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zmin1\Desktop\"/>
    </mc:Choice>
  </mc:AlternateContent>
  <xr:revisionPtr revIDLastSave="0" documentId="8_{756A0322-B419-4E5A-A944-09E50832BD00}" xr6:coauthVersionLast="47" xr6:coauthVersionMax="47" xr10:uidLastSave="{00000000-0000-0000-0000-000000000000}"/>
  <bookViews>
    <workbookView showHorizontalScroll="0" showVerticalScroll="0" showSheetTabs="0" xWindow="-120" yWindow="-120" windowWidth="29040" windowHeight="15840" tabRatio="931" xr2:uid="{00000000-000D-0000-FFFF-FFFF00000000}"/>
  </bookViews>
  <sheets>
    <sheet name="Menu" sheetId="1" r:id="rId1"/>
    <sheet name="List" sheetId="2" state="veryHidden" r:id="rId2"/>
    <sheet name="Index" sheetId="3" state="veryHidden" r:id="rId3"/>
    <sheet name="Home" sheetId="4" state="veryHidden" r:id="rId4"/>
    <sheet name="Trend" sheetId="5" state="veryHidden" r:id="rId5"/>
    <sheet name="Arzyabi" sheetId="6" state="veryHidden" r:id="rId6"/>
    <sheet name="Deviation" sheetId="7" state="veryHidden" r:id="rId7"/>
    <sheet name="Report" sheetId="8" state="veryHidden" r:id="rId8"/>
    <sheet name="Report2" sheetId="9" state="veryHidden" r:id="rId9"/>
    <sheet name="Cover" sheetId="10" state="veryHidden" r:id="rId10"/>
    <sheet name="Help" sheetId="11" state="veryHidden" r:id="rId11"/>
    <sheet name="Information" sheetId="12" state="veryHidden" r:id="rId12"/>
    <sheet name="Information1" sheetId="13" state="veryHidden" r:id="rId13"/>
    <sheet name="HelpRamz" sheetId="14" state="veryHidden" r:id="rId14"/>
    <sheet name="white" sheetId="15" state="veryHidden" r:id="rId15"/>
    <sheet name="Data" sheetId="16" state="veryHidden" r:id="rId16"/>
    <sheet name="Reject" sheetId="17" state="veryHidden" r:id="rId17"/>
  </sheets>
  <externalReferences>
    <externalReference r:id="rId18"/>
  </externalReferences>
  <definedNames>
    <definedName name="_xlnm._FilterDatabase" localSheetId="5" hidden="1">Arzyabi!$C$2:$D$32</definedName>
    <definedName name="_xlnm._FilterDatabase" localSheetId="9" hidden="1">Cover!$C$2:$D$28</definedName>
    <definedName name="_xlnm._FilterDatabase" localSheetId="15" hidden="1">Data!$E$3:$AN$1069</definedName>
    <definedName name="_xlnm._FilterDatabase" localSheetId="6" hidden="1">Deviation!$B$4:$AJ$207</definedName>
    <definedName name="_xlnm._FilterDatabase" localSheetId="10" hidden="1">Help!$B$4:$Y$135</definedName>
    <definedName name="_xlnm._FilterDatabase" localSheetId="3" hidden="1">Home!$B$3:$D$28</definedName>
    <definedName name="A" localSheetId="7">OFFSET([1]Home!$C$4:$C$23,0,0,22-COUNTBLANK([1]Home!$C$4:$C$23),1)</definedName>
    <definedName name="A">OFFSET(Home!$C$4:$C$28,0,0,25-COUNTBLANK(Home!$C$4:$C$28),1)</definedName>
    <definedName name="A_1" localSheetId="7">OFFSET([1]Help!$H$4:$H$27,0,0,24-COUNTBLANK([1]Help!$H$4:$H$27),1)</definedName>
    <definedName name="A_1">OFFSET(Help!$G$4:$G$99,0,0,96-COUNTBLANK(Help!$G$4:$G$99),1)</definedName>
    <definedName name="A_2" localSheetId="9">OFFSET(Cover!$C$3:$C$28,0,0,26-COUNTBLANK(Cover!$C$3:$C$28),1)</definedName>
    <definedName name="A_2">OFFSET(Arzyabi!$C$3:$C$33,0,0,31-COUNTBLANK(Arzyabi!$C$3:$C$33),1)</definedName>
    <definedName name="A_4">OFFSET(Help!$K$18:$K$29,0,0,12-COUNTBLANK(Help!$K$18:$K$29),1)</definedName>
    <definedName name="Adress">List!$R$2</definedName>
    <definedName name="AT">OFFSET(Help!$S$4:$S$15,0,0,12-COUNTBLANK(Help!$S$4:$S$15),1)</definedName>
    <definedName name="AT_3">OFFSET(Help!$X$4:$X$7,0,0,4-COUNTBLANK(Help!$X$4:$X$7),1)</definedName>
    <definedName name="Certificate">List!$S$2</definedName>
    <definedName name="DataSheet">List!$T$2</definedName>
    <definedName name="DT">OFFSET(Help!$T$4:$T$15,0,0,COUNT(Help!$T$4:$T$15),1)</definedName>
    <definedName name="DT_1">OFFSET(Help!$U$4:$U$15,0,0,COUNT(Help!$U$4:$U$15),1)</definedName>
    <definedName name="DT_2">OFFSET(Help!$V$4:$V$15,0,0,COUNT(Help!$V$4:$V$15),1)</definedName>
    <definedName name="DT_3">OFFSET(Help!$Y$4:$Y$7,0,0,COUNT(Help!$Y$4:$Y$7),1)</definedName>
    <definedName name="Form">List!$V$2</definedName>
    <definedName name="Image">INDEX(HelpRamz!$B$23:$B$42,MATCH(Information1!$Y$1,HelpRamz!$A$23:$A$42,0))</definedName>
    <definedName name="level">Information1!$S$4:$S$16</definedName>
    <definedName name="_xlnm.Print_Area" localSheetId="3">Home!$A$1:$W$29</definedName>
    <definedName name="_xlnm.Print_Area" localSheetId="2">Index!$A$1:$AH$31</definedName>
    <definedName name="_xlnm.Print_Area" localSheetId="0">Menu!$A$1:$AT$54</definedName>
    <definedName name="Reject">List!$W$2</definedName>
    <definedName name="ResidAnbar">List!$U$2</definedName>
    <definedName name="T" localSheetId="7">OFFSET([1]Home!$D$4:$D$23,0,0,COUNT([1]Home!$D$4:$D$23),1)</definedName>
    <definedName name="T">OFFSET(Home!$D$4:$D$28,0,0,COUNT(Home!$D$4:$D$28),1)</definedName>
    <definedName name="T_1" localSheetId="7">OFFSET([1]Help!$I$4:$I$27,0,0,COUNT([1]Help!$I$4:$I$27),1)</definedName>
    <definedName name="T_1">OFFSET(Help!$H$4:$H$99,0,0,COUNT(Help!$H$4:$H$99),1)</definedName>
    <definedName name="T_2" localSheetId="9">OFFSET(Cover!$D$3:$D$28,0,0,COUNT(Cover!$D$3:$D$28),1)</definedName>
    <definedName name="T_2">OFFSET(Arzyabi!$D$3:$D$33,0,0,COUNT(Arzyabi!$D$3:$D$33),1)</definedName>
    <definedName name="T_4">OFFSET(Help!$L$18:$L$29,0,0,COUNT(Help!$L$18:$L$29),1)</definedName>
    <definedName name="Z_CA5E68D8_9E94_49AD_B12D_E49A10E46082_.wvu.Cols" localSheetId="15" hidden="1">Data!$AK:$AK</definedName>
    <definedName name="Z_CA5E68D8_9E94_49AD_B12D_E49A10E46082_.wvu.Cols" localSheetId="11" hidden="1">Information!$C:$C</definedName>
    <definedName name="Z_CA5E68D8_9E94_49AD_B12D_E49A10E46082_.wvu.FilterData" localSheetId="5" hidden="1">Arzyabi!$C$2:$D$32</definedName>
    <definedName name="Z_CA5E68D8_9E94_49AD_B12D_E49A10E46082_.wvu.FilterData" localSheetId="9" hidden="1">Cover!$C$2:$D$28</definedName>
    <definedName name="Z_CA5E68D8_9E94_49AD_B12D_E49A10E46082_.wvu.FilterData" localSheetId="15" hidden="1">Data!$E$3:$AN$1069</definedName>
    <definedName name="Z_CA5E68D8_9E94_49AD_B12D_E49A10E46082_.wvu.FilterData" localSheetId="6" hidden="1">Deviation!$B$4:$AJ$207</definedName>
    <definedName name="Z_CA5E68D8_9E94_49AD_B12D_E49A10E46082_.wvu.FilterData" localSheetId="10" hidden="1">Help!$B$3:$D$23</definedName>
    <definedName name="Z_CA5E68D8_9E94_49AD_B12D_E49A10E46082_.wvu.FilterData" localSheetId="3" hidden="1">Home!$B$3:$D$28</definedName>
    <definedName name="Z_CA5E68D8_9E94_49AD_B12D_E49A10E46082_.wvu.PrintArea" localSheetId="3" hidden="1">Home!$A$1:$W$29</definedName>
    <definedName name="Z_CA5E68D8_9E94_49AD_B12D_E49A10E46082_.wvu.PrintArea" localSheetId="2" hidden="1">Index!$A$1:$AH$31</definedName>
    <definedName name="Z_CA5E68D8_9E94_49AD_B12D_E49A10E46082_.wvu.PrintArea" localSheetId="0" hidden="1">Menu!$A$1:$AT$54</definedName>
  </definedNames>
  <calcPr calcId="191029"/>
  <customWorkbookViews>
    <customWorkbookView name="darvish_s - Personal View" guid="{CA5E68D8-9E94-49AD-B12D-E49A10E46082}" mergeInterval="0" personalView="1" maximized="1" xWindow="-8" yWindow="-8" windowWidth="1936" windowHeight="1048" tabRatio="135" activeSheetId="1"/>
  </customWorkbookView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4" i="17" l="1"/>
  <c r="A504" i="17"/>
  <c r="B503" i="17"/>
  <c r="A503" i="17"/>
  <c r="B502" i="17"/>
  <c r="A502" i="17"/>
  <c r="B501" i="17"/>
  <c r="A501" i="17"/>
  <c r="B500" i="17"/>
  <c r="A500" i="17"/>
  <c r="B499" i="17"/>
  <c r="A499" i="17"/>
  <c r="B498" i="17"/>
  <c r="A498" i="17"/>
  <c r="B497" i="17"/>
  <c r="A497" i="17"/>
  <c r="B496" i="17"/>
  <c r="A496" i="17"/>
  <c r="B495" i="17"/>
  <c r="A495" i="17"/>
  <c r="B494" i="17"/>
  <c r="A494" i="17"/>
  <c r="B493" i="17"/>
  <c r="A493" i="17"/>
  <c r="B492" i="17"/>
  <c r="A492" i="17"/>
  <c r="B491" i="17"/>
  <c r="A491" i="17"/>
  <c r="B490" i="17"/>
  <c r="A490" i="17"/>
  <c r="B489" i="17"/>
  <c r="A489" i="17"/>
  <c r="B488" i="17"/>
  <c r="A488" i="17"/>
  <c r="B487" i="17"/>
  <c r="A487" i="17"/>
  <c r="B486" i="17"/>
  <c r="A486" i="17"/>
  <c r="B485" i="17"/>
  <c r="A485" i="17"/>
  <c r="B484" i="17"/>
  <c r="A484" i="17"/>
  <c r="B483" i="17"/>
  <c r="A483" i="17"/>
  <c r="B482" i="17"/>
  <c r="A482" i="17"/>
  <c r="B481" i="17"/>
  <c r="A481" i="17"/>
  <c r="B480" i="17"/>
  <c r="A480" i="17"/>
  <c r="B479" i="17"/>
  <c r="A479" i="17"/>
  <c r="B478" i="17"/>
  <c r="A478" i="17"/>
  <c r="B477" i="17"/>
  <c r="A477" i="17"/>
  <c r="B476" i="17"/>
  <c r="A476" i="17"/>
  <c r="B475" i="17"/>
  <c r="A475" i="17"/>
  <c r="B474" i="17"/>
  <c r="A474" i="17"/>
  <c r="B473" i="17"/>
  <c r="A473" i="17"/>
  <c r="B472" i="17"/>
  <c r="A472" i="17"/>
  <c r="B471" i="17"/>
  <c r="A471" i="17"/>
  <c r="B470" i="17"/>
  <c r="A470" i="17"/>
  <c r="B469" i="17"/>
  <c r="A469" i="17"/>
  <c r="B468" i="17"/>
  <c r="A468" i="17"/>
  <c r="B467" i="17"/>
  <c r="A467" i="17"/>
  <c r="B466" i="17"/>
  <c r="A466" i="17"/>
  <c r="B465" i="17"/>
  <c r="A465" i="17"/>
  <c r="B464" i="17"/>
  <c r="A464" i="17"/>
  <c r="B463" i="17"/>
  <c r="A463" i="17"/>
  <c r="B462" i="17"/>
  <c r="A462" i="17"/>
  <c r="B461" i="17"/>
  <c r="A461" i="17"/>
  <c r="B460" i="17"/>
  <c r="A460" i="17"/>
  <c r="B459" i="17"/>
  <c r="A459" i="17"/>
  <c r="B458" i="17"/>
  <c r="A458" i="17"/>
  <c r="B457" i="17"/>
  <c r="A457" i="17"/>
  <c r="B456" i="17"/>
  <c r="A456" i="17"/>
  <c r="B455" i="17"/>
  <c r="A455" i="17"/>
  <c r="B454" i="17"/>
  <c r="A454" i="17"/>
  <c r="B453" i="17"/>
  <c r="A453" i="17"/>
  <c r="B452" i="17"/>
  <c r="A452" i="17"/>
  <c r="B451" i="17"/>
  <c r="A451" i="17"/>
  <c r="B450" i="17"/>
  <c r="A450" i="17"/>
  <c r="B449" i="17"/>
  <c r="A449" i="17"/>
  <c r="B448" i="17"/>
  <c r="A448" i="17"/>
  <c r="B447" i="17"/>
  <c r="A447" i="17"/>
  <c r="B446" i="17"/>
  <c r="A446" i="17"/>
  <c r="B445" i="17"/>
  <c r="A445" i="17"/>
  <c r="B444" i="17"/>
  <c r="A444" i="17"/>
  <c r="B443" i="17"/>
  <c r="A443" i="17"/>
  <c r="B442" i="17"/>
  <c r="A442" i="17"/>
  <c r="B441" i="17"/>
  <c r="A441" i="17"/>
  <c r="B440" i="17"/>
  <c r="A440" i="17"/>
  <c r="B439" i="17"/>
  <c r="A439" i="17"/>
  <c r="B438" i="17"/>
  <c r="A438" i="17"/>
  <c r="B437" i="17"/>
  <c r="A437" i="17"/>
  <c r="B436" i="17"/>
  <c r="A436" i="17"/>
  <c r="B435" i="17"/>
  <c r="A435" i="17"/>
  <c r="B434" i="17"/>
  <c r="A434" i="17"/>
  <c r="B433" i="17"/>
  <c r="A433" i="17"/>
  <c r="B432" i="17"/>
  <c r="A432" i="17"/>
  <c r="B431" i="17"/>
  <c r="A431" i="17"/>
  <c r="B430" i="17"/>
  <c r="A430" i="17"/>
  <c r="B429" i="17"/>
  <c r="A429" i="17"/>
  <c r="B428" i="17"/>
  <c r="A428" i="17"/>
  <c r="B427" i="17"/>
  <c r="A427" i="17"/>
  <c r="B426" i="17"/>
  <c r="A426" i="17"/>
  <c r="B425" i="17"/>
  <c r="A425" i="17"/>
  <c r="B424" i="17"/>
  <c r="A424" i="17"/>
  <c r="B423" i="17"/>
  <c r="A423" i="17"/>
  <c r="B422" i="17"/>
  <c r="A422" i="17"/>
  <c r="B421" i="17"/>
  <c r="A421" i="17"/>
  <c r="B420" i="17"/>
  <c r="A420" i="17"/>
  <c r="B419" i="17"/>
  <c r="A419" i="17"/>
  <c r="B418" i="17"/>
  <c r="A418" i="17"/>
  <c r="B417" i="17"/>
  <c r="A417" i="17"/>
  <c r="B416" i="17"/>
  <c r="A416" i="17"/>
  <c r="B415" i="17"/>
  <c r="A415" i="17"/>
  <c r="B414" i="17"/>
  <c r="A414" i="17"/>
  <c r="B413" i="17"/>
  <c r="A413" i="17"/>
  <c r="B412" i="17"/>
  <c r="A412" i="17"/>
  <c r="B411" i="17"/>
  <c r="A411" i="17"/>
  <c r="B410" i="17"/>
  <c r="A410" i="17"/>
  <c r="B409" i="17"/>
  <c r="A409" i="17"/>
  <c r="B408" i="17"/>
  <c r="A408" i="17"/>
  <c r="B407" i="17"/>
  <c r="A407" i="17"/>
  <c r="B406" i="17"/>
  <c r="A406" i="17"/>
  <c r="B405" i="17"/>
  <c r="A405" i="17"/>
  <c r="B404" i="17"/>
  <c r="A404" i="17"/>
  <c r="B403" i="17"/>
  <c r="A403" i="17"/>
  <c r="B402" i="17"/>
  <c r="A402" i="17"/>
  <c r="B401" i="17"/>
  <c r="A401" i="17"/>
  <c r="B400" i="17"/>
  <c r="A400" i="17"/>
  <c r="B399" i="17"/>
  <c r="A399" i="17"/>
  <c r="B398" i="17"/>
  <c r="A398" i="17"/>
  <c r="B397" i="17"/>
  <c r="A397" i="17"/>
  <c r="B396" i="17"/>
  <c r="A396" i="17"/>
  <c r="B395" i="17"/>
  <c r="A395" i="17"/>
  <c r="B394" i="17"/>
  <c r="A394" i="17"/>
  <c r="B393" i="17"/>
  <c r="A393" i="17"/>
  <c r="B392" i="17"/>
  <c r="A392" i="17"/>
  <c r="B391" i="17"/>
  <c r="A391" i="17"/>
  <c r="B390" i="17"/>
  <c r="A390" i="17"/>
  <c r="B389" i="17"/>
  <c r="A389" i="17"/>
  <c r="B388" i="17"/>
  <c r="A388" i="17"/>
  <c r="B387" i="17"/>
  <c r="A387" i="17"/>
  <c r="B386" i="17"/>
  <c r="A386" i="17"/>
  <c r="B385" i="17"/>
  <c r="A385" i="17"/>
  <c r="B384" i="17"/>
  <c r="A384" i="17"/>
  <c r="B383" i="17"/>
  <c r="A383" i="17"/>
  <c r="B382" i="17"/>
  <c r="A382" i="17"/>
  <c r="B381" i="17"/>
  <c r="A381" i="17"/>
  <c r="B380" i="17"/>
  <c r="A380" i="17"/>
  <c r="B379" i="17"/>
  <c r="A379" i="17"/>
  <c r="B378" i="17"/>
  <c r="A378" i="17"/>
  <c r="B377" i="17"/>
  <c r="A377" i="17"/>
  <c r="B376" i="17"/>
  <c r="A376" i="17"/>
  <c r="B375" i="17"/>
  <c r="A375" i="17"/>
  <c r="B374" i="17"/>
  <c r="A374" i="17"/>
  <c r="B373" i="17"/>
  <c r="A373" i="17"/>
  <c r="B372" i="17"/>
  <c r="A372" i="17"/>
  <c r="B371" i="17"/>
  <c r="A371" i="17"/>
  <c r="B370" i="17"/>
  <c r="A370" i="17"/>
  <c r="B369" i="17"/>
  <c r="A369" i="17"/>
  <c r="B368" i="17"/>
  <c r="A368" i="17"/>
  <c r="B367" i="17"/>
  <c r="A367" i="17"/>
  <c r="B366" i="17"/>
  <c r="A366" i="17"/>
  <c r="B365" i="17"/>
  <c r="A365" i="17"/>
  <c r="B364" i="17"/>
  <c r="A364" i="17"/>
  <c r="B363" i="17"/>
  <c r="A363" i="17"/>
  <c r="B362" i="17"/>
  <c r="A362" i="17"/>
  <c r="B361" i="17"/>
  <c r="A361" i="17"/>
  <c r="B360" i="17"/>
  <c r="A360" i="17"/>
  <c r="B359" i="17"/>
  <c r="A359" i="17"/>
  <c r="B358" i="17"/>
  <c r="A358" i="17"/>
  <c r="B357" i="17"/>
  <c r="A357" i="17"/>
  <c r="B356" i="17"/>
  <c r="A356" i="17"/>
  <c r="B355" i="17"/>
  <c r="A355" i="17"/>
  <c r="B354" i="17"/>
  <c r="A354" i="17"/>
  <c r="B353" i="17"/>
  <c r="A353" i="17"/>
  <c r="B352" i="17"/>
  <c r="A352" i="17"/>
  <c r="B351" i="17"/>
  <c r="A351" i="17"/>
  <c r="B350" i="17"/>
  <c r="A350" i="17"/>
  <c r="B349" i="17"/>
  <c r="A349" i="17"/>
  <c r="B348" i="17"/>
  <c r="A348" i="17"/>
  <c r="B347" i="17"/>
  <c r="A347" i="17"/>
  <c r="B346" i="17"/>
  <c r="A346" i="17"/>
  <c r="B345" i="17"/>
  <c r="A345" i="17"/>
  <c r="B344" i="17"/>
  <c r="A344" i="17"/>
  <c r="B343" i="17"/>
  <c r="A343" i="17"/>
  <c r="B342" i="17"/>
  <c r="A342" i="17"/>
  <c r="B341" i="17"/>
  <c r="A341" i="17"/>
  <c r="B340" i="17"/>
  <c r="A340" i="17"/>
  <c r="B339" i="17"/>
  <c r="A339" i="17"/>
  <c r="B338" i="17"/>
  <c r="A338" i="17"/>
  <c r="B337" i="17"/>
  <c r="A337" i="17"/>
  <c r="B336" i="17"/>
  <c r="A336" i="17"/>
  <c r="B335" i="17"/>
  <c r="A335" i="17"/>
  <c r="B334" i="17"/>
  <c r="A334" i="17"/>
  <c r="B333" i="17"/>
  <c r="A333" i="17"/>
  <c r="B332" i="17"/>
  <c r="A332" i="17"/>
  <c r="B331" i="17"/>
  <c r="A331" i="17"/>
  <c r="B330" i="17"/>
  <c r="A330" i="17"/>
  <c r="B329" i="17"/>
  <c r="A329" i="17"/>
  <c r="B328" i="17"/>
  <c r="A328" i="17"/>
  <c r="B327" i="17"/>
  <c r="A327" i="17"/>
  <c r="B326" i="17"/>
  <c r="A326" i="17"/>
  <c r="B325" i="17"/>
  <c r="A325" i="17"/>
  <c r="B324" i="17"/>
  <c r="A324" i="17"/>
  <c r="B323" i="17"/>
  <c r="A323" i="17"/>
  <c r="B322" i="17"/>
  <c r="A322" i="17"/>
  <c r="B321" i="17"/>
  <c r="A321" i="17"/>
  <c r="B320" i="17"/>
  <c r="A320" i="17"/>
  <c r="B319" i="17"/>
  <c r="A319" i="17"/>
  <c r="B318" i="17"/>
  <c r="A318" i="17"/>
  <c r="B317" i="17"/>
  <c r="A317" i="17"/>
  <c r="B316" i="17"/>
  <c r="A316" i="17"/>
  <c r="B315" i="17"/>
  <c r="A315" i="17"/>
  <c r="B314" i="17"/>
  <c r="A314" i="17"/>
  <c r="B313" i="17"/>
  <c r="A313" i="17"/>
  <c r="B312" i="17"/>
  <c r="A312" i="17"/>
  <c r="B311" i="17"/>
  <c r="A311" i="17"/>
  <c r="B310" i="17"/>
  <c r="A310" i="17"/>
  <c r="B309" i="17"/>
  <c r="A309" i="17"/>
  <c r="B308" i="17"/>
  <c r="A308" i="17"/>
  <c r="B307" i="17"/>
  <c r="A307" i="17"/>
  <c r="B306" i="17"/>
  <c r="A306" i="17"/>
  <c r="B305" i="17"/>
  <c r="A305" i="17"/>
  <c r="B304" i="17"/>
  <c r="A304" i="17"/>
  <c r="B303" i="17"/>
  <c r="A303" i="17"/>
  <c r="B302" i="17"/>
  <c r="A302" i="17"/>
  <c r="B301" i="17"/>
  <c r="A301" i="17"/>
  <c r="B300" i="17"/>
  <c r="A300" i="17"/>
  <c r="B299" i="17"/>
  <c r="A299" i="17"/>
  <c r="B298" i="17"/>
  <c r="A298" i="17"/>
  <c r="B297" i="17"/>
  <c r="A297" i="17"/>
  <c r="B296" i="17"/>
  <c r="A296" i="17"/>
  <c r="B295" i="17"/>
  <c r="A295" i="17"/>
  <c r="B294" i="17"/>
  <c r="A294" i="17"/>
  <c r="B293" i="17"/>
  <c r="A293" i="17"/>
  <c r="B292" i="17"/>
  <c r="A292" i="17"/>
  <c r="B291" i="17"/>
  <c r="A291" i="17"/>
  <c r="B290" i="17"/>
  <c r="A290" i="17"/>
  <c r="B289" i="17"/>
  <c r="A289" i="17"/>
  <c r="B288" i="17"/>
  <c r="A288" i="17"/>
  <c r="B287" i="17"/>
  <c r="A287" i="17"/>
  <c r="B286" i="17"/>
  <c r="A286" i="17"/>
  <c r="B285" i="17"/>
  <c r="A285" i="17"/>
  <c r="B284" i="17"/>
  <c r="A284" i="17"/>
  <c r="B283" i="17"/>
  <c r="A283" i="17"/>
  <c r="B282" i="17"/>
  <c r="A282" i="17"/>
  <c r="B281" i="17"/>
  <c r="A281" i="17"/>
  <c r="B280" i="17"/>
  <c r="A280" i="17"/>
  <c r="B279" i="17"/>
  <c r="A279" i="17"/>
  <c r="B278" i="17"/>
  <c r="A278" i="17"/>
  <c r="B277" i="17"/>
  <c r="A277" i="17"/>
  <c r="B276" i="17"/>
  <c r="A276" i="17"/>
  <c r="B275" i="17"/>
  <c r="A275" i="17"/>
  <c r="B274" i="17"/>
  <c r="A274" i="17"/>
  <c r="B273" i="17"/>
  <c r="A273" i="17"/>
  <c r="B272" i="17"/>
  <c r="A272" i="17"/>
  <c r="B271" i="17"/>
  <c r="A271" i="17"/>
  <c r="B270" i="17"/>
  <c r="A270" i="17"/>
  <c r="B269" i="17"/>
  <c r="A269" i="17"/>
  <c r="B268" i="17"/>
  <c r="A268" i="17"/>
  <c r="B267" i="17"/>
  <c r="A267" i="17"/>
  <c r="B266" i="17"/>
  <c r="A266" i="17"/>
  <c r="B265" i="17"/>
  <c r="A265" i="17"/>
  <c r="B264" i="17"/>
  <c r="A264" i="17"/>
  <c r="B263" i="17"/>
  <c r="A263" i="17"/>
  <c r="B262" i="17"/>
  <c r="A262" i="17"/>
  <c r="B261" i="17"/>
  <c r="A261" i="17"/>
  <c r="B260" i="17"/>
  <c r="A260" i="17"/>
  <c r="B259" i="17"/>
  <c r="A259" i="17"/>
  <c r="B258" i="17"/>
  <c r="A258" i="17"/>
  <c r="B257" i="17"/>
  <c r="A257" i="17"/>
  <c r="B256" i="17"/>
  <c r="A256" i="17"/>
  <c r="B255" i="17"/>
  <c r="A255" i="17"/>
  <c r="B254" i="17"/>
  <c r="A254" i="17"/>
  <c r="B253" i="17"/>
  <c r="A253" i="17"/>
  <c r="B252" i="17"/>
  <c r="A252" i="17"/>
  <c r="B251" i="17"/>
  <c r="A251" i="17"/>
  <c r="B250" i="17"/>
  <c r="A250" i="17"/>
  <c r="B249" i="17"/>
  <c r="A249" i="17"/>
  <c r="B248" i="17"/>
  <c r="A248" i="17"/>
  <c r="B247" i="17"/>
  <c r="A247" i="17"/>
  <c r="B246" i="17"/>
  <c r="A246" i="17"/>
  <c r="B245" i="17"/>
  <c r="A245" i="17"/>
  <c r="B244" i="17"/>
  <c r="A244" i="17"/>
  <c r="B243" i="17"/>
  <c r="A243" i="17"/>
  <c r="B242" i="17"/>
  <c r="A242" i="17"/>
  <c r="B241" i="17"/>
  <c r="A241" i="17"/>
  <c r="B240" i="17"/>
  <c r="A240" i="17"/>
  <c r="B239" i="17"/>
  <c r="A239" i="17"/>
  <c r="B238" i="17"/>
  <c r="A238" i="17"/>
  <c r="B237" i="17"/>
  <c r="A237" i="17"/>
  <c r="B236" i="17"/>
  <c r="A236" i="17"/>
  <c r="B235" i="17"/>
  <c r="A235" i="17"/>
  <c r="B234" i="17"/>
  <c r="A234" i="17"/>
  <c r="B233" i="17"/>
  <c r="A233" i="17"/>
  <c r="B232" i="17"/>
  <c r="A232" i="17"/>
  <c r="B231" i="17"/>
  <c r="A231" i="17"/>
  <c r="B230" i="17"/>
  <c r="A230" i="17"/>
  <c r="B229" i="17"/>
  <c r="A229" i="17"/>
  <c r="B228" i="17"/>
  <c r="A228" i="17"/>
  <c r="B227" i="17"/>
  <c r="A227" i="17"/>
  <c r="B226" i="17"/>
  <c r="A226" i="17"/>
  <c r="B225" i="17"/>
  <c r="A225" i="17"/>
  <c r="B224" i="17"/>
  <c r="A224" i="17"/>
  <c r="B223" i="17"/>
  <c r="A223" i="17"/>
  <c r="B222" i="17"/>
  <c r="A222" i="17"/>
  <c r="B221" i="17"/>
  <c r="A221" i="17"/>
  <c r="B220" i="17"/>
  <c r="A220" i="17"/>
  <c r="B219" i="17"/>
  <c r="A219" i="17"/>
  <c r="B218" i="17"/>
  <c r="A218" i="17"/>
  <c r="B217" i="17"/>
  <c r="A217" i="17"/>
  <c r="B216" i="17"/>
  <c r="A216" i="17"/>
  <c r="B215" i="17"/>
  <c r="A215" i="17"/>
  <c r="B214" i="17"/>
  <c r="A214" i="17"/>
  <c r="B213" i="17"/>
  <c r="A213" i="17"/>
  <c r="B212" i="17"/>
  <c r="A212" i="17"/>
  <c r="B211" i="17"/>
  <c r="A211" i="17"/>
  <c r="B210" i="17"/>
  <c r="A210" i="17"/>
  <c r="B209" i="17"/>
  <c r="A209" i="17"/>
  <c r="B208" i="17"/>
  <c r="A208" i="17"/>
  <c r="B207" i="17"/>
  <c r="A207" i="17"/>
  <c r="B206" i="17"/>
  <c r="A206" i="17"/>
  <c r="B205" i="17"/>
  <c r="A205" i="17"/>
  <c r="B204" i="17"/>
  <c r="A204" i="17"/>
  <c r="B203" i="17"/>
  <c r="A203" i="17"/>
  <c r="B202" i="17"/>
  <c r="A202" i="17"/>
  <c r="B201" i="17"/>
  <c r="A201" i="17"/>
  <c r="B200" i="17"/>
  <c r="A200" i="17"/>
  <c r="B199" i="17"/>
  <c r="A199" i="17"/>
  <c r="B198" i="17"/>
  <c r="A198" i="17"/>
  <c r="B197" i="17"/>
  <c r="A197" i="17"/>
  <c r="B196" i="17"/>
  <c r="A196" i="17"/>
  <c r="B195" i="17"/>
  <c r="A195" i="17"/>
  <c r="B194" i="17"/>
  <c r="A194" i="17"/>
  <c r="B193" i="17"/>
  <c r="A193" i="17"/>
  <c r="B192" i="17"/>
  <c r="A192" i="17"/>
  <c r="B191" i="17"/>
  <c r="A191" i="17"/>
  <c r="B190" i="17"/>
  <c r="A190" i="17"/>
  <c r="B189" i="17"/>
  <c r="A189" i="17"/>
  <c r="B188" i="17"/>
  <c r="A188" i="17"/>
  <c r="B187" i="17"/>
  <c r="A187" i="17"/>
  <c r="B186" i="17"/>
  <c r="A186" i="17"/>
  <c r="B185" i="17"/>
  <c r="A185" i="17"/>
  <c r="B184" i="17"/>
  <c r="A184" i="17"/>
  <c r="B183" i="17"/>
  <c r="A183" i="17"/>
  <c r="B182" i="17"/>
  <c r="A182" i="17"/>
  <c r="B181" i="17"/>
  <c r="A181" i="17"/>
  <c r="B180" i="17"/>
  <c r="A180" i="17"/>
  <c r="B179" i="17"/>
  <c r="A179" i="17"/>
  <c r="B178" i="17"/>
  <c r="A178" i="17"/>
  <c r="B177" i="17"/>
  <c r="A177" i="17"/>
  <c r="B176" i="17"/>
  <c r="A176" i="17"/>
  <c r="B175" i="17"/>
  <c r="A175" i="17"/>
  <c r="B174" i="17"/>
  <c r="A174" i="17"/>
  <c r="B173" i="17"/>
  <c r="A173" i="17"/>
  <c r="B172" i="17"/>
  <c r="A172" i="17"/>
  <c r="B171" i="17"/>
  <c r="A171" i="17"/>
  <c r="B170" i="17"/>
  <c r="A170" i="17"/>
  <c r="B169" i="17"/>
  <c r="A169" i="17"/>
  <c r="B168" i="17"/>
  <c r="A168" i="17"/>
  <c r="B167" i="17"/>
  <c r="A167" i="17"/>
  <c r="B166" i="17"/>
  <c r="A166" i="17"/>
  <c r="B165" i="17"/>
  <c r="A165" i="17"/>
  <c r="B164" i="17"/>
  <c r="A164" i="17"/>
  <c r="B163" i="17"/>
  <c r="A163" i="17"/>
  <c r="B162" i="17"/>
  <c r="A162" i="17"/>
  <c r="B161" i="17"/>
  <c r="A161" i="17"/>
  <c r="B160" i="17"/>
  <c r="A160" i="17"/>
  <c r="B159" i="17"/>
  <c r="A159" i="17"/>
  <c r="B158" i="17"/>
  <c r="A158" i="17"/>
  <c r="B157" i="17"/>
  <c r="A157" i="17"/>
  <c r="B156" i="17"/>
  <c r="A156" i="17"/>
  <c r="B155" i="17"/>
  <c r="A155" i="17"/>
  <c r="B154" i="17"/>
  <c r="A154" i="17"/>
  <c r="B153" i="17"/>
  <c r="A153" i="17"/>
  <c r="B152" i="17"/>
  <c r="A152" i="17"/>
  <c r="B151" i="17"/>
  <c r="A151" i="17"/>
  <c r="B150" i="17"/>
  <c r="A150" i="17"/>
  <c r="B149" i="17"/>
  <c r="A149" i="17"/>
  <c r="B148" i="17"/>
  <c r="A148" i="17"/>
  <c r="B147" i="17"/>
  <c r="A147" i="17"/>
  <c r="B146" i="17"/>
  <c r="A146" i="17"/>
  <c r="B145" i="17"/>
  <c r="A145" i="17"/>
  <c r="B144" i="17"/>
  <c r="A144" i="17"/>
  <c r="B143" i="17"/>
  <c r="A143" i="17"/>
  <c r="B142" i="17"/>
  <c r="A142" i="17"/>
  <c r="B141" i="17"/>
  <c r="A141" i="17"/>
  <c r="B140" i="17"/>
  <c r="A140" i="17"/>
  <c r="B139" i="17"/>
  <c r="A139" i="17"/>
  <c r="B138" i="17"/>
  <c r="A138" i="17"/>
  <c r="B137" i="17"/>
  <c r="A137" i="17"/>
  <c r="B136" i="17"/>
  <c r="A136" i="17"/>
  <c r="B135" i="17"/>
  <c r="A135" i="17"/>
  <c r="B134" i="17"/>
  <c r="A134" i="17"/>
  <c r="B133" i="17"/>
  <c r="A133" i="17"/>
  <c r="B132" i="17"/>
  <c r="A132" i="17"/>
  <c r="B131" i="17"/>
  <c r="A131" i="17"/>
  <c r="B130" i="17"/>
  <c r="A130" i="17"/>
  <c r="B129" i="17"/>
  <c r="A129" i="17"/>
  <c r="B128" i="17"/>
  <c r="A128" i="17"/>
  <c r="B127" i="17"/>
  <c r="A127" i="17"/>
  <c r="B126" i="17"/>
  <c r="A126" i="17"/>
  <c r="B125" i="17"/>
  <c r="A125" i="17"/>
  <c r="B124" i="17"/>
  <c r="A124" i="17"/>
  <c r="B123" i="17"/>
  <c r="A123" i="17"/>
  <c r="B122" i="17"/>
  <c r="A122" i="17"/>
  <c r="B121" i="17"/>
  <c r="A121" i="17"/>
  <c r="B120" i="17"/>
  <c r="A120" i="17"/>
  <c r="B119" i="17"/>
  <c r="A119" i="17"/>
  <c r="B118" i="17"/>
  <c r="A118" i="17"/>
  <c r="B117" i="17"/>
  <c r="A117" i="17"/>
  <c r="B116" i="17"/>
  <c r="A116" i="17"/>
  <c r="B115" i="17"/>
  <c r="A115" i="17"/>
  <c r="B114" i="17"/>
  <c r="A114" i="17"/>
  <c r="B113" i="17"/>
  <c r="A113" i="17"/>
  <c r="B112" i="17"/>
  <c r="A112" i="17"/>
  <c r="B111" i="17"/>
  <c r="A111" i="17"/>
  <c r="B110" i="17"/>
  <c r="A110" i="17"/>
  <c r="B109" i="17"/>
  <c r="A109" i="17"/>
  <c r="B108" i="17"/>
  <c r="A108" i="17"/>
  <c r="B107" i="17"/>
  <c r="A107" i="17"/>
  <c r="B106" i="17"/>
  <c r="A106" i="17"/>
  <c r="B105" i="17"/>
  <c r="A105" i="17"/>
  <c r="B104" i="17"/>
  <c r="A104" i="17"/>
  <c r="B103" i="17"/>
  <c r="A103" i="17"/>
  <c r="B102" i="17"/>
  <c r="A102" i="17"/>
  <c r="B101" i="17"/>
  <c r="A101" i="17"/>
  <c r="B100" i="17"/>
  <c r="A100" i="17"/>
  <c r="B99" i="17"/>
  <c r="A99" i="17"/>
  <c r="B98" i="17"/>
  <c r="A98" i="17"/>
  <c r="B97" i="17"/>
  <c r="A97" i="17"/>
  <c r="B96" i="17"/>
  <c r="A96" i="17"/>
  <c r="B95" i="17"/>
  <c r="A95" i="17"/>
  <c r="B94" i="17"/>
  <c r="A94" i="17"/>
  <c r="B93" i="17"/>
  <c r="A93" i="17"/>
  <c r="B92" i="17"/>
  <c r="A92" i="17"/>
  <c r="B91" i="17"/>
  <c r="A91" i="17"/>
  <c r="B90" i="17"/>
  <c r="A90" i="17"/>
  <c r="B89" i="17"/>
  <c r="A89" i="17"/>
  <c r="B88" i="17"/>
  <c r="A88" i="17"/>
  <c r="B87" i="17"/>
  <c r="A87" i="17"/>
  <c r="B86" i="17"/>
  <c r="A86" i="17"/>
  <c r="B85" i="17"/>
  <c r="A85" i="17"/>
  <c r="B84" i="17"/>
  <c r="A84" i="17"/>
  <c r="B83" i="17"/>
  <c r="A83" i="17"/>
  <c r="B82" i="17"/>
  <c r="A82" i="17"/>
  <c r="B81" i="17"/>
  <c r="A81" i="17"/>
  <c r="B80" i="17"/>
  <c r="A80" i="17"/>
  <c r="B79" i="17"/>
  <c r="A79" i="17"/>
  <c r="B78" i="17"/>
  <c r="A78" i="17"/>
  <c r="B77" i="17"/>
  <c r="A77" i="17"/>
  <c r="B76" i="17"/>
  <c r="A76" i="17"/>
  <c r="B75" i="17"/>
  <c r="A75" i="17"/>
  <c r="B74" i="17"/>
  <c r="A74" i="17"/>
  <c r="B73" i="17"/>
  <c r="A73" i="17"/>
  <c r="B72" i="17"/>
  <c r="A72" i="17"/>
  <c r="B71" i="17"/>
  <c r="A71" i="17"/>
  <c r="B70" i="17"/>
  <c r="A70" i="17"/>
  <c r="B69" i="17"/>
  <c r="A69" i="17"/>
  <c r="B68" i="17"/>
  <c r="A68" i="17"/>
  <c r="B67" i="17"/>
  <c r="A67" i="17"/>
  <c r="B66" i="17"/>
  <c r="A66" i="17"/>
  <c r="B65" i="17"/>
  <c r="A65" i="17"/>
  <c r="B64" i="17"/>
  <c r="A64" i="17"/>
  <c r="B63" i="17"/>
  <c r="A63" i="17"/>
  <c r="B62" i="17"/>
  <c r="A62" i="17"/>
  <c r="B61" i="17"/>
  <c r="A61" i="17"/>
  <c r="B60" i="17"/>
  <c r="A60" i="17"/>
  <c r="B59" i="17"/>
  <c r="A59" i="17"/>
  <c r="B58" i="17"/>
  <c r="A58" i="17"/>
  <c r="B57" i="17"/>
  <c r="A57" i="17"/>
  <c r="B56" i="17"/>
  <c r="A56" i="17"/>
  <c r="B55" i="17"/>
  <c r="A55" i="17"/>
  <c r="B54" i="17"/>
  <c r="A54" i="17"/>
  <c r="B53" i="17"/>
  <c r="A53" i="17"/>
  <c r="B52" i="17"/>
  <c r="A52" i="17"/>
  <c r="B51" i="17"/>
  <c r="A51" i="17"/>
  <c r="B50" i="17"/>
  <c r="A50" i="17"/>
  <c r="B49" i="17"/>
  <c r="A49" i="17"/>
  <c r="B48" i="17"/>
  <c r="A48" i="17"/>
  <c r="B47" i="17"/>
  <c r="A47" i="17"/>
  <c r="B46" i="17"/>
  <c r="A46" i="17"/>
  <c r="B45" i="17"/>
  <c r="A45" i="17"/>
  <c r="B44" i="17"/>
  <c r="A44" i="17"/>
  <c r="B43" i="17"/>
  <c r="A43" i="17"/>
  <c r="B42" i="17"/>
  <c r="A42" i="17"/>
  <c r="B41" i="17"/>
  <c r="A41" i="17"/>
  <c r="B40" i="17"/>
  <c r="A40" i="17"/>
  <c r="B39" i="17"/>
  <c r="A39" i="17"/>
  <c r="B38" i="17"/>
  <c r="A38" i="17"/>
  <c r="B37" i="17"/>
  <c r="A37" i="17"/>
  <c r="B36" i="17"/>
  <c r="A36" i="17"/>
  <c r="B35" i="17"/>
  <c r="A35" i="17"/>
  <c r="B34" i="17"/>
  <c r="A34" i="17"/>
  <c r="B33" i="17"/>
  <c r="A33" i="17"/>
  <c r="B32" i="17"/>
  <c r="A32" i="17"/>
  <c r="B31" i="17"/>
  <c r="A31" i="17"/>
  <c r="B30" i="17"/>
  <c r="A30" i="17"/>
  <c r="B29" i="17"/>
  <c r="A29" i="17"/>
  <c r="B28" i="17"/>
  <c r="A28" i="17"/>
  <c r="B27" i="17"/>
  <c r="A27" i="17"/>
  <c r="B26" i="17"/>
  <c r="A26" i="17"/>
  <c r="B25" i="17"/>
  <c r="A25" i="17"/>
  <c r="B24" i="17"/>
  <c r="A24" i="17"/>
  <c r="B23" i="17"/>
  <c r="A23" i="17"/>
  <c r="B22" i="17"/>
  <c r="A22" i="17"/>
  <c r="B21" i="17"/>
  <c r="A21" i="17"/>
  <c r="B20" i="17"/>
  <c r="A20" i="17"/>
  <c r="B19" i="17"/>
  <c r="A19" i="17"/>
  <c r="B18" i="17"/>
  <c r="A18" i="17"/>
  <c r="B17" i="17"/>
  <c r="A17" i="17"/>
  <c r="B16" i="17"/>
  <c r="A16" i="17"/>
  <c r="B15" i="17"/>
  <c r="A15" i="17"/>
  <c r="B14" i="17"/>
  <c r="A14" i="17"/>
  <c r="B13" i="17"/>
  <c r="A13" i="17"/>
  <c r="B12" i="17"/>
  <c r="A12" i="17"/>
  <c r="B11" i="17"/>
  <c r="A11" i="17"/>
  <c r="B10" i="17"/>
  <c r="A10" i="17"/>
  <c r="B9" i="17"/>
  <c r="A9" i="17"/>
  <c r="B8" i="17"/>
  <c r="A8" i="17"/>
  <c r="B7" i="17"/>
  <c r="A7" i="17"/>
  <c r="B6" i="17"/>
  <c r="A6" i="17"/>
  <c r="B5" i="17"/>
  <c r="A5" i="17"/>
  <c r="B4" i="17"/>
  <c r="A4" i="17"/>
  <c r="AN1069" i="16"/>
  <c r="AM1069" i="16"/>
  <c r="AL1069" i="16"/>
  <c r="AK1069" i="16"/>
  <c r="AJ1069" i="16"/>
  <c r="AI1069" i="16"/>
  <c r="AH1069" i="16"/>
  <c r="AF1069" i="16"/>
  <c r="AB1069" i="16"/>
  <c r="Z1069" i="16"/>
  <c r="U1069" i="16"/>
  <c r="T1069" i="16"/>
  <c r="R1069" i="16"/>
  <c r="O1069" i="16"/>
  <c r="D1069" i="16"/>
  <c r="C1069" i="16"/>
  <c r="B1069" i="16"/>
  <c r="A1069" i="16"/>
  <c r="AN1068" i="16"/>
  <c r="AM1068" i="16"/>
  <c r="AL1068" i="16"/>
  <c r="AK1068" i="16"/>
  <c r="AJ1068" i="16"/>
  <c r="AI1068" i="16"/>
  <c r="AH1068" i="16"/>
  <c r="AF1068" i="16"/>
  <c r="AB1068" i="16"/>
  <c r="Z1068" i="16"/>
  <c r="U1068" i="16"/>
  <c r="T1068" i="16"/>
  <c r="R1068" i="16"/>
  <c r="O1068" i="16"/>
  <c r="D1068" i="16"/>
  <c r="C1068" i="16"/>
  <c r="B1068" i="16"/>
  <c r="A1068" i="16"/>
  <c r="AN1067" i="16"/>
  <c r="AM1067" i="16"/>
  <c r="AL1067" i="16"/>
  <c r="AK1067" i="16"/>
  <c r="AJ1067" i="16"/>
  <c r="AI1067" i="16"/>
  <c r="AH1067" i="16"/>
  <c r="AF1067" i="16"/>
  <c r="AB1067" i="16"/>
  <c r="Z1067" i="16"/>
  <c r="U1067" i="16"/>
  <c r="T1067" i="16"/>
  <c r="R1067" i="16"/>
  <c r="O1067" i="16"/>
  <c r="D1067" i="16"/>
  <c r="C1067" i="16"/>
  <c r="B1067" i="16"/>
  <c r="A1067" i="16"/>
  <c r="AN1066" i="16"/>
  <c r="AM1066" i="16"/>
  <c r="AL1066" i="16"/>
  <c r="AK1066" i="16"/>
  <c r="AJ1066" i="16"/>
  <c r="AI1066" i="16"/>
  <c r="AH1066" i="16"/>
  <c r="AF1066" i="16"/>
  <c r="AB1066" i="16"/>
  <c r="Z1066" i="16"/>
  <c r="U1066" i="16"/>
  <c r="T1066" i="16"/>
  <c r="R1066" i="16"/>
  <c r="O1066" i="16"/>
  <c r="D1066" i="16"/>
  <c r="C1066" i="16"/>
  <c r="B1066" i="16"/>
  <c r="A1066" i="16"/>
  <c r="AN1065" i="16"/>
  <c r="AM1065" i="16"/>
  <c r="AL1065" i="16"/>
  <c r="AK1065" i="16"/>
  <c r="AJ1065" i="16"/>
  <c r="AI1065" i="16"/>
  <c r="AH1065" i="16"/>
  <c r="AF1065" i="16"/>
  <c r="AB1065" i="16"/>
  <c r="Z1065" i="16"/>
  <c r="U1065" i="16"/>
  <c r="T1065" i="16"/>
  <c r="R1065" i="16"/>
  <c r="O1065" i="16"/>
  <c r="D1065" i="16"/>
  <c r="C1065" i="16"/>
  <c r="B1065" i="16"/>
  <c r="A1065" i="16"/>
  <c r="AN1064" i="16"/>
  <c r="AM1064" i="16"/>
  <c r="AL1064" i="16"/>
  <c r="AK1064" i="16"/>
  <c r="AJ1064" i="16"/>
  <c r="AI1064" i="16"/>
  <c r="AH1064" i="16"/>
  <c r="AF1064" i="16"/>
  <c r="AB1064" i="16"/>
  <c r="Z1064" i="16"/>
  <c r="U1064" i="16"/>
  <c r="T1064" i="16"/>
  <c r="R1064" i="16"/>
  <c r="O1064" i="16"/>
  <c r="D1064" i="16"/>
  <c r="C1064" i="16"/>
  <c r="B1064" i="16"/>
  <c r="A1064" i="16"/>
  <c r="AN1063" i="16"/>
  <c r="AM1063" i="16"/>
  <c r="AL1063" i="16"/>
  <c r="AK1063" i="16"/>
  <c r="AJ1063" i="16"/>
  <c r="AI1063" i="16"/>
  <c r="AH1063" i="16"/>
  <c r="AF1063" i="16"/>
  <c r="AB1063" i="16"/>
  <c r="Z1063" i="16"/>
  <c r="U1063" i="16"/>
  <c r="T1063" i="16"/>
  <c r="R1063" i="16"/>
  <c r="O1063" i="16"/>
  <c r="D1063" i="16"/>
  <c r="C1063" i="16"/>
  <c r="B1063" i="16"/>
  <c r="A1063" i="16"/>
  <c r="AN1062" i="16"/>
  <c r="AM1062" i="16"/>
  <c r="AL1062" i="16"/>
  <c r="AK1062" i="16"/>
  <c r="AJ1062" i="16"/>
  <c r="AI1062" i="16"/>
  <c r="AH1062" i="16"/>
  <c r="AF1062" i="16"/>
  <c r="AB1062" i="16"/>
  <c r="Z1062" i="16"/>
  <c r="U1062" i="16"/>
  <c r="T1062" i="16"/>
  <c r="R1062" i="16"/>
  <c r="O1062" i="16"/>
  <c r="D1062" i="16"/>
  <c r="C1062" i="16"/>
  <c r="B1062" i="16"/>
  <c r="A1062" i="16"/>
  <c r="AN1061" i="16"/>
  <c r="AM1061" i="16"/>
  <c r="AL1061" i="16"/>
  <c r="AK1061" i="16"/>
  <c r="AJ1061" i="16"/>
  <c r="AI1061" i="16"/>
  <c r="AH1061" i="16"/>
  <c r="AF1061" i="16"/>
  <c r="AB1061" i="16"/>
  <c r="Z1061" i="16"/>
  <c r="U1061" i="16"/>
  <c r="T1061" i="16"/>
  <c r="R1061" i="16"/>
  <c r="O1061" i="16"/>
  <c r="D1061" i="16"/>
  <c r="C1061" i="16"/>
  <c r="B1061" i="16"/>
  <c r="A1061" i="16"/>
  <c r="AN1060" i="16"/>
  <c r="AM1060" i="16"/>
  <c r="AL1060" i="16"/>
  <c r="AK1060" i="16"/>
  <c r="AJ1060" i="16"/>
  <c r="AI1060" i="16"/>
  <c r="AH1060" i="16"/>
  <c r="AF1060" i="16"/>
  <c r="AB1060" i="16"/>
  <c r="Z1060" i="16"/>
  <c r="U1060" i="16"/>
  <c r="T1060" i="16"/>
  <c r="R1060" i="16"/>
  <c r="O1060" i="16"/>
  <c r="D1060" i="16"/>
  <c r="C1060" i="16"/>
  <c r="B1060" i="16"/>
  <c r="A1060" i="16"/>
  <c r="AN1059" i="16"/>
  <c r="AM1059" i="16"/>
  <c r="AL1059" i="16"/>
  <c r="AK1059" i="16"/>
  <c r="AJ1059" i="16"/>
  <c r="AI1059" i="16"/>
  <c r="AH1059" i="16"/>
  <c r="AF1059" i="16"/>
  <c r="AB1059" i="16"/>
  <c r="Z1059" i="16"/>
  <c r="U1059" i="16"/>
  <c r="T1059" i="16"/>
  <c r="R1059" i="16"/>
  <c r="O1059" i="16"/>
  <c r="D1059" i="16"/>
  <c r="C1059" i="16"/>
  <c r="B1059" i="16"/>
  <c r="A1059" i="16"/>
  <c r="AN1058" i="16"/>
  <c r="AM1058" i="16"/>
  <c r="AL1058" i="16"/>
  <c r="AK1058" i="16"/>
  <c r="AJ1058" i="16"/>
  <c r="AI1058" i="16"/>
  <c r="AH1058" i="16"/>
  <c r="AF1058" i="16"/>
  <c r="AB1058" i="16"/>
  <c r="Z1058" i="16"/>
  <c r="U1058" i="16"/>
  <c r="T1058" i="16"/>
  <c r="R1058" i="16"/>
  <c r="O1058" i="16"/>
  <c r="D1058" i="16"/>
  <c r="C1058" i="16"/>
  <c r="B1058" i="16"/>
  <c r="A1058" i="16"/>
  <c r="AN1057" i="16"/>
  <c r="AM1057" i="16"/>
  <c r="AL1057" i="16"/>
  <c r="AK1057" i="16"/>
  <c r="AJ1057" i="16"/>
  <c r="AI1057" i="16"/>
  <c r="AH1057" i="16"/>
  <c r="AF1057" i="16"/>
  <c r="AB1057" i="16"/>
  <c r="Z1057" i="16"/>
  <c r="U1057" i="16"/>
  <c r="T1057" i="16"/>
  <c r="R1057" i="16"/>
  <c r="O1057" i="16"/>
  <c r="D1057" i="16"/>
  <c r="C1057" i="16"/>
  <c r="B1057" i="16"/>
  <c r="A1057" i="16"/>
  <c r="AN1056" i="16"/>
  <c r="AM1056" i="16"/>
  <c r="AL1056" i="16"/>
  <c r="AK1056" i="16"/>
  <c r="AJ1056" i="16"/>
  <c r="AI1056" i="16"/>
  <c r="AH1056" i="16"/>
  <c r="AF1056" i="16"/>
  <c r="AB1056" i="16"/>
  <c r="Z1056" i="16"/>
  <c r="U1056" i="16"/>
  <c r="T1056" i="16"/>
  <c r="R1056" i="16"/>
  <c r="O1056" i="16"/>
  <c r="D1056" i="16"/>
  <c r="C1056" i="16"/>
  <c r="B1056" i="16"/>
  <c r="A1056" i="16"/>
  <c r="AN1055" i="16"/>
  <c r="AM1055" i="16"/>
  <c r="AL1055" i="16"/>
  <c r="AK1055" i="16"/>
  <c r="AJ1055" i="16"/>
  <c r="AI1055" i="16"/>
  <c r="AH1055" i="16"/>
  <c r="AF1055" i="16"/>
  <c r="AB1055" i="16"/>
  <c r="Z1055" i="16"/>
  <c r="U1055" i="16"/>
  <c r="T1055" i="16"/>
  <c r="R1055" i="16"/>
  <c r="O1055" i="16"/>
  <c r="D1055" i="16"/>
  <c r="C1055" i="16"/>
  <c r="B1055" i="16"/>
  <c r="A1055" i="16"/>
  <c r="AN1054" i="16"/>
  <c r="AM1054" i="16"/>
  <c r="AL1054" i="16"/>
  <c r="AK1054" i="16"/>
  <c r="AJ1054" i="16"/>
  <c r="AI1054" i="16"/>
  <c r="AH1054" i="16"/>
  <c r="AF1054" i="16"/>
  <c r="AB1054" i="16"/>
  <c r="Z1054" i="16"/>
  <c r="U1054" i="16"/>
  <c r="T1054" i="16"/>
  <c r="R1054" i="16"/>
  <c r="O1054" i="16"/>
  <c r="D1054" i="16"/>
  <c r="C1054" i="16"/>
  <c r="B1054" i="16"/>
  <c r="A1054" i="16"/>
  <c r="AN1053" i="16"/>
  <c r="AM1053" i="16"/>
  <c r="AL1053" i="16"/>
  <c r="AK1053" i="16"/>
  <c r="AJ1053" i="16"/>
  <c r="AI1053" i="16"/>
  <c r="AH1053" i="16"/>
  <c r="AF1053" i="16"/>
  <c r="AB1053" i="16"/>
  <c r="Z1053" i="16"/>
  <c r="U1053" i="16"/>
  <c r="T1053" i="16"/>
  <c r="R1053" i="16"/>
  <c r="O1053" i="16"/>
  <c r="D1053" i="16"/>
  <c r="C1053" i="16"/>
  <c r="B1053" i="16"/>
  <c r="A1053" i="16"/>
  <c r="AN1052" i="16"/>
  <c r="AM1052" i="16"/>
  <c r="AL1052" i="16"/>
  <c r="AK1052" i="16"/>
  <c r="AJ1052" i="16"/>
  <c r="AI1052" i="16"/>
  <c r="AH1052" i="16"/>
  <c r="AF1052" i="16"/>
  <c r="AB1052" i="16"/>
  <c r="Z1052" i="16"/>
  <c r="U1052" i="16"/>
  <c r="T1052" i="16"/>
  <c r="R1052" i="16"/>
  <c r="O1052" i="16"/>
  <c r="D1052" i="16"/>
  <c r="C1052" i="16"/>
  <c r="B1052" i="16"/>
  <c r="A1052" i="16"/>
  <c r="AN1051" i="16"/>
  <c r="AM1051" i="16"/>
  <c r="AL1051" i="16"/>
  <c r="AK1051" i="16"/>
  <c r="AJ1051" i="16"/>
  <c r="AI1051" i="16"/>
  <c r="AH1051" i="16"/>
  <c r="AF1051" i="16"/>
  <c r="AB1051" i="16"/>
  <c r="Z1051" i="16"/>
  <c r="U1051" i="16"/>
  <c r="T1051" i="16"/>
  <c r="R1051" i="16"/>
  <c r="O1051" i="16"/>
  <c r="D1051" i="16"/>
  <c r="C1051" i="16"/>
  <c r="B1051" i="16"/>
  <c r="A1051" i="16"/>
  <c r="AN1050" i="16"/>
  <c r="AM1050" i="16"/>
  <c r="AL1050" i="16"/>
  <c r="AK1050" i="16"/>
  <c r="AJ1050" i="16"/>
  <c r="AI1050" i="16"/>
  <c r="AH1050" i="16"/>
  <c r="AF1050" i="16"/>
  <c r="AB1050" i="16"/>
  <c r="Z1050" i="16"/>
  <c r="U1050" i="16"/>
  <c r="T1050" i="16"/>
  <c r="R1050" i="16"/>
  <c r="O1050" i="16"/>
  <c r="D1050" i="16"/>
  <c r="C1050" i="16"/>
  <c r="B1050" i="16"/>
  <c r="A1050" i="16"/>
  <c r="AN1049" i="16"/>
  <c r="AM1049" i="16"/>
  <c r="AL1049" i="16"/>
  <c r="AK1049" i="16"/>
  <c r="AJ1049" i="16"/>
  <c r="AI1049" i="16"/>
  <c r="AH1049" i="16"/>
  <c r="AF1049" i="16"/>
  <c r="AB1049" i="16"/>
  <c r="Z1049" i="16"/>
  <c r="U1049" i="16"/>
  <c r="T1049" i="16"/>
  <c r="R1049" i="16"/>
  <c r="O1049" i="16"/>
  <c r="D1049" i="16"/>
  <c r="C1049" i="16"/>
  <c r="B1049" i="16"/>
  <c r="A1049" i="16"/>
  <c r="AN1048" i="16"/>
  <c r="AM1048" i="16"/>
  <c r="AL1048" i="16"/>
  <c r="AK1048" i="16"/>
  <c r="AJ1048" i="16"/>
  <c r="AI1048" i="16"/>
  <c r="AH1048" i="16"/>
  <c r="AF1048" i="16"/>
  <c r="AB1048" i="16"/>
  <c r="Z1048" i="16"/>
  <c r="U1048" i="16"/>
  <c r="T1048" i="16"/>
  <c r="R1048" i="16"/>
  <c r="O1048" i="16"/>
  <c r="D1048" i="16"/>
  <c r="C1048" i="16"/>
  <c r="B1048" i="16"/>
  <c r="A1048" i="16"/>
  <c r="AN1047" i="16"/>
  <c r="AM1047" i="16"/>
  <c r="AL1047" i="16"/>
  <c r="AK1047" i="16"/>
  <c r="AJ1047" i="16"/>
  <c r="AI1047" i="16"/>
  <c r="AH1047" i="16"/>
  <c r="AF1047" i="16"/>
  <c r="AB1047" i="16"/>
  <c r="Z1047" i="16"/>
  <c r="U1047" i="16"/>
  <c r="T1047" i="16"/>
  <c r="R1047" i="16"/>
  <c r="O1047" i="16"/>
  <c r="D1047" i="16"/>
  <c r="C1047" i="16"/>
  <c r="B1047" i="16"/>
  <c r="A1047" i="16"/>
  <c r="AN1046" i="16"/>
  <c r="AM1046" i="16"/>
  <c r="AL1046" i="16"/>
  <c r="AK1046" i="16"/>
  <c r="AJ1046" i="16"/>
  <c r="AI1046" i="16"/>
  <c r="AH1046" i="16"/>
  <c r="AF1046" i="16"/>
  <c r="AB1046" i="16"/>
  <c r="Z1046" i="16"/>
  <c r="U1046" i="16"/>
  <c r="T1046" i="16"/>
  <c r="R1046" i="16"/>
  <c r="O1046" i="16"/>
  <c r="D1046" i="16"/>
  <c r="C1046" i="16"/>
  <c r="B1046" i="16"/>
  <c r="A1046" i="16"/>
  <c r="AN1045" i="16"/>
  <c r="AM1045" i="16"/>
  <c r="AL1045" i="16"/>
  <c r="AK1045" i="16"/>
  <c r="AJ1045" i="16"/>
  <c r="AI1045" i="16"/>
  <c r="AH1045" i="16"/>
  <c r="AF1045" i="16"/>
  <c r="AB1045" i="16"/>
  <c r="Z1045" i="16"/>
  <c r="U1045" i="16"/>
  <c r="T1045" i="16"/>
  <c r="R1045" i="16"/>
  <c r="O1045" i="16"/>
  <c r="D1045" i="16"/>
  <c r="C1045" i="16"/>
  <c r="B1045" i="16"/>
  <c r="A1045" i="16"/>
  <c r="AN1044" i="16"/>
  <c r="AM1044" i="16"/>
  <c r="AL1044" i="16"/>
  <c r="AK1044" i="16"/>
  <c r="AJ1044" i="16"/>
  <c r="AI1044" i="16"/>
  <c r="AH1044" i="16"/>
  <c r="AF1044" i="16"/>
  <c r="AB1044" i="16"/>
  <c r="Z1044" i="16"/>
  <c r="U1044" i="16"/>
  <c r="T1044" i="16"/>
  <c r="R1044" i="16"/>
  <c r="O1044" i="16"/>
  <c r="D1044" i="16"/>
  <c r="C1044" i="16"/>
  <c r="B1044" i="16"/>
  <c r="A1044" i="16"/>
  <c r="AN1043" i="16"/>
  <c r="AM1043" i="16"/>
  <c r="AL1043" i="16"/>
  <c r="AK1043" i="16"/>
  <c r="AJ1043" i="16"/>
  <c r="AI1043" i="16"/>
  <c r="AH1043" i="16"/>
  <c r="AF1043" i="16"/>
  <c r="AB1043" i="16"/>
  <c r="Z1043" i="16"/>
  <c r="U1043" i="16"/>
  <c r="T1043" i="16"/>
  <c r="R1043" i="16"/>
  <c r="O1043" i="16"/>
  <c r="D1043" i="16"/>
  <c r="C1043" i="16"/>
  <c r="B1043" i="16"/>
  <c r="A1043" i="16"/>
  <c r="AN1042" i="16"/>
  <c r="AM1042" i="16"/>
  <c r="AL1042" i="16"/>
  <c r="AK1042" i="16"/>
  <c r="AJ1042" i="16"/>
  <c r="AI1042" i="16"/>
  <c r="AH1042" i="16"/>
  <c r="AF1042" i="16"/>
  <c r="AB1042" i="16"/>
  <c r="Z1042" i="16"/>
  <c r="U1042" i="16"/>
  <c r="T1042" i="16"/>
  <c r="R1042" i="16"/>
  <c r="O1042" i="16"/>
  <c r="D1042" i="16"/>
  <c r="C1042" i="16"/>
  <c r="B1042" i="16"/>
  <c r="A1042" i="16"/>
  <c r="AN1041" i="16"/>
  <c r="AM1041" i="16"/>
  <c r="AL1041" i="16"/>
  <c r="AK1041" i="16"/>
  <c r="AJ1041" i="16"/>
  <c r="AI1041" i="16"/>
  <c r="AH1041" i="16"/>
  <c r="AF1041" i="16"/>
  <c r="AB1041" i="16"/>
  <c r="Z1041" i="16"/>
  <c r="U1041" i="16"/>
  <c r="T1041" i="16"/>
  <c r="R1041" i="16"/>
  <c r="O1041" i="16"/>
  <c r="D1041" i="16"/>
  <c r="C1041" i="16"/>
  <c r="B1041" i="16"/>
  <c r="A1041" i="16"/>
  <c r="AN1040" i="16"/>
  <c r="AM1040" i="16"/>
  <c r="AL1040" i="16"/>
  <c r="AK1040" i="16"/>
  <c r="AJ1040" i="16"/>
  <c r="AI1040" i="16"/>
  <c r="AH1040" i="16"/>
  <c r="AF1040" i="16"/>
  <c r="AB1040" i="16"/>
  <c r="Z1040" i="16"/>
  <c r="U1040" i="16"/>
  <c r="T1040" i="16"/>
  <c r="R1040" i="16"/>
  <c r="O1040" i="16"/>
  <c r="D1040" i="16"/>
  <c r="C1040" i="16"/>
  <c r="B1040" i="16"/>
  <c r="A1040" i="16"/>
  <c r="AN1039" i="16"/>
  <c r="AM1039" i="16"/>
  <c r="AL1039" i="16"/>
  <c r="AK1039" i="16"/>
  <c r="AJ1039" i="16"/>
  <c r="AI1039" i="16"/>
  <c r="AH1039" i="16"/>
  <c r="AF1039" i="16"/>
  <c r="AB1039" i="16"/>
  <c r="Z1039" i="16"/>
  <c r="U1039" i="16"/>
  <c r="T1039" i="16"/>
  <c r="R1039" i="16"/>
  <c r="O1039" i="16"/>
  <c r="D1039" i="16"/>
  <c r="C1039" i="16"/>
  <c r="B1039" i="16"/>
  <c r="A1039" i="16"/>
  <c r="AN1038" i="16"/>
  <c r="AM1038" i="16"/>
  <c r="AL1038" i="16"/>
  <c r="AK1038" i="16"/>
  <c r="AJ1038" i="16"/>
  <c r="AI1038" i="16"/>
  <c r="AH1038" i="16"/>
  <c r="AF1038" i="16"/>
  <c r="AB1038" i="16"/>
  <c r="Z1038" i="16"/>
  <c r="U1038" i="16"/>
  <c r="T1038" i="16"/>
  <c r="R1038" i="16"/>
  <c r="O1038" i="16"/>
  <c r="D1038" i="16"/>
  <c r="C1038" i="16"/>
  <c r="B1038" i="16"/>
  <c r="A1038" i="16"/>
  <c r="AN1037" i="16"/>
  <c r="AM1037" i="16"/>
  <c r="AL1037" i="16"/>
  <c r="AK1037" i="16"/>
  <c r="AJ1037" i="16"/>
  <c r="AI1037" i="16"/>
  <c r="AH1037" i="16"/>
  <c r="AF1037" i="16"/>
  <c r="AB1037" i="16"/>
  <c r="Z1037" i="16"/>
  <c r="U1037" i="16"/>
  <c r="T1037" i="16"/>
  <c r="R1037" i="16"/>
  <c r="O1037" i="16"/>
  <c r="D1037" i="16"/>
  <c r="C1037" i="16"/>
  <c r="B1037" i="16"/>
  <c r="A1037" i="16"/>
  <c r="AN1036" i="16"/>
  <c r="AM1036" i="16"/>
  <c r="AL1036" i="16"/>
  <c r="AK1036" i="16"/>
  <c r="AJ1036" i="16"/>
  <c r="AI1036" i="16"/>
  <c r="AH1036" i="16"/>
  <c r="AF1036" i="16"/>
  <c r="AB1036" i="16"/>
  <c r="Z1036" i="16"/>
  <c r="U1036" i="16"/>
  <c r="T1036" i="16"/>
  <c r="R1036" i="16"/>
  <c r="O1036" i="16"/>
  <c r="D1036" i="16"/>
  <c r="C1036" i="16"/>
  <c r="B1036" i="16"/>
  <c r="A1036" i="16"/>
  <c r="AN1035" i="16"/>
  <c r="AM1035" i="16"/>
  <c r="AL1035" i="16"/>
  <c r="AK1035" i="16"/>
  <c r="AJ1035" i="16"/>
  <c r="AI1035" i="16"/>
  <c r="AH1035" i="16"/>
  <c r="AF1035" i="16"/>
  <c r="AB1035" i="16"/>
  <c r="Z1035" i="16"/>
  <c r="U1035" i="16"/>
  <c r="T1035" i="16"/>
  <c r="R1035" i="16"/>
  <c r="O1035" i="16"/>
  <c r="D1035" i="16"/>
  <c r="C1035" i="16"/>
  <c r="B1035" i="16"/>
  <c r="A1035" i="16"/>
  <c r="AN1034" i="16"/>
  <c r="AM1034" i="16"/>
  <c r="AL1034" i="16"/>
  <c r="AK1034" i="16"/>
  <c r="AJ1034" i="16"/>
  <c r="AI1034" i="16"/>
  <c r="AH1034" i="16"/>
  <c r="AF1034" i="16"/>
  <c r="AB1034" i="16"/>
  <c r="Z1034" i="16"/>
  <c r="U1034" i="16"/>
  <c r="T1034" i="16"/>
  <c r="R1034" i="16"/>
  <c r="O1034" i="16"/>
  <c r="D1034" i="16"/>
  <c r="C1034" i="16"/>
  <c r="B1034" i="16"/>
  <c r="A1034" i="16"/>
  <c r="AN1033" i="16"/>
  <c r="AM1033" i="16"/>
  <c r="AL1033" i="16"/>
  <c r="AK1033" i="16"/>
  <c r="AJ1033" i="16"/>
  <c r="AI1033" i="16"/>
  <c r="AH1033" i="16"/>
  <c r="AF1033" i="16"/>
  <c r="AB1033" i="16"/>
  <c r="Z1033" i="16"/>
  <c r="U1033" i="16"/>
  <c r="T1033" i="16"/>
  <c r="R1033" i="16"/>
  <c r="O1033" i="16"/>
  <c r="D1033" i="16"/>
  <c r="C1033" i="16"/>
  <c r="B1033" i="16"/>
  <c r="A1033" i="16"/>
  <c r="AN1032" i="16"/>
  <c r="AM1032" i="16"/>
  <c r="AL1032" i="16"/>
  <c r="AK1032" i="16"/>
  <c r="AJ1032" i="16"/>
  <c r="AI1032" i="16"/>
  <c r="AH1032" i="16"/>
  <c r="AF1032" i="16"/>
  <c r="AB1032" i="16"/>
  <c r="Z1032" i="16"/>
  <c r="U1032" i="16"/>
  <c r="T1032" i="16"/>
  <c r="R1032" i="16"/>
  <c r="O1032" i="16"/>
  <c r="D1032" i="16"/>
  <c r="C1032" i="16"/>
  <c r="B1032" i="16"/>
  <c r="A1032" i="16"/>
  <c r="AN1031" i="16"/>
  <c r="AM1031" i="16"/>
  <c r="AL1031" i="16"/>
  <c r="AK1031" i="16"/>
  <c r="AJ1031" i="16"/>
  <c r="AI1031" i="16"/>
  <c r="AH1031" i="16"/>
  <c r="AF1031" i="16"/>
  <c r="AB1031" i="16"/>
  <c r="Z1031" i="16"/>
  <c r="U1031" i="16"/>
  <c r="T1031" i="16"/>
  <c r="R1031" i="16"/>
  <c r="O1031" i="16"/>
  <c r="D1031" i="16"/>
  <c r="C1031" i="16"/>
  <c r="B1031" i="16"/>
  <c r="A1031" i="16"/>
  <c r="AN1030" i="16"/>
  <c r="AM1030" i="16"/>
  <c r="AL1030" i="16"/>
  <c r="AK1030" i="16"/>
  <c r="AJ1030" i="16"/>
  <c r="AI1030" i="16"/>
  <c r="AH1030" i="16"/>
  <c r="AF1030" i="16"/>
  <c r="AB1030" i="16"/>
  <c r="Z1030" i="16"/>
  <c r="U1030" i="16"/>
  <c r="T1030" i="16"/>
  <c r="R1030" i="16"/>
  <c r="O1030" i="16"/>
  <c r="D1030" i="16"/>
  <c r="C1030" i="16"/>
  <c r="B1030" i="16"/>
  <c r="A1030" i="16"/>
  <c r="AN1029" i="16"/>
  <c r="AM1029" i="16"/>
  <c r="AL1029" i="16"/>
  <c r="AK1029" i="16"/>
  <c r="AJ1029" i="16"/>
  <c r="AI1029" i="16"/>
  <c r="AH1029" i="16"/>
  <c r="AF1029" i="16"/>
  <c r="AB1029" i="16"/>
  <c r="Z1029" i="16"/>
  <c r="U1029" i="16"/>
  <c r="T1029" i="16"/>
  <c r="R1029" i="16"/>
  <c r="O1029" i="16"/>
  <c r="D1029" i="16"/>
  <c r="C1029" i="16"/>
  <c r="B1029" i="16"/>
  <c r="A1029" i="16"/>
  <c r="AN1028" i="16"/>
  <c r="AM1028" i="16"/>
  <c r="AL1028" i="16"/>
  <c r="AK1028" i="16"/>
  <c r="AJ1028" i="16"/>
  <c r="AI1028" i="16"/>
  <c r="AH1028" i="16"/>
  <c r="AF1028" i="16"/>
  <c r="AB1028" i="16"/>
  <c r="Z1028" i="16"/>
  <c r="U1028" i="16"/>
  <c r="T1028" i="16"/>
  <c r="R1028" i="16"/>
  <c r="O1028" i="16"/>
  <c r="D1028" i="16"/>
  <c r="C1028" i="16"/>
  <c r="B1028" i="16"/>
  <c r="A1028" i="16"/>
  <c r="AN1027" i="16"/>
  <c r="AM1027" i="16"/>
  <c r="AL1027" i="16"/>
  <c r="AK1027" i="16"/>
  <c r="AJ1027" i="16"/>
  <c r="AI1027" i="16"/>
  <c r="AH1027" i="16"/>
  <c r="AF1027" i="16"/>
  <c r="AB1027" i="16"/>
  <c r="Z1027" i="16"/>
  <c r="U1027" i="16"/>
  <c r="T1027" i="16"/>
  <c r="R1027" i="16"/>
  <c r="O1027" i="16"/>
  <c r="D1027" i="16"/>
  <c r="C1027" i="16"/>
  <c r="B1027" i="16"/>
  <c r="A1027" i="16"/>
  <c r="AN1026" i="16"/>
  <c r="AM1026" i="16"/>
  <c r="AL1026" i="16"/>
  <c r="AK1026" i="16"/>
  <c r="AJ1026" i="16"/>
  <c r="AI1026" i="16"/>
  <c r="AH1026" i="16"/>
  <c r="AF1026" i="16"/>
  <c r="AB1026" i="16"/>
  <c r="Z1026" i="16"/>
  <c r="U1026" i="16"/>
  <c r="T1026" i="16"/>
  <c r="R1026" i="16"/>
  <c r="O1026" i="16"/>
  <c r="D1026" i="16"/>
  <c r="C1026" i="16"/>
  <c r="B1026" i="16"/>
  <c r="A1026" i="16"/>
  <c r="AN1025" i="16"/>
  <c r="AM1025" i="16"/>
  <c r="AL1025" i="16"/>
  <c r="AK1025" i="16"/>
  <c r="AJ1025" i="16"/>
  <c r="AI1025" i="16"/>
  <c r="AH1025" i="16"/>
  <c r="AF1025" i="16"/>
  <c r="AB1025" i="16"/>
  <c r="Z1025" i="16"/>
  <c r="U1025" i="16"/>
  <c r="T1025" i="16"/>
  <c r="R1025" i="16"/>
  <c r="O1025" i="16"/>
  <c r="D1025" i="16"/>
  <c r="C1025" i="16"/>
  <c r="B1025" i="16"/>
  <c r="A1025" i="16"/>
  <c r="AN1024" i="16"/>
  <c r="AM1024" i="16"/>
  <c r="AL1024" i="16"/>
  <c r="AK1024" i="16"/>
  <c r="AJ1024" i="16"/>
  <c r="AI1024" i="16"/>
  <c r="AH1024" i="16"/>
  <c r="AF1024" i="16"/>
  <c r="AB1024" i="16"/>
  <c r="Z1024" i="16"/>
  <c r="U1024" i="16"/>
  <c r="T1024" i="16"/>
  <c r="R1024" i="16"/>
  <c r="O1024" i="16"/>
  <c r="D1024" i="16"/>
  <c r="C1024" i="16"/>
  <c r="B1024" i="16"/>
  <c r="A1024" i="16"/>
  <c r="AN1023" i="16"/>
  <c r="AM1023" i="16"/>
  <c r="AL1023" i="16"/>
  <c r="AK1023" i="16"/>
  <c r="AJ1023" i="16"/>
  <c r="AI1023" i="16"/>
  <c r="AH1023" i="16"/>
  <c r="AF1023" i="16"/>
  <c r="AB1023" i="16"/>
  <c r="Z1023" i="16"/>
  <c r="U1023" i="16"/>
  <c r="T1023" i="16"/>
  <c r="R1023" i="16"/>
  <c r="O1023" i="16"/>
  <c r="D1023" i="16"/>
  <c r="C1023" i="16"/>
  <c r="B1023" i="16"/>
  <c r="A1023" i="16"/>
  <c r="AN1022" i="16"/>
  <c r="AM1022" i="16"/>
  <c r="AL1022" i="16"/>
  <c r="AK1022" i="16"/>
  <c r="AJ1022" i="16"/>
  <c r="AI1022" i="16"/>
  <c r="AH1022" i="16"/>
  <c r="AF1022" i="16"/>
  <c r="AB1022" i="16"/>
  <c r="Z1022" i="16"/>
  <c r="U1022" i="16"/>
  <c r="T1022" i="16"/>
  <c r="R1022" i="16"/>
  <c r="O1022" i="16"/>
  <c r="D1022" i="16"/>
  <c r="C1022" i="16"/>
  <c r="B1022" i="16"/>
  <c r="A1022" i="16"/>
  <c r="AN1021" i="16"/>
  <c r="AM1021" i="16"/>
  <c r="AL1021" i="16"/>
  <c r="AK1021" i="16"/>
  <c r="AJ1021" i="16"/>
  <c r="AI1021" i="16"/>
  <c r="AH1021" i="16"/>
  <c r="AF1021" i="16"/>
  <c r="AB1021" i="16"/>
  <c r="Z1021" i="16"/>
  <c r="U1021" i="16"/>
  <c r="T1021" i="16"/>
  <c r="R1021" i="16"/>
  <c r="O1021" i="16"/>
  <c r="D1021" i="16"/>
  <c r="C1021" i="16"/>
  <c r="B1021" i="16"/>
  <c r="A1021" i="16"/>
  <c r="AN1020" i="16"/>
  <c r="AM1020" i="16"/>
  <c r="AL1020" i="16"/>
  <c r="AK1020" i="16"/>
  <c r="AJ1020" i="16"/>
  <c r="AI1020" i="16"/>
  <c r="AH1020" i="16"/>
  <c r="AF1020" i="16"/>
  <c r="AB1020" i="16"/>
  <c r="Z1020" i="16"/>
  <c r="U1020" i="16"/>
  <c r="T1020" i="16"/>
  <c r="R1020" i="16"/>
  <c r="O1020" i="16"/>
  <c r="D1020" i="16"/>
  <c r="C1020" i="16"/>
  <c r="B1020" i="16"/>
  <c r="A1020" i="16"/>
  <c r="AN1019" i="16"/>
  <c r="AM1019" i="16"/>
  <c r="AL1019" i="16"/>
  <c r="AK1019" i="16"/>
  <c r="AJ1019" i="16"/>
  <c r="AI1019" i="16"/>
  <c r="AH1019" i="16"/>
  <c r="AF1019" i="16"/>
  <c r="AB1019" i="16"/>
  <c r="Z1019" i="16"/>
  <c r="U1019" i="16"/>
  <c r="T1019" i="16"/>
  <c r="R1019" i="16"/>
  <c r="O1019" i="16"/>
  <c r="D1019" i="16"/>
  <c r="C1019" i="16"/>
  <c r="B1019" i="16"/>
  <c r="A1019" i="16"/>
  <c r="AN1018" i="16"/>
  <c r="AM1018" i="16"/>
  <c r="AL1018" i="16"/>
  <c r="AK1018" i="16"/>
  <c r="AJ1018" i="16"/>
  <c r="AI1018" i="16"/>
  <c r="AH1018" i="16"/>
  <c r="AF1018" i="16"/>
  <c r="AB1018" i="16"/>
  <c r="Z1018" i="16"/>
  <c r="U1018" i="16"/>
  <c r="T1018" i="16"/>
  <c r="R1018" i="16"/>
  <c r="O1018" i="16"/>
  <c r="D1018" i="16"/>
  <c r="C1018" i="16"/>
  <c r="B1018" i="16"/>
  <c r="A1018" i="16"/>
  <c r="AN1017" i="16"/>
  <c r="AM1017" i="16"/>
  <c r="AL1017" i="16"/>
  <c r="AK1017" i="16"/>
  <c r="AJ1017" i="16"/>
  <c r="AI1017" i="16"/>
  <c r="AH1017" i="16"/>
  <c r="AF1017" i="16"/>
  <c r="AB1017" i="16"/>
  <c r="Z1017" i="16"/>
  <c r="U1017" i="16"/>
  <c r="T1017" i="16"/>
  <c r="R1017" i="16"/>
  <c r="O1017" i="16"/>
  <c r="D1017" i="16"/>
  <c r="C1017" i="16"/>
  <c r="B1017" i="16"/>
  <c r="A1017" i="16"/>
  <c r="AN1016" i="16"/>
  <c r="AM1016" i="16"/>
  <c r="AL1016" i="16"/>
  <c r="AK1016" i="16"/>
  <c r="AJ1016" i="16"/>
  <c r="AI1016" i="16"/>
  <c r="AH1016" i="16"/>
  <c r="AF1016" i="16"/>
  <c r="AB1016" i="16"/>
  <c r="Z1016" i="16"/>
  <c r="U1016" i="16"/>
  <c r="T1016" i="16"/>
  <c r="R1016" i="16"/>
  <c r="O1016" i="16"/>
  <c r="D1016" i="16"/>
  <c r="C1016" i="16"/>
  <c r="B1016" i="16"/>
  <c r="A1016" i="16"/>
  <c r="AN1015" i="16"/>
  <c r="AM1015" i="16"/>
  <c r="AL1015" i="16"/>
  <c r="AK1015" i="16"/>
  <c r="AJ1015" i="16"/>
  <c r="AI1015" i="16"/>
  <c r="AH1015" i="16"/>
  <c r="AF1015" i="16"/>
  <c r="AB1015" i="16"/>
  <c r="Z1015" i="16"/>
  <c r="U1015" i="16"/>
  <c r="T1015" i="16"/>
  <c r="R1015" i="16"/>
  <c r="O1015" i="16"/>
  <c r="D1015" i="16"/>
  <c r="C1015" i="16"/>
  <c r="B1015" i="16"/>
  <c r="A1015" i="16"/>
  <c r="AN1014" i="16"/>
  <c r="AM1014" i="16"/>
  <c r="AL1014" i="16"/>
  <c r="AK1014" i="16"/>
  <c r="AJ1014" i="16"/>
  <c r="AI1014" i="16"/>
  <c r="AH1014" i="16"/>
  <c r="AF1014" i="16"/>
  <c r="AB1014" i="16"/>
  <c r="Z1014" i="16"/>
  <c r="U1014" i="16"/>
  <c r="T1014" i="16"/>
  <c r="R1014" i="16"/>
  <c r="O1014" i="16"/>
  <c r="D1014" i="16"/>
  <c r="C1014" i="16"/>
  <c r="B1014" i="16"/>
  <c r="A1014" i="16"/>
  <c r="AN1013" i="16"/>
  <c r="AM1013" i="16"/>
  <c r="AL1013" i="16"/>
  <c r="AK1013" i="16"/>
  <c r="AJ1013" i="16"/>
  <c r="AI1013" i="16"/>
  <c r="AH1013" i="16"/>
  <c r="AF1013" i="16"/>
  <c r="AB1013" i="16"/>
  <c r="Z1013" i="16"/>
  <c r="U1013" i="16"/>
  <c r="T1013" i="16"/>
  <c r="R1013" i="16"/>
  <c r="O1013" i="16"/>
  <c r="D1013" i="16"/>
  <c r="C1013" i="16"/>
  <c r="B1013" i="16"/>
  <c r="A1013" i="16"/>
  <c r="AN1012" i="16"/>
  <c r="AM1012" i="16"/>
  <c r="AL1012" i="16"/>
  <c r="AK1012" i="16"/>
  <c r="AJ1012" i="16"/>
  <c r="AI1012" i="16"/>
  <c r="AH1012" i="16"/>
  <c r="AF1012" i="16"/>
  <c r="AB1012" i="16"/>
  <c r="Z1012" i="16"/>
  <c r="U1012" i="16"/>
  <c r="T1012" i="16"/>
  <c r="R1012" i="16"/>
  <c r="O1012" i="16"/>
  <c r="D1012" i="16"/>
  <c r="C1012" i="16"/>
  <c r="B1012" i="16"/>
  <c r="A1012" i="16"/>
  <c r="AN1011" i="16"/>
  <c r="AM1011" i="16"/>
  <c r="AL1011" i="16"/>
  <c r="AK1011" i="16"/>
  <c r="AJ1011" i="16"/>
  <c r="AI1011" i="16"/>
  <c r="AH1011" i="16"/>
  <c r="AF1011" i="16"/>
  <c r="AB1011" i="16"/>
  <c r="Z1011" i="16"/>
  <c r="U1011" i="16"/>
  <c r="T1011" i="16"/>
  <c r="R1011" i="16"/>
  <c r="O1011" i="16"/>
  <c r="D1011" i="16"/>
  <c r="C1011" i="16"/>
  <c r="B1011" i="16"/>
  <c r="A1011" i="16"/>
  <c r="AN1010" i="16"/>
  <c r="AM1010" i="16"/>
  <c r="AL1010" i="16"/>
  <c r="AK1010" i="16"/>
  <c r="AJ1010" i="16"/>
  <c r="AI1010" i="16"/>
  <c r="AH1010" i="16"/>
  <c r="AF1010" i="16"/>
  <c r="AB1010" i="16"/>
  <c r="Z1010" i="16"/>
  <c r="U1010" i="16"/>
  <c r="T1010" i="16"/>
  <c r="R1010" i="16"/>
  <c r="O1010" i="16"/>
  <c r="D1010" i="16"/>
  <c r="C1010" i="16"/>
  <c r="B1010" i="16"/>
  <c r="A1010" i="16"/>
  <c r="AN1009" i="16"/>
  <c r="AM1009" i="16"/>
  <c r="AL1009" i="16"/>
  <c r="AK1009" i="16"/>
  <c r="AJ1009" i="16"/>
  <c r="AI1009" i="16"/>
  <c r="AH1009" i="16"/>
  <c r="AF1009" i="16"/>
  <c r="AB1009" i="16"/>
  <c r="Z1009" i="16"/>
  <c r="U1009" i="16"/>
  <c r="T1009" i="16"/>
  <c r="R1009" i="16"/>
  <c r="O1009" i="16"/>
  <c r="D1009" i="16"/>
  <c r="C1009" i="16"/>
  <c r="B1009" i="16"/>
  <c r="A1009" i="16"/>
  <c r="AN1008" i="16"/>
  <c r="AM1008" i="16"/>
  <c r="AL1008" i="16"/>
  <c r="AK1008" i="16"/>
  <c r="AJ1008" i="16"/>
  <c r="AI1008" i="16"/>
  <c r="AH1008" i="16"/>
  <c r="AF1008" i="16"/>
  <c r="AB1008" i="16"/>
  <c r="Z1008" i="16"/>
  <c r="U1008" i="16"/>
  <c r="T1008" i="16"/>
  <c r="R1008" i="16"/>
  <c r="O1008" i="16"/>
  <c r="D1008" i="16"/>
  <c r="C1008" i="16"/>
  <c r="B1008" i="16"/>
  <c r="A1008" i="16"/>
  <c r="AN1007" i="16"/>
  <c r="AM1007" i="16"/>
  <c r="AL1007" i="16"/>
  <c r="AK1007" i="16"/>
  <c r="AJ1007" i="16"/>
  <c r="AI1007" i="16"/>
  <c r="AH1007" i="16"/>
  <c r="AF1007" i="16"/>
  <c r="AB1007" i="16"/>
  <c r="Z1007" i="16"/>
  <c r="U1007" i="16"/>
  <c r="T1007" i="16"/>
  <c r="R1007" i="16"/>
  <c r="O1007" i="16"/>
  <c r="D1007" i="16"/>
  <c r="C1007" i="16"/>
  <c r="B1007" i="16"/>
  <c r="A1007" i="16"/>
  <c r="AN1006" i="16"/>
  <c r="AM1006" i="16"/>
  <c r="AL1006" i="16"/>
  <c r="AK1006" i="16"/>
  <c r="AJ1006" i="16"/>
  <c r="AI1006" i="16"/>
  <c r="AH1006" i="16"/>
  <c r="AF1006" i="16"/>
  <c r="AB1006" i="16"/>
  <c r="Z1006" i="16"/>
  <c r="U1006" i="16"/>
  <c r="T1006" i="16"/>
  <c r="R1006" i="16"/>
  <c r="O1006" i="16"/>
  <c r="D1006" i="16"/>
  <c r="C1006" i="16"/>
  <c r="B1006" i="16"/>
  <c r="A1006" i="16"/>
  <c r="AN1005" i="16"/>
  <c r="AM1005" i="16"/>
  <c r="AL1005" i="16"/>
  <c r="AK1005" i="16"/>
  <c r="AJ1005" i="16"/>
  <c r="AI1005" i="16"/>
  <c r="AH1005" i="16"/>
  <c r="AF1005" i="16"/>
  <c r="AB1005" i="16"/>
  <c r="Z1005" i="16"/>
  <c r="U1005" i="16"/>
  <c r="T1005" i="16"/>
  <c r="R1005" i="16"/>
  <c r="O1005" i="16"/>
  <c r="D1005" i="16"/>
  <c r="C1005" i="16"/>
  <c r="B1005" i="16"/>
  <c r="A1005" i="16"/>
  <c r="AN1004" i="16"/>
  <c r="AM1004" i="16"/>
  <c r="AL1004" i="16"/>
  <c r="AK1004" i="16"/>
  <c r="AJ1004" i="16"/>
  <c r="AI1004" i="16"/>
  <c r="AH1004" i="16"/>
  <c r="AF1004" i="16"/>
  <c r="AB1004" i="16"/>
  <c r="Z1004" i="16"/>
  <c r="U1004" i="16"/>
  <c r="T1004" i="16"/>
  <c r="R1004" i="16"/>
  <c r="O1004" i="16"/>
  <c r="D1004" i="16"/>
  <c r="C1004" i="16"/>
  <c r="B1004" i="16"/>
  <c r="A1004" i="16"/>
  <c r="AN1003" i="16"/>
  <c r="AM1003" i="16"/>
  <c r="AL1003" i="16"/>
  <c r="AK1003" i="16"/>
  <c r="AJ1003" i="16"/>
  <c r="AI1003" i="16"/>
  <c r="AH1003" i="16"/>
  <c r="AF1003" i="16"/>
  <c r="AB1003" i="16"/>
  <c r="Z1003" i="16"/>
  <c r="U1003" i="16"/>
  <c r="T1003" i="16"/>
  <c r="R1003" i="16"/>
  <c r="O1003" i="16"/>
  <c r="D1003" i="16"/>
  <c r="C1003" i="16"/>
  <c r="B1003" i="16"/>
  <c r="A1003" i="16"/>
  <c r="AN1002" i="16"/>
  <c r="AM1002" i="16"/>
  <c r="AL1002" i="16"/>
  <c r="AK1002" i="16"/>
  <c r="AJ1002" i="16"/>
  <c r="AI1002" i="16"/>
  <c r="AH1002" i="16"/>
  <c r="AF1002" i="16"/>
  <c r="AB1002" i="16"/>
  <c r="Z1002" i="16"/>
  <c r="U1002" i="16"/>
  <c r="T1002" i="16"/>
  <c r="R1002" i="16"/>
  <c r="O1002" i="16"/>
  <c r="D1002" i="16"/>
  <c r="C1002" i="16"/>
  <c r="B1002" i="16"/>
  <c r="A1002" i="16"/>
  <c r="AN1001" i="16"/>
  <c r="AM1001" i="16"/>
  <c r="AL1001" i="16"/>
  <c r="AK1001" i="16"/>
  <c r="AJ1001" i="16"/>
  <c r="AI1001" i="16"/>
  <c r="AH1001" i="16"/>
  <c r="AF1001" i="16"/>
  <c r="AB1001" i="16"/>
  <c r="Z1001" i="16"/>
  <c r="U1001" i="16"/>
  <c r="T1001" i="16"/>
  <c r="R1001" i="16"/>
  <c r="O1001" i="16"/>
  <c r="D1001" i="16"/>
  <c r="C1001" i="16"/>
  <c r="B1001" i="16"/>
  <c r="A1001" i="16"/>
  <c r="AN1000" i="16"/>
  <c r="AM1000" i="16"/>
  <c r="AL1000" i="16"/>
  <c r="AK1000" i="16"/>
  <c r="AJ1000" i="16"/>
  <c r="AI1000" i="16"/>
  <c r="AH1000" i="16"/>
  <c r="AF1000" i="16"/>
  <c r="AB1000" i="16"/>
  <c r="Z1000" i="16"/>
  <c r="U1000" i="16"/>
  <c r="T1000" i="16"/>
  <c r="R1000" i="16"/>
  <c r="O1000" i="16"/>
  <c r="D1000" i="16"/>
  <c r="C1000" i="16"/>
  <c r="B1000" i="16"/>
  <c r="A1000" i="16"/>
  <c r="AN999" i="16"/>
  <c r="AM999" i="16"/>
  <c r="AL999" i="16"/>
  <c r="AK999" i="16"/>
  <c r="AJ999" i="16"/>
  <c r="AI999" i="16"/>
  <c r="AH999" i="16"/>
  <c r="AF999" i="16"/>
  <c r="AB999" i="16"/>
  <c r="Z999" i="16"/>
  <c r="U999" i="16"/>
  <c r="T999" i="16"/>
  <c r="R999" i="16"/>
  <c r="O999" i="16"/>
  <c r="D999" i="16"/>
  <c r="C999" i="16"/>
  <c r="B999" i="16"/>
  <c r="A999" i="16"/>
  <c r="AN998" i="16"/>
  <c r="AM998" i="16"/>
  <c r="AL998" i="16"/>
  <c r="AK998" i="16"/>
  <c r="AJ998" i="16"/>
  <c r="AI998" i="16"/>
  <c r="AH998" i="16"/>
  <c r="AF998" i="16"/>
  <c r="AB998" i="16"/>
  <c r="Z998" i="16"/>
  <c r="U998" i="16"/>
  <c r="T998" i="16"/>
  <c r="R998" i="16"/>
  <c r="O998" i="16"/>
  <c r="D998" i="16"/>
  <c r="C998" i="16"/>
  <c r="B998" i="16"/>
  <c r="A998" i="16"/>
  <c r="AN997" i="16"/>
  <c r="AM997" i="16"/>
  <c r="AL997" i="16"/>
  <c r="AK997" i="16"/>
  <c r="AJ997" i="16"/>
  <c r="AI997" i="16"/>
  <c r="AH997" i="16"/>
  <c r="AF997" i="16"/>
  <c r="AB997" i="16"/>
  <c r="Z997" i="16"/>
  <c r="U997" i="16"/>
  <c r="T997" i="16"/>
  <c r="R997" i="16"/>
  <c r="O997" i="16"/>
  <c r="D997" i="16"/>
  <c r="C997" i="16"/>
  <c r="B997" i="16"/>
  <c r="A997" i="16"/>
  <c r="AN996" i="16"/>
  <c r="AM996" i="16"/>
  <c r="AL996" i="16"/>
  <c r="AK996" i="16"/>
  <c r="AJ996" i="16"/>
  <c r="AI996" i="16"/>
  <c r="AH996" i="16"/>
  <c r="AF996" i="16"/>
  <c r="AB996" i="16"/>
  <c r="Z996" i="16"/>
  <c r="U996" i="16"/>
  <c r="T996" i="16"/>
  <c r="R996" i="16"/>
  <c r="O996" i="16"/>
  <c r="D996" i="16"/>
  <c r="C996" i="16"/>
  <c r="B996" i="16"/>
  <c r="A996" i="16"/>
  <c r="AN995" i="16"/>
  <c r="AM995" i="16"/>
  <c r="AL995" i="16"/>
  <c r="AK995" i="16"/>
  <c r="AJ995" i="16"/>
  <c r="AI995" i="16"/>
  <c r="AH995" i="16"/>
  <c r="AF995" i="16"/>
  <c r="AB995" i="16"/>
  <c r="Z995" i="16"/>
  <c r="U995" i="16"/>
  <c r="T995" i="16"/>
  <c r="R995" i="16"/>
  <c r="O995" i="16"/>
  <c r="D995" i="16"/>
  <c r="C995" i="16"/>
  <c r="B995" i="16"/>
  <c r="A995" i="16"/>
  <c r="AN994" i="16"/>
  <c r="AM994" i="16"/>
  <c r="AL994" i="16"/>
  <c r="AK994" i="16"/>
  <c r="AJ994" i="16"/>
  <c r="AI994" i="16"/>
  <c r="AH994" i="16"/>
  <c r="AF994" i="16"/>
  <c r="AB994" i="16"/>
  <c r="Z994" i="16"/>
  <c r="U994" i="16"/>
  <c r="T994" i="16"/>
  <c r="R994" i="16"/>
  <c r="O994" i="16"/>
  <c r="D994" i="16"/>
  <c r="C994" i="16"/>
  <c r="B994" i="16"/>
  <c r="A994" i="16"/>
  <c r="AN993" i="16"/>
  <c r="AM993" i="16"/>
  <c r="AL993" i="16"/>
  <c r="AK993" i="16"/>
  <c r="AJ993" i="16"/>
  <c r="AI993" i="16"/>
  <c r="AH993" i="16"/>
  <c r="AF993" i="16"/>
  <c r="AB993" i="16"/>
  <c r="Z993" i="16"/>
  <c r="U993" i="16"/>
  <c r="T993" i="16"/>
  <c r="R993" i="16"/>
  <c r="O993" i="16"/>
  <c r="D993" i="16"/>
  <c r="C993" i="16"/>
  <c r="B993" i="16"/>
  <c r="A993" i="16"/>
  <c r="AN992" i="16"/>
  <c r="AM992" i="16"/>
  <c r="AL992" i="16"/>
  <c r="AK992" i="16"/>
  <c r="AJ992" i="16"/>
  <c r="AI992" i="16"/>
  <c r="AH992" i="16"/>
  <c r="AF992" i="16"/>
  <c r="AB992" i="16"/>
  <c r="Z992" i="16"/>
  <c r="U992" i="16"/>
  <c r="T992" i="16"/>
  <c r="R992" i="16"/>
  <c r="O992" i="16"/>
  <c r="D992" i="16"/>
  <c r="C992" i="16"/>
  <c r="B992" i="16"/>
  <c r="A992" i="16"/>
  <c r="AN991" i="16"/>
  <c r="AM991" i="16"/>
  <c r="AL991" i="16"/>
  <c r="AK991" i="16"/>
  <c r="AJ991" i="16"/>
  <c r="AI991" i="16"/>
  <c r="AH991" i="16"/>
  <c r="AF991" i="16"/>
  <c r="AB991" i="16"/>
  <c r="Z991" i="16"/>
  <c r="U991" i="16"/>
  <c r="T991" i="16"/>
  <c r="R991" i="16"/>
  <c r="O991" i="16"/>
  <c r="D991" i="16"/>
  <c r="C991" i="16"/>
  <c r="B991" i="16"/>
  <c r="A991" i="16"/>
  <c r="AN990" i="16"/>
  <c r="AM990" i="16"/>
  <c r="AL990" i="16"/>
  <c r="AK990" i="16"/>
  <c r="AJ990" i="16"/>
  <c r="AI990" i="16"/>
  <c r="AH990" i="16"/>
  <c r="AF990" i="16"/>
  <c r="AB990" i="16"/>
  <c r="Z990" i="16"/>
  <c r="U990" i="16"/>
  <c r="T990" i="16"/>
  <c r="R990" i="16"/>
  <c r="O990" i="16"/>
  <c r="D990" i="16"/>
  <c r="C990" i="16"/>
  <c r="B990" i="16"/>
  <c r="A990" i="16"/>
  <c r="AN989" i="16"/>
  <c r="AM989" i="16"/>
  <c r="AL989" i="16"/>
  <c r="AK989" i="16"/>
  <c r="AJ989" i="16"/>
  <c r="AI989" i="16"/>
  <c r="AH989" i="16"/>
  <c r="AF989" i="16"/>
  <c r="AB989" i="16"/>
  <c r="Z989" i="16"/>
  <c r="U989" i="16"/>
  <c r="T989" i="16"/>
  <c r="R989" i="16"/>
  <c r="O989" i="16"/>
  <c r="D989" i="16"/>
  <c r="C989" i="16"/>
  <c r="B989" i="16"/>
  <c r="A989" i="16"/>
  <c r="AN988" i="16"/>
  <c r="AM988" i="16"/>
  <c r="AL988" i="16"/>
  <c r="AK988" i="16"/>
  <c r="AJ988" i="16"/>
  <c r="AI988" i="16"/>
  <c r="AH988" i="16"/>
  <c r="AF988" i="16"/>
  <c r="AB988" i="16"/>
  <c r="Z988" i="16"/>
  <c r="U988" i="16"/>
  <c r="T988" i="16"/>
  <c r="R988" i="16"/>
  <c r="O988" i="16"/>
  <c r="D988" i="16"/>
  <c r="C988" i="16"/>
  <c r="B988" i="16"/>
  <c r="A988" i="16"/>
  <c r="AN987" i="16"/>
  <c r="AM987" i="16"/>
  <c r="AL987" i="16"/>
  <c r="AK987" i="16"/>
  <c r="AJ987" i="16"/>
  <c r="AI987" i="16"/>
  <c r="AH987" i="16"/>
  <c r="AF987" i="16"/>
  <c r="AB987" i="16"/>
  <c r="Z987" i="16"/>
  <c r="U987" i="16"/>
  <c r="T987" i="16"/>
  <c r="R987" i="16"/>
  <c r="O987" i="16"/>
  <c r="D987" i="16"/>
  <c r="C987" i="16"/>
  <c r="B987" i="16"/>
  <c r="A987" i="16"/>
  <c r="AN986" i="16"/>
  <c r="AM986" i="16"/>
  <c r="AL986" i="16"/>
  <c r="AK986" i="16"/>
  <c r="AJ986" i="16"/>
  <c r="AI986" i="16"/>
  <c r="AH986" i="16"/>
  <c r="AF986" i="16"/>
  <c r="AB986" i="16"/>
  <c r="Z986" i="16"/>
  <c r="U986" i="16"/>
  <c r="T986" i="16"/>
  <c r="R986" i="16"/>
  <c r="O986" i="16"/>
  <c r="D986" i="16"/>
  <c r="C986" i="16"/>
  <c r="B986" i="16"/>
  <c r="A986" i="16"/>
  <c r="AN985" i="16"/>
  <c r="AM985" i="16"/>
  <c r="AL985" i="16"/>
  <c r="AK985" i="16"/>
  <c r="AJ985" i="16"/>
  <c r="AI985" i="16"/>
  <c r="AH985" i="16"/>
  <c r="AF985" i="16"/>
  <c r="AB985" i="16"/>
  <c r="Z985" i="16"/>
  <c r="U985" i="16"/>
  <c r="T985" i="16"/>
  <c r="R985" i="16"/>
  <c r="O985" i="16"/>
  <c r="D985" i="16"/>
  <c r="C985" i="16"/>
  <c r="B985" i="16"/>
  <c r="A985" i="16"/>
  <c r="AN984" i="16"/>
  <c r="AM984" i="16"/>
  <c r="AL984" i="16"/>
  <c r="AK984" i="16"/>
  <c r="AJ984" i="16"/>
  <c r="AI984" i="16"/>
  <c r="AH984" i="16"/>
  <c r="AF984" i="16"/>
  <c r="AB984" i="16"/>
  <c r="Z984" i="16"/>
  <c r="U984" i="16"/>
  <c r="T984" i="16"/>
  <c r="R984" i="16"/>
  <c r="O984" i="16"/>
  <c r="D984" i="16"/>
  <c r="C984" i="16"/>
  <c r="B984" i="16"/>
  <c r="A984" i="16"/>
  <c r="AN983" i="16"/>
  <c r="AM983" i="16"/>
  <c r="AL983" i="16"/>
  <c r="AK983" i="16"/>
  <c r="AJ983" i="16"/>
  <c r="AI983" i="16"/>
  <c r="AH983" i="16"/>
  <c r="AF983" i="16"/>
  <c r="AB983" i="16"/>
  <c r="Z983" i="16"/>
  <c r="U983" i="16"/>
  <c r="T983" i="16"/>
  <c r="R983" i="16"/>
  <c r="O983" i="16"/>
  <c r="D983" i="16"/>
  <c r="C983" i="16"/>
  <c r="B983" i="16"/>
  <c r="A983" i="16"/>
  <c r="AN982" i="16"/>
  <c r="AM982" i="16"/>
  <c r="AL982" i="16"/>
  <c r="AK982" i="16"/>
  <c r="AJ982" i="16"/>
  <c r="AI982" i="16"/>
  <c r="AH982" i="16"/>
  <c r="AF982" i="16"/>
  <c r="AB982" i="16"/>
  <c r="Z982" i="16"/>
  <c r="U982" i="16"/>
  <c r="T982" i="16"/>
  <c r="R982" i="16"/>
  <c r="O982" i="16"/>
  <c r="D982" i="16"/>
  <c r="C982" i="16"/>
  <c r="B982" i="16"/>
  <c r="A982" i="16"/>
  <c r="AN981" i="16"/>
  <c r="AM981" i="16"/>
  <c r="AL981" i="16"/>
  <c r="AK981" i="16"/>
  <c r="AJ981" i="16"/>
  <c r="AI981" i="16"/>
  <c r="AH981" i="16"/>
  <c r="AF981" i="16"/>
  <c r="AB981" i="16"/>
  <c r="Z981" i="16"/>
  <c r="U981" i="16"/>
  <c r="T981" i="16"/>
  <c r="R981" i="16"/>
  <c r="O981" i="16"/>
  <c r="D981" i="16"/>
  <c r="C981" i="16"/>
  <c r="B981" i="16"/>
  <c r="A981" i="16"/>
  <c r="AN980" i="16"/>
  <c r="AM980" i="16"/>
  <c r="AL980" i="16"/>
  <c r="AK980" i="16"/>
  <c r="AJ980" i="16"/>
  <c r="AI980" i="16"/>
  <c r="AH980" i="16"/>
  <c r="AF980" i="16"/>
  <c r="AB980" i="16"/>
  <c r="Z980" i="16"/>
  <c r="U980" i="16"/>
  <c r="T980" i="16"/>
  <c r="R980" i="16"/>
  <c r="O980" i="16"/>
  <c r="D980" i="16"/>
  <c r="C980" i="16"/>
  <c r="B980" i="16"/>
  <c r="A980" i="16"/>
  <c r="AN979" i="16"/>
  <c r="AM979" i="16"/>
  <c r="AL979" i="16"/>
  <c r="AK979" i="16"/>
  <c r="AJ979" i="16"/>
  <c r="AI979" i="16"/>
  <c r="AH979" i="16"/>
  <c r="AF979" i="16"/>
  <c r="AB979" i="16"/>
  <c r="Z979" i="16"/>
  <c r="U979" i="16"/>
  <c r="T979" i="16"/>
  <c r="R979" i="16"/>
  <c r="O979" i="16"/>
  <c r="D979" i="16"/>
  <c r="C979" i="16"/>
  <c r="B979" i="16"/>
  <c r="A979" i="16"/>
  <c r="AN978" i="16"/>
  <c r="AM978" i="16"/>
  <c r="AL978" i="16"/>
  <c r="AK978" i="16"/>
  <c r="AJ978" i="16"/>
  <c r="AI978" i="16"/>
  <c r="AH978" i="16"/>
  <c r="AF978" i="16"/>
  <c r="AB978" i="16"/>
  <c r="Z978" i="16"/>
  <c r="U978" i="16"/>
  <c r="T978" i="16"/>
  <c r="R978" i="16"/>
  <c r="O978" i="16"/>
  <c r="D978" i="16"/>
  <c r="C978" i="16"/>
  <c r="B978" i="16"/>
  <c r="A978" i="16"/>
  <c r="AN977" i="16"/>
  <c r="AM977" i="16"/>
  <c r="AL977" i="16"/>
  <c r="AK977" i="16"/>
  <c r="AJ977" i="16"/>
  <c r="AI977" i="16"/>
  <c r="AH977" i="16"/>
  <c r="AF977" i="16"/>
  <c r="AB977" i="16"/>
  <c r="Z977" i="16"/>
  <c r="U977" i="16"/>
  <c r="T977" i="16"/>
  <c r="R977" i="16"/>
  <c r="O977" i="16"/>
  <c r="D977" i="16"/>
  <c r="C977" i="16"/>
  <c r="B977" i="16"/>
  <c r="A977" i="16"/>
  <c r="AN976" i="16"/>
  <c r="AM976" i="16"/>
  <c r="AL976" i="16"/>
  <c r="AK976" i="16"/>
  <c r="AJ976" i="16"/>
  <c r="AI976" i="16"/>
  <c r="AH976" i="16"/>
  <c r="AF976" i="16"/>
  <c r="AB976" i="16"/>
  <c r="Z976" i="16"/>
  <c r="U976" i="16"/>
  <c r="T976" i="16"/>
  <c r="R976" i="16"/>
  <c r="O976" i="16"/>
  <c r="D976" i="16"/>
  <c r="C976" i="16"/>
  <c r="B976" i="16"/>
  <c r="A976" i="16"/>
  <c r="AN975" i="16"/>
  <c r="AM975" i="16"/>
  <c r="AL975" i="16"/>
  <c r="AK975" i="16"/>
  <c r="AJ975" i="16"/>
  <c r="AI975" i="16"/>
  <c r="AH975" i="16"/>
  <c r="AF975" i="16"/>
  <c r="AB975" i="16"/>
  <c r="Z975" i="16"/>
  <c r="U975" i="16"/>
  <c r="T975" i="16"/>
  <c r="R975" i="16"/>
  <c r="O975" i="16"/>
  <c r="D975" i="16"/>
  <c r="C975" i="16"/>
  <c r="B975" i="16"/>
  <c r="A975" i="16"/>
  <c r="AN974" i="16"/>
  <c r="AM974" i="16"/>
  <c r="AL974" i="16"/>
  <c r="AK974" i="16"/>
  <c r="AJ974" i="16"/>
  <c r="AI974" i="16"/>
  <c r="AH974" i="16"/>
  <c r="AF974" i="16"/>
  <c r="AB974" i="16"/>
  <c r="Z974" i="16"/>
  <c r="U974" i="16"/>
  <c r="T974" i="16"/>
  <c r="R974" i="16"/>
  <c r="O974" i="16"/>
  <c r="D974" i="16"/>
  <c r="C974" i="16"/>
  <c r="B974" i="16"/>
  <c r="A974" i="16"/>
  <c r="AN973" i="16"/>
  <c r="AM973" i="16"/>
  <c r="AL973" i="16"/>
  <c r="AK973" i="16"/>
  <c r="AJ973" i="16"/>
  <c r="AI973" i="16"/>
  <c r="AH973" i="16"/>
  <c r="AF973" i="16"/>
  <c r="AB973" i="16"/>
  <c r="Z973" i="16"/>
  <c r="U973" i="16"/>
  <c r="T973" i="16"/>
  <c r="R973" i="16"/>
  <c r="O973" i="16"/>
  <c r="D973" i="16"/>
  <c r="C973" i="16"/>
  <c r="B973" i="16"/>
  <c r="A973" i="16"/>
  <c r="AN972" i="16"/>
  <c r="AM972" i="16"/>
  <c r="AL972" i="16"/>
  <c r="AK972" i="16"/>
  <c r="AJ972" i="16"/>
  <c r="AI972" i="16"/>
  <c r="AH972" i="16"/>
  <c r="AF972" i="16"/>
  <c r="AB972" i="16"/>
  <c r="Z972" i="16"/>
  <c r="U972" i="16"/>
  <c r="T972" i="16"/>
  <c r="R972" i="16"/>
  <c r="O972" i="16"/>
  <c r="D972" i="16"/>
  <c r="C972" i="16"/>
  <c r="B972" i="16"/>
  <c r="A972" i="16"/>
  <c r="AN971" i="16"/>
  <c r="AM971" i="16"/>
  <c r="AL971" i="16"/>
  <c r="AK971" i="16"/>
  <c r="AJ971" i="16"/>
  <c r="AI971" i="16"/>
  <c r="AH971" i="16"/>
  <c r="AF971" i="16"/>
  <c r="AB971" i="16"/>
  <c r="Z971" i="16"/>
  <c r="U971" i="16"/>
  <c r="T971" i="16"/>
  <c r="R971" i="16"/>
  <c r="O971" i="16"/>
  <c r="D971" i="16"/>
  <c r="C971" i="16"/>
  <c r="B971" i="16"/>
  <c r="A971" i="16"/>
  <c r="AN970" i="16"/>
  <c r="AM970" i="16"/>
  <c r="AL970" i="16"/>
  <c r="AK970" i="16"/>
  <c r="AJ970" i="16"/>
  <c r="AI970" i="16"/>
  <c r="AH970" i="16"/>
  <c r="AF970" i="16"/>
  <c r="AB970" i="16"/>
  <c r="Z970" i="16"/>
  <c r="U970" i="16"/>
  <c r="T970" i="16"/>
  <c r="R970" i="16"/>
  <c r="O970" i="16"/>
  <c r="D970" i="16"/>
  <c r="C970" i="16"/>
  <c r="B970" i="16"/>
  <c r="A970" i="16"/>
  <c r="AN969" i="16"/>
  <c r="AM969" i="16"/>
  <c r="AL969" i="16"/>
  <c r="AK969" i="16"/>
  <c r="AJ969" i="16"/>
  <c r="AI969" i="16"/>
  <c r="AH969" i="16"/>
  <c r="AF969" i="16"/>
  <c r="AB969" i="16"/>
  <c r="Z969" i="16"/>
  <c r="U969" i="16"/>
  <c r="T969" i="16"/>
  <c r="R969" i="16"/>
  <c r="O969" i="16"/>
  <c r="D969" i="16"/>
  <c r="C969" i="16"/>
  <c r="B969" i="16"/>
  <c r="A969" i="16"/>
  <c r="AN968" i="16"/>
  <c r="AM968" i="16"/>
  <c r="AL968" i="16"/>
  <c r="AK968" i="16"/>
  <c r="AJ968" i="16"/>
  <c r="AI968" i="16"/>
  <c r="AH968" i="16"/>
  <c r="AF968" i="16"/>
  <c r="AB968" i="16"/>
  <c r="Z968" i="16"/>
  <c r="U968" i="16"/>
  <c r="T968" i="16"/>
  <c r="R968" i="16"/>
  <c r="O968" i="16"/>
  <c r="D968" i="16"/>
  <c r="C968" i="16"/>
  <c r="B968" i="16"/>
  <c r="A968" i="16"/>
  <c r="AN967" i="16"/>
  <c r="AM967" i="16"/>
  <c r="AL967" i="16"/>
  <c r="AK967" i="16"/>
  <c r="AJ967" i="16"/>
  <c r="AI967" i="16"/>
  <c r="AH967" i="16"/>
  <c r="AF967" i="16"/>
  <c r="AB967" i="16"/>
  <c r="Z967" i="16"/>
  <c r="U967" i="16"/>
  <c r="T967" i="16"/>
  <c r="R967" i="16"/>
  <c r="O967" i="16"/>
  <c r="D967" i="16"/>
  <c r="C967" i="16"/>
  <c r="B967" i="16"/>
  <c r="A967" i="16"/>
  <c r="AN966" i="16"/>
  <c r="AM966" i="16"/>
  <c r="AL966" i="16"/>
  <c r="AK966" i="16"/>
  <c r="AJ966" i="16"/>
  <c r="AI966" i="16"/>
  <c r="AH966" i="16"/>
  <c r="AF966" i="16"/>
  <c r="AB966" i="16"/>
  <c r="Z966" i="16"/>
  <c r="U966" i="16"/>
  <c r="T966" i="16"/>
  <c r="R966" i="16"/>
  <c r="O966" i="16"/>
  <c r="D966" i="16"/>
  <c r="C966" i="16"/>
  <c r="B966" i="16"/>
  <c r="A966" i="16"/>
  <c r="AN965" i="16"/>
  <c r="AM965" i="16"/>
  <c r="AL965" i="16"/>
  <c r="AK965" i="16"/>
  <c r="AJ965" i="16"/>
  <c r="AI965" i="16"/>
  <c r="AH965" i="16"/>
  <c r="AF965" i="16"/>
  <c r="AB965" i="16"/>
  <c r="Z965" i="16"/>
  <c r="U965" i="16"/>
  <c r="T965" i="16"/>
  <c r="R965" i="16"/>
  <c r="O965" i="16"/>
  <c r="D965" i="16"/>
  <c r="C965" i="16"/>
  <c r="B965" i="16"/>
  <c r="A965" i="16"/>
  <c r="AN964" i="16"/>
  <c r="AM964" i="16"/>
  <c r="AL964" i="16"/>
  <c r="AK964" i="16"/>
  <c r="AJ964" i="16"/>
  <c r="AI964" i="16"/>
  <c r="AH964" i="16"/>
  <c r="AF964" i="16"/>
  <c r="AB964" i="16"/>
  <c r="Z964" i="16"/>
  <c r="U964" i="16"/>
  <c r="T964" i="16"/>
  <c r="R964" i="16"/>
  <c r="O964" i="16"/>
  <c r="D964" i="16"/>
  <c r="C964" i="16"/>
  <c r="B964" i="16"/>
  <c r="A964" i="16"/>
  <c r="AN963" i="16"/>
  <c r="AM963" i="16"/>
  <c r="AL963" i="16"/>
  <c r="AK963" i="16"/>
  <c r="AJ963" i="16"/>
  <c r="AI963" i="16"/>
  <c r="AH963" i="16"/>
  <c r="AF963" i="16"/>
  <c r="AB963" i="16"/>
  <c r="Z963" i="16"/>
  <c r="U963" i="16"/>
  <c r="T963" i="16"/>
  <c r="R963" i="16"/>
  <c r="O963" i="16"/>
  <c r="D963" i="16"/>
  <c r="C963" i="16"/>
  <c r="B963" i="16"/>
  <c r="A963" i="16"/>
  <c r="AN962" i="16"/>
  <c r="AM962" i="16"/>
  <c r="AL962" i="16"/>
  <c r="AK962" i="16"/>
  <c r="AJ962" i="16"/>
  <c r="AI962" i="16"/>
  <c r="AH962" i="16"/>
  <c r="AF962" i="16"/>
  <c r="AB962" i="16"/>
  <c r="Z962" i="16"/>
  <c r="U962" i="16"/>
  <c r="T962" i="16"/>
  <c r="R962" i="16"/>
  <c r="O962" i="16"/>
  <c r="D962" i="16"/>
  <c r="C962" i="16"/>
  <c r="B962" i="16"/>
  <c r="A962" i="16"/>
  <c r="AN961" i="16"/>
  <c r="AM961" i="16"/>
  <c r="AL961" i="16"/>
  <c r="AK961" i="16"/>
  <c r="AJ961" i="16"/>
  <c r="AI961" i="16"/>
  <c r="AH961" i="16"/>
  <c r="AF961" i="16"/>
  <c r="AB961" i="16"/>
  <c r="Z961" i="16"/>
  <c r="U961" i="16"/>
  <c r="T961" i="16"/>
  <c r="R961" i="16"/>
  <c r="O961" i="16"/>
  <c r="D961" i="16"/>
  <c r="C961" i="16"/>
  <c r="B961" i="16"/>
  <c r="A961" i="16"/>
  <c r="AN960" i="16"/>
  <c r="AM960" i="16"/>
  <c r="AL960" i="16"/>
  <c r="AK960" i="16"/>
  <c r="AJ960" i="16"/>
  <c r="AI960" i="16"/>
  <c r="AH960" i="16"/>
  <c r="AF960" i="16"/>
  <c r="AB960" i="16"/>
  <c r="Z960" i="16"/>
  <c r="U960" i="16"/>
  <c r="T960" i="16"/>
  <c r="R960" i="16"/>
  <c r="O960" i="16"/>
  <c r="D960" i="16"/>
  <c r="C960" i="16"/>
  <c r="B960" i="16"/>
  <c r="A960" i="16"/>
  <c r="AN959" i="16"/>
  <c r="AM959" i="16"/>
  <c r="AL959" i="16"/>
  <c r="AK959" i="16"/>
  <c r="AJ959" i="16"/>
  <c r="AI959" i="16"/>
  <c r="AH959" i="16"/>
  <c r="AF959" i="16"/>
  <c r="AB959" i="16"/>
  <c r="Z959" i="16"/>
  <c r="U959" i="16"/>
  <c r="T959" i="16"/>
  <c r="R959" i="16"/>
  <c r="O959" i="16"/>
  <c r="D959" i="16"/>
  <c r="C959" i="16"/>
  <c r="B959" i="16"/>
  <c r="A959" i="16"/>
  <c r="AN958" i="16"/>
  <c r="AM958" i="16"/>
  <c r="AL958" i="16"/>
  <c r="AK958" i="16"/>
  <c r="AJ958" i="16"/>
  <c r="AI958" i="16"/>
  <c r="AH958" i="16"/>
  <c r="AF958" i="16"/>
  <c r="AB958" i="16"/>
  <c r="Z958" i="16"/>
  <c r="U958" i="16"/>
  <c r="T958" i="16"/>
  <c r="R958" i="16"/>
  <c r="O958" i="16"/>
  <c r="D958" i="16"/>
  <c r="C958" i="16"/>
  <c r="B958" i="16"/>
  <c r="A958" i="16"/>
  <c r="AN957" i="16"/>
  <c r="AM957" i="16"/>
  <c r="AL957" i="16"/>
  <c r="AK957" i="16"/>
  <c r="AJ957" i="16"/>
  <c r="AI957" i="16"/>
  <c r="AH957" i="16"/>
  <c r="AF957" i="16"/>
  <c r="AB957" i="16"/>
  <c r="Z957" i="16"/>
  <c r="U957" i="16"/>
  <c r="T957" i="16"/>
  <c r="R957" i="16"/>
  <c r="O957" i="16"/>
  <c r="D957" i="16"/>
  <c r="C957" i="16"/>
  <c r="B957" i="16"/>
  <c r="A957" i="16"/>
  <c r="AN956" i="16"/>
  <c r="AM956" i="16"/>
  <c r="AL956" i="16"/>
  <c r="AK956" i="16"/>
  <c r="AJ956" i="16"/>
  <c r="AI956" i="16"/>
  <c r="AH956" i="16"/>
  <c r="AF956" i="16"/>
  <c r="AB956" i="16"/>
  <c r="Z956" i="16"/>
  <c r="U956" i="16"/>
  <c r="T956" i="16"/>
  <c r="R956" i="16"/>
  <c r="O956" i="16"/>
  <c r="D956" i="16"/>
  <c r="C956" i="16"/>
  <c r="B956" i="16"/>
  <c r="A956" i="16"/>
  <c r="AN955" i="16"/>
  <c r="AM955" i="16"/>
  <c r="AL955" i="16"/>
  <c r="AK955" i="16"/>
  <c r="AJ955" i="16"/>
  <c r="AI955" i="16"/>
  <c r="AH955" i="16"/>
  <c r="AF955" i="16"/>
  <c r="AB955" i="16"/>
  <c r="Z955" i="16"/>
  <c r="U955" i="16"/>
  <c r="T955" i="16"/>
  <c r="R955" i="16"/>
  <c r="O955" i="16"/>
  <c r="D955" i="16"/>
  <c r="C955" i="16"/>
  <c r="B955" i="16"/>
  <c r="A955" i="16"/>
  <c r="AN954" i="16"/>
  <c r="AM954" i="16"/>
  <c r="AL954" i="16"/>
  <c r="AK954" i="16"/>
  <c r="AJ954" i="16"/>
  <c r="AI954" i="16"/>
  <c r="AH954" i="16"/>
  <c r="AF954" i="16"/>
  <c r="AB954" i="16"/>
  <c r="Z954" i="16"/>
  <c r="U954" i="16"/>
  <c r="T954" i="16"/>
  <c r="R954" i="16"/>
  <c r="O954" i="16"/>
  <c r="D954" i="16"/>
  <c r="C954" i="16"/>
  <c r="B954" i="16"/>
  <c r="A954" i="16"/>
  <c r="AN953" i="16"/>
  <c r="AM953" i="16"/>
  <c r="AL953" i="16"/>
  <c r="AK953" i="16"/>
  <c r="AJ953" i="16"/>
  <c r="AI953" i="16"/>
  <c r="AH953" i="16"/>
  <c r="AF953" i="16"/>
  <c r="AB953" i="16"/>
  <c r="Z953" i="16"/>
  <c r="U953" i="16"/>
  <c r="T953" i="16"/>
  <c r="R953" i="16"/>
  <c r="O953" i="16"/>
  <c r="D953" i="16"/>
  <c r="C953" i="16"/>
  <c r="B953" i="16"/>
  <c r="A953" i="16"/>
  <c r="AN952" i="16"/>
  <c r="AM952" i="16"/>
  <c r="AL952" i="16"/>
  <c r="AK952" i="16"/>
  <c r="AJ952" i="16"/>
  <c r="AI952" i="16"/>
  <c r="AH952" i="16"/>
  <c r="AF952" i="16"/>
  <c r="AB952" i="16"/>
  <c r="Z952" i="16"/>
  <c r="U952" i="16"/>
  <c r="T952" i="16"/>
  <c r="R952" i="16"/>
  <c r="O952" i="16"/>
  <c r="D952" i="16"/>
  <c r="C952" i="16"/>
  <c r="B952" i="16"/>
  <c r="A952" i="16"/>
  <c r="AN951" i="16"/>
  <c r="AM951" i="16"/>
  <c r="AL951" i="16"/>
  <c r="AK951" i="16"/>
  <c r="AJ951" i="16"/>
  <c r="AI951" i="16"/>
  <c r="AH951" i="16"/>
  <c r="AF951" i="16"/>
  <c r="AB951" i="16"/>
  <c r="Z951" i="16"/>
  <c r="U951" i="16"/>
  <c r="T951" i="16"/>
  <c r="R951" i="16"/>
  <c r="O951" i="16"/>
  <c r="D951" i="16"/>
  <c r="C951" i="16"/>
  <c r="B951" i="16"/>
  <c r="A951" i="16"/>
  <c r="AN950" i="16"/>
  <c r="AM950" i="16"/>
  <c r="AL950" i="16"/>
  <c r="AK950" i="16"/>
  <c r="AJ950" i="16"/>
  <c r="AI950" i="16"/>
  <c r="AH950" i="16"/>
  <c r="AF950" i="16"/>
  <c r="AB950" i="16"/>
  <c r="Z950" i="16"/>
  <c r="U950" i="16"/>
  <c r="T950" i="16"/>
  <c r="R950" i="16"/>
  <c r="O950" i="16"/>
  <c r="D950" i="16"/>
  <c r="C950" i="16"/>
  <c r="B950" i="16"/>
  <c r="A950" i="16"/>
  <c r="AN949" i="16"/>
  <c r="AM949" i="16"/>
  <c r="AL949" i="16"/>
  <c r="AK949" i="16"/>
  <c r="AJ949" i="16"/>
  <c r="AI949" i="16"/>
  <c r="AH949" i="16"/>
  <c r="AF949" i="16"/>
  <c r="AB949" i="16"/>
  <c r="Z949" i="16"/>
  <c r="U949" i="16"/>
  <c r="T949" i="16"/>
  <c r="R949" i="16"/>
  <c r="O949" i="16"/>
  <c r="D949" i="16"/>
  <c r="C949" i="16"/>
  <c r="B949" i="16"/>
  <c r="A949" i="16"/>
  <c r="AN948" i="16"/>
  <c r="AM948" i="16"/>
  <c r="AL948" i="16"/>
  <c r="AK948" i="16"/>
  <c r="AJ948" i="16"/>
  <c r="AI948" i="16"/>
  <c r="AH948" i="16"/>
  <c r="AF948" i="16"/>
  <c r="AB948" i="16"/>
  <c r="Z948" i="16"/>
  <c r="U948" i="16"/>
  <c r="T948" i="16"/>
  <c r="R948" i="16"/>
  <c r="O948" i="16"/>
  <c r="D948" i="16"/>
  <c r="C948" i="16"/>
  <c r="B948" i="16"/>
  <c r="A948" i="16"/>
  <c r="AN947" i="16"/>
  <c r="AM947" i="16"/>
  <c r="AL947" i="16"/>
  <c r="AK947" i="16"/>
  <c r="AJ947" i="16"/>
  <c r="AI947" i="16"/>
  <c r="AH947" i="16"/>
  <c r="AF947" i="16"/>
  <c r="AB947" i="16"/>
  <c r="Z947" i="16"/>
  <c r="U947" i="16"/>
  <c r="T947" i="16"/>
  <c r="R947" i="16"/>
  <c r="O947" i="16"/>
  <c r="D947" i="16"/>
  <c r="C947" i="16"/>
  <c r="B947" i="16"/>
  <c r="A947" i="16"/>
  <c r="AN946" i="16"/>
  <c r="AM946" i="16"/>
  <c r="AL946" i="16"/>
  <c r="AK946" i="16"/>
  <c r="AJ946" i="16"/>
  <c r="AI946" i="16"/>
  <c r="AH946" i="16"/>
  <c r="AF946" i="16"/>
  <c r="AB946" i="16"/>
  <c r="Z946" i="16"/>
  <c r="U946" i="16"/>
  <c r="T946" i="16"/>
  <c r="R946" i="16"/>
  <c r="O946" i="16"/>
  <c r="D946" i="16"/>
  <c r="C946" i="16"/>
  <c r="B946" i="16"/>
  <c r="A946" i="16"/>
  <c r="AN945" i="16"/>
  <c r="AM945" i="16"/>
  <c r="AL945" i="16"/>
  <c r="AK945" i="16"/>
  <c r="AJ945" i="16"/>
  <c r="AI945" i="16"/>
  <c r="AH945" i="16"/>
  <c r="AF945" i="16"/>
  <c r="AB945" i="16"/>
  <c r="Z945" i="16"/>
  <c r="U945" i="16"/>
  <c r="T945" i="16"/>
  <c r="R945" i="16"/>
  <c r="O945" i="16"/>
  <c r="D945" i="16"/>
  <c r="C945" i="16"/>
  <c r="B945" i="16"/>
  <c r="A945" i="16"/>
  <c r="AN944" i="16"/>
  <c r="AM944" i="16"/>
  <c r="AL944" i="16"/>
  <c r="AK944" i="16"/>
  <c r="AJ944" i="16"/>
  <c r="AI944" i="16"/>
  <c r="AH944" i="16"/>
  <c r="AF944" i="16"/>
  <c r="AB944" i="16"/>
  <c r="Z944" i="16"/>
  <c r="U944" i="16"/>
  <c r="T944" i="16"/>
  <c r="R944" i="16"/>
  <c r="O944" i="16"/>
  <c r="D944" i="16"/>
  <c r="C944" i="16"/>
  <c r="B944" i="16"/>
  <c r="A944" i="16"/>
  <c r="AN943" i="16"/>
  <c r="AM943" i="16"/>
  <c r="AL943" i="16"/>
  <c r="AK943" i="16"/>
  <c r="AJ943" i="16"/>
  <c r="AI943" i="16"/>
  <c r="AH943" i="16"/>
  <c r="AF943" i="16"/>
  <c r="AB943" i="16"/>
  <c r="Z943" i="16"/>
  <c r="U943" i="16"/>
  <c r="T943" i="16"/>
  <c r="R943" i="16"/>
  <c r="O943" i="16"/>
  <c r="D943" i="16"/>
  <c r="C943" i="16"/>
  <c r="B943" i="16"/>
  <c r="A943" i="16"/>
  <c r="AN942" i="16"/>
  <c r="AM942" i="16"/>
  <c r="AL942" i="16"/>
  <c r="AK942" i="16"/>
  <c r="AJ942" i="16"/>
  <c r="AI942" i="16"/>
  <c r="AH942" i="16"/>
  <c r="AF942" i="16"/>
  <c r="AB942" i="16"/>
  <c r="Z942" i="16"/>
  <c r="U942" i="16"/>
  <c r="T942" i="16"/>
  <c r="R942" i="16"/>
  <c r="O942" i="16"/>
  <c r="D942" i="16"/>
  <c r="C942" i="16"/>
  <c r="B942" i="16"/>
  <c r="A942" i="16"/>
  <c r="AN941" i="16"/>
  <c r="AM941" i="16"/>
  <c r="AL941" i="16"/>
  <c r="AK941" i="16"/>
  <c r="AJ941" i="16"/>
  <c r="AI941" i="16"/>
  <c r="AH941" i="16"/>
  <c r="AF941" i="16"/>
  <c r="AB941" i="16"/>
  <c r="Z941" i="16"/>
  <c r="U941" i="16"/>
  <c r="T941" i="16"/>
  <c r="R941" i="16"/>
  <c r="O941" i="16"/>
  <c r="D941" i="16"/>
  <c r="C941" i="16"/>
  <c r="B941" i="16"/>
  <c r="A941" i="16"/>
  <c r="AN940" i="16"/>
  <c r="AM940" i="16"/>
  <c r="AL940" i="16"/>
  <c r="AK940" i="16"/>
  <c r="AJ940" i="16"/>
  <c r="AI940" i="16"/>
  <c r="AH940" i="16"/>
  <c r="AF940" i="16"/>
  <c r="AB940" i="16"/>
  <c r="Z940" i="16"/>
  <c r="U940" i="16"/>
  <c r="T940" i="16"/>
  <c r="R940" i="16"/>
  <c r="O940" i="16"/>
  <c r="D940" i="16"/>
  <c r="C940" i="16"/>
  <c r="B940" i="16"/>
  <c r="A940" i="16"/>
  <c r="AN939" i="16"/>
  <c r="AM939" i="16"/>
  <c r="AL939" i="16"/>
  <c r="AK939" i="16"/>
  <c r="AJ939" i="16"/>
  <c r="AI939" i="16"/>
  <c r="AH939" i="16"/>
  <c r="AF939" i="16"/>
  <c r="AB939" i="16"/>
  <c r="Z939" i="16"/>
  <c r="U939" i="16"/>
  <c r="T939" i="16"/>
  <c r="R939" i="16"/>
  <c r="O939" i="16"/>
  <c r="D939" i="16"/>
  <c r="C939" i="16"/>
  <c r="B939" i="16"/>
  <c r="A939" i="16"/>
  <c r="AN938" i="16"/>
  <c r="AM938" i="16"/>
  <c r="AL938" i="16"/>
  <c r="AK938" i="16"/>
  <c r="AJ938" i="16"/>
  <c r="AI938" i="16"/>
  <c r="AH938" i="16"/>
  <c r="AF938" i="16"/>
  <c r="AB938" i="16"/>
  <c r="Z938" i="16"/>
  <c r="U938" i="16"/>
  <c r="T938" i="16"/>
  <c r="R938" i="16"/>
  <c r="O938" i="16"/>
  <c r="D938" i="16"/>
  <c r="C938" i="16"/>
  <c r="B938" i="16"/>
  <c r="A938" i="16"/>
  <c r="AN937" i="16"/>
  <c r="AM937" i="16"/>
  <c r="AL937" i="16"/>
  <c r="AK937" i="16"/>
  <c r="AJ937" i="16"/>
  <c r="AI937" i="16"/>
  <c r="AH937" i="16"/>
  <c r="AF937" i="16"/>
  <c r="AB937" i="16"/>
  <c r="Z937" i="16"/>
  <c r="U937" i="16"/>
  <c r="T937" i="16"/>
  <c r="R937" i="16"/>
  <c r="O937" i="16"/>
  <c r="D937" i="16"/>
  <c r="C937" i="16"/>
  <c r="B937" i="16"/>
  <c r="A937" i="16"/>
  <c r="AN936" i="16"/>
  <c r="AM936" i="16"/>
  <c r="AL936" i="16"/>
  <c r="AK936" i="16"/>
  <c r="AJ936" i="16"/>
  <c r="AI936" i="16"/>
  <c r="AH936" i="16"/>
  <c r="AF936" i="16"/>
  <c r="AB936" i="16"/>
  <c r="Z936" i="16"/>
  <c r="U936" i="16"/>
  <c r="T936" i="16"/>
  <c r="R936" i="16"/>
  <c r="O936" i="16"/>
  <c r="D936" i="16"/>
  <c r="C936" i="16"/>
  <c r="B936" i="16"/>
  <c r="A936" i="16"/>
  <c r="AN935" i="16"/>
  <c r="AM935" i="16"/>
  <c r="AL935" i="16"/>
  <c r="AK935" i="16"/>
  <c r="AJ935" i="16"/>
  <c r="AI935" i="16"/>
  <c r="AH935" i="16"/>
  <c r="AF935" i="16"/>
  <c r="AB935" i="16"/>
  <c r="Z935" i="16"/>
  <c r="U935" i="16"/>
  <c r="T935" i="16"/>
  <c r="R935" i="16"/>
  <c r="O935" i="16"/>
  <c r="D935" i="16"/>
  <c r="C935" i="16"/>
  <c r="B935" i="16"/>
  <c r="A935" i="16"/>
  <c r="AN934" i="16"/>
  <c r="AM934" i="16"/>
  <c r="AL934" i="16"/>
  <c r="AK934" i="16"/>
  <c r="AJ934" i="16"/>
  <c r="AI934" i="16"/>
  <c r="AH934" i="16"/>
  <c r="AF934" i="16"/>
  <c r="AB934" i="16"/>
  <c r="Z934" i="16"/>
  <c r="U934" i="16"/>
  <c r="T934" i="16"/>
  <c r="R934" i="16"/>
  <c r="O934" i="16"/>
  <c r="D934" i="16"/>
  <c r="C934" i="16"/>
  <c r="B934" i="16"/>
  <c r="A934" i="16"/>
  <c r="AN933" i="16"/>
  <c r="AM933" i="16"/>
  <c r="AL933" i="16"/>
  <c r="AK933" i="16"/>
  <c r="AJ933" i="16"/>
  <c r="AI933" i="16"/>
  <c r="AH933" i="16"/>
  <c r="AF933" i="16"/>
  <c r="AB933" i="16"/>
  <c r="Z933" i="16"/>
  <c r="U933" i="16"/>
  <c r="T933" i="16"/>
  <c r="R933" i="16"/>
  <c r="O933" i="16"/>
  <c r="D933" i="16"/>
  <c r="C933" i="16"/>
  <c r="B933" i="16"/>
  <c r="A933" i="16"/>
  <c r="AN932" i="16"/>
  <c r="AM932" i="16"/>
  <c r="AL932" i="16"/>
  <c r="AK932" i="16"/>
  <c r="AJ932" i="16"/>
  <c r="AI932" i="16"/>
  <c r="AH932" i="16"/>
  <c r="AF932" i="16"/>
  <c r="AB932" i="16"/>
  <c r="Z932" i="16"/>
  <c r="U932" i="16"/>
  <c r="T932" i="16"/>
  <c r="R932" i="16"/>
  <c r="O932" i="16"/>
  <c r="D932" i="16"/>
  <c r="C932" i="16"/>
  <c r="B932" i="16"/>
  <c r="A932" i="16"/>
  <c r="AN931" i="16"/>
  <c r="AM931" i="16"/>
  <c r="AL931" i="16"/>
  <c r="AK931" i="16"/>
  <c r="AJ931" i="16"/>
  <c r="AI931" i="16"/>
  <c r="AH931" i="16"/>
  <c r="AF931" i="16"/>
  <c r="AB931" i="16"/>
  <c r="Z931" i="16"/>
  <c r="U931" i="16"/>
  <c r="T931" i="16"/>
  <c r="R931" i="16"/>
  <c r="O931" i="16"/>
  <c r="D931" i="16"/>
  <c r="C931" i="16"/>
  <c r="B931" i="16"/>
  <c r="A931" i="16"/>
  <c r="AN930" i="16"/>
  <c r="AM930" i="16"/>
  <c r="AL930" i="16"/>
  <c r="AK930" i="16"/>
  <c r="AJ930" i="16"/>
  <c r="AI930" i="16"/>
  <c r="AH930" i="16"/>
  <c r="AF930" i="16"/>
  <c r="AB930" i="16"/>
  <c r="Z930" i="16"/>
  <c r="U930" i="16"/>
  <c r="T930" i="16"/>
  <c r="R930" i="16"/>
  <c r="O930" i="16"/>
  <c r="D930" i="16"/>
  <c r="C930" i="16"/>
  <c r="B930" i="16"/>
  <c r="A930" i="16"/>
  <c r="AN929" i="16"/>
  <c r="AM929" i="16"/>
  <c r="AL929" i="16"/>
  <c r="AK929" i="16"/>
  <c r="AJ929" i="16"/>
  <c r="AI929" i="16"/>
  <c r="AH929" i="16"/>
  <c r="AF929" i="16"/>
  <c r="AB929" i="16"/>
  <c r="Z929" i="16"/>
  <c r="U929" i="16"/>
  <c r="T929" i="16"/>
  <c r="R929" i="16"/>
  <c r="O929" i="16"/>
  <c r="D929" i="16"/>
  <c r="C929" i="16"/>
  <c r="B929" i="16"/>
  <c r="A929" i="16"/>
  <c r="AN928" i="16"/>
  <c r="AM928" i="16"/>
  <c r="AL928" i="16"/>
  <c r="AK928" i="16"/>
  <c r="AJ928" i="16"/>
  <c r="AI928" i="16"/>
  <c r="AH928" i="16"/>
  <c r="AF928" i="16"/>
  <c r="AB928" i="16"/>
  <c r="Z928" i="16"/>
  <c r="U928" i="16"/>
  <c r="T928" i="16"/>
  <c r="R928" i="16"/>
  <c r="O928" i="16"/>
  <c r="D928" i="16"/>
  <c r="C928" i="16"/>
  <c r="B928" i="16"/>
  <c r="A928" i="16"/>
  <c r="AN927" i="16"/>
  <c r="AM927" i="16"/>
  <c r="AL927" i="16"/>
  <c r="AK927" i="16"/>
  <c r="AJ927" i="16"/>
  <c r="AI927" i="16"/>
  <c r="AH927" i="16"/>
  <c r="AF927" i="16"/>
  <c r="AB927" i="16"/>
  <c r="Z927" i="16"/>
  <c r="U927" i="16"/>
  <c r="T927" i="16"/>
  <c r="R927" i="16"/>
  <c r="O927" i="16"/>
  <c r="D927" i="16"/>
  <c r="C927" i="16"/>
  <c r="B927" i="16"/>
  <c r="A927" i="16"/>
  <c r="AN926" i="16"/>
  <c r="AM926" i="16"/>
  <c r="AL926" i="16"/>
  <c r="AK926" i="16"/>
  <c r="AJ926" i="16"/>
  <c r="AI926" i="16"/>
  <c r="AH926" i="16"/>
  <c r="AF926" i="16"/>
  <c r="AB926" i="16"/>
  <c r="Z926" i="16"/>
  <c r="U926" i="16"/>
  <c r="T926" i="16"/>
  <c r="R926" i="16"/>
  <c r="O926" i="16"/>
  <c r="D926" i="16"/>
  <c r="C926" i="16"/>
  <c r="B926" i="16"/>
  <c r="A926" i="16"/>
  <c r="AN925" i="16"/>
  <c r="AM925" i="16"/>
  <c r="AL925" i="16"/>
  <c r="AK925" i="16"/>
  <c r="AJ925" i="16"/>
  <c r="AI925" i="16"/>
  <c r="AH925" i="16"/>
  <c r="AF925" i="16"/>
  <c r="AB925" i="16"/>
  <c r="Z925" i="16"/>
  <c r="U925" i="16"/>
  <c r="T925" i="16"/>
  <c r="R925" i="16"/>
  <c r="O925" i="16"/>
  <c r="D925" i="16"/>
  <c r="C925" i="16"/>
  <c r="B925" i="16"/>
  <c r="A925" i="16"/>
  <c r="AN924" i="16"/>
  <c r="AM924" i="16"/>
  <c r="AL924" i="16"/>
  <c r="AK924" i="16"/>
  <c r="AJ924" i="16"/>
  <c r="AI924" i="16"/>
  <c r="AH924" i="16"/>
  <c r="AF924" i="16"/>
  <c r="AB924" i="16"/>
  <c r="Z924" i="16"/>
  <c r="U924" i="16"/>
  <c r="T924" i="16"/>
  <c r="R924" i="16"/>
  <c r="O924" i="16"/>
  <c r="D924" i="16"/>
  <c r="C924" i="16"/>
  <c r="B924" i="16"/>
  <c r="A924" i="16"/>
  <c r="AN923" i="16"/>
  <c r="AM923" i="16"/>
  <c r="AL923" i="16"/>
  <c r="AK923" i="16"/>
  <c r="AJ923" i="16"/>
  <c r="AI923" i="16"/>
  <c r="AH923" i="16"/>
  <c r="AF923" i="16"/>
  <c r="AB923" i="16"/>
  <c r="Z923" i="16"/>
  <c r="U923" i="16"/>
  <c r="T923" i="16"/>
  <c r="R923" i="16"/>
  <c r="O923" i="16"/>
  <c r="D923" i="16"/>
  <c r="C923" i="16"/>
  <c r="B923" i="16"/>
  <c r="A923" i="16"/>
  <c r="AN922" i="16"/>
  <c r="AM922" i="16"/>
  <c r="AL922" i="16"/>
  <c r="AK922" i="16"/>
  <c r="AJ922" i="16"/>
  <c r="AI922" i="16"/>
  <c r="AH922" i="16"/>
  <c r="AF922" i="16"/>
  <c r="AB922" i="16"/>
  <c r="Z922" i="16"/>
  <c r="U922" i="16"/>
  <c r="T922" i="16"/>
  <c r="R922" i="16"/>
  <c r="O922" i="16"/>
  <c r="D922" i="16"/>
  <c r="C922" i="16"/>
  <c r="B922" i="16"/>
  <c r="A922" i="16"/>
  <c r="AN921" i="16"/>
  <c r="AM921" i="16"/>
  <c r="AL921" i="16"/>
  <c r="AK921" i="16"/>
  <c r="AJ921" i="16"/>
  <c r="AI921" i="16"/>
  <c r="AH921" i="16"/>
  <c r="AF921" i="16"/>
  <c r="AB921" i="16"/>
  <c r="Z921" i="16"/>
  <c r="U921" i="16"/>
  <c r="T921" i="16"/>
  <c r="R921" i="16"/>
  <c r="O921" i="16"/>
  <c r="D921" i="16"/>
  <c r="C921" i="16"/>
  <c r="B921" i="16"/>
  <c r="A921" i="16"/>
  <c r="AN920" i="16"/>
  <c r="AM920" i="16"/>
  <c r="AL920" i="16"/>
  <c r="AK920" i="16"/>
  <c r="AJ920" i="16"/>
  <c r="AI920" i="16"/>
  <c r="AH920" i="16"/>
  <c r="AF920" i="16"/>
  <c r="AB920" i="16"/>
  <c r="Z920" i="16"/>
  <c r="U920" i="16"/>
  <c r="T920" i="16"/>
  <c r="R920" i="16"/>
  <c r="O920" i="16"/>
  <c r="D920" i="16"/>
  <c r="C920" i="16"/>
  <c r="B920" i="16"/>
  <c r="A920" i="16"/>
  <c r="AN919" i="16"/>
  <c r="AM919" i="16"/>
  <c r="AL919" i="16"/>
  <c r="AK919" i="16"/>
  <c r="AJ919" i="16"/>
  <c r="AI919" i="16"/>
  <c r="AH919" i="16"/>
  <c r="AF919" i="16"/>
  <c r="AB919" i="16"/>
  <c r="Z919" i="16"/>
  <c r="U919" i="16"/>
  <c r="T919" i="16"/>
  <c r="R919" i="16"/>
  <c r="O919" i="16"/>
  <c r="D919" i="16"/>
  <c r="C919" i="16"/>
  <c r="B919" i="16"/>
  <c r="A919" i="16"/>
  <c r="AN918" i="16"/>
  <c r="AM918" i="16"/>
  <c r="AL918" i="16"/>
  <c r="AK918" i="16"/>
  <c r="AJ918" i="16"/>
  <c r="AI918" i="16"/>
  <c r="AH918" i="16"/>
  <c r="AF918" i="16"/>
  <c r="AB918" i="16"/>
  <c r="Z918" i="16"/>
  <c r="U918" i="16"/>
  <c r="T918" i="16"/>
  <c r="R918" i="16"/>
  <c r="O918" i="16"/>
  <c r="D918" i="16"/>
  <c r="C918" i="16"/>
  <c r="B918" i="16"/>
  <c r="A918" i="16"/>
  <c r="AN917" i="16"/>
  <c r="AM917" i="16"/>
  <c r="AL917" i="16"/>
  <c r="AK917" i="16"/>
  <c r="AJ917" i="16"/>
  <c r="AI917" i="16"/>
  <c r="AH917" i="16"/>
  <c r="AF917" i="16"/>
  <c r="AB917" i="16"/>
  <c r="Z917" i="16"/>
  <c r="U917" i="16"/>
  <c r="T917" i="16"/>
  <c r="R917" i="16"/>
  <c r="O917" i="16"/>
  <c r="D917" i="16"/>
  <c r="C917" i="16"/>
  <c r="B917" i="16"/>
  <c r="A917" i="16"/>
  <c r="AN916" i="16"/>
  <c r="AM916" i="16"/>
  <c r="AL916" i="16"/>
  <c r="AK916" i="16"/>
  <c r="AJ916" i="16"/>
  <c r="AI916" i="16"/>
  <c r="AH916" i="16"/>
  <c r="AF916" i="16"/>
  <c r="AB916" i="16"/>
  <c r="Z916" i="16"/>
  <c r="U916" i="16"/>
  <c r="T916" i="16"/>
  <c r="R916" i="16"/>
  <c r="O916" i="16"/>
  <c r="D916" i="16"/>
  <c r="C916" i="16"/>
  <c r="B916" i="16"/>
  <c r="A916" i="16"/>
  <c r="AN915" i="16"/>
  <c r="AM915" i="16"/>
  <c r="AL915" i="16"/>
  <c r="AK915" i="16"/>
  <c r="AJ915" i="16"/>
  <c r="AI915" i="16"/>
  <c r="AH915" i="16"/>
  <c r="AF915" i="16"/>
  <c r="AB915" i="16"/>
  <c r="Z915" i="16"/>
  <c r="U915" i="16"/>
  <c r="T915" i="16"/>
  <c r="R915" i="16"/>
  <c r="O915" i="16"/>
  <c r="D915" i="16"/>
  <c r="C915" i="16"/>
  <c r="B915" i="16"/>
  <c r="A915" i="16"/>
  <c r="AN914" i="16"/>
  <c r="AM914" i="16"/>
  <c r="AL914" i="16"/>
  <c r="AK914" i="16"/>
  <c r="AJ914" i="16"/>
  <c r="AI914" i="16"/>
  <c r="AH914" i="16"/>
  <c r="AF914" i="16"/>
  <c r="AB914" i="16"/>
  <c r="Z914" i="16"/>
  <c r="U914" i="16"/>
  <c r="T914" i="16"/>
  <c r="R914" i="16"/>
  <c r="O914" i="16"/>
  <c r="D914" i="16"/>
  <c r="C914" i="16"/>
  <c r="B914" i="16"/>
  <c r="A914" i="16"/>
  <c r="AN913" i="16"/>
  <c r="AM913" i="16"/>
  <c r="AL913" i="16"/>
  <c r="AK913" i="16"/>
  <c r="AJ913" i="16"/>
  <c r="AI913" i="16"/>
  <c r="AH913" i="16"/>
  <c r="AF913" i="16"/>
  <c r="AB913" i="16"/>
  <c r="Z913" i="16"/>
  <c r="U913" i="16"/>
  <c r="T913" i="16"/>
  <c r="R913" i="16"/>
  <c r="O913" i="16"/>
  <c r="D913" i="16"/>
  <c r="C913" i="16"/>
  <c r="B913" i="16"/>
  <c r="A913" i="16"/>
  <c r="AN912" i="16"/>
  <c r="AM912" i="16"/>
  <c r="AL912" i="16"/>
  <c r="AK912" i="16"/>
  <c r="AJ912" i="16"/>
  <c r="AI912" i="16"/>
  <c r="AH912" i="16"/>
  <c r="AF912" i="16"/>
  <c r="AB912" i="16"/>
  <c r="Z912" i="16"/>
  <c r="U912" i="16"/>
  <c r="T912" i="16"/>
  <c r="R912" i="16"/>
  <c r="O912" i="16"/>
  <c r="D912" i="16"/>
  <c r="C912" i="16"/>
  <c r="B912" i="16"/>
  <c r="A912" i="16"/>
  <c r="AN911" i="16"/>
  <c r="AM911" i="16"/>
  <c r="AL911" i="16"/>
  <c r="AK911" i="16"/>
  <c r="AJ911" i="16"/>
  <c r="AI911" i="16"/>
  <c r="AH911" i="16"/>
  <c r="AF911" i="16"/>
  <c r="AB911" i="16"/>
  <c r="Z911" i="16"/>
  <c r="U911" i="16"/>
  <c r="T911" i="16"/>
  <c r="R911" i="16"/>
  <c r="O911" i="16"/>
  <c r="D911" i="16"/>
  <c r="C911" i="16"/>
  <c r="B911" i="16"/>
  <c r="A911" i="16"/>
  <c r="AN910" i="16"/>
  <c r="AM910" i="16"/>
  <c r="AL910" i="16"/>
  <c r="AK910" i="16"/>
  <c r="AJ910" i="16"/>
  <c r="AI910" i="16"/>
  <c r="AH910" i="16"/>
  <c r="AF910" i="16"/>
  <c r="AB910" i="16"/>
  <c r="Z910" i="16"/>
  <c r="U910" i="16"/>
  <c r="T910" i="16"/>
  <c r="R910" i="16"/>
  <c r="O910" i="16"/>
  <c r="D910" i="16"/>
  <c r="C910" i="16"/>
  <c r="B910" i="16"/>
  <c r="A910" i="16"/>
  <c r="AN909" i="16"/>
  <c r="AM909" i="16"/>
  <c r="AL909" i="16"/>
  <c r="AK909" i="16"/>
  <c r="AJ909" i="16"/>
  <c r="AI909" i="16"/>
  <c r="AH909" i="16"/>
  <c r="AF909" i="16"/>
  <c r="AB909" i="16"/>
  <c r="Z909" i="16"/>
  <c r="U909" i="16"/>
  <c r="T909" i="16"/>
  <c r="R909" i="16"/>
  <c r="O909" i="16"/>
  <c r="D909" i="16"/>
  <c r="C909" i="16"/>
  <c r="B909" i="16"/>
  <c r="A909" i="16"/>
  <c r="AN908" i="16"/>
  <c r="AM908" i="16"/>
  <c r="AL908" i="16"/>
  <c r="AK908" i="16"/>
  <c r="AJ908" i="16"/>
  <c r="AI908" i="16"/>
  <c r="AH908" i="16"/>
  <c r="AF908" i="16"/>
  <c r="AB908" i="16"/>
  <c r="Z908" i="16"/>
  <c r="U908" i="16"/>
  <c r="T908" i="16"/>
  <c r="R908" i="16"/>
  <c r="O908" i="16"/>
  <c r="D908" i="16"/>
  <c r="C908" i="16"/>
  <c r="B908" i="16"/>
  <c r="A908" i="16"/>
  <c r="AN907" i="16"/>
  <c r="AM907" i="16"/>
  <c r="AL907" i="16"/>
  <c r="AK907" i="16"/>
  <c r="AJ907" i="16"/>
  <c r="AI907" i="16"/>
  <c r="AH907" i="16"/>
  <c r="AF907" i="16"/>
  <c r="AB907" i="16"/>
  <c r="Z907" i="16"/>
  <c r="U907" i="16"/>
  <c r="T907" i="16"/>
  <c r="R907" i="16"/>
  <c r="O907" i="16"/>
  <c r="D907" i="16"/>
  <c r="C907" i="16"/>
  <c r="B907" i="16"/>
  <c r="A907" i="16"/>
  <c r="AN906" i="16"/>
  <c r="AM906" i="16"/>
  <c r="AL906" i="16"/>
  <c r="AK906" i="16"/>
  <c r="AJ906" i="16"/>
  <c r="AI906" i="16"/>
  <c r="AH906" i="16"/>
  <c r="AF906" i="16"/>
  <c r="AB906" i="16"/>
  <c r="Z906" i="16"/>
  <c r="U906" i="16"/>
  <c r="T906" i="16"/>
  <c r="R906" i="16"/>
  <c r="O906" i="16"/>
  <c r="D906" i="16"/>
  <c r="C906" i="16"/>
  <c r="B906" i="16"/>
  <c r="A906" i="16"/>
  <c r="AN905" i="16"/>
  <c r="AM905" i="16"/>
  <c r="AL905" i="16"/>
  <c r="AK905" i="16"/>
  <c r="AJ905" i="16"/>
  <c r="AI905" i="16"/>
  <c r="AH905" i="16"/>
  <c r="AF905" i="16"/>
  <c r="AB905" i="16"/>
  <c r="Z905" i="16"/>
  <c r="U905" i="16"/>
  <c r="T905" i="16"/>
  <c r="R905" i="16"/>
  <c r="O905" i="16"/>
  <c r="D905" i="16"/>
  <c r="C905" i="16"/>
  <c r="B905" i="16"/>
  <c r="A905" i="16"/>
  <c r="AN904" i="16"/>
  <c r="AM904" i="16"/>
  <c r="AL904" i="16"/>
  <c r="AK904" i="16"/>
  <c r="AJ904" i="16"/>
  <c r="AI904" i="16"/>
  <c r="AH904" i="16"/>
  <c r="AF904" i="16"/>
  <c r="AB904" i="16"/>
  <c r="Z904" i="16"/>
  <c r="U904" i="16"/>
  <c r="T904" i="16"/>
  <c r="R904" i="16"/>
  <c r="O904" i="16"/>
  <c r="D904" i="16"/>
  <c r="C904" i="16"/>
  <c r="B904" i="16"/>
  <c r="A904" i="16"/>
  <c r="AN903" i="16"/>
  <c r="AM903" i="16"/>
  <c r="AL903" i="16"/>
  <c r="AK903" i="16"/>
  <c r="AJ903" i="16"/>
  <c r="AI903" i="16"/>
  <c r="AH903" i="16"/>
  <c r="AF903" i="16"/>
  <c r="AB903" i="16"/>
  <c r="Z903" i="16"/>
  <c r="U903" i="16"/>
  <c r="T903" i="16"/>
  <c r="R903" i="16"/>
  <c r="O903" i="16"/>
  <c r="D903" i="16"/>
  <c r="C903" i="16"/>
  <c r="B903" i="16"/>
  <c r="A903" i="16"/>
  <c r="AN902" i="16"/>
  <c r="AM902" i="16"/>
  <c r="AL902" i="16"/>
  <c r="AK902" i="16"/>
  <c r="AJ902" i="16"/>
  <c r="AI902" i="16"/>
  <c r="AH902" i="16"/>
  <c r="AF902" i="16"/>
  <c r="AB902" i="16"/>
  <c r="Z902" i="16"/>
  <c r="U902" i="16"/>
  <c r="T902" i="16"/>
  <c r="R902" i="16"/>
  <c r="O902" i="16"/>
  <c r="D902" i="16"/>
  <c r="C902" i="16"/>
  <c r="B902" i="16"/>
  <c r="A902" i="16"/>
  <c r="AN901" i="16"/>
  <c r="AM901" i="16"/>
  <c r="AL901" i="16"/>
  <c r="AK901" i="16"/>
  <c r="AJ901" i="16"/>
  <c r="AI901" i="16"/>
  <c r="AH901" i="16"/>
  <c r="AF901" i="16"/>
  <c r="AB901" i="16"/>
  <c r="Z901" i="16"/>
  <c r="U901" i="16"/>
  <c r="T901" i="16"/>
  <c r="R901" i="16"/>
  <c r="O901" i="16"/>
  <c r="D901" i="16"/>
  <c r="C901" i="16"/>
  <c r="B901" i="16"/>
  <c r="A901" i="16"/>
  <c r="AN900" i="16"/>
  <c r="AM900" i="16"/>
  <c r="AL900" i="16"/>
  <c r="AK900" i="16"/>
  <c r="AJ900" i="16"/>
  <c r="AI900" i="16"/>
  <c r="AH900" i="16"/>
  <c r="AF900" i="16"/>
  <c r="AB900" i="16"/>
  <c r="Z900" i="16"/>
  <c r="U900" i="16"/>
  <c r="T900" i="16"/>
  <c r="R900" i="16"/>
  <c r="O900" i="16"/>
  <c r="D900" i="16"/>
  <c r="C900" i="16"/>
  <c r="B900" i="16"/>
  <c r="A900" i="16"/>
  <c r="AN899" i="16"/>
  <c r="AM899" i="16"/>
  <c r="AL899" i="16"/>
  <c r="AK899" i="16"/>
  <c r="AJ899" i="16"/>
  <c r="AI899" i="16"/>
  <c r="AH899" i="16"/>
  <c r="AF899" i="16"/>
  <c r="AB899" i="16"/>
  <c r="Z899" i="16"/>
  <c r="U899" i="16"/>
  <c r="T899" i="16"/>
  <c r="R899" i="16"/>
  <c r="O899" i="16"/>
  <c r="D899" i="16"/>
  <c r="C899" i="16"/>
  <c r="B899" i="16"/>
  <c r="A899" i="16"/>
  <c r="AN898" i="16"/>
  <c r="AM898" i="16"/>
  <c r="AL898" i="16"/>
  <c r="AK898" i="16"/>
  <c r="AJ898" i="16"/>
  <c r="AI898" i="16"/>
  <c r="AH898" i="16"/>
  <c r="AF898" i="16"/>
  <c r="AB898" i="16"/>
  <c r="Z898" i="16"/>
  <c r="U898" i="16"/>
  <c r="T898" i="16"/>
  <c r="R898" i="16"/>
  <c r="O898" i="16"/>
  <c r="D898" i="16"/>
  <c r="C898" i="16"/>
  <c r="B898" i="16"/>
  <c r="A898" i="16"/>
  <c r="AN897" i="16"/>
  <c r="AM897" i="16"/>
  <c r="AL897" i="16"/>
  <c r="AK897" i="16"/>
  <c r="AJ897" i="16"/>
  <c r="AI897" i="16"/>
  <c r="AH897" i="16"/>
  <c r="AF897" i="16"/>
  <c r="AB897" i="16"/>
  <c r="Z897" i="16"/>
  <c r="U897" i="16"/>
  <c r="T897" i="16"/>
  <c r="R897" i="16"/>
  <c r="O897" i="16"/>
  <c r="D897" i="16"/>
  <c r="C897" i="16"/>
  <c r="B897" i="16"/>
  <c r="A897" i="16"/>
  <c r="AN896" i="16"/>
  <c r="AM896" i="16"/>
  <c r="AL896" i="16"/>
  <c r="AK896" i="16"/>
  <c r="AJ896" i="16"/>
  <c r="AI896" i="16"/>
  <c r="AH896" i="16"/>
  <c r="AF896" i="16"/>
  <c r="AB896" i="16"/>
  <c r="Z896" i="16"/>
  <c r="U896" i="16"/>
  <c r="T896" i="16"/>
  <c r="R896" i="16"/>
  <c r="O896" i="16"/>
  <c r="D896" i="16"/>
  <c r="C896" i="16"/>
  <c r="B896" i="16"/>
  <c r="A896" i="16"/>
  <c r="AN895" i="16"/>
  <c r="AM895" i="16"/>
  <c r="AL895" i="16"/>
  <c r="AK895" i="16"/>
  <c r="AJ895" i="16"/>
  <c r="AI895" i="16"/>
  <c r="AH895" i="16"/>
  <c r="AF895" i="16"/>
  <c r="AB895" i="16"/>
  <c r="Z895" i="16"/>
  <c r="U895" i="16"/>
  <c r="T895" i="16"/>
  <c r="R895" i="16"/>
  <c r="O895" i="16"/>
  <c r="D895" i="16"/>
  <c r="C895" i="16"/>
  <c r="B895" i="16"/>
  <c r="A895" i="16"/>
  <c r="AN894" i="16"/>
  <c r="AM894" i="16"/>
  <c r="AL894" i="16"/>
  <c r="AK894" i="16"/>
  <c r="AJ894" i="16"/>
  <c r="AI894" i="16"/>
  <c r="AH894" i="16"/>
  <c r="AF894" i="16"/>
  <c r="AB894" i="16"/>
  <c r="Z894" i="16"/>
  <c r="U894" i="16"/>
  <c r="T894" i="16"/>
  <c r="R894" i="16"/>
  <c r="O894" i="16"/>
  <c r="D894" i="16"/>
  <c r="C894" i="16"/>
  <c r="B894" i="16"/>
  <c r="A894" i="16"/>
  <c r="AN893" i="16"/>
  <c r="AM893" i="16"/>
  <c r="AL893" i="16"/>
  <c r="AK893" i="16"/>
  <c r="AJ893" i="16"/>
  <c r="AI893" i="16"/>
  <c r="AH893" i="16"/>
  <c r="AF893" i="16"/>
  <c r="AB893" i="16"/>
  <c r="Z893" i="16"/>
  <c r="U893" i="16"/>
  <c r="T893" i="16"/>
  <c r="R893" i="16"/>
  <c r="O893" i="16"/>
  <c r="D893" i="16"/>
  <c r="C893" i="16"/>
  <c r="B893" i="16"/>
  <c r="A893" i="16"/>
  <c r="AN892" i="16"/>
  <c r="AM892" i="16"/>
  <c r="AL892" i="16"/>
  <c r="AK892" i="16"/>
  <c r="AJ892" i="16"/>
  <c r="AI892" i="16"/>
  <c r="AH892" i="16"/>
  <c r="AF892" i="16"/>
  <c r="AB892" i="16"/>
  <c r="Z892" i="16"/>
  <c r="U892" i="16"/>
  <c r="T892" i="16"/>
  <c r="R892" i="16"/>
  <c r="O892" i="16"/>
  <c r="D892" i="16"/>
  <c r="C892" i="16"/>
  <c r="B892" i="16"/>
  <c r="A892" i="16"/>
  <c r="AN891" i="16"/>
  <c r="AM891" i="16"/>
  <c r="AL891" i="16"/>
  <c r="AK891" i="16"/>
  <c r="AJ891" i="16"/>
  <c r="AI891" i="16"/>
  <c r="AH891" i="16"/>
  <c r="AF891" i="16"/>
  <c r="AB891" i="16"/>
  <c r="Z891" i="16"/>
  <c r="U891" i="16"/>
  <c r="T891" i="16"/>
  <c r="R891" i="16"/>
  <c r="O891" i="16"/>
  <c r="D891" i="16"/>
  <c r="C891" i="16"/>
  <c r="B891" i="16"/>
  <c r="A891" i="16"/>
  <c r="AN890" i="16"/>
  <c r="AM890" i="16"/>
  <c r="AL890" i="16"/>
  <c r="AK890" i="16"/>
  <c r="AJ890" i="16"/>
  <c r="AI890" i="16"/>
  <c r="AH890" i="16"/>
  <c r="AF890" i="16"/>
  <c r="AB890" i="16"/>
  <c r="Z890" i="16"/>
  <c r="U890" i="16"/>
  <c r="T890" i="16"/>
  <c r="R890" i="16"/>
  <c r="O890" i="16"/>
  <c r="D890" i="16"/>
  <c r="C890" i="16"/>
  <c r="B890" i="16"/>
  <c r="A890" i="16"/>
  <c r="AN889" i="16"/>
  <c r="AM889" i="16"/>
  <c r="AL889" i="16"/>
  <c r="AK889" i="16"/>
  <c r="AJ889" i="16"/>
  <c r="AI889" i="16"/>
  <c r="AH889" i="16"/>
  <c r="AF889" i="16"/>
  <c r="AB889" i="16"/>
  <c r="Z889" i="16"/>
  <c r="U889" i="16"/>
  <c r="T889" i="16"/>
  <c r="R889" i="16"/>
  <c r="O889" i="16"/>
  <c r="D889" i="16"/>
  <c r="C889" i="16"/>
  <c r="B889" i="16"/>
  <c r="A889" i="16"/>
  <c r="AN888" i="16"/>
  <c r="AM888" i="16"/>
  <c r="AL888" i="16"/>
  <c r="AK888" i="16"/>
  <c r="AJ888" i="16"/>
  <c r="AI888" i="16"/>
  <c r="AH888" i="16"/>
  <c r="AF888" i="16"/>
  <c r="AB888" i="16"/>
  <c r="Z888" i="16"/>
  <c r="U888" i="16"/>
  <c r="T888" i="16"/>
  <c r="R888" i="16"/>
  <c r="O888" i="16"/>
  <c r="D888" i="16"/>
  <c r="C888" i="16"/>
  <c r="B888" i="16"/>
  <c r="A888" i="16"/>
  <c r="AN887" i="16"/>
  <c r="AM887" i="16"/>
  <c r="AL887" i="16"/>
  <c r="AK887" i="16"/>
  <c r="AJ887" i="16"/>
  <c r="AI887" i="16"/>
  <c r="AH887" i="16"/>
  <c r="AF887" i="16"/>
  <c r="AB887" i="16"/>
  <c r="Z887" i="16"/>
  <c r="U887" i="16"/>
  <c r="T887" i="16"/>
  <c r="R887" i="16"/>
  <c r="O887" i="16"/>
  <c r="D887" i="16"/>
  <c r="C887" i="16"/>
  <c r="B887" i="16"/>
  <c r="A887" i="16"/>
  <c r="AN886" i="16"/>
  <c r="AM886" i="16"/>
  <c r="AL886" i="16"/>
  <c r="AK886" i="16"/>
  <c r="AJ886" i="16"/>
  <c r="AI886" i="16"/>
  <c r="AH886" i="16"/>
  <c r="AF886" i="16"/>
  <c r="AB886" i="16"/>
  <c r="Z886" i="16"/>
  <c r="U886" i="16"/>
  <c r="T886" i="16"/>
  <c r="R886" i="16"/>
  <c r="O886" i="16"/>
  <c r="D886" i="16"/>
  <c r="C886" i="16"/>
  <c r="B886" i="16"/>
  <c r="A886" i="16"/>
  <c r="AN885" i="16"/>
  <c r="AM885" i="16"/>
  <c r="AL885" i="16"/>
  <c r="AK885" i="16"/>
  <c r="AJ885" i="16"/>
  <c r="AI885" i="16"/>
  <c r="AH885" i="16"/>
  <c r="AF885" i="16"/>
  <c r="AB885" i="16"/>
  <c r="Z885" i="16"/>
  <c r="U885" i="16"/>
  <c r="T885" i="16"/>
  <c r="R885" i="16"/>
  <c r="O885" i="16"/>
  <c r="D885" i="16"/>
  <c r="C885" i="16"/>
  <c r="B885" i="16"/>
  <c r="A885" i="16"/>
  <c r="AN884" i="16"/>
  <c r="AM884" i="16"/>
  <c r="AL884" i="16"/>
  <c r="AK884" i="16"/>
  <c r="AJ884" i="16"/>
  <c r="AI884" i="16"/>
  <c r="AH884" i="16"/>
  <c r="AF884" i="16"/>
  <c r="AB884" i="16"/>
  <c r="Z884" i="16"/>
  <c r="U884" i="16"/>
  <c r="T884" i="16"/>
  <c r="R884" i="16"/>
  <c r="O884" i="16"/>
  <c r="D884" i="16"/>
  <c r="C884" i="16"/>
  <c r="B884" i="16"/>
  <c r="A884" i="16"/>
  <c r="AN883" i="16"/>
  <c r="AM883" i="16"/>
  <c r="AL883" i="16"/>
  <c r="AK883" i="16"/>
  <c r="AJ883" i="16"/>
  <c r="AI883" i="16"/>
  <c r="AH883" i="16"/>
  <c r="AF883" i="16"/>
  <c r="AB883" i="16"/>
  <c r="Z883" i="16"/>
  <c r="U883" i="16"/>
  <c r="T883" i="16"/>
  <c r="R883" i="16"/>
  <c r="O883" i="16"/>
  <c r="D883" i="16"/>
  <c r="C883" i="16"/>
  <c r="B883" i="16"/>
  <c r="A883" i="16"/>
  <c r="AN882" i="16"/>
  <c r="AM882" i="16"/>
  <c r="AL882" i="16"/>
  <c r="AK882" i="16"/>
  <c r="AJ882" i="16"/>
  <c r="AI882" i="16"/>
  <c r="AH882" i="16"/>
  <c r="AF882" i="16"/>
  <c r="AB882" i="16"/>
  <c r="Z882" i="16"/>
  <c r="U882" i="16"/>
  <c r="T882" i="16"/>
  <c r="R882" i="16"/>
  <c r="O882" i="16"/>
  <c r="D882" i="16"/>
  <c r="C882" i="16"/>
  <c r="B882" i="16"/>
  <c r="A882" i="16"/>
  <c r="AN881" i="16"/>
  <c r="AM881" i="16"/>
  <c r="AL881" i="16"/>
  <c r="AK881" i="16"/>
  <c r="AJ881" i="16"/>
  <c r="AI881" i="16"/>
  <c r="AH881" i="16"/>
  <c r="AF881" i="16"/>
  <c r="AB881" i="16"/>
  <c r="Z881" i="16"/>
  <c r="U881" i="16"/>
  <c r="T881" i="16"/>
  <c r="R881" i="16"/>
  <c r="O881" i="16"/>
  <c r="D881" i="16"/>
  <c r="C881" i="16"/>
  <c r="B881" i="16"/>
  <c r="A881" i="16"/>
  <c r="AN880" i="16"/>
  <c r="AM880" i="16"/>
  <c r="AL880" i="16"/>
  <c r="AK880" i="16"/>
  <c r="AJ880" i="16"/>
  <c r="AI880" i="16"/>
  <c r="AH880" i="16"/>
  <c r="AF880" i="16"/>
  <c r="AB880" i="16"/>
  <c r="Z880" i="16"/>
  <c r="U880" i="16"/>
  <c r="T880" i="16"/>
  <c r="R880" i="16"/>
  <c r="O880" i="16"/>
  <c r="D880" i="16"/>
  <c r="C880" i="16"/>
  <c r="B880" i="16"/>
  <c r="A880" i="16"/>
  <c r="AN879" i="16"/>
  <c r="AM879" i="16"/>
  <c r="AL879" i="16"/>
  <c r="AK879" i="16"/>
  <c r="AJ879" i="16"/>
  <c r="AI879" i="16"/>
  <c r="AH879" i="16"/>
  <c r="AF879" i="16"/>
  <c r="AB879" i="16"/>
  <c r="Z879" i="16"/>
  <c r="U879" i="16"/>
  <c r="T879" i="16"/>
  <c r="R879" i="16"/>
  <c r="O879" i="16"/>
  <c r="D879" i="16"/>
  <c r="C879" i="16"/>
  <c r="B879" i="16"/>
  <c r="A879" i="16"/>
  <c r="AN878" i="16"/>
  <c r="AM878" i="16"/>
  <c r="AL878" i="16"/>
  <c r="AK878" i="16"/>
  <c r="AJ878" i="16"/>
  <c r="AI878" i="16"/>
  <c r="AH878" i="16"/>
  <c r="AF878" i="16"/>
  <c r="AB878" i="16"/>
  <c r="Z878" i="16"/>
  <c r="U878" i="16"/>
  <c r="T878" i="16"/>
  <c r="R878" i="16"/>
  <c r="O878" i="16"/>
  <c r="D878" i="16"/>
  <c r="C878" i="16"/>
  <c r="B878" i="16"/>
  <c r="A878" i="16"/>
  <c r="AN877" i="16"/>
  <c r="AM877" i="16"/>
  <c r="AL877" i="16"/>
  <c r="AK877" i="16"/>
  <c r="AJ877" i="16"/>
  <c r="AI877" i="16"/>
  <c r="AH877" i="16"/>
  <c r="AF877" i="16"/>
  <c r="AB877" i="16"/>
  <c r="Z877" i="16"/>
  <c r="U877" i="16"/>
  <c r="T877" i="16"/>
  <c r="R877" i="16"/>
  <c r="O877" i="16"/>
  <c r="D877" i="16"/>
  <c r="C877" i="16"/>
  <c r="B877" i="16"/>
  <c r="A877" i="16"/>
  <c r="AN876" i="16"/>
  <c r="AM876" i="16"/>
  <c r="AL876" i="16"/>
  <c r="AK876" i="16"/>
  <c r="AJ876" i="16"/>
  <c r="AI876" i="16"/>
  <c r="AH876" i="16"/>
  <c r="AF876" i="16"/>
  <c r="AB876" i="16"/>
  <c r="Z876" i="16"/>
  <c r="U876" i="16"/>
  <c r="T876" i="16"/>
  <c r="R876" i="16"/>
  <c r="O876" i="16"/>
  <c r="D876" i="16"/>
  <c r="C876" i="16"/>
  <c r="B876" i="16"/>
  <c r="A876" i="16"/>
  <c r="AN875" i="16"/>
  <c r="AM875" i="16"/>
  <c r="AL875" i="16"/>
  <c r="AK875" i="16"/>
  <c r="AJ875" i="16"/>
  <c r="AI875" i="16"/>
  <c r="AH875" i="16"/>
  <c r="AF875" i="16"/>
  <c r="AB875" i="16"/>
  <c r="Z875" i="16"/>
  <c r="U875" i="16"/>
  <c r="T875" i="16"/>
  <c r="R875" i="16"/>
  <c r="O875" i="16"/>
  <c r="D875" i="16"/>
  <c r="C875" i="16"/>
  <c r="B875" i="16"/>
  <c r="A875" i="16"/>
  <c r="AN874" i="16"/>
  <c r="AM874" i="16"/>
  <c r="AL874" i="16"/>
  <c r="AK874" i="16"/>
  <c r="AJ874" i="16"/>
  <c r="AI874" i="16"/>
  <c r="AH874" i="16"/>
  <c r="AF874" i="16"/>
  <c r="AB874" i="16"/>
  <c r="Z874" i="16"/>
  <c r="U874" i="16"/>
  <c r="T874" i="16"/>
  <c r="R874" i="16"/>
  <c r="O874" i="16"/>
  <c r="D874" i="16"/>
  <c r="C874" i="16"/>
  <c r="B874" i="16"/>
  <c r="A874" i="16"/>
  <c r="AN873" i="16"/>
  <c r="AM873" i="16"/>
  <c r="AL873" i="16"/>
  <c r="AK873" i="16"/>
  <c r="AJ873" i="16"/>
  <c r="AI873" i="16"/>
  <c r="AH873" i="16"/>
  <c r="AF873" i="16"/>
  <c r="AB873" i="16"/>
  <c r="Z873" i="16"/>
  <c r="U873" i="16"/>
  <c r="T873" i="16"/>
  <c r="R873" i="16"/>
  <c r="O873" i="16"/>
  <c r="D873" i="16"/>
  <c r="C873" i="16"/>
  <c r="B873" i="16"/>
  <c r="A873" i="16"/>
  <c r="AN872" i="16"/>
  <c r="AM872" i="16"/>
  <c r="AL872" i="16"/>
  <c r="AK872" i="16"/>
  <c r="AJ872" i="16"/>
  <c r="AI872" i="16"/>
  <c r="AH872" i="16"/>
  <c r="AF872" i="16"/>
  <c r="AB872" i="16"/>
  <c r="Z872" i="16"/>
  <c r="U872" i="16"/>
  <c r="T872" i="16"/>
  <c r="R872" i="16"/>
  <c r="O872" i="16"/>
  <c r="D872" i="16"/>
  <c r="C872" i="16"/>
  <c r="B872" i="16"/>
  <c r="A872" i="16"/>
  <c r="AN871" i="16"/>
  <c r="AM871" i="16"/>
  <c r="AL871" i="16"/>
  <c r="AK871" i="16"/>
  <c r="AJ871" i="16"/>
  <c r="AI871" i="16"/>
  <c r="AH871" i="16"/>
  <c r="AF871" i="16"/>
  <c r="AB871" i="16"/>
  <c r="Z871" i="16"/>
  <c r="U871" i="16"/>
  <c r="T871" i="16"/>
  <c r="R871" i="16"/>
  <c r="O871" i="16"/>
  <c r="D871" i="16"/>
  <c r="C871" i="16"/>
  <c r="B871" i="16"/>
  <c r="A871" i="16"/>
  <c r="AN870" i="16"/>
  <c r="AM870" i="16"/>
  <c r="AL870" i="16"/>
  <c r="AK870" i="16"/>
  <c r="AJ870" i="16"/>
  <c r="AI870" i="16"/>
  <c r="AH870" i="16"/>
  <c r="AF870" i="16"/>
  <c r="AB870" i="16"/>
  <c r="Z870" i="16"/>
  <c r="U870" i="16"/>
  <c r="T870" i="16"/>
  <c r="R870" i="16"/>
  <c r="O870" i="16"/>
  <c r="D870" i="16"/>
  <c r="C870" i="16"/>
  <c r="B870" i="16"/>
  <c r="A870" i="16"/>
  <c r="AN869" i="16"/>
  <c r="AM869" i="16"/>
  <c r="AL869" i="16"/>
  <c r="AK869" i="16"/>
  <c r="AJ869" i="16"/>
  <c r="AI869" i="16"/>
  <c r="AH869" i="16"/>
  <c r="AF869" i="16"/>
  <c r="AB869" i="16"/>
  <c r="Z869" i="16"/>
  <c r="U869" i="16"/>
  <c r="T869" i="16"/>
  <c r="R869" i="16"/>
  <c r="O869" i="16"/>
  <c r="D869" i="16"/>
  <c r="C869" i="16"/>
  <c r="B869" i="16"/>
  <c r="A869" i="16"/>
  <c r="AN868" i="16"/>
  <c r="AM868" i="16"/>
  <c r="AL868" i="16"/>
  <c r="AK868" i="16"/>
  <c r="AJ868" i="16"/>
  <c r="AI868" i="16"/>
  <c r="AH868" i="16"/>
  <c r="AF868" i="16"/>
  <c r="AB868" i="16"/>
  <c r="Z868" i="16"/>
  <c r="U868" i="16"/>
  <c r="T868" i="16"/>
  <c r="R868" i="16"/>
  <c r="O868" i="16"/>
  <c r="D868" i="16"/>
  <c r="C868" i="16"/>
  <c r="B868" i="16"/>
  <c r="A868" i="16"/>
  <c r="AN867" i="16"/>
  <c r="AM867" i="16"/>
  <c r="AL867" i="16"/>
  <c r="AK867" i="16"/>
  <c r="AJ867" i="16"/>
  <c r="AI867" i="16"/>
  <c r="AH867" i="16"/>
  <c r="AF867" i="16"/>
  <c r="AB867" i="16"/>
  <c r="Z867" i="16"/>
  <c r="U867" i="16"/>
  <c r="T867" i="16"/>
  <c r="R867" i="16"/>
  <c r="O867" i="16"/>
  <c r="D867" i="16"/>
  <c r="C867" i="16"/>
  <c r="B867" i="16"/>
  <c r="A867" i="16"/>
  <c r="AN866" i="16"/>
  <c r="AM866" i="16"/>
  <c r="AL866" i="16"/>
  <c r="AK866" i="16"/>
  <c r="AJ866" i="16"/>
  <c r="AI866" i="16"/>
  <c r="AH866" i="16"/>
  <c r="AF866" i="16"/>
  <c r="AB866" i="16"/>
  <c r="Z866" i="16"/>
  <c r="U866" i="16"/>
  <c r="T866" i="16"/>
  <c r="R866" i="16"/>
  <c r="O866" i="16"/>
  <c r="D866" i="16"/>
  <c r="C866" i="16"/>
  <c r="B866" i="16"/>
  <c r="A866" i="16"/>
  <c r="AN865" i="16"/>
  <c r="AM865" i="16"/>
  <c r="AL865" i="16"/>
  <c r="AK865" i="16"/>
  <c r="AJ865" i="16"/>
  <c r="AI865" i="16"/>
  <c r="AH865" i="16"/>
  <c r="AF865" i="16"/>
  <c r="AB865" i="16"/>
  <c r="Z865" i="16"/>
  <c r="U865" i="16"/>
  <c r="T865" i="16"/>
  <c r="R865" i="16"/>
  <c r="O865" i="16"/>
  <c r="D865" i="16"/>
  <c r="C865" i="16"/>
  <c r="B865" i="16"/>
  <c r="A865" i="16"/>
  <c r="AN864" i="16"/>
  <c r="AM864" i="16"/>
  <c r="AL864" i="16"/>
  <c r="AK864" i="16"/>
  <c r="AJ864" i="16"/>
  <c r="AI864" i="16"/>
  <c r="AH864" i="16"/>
  <c r="AF864" i="16"/>
  <c r="AB864" i="16"/>
  <c r="Z864" i="16"/>
  <c r="U864" i="16"/>
  <c r="T864" i="16"/>
  <c r="R864" i="16"/>
  <c r="O864" i="16"/>
  <c r="D864" i="16"/>
  <c r="C864" i="16"/>
  <c r="B864" i="16"/>
  <c r="A864" i="16"/>
  <c r="AN863" i="16"/>
  <c r="AM863" i="16"/>
  <c r="AL863" i="16"/>
  <c r="AK863" i="16"/>
  <c r="AJ863" i="16"/>
  <c r="AI863" i="16"/>
  <c r="AH863" i="16"/>
  <c r="AF863" i="16"/>
  <c r="AB863" i="16"/>
  <c r="Z863" i="16"/>
  <c r="U863" i="16"/>
  <c r="T863" i="16"/>
  <c r="R863" i="16"/>
  <c r="O863" i="16"/>
  <c r="D863" i="16"/>
  <c r="C863" i="16"/>
  <c r="B863" i="16"/>
  <c r="A863" i="16"/>
  <c r="AN862" i="16"/>
  <c r="AM862" i="16"/>
  <c r="AL862" i="16"/>
  <c r="AK862" i="16"/>
  <c r="AJ862" i="16"/>
  <c r="AI862" i="16"/>
  <c r="AH862" i="16"/>
  <c r="AF862" i="16"/>
  <c r="AB862" i="16"/>
  <c r="Z862" i="16"/>
  <c r="U862" i="16"/>
  <c r="T862" i="16"/>
  <c r="R862" i="16"/>
  <c r="O862" i="16"/>
  <c r="D862" i="16"/>
  <c r="C862" i="16"/>
  <c r="B862" i="16"/>
  <c r="A862" i="16"/>
  <c r="AN861" i="16"/>
  <c r="AM861" i="16"/>
  <c r="AL861" i="16"/>
  <c r="AK861" i="16"/>
  <c r="AJ861" i="16"/>
  <c r="AI861" i="16"/>
  <c r="AH861" i="16"/>
  <c r="AF861" i="16"/>
  <c r="AB861" i="16"/>
  <c r="Z861" i="16"/>
  <c r="U861" i="16"/>
  <c r="T861" i="16"/>
  <c r="R861" i="16"/>
  <c r="O861" i="16"/>
  <c r="D861" i="16"/>
  <c r="C861" i="16"/>
  <c r="B861" i="16"/>
  <c r="A861" i="16"/>
  <c r="AN860" i="16"/>
  <c r="AM860" i="16"/>
  <c r="AL860" i="16"/>
  <c r="AK860" i="16"/>
  <c r="AJ860" i="16"/>
  <c r="AI860" i="16"/>
  <c r="AH860" i="16"/>
  <c r="AF860" i="16"/>
  <c r="AB860" i="16"/>
  <c r="Z860" i="16"/>
  <c r="U860" i="16"/>
  <c r="T860" i="16"/>
  <c r="R860" i="16"/>
  <c r="O860" i="16"/>
  <c r="D860" i="16"/>
  <c r="C860" i="16"/>
  <c r="B860" i="16"/>
  <c r="A860" i="16"/>
  <c r="AN859" i="16"/>
  <c r="AM859" i="16"/>
  <c r="AL859" i="16"/>
  <c r="AK859" i="16"/>
  <c r="AJ859" i="16"/>
  <c r="AI859" i="16"/>
  <c r="AH859" i="16"/>
  <c r="AF859" i="16"/>
  <c r="AB859" i="16"/>
  <c r="Z859" i="16"/>
  <c r="U859" i="16"/>
  <c r="T859" i="16"/>
  <c r="R859" i="16"/>
  <c r="O859" i="16"/>
  <c r="D859" i="16"/>
  <c r="C859" i="16"/>
  <c r="B859" i="16"/>
  <c r="A859" i="16"/>
  <c r="AN858" i="16"/>
  <c r="AM858" i="16"/>
  <c r="AL858" i="16"/>
  <c r="AK858" i="16"/>
  <c r="AJ858" i="16"/>
  <c r="AI858" i="16"/>
  <c r="AH858" i="16"/>
  <c r="AF858" i="16"/>
  <c r="AB858" i="16"/>
  <c r="Z858" i="16"/>
  <c r="U858" i="16"/>
  <c r="T858" i="16"/>
  <c r="R858" i="16"/>
  <c r="O858" i="16"/>
  <c r="D858" i="16"/>
  <c r="C858" i="16"/>
  <c r="B858" i="16"/>
  <c r="A858" i="16"/>
  <c r="AN857" i="16"/>
  <c r="AM857" i="16"/>
  <c r="AL857" i="16"/>
  <c r="AK857" i="16"/>
  <c r="AJ857" i="16"/>
  <c r="AI857" i="16"/>
  <c r="AH857" i="16"/>
  <c r="AF857" i="16"/>
  <c r="AB857" i="16"/>
  <c r="Z857" i="16"/>
  <c r="U857" i="16"/>
  <c r="T857" i="16"/>
  <c r="R857" i="16"/>
  <c r="O857" i="16"/>
  <c r="D857" i="16"/>
  <c r="C857" i="16"/>
  <c r="B857" i="16"/>
  <c r="A857" i="16"/>
  <c r="AN856" i="16"/>
  <c r="AM856" i="16"/>
  <c r="AL856" i="16"/>
  <c r="AK856" i="16"/>
  <c r="AJ856" i="16"/>
  <c r="AI856" i="16"/>
  <c r="AH856" i="16"/>
  <c r="AF856" i="16"/>
  <c r="AB856" i="16"/>
  <c r="Z856" i="16"/>
  <c r="U856" i="16"/>
  <c r="T856" i="16"/>
  <c r="R856" i="16"/>
  <c r="O856" i="16"/>
  <c r="D856" i="16"/>
  <c r="C856" i="16"/>
  <c r="B856" i="16"/>
  <c r="A856" i="16"/>
  <c r="AN855" i="16"/>
  <c r="AM855" i="16"/>
  <c r="AL855" i="16"/>
  <c r="AK855" i="16"/>
  <c r="AJ855" i="16"/>
  <c r="AI855" i="16"/>
  <c r="AH855" i="16"/>
  <c r="AF855" i="16"/>
  <c r="AB855" i="16"/>
  <c r="Z855" i="16"/>
  <c r="U855" i="16"/>
  <c r="T855" i="16"/>
  <c r="R855" i="16"/>
  <c r="O855" i="16"/>
  <c r="D855" i="16"/>
  <c r="C855" i="16"/>
  <c r="B855" i="16"/>
  <c r="A855" i="16"/>
  <c r="AN854" i="16"/>
  <c r="AM854" i="16"/>
  <c r="AL854" i="16"/>
  <c r="AK854" i="16"/>
  <c r="AJ854" i="16"/>
  <c r="AI854" i="16"/>
  <c r="AH854" i="16"/>
  <c r="AF854" i="16"/>
  <c r="AB854" i="16"/>
  <c r="Z854" i="16"/>
  <c r="U854" i="16"/>
  <c r="T854" i="16"/>
  <c r="R854" i="16"/>
  <c r="O854" i="16"/>
  <c r="D854" i="16"/>
  <c r="C854" i="16"/>
  <c r="B854" i="16"/>
  <c r="A854" i="16"/>
  <c r="AN853" i="16"/>
  <c r="AM853" i="16"/>
  <c r="AL853" i="16"/>
  <c r="AK853" i="16"/>
  <c r="AJ853" i="16"/>
  <c r="AI853" i="16"/>
  <c r="AH853" i="16"/>
  <c r="AF853" i="16"/>
  <c r="AB853" i="16"/>
  <c r="Z853" i="16"/>
  <c r="U853" i="16"/>
  <c r="T853" i="16"/>
  <c r="R853" i="16"/>
  <c r="O853" i="16"/>
  <c r="D853" i="16"/>
  <c r="C853" i="16"/>
  <c r="B853" i="16"/>
  <c r="A853" i="16"/>
  <c r="AN852" i="16"/>
  <c r="AM852" i="16"/>
  <c r="AL852" i="16"/>
  <c r="AK852" i="16"/>
  <c r="AJ852" i="16"/>
  <c r="AI852" i="16"/>
  <c r="AH852" i="16"/>
  <c r="AF852" i="16"/>
  <c r="AB852" i="16"/>
  <c r="Z852" i="16"/>
  <c r="U852" i="16"/>
  <c r="T852" i="16"/>
  <c r="R852" i="16"/>
  <c r="O852" i="16"/>
  <c r="D852" i="16"/>
  <c r="C852" i="16"/>
  <c r="B852" i="16"/>
  <c r="A852" i="16"/>
  <c r="AN851" i="16"/>
  <c r="AM851" i="16"/>
  <c r="AL851" i="16"/>
  <c r="AK851" i="16"/>
  <c r="AJ851" i="16"/>
  <c r="AI851" i="16"/>
  <c r="AH851" i="16"/>
  <c r="AF851" i="16"/>
  <c r="AB851" i="16"/>
  <c r="Z851" i="16"/>
  <c r="U851" i="16"/>
  <c r="T851" i="16"/>
  <c r="R851" i="16"/>
  <c r="O851" i="16"/>
  <c r="D851" i="16"/>
  <c r="C851" i="16"/>
  <c r="B851" i="16"/>
  <c r="A851" i="16"/>
  <c r="AN850" i="16"/>
  <c r="AM850" i="16"/>
  <c r="AL850" i="16"/>
  <c r="AK850" i="16"/>
  <c r="AJ850" i="16"/>
  <c r="AI850" i="16"/>
  <c r="AH850" i="16"/>
  <c r="AF850" i="16"/>
  <c r="AB850" i="16"/>
  <c r="Z850" i="16"/>
  <c r="U850" i="16"/>
  <c r="T850" i="16"/>
  <c r="R850" i="16"/>
  <c r="O850" i="16"/>
  <c r="D850" i="16"/>
  <c r="C850" i="16"/>
  <c r="B850" i="16"/>
  <c r="A850" i="16"/>
  <c r="AN849" i="16"/>
  <c r="AM849" i="16"/>
  <c r="AL849" i="16"/>
  <c r="AK849" i="16"/>
  <c r="AJ849" i="16"/>
  <c r="AI849" i="16"/>
  <c r="AH849" i="16"/>
  <c r="AF849" i="16"/>
  <c r="AB849" i="16"/>
  <c r="Z849" i="16"/>
  <c r="U849" i="16"/>
  <c r="T849" i="16"/>
  <c r="R849" i="16"/>
  <c r="O849" i="16"/>
  <c r="D849" i="16"/>
  <c r="C849" i="16"/>
  <c r="B849" i="16"/>
  <c r="A849" i="16"/>
  <c r="AN848" i="16"/>
  <c r="AM848" i="16"/>
  <c r="AL848" i="16"/>
  <c r="AK848" i="16"/>
  <c r="AJ848" i="16"/>
  <c r="AI848" i="16"/>
  <c r="AH848" i="16"/>
  <c r="AF848" i="16"/>
  <c r="AB848" i="16"/>
  <c r="Z848" i="16"/>
  <c r="U848" i="16"/>
  <c r="T848" i="16"/>
  <c r="R848" i="16"/>
  <c r="O848" i="16"/>
  <c r="D848" i="16"/>
  <c r="C848" i="16"/>
  <c r="B848" i="16"/>
  <c r="A848" i="16"/>
  <c r="AN847" i="16"/>
  <c r="AM847" i="16"/>
  <c r="AL847" i="16"/>
  <c r="AK847" i="16"/>
  <c r="AJ847" i="16"/>
  <c r="AI847" i="16"/>
  <c r="AH847" i="16"/>
  <c r="AF847" i="16"/>
  <c r="AB847" i="16"/>
  <c r="Z847" i="16"/>
  <c r="U847" i="16"/>
  <c r="T847" i="16"/>
  <c r="R847" i="16"/>
  <c r="O847" i="16"/>
  <c r="D847" i="16"/>
  <c r="C847" i="16"/>
  <c r="B847" i="16"/>
  <c r="A847" i="16"/>
  <c r="AN846" i="16"/>
  <c r="AM846" i="16"/>
  <c r="AL846" i="16"/>
  <c r="AK846" i="16"/>
  <c r="AJ846" i="16"/>
  <c r="AI846" i="16"/>
  <c r="AH846" i="16"/>
  <c r="AF846" i="16"/>
  <c r="AB846" i="16"/>
  <c r="Z846" i="16"/>
  <c r="U846" i="16"/>
  <c r="T846" i="16"/>
  <c r="R846" i="16"/>
  <c r="O846" i="16"/>
  <c r="D846" i="16"/>
  <c r="C846" i="16"/>
  <c r="B846" i="16"/>
  <c r="A846" i="16"/>
  <c r="AN845" i="16"/>
  <c r="AM845" i="16"/>
  <c r="AL845" i="16"/>
  <c r="AK845" i="16"/>
  <c r="AJ845" i="16"/>
  <c r="AI845" i="16"/>
  <c r="AH845" i="16"/>
  <c r="AF845" i="16"/>
  <c r="AB845" i="16"/>
  <c r="Z845" i="16"/>
  <c r="U845" i="16"/>
  <c r="T845" i="16"/>
  <c r="R845" i="16"/>
  <c r="O845" i="16"/>
  <c r="D845" i="16"/>
  <c r="C845" i="16"/>
  <c r="B845" i="16"/>
  <c r="A845" i="16"/>
  <c r="AN844" i="16"/>
  <c r="AM844" i="16"/>
  <c r="AL844" i="16"/>
  <c r="AK844" i="16"/>
  <c r="AJ844" i="16"/>
  <c r="AI844" i="16"/>
  <c r="AH844" i="16"/>
  <c r="AF844" i="16"/>
  <c r="AB844" i="16"/>
  <c r="Z844" i="16"/>
  <c r="U844" i="16"/>
  <c r="T844" i="16"/>
  <c r="R844" i="16"/>
  <c r="O844" i="16"/>
  <c r="D844" i="16"/>
  <c r="C844" i="16"/>
  <c r="B844" i="16"/>
  <c r="A844" i="16"/>
  <c r="AN843" i="16"/>
  <c r="AM843" i="16"/>
  <c r="AL843" i="16"/>
  <c r="AK843" i="16"/>
  <c r="AJ843" i="16"/>
  <c r="AI843" i="16"/>
  <c r="AH843" i="16"/>
  <c r="AF843" i="16"/>
  <c r="AB843" i="16"/>
  <c r="Z843" i="16"/>
  <c r="U843" i="16"/>
  <c r="T843" i="16"/>
  <c r="R843" i="16"/>
  <c r="O843" i="16"/>
  <c r="D843" i="16"/>
  <c r="C843" i="16"/>
  <c r="B843" i="16"/>
  <c r="A843" i="16"/>
  <c r="AN842" i="16"/>
  <c r="AM842" i="16"/>
  <c r="AL842" i="16"/>
  <c r="AK842" i="16"/>
  <c r="AJ842" i="16"/>
  <c r="AI842" i="16"/>
  <c r="AH842" i="16"/>
  <c r="AF842" i="16"/>
  <c r="AB842" i="16"/>
  <c r="Z842" i="16"/>
  <c r="U842" i="16"/>
  <c r="T842" i="16"/>
  <c r="R842" i="16"/>
  <c r="O842" i="16"/>
  <c r="D842" i="16"/>
  <c r="C842" i="16"/>
  <c r="B842" i="16"/>
  <c r="A842" i="16"/>
  <c r="AN841" i="16"/>
  <c r="AM841" i="16"/>
  <c r="AL841" i="16"/>
  <c r="AK841" i="16"/>
  <c r="AJ841" i="16"/>
  <c r="AI841" i="16"/>
  <c r="AH841" i="16"/>
  <c r="AF841" i="16"/>
  <c r="AB841" i="16"/>
  <c r="Z841" i="16"/>
  <c r="U841" i="16"/>
  <c r="T841" i="16"/>
  <c r="R841" i="16"/>
  <c r="O841" i="16"/>
  <c r="D841" i="16"/>
  <c r="C841" i="16"/>
  <c r="B841" i="16"/>
  <c r="A841" i="16"/>
  <c r="AN840" i="16"/>
  <c r="AM840" i="16"/>
  <c r="AL840" i="16"/>
  <c r="AK840" i="16"/>
  <c r="AJ840" i="16"/>
  <c r="AI840" i="16"/>
  <c r="AH840" i="16"/>
  <c r="AF840" i="16"/>
  <c r="AB840" i="16"/>
  <c r="Z840" i="16"/>
  <c r="U840" i="16"/>
  <c r="T840" i="16"/>
  <c r="R840" i="16"/>
  <c r="O840" i="16"/>
  <c r="D840" i="16"/>
  <c r="C840" i="16"/>
  <c r="B840" i="16"/>
  <c r="A840" i="16"/>
  <c r="AN839" i="16"/>
  <c r="AM839" i="16"/>
  <c r="AL839" i="16"/>
  <c r="AK839" i="16"/>
  <c r="AJ839" i="16"/>
  <c r="AI839" i="16"/>
  <c r="AH839" i="16"/>
  <c r="AF839" i="16"/>
  <c r="AB839" i="16"/>
  <c r="Z839" i="16"/>
  <c r="U839" i="16"/>
  <c r="T839" i="16"/>
  <c r="R839" i="16"/>
  <c r="O839" i="16"/>
  <c r="D839" i="16"/>
  <c r="C839" i="16"/>
  <c r="B839" i="16"/>
  <c r="A839" i="16"/>
  <c r="AN838" i="16"/>
  <c r="AM838" i="16"/>
  <c r="AL838" i="16"/>
  <c r="AK838" i="16"/>
  <c r="AJ838" i="16"/>
  <c r="AI838" i="16"/>
  <c r="AH838" i="16"/>
  <c r="AF838" i="16"/>
  <c r="AB838" i="16"/>
  <c r="Z838" i="16"/>
  <c r="U838" i="16"/>
  <c r="T838" i="16"/>
  <c r="R838" i="16"/>
  <c r="O838" i="16"/>
  <c r="D838" i="16"/>
  <c r="C838" i="16"/>
  <c r="B838" i="16"/>
  <c r="A838" i="16"/>
  <c r="AN837" i="16"/>
  <c r="AM837" i="16"/>
  <c r="AL837" i="16"/>
  <c r="AK837" i="16"/>
  <c r="AJ837" i="16"/>
  <c r="AI837" i="16"/>
  <c r="AH837" i="16"/>
  <c r="AF837" i="16"/>
  <c r="AB837" i="16"/>
  <c r="Z837" i="16"/>
  <c r="U837" i="16"/>
  <c r="T837" i="16"/>
  <c r="R837" i="16"/>
  <c r="O837" i="16"/>
  <c r="D837" i="16"/>
  <c r="C837" i="16"/>
  <c r="B837" i="16"/>
  <c r="A837" i="16"/>
  <c r="AN836" i="16"/>
  <c r="AM836" i="16"/>
  <c r="AL836" i="16"/>
  <c r="AK836" i="16"/>
  <c r="AJ836" i="16"/>
  <c r="AI836" i="16"/>
  <c r="AH836" i="16"/>
  <c r="AF836" i="16"/>
  <c r="AB836" i="16"/>
  <c r="Z836" i="16"/>
  <c r="U836" i="16"/>
  <c r="T836" i="16"/>
  <c r="R836" i="16"/>
  <c r="O836" i="16"/>
  <c r="D836" i="16"/>
  <c r="C836" i="16"/>
  <c r="B836" i="16"/>
  <c r="A836" i="16"/>
  <c r="AN835" i="16"/>
  <c r="AM835" i="16"/>
  <c r="AL835" i="16"/>
  <c r="AK835" i="16"/>
  <c r="AJ835" i="16"/>
  <c r="AI835" i="16"/>
  <c r="AH835" i="16"/>
  <c r="AF835" i="16"/>
  <c r="AB835" i="16"/>
  <c r="Z835" i="16"/>
  <c r="U835" i="16"/>
  <c r="T835" i="16"/>
  <c r="R835" i="16"/>
  <c r="O835" i="16"/>
  <c r="D835" i="16"/>
  <c r="C835" i="16"/>
  <c r="B835" i="16"/>
  <c r="A835" i="16"/>
  <c r="AN834" i="16"/>
  <c r="AM834" i="16"/>
  <c r="AL834" i="16"/>
  <c r="AK834" i="16"/>
  <c r="AJ834" i="16"/>
  <c r="AI834" i="16"/>
  <c r="AH834" i="16"/>
  <c r="AF834" i="16"/>
  <c r="AB834" i="16"/>
  <c r="Z834" i="16"/>
  <c r="U834" i="16"/>
  <c r="T834" i="16"/>
  <c r="R834" i="16"/>
  <c r="O834" i="16"/>
  <c r="D834" i="16"/>
  <c r="C834" i="16"/>
  <c r="B834" i="16"/>
  <c r="A834" i="16"/>
  <c r="AN833" i="16"/>
  <c r="AM833" i="16"/>
  <c r="AL833" i="16"/>
  <c r="AK833" i="16"/>
  <c r="AJ833" i="16"/>
  <c r="AI833" i="16"/>
  <c r="AH833" i="16"/>
  <c r="AF833" i="16"/>
  <c r="AB833" i="16"/>
  <c r="Z833" i="16"/>
  <c r="U833" i="16"/>
  <c r="T833" i="16"/>
  <c r="R833" i="16"/>
  <c r="O833" i="16"/>
  <c r="D833" i="16"/>
  <c r="C833" i="16"/>
  <c r="B833" i="16"/>
  <c r="A833" i="16"/>
  <c r="AN832" i="16"/>
  <c r="AM832" i="16"/>
  <c r="AL832" i="16"/>
  <c r="AK832" i="16"/>
  <c r="AJ832" i="16"/>
  <c r="AI832" i="16"/>
  <c r="AH832" i="16"/>
  <c r="AF832" i="16"/>
  <c r="AB832" i="16"/>
  <c r="Z832" i="16"/>
  <c r="U832" i="16"/>
  <c r="T832" i="16"/>
  <c r="R832" i="16"/>
  <c r="O832" i="16"/>
  <c r="D832" i="16"/>
  <c r="C832" i="16"/>
  <c r="B832" i="16"/>
  <c r="A832" i="16"/>
  <c r="AN831" i="16"/>
  <c r="AM831" i="16"/>
  <c r="AL831" i="16"/>
  <c r="AK831" i="16"/>
  <c r="AJ831" i="16"/>
  <c r="AI831" i="16"/>
  <c r="AH831" i="16"/>
  <c r="AF831" i="16"/>
  <c r="AB831" i="16"/>
  <c r="Z831" i="16"/>
  <c r="U831" i="16"/>
  <c r="T831" i="16"/>
  <c r="R831" i="16"/>
  <c r="O831" i="16"/>
  <c r="D831" i="16"/>
  <c r="C831" i="16"/>
  <c r="B831" i="16"/>
  <c r="A831" i="16"/>
  <c r="AN830" i="16"/>
  <c r="AM830" i="16"/>
  <c r="AL830" i="16"/>
  <c r="AK830" i="16"/>
  <c r="AJ830" i="16"/>
  <c r="AI830" i="16"/>
  <c r="AH830" i="16"/>
  <c r="AF830" i="16"/>
  <c r="AB830" i="16"/>
  <c r="Z830" i="16"/>
  <c r="U830" i="16"/>
  <c r="T830" i="16"/>
  <c r="R830" i="16"/>
  <c r="O830" i="16"/>
  <c r="D830" i="16"/>
  <c r="C830" i="16"/>
  <c r="B830" i="16"/>
  <c r="A830" i="16"/>
  <c r="AN829" i="16"/>
  <c r="AM829" i="16"/>
  <c r="AL829" i="16"/>
  <c r="AK829" i="16"/>
  <c r="AJ829" i="16"/>
  <c r="AI829" i="16"/>
  <c r="AH829" i="16"/>
  <c r="AF829" i="16"/>
  <c r="AB829" i="16"/>
  <c r="Z829" i="16"/>
  <c r="U829" i="16"/>
  <c r="T829" i="16"/>
  <c r="R829" i="16"/>
  <c r="O829" i="16"/>
  <c r="D829" i="16"/>
  <c r="C829" i="16"/>
  <c r="B829" i="16"/>
  <c r="A829" i="16"/>
  <c r="AN828" i="16"/>
  <c r="AM828" i="16"/>
  <c r="AL828" i="16"/>
  <c r="AK828" i="16"/>
  <c r="AJ828" i="16"/>
  <c r="AI828" i="16"/>
  <c r="AH828" i="16"/>
  <c r="AF828" i="16"/>
  <c r="AB828" i="16"/>
  <c r="Z828" i="16"/>
  <c r="U828" i="16"/>
  <c r="T828" i="16"/>
  <c r="R828" i="16"/>
  <c r="O828" i="16"/>
  <c r="D828" i="16"/>
  <c r="C828" i="16"/>
  <c r="B828" i="16"/>
  <c r="A828" i="16"/>
  <c r="AN827" i="16"/>
  <c r="AM827" i="16"/>
  <c r="AL827" i="16"/>
  <c r="AK827" i="16"/>
  <c r="AJ827" i="16"/>
  <c r="AI827" i="16"/>
  <c r="AH827" i="16"/>
  <c r="AF827" i="16"/>
  <c r="AB827" i="16"/>
  <c r="Z827" i="16"/>
  <c r="U827" i="16"/>
  <c r="T827" i="16"/>
  <c r="R827" i="16"/>
  <c r="O827" i="16"/>
  <c r="D827" i="16"/>
  <c r="C827" i="16"/>
  <c r="B827" i="16"/>
  <c r="A827" i="16"/>
  <c r="AN826" i="16"/>
  <c r="AM826" i="16"/>
  <c r="AL826" i="16"/>
  <c r="AK826" i="16"/>
  <c r="AJ826" i="16"/>
  <c r="AI826" i="16"/>
  <c r="AH826" i="16"/>
  <c r="AF826" i="16"/>
  <c r="AB826" i="16"/>
  <c r="Z826" i="16"/>
  <c r="U826" i="16"/>
  <c r="T826" i="16"/>
  <c r="R826" i="16"/>
  <c r="O826" i="16"/>
  <c r="D826" i="16"/>
  <c r="C826" i="16"/>
  <c r="B826" i="16"/>
  <c r="A826" i="16"/>
  <c r="AN825" i="16"/>
  <c r="AM825" i="16"/>
  <c r="AL825" i="16"/>
  <c r="AK825" i="16"/>
  <c r="AJ825" i="16"/>
  <c r="AI825" i="16"/>
  <c r="AH825" i="16"/>
  <c r="AF825" i="16"/>
  <c r="AB825" i="16"/>
  <c r="Z825" i="16"/>
  <c r="U825" i="16"/>
  <c r="T825" i="16"/>
  <c r="R825" i="16"/>
  <c r="O825" i="16"/>
  <c r="D825" i="16"/>
  <c r="C825" i="16"/>
  <c r="B825" i="16"/>
  <c r="A825" i="16"/>
  <c r="AN824" i="16"/>
  <c r="AM824" i="16"/>
  <c r="AL824" i="16"/>
  <c r="AK824" i="16"/>
  <c r="AJ824" i="16"/>
  <c r="AI824" i="16"/>
  <c r="AH824" i="16"/>
  <c r="AF824" i="16"/>
  <c r="AB824" i="16"/>
  <c r="Z824" i="16"/>
  <c r="U824" i="16"/>
  <c r="T824" i="16"/>
  <c r="R824" i="16"/>
  <c r="O824" i="16"/>
  <c r="D824" i="16"/>
  <c r="C824" i="16"/>
  <c r="B824" i="16"/>
  <c r="A824" i="16"/>
  <c r="AN823" i="16"/>
  <c r="AM823" i="16"/>
  <c r="AL823" i="16"/>
  <c r="AK823" i="16"/>
  <c r="AJ823" i="16"/>
  <c r="AI823" i="16"/>
  <c r="AH823" i="16"/>
  <c r="AF823" i="16"/>
  <c r="AB823" i="16"/>
  <c r="Z823" i="16"/>
  <c r="U823" i="16"/>
  <c r="T823" i="16"/>
  <c r="R823" i="16"/>
  <c r="O823" i="16"/>
  <c r="D823" i="16"/>
  <c r="C823" i="16"/>
  <c r="B823" i="16"/>
  <c r="A823" i="16"/>
  <c r="AN822" i="16"/>
  <c r="AM822" i="16"/>
  <c r="AL822" i="16"/>
  <c r="AK822" i="16"/>
  <c r="AJ822" i="16"/>
  <c r="AI822" i="16"/>
  <c r="AH822" i="16"/>
  <c r="AF822" i="16"/>
  <c r="AB822" i="16"/>
  <c r="Z822" i="16"/>
  <c r="U822" i="16"/>
  <c r="T822" i="16"/>
  <c r="R822" i="16"/>
  <c r="O822" i="16"/>
  <c r="D822" i="16"/>
  <c r="C822" i="16"/>
  <c r="B822" i="16"/>
  <c r="A822" i="16"/>
  <c r="AN821" i="16"/>
  <c r="AM821" i="16"/>
  <c r="AL821" i="16"/>
  <c r="AK821" i="16"/>
  <c r="AJ821" i="16"/>
  <c r="AI821" i="16"/>
  <c r="AH821" i="16"/>
  <c r="AF821" i="16"/>
  <c r="AB821" i="16"/>
  <c r="Z821" i="16"/>
  <c r="U821" i="16"/>
  <c r="T821" i="16"/>
  <c r="R821" i="16"/>
  <c r="O821" i="16"/>
  <c r="D821" i="16"/>
  <c r="C821" i="16"/>
  <c r="B821" i="16"/>
  <c r="A821" i="16"/>
  <c r="AN820" i="16"/>
  <c r="AM820" i="16"/>
  <c r="AL820" i="16"/>
  <c r="AK820" i="16"/>
  <c r="AJ820" i="16"/>
  <c r="AI820" i="16"/>
  <c r="AH820" i="16"/>
  <c r="AF820" i="16"/>
  <c r="AB820" i="16"/>
  <c r="Z820" i="16"/>
  <c r="U820" i="16"/>
  <c r="T820" i="16"/>
  <c r="R820" i="16"/>
  <c r="O820" i="16"/>
  <c r="D820" i="16"/>
  <c r="C820" i="16"/>
  <c r="B820" i="16"/>
  <c r="A820" i="16"/>
  <c r="AN819" i="16"/>
  <c r="AM819" i="16"/>
  <c r="AL819" i="16"/>
  <c r="AK819" i="16"/>
  <c r="AJ819" i="16"/>
  <c r="AI819" i="16"/>
  <c r="AH819" i="16"/>
  <c r="AF819" i="16"/>
  <c r="AB819" i="16"/>
  <c r="Z819" i="16"/>
  <c r="U819" i="16"/>
  <c r="T819" i="16"/>
  <c r="R819" i="16"/>
  <c r="O819" i="16"/>
  <c r="D819" i="16"/>
  <c r="C819" i="16"/>
  <c r="B819" i="16"/>
  <c r="A819" i="16"/>
  <c r="AN818" i="16"/>
  <c r="AM818" i="16"/>
  <c r="AL818" i="16"/>
  <c r="AK818" i="16"/>
  <c r="AJ818" i="16"/>
  <c r="AI818" i="16"/>
  <c r="AH818" i="16"/>
  <c r="AF818" i="16"/>
  <c r="AB818" i="16"/>
  <c r="Z818" i="16"/>
  <c r="U818" i="16"/>
  <c r="T818" i="16"/>
  <c r="R818" i="16"/>
  <c r="O818" i="16"/>
  <c r="D818" i="16"/>
  <c r="C818" i="16"/>
  <c r="B818" i="16"/>
  <c r="A818" i="16"/>
  <c r="AN817" i="16"/>
  <c r="AM817" i="16"/>
  <c r="AL817" i="16"/>
  <c r="AK817" i="16"/>
  <c r="AJ817" i="16"/>
  <c r="AI817" i="16"/>
  <c r="AH817" i="16"/>
  <c r="AF817" i="16"/>
  <c r="AB817" i="16"/>
  <c r="Z817" i="16"/>
  <c r="U817" i="16"/>
  <c r="T817" i="16"/>
  <c r="R817" i="16"/>
  <c r="O817" i="16"/>
  <c r="D817" i="16"/>
  <c r="C817" i="16"/>
  <c r="B817" i="16"/>
  <c r="A817" i="16"/>
  <c r="AN816" i="16"/>
  <c r="AM816" i="16"/>
  <c r="AL816" i="16"/>
  <c r="AK816" i="16"/>
  <c r="AJ816" i="16"/>
  <c r="AI816" i="16"/>
  <c r="AH816" i="16"/>
  <c r="AF816" i="16"/>
  <c r="AB816" i="16"/>
  <c r="Z816" i="16"/>
  <c r="U816" i="16"/>
  <c r="T816" i="16"/>
  <c r="R816" i="16"/>
  <c r="O816" i="16"/>
  <c r="D816" i="16"/>
  <c r="C816" i="16"/>
  <c r="B816" i="16"/>
  <c r="A816" i="16"/>
  <c r="AN815" i="16"/>
  <c r="AM815" i="16"/>
  <c r="AL815" i="16"/>
  <c r="AK815" i="16"/>
  <c r="AJ815" i="16"/>
  <c r="AI815" i="16"/>
  <c r="AH815" i="16"/>
  <c r="AF815" i="16"/>
  <c r="AB815" i="16"/>
  <c r="Z815" i="16"/>
  <c r="U815" i="16"/>
  <c r="T815" i="16"/>
  <c r="R815" i="16"/>
  <c r="O815" i="16"/>
  <c r="D815" i="16"/>
  <c r="C815" i="16"/>
  <c r="B815" i="16"/>
  <c r="A815" i="16"/>
  <c r="AN814" i="16"/>
  <c r="AM814" i="16"/>
  <c r="AL814" i="16"/>
  <c r="AK814" i="16"/>
  <c r="AJ814" i="16"/>
  <c r="AI814" i="16"/>
  <c r="AH814" i="16"/>
  <c r="AF814" i="16"/>
  <c r="AB814" i="16"/>
  <c r="Z814" i="16"/>
  <c r="U814" i="16"/>
  <c r="T814" i="16"/>
  <c r="R814" i="16"/>
  <c r="O814" i="16"/>
  <c r="D814" i="16"/>
  <c r="C814" i="16"/>
  <c r="B814" i="16"/>
  <c r="A814" i="16"/>
  <c r="AN813" i="16"/>
  <c r="AM813" i="16"/>
  <c r="AL813" i="16"/>
  <c r="AK813" i="16"/>
  <c r="AJ813" i="16"/>
  <c r="AI813" i="16"/>
  <c r="AH813" i="16"/>
  <c r="AF813" i="16"/>
  <c r="AB813" i="16"/>
  <c r="Z813" i="16"/>
  <c r="U813" i="16"/>
  <c r="T813" i="16"/>
  <c r="R813" i="16"/>
  <c r="O813" i="16"/>
  <c r="D813" i="16"/>
  <c r="C813" i="16"/>
  <c r="B813" i="16"/>
  <c r="A813" i="16"/>
  <c r="AN812" i="16"/>
  <c r="AM812" i="16"/>
  <c r="AL812" i="16"/>
  <c r="AK812" i="16"/>
  <c r="AJ812" i="16"/>
  <c r="AI812" i="16"/>
  <c r="AH812" i="16"/>
  <c r="AF812" i="16"/>
  <c r="AB812" i="16"/>
  <c r="Z812" i="16"/>
  <c r="U812" i="16"/>
  <c r="T812" i="16"/>
  <c r="R812" i="16"/>
  <c r="O812" i="16"/>
  <c r="D812" i="16"/>
  <c r="C812" i="16"/>
  <c r="B812" i="16"/>
  <c r="A812" i="16"/>
  <c r="AN811" i="16"/>
  <c r="AM811" i="16"/>
  <c r="AL811" i="16"/>
  <c r="AK811" i="16"/>
  <c r="AJ811" i="16"/>
  <c r="AI811" i="16"/>
  <c r="AH811" i="16"/>
  <c r="AF811" i="16"/>
  <c r="AB811" i="16"/>
  <c r="Z811" i="16"/>
  <c r="U811" i="16"/>
  <c r="T811" i="16"/>
  <c r="R811" i="16"/>
  <c r="O811" i="16"/>
  <c r="D811" i="16"/>
  <c r="C811" i="16"/>
  <c r="B811" i="16"/>
  <c r="A811" i="16"/>
  <c r="AN810" i="16"/>
  <c r="AM810" i="16"/>
  <c r="AL810" i="16"/>
  <c r="AK810" i="16"/>
  <c r="AJ810" i="16"/>
  <c r="AI810" i="16"/>
  <c r="AH810" i="16"/>
  <c r="AF810" i="16"/>
  <c r="AB810" i="16"/>
  <c r="Z810" i="16"/>
  <c r="U810" i="16"/>
  <c r="T810" i="16"/>
  <c r="R810" i="16"/>
  <c r="O810" i="16"/>
  <c r="D810" i="16"/>
  <c r="C810" i="16"/>
  <c r="B810" i="16"/>
  <c r="A810" i="16"/>
  <c r="AN809" i="16"/>
  <c r="AM809" i="16"/>
  <c r="AL809" i="16"/>
  <c r="AK809" i="16"/>
  <c r="AJ809" i="16"/>
  <c r="AI809" i="16"/>
  <c r="AH809" i="16"/>
  <c r="AF809" i="16"/>
  <c r="AB809" i="16"/>
  <c r="Z809" i="16"/>
  <c r="U809" i="16"/>
  <c r="T809" i="16"/>
  <c r="R809" i="16"/>
  <c r="O809" i="16"/>
  <c r="D809" i="16"/>
  <c r="C809" i="16"/>
  <c r="B809" i="16"/>
  <c r="A809" i="16"/>
  <c r="AN808" i="16"/>
  <c r="AM808" i="16"/>
  <c r="AL808" i="16"/>
  <c r="AK808" i="16"/>
  <c r="AJ808" i="16"/>
  <c r="AI808" i="16"/>
  <c r="AH808" i="16"/>
  <c r="AF808" i="16"/>
  <c r="AB808" i="16"/>
  <c r="Z808" i="16"/>
  <c r="U808" i="16"/>
  <c r="T808" i="16"/>
  <c r="R808" i="16"/>
  <c r="O808" i="16"/>
  <c r="D808" i="16"/>
  <c r="C808" i="16"/>
  <c r="B808" i="16"/>
  <c r="A808" i="16"/>
  <c r="AN807" i="16"/>
  <c r="AM807" i="16"/>
  <c r="AL807" i="16"/>
  <c r="AK807" i="16"/>
  <c r="AJ807" i="16"/>
  <c r="AI807" i="16"/>
  <c r="AH807" i="16"/>
  <c r="AF807" i="16"/>
  <c r="AB807" i="16"/>
  <c r="Z807" i="16"/>
  <c r="U807" i="16"/>
  <c r="T807" i="16"/>
  <c r="R807" i="16"/>
  <c r="O807" i="16"/>
  <c r="D807" i="16"/>
  <c r="C807" i="16"/>
  <c r="B807" i="16"/>
  <c r="A807" i="16"/>
  <c r="AN806" i="16"/>
  <c r="AM806" i="16"/>
  <c r="AL806" i="16"/>
  <c r="AK806" i="16"/>
  <c r="AJ806" i="16"/>
  <c r="AI806" i="16"/>
  <c r="AH806" i="16"/>
  <c r="AF806" i="16"/>
  <c r="AB806" i="16"/>
  <c r="Z806" i="16"/>
  <c r="U806" i="16"/>
  <c r="T806" i="16"/>
  <c r="R806" i="16"/>
  <c r="O806" i="16"/>
  <c r="D806" i="16"/>
  <c r="C806" i="16"/>
  <c r="B806" i="16"/>
  <c r="A806" i="16"/>
  <c r="AN805" i="16"/>
  <c r="AM805" i="16"/>
  <c r="AL805" i="16"/>
  <c r="AK805" i="16"/>
  <c r="AJ805" i="16"/>
  <c r="AI805" i="16"/>
  <c r="AH805" i="16"/>
  <c r="AF805" i="16"/>
  <c r="AB805" i="16"/>
  <c r="Z805" i="16"/>
  <c r="U805" i="16"/>
  <c r="T805" i="16"/>
  <c r="R805" i="16"/>
  <c r="O805" i="16"/>
  <c r="D805" i="16"/>
  <c r="C805" i="16"/>
  <c r="B805" i="16"/>
  <c r="A805" i="16"/>
  <c r="AN804" i="16"/>
  <c r="AM804" i="16"/>
  <c r="AL804" i="16"/>
  <c r="AK804" i="16"/>
  <c r="AJ804" i="16"/>
  <c r="AI804" i="16"/>
  <c r="AH804" i="16"/>
  <c r="AF804" i="16"/>
  <c r="AB804" i="16"/>
  <c r="Z804" i="16"/>
  <c r="U804" i="16"/>
  <c r="T804" i="16"/>
  <c r="R804" i="16"/>
  <c r="O804" i="16"/>
  <c r="D804" i="16"/>
  <c r="C804" i="16"/>
  <c r="B804" i="16"/>
  <c r="A804" i="16"/>
  <c r="AN803" i="16"/>
  <c r="AM803" i="16"/>
  <c r="AL803" i="16"/>
  <c r="AK803" i="16"/>
  <c r="AJ803" i="16"/>
  <c r="AI803" i="16"/>
  <c r="AH803" i="16"/>
  <c r="AF803" i="16"/>
  <c r="AB803" i="16"/>
  <c r="Z803" i="16"/>
  <c r="U803" i="16"/>
  <c r="T803" i="16"/>
  <c r="R803" i="16"/>
  <c r="O803" i="16"/>
  <c r="D803" i="16"/>
  <c r="C803" i="16"/>
  <c r="B803" i="16"/>
  <c r="A803" i="16"/>
  <c r="AN802" i="16"/>
  <c r="AM802" i="16"/>
  <c r="AL802" i="16"/>
  <c r="AK802" i="16"/>
  <c r="AJ802" i="16"/>
  <c r="AI802" i="16"/>
  <c r="AH802" i="16"/>
  <c r="AF802" i="16"/>
  <c r="AB802" i="16"/>
  <c r="Z802" i="16"/>
  <c r="U802" i="16"/>
  <c r="T802" i="16"/>
  <c r="R802" i="16"/>
  <c r="O802" i="16"/>
  <c r="D802" i="16"/>
  <c r="C802" i="16"/>
  <c r="B802" i="16"/>
  <c r="A802" i="16"/>
  <c r="AN801" i="16"/>
  <c r="AM801" i="16"/>
  <c r="AL801" i="16"/>
  <c r="AK801" i="16"/>
  <c r="AJ801" i="16"/>
  <c r="AI801" i="16"/>
  <c r="AH801" i="16"/>
  <c r="AF801" i="16"/>
  <c r="AB801" i="16"/>
  <c r="Z801" i="16"/>
  <c r="U801" i="16"/>
  <c r="T801" i="16"/>
  <c r="R801" i="16"/>
  <c r="O801" i="16"/>
  <c r="D801" i="16"/>
  <c r="C801" i="16"/>
  <c r="B801" i="16"/>
  <c r="A801" i="16"/>
  <c r="AN800" i="16"/>
  <c r="AM800" i="16"/>
  <c r="AL800" i="16"/>
  <c r="AK800" i="16"/>
  <c r="AJ800" i="16"/>
  <c r="AI800" i="16"/>
  <c r="AH800" i="16"/>
  <c r="AF800" i="16"/>
  <c r="AB800" i="16"/>
  <c r="Z800" i="16"/>
  <c r="U800" i="16"/>
  <c r="T800" i="16"/>
  <c r="R800" i="16"/>
  <c r="O800" i="16"/>
  <c r="D800" i="16"/>
  <c r="C800" i="16"/>
  <c r="B800" i="16"/>
  <c r="A800" i="16"/>
  <c r="AN799" i="16"/>
  <c r="AM799" i="16"/>
  <c r="AL799" i="16"/>
  <c r="AK799" i="16"/>
  <c r="AJ799" i="16"/>
  <c r="AI799" i="16"/>
  <c r="AH799" i="16"/>
  <c r="AF799" i="16"/>
  <c r="AB799" i="16"/>
  <c r="Z799" i="16"/>
  <c r="U799" i="16"/>
  <c r="T799" i="16"/>
  <c r="R799" i="16"/>
  <c r="O799" i="16"/>
  <c r="D799" i="16"/>
  <c r="C799" i="16"/>
  <c r="B799" i="16"/>
  <c r="A799" i="16"/>
  <c r="AN798" i="16"/>
  <c r="AM798" i="16"/>
  <c r="AL798" i="16"/>
  <c r="AK798" i="16"/>
  <c r="AJ798" i="16"/>
  <c r="AI798" i="16"/>
  <c r="AH798" i="16"/>
  <c r="AF798" i="16"/>
  <c r="AB798" i="16"/>
  <c r="Z798" i="16"/>
  <c r="U798" i="16"/>
  <c r="T798" i="16"/>
  <c r="R798" i="16"/>
  <c r="O798" i="16"/>
  <c r="D798" i="16"/>
  <c r="C798" i="16"/>
  <c r="B798" i="16"/>
  <c r="A798" i="16"/>
  <c r="AN797" i="16"/>
  <c r="AM797" i="16"/>
  <c r="AL797" i="16"/>
  <c r="AK797" i="16"/>
  <c r="AJ797" i="16"/>
  <c r="AI797" i="16"/>
  <c r="AH797" i="16"/>
  <c r="AF797" i="16"/>
  <c r="AB797" i="16"/>
  <c r="Z797" i="16"/>
  <c r="U797" i="16"/>
  <c r="T797" i="16"/>
  <c r="R797" i="16"/>
  <c r="O797" i="16"/>
  <c r="D797" i="16"/>
  <c r="C797" i="16"/>
  <c r="B797" i="16"/>
  <c r="A797" i="16"/>
  <c r="AN796" i="16"/>
  <c r="AM796" i="16"/>
  <c r="AL796" i="16"/>
  <c r="AK796" i="16"/>
  <c r="AJ796" i="16"/>
  <c r="AI796" i="16"/>
  <c r="AH796" i="16"/>
  <c r="AF796" i="16"/>
  <c r="AB796" i="16"/>
  <c r="Z796" i="16"/>
  <c r="U796" i="16"/>
  <c r="T796" i="16"/>
  <c r="R796" i="16"/>
  <c r="O796" i="16"/>
  <c r="D796" i="16"/>
  <c r="C796" i="16"/>
  <c r="B796" i="16"/>
  <c r="A796" i="16"/>
  <c r="AN795" i="16"/>
  <c r="AM795" i="16"/>
  <c r="AL795" i="16"/>
  <c r="AK795" i="16"/>
  <c r="AJ795" i="16"/>
  <c r="AI795" i="16"/>
  <c r="AH795" i="16"/>
  <c r="AF795" i="16"/>
  <c r="AB795" i="16"/>
  <c r="Z795" i="16"/>
  <c r="U795" i="16"/>
  <c r="T795" i="16"/>
  <c r="R795" i="16"/>
  <c r="O795" i="16"/>
  <c r="D795" i="16"/>
  <c r="C795" i="16"/>
  <c r="B795" i="16"/>
  <c r="A795" i="16"/>
  <c r="AN794" i="16"/>
  <c r="AM794" i="16"/>
  <c r="AL794" i="16"/>
  <c r="AK794" i="16"/>
  <c r="AJ794" i="16"/>
  <c r="AI794" i="16"/>
  <c r="AH794" i="16"/>
  <c r="AF794" i="16"/>
  <c r="AB794" i="16"/>
  <c r="Z794" i="16"/>
  <c r="U794" i="16"/>
  <c r="T794" i="16"/>
  <c r="R794" i="16"/>
  <c r="O794" i="16"/>
  <c r="D794" i="16"/>
  <c r="C794" i="16"/>
  <c r="B794" i="16"/>
  <c r="A794" i="16"/>
  <c r="AN793" i="16"/>
  <c r="AM793" i="16"/>
  <c r="AL793" i="16"/>
  <c r="AK793" i="16"/>
  <c r="AJ793" i="16"/>
  <c r="AI793" i="16"/>
  <c r="AH793" i="16"/>
  <c r="AF793" i="16"/>
  <c r="AB793" i="16"/>
  <c r="Z793" i="16"/>
  <c r="U793" i="16"/>
  <c r="T793" i="16"/>
  <c r="R793" i="16"/>
  <c r="O793" i="16"/>
  <c r="D793" i="16"/>
  <c r="C793" i="16"/>
  <c r="B793" i="16"/>
  <c r="A793" i="16"/>
  <c r="AN792" i="16"/>
  <c r="AM792" i="16"/>
  <c r="AL792" i="16"/>
  <c r="AK792" i="16"/>
  <c r="AJ792" i="16"/>
  <c r="AI792" i="16"/>
  <c r="AH792" i="16"/>
  <c r="AF792" i="16"/>
  <c r="AB792" i="16"/>
  <c r="Z792" i="16"/>
  <c r="U792" i="16"/>
  <c r="T792" i="16"/>
  <c r="R792" i="16"/>
  <c r="O792" i="16"/>
  <c r="D792" i="16"/>
  <c r="C792" i="16"/>
  <c r="B792" i="16"/>
  <c r="A792" i="16"/>
  <c r="AN791" i="16"/>
  <c r="AM791" i="16"/>
  <c r="AL791" i="16"/>
  <c r="AK791" i="16"/>
  <c r="AJ791" i="16"/>
  <c r="AI791" i="16"/>
  <c r="AH791" i="16"/>
  <c r="AF791" i="16"/>
  <c r="AB791" i="16"/>
  <c r="Z791" i="16"/>
  <c r="U791" i="16"/>
  <c r="T791" i="16"/>
  <c r="R791" i="16"/>
  <c r="O791" i="16"/>
  <c r="D791" i="16"/>
  <c r="C791" i="16"/>
  <c r="B791" i="16"/>
  <c r="A791" i="16"/>
  <c r="AN790" i="16"/>
  <c r="AM790" i="16"/>
  <c r="AL790" i="16"/>
  <c r="AK790" i="16"/>
  <c r="AJ790" i="16"/>
  <c r="AI790" i="16"/>
  <c r="AH790" i="16"/>
  <c r="AF790" i="16"/>
  <c r="AB790" i="16"/>
  <c r="Z790" i="16"/>
  <c r="U790" i="16"/>
  <c r="T790" i="16"/>
  <c r="R790" i="16"/>
  <c r="O790" i="16"/>
  <c r="D790" i="16"/>
  <c r="C790" i="16"/>
  <c r="B790" i="16"/>
  <c r="A790" i="16"/>
  <c r="AN789" i="16"/>
  <c r="AM789" i="16"/>
  <c r="AL789" i="16"/>
  <c r="AK789" i="16"/>
  <c r="AJ789" i="16"/>
  <c r="AI789" i="16"/>
  <c r="AH789" i="16"/>
  <c r="AF789" i="16"/>
  <c r="AB789" i="16"/>
  <c r="Z789" i="16"/>
  <c r="U789" i="16"/>
  <c r="T789" i="16"/>
  <c r="R789" i="16"/>
  <c r="O789" i="16"/>
  <c r="D789" i="16"/>
  <c r="C789" i="16"/>
  <c r="B789" i="16"/>
  <c r="A789" i="16"/>
  <c r="AN788" i="16"/>
  <c r="AM788" i="16"/>
  <c r="AL788" i="16"/>
  <c r="AK788" i="16"/>
  <c r="AJ788" i="16"/>
  <c r="AI788" i="16"/>
  <c r="AH788" i="16"/>
  <c r="AF788" i="16"/>
  <c r="AB788" i="16"/>
  <c r="Z788" i="16"/>
  <c r="U788" i="16"/>
  <c r="T788" i="16"/>
  <c r="R788" i="16"/>
  <c r="O788" i="16"/>
  <c r="D788" i="16"/>
  <c r="C788" i="16"/>
  <c r="B788" i="16"/>
  <c r="A788" i="16"/>
  <c r="AN787" i="16"/>
  <c r="AM787" i="16"/>
  <c r="AL787" i="16"/>
  <c r="AK787" i="16"/>
  <c r="AJ787" i="16"/>
  <c r="AI787" i="16"/>
  <c r="AH787" i="16"/>
  <c r="AF787" i="16"/>
  <c r="AB787" i="16"/>
  <c r="Z787" i="16"/>
  <c r="U787" i="16"/>
  <c r="T787" i="16"/>
  <c r="R787" i="16"/>
  <c r="O787" i="16"/>
  <c r="D787" i="16"/>
  <c r="C787" i="16"/>
  <c r="B787" i="16"/>
  <c r="A787" i="16"/>
  <c r="AN786" i="16"/>
  <c r="AM786" i="16"/>
  <c r="AL786" i="16"/>
  <c r="AK786" i="16"/>
  <c r="AJ786" i="16"/>
  <c r="AI786" i="16"/>
  <c r="AH786" i="16"/>
  <c r="AF786" i="16"/>
  <c r="AB786" i="16"/>
  <c r="Z786" i="16"/>
  <c r="U786" i="16"/>
  <c r="T786" i="16"/>
  <c r="R786" i="16"/>
  <c r="O786" i="16"/>
  <c r="D786" i="16"/>
  <c r="C786" i="16"/>
  <c r="B786" i="16"/>
  <c r="A786" i="16"/>
  <c r="AN785" i="16"/>
  <c r="AM785" i="16"/>
  <c r="AL785" i="16"/>
  <c r="AK785" i="16"/>
  <c r="AJ785" i="16"/>
  <c r="AI785" i="16"/>
  <c r="AH785" i="16"/>
  <c r="AF785" i="16"/>
  <c r="AB785" i="16"/>
  <c r="Z785" i="16"/>
  <c r="U785" i="16"/>
  <c r="T785" i="16"/>
  <c r="R785" i="16"/>
  <c r="O785" i="16"/>
  <c r="D785" i="16"/>
  <c r="C785" i="16"/>
  <c r="B785" i="16"/>
  <c r="A785" i="16"/>
  <c r="AN784" i="16"/>
  <c r="AM784" i="16"/>
  <c r="AL784" i="16"/>
  <c r="AK784" i="16"/>
  <c r="AJ784" i="16"/>
  <c r="AI784" i="16"/>
  <c r="AH784" i="16"/>
  <c r="AF784" i="16"/>
  <c r="AB784" i="16"/>
  <c r="Z784" i="16"/>
  <c r="U784" i="16"/>
  <c r="T784" i="16"/>
  <c r="R784" i="16"/>
  <c r="O784" i="16"/>
  <c r="D784" i="16"/>
  <c r="C784" i="16"/>
  <c r="B784" i="16"/>
  <c r="A784" i="16"/>
  <c r="AN783" i="16"/>
  <c r="AM783" i="16"/>
  <c r="AL783" i="16"/>
  <c r="AK783" i="16"/>
  <c r="AJ783" i="16"/>
  <c r="AI783" i="16"/>
  <c r="AH783" i="16"/>
  <c r="AF783" i="16"/>
  <c r="AB783" i="16"/>
  <c r="Z783" i="16"/>
  <c r="U783" i="16"/>
  <c r="T783" i="16"/>
  <c r="R783" i="16"/>
  <c r="O783" i="16"/>
  <c r="D783" i="16"/>
  <c r="C783" i="16"/>
  <c r="B783" i="16"/>
  <c r="A783" i="16"/>
  <c r="AN782" i="16"/>
  <c r="AM782" i="16"/>
  <c r="AL782" i="16"/>
  <c r="AK782" i="16"/>
  <c r="AJ782" i="16"/>
  <c r="AI782" i="16"/>
  <c r="AH782" i="16"/>
  <c r="AF782" i="16"/>
  <c r="AB782" i="16"/>
  <c r="Z782" i="16"/>
  <c r="U782" i="16"/>
  <c r="T782" i="16"/>
  <c r="R782" i="16"/>
  <c r="O782" i="16"/>
  <c r="D782" i="16"/>
  <c r="C782" i="16"/>
  <c r="B782" i="16"/>
  <c r="A782" i="16"/>
  <c r="AN781" i="16"/>
  <c r="AM781" i="16"/>
  <c r="AL781" i="16"/>
  <c r="AK781" i="16"/>
  <c r="AJ781" i="16"/>
  <c r="AI781" i="16"/>
  <c r="AH781" i="16"/>
  <c r="AF781" i="16"/>
  <c r="AB781" i="16"/>
  <c r="Z781" i="16"/>
  <c r="U781" i="16"/>
  <c r="T781" i="16"/>
  <c r="R781" i="16"/>
  <c r="O781" i="16"/>
  <c r="D781" i="16"/>
  <c r="C781" i="16"/>
  <c r="B781" i="16"/>
  <c r="A781" i="16"/>
  <c r="AN780" i="16"/>
  <c r="AM780" i="16"/>
  <c r="AL780" i="16"/>
  <c r="AK780" i="16"/>
  <c r="AJ780" i="16"/>
  <c r="AI780" i="16"/>
  <c r="AH780" i="16"/>
  <c r="AF780" i="16"/>
  <c r="AB780" i="16"/>
  <c r="Z780" i="16"/>
  <c r="U780" i="16"/>
  <c r="T780" i="16"/>
  <c r="R780" i="16"/>
  <c r="O780" i="16"/>
  <c r="D780" i="16"/>
  <c r="C780" i="16"/>
  <c r="B780" i="16"/>
  <c r="A780" i="16"/>
  <c r="AN779" i="16"/>
  <c r="AM779" i="16"/>
  <c r="AL779" i="16"/>
  <c r="AK779" i="16"/>
  <c r="AJ779" i="16"/>
  <c r="AI779" i="16"/>
  <c r="AH779" i="16"/>
  <c r="AF779" i="16"/>
  <c r="AB779" i="16"/>
  <c r="Z779" i="16"/>
  <c r="U779" i="16"/>
  <c r="T779" i="16"/>
  <c r="R779" i="16"/>
  <c r="O779" i="16"/>
  <c r="D779" i="16"/>
  <c r="C779" i="16"/>
  <c r="B779" i="16"/>
  <c r="A779" i="16"/>
  <c r="AN778" i="16"/>
  <c r="AM778" i="16"/>
  <c r="AL778" i="16"/>
  <c r="AK778" i="16"/>
  <c r="AJ778" i="16"/>
  <c r="AI778" i="16"/>
  <c r="AH778" i="16"/>
  <c r="AF778" i="16"/>
  <c r="AB778" i="16"/>
  <c r="Z778" i="16"/>
  <c r="U778" i="16"/>
  <c r="T778" i="16"/>
  <c r="R778" i="16"/>
  <c r="O778" i="16"/>
  <c r="D778" i="16"/>
  <c r="C778" i="16"/>
  <c r="B778" i="16"/>
  <c r="A778" i="16"/>
  <c r="AN777" i="16"/>
  <c r="AM777" i="16"/>
  <c r="AL777" i="16"/>
  <c r="AK777" i="16"/>
  <c r="AJ777" i="16"/>
  <c r="AI777" i="16"/>
  <c r="AH777" i="16"/>
  <c r="AF777" i="16"/>
  <c r="AB777" i="16"/>
  <c r="Z777" i="16"/>
  <c r="U777" i="16"/>
  <c r="T777" i="16"/>
  <c r="R777" i="16"/>
  <c r="O777" i="16"/>
  <c r="D777" i="16"/>
  <c r="C777" i="16"/>
  <c r="B777" i="16"/>
  <c r="A777" i="16"/>
  <c r="AN776" i="16"/>
  <c r="AM776" i="16"/>
  <c r="AL776" i="16"/>
  <c r="AK776" i="16"/>
  <c r="AJ776" i="16"/>
  <c r="AI776" i="16"/>
  <c r="AH776" i="16"/>
  <c r="AF776" i="16"/>
  <c r="AB776" i="16"/>
  <c r="Z776" i="16"/>
  <c r="U776" i="16"/>
  <c r="T776" i="16"/>
  <c r="R776" i="16"/>
  <c r="O776" i="16"/>
  <c r="D776" i="16"/>
  <c r="C776" i="16"/>
  <c r="B776" i="16"/>
  <c r="A776" i="16"/>
  <c r="AN775" i="16"/>
  <c r="AM775" i="16"/>
  <c r="AL775" i="16"/>
  <c r="AK775" i="16"/>
  <c r="AJ775" i="16"/>
  <c r="AI775" i="16"/>
  <c r="AH775" i="16"/>
  <c r="AF775" i="16"/>
  <c r="AB775" i="16"/>
  <c r="Z775" i="16"/>
  <c r="U775" i="16"/>
  <c r="T775" i="16"/>
  <c r="R775" i="16"/>
  <c r="O775" i="16"/>
  <c r="D775" i="16"/>
  <c r="C775" i="16"/>
  <c r="B775" i="16"/>
  <c r="A775" i="16"/>
  <c r="AN774" i="16"/>
  <c r="AM774" i="16"/>
  <c r="AL774" i="16"/>
  <c r="AK774" i="16"/>
  <c r="AJ774" i="16"/>
  <c r="AI774" i="16"/>
  <c r="AH774" i="16"/>
  <c r="AF774" i="16"/>
  <c r="AB774" i="16"/>
  <c r="Z774" i="16"/>
  <c r="U774" i="16"/>
  <c r="T774" i="16"/>
  <c r="R774" i="16"/>
  <c r="O774" i="16"/>
  <c r="D774" i="16"/>
  <c r="C774" i="16"/>
  <c r="B774" i="16"/>
  <c r="A774" i="16"/>
  <c r="AN773" i="16"/>
  <c r="AM773" i="16"/>
  <c r="AL773" i="16"/>
  <c r="AK773" i="16"/>
  <c r="AJ773" i="16"/>
  <c r="AI773" i="16"/>
  <c r="AH773" i="16"/>
  <c r="AF773" i="16"/>
  <c r="AB773" i="16"/>
  <c r="Z773" i="16"/>
  <c r="U773" i="16"/>
  <c r="T773" i="16"/>
  <c r="R773" i="16"/>
  <c r="O773" i="16"/>
  <c r="D773" i="16"/>
  <c r="C773" i="16"/>
  <c r="B773" i="16"/>
  <c r="A773" i="16"/>
  <c r="AN772" i="16"/>
  <c r="AM772" i="16"/>
  <c r="AL772" i="16"/>
  <c r="AK772" i="16"/>
  <c r="AJ772" i="16"/>
  <c r="AI772" i="16"/>
  <c r="AH772" i="16"/>
  <c r="AF772" i="16"/>
  <c r="AB772" i="16"/>
  <c r="Z772" i="16"/>
  <c r="U772" i="16"/>
  <c r="T772" i="16"/>
  <c r="R772" i="16"/>
  <c r="O772" i="16"/>
  <c r="D772" i="16"/>
  <c r="C772" i="16"/>
  <c r="B772" i="16"/>
  <c r="A772" i="16"/>
  <c r="AN771" i="16"/>
  <c r="AM771" i="16"/>
  <c r="AL771" i="16"/>
  <c r="AK771" i="16"/>
  <c r="AJ771" i="16"/>
  <c r="AI771" i="16"/>
  <c r="AH771" i="16"/>
  <c r="AF771" i="16"/>
  <c r="AB771" i="16"/>
  <c r="Z771" i="16"/>
  <c r="U771" i="16"/>
  <c r="T771" i="16"/>
  <c r="R771" i="16"/>
  <c r="O771" i="16"/>
  <c r="D771" i="16"/>
  <c r="C771" i="16"/>
  <c r="B771" i="16"/>
  <c r="A771" i="16"/>
  <c r="AN770" i="16"/>
  <c r="AM770" i="16"/>
  <c r="AL770" i="16"/>
  <c r="AK770" i="16"/>
  <c r="AJ770" i="16"/>
  <c r="AI770" i="16"/>
  <c r="AH770" i="16"/>
  <c r="AF770" i="16"/>
  <c r="AB770" i="16"/>
  <c r="Z770" i="16"/>
  <c r="U770" i="16"/>
  <c r="T770" i="16"/>
  <c r="R770" i="16"/>
  <c r="O770" i="16"/>
  <c r="D770" i="16"/>
  <c r="C770" i="16"/>
  <c r="B770" i="16"/>
  <c r="A770" i="16"/>
  <c r="AN769" i="16"/>
  <c r="AM769" i="16"/>
  <c r="AL769" i="16"/>
  <c r="AK769" i="16"/>
  <c r="AJ769" i="16"/>
  <c r="AI769" i="16"/>
  <c r="AH769" i="16"/>
  <c r="AF769" i="16"/>
  <c r="AB769" i="16"/>
  <c r="Z769" i="16"/>
  <c r="U769" i="16"/>
  <c r="T769" i="16"/>
  <c r="R769" i="16"/>
  <c r="O769" i="16"/>
  <c r="D769" i="16"/>
  <c r="C769" i="16"/>
  <c r="B769" i="16"/>
  <c r="A769" i="16"/>
  <c r="AN768" i="16"/>
  <c r="AM768" i="16"/>
  <c r="AL768" i="16"/>
  <c r="AK768" i="16"/>
  <c r="AJ768" i="16"/>
  <c r="AI768" i="16"/>
  <c r="AH768" i="16"/>
  <c r="AF768" i="16"/>
  <c r="AB768" i="16"/>
  <c r="Z768" i="16"/>
  <c r="U768" i="16"/>
  <c r="T768" i="16"/>
  <c r="R768" i="16"/>
  <c r="O768" i="16"/>
  <c r="D768" i="16"/>
  <c r="C768" i="16"/>
  <c r="B768" i="16"/>
  <c r="A768" i="16"/>
  <c r="AN767" i="16"/>
  <c r="AM767" i="16"/>
  <c r="AL767" i="16"/>
  <c r="AK767" i="16"/>
  <c r="AJ767" i="16"/>
  <c r="AI767" i="16"/>
  <c r="AH767" i="16"/>
  <c r="AF767" i="16"/>
  <c r="AB767" i="16"/>
  <c r="Z767" i="16"/>
  <c r="U767" i="16"/>
  <c r="T767" i="16"/>
  <c r="R767" i="16"/>
  <c r="O767" i="16"/>
  <c r="D767" i="16"/>
  <c r="C767" i="16"/>
  <c r="B767" i="16"/>
  <c r="A767" i="16"/>
  <c r="AN766" i="16"/>
  <c r="AM766" i="16"/>
  <c r="AL766" i="16"/>
  <c r="AK766" i="16"/>
  <c r="AJ766" i="16"/>
  <c r="AI766" i="16"/>
  <c r="AH766" i="16"/>
  <c r="AF766" i="16"/>
  <c r="AB766" i="16"/>
  <c r="Z766" i="16"/>
  <c r="U766" i="16"/>
  <c r="T766" i="16"/>
  <c r="R766" i="16"/>
  <c r="O766" i="16"/>
  <c r="D766" i="16"/>
  <c r="C766" i="16"/>
  <c r="B766" i="16"/>
  <c r="A766" i="16"/>
  <c r="AN765" i="16"/>
  <c r="AM765" i="16"/>
  <c r="AL765" i="16"/>
  <c r="AK765" i="16"/>
  <c r="AJ765" i="16"/>
  <c r="AI765" i="16"/>
  <c r="AH765" i="16"/>
  <c r="AF765" i="16"/>
  <c r="AB765" i="16"/>
  <c r="Z765" i="16"/>
  <c r="U765" i="16"/>
  <c r="T765" i="16"/>
  <c r="R765" i="16"/>
  <c r="O765" i="16"/>
  <c r="D765" i="16"/>
  <c r="C765" i="16"/>
  <c r="B765" i="16"/>
  <c r="A765" i="16"/>
  <c r="AN764" i="16"/>
  <c r="AM764" i="16"/>
  <c r="AL764" i="16"/>
  <c r="AK764" i="16"/>
  <c r="AJ764" i="16"/>
  <c r="AI764" i="16"/>
  <c r="AH764" i="16"/>
  <c r="AF764" i="16"/>
  <c r="AB764" i="16"/>
  <c r="Z764" i="16"/>
  <c r="U764" i="16"/>
  <c r="T764" i="16"/>
  <c r="R764" i="16"/>
  <c r="O764" i="16"/>
  <c r="D764" i="16"/>
  <c r="C764" i="16"/>
  <c r="B764" i="16"/>
  <c r="A764" i="16"/>
  <c r="AN763" i="16"/>
  <c r="AM763" i="16"/>
  <c r="AL763" i="16"/>
  <c r="AK763" i="16"/>
  <c r="AJ763" i="16"/>
  <c r="AI763" i="16"/>
  <c r="AH763" i="16"/>
  <c r="AF763" i="16"/>
  <c r="AB763" i="16"/>
  <c r="Z763" i="16"/>
  <c r="U763" i="16"/>
  <c r="T763" i="16"/>
  <c r="R763" i="16"/>
  <c r="O763" i="16"/>
  <c r="D763" i="16"/>
  <c r="C763" i="16"/>
  <c r="B763" i="16"/>
  <c r="A763" i="16"/>
  <c r="AN762" i="16"/>
  <c r="AM762" i="16"/>
  <c r="AL762" i="16"/>
  <c r="AK762" i="16"/>
  <c r="AJ762" i="16"/>
  <c r="AI762" i="16"/>
  <c r="AH762" i="16"/>
  <c r="AF762" i="16"/>
  <c r="AB762" i="16"/>
  <c r="Z762" i="16"/>
  <c r="U762" i="16"/>
  <c r="T762" i="16"/>
  <c r="R762" i="16"/>
  <c r="O762" i="16"/>
  <c r="D762" i="16"/>
  <c r="C762" i="16"/>
  <c r="B762" i="16"/>
  <c r="A762" i="16"/>
  <c r="AN761" i="16"/>
  <c r="AM761" i="16"/>
  <c r="AL761" i="16"/>
  <c r="AK761" i="16"/>
  <c r="AJ761" i="16"/>
  <c r="AI761" i="16"/>
  <c r="AH761" i="16"/>
  <c r="AF761" i="16"/>
  <c r="AB761" i="16"/>
  <c r="Z761" i="16"/>
  <c r="U761" i="16"/>
  <c r="T761" i="16"/>
  <c r="R761" i="16"/>
  <c r="O761" i="16"/>
  <c r="D761" i="16"/>
  <c r="C761" i="16"/>
  <c r="B761" i="16"/>
  <c r="A761" i="16"/>
  <c r="AN760" i="16"/>
  <c r="AM760" i="16"/>
  <c r="AL760" i="16"/>
  <c r="AK760" i="16"/>
  <c r="AJ760" i="16"/>
  <c r="AI760" i="16"/>
  <c r="AH760" i="16"/>
  <c r="AF760" i="16"/>
  <c r="AB760" i="16"/>
  <c r="Z760" i="16"/>
  <c r="U760" i="16"/>
  <c r="T760" i="16"/>
  <c r="R760" i="16"/>
  <c r="O760" i="16"/>
  <c r="D760" i="16"/>
  <c r="C760" i="16"/>
  <c r="B760" i="16"/>
  <c r="A760" i="16"/>
  <c r="AN759" i="16"/>
  <c r="AM759" i="16"/>
  <c r="AL759" i="16"/>
  <c r="AK759" i="16"/>
  <c r="AJ759" i="16"/>
  <c r="AI759" i="16"/>
  <c r="AH759" i="16"/>
  <c r="AF759" i="16"/>
  <c r="AB759" i="16"/>
  <c r="Z759" i="16"/>
  <c r="U759" i="16"/>
  <c r="T759" i="16"/>
  <c r="R759" i="16"/>
  <c r="O759" i="16"/>
  <c r="D759" i="16"/>
  <c r="C759" i="16"/>
  <c r="B759" i="16"/>
  <c r="A759" i="16"/>
  <c r="AN758" i="16"/>
  <c r="AM758" i="16"/>
  <c r="AL758" i="16"/>
  <c r="AK758" i="16"/>
  <c r="AJ758" i="16"/>
  <c r="AI758" i="16"/>
  <c r="AH758" i="16"/>
  <c r="AF758" i="16"/>
  <c r="AB758" i="16"/>
  <c r="Z758" i="16"/>
  <c r="U758" i="16"/>
  <c r="T758" i="16"/>
  <c r="R758" i="16"/>
  <c r="O758" i="16"/>
  <c r="D758" i="16"/>
  <c r="C758" i="16"/>
  <c r="B758" i="16"/>
  <c r="A758" i="16"/>
  <c r="AN757" i="16"/>
  <c r="AM757" i="16"/>
  <c r="AL757" i="16"/>
  <c r="AK757" i="16"/>
  <c r="AJ757" i="16"/>
  <c r="AI757" i="16"/>
  <c r="AH757" i="16"/>
  <c r="AF757" i="16"/>
  <c r="AB757" i="16"/>
  <c r="Z757" i="16"/>
  <c r="U757" i="16"/>
  <c r="T757" i="16"/>
  <c r="R757" i="16"/>
  <c r="O757" i="16"/>
  <c r="D757" i="16"/>
  <c r="C757" i="16"/>
  <c r="B757" i="16"/>
  <c r="A757" i="16"/>
  <c r="AN756" i="16"/>
  <c r="AM756" i="16"/>
  <c r="AL756" i="16"/>
  <c r="AK756" i="16"/>
  <c r="AJ756" i="16"/>
  <c r="AI756" i="16"/>
  <c r="AH756" i="16"/>
  <c r="AF756" i="16"/>
  <c r="AB756" i="16"/>
  <c r="Z756" i="16"/>
  <c r="U756" i="16"/>
  <c r="T756" i="16"/>
  <c r="R756" i="16"/>
  <c r="O756" i="16"/>
  <c r="D756" i="16"/>
  <c r="C756" i="16"/>
  <c r="B756" i="16"/>
  <c r="A756" i="16"/>
  <c r="AN755" i="16"/>
  <c r="AM755" i="16"/>
  <c r="AL755" i="16"/>
  <c r="AK755" i="16"/>
  <c r="AJ755" i="16"/>
  <c r="AI755" i="16"/>
  <c r="AH755" i="16"/>
  <c r="AF755" i="16"/>
  <c r="AB755" i="16"/>
  <c r="Z755" i="16"/>
  <c r="U755" i="16"/>
  <c r="T755" i="16"/>
  <c r="R755" i="16"/>
  <c r="O755" i="16"/>
  <c r="D755" i="16"/>
  <c r="C755" i="16"/>
  <c r="B755" i="16"/>
  <c r="A755" i="16"/>
  <c r="AN754" i="16"/>
  <c r="AM754" i="16"/>
  <c r="AL754" i="16"/>
  <c r="AK754" i="16"/>
  <c r="AJ754" i="16"/>
  <c r="AI754" i="16"/>
  <c r="AH754" i="16"/>
  <c r="AF754" i="16"/>
  <c r="AB754" i="16"/>
  <c r="Z754" i="16"/>
  <c r="U754" i="16"/>
  <c r="T754" i="16"/>
  <c r="R754" i="16"/>
  <c r="O754" i="16"/>
  <c r="D754" i="16"/>
  <c r="C754" i="16"/>
  <c r="B754" i="16"/>
  <c r="A754" i="16"/>
  <c r="AN753" i="16"/>
  <c r="AM753" i="16"/>
  <c r="AL753" i="16"/>
  <c r="AK753" i="16"/>
  <c r="AJ753" i="16"/>
  <c r="AI753" i="16"/>
  <c r="AH753" i="16"/>
  <c r="AF753" i="16"/>
  <c r="AB753" i="16"/>
  <c r="Z753" i="16"/>
  <c r="U753" i="16"/>
  <c r="T753" i="16"/>
  <c r="R753" i="16"/>
  <c r="O753" i="16"/>
  <c r="D753" i="16"/>
  <c r="C753" i="16"/>
  <c r="B753" i="16"/>
  <c r="A753" i="16"/>
  <c r="AN752" i="16"/>
  <c r="AM752" i="16"/>
  <c r="AL752" i="16"/>
  <c r="AK752" i="16"/>
  <c r="AJ752" i="16"/>
  <c r="AI752" i="16"/>
  <c r="AH752" i="16"/>
  <c r="AF752" i="16"/>
  <c r="AB752" i="16"/>
  <c r="Z752" i="16"/>
  <c r="U752" i="16"/>
  <c r="T752" i="16"/>
  <c r="R752" i="16"/>
  <c r="O752" i="16"/>
  <c r="D752" i="16"/>
  <c r="C752" i="16"/>
  <c r="B752" i="16"/>
  <c r="A752" i="16"/>
  <c r="AN751" i="16"/>
  <c r="AM751" i="16"/>
  <c r="AL751" i="16"/>
  <c r="AK751" i="16"/>
  <c r="AJ751" i="16"/>
  <c r="AI751" i="16"/>
  <c r="AH751" i="16"/>
  <c r="AF751" i="16"/>
  <c r="AB751" i="16"/>
  <c r="Z751" i="16"/>
  <c r="U751" i="16"/>
  <c r="T751" i="16"/>
  <c r="R751" i="16"/>
  <c r="O751" i="16"/>
  <c r="D751" i="16"/>
  <c r="C751" i="16"/>
  <c r="B751" i="16"/>
  <c r="A751" i="16"/>
  <c r="AN750" i="16"/>
  <c r="AM750" i="16"/>
  <c r="AL750" i="16"/>
  <c r="AK750" i="16"/>
  <c r="AJ750" i="16"/>
  <c r="AI750" i="16"/>
  <c r="AH750" i="16"/>
  <c r="AF750" i="16"/>
  <c r="AB750" i="16"/>
  <c r="Z750" i="16"/>
  <c r="U750" i="16"/>
  <c r="T750" i="16"/>
  <c r="R750" i="16"/>
  <c r="O750" i="16"/>
  <c r="D750" i="16"/>
  <c r="C750" i="16"/>
  <c r="B750" i="16"/>
  <c r="A750" i="16"/>
  <c r="AN749" i="16"/>
  <c r="AM749" i="16"/>
  <c r="AL749" i="16"/>
  <c r="AK749" i="16"/>
  <c r="AJ749" i="16"/>
  <c r="AI749" i="16"/>
  <c r="AH749" i="16"/>
  <c r="AF749" i="16"/>
  <c r="AB749" i="16"/>
  <c r="Z749" i="16"/>
  <c r="U749" i="16"/>
  <c r="T749" i="16"/>
  <c r="R749" i="16"/>
  <c r="O749" i="16"/>
  <c r="D749" i="16"/>
  <c r="C749" i="16"/>
  <c r="B749" i="16"/>
  <c r="A749" i="16"/>
  <c r="AN748" i="16"/>
  <c r="AM748" i="16"/>
  <c r="AL748" i="16"/>
  <c r="AK748" i="16"/>
  <c r="AJ748" i="16"/>
  <c r="AI748" i="16"/>
  <c r="AH748" i="16"/>
  <c r="AF748" i="16"/>
  <c r="AB748" i="16"/>
  <c r="Z748" i="16"/>
  <c r="U748" i="16"/>
  <c r="T748" i="16"/>
  <c r="R748" i="16"/>
  <c r="O748" i="16"/>
  <c r="D748" i="16"/>
  <c r="C748" i="16"/>
  <c r="B748" i="16"/>
  <c r="A748" i="16"/>
  <c r="AN747" i="16"/>
  <c r="AM747" i="16"/>
  <c r="AL747" i="16"/>
  <c r="AK747" i="16"/>
  <c r="AJ747" i="16"/>
  <c r="AI747" i="16"/>
  <c r="AH747" i="16"/>
  <c r="AF747" i="16"/>
  <c r="AB747" i="16"/>
  <c r="Z747" i="16"/>
  <c r="U747" i="16"/>
  <c r="T747" i="16"/>
  <c r="R747" i="16"/>
  <c r="O747" i="16"/>
  <c r="D747" i="16"/>
  <c r="C747" i="16"/>
  <c r="B747" i="16"/>
  <c r="A747" i="16"/>
  <c r="AN746" i="16"/>
  <c r="AM746" i="16"/>
  <c r="AL746" i="16"/>
  <c r="AK746" i="16"/>
  <c r="AJ746" i="16"/>
  <c r="AI746" i="16"/>
  <c r="AH746" i="16"/>
  <c r="AF746" i="16"/>
  <c r="AB746" i="16"/>
  <c r="Z746" i="16"/>
  <c r="U746" i="16"/>
  <c r="T746" i="16"/>
  <c r="R746" i="16"/>
  <c r="O746" i="16"/>
  <c r="D746" i="16"/>
  <c r="C746" i="16"/>
  <c r="B746" i="16"/>
  <c r="A746" i="16"/>
  <c r="AN745" i="16"/>
  <c r="AM745" i="16"/>
  <c r="AL745" i="16"/>
  <c r="AK745" i="16"/>
  <c r="AJ745" i="16"/>
  <c r="AI745" i="16"/>
  <c r="AH745" i="16"/>
  <c r="AF745" i="16"/>
  <c r="AB745" i="16"/>
  <c r="Z745" i="16"/>
  <c r="U745" i="16"/>
  <c r="T745" i="16"/>
  <c r="R745" i="16"/>
  <c r="O745" i="16"/>
  <c r="D745" i="16"/>
  <c r="C745" i="16"/>
  <c r="B745" i="16"/>
  <c r="A745" i="16"/>
  <c r="AN744" i="16"/>
  <c r="AM744" i="16"/>
  <c r="AL744" i="16"/>
  <c r="AK744" i="16"/>
  <c r="AJ744" i="16"/>
  <c r="AI744" i="16"/>
  <c r="AH744" i="16"/>
  <c r="AF744" i="16"/>
  <c r="AB744" i="16"/>
  <c r="Z744" i="16"/>
  <c r="U744" i="16"/>
  <c r="T744" i="16"/>
  <c r="R744" i="16"/>
  <c r="O744" i="16"/>
  <c r="D744" i="16"/>
  <c r="C744" i="16"/>
  <c r="B744" i="16"/>
  <c r="A744" i="16"/>
  <c r="AN743" i="16"/>
  <c r="AM743" i="16"/>
  <c r="AL743" i="16"/>
  <c r="AK743" i="16"/>
  <c r="AJ743" i="16"/>
  <c r="AI743" i="16"/>
  <c r="AH743" i="16"/>
  <c r="AF743" i="16"/>
  <c r="AB743" i="16"/>
  <c r="Z743" i="16"/>
  <c r="U743" i="16"/>
  <c r="T743" i="16"/>
  <c r="R743" i="16"/>
  <c r="O743" i="16"/>
  <c r="D743" i="16"/>
  <c r="C743" i="16"/>
  <c r="B743" i="16"/>
  <c r="A743" i="16"/>
  <c r="AN742" i="16"/>
  <c r="AM742" i="16"/>
  <c r="AL742" i="16"/>
  <c r="AK742" i="16"/>
  <c r="AJ742" i="16"/>
  <c r="AI742" i="16"/>
  <c r="AH742" i="16"/>
  <c r="AF742" i="16"/>
  <c r="AB742" i="16"/>
  <c r="Z742" i="16"/>
  <c r="U742" i="16"/>
  <c r="T742" i="16"/>
  <c r="R742" i="16"/>
  <c r="O742" i="16"/>
  <c r="D742" i="16"/>
  <c r="C742" i="16"/>
  <c r="B742" i="16"/>
  <c r="A742" i="16"/>
  <c r="AN741" i="16"/>
  <c r="AM741" i="16"/>
  <c r="AL741" i="16"/>
  <c r="AK741" i="16"/>
  <c r="AJ741" i="16"/>
  <c r="AI741" i="16"/>
  <c r="AH741" i="16"/>
  <c r="AF741" i="16"/>
  <c r="AB741" i="16"/>
  <c r="Z741" i="16"/>
  <c r="U741" i="16"/>
  <c r="T741" i="16"/>
  <c r="R741" i="16"/>
  <c r="O741" i="16"/>
  <c r="D741" i="16"/>
  <c r="C741" i="16"/>
  <c r="B741" i="16"/>
  <c r="A741" i="16"/>
  <c r="AN740" i="16"/>
  <c r="AM740" i="16"/>
  <c r="AL740" i="16"/>
  <c r="AK740" i="16"/>
  <c r="AJ740" i="16"/>
  <c r="AI740" i="16"/>
  <c r="AH740" i="16"/>
  <c r="AF740" i="16"/>
  <c r="AB740" i="16"/>
  <c r="Z740" i="16"/>
  <c r="U740" i="16"/>
  <c r="T740" i="16"/>
  <c r="R740" i="16"/>
  <c r="O740" i="16"/>
  <c r="D740" i="16"/>
  <c r="C740" i="16"/>
  <c r="B740" i="16"/>
  <c r="A740" i="16"/>
  <c r="AN739" i="16"/>
  <c r="AM739" i="16"/>
  <c r="AL739" i="16"/>
  <c r="AK739" i="16"/>
  <c r="AJ739" i="16"/>
  <c r="AI739" i="16"/>
  <c r="AH739" i="16"/>
  <c r="AF739" i="16"/>
  <c r="AB739" i="16"/>
  <c r="Z739" i="16"/>
  <c r="U739" i="16"/>
  <c r="T739" i="16"/>
  <c r="R739" i="16"/>
  <c r="O739" i="16"/>
  <c r="D739" i="16"/>
  <c r="C739" i="16"/>
  <c r="B739" i="16"/>
  <c r="A739" i="16"/>
  <c r="AN738" i="16"/>
  <c r="AM738" i="16"/>
  <c r="AL738" i="16"/>
  <c r="AK738" i="16"/>
  <c r="AJ738" i="16"/>
  <c r="AI738" i="16"/>
  <c r="AH738" i="16"/>
  <c r="AF738" i="16"/>
  <c r="AB738" i="16"/>
  <c r="Z738" i="16"/>
  <c r="U738" i="16"/>
  <c r="T738" i="16"/>
  <c r="R738" i="16"/>
  <c r="O738" i="16"/>
  <c r="D738" i="16"/>
  <c r="C738" i="16"/>
  <c r="B738" i="16"/>
  <c r="A738" i="16"/>
  <c r="AN737" i="16"/>
  <c r="AM737" i="16"/>
  <c r="AL737" i="16"/>
  <c r="AK737" i="16"/>
  <c r="AJ737" i="16"/>
  <c r="AI737" i="16"/>
  <c r="AH737" i="16"/>
  <c r="AF737" i="16"/>
  <c r="AB737" i="16"/>
  <c r="Z737" i="16"/>
  <c r="U737" i="16"/>
  <c r="T737" i="16"/>
  <c r="R737" i="16"/>
  <c r="O737" i="16"/>
  <c r="D737" i="16"/>
  <c r="C737" i="16"/>
  <c r="B737" i="16"/>
  <c r="A737" i="16"/>
  <c r="AN736" i="16"/>
  <c r="AM736" i="16"/>
  <c r="AL736" i="16"/>
  <c r="AK736" i="16"/>
  <c r="AJ736" i="16"/>
  <c r="AI736" i="16"/>
  <c r="AH736" i="16"/>
  <c r="AF736" i="16"/>
  <c r="AB736" i="16"/>
  <c r="Z736" i="16"/>
  <c r="U736" i="16"/>
  <c r="T736" i="16"/>
  <c r="R736" i="16"/>
  <c r="O736" i="16"/>
  <c r="D736" i="16"/>
  <c r="C736" i="16"/>
  <c r="B736" i="16"/>
  <c r="A736" i="16"/>
  <c r="AN735" i="16"/>
  <c r="AM735" i="16"/>
  <c r="AL735" i="16"/>
  <c r="AK735" i="16"/>
  <c r="AJ735" i="16"/>
  <c r="AI735" i="16"/>
  <c r="AH735" i="16"/>
  <c r="AF735" i="16"/>
  <c r="AB735" i="16"/>
  <c r="Z735" i="16"/>
  <c r="U735" i="16"/>
  <c r="T735" i="16"/>
  <c r="R735" i="16"/>
  <c r="O735" i="16"/>
  <c r="D735" i="16"/>
  <c r="C735" i="16"/>
  <c r="B735" i="16"/>
  <c r="A735" i="16"/>
  <c r="AN734" i="16"/>
  <c r="AM734" i="16"/>
  <c r="AL734" i="16"/>
  <c r="AK734" i="16"/>
  <c r="AJ734" i="16"/>
  <c r="AI734" i="16"/>
  <c r="AH734" i="16"/>
  <c r="AF734" i="16"/>
  <c r="AB734" i="16"/>
  <c r="Z734" i="16"/>
  <c r="U734" i="16"/>
  <c r="T734" i="16"/>
  <c r="R734" i="16"/>
  <c r="O734" i="16"/>
  <c r="D734" i="16"/>
  <c r="C734" i="16"/>
  <c r="B734" i="16"/>
  <c r="A734" i="16"/>
  <c r="AN733" i="16"/>
  <c r="AM733" i="16"/>
  <c r="AL733" i="16"/>
  <c r="AK733" i="16"/>
  <c r="AJ733" i="16"/>
  <c r="AI733" i="16"/>
  <c r="AH733" i="16"/>
  <c r="AF733" i="16"/>
  <c r="AB733" i="16"/>
  <c r="Z733" i="16"/>
  <c r="U733" i="16"/>
  <c r="T733" i="16"/>
  <c r="R733" i="16"/>
  <c r="O733" i="16"/>
  <c r="D733" i="16"/>
  <c r="C733" i="16"/>
  <c r="B733" i="16"/>
  <c r="A733" i="16"/>
  <c r="AN732" i="16"/>
  <c r="AM732" i="16"/>
  <c r="AL732" i="16"/>
  <c r="AK732" i="16"/>
  <c r="AJ732" i="16"/>
  <c r="AI732" i="16"/>
  <c r="AH732" i="16"/>
  <c r="AF732" i="16"/>
  <c r="AB732" i="16"/>
  <c r="Z732" i="16"/>
  <c r="U732" i="16"/>
  <c r="T732" i="16"/>
  <c r="R732" i="16"/>
  <c r="O732" i="16"/>
  <c r="D732" i="16"/>
  <c r="C732" i="16"/>
  <c r="B732" i="16"/>
  <c r="A732" i="16"/>
  <c r="AN731" i="16"/>
  <c r="AM731" i="16"/>
  <c r="AL731" i="16"/>
  <c r="AK731" i="16"/>
  <c r="AJ731" i="16"/>
  <c r="AI731" i="16"/>
  <c r="AH731" i="16"/>
  <c r="AF731" i="16"/>
  <c r="AB731" i="16"/>
  <c r="Z731" i="16"/>
  <c r="U731" i="16"/>
  <c r="T731" i="16"/>
  <c r="R731" i="16"/>
  <c r="O731" i="16"/>
  <c r="D731" i="16"/>
  <c r="C731" i="16"/>
  <c r="B731" i="16"/>
  <c r="A731" i="16"/>
  <c r="AN730" i="16"/>
  <c r="AM730" i="16"/>
  <c r="AL730" i="16"/>
  <c r="AK730" i="16"/>
  <c r="AJ730" i="16"/>
  <c r="AI730" i="16"/>
  <c r="AH730" i="16"/>
  <c r="AF730" i="16"/>
  <c r="AB730" i="16"/>
  <c r="Z730" i="16"/>
  <c r="U730" i="16"/>
  <c r="T730" i="16"/>
  <c r="R730" i="16"/>
  <c r="O730" i="16"/>
  <c r="D730" i="16"/>
  <c r="C730" i="16"/>
  <c r="B730" i="16"/>
  <c r="A730" i="16"/>
  <c r="AN729" i="16"/>
  <c r="AM729" i="16"/>
  <c r="AL729" i="16"/>
  <c r="AK729" i="16"/>
  <c r="AJ729" i="16"/>
  <c r="AI729" i="16"/>
  <c r="AH729" i="16"/>
  <c r="AF729" i="16"/>
  <c r="AB729" i="16"/>
  <c r="Z729" i="16"/>
  <c r="U729" i="16"/>
  <c r="T729" i="16"/>
  <c r="R729" i="16"/>
  <c r="O729" i="16"/>
  <c r="D729" i="16"/>
  <c r="C729" i="16"/>
  <c r="B729" i="16"/>
  <c r="A729" i="16"/>
  <c r="AN728" i="16"/>
  <c r="AM728" i="16"/>
  <c r="AL728" i="16"/>
  <c r="AK728" i="16"/>
  <c r="AJ728" i="16"/>
  <c r="AI728" i="16"/>
  <c r="AH728" i="16"/>
  <c r="AF728" i="16"/>
  <c r="AB728" i="16"/>
  <c r="Z728" i="16"/>
  <c r="U728" i="16"/>
  <c r="T728" i="16"/>
  <c r="R728" i="16"/>
  <c r="O728" i="16"/>
  <c r="D728" i="16"/>
  <c r="C728" i="16"/>
  <c r="B728" i="16"/>
  <c r="A728" i="16"/>
  <c r="AN727" i="16"/>
  <c r="AM727" i="16"/>
  <c r="AL727" i="16"/>
  <c r="AK727" i="16"/>
  <c r="AJ727" i="16"/>
  <c r="AI727" i="16"/>
  <c r="AH727" i="16"/>
  <c r="AF727" i="16"/>
  <c r="AB727" i="16"/>
  <c r="Z727" i="16"/>
  <c r="U727" i="16"/>
  <c r="T727" i="16"/>
  <c r="R727" i="16"/>
  <c r="O727" i="16"/>
  <c r="D727" i="16"/>
  <c r="C727" i="16"/>
  <c r="B727" i="16"/>
  <c r="A727" i="16"/>
  <c r="AN726" i="16"/>
  <c r="AM726" i="16"/>
  <c r="AL726" i="16"/>
  <c r="AK726" i="16"/>
  <c r="AJ726" i="16"/>
  <c r="AI726" i="16"/>
  <c r="AH726" i="16"/>
  <c r="AF726" i="16"/>
  <c r="AB726" i="16"/>
  <c r="Z726" i="16"/>
  <c r="U726" i="16"/>
  <c r="T726" i="16"/>
  <c r="R726" i="16"/>
  <c r="O726" i="16"/>
  <c r="D726" i="16"/>
  <c r="C726" i="16"/>
  <c r="B726" i="16"/>
  <c r="A726" i="16"/>
  <c r="AN725" i="16"/>
  <c r="AM725" i="16"/>
  <c r="AL725" i="16"/>
  <c r="AK725" i="16"/>
  <c r="AJ725" i="16"/>
  <c r="AI725" i="16"/>
  <c r="AH725" i="16"/>
  <c r="AF725" i="16"/>
  <c r="AB725" i="16"/>
  <c r="Z725" i="16"/>
  <c r="U725" i="16"/>
  <c r="T725" i="16"/>
  <c r="R725" i="16"/>
  <c r="O725" i="16"/>
  <c r="D725" i="16"/>
  <c r="C725" i="16"/>
  <c r="B725" i="16"/>
  <c r="A725" i="16"/>
  <c r="AN724" i="16"/>
  <c r="AM724" i="16"/>
  <c r="AL724" i="16"/>
  <c r="AK724" i="16"/>
  <c r="AJ724" i="16"/>
  <c r="AI724" i="16"/>
  <c r="AH724" i="16"/>
  <c r="AF724" i="16"/>
  <c r="AB724" i="16"/>
  <c r="Z724" i="16"/>
  <c r="U724" i="16"/>
  <c r="T724" i="16"/>
  <c r="R724" i="16"/>
  <c r="O724" i="16"/>
  <c r="D724" i="16"/>
  <c r="C724" i="16"/>
  <c r="B724" i="16"/>
  <c r="A724" i="16"/>
  <c r="AN723" i="16"/>
  <c r="AM723" i="16"/>
  <c r="AL723" i="16"/>
  <c r="AK723" i="16"/>
  <c r="AJ723" i="16"/>
  <c r="AI723" i="16"/>
  <c r="AH723" i="16"/>
  <c r="AF723" i="16"/>
  <c r="AB723" i="16"/>
  <c r="Z723" i="16"/>
  <c r="U723" i="16"/>
  <c r="T723" i="16"/>
  <c r="R723" i="16"/>
  <c r="O723" i="16"/>
  <c r="D723" i="16"/>
  <c r="C723" i="16"/>
  <c r="B723" i="16"/>
  <c r="A723" i="16"/>
  <c r="AN722" i="16"/>
  <c r="AM722" i="16"/>
  <c r="AL722" i="16"/>
  <c r="AK722" i="16"/>
  <c r="AJ722" i="16"/>
  <c r="AI722" i="16"/>
  <c r="AH722" i="16"/>
  <c r="AF722" i="16"/>
  <c r="AB722" i="16"/>
  <c r="Z722" i="16"/>
  <c r="U722" i="16"/>
  <c r="T722" i="16"/>
  <c r="R722" i="16"/>
  <c r="O722" i="16"/>
  <c r="D722" i="16"/>
  <c r="C722" i="16"/>
  <c r="B722" i="16"/>
  <c r="A722" i="16"/>
  <c r="AN721" i="16"/>
  <c r="AM721" i="16"/>
  <c r="AL721" i="16"/>
  <c r="AK721" i="16"/>
  <c r="AJ721" i="16"/>
  <c r="AI721" i="16"/>
  <c r="AH721" i="16"/>
  <c r="AF721" i="16"/>
  <c r="AB721" i="16"/>
  <c r="Z721" i="16"/>
  <c r="U721" i="16"/>
  <c r="T721" i="16"/>
  <c r="R721" i="16"/>
  <c r="O721" i="16"/>
  <c r="D721" i="16"/>
  <c r="C721" i="16"/>
  <c r="B721" i="16"/>
  <c r="A721" i="16"/>
  <c r="AN720" i="16"/>
  <c r="AM720" i="16"/>
  <c r="AL720" i="16"/>
  <c r="AK720" i="16"/>
  <c r="AJ720" i="16"/>
  <c r="AI720" i="16"/>
  <c r="AH720" i="16"/>
  <c r="AF720" i="16"/>
  <c r="AB720" i="16"/>
  <c r="Z720" i="16"/>
  <c r="U720" i="16"/>
  <c r="T720" i="16"/>
  <c r="R720" i="16"/>
  <c r="O720" i="16"/>
  <c r="D720" i="16"/>
  <c r="C720" i="16"/>
  <c r="B720" i="16"/>
  <c r="A720" i="16"/>
  <c r="AN719" i="16"/>
  <c r="AM719" i="16"/>
  <c r="AL719" i="16"/>
  <c r="AK719" i="16"/>
  <c r="AJ719" i="16"/>
  <c r="AI719" i="16"/>
  <c r="AH719" i="16"/>
  <c r="AF719" i="16"/>
  <c r="AB719" i="16"/>
  <c r="Z719" i="16"/>
  <c r="U719" i="16"/>
  <c r="T719" i="16"/>
  <c r="R719" i="16"/>
  <c r="O719" i="16"/>
  <c r="D719" i="16"/>
  <c r="C719" i="16"/>
  <c r="B719" i="16"/>
  <c r="A719" i="16"/>
  <c r="AN718" i="16"/>
  <c r="AM718" i="16"/>
  <c r="AL718" i="16"/>
  <c r="AK718" i="16"/>
  <c r="AJ718" i="16"/>
  <c r="AI718" i="16"/>
  <c r="AH718" i="16"/>
  <c r="AF718" i="16"/>
  <c r="AB718" i="16"/>
  <c r="Z718" i="16"/>
  <c r="U718" i="16"/>
  <c r="T718" i="16"/>
  <c r="R718" i="16"/>
  <c r="O718" i="16"/>
  <c r="D718" i="16"/>
  <c r="C718" i="16"/>
  <c r="B718" i="16"/>
  <c r="A718" i="16"/>
  <c r="AN717" i="16"/>
  <c r="AM717" i="16"/>
  <c r="AL717" i="16"/>
  <c r="AK717" i="16"/>
  <c r="AJ717" i="16"/>
  <c r="AI717" i="16"/>
  <c r="AH717" i="16"/>
  <c r="AF717" i="16"/>
  <c r="AB717" i="16"/>
  <c r="Z717" i="16"/>
  <c r="U717" i="16"/>
  <c r="T717" i="16"/>
  <c r="R717" i="16"/>
  <c r="O717" i="16"/>
  <c r="D717" i="16"/>
  <c r="C717" i="16"/>
  <c r="B717" i="16"/>
  <c r="A717" i="16"/>
  <c r="AN716" i="16"/>
  <c r="AM716" i="16"/>
  <c r="AL716" i="16"/>
  <c r="AK716" i="16"/>
  <c r="AJ716" i="16"/>
  <c r="AI716" i="16"/>
  <c r="AH716" i="16"/>
  <c r="AF716" i="16"/>
  <c r="AB716" i="16"/>
  <c r="Z716" i="16"/>
  <c r="U716" i="16"/>
  <c r="T716" i="16"/>
  <c r="R716" i="16"/>
  <c r="O716" i="16"/>
  <c r="D716" i="16"/>
  <c r="C716" i="16"/>
  <c r="B716" i="16"/>
  <c r="A716" i="16"/>
  <c r="AN715" i="16"/>
  <c r="AM715" i="16"/>
  <c r="AL715" i="16"/>
  <c r="AK715" i="16"/>
  <c r="AJ715" i="16"/>
  <c r="AI715" i="16"/>
  <c r="AH715" i="16"/>
  <c r="AF715" i="16"/>
  <c r="AB715" i="16"/>
  <c r="Z715" i="16"/>
  <c r="U715" i="16"/>
  <c r="T715" i="16"/>
  <c r="R715" i="16"/>
  <c r="O715" i="16"/>
  <c r="D715" i="16"/>
  <c r="C715" i="16"/>
  <c r="B715" i="16"/>
  <c r="A715" i="16"/>
  <c r="AN714" i="16"/>
  <c r="AM714" i="16"/>
  <c r="AL714" i="16"/>
  <c r="AK714" i="16"/>
  <c r="AJ714" i="16"/>
  <c r="AI714" i="16"/>
  <c r="AH714" i="16"/>
  <c r="AF714" i="16"/>
  <c r="AB714" i="16"/>
  <c r="Z714" i="16"/>
  <c r="U714" i="16"/>
  <c r="T714" i="16"/>
  <c r="R714" i="16"/>
  <c r="O714" i="16"/>
  <c r="D714" i="16"/>
  <c r="C714" i="16"/>
  <c r="B714" i="16"/>
  <c r="A714" i="16"/>
  <c r="AN713" i="16"/>
  <c r="AM713" i="16"/>
  <c r="AL713" i="16"/>
  <c r="AK713" i="16"/>
  <c r="AJ713" i="16"/>
  <c r="AI713" i="16"/>
  <c r="AH713" i="16"/>
  <c r="AF713" i="16"/>
  <c r="AB713" i="16"/>
  <c r="Z713" i="16"/>
  <c r="U713" i="16"/>
  <c r="T713" i="16"/>
  <c r="R713" i="16"/>
  <c r="O713" i="16"/>
  <c r="D713" i="16"/>
  <c r="C713" i="16"/>
  <c r="B713" i="16"/>
  <c r="A713" i="16"/>
  <c r="AN712" i="16"/>
  <c r="AM712" i="16"/>
  <c r="AL712" i="16"/>
  <c r="AK712" i="16"/>
  <c r="AJ712" i="16"/>
  <c r="AI712" i="16"/>
  <c r="AH712" i="16"/>
  <c r="AF712" i="16"/>
  <c r="AB712" i="16"/>
  <c r="Z712" i="16"/>
  <c r="U712" i="16"/>
  <c r="T712" i="16"/>
  <c r="R712" i="16"/>
  <c r="O712" i="16"/>
  <c r="D712" i="16"/>
  <c r="C712" i="16"/>
  <c r="B712" i="16"/>
  <c r="A712" i="16"/>
  <c r="AN711" i="16"/>
  <c r="AM711" i="16"/>
  <c r="AL711" i="16"/>
  <c r="AK711" i="16"/>
  <c r="AJ711" i="16"/>
  <c r="AI711" i="16"/>
  <c r="AH711" i="16"/>
  <c r="AF711" i="16"/>
  <c r="AB711" i="16"/>
  <c r="Z711" i="16"/>
  <c r="U711" i="16"/>
  <c r="T711" i="16"/>
  <c r="R711" i="16"/>
  <c r="O711" i="16"/>
  <c r="D711" i="16"/>
  <c r="C711" i="16"/>
  <c r="B711" i="16"/>
  <c r="A711" i="16"/>
  <c r="AN710" i="16"/>
  <c r="AM710" i="16"/>
  <c r="AL710" i="16"/>
  <c r="AK710" i="16"/>
  <c r="AJ710" i="16"/>
  <c r="AI710" i="16"/>
  <c r="AH710" i="16"/>
  <c r="AF710" i="16"/>
  <c r="AB710" i="16"/>
  <c r="Z710" i="16"/>
  <c r="U710" i="16"/>
  <c r="T710" i="16"/>
  <c r="R710" i="16"/>
  <c r="O710" i="16"/>
  <c r="D710" i="16"/>
  <c r="C710" i="16"/>
  <c r="B710" i="16"/>
  <c r="A710" i="16"/>
  <c r="AN709" i="16"/>
  <c r="AM709" i="16"/>
  <c r="AL709" i="16"/>
  <c r="AK709" i="16"/>
  <c r="AJ709" i="16"/>
  <c r="AI709" i="16"/>
  <c r="AH709" i="16"/>
  <c r="AF709" i="16"/>
  <c r="AB709" i="16"/>
  <c r="Z709" i="16"/>
  <c r="U709" i="16"/>
  <c r="T709" i="16"/>
  <c r="R709" i="16"/>
  <c r="O709" i="16"/>
  <c r="D709" i="16"/>
  <c r="C709" i="16"/>
  <c r="B709" i="16"/>
  <c r="A709" i="16"/>
  <c r="AN708" i="16"/>
  <c r="AM708" i="16"/>
  <c r="AL708" i="16"/>
  <c r="AK708" i="16"/>
  <c r="AJ708" i="16"/>
  <c r="AI708" i="16"/>
  <c r="AH708" i="16"/>
  <c r="AF708" i="16"/>
  <c r="AB708" i="16"/>
  <c r="Z708" i="16"/>
  <c r="U708" i="16"/>
  <c r="T708" i="16"/>
  <c r="R708" i="16"/>
  <c r="O708" i="16"/>
  <c r="D708" i="16"/>
  <c r="C708" i="16"/>
  <c r="B708" i="16"/>
  <c r="A708" i="16"/>
  <c r="AN707" i="16"/>
  <c r="AM707" i="16"/>
  <c r="AL707" i="16"/>
  <c r="AK707" i="16"/>
  <c r="AJ707" i="16"/>
  <c r="AI707" i="16"/>
  <c r="AH707" i="16"/>
  <c r="AF707" i="16"/>
  <c r="AB707" i="16"/>
  <c r="Z707" i="16"/>
  <c r="U707" i="16"/>
  <c r="T707" i="16"/>
  <c r="R707" i="16"/>
  <c r="O707" i="16"/>
  <c r="D707" i="16"/>
  <c r="C707" i="16"/>
  <c r="B707" i="16"/>
  <c r="A707" i="16"/>
  <c r="AN706" i="16"/>
  <c r="AM706" i="16"/>
  <c r="AL706" i="16"/>
  <c r="AK706" i="16"/>
  <c r="AJ706" i="16"/>
  <c r="AI706" i="16"/>
  <c r="AH706" i="16"/>
  <c r="AF706" i="16"/>
  <c r="AB706" i="16"/>
  <c r="Z706" i="16"/>
  <c r="U706" i="16"/>
  <c r="T706" i="16"/>
  <c r="R706" i="16"/>
  <c r="O706" i="16"/>
  <c r="D706" i="16"/>
  <c r="C706" i="16"/>
  <c r="B706" i="16"/>
  <c r="A706" i="16"/>
  <c r="AN705" i="16"/>
  <c r="AM705" i="16"/>
  <c r="AL705" i="16"/>
  <c r="AK705" i="16"/>
  <c r="AJ705" i="16"/>
  <c r="AI705" i="16"/>
  <c r="AH705" i="16"/>
  <c r="AF705" i="16"/>
  <c r="AB705" i="16"/>
  <c r="Z705" i="16"/>
  <c r="U705" i="16"/>
  <c r="T705" i="16"/>
  <c r="R705" i="16"/>
  <c r="O705" i="16"/>
  <c r="D705" i="16"/>
  <c r="C705" i="16"/>
  <c r="B705" i="16"/>
  <c r="A705" i="16"/>
  <c r="AN704" i="16"/>
  <c r="AM704" i="16"/>
  <c r="AL704" i="16"/>
  <c r="AK704" i="16"/>
  <c r="AJ704" i="16"/>
  <c r="AI704" i="16"/>
  <c r="AH704" i="16"/>
  <c r="AF704" i="16"/>
  <c r="AB704" i="16"/>
  <c r="Z704" i="16"/>
  <c r="U704" i="16"/>
  <c r="T704" i="16"/>
  <c r="R704" i="16"/>
  <c r="O704" i="16"/>
  <c r="D704" i="16"/>
  <c r="C704" i="16"/>
  <c r="B704" i="16"/>
  <c r="A704" i="16"/>
  <c r="AN703" i="16"/>
  <c r="AM703" i="16"/>
  <c r="AL703" i="16"/>
  <c r="AK703" i="16"/>
  <c r="AJ703" i="16"/>
  <c r="AI703" i="16"/>
  <c r="AH703" i="16"/>
  <c r="AF703" i="16"/>
  <c r="AB703" i="16"/>
  <c r="Z703" i="16"/>
  <c r="U703" i="16"/>
  <c r="T703" i="16"/>
  <c r="R703" i="16"/>
  <c r="O703" i="16"/>
  <c r="D703" i="16"/>
  <c r="C703" i="16"/>
  <c r="B703" i="16"/>
  <c r="A703" i="16"/>
  <c r="AN702" i="16"/>
  <c r="AM702" i="16"/>
  <c r="AL702" i="16"/>
  <c r="AK702" i="16"/>
  <c r="AJ702" i="16"/>
  <c r="AI702" i="16"/>
  <c r="AH702" i="16"/>
  <c r="AF702" i="16"/>
  <c r="AB702" i="16"/>
  <c r="Z702" i="16"/>
  <c r="U702" i="16"/>
  <c r="T702" i="16"/>
  <c r="R702" i="16"/>
  <c r="O702" i="16"/>
  <c r="D702" i="16"/>
  <c r="C702" i="16"/>
  <c r="B702" i="16"/>
  <c r="A702" i="16"/>
  <c r="AN701" i="16"/>
  <c r="AM701" i="16"/>
  <c r="AL701" i="16"/>
  <c r="AK701" i="16"/>
  <c r="AJ701" i="16"/>
  <c r="AI701" i="16"/>
  <c r="AH701" i="16"/>
  <c r="AF701" i="16"/>
  <c r="AB701" i="16"/>
  <c r="Z701" i="16"/>
  <c r="U701" i="16"/>
  <c r="T701" i="16"/>
  <c r="R701" i="16"/>
  <c r="O701" i="16"/>
  <c r="D701" i="16"/>
  <c r="C701" i="16"/>
  <c r="B701" i="16"/>
  <c r="A701" i="16"/>
  <c r="AN700" i="16"/>
  <c r="AM700" i="16"/>
  <c r="AL700" i="16"/>
  <c r="AK700" i="16"/>
  <c r="AJ700" i="16"/>
  <c r="AI700" i="16"/>
  <c r="AH700" i="16"/>
  <c r="AF700" i="16"/>
  <c r="AB700" i="16"/>
  <c r="Z700" i="16"/>
  <c r="U700" i="16"/>
  <c r="T700" i="16"/>
  <c r="R700" i="16"/>
  <c r="O700" i="16"/>
  <c r="D700" i="16"/>
  <c r="C700" i="16"/>
  <c r="B700" i="16"/>
  <c r="A700" i="16"/>
  <c r="AN699" i="16"/>
  <c r="AM699" i="16"/>
  <c r="AL699" i="16"/>
  <c r="AK699" i="16"/>
  <c r="AJ699" i="16"/>
  <c r="AI699" i="16"/>
  <c r="AH699" i="16"/>
  <c r="AF699" i="16"/>
  <c r="AB699" i="16"/>
  <c r="Z699" i="16"/>
  <c r="U699" i="16"/>
  <c r="T699" i="16"/>
  <c r="R699" i="16"/>
  <c r="O699" i="16"/>
  <c r="D699" i="16"/>
  <c r="C699" i="16"/>
  <c r="B699" i="16"/>
  <c r="A699" i="16"/>
  <c r="AN698" i="16"/>
  <c r="AM698" i="16"/>
  <c r="AL698" i="16"/>
  <c r="AK698" i="16"/>
  <c r="AJ698" i="16"/>
  <c r="AI698" i="16"/>
  <c r="AH698" i="16"/>
  <c r="AF698" i="16"/>
  <c r="AB698" i="16"/>
  <c r="Z698" i="16"/>
  <c r="U698" i="16"/>
  <c r="T698" i="16"/>
  <c r="R698" i="16"/>
  <c r="O698" i="16"/>
  <c r="D698" i="16"/>
  <c r="C698" i="16"/>
  <c r="B698" i="16"/>
  <c r="A698" i="16"/>
  <c r="AN697" i="16"/>
  <c r="AM697" i="16"/>
  <c r="AL697" i="16"/>
  <c r="AK697" i="16"/>
  <c r="AJ697" i="16"/>
  <c r="AI697" i="16"/>
  <c r="AH697" i="16"/>
  <c r="AF697" i="16"/>
  <c r="AB697" i="16"/>
  <c r="Z697" i="16"/>
  <c r="U697" i="16"/>
  <c r="T697" i="16"/>
  <c r="R697" i="16"/>
  <c r="O697" i="16"/>
  <c r="D697" i="16"/>
  <c r="C697" i="16"/>
  <c r="B697" i="16"/>
  <c r="A697" i="16"/>
  <c r="AN696" i="16"/>
  <c r="AM696" i="16"/>
  <c r="AL696" i="16"/>
  <c r="AK696" i="16"/>
  <c r="AJ696" i="16"/>
  <c r="AI696" i="16"/>
  <c r="AH696" i="16"/>
  <c r="AF696" i="16"/>
  <c r="AB696" i="16"/>
  <c r="Z696" i="16"/>
  <c r="U696" i="16"/>
  <c r="T696" i="16"/>
  <c r="R696" i="16"/>
  <c r="O696" i="16"/>
  <c r="D696" i="16"/>
  <c r="C696" i="16"/>
  <c r="B696" i="16"/>
  <c r="A696" i="16"/>
  <c r="AN695" i="16"/>
  <c r="AM695" i="16"/>
  <c r="AL695" i="16"/>
  <c r="AK695" i="16"/>
  <c r="AJ695" i="16"/>
  <c r="AI695" i="16"/>
  <c r="AH695" i="16"/>
  <c r="AF695" i="16"/>
  <c r="AB695" i="16"/>
  <c r="Z695" i="16"/>
  <c r="U695" i="16"/>
  <c r="T695" i="16"/>
  <c r="R695" i="16"/>
  <c r="O695" i="16"/>
  <c r="D695" i="16"/>
  <c r="C695" i="16"/>
  <c r="B695" i="16"/>
  <c r="A695" i="16"/>
  <c r="AN694" i="16"/>
  <c r="AM694" i="16"/>
  <c r="AL694" i="16"/>
  <c r="AK694" i="16"/>
  <c r="AJ694" i="16"/>
  <c r="AI694" i="16"/>
  <c r="AH694" i="16"/>
  <c r="AF694" i="16"/>
  <c r="AB694" i="16"/>
  <c r="Z694" i="16"/>
  <c r="U694" i="16"/>
  <c r="T694" i="16"/>
  <c r="R694" i="16"/>
  <c r="O694" i="16"/>
  <c r="D694" i="16"/>
  <c r="C694" i="16"/>
  <c r="B694" i="16"/>
  <c r="A694" i="16"/>
  <c r="AN693" i="16"/>
  <c r="AM693" i="16"/>
  <c r="AL693" i="16"/>
  <c r="AK693" i="16"/>
  <c r="AJ693" i="16"/>
  <c r="AI693" i="16"/>
  <c r="AH693" i="16"/>
  <c r="AF693" i="16"/>
  <c r="AB693" i="16"/>
  <c r="Z693" i="16"/>
  <c r="U693" i="16"/>
  <c r="T693" i="16"/>
  <c r="R693" i="16"/>
  <c r="O693" i="16"/>
  <c r="D693" i="16"/>
  <c r="C693" i="16"/>
  <c r="B693" i="16"/>
  <c r="A693" i="16"/>
  <c r="AN692" i="16"/>
  <c r="AM692" i="16"/>
  <c r="AL692" i="16"/>
  <c r="AK692" i="16"/>
  <c r="AJ692" i="16"/>
  <c r="AI692" i="16"/>
  <c r="AH692" i="16"/>
  <c r="AF692" i="16"/>
  <c r="AB692" i="16"/>
  <c r="Z692" i="16"/>
  <c r="U692" i="16"/>
  <c r="T692" i="16"/>
  <c r="R692" i="16"/>
  <c r="O692" i="16"/>
  <c r="D692" i="16"/>
  <c r="C692" i="16"/>
  <c r="B692" i="16"/>
  <c r="A692" i="16"/>
  <c r="AN691" i="16"/>
  <c r="AM691" i="16"/>
  <c r="AL691" i="16"/>
  <c r="AK691" i="16"/>
  <c r="AJ691" i="16"/>
  <c r="AI691" i="16"/>
  <c r="AH691" i="16"/>
  <c r="AF691" i="16"/>
  <c r="AB691" i="16"/>
  <c r="Z691" i="16"/>
  <c r="U691" i="16"/>
  <c r="T691" i="16"/>
  <c r="R691" i="16"/>
  <c r="O691" i="16"/>
  <c r="D691" i="16"/>
  <c r="C691" i="16"/>
  <c r="B691" i="16"/>
  <c r="A691" i="16"/>
  <c r="AN690" i="16"/>
  <c r="AM690" i="16"/>
  <c r="AL690" i="16"/>
  <c r="AK690" i="16"/>
  <c r="AJ690" i="16"/>
  <c r="AI690" i="16"/>
  <c r="AH690" i="16"/>
  <c r="AF690" i="16"/>
  <c r="AB690" i="16"/>
  <c r="Z690" i="16"/>
  <c r="U690" i="16"/>
  <c r="T690" i="16"/>
  <c r="R690" i="16"/>
  <c r="O690" i="16"/>
  <c r="D690" i="16"/>
  <c r="C690" i="16"/>
  <c r="B690" i="16"/>
  <c r="A690" i="16"/>
  <c r="AN689" i="16"/>
  <c r="AM689" i="16"/>
  <c r="AL689" i="16"/>
  <c r="AK689" i="16"/>
  <c r="AJ689" i="16"/>
  <c r="AI689" i="16"/>
  <c r="AH689" i="16"/>
  <c r="AF689" i="16"/>
  <c r="AB689" i="16"/>
  <c r="Z689" i="16"/>
  <c r="U689" i="16"/>
  <c r="T689" i="16"/>
  <c r="R689" i="16"/>
  <c r="O689" i="16"/>
  <c r="D689" i="16"/>
  <c r="C689" i="16"/>
  <c r="B689" i="16"/>
  <c r="A689" i="16"/>
  <c r="AN688" i="16"/>
  <c r="AM688" i="16"/>
  <c r="AL688" i="16"/>
  <c r="AK688" i="16"/>
  <c r="AJ688" i="16"/>
  <c r="AI688" i="16"/>
  <c r="AH688" i="16"/>
  <c r="AF688" i="16"/>
  <c r="AB688" i="16"/>
  <c r="Z688" i="16"/>
  <c r="U688" i="16"/>
  <c r="T688" i="16"/>
  <c r="R688" i="16"/>
  <c r="O688" i="16"/>
  <c r="D688" i="16"/>
  <c r="C688" i="16"/>
  <c r="B688" i="16"/>
  <c r="A688" i="16"/>
  <c r="AN687" i="16"/>
  <c r="AM687" i="16"/>
  <c r="AL687" i="16"/>
  <c r="AK687" i="16"/>
  <c r="AJ687" i="16"/>
  <c r="AI687" i="16"/>
  <c r="AH687" i="16"/>
  <c r="AF687" i="16"/>
  <c r="AB687" i="16"/>
  <c r="Z687" i="16"/>
  <c r="U687" i="16"/>
  <c r="T687" i="16"/>
  <c r="R687" i="16"/>
  <c r="O687" i="16"/>
  <c r="D687" i="16"/>
  <c r="C687" i="16"/>
  <c r="B687" i="16"/>
  <c r="A687" i="16"/>
  <c r="AN686" i="16"/>
  <c r="AM686" i="16"/>
  <c r="AL686" i="16"/>
  <c r="AK686" i="16"/>
  <c r="AJ686" i="16"/>
  <c r="AI686" i="16"/>
  <c r="AH686" i="16"/>
  <c r="AF686" i="16"/>
  <c r="AB686" i="16"/>
  <c r="Z686" i="16"/>
  <c r="U686" i="16"/>
  <c r="T686" i="16"/>
  <c r="R686" i="16"/>
  <c r="O686" i="16"/>
  <c r="D686" i="16"/>
  <c r="C686" i="16"/>
  <c r="B686" i="16"/>
  <c r="A686" i="16"/>
  <c r="AN685" i="16"/>
  <c r="AM685" i="16"/>
  <c r="AL685" i="16"/>
  <c r="AK685" i="16"/>
  <c r="AJ685" i="16"/>
  <c r="AI685" i="16"/>
  <c r="AH685" i="16"/>
  <c r="AF685" i="16"/>
  <c r="AB685" i="16"/>
  <c r="Z685" i="16"/>
  <c r="U685" i="16"/>
  <c r="T685" i="16"/>
  <c r="R685" i="16"/>
  <c r="O685" i="16"/>
  <c r="D685" i="16"/>
  <c r="C685" i="16"/>
  <c r="B685" i="16"/>
  <c r="A685" i="16"/>
  <c r="AN684" i="16"/>
  <c r="AM684" i="16"/>
  <c r="AL684" i="16"/>
  <c r="AK684" i="16"/>
  <c r="AJ684" i="16"/>
  <c r="AI684" i="16"/>
  <c r="AH684" i="16"/>
  <c r="AF684" i="16"/>
  <c r="AB684" i="16"/>
  <c r="Z684" i="16"/>
  <c r="U684" i="16"/>
  <c r="T684" i="16"/>
  <c r="R684" i="16"/>
  <c r="O684" i="16"/>
  <c r="D684" i="16"/>
  <c r="C684" i="16"/>
  <c r="B684" i="16"/>
  <c r="A684" i="16"/>
  <c r="AN683" i="16"/>
  <c r="AM683" i="16"/>
  <c r="AL683" i="16"/>
  <c r="AK683" i="16"/>
  <c r="AJ683" i="16"/>
  <c r="AI683" i="16"/>
  <c r="AH683" i="16"/>
  <c r="AF683" i="16"/>
  <c r="AB683" i="16"/>
  <c r="Z683" i="16"/>
  <c r="U683" i="16"/>
  <c r="T683" i="16"/>
  <c r="R683" i="16"/>
  <c r="O683" i="16"/>
  <c r="D683" i="16"/>
  <c r="C683" i="16"/>
  <c r="B683" i="16"/>
  <c r="A683" i="16"/>
  <c r="AN682" i="16"/>
  <c r="AM682" i="16"/>
  <c r="AL682" i="16"/>
  <c r="AK682" i="16"/>
  <c r="AJ682" i="16"/>
  <c r="AI682" i="16"/>
  <c r="AH682" i="16"/>
  <c r="AF682" i="16"/>
  <c r="AB682" i="16"/>
  <c r="Z682" i="16"/>
  <c r="U682" i="16"/>
  <c r="T682" i="16"/>
  <c r="R682" i="16"/>
  <c r="O682" i="16"/>
  <c r="D682" i="16"/>
  <c r="C682" i="16"/>
  <c r="B682" i="16"/>
  <c r="A682" i="16"/>
  <c r="AN681" i="16"/>
  <c r="AM681" i="16"/>
  <c r="AL681" i="16"/>
  <c r="AK681" i="16"/>
  <c r="AJ681" i="16"/>
  <c r="AI681" i="16"/>
  <c r="AH681" i="16"/>
  <c r="AF681" i="16"/>
  <c r="AB681" i="16"/>
  <c r="Z681" i="16"/>
  <c r="U681" i="16"/>
  <c r="T681" i="16"/>
  <c r="R681" i="16"/>
  <c r="O681" i="16"/>
  <c r="D681" i="16"/>
  <c r="C681" i="16"/>
  <c r="B681" i="16"/>
  <c r="A681" i="16"/>
  <c r="AN680" i="16"/>
  <c r="AM680" i="16"/>
  <c r="AL680" i="16"/>
  <c r="AK680" i="16"/>
  <c r="AJ680" i="16"/>
  <c r="AI680" i="16"/>
  <c r="AH680" i="16"/>
  <c r="AF680" i="16"/>
  <c r="AB680" i="16"/>
  <c r="Z680" i="16"/>
  <c r="U680" i="16"/>
  <c r="T680" i="16"/>
  <c r="R680" i="16"/>
  <c r="O680" i="16"/>
  <c r="D680" i="16"/>
  <c r="C680" i="16"/>
  <c r="B680" i="16"/>
  <c r="A680" i="16"/>
  <c r="AN679" i="16"/>
  <c r="AM679" i="16"/>
  <c r="AL679" i="16"/>
  <c r="AK679" i="16"/>
  <c r="AJ679" i="16"/>
  <c r="AI679" i="16"/>
  <c r="AH679" i="16"/>
  <c r="AF679" i="16"/>
  <c r="AB679" i="16"/>
  <c r="Z679" i="16"/>
  <c r="U679" i="16"/>
  <c r="T679" i="16"/>
  <c r="R679" i="16"/>
  <c r="O679" i="16"/>
  <c r="D679" i="16"/>
  <c r="C679" i="16"/>
  <c r="B679" i="16"/>
  <c r="A679" i="16"/>
  <c r="AN678" i="16"/>
  <c r="AM678" i="16"/>
  <c r="AL678" i="16"/>
  <c r="AK678" i="16"/>
  <c r="AJ678" i="16"/>
  <c r="AI678" i="16"/>
  <c r="AH678" i="16"/>
  <c r="AF678" i="16"/>
  <c r="AB678" i="16"/>
  <c r="Z678" i="16"/>
  <c r="U678" i="16"/>
  <c r="T678" i="16"/>
  <c r="R678" i="16"/>
  <c r="O678" i="16"/>
  <c r="D678" i="16"/>
  <c r="C678" i="16"/>
  <c r="B678" i="16"/>
  <c r="A678" i="16"/>
  <c r="AN677" i="16"/>
  <c r="AM677" i="16"/>
  <c r="AL677" i="16"/>
  <c r="AK677" i="16"/>
  <c r="AJ677" i="16"/>
  <c r="AI677" i="16"/>
  <c r="AH677" i="16"/>
  <c r="AF677" i="16"/>
  <c r="AB677" i="16"/>
  <c r="Z677" i="16"/>
  <c r="U677" i="16"/>
  <c r="T677" i="16"/>
  <c r="R677" i="16"/>
  <c r="O677" i="16"/>
  <c r="D677" i="16"/>
  <c r="C677" i="16"/>
  <c r="B677" i="16"/>
  <c r="A677" i="16"/>
  <c r="AN676" i="16"/>
  <c r="AM676" i="16"/>
  <c r="AL676" i="16"/>
  <c r="AK676" i="16"/>
  <c r="AJ676" i="16"/>
  <c r="AI676" i="16"/>
  <c r="AH676" i="16"/>
  <c r="AF676" i="16"/>
  <c r="AB676" i="16"/>
  <c r="Z676" i="16"/>
  <c r="U676" i="16"/>
  <c r="T676" i="16"/>
  <c r="R676" i="16"/>
  <c r="O676" i="16"/>
  <c r="D676" i="16"/>
  <c r="C676" i="16"/>
  <c r="B676" i="16"/>
  <c r="A676" i="16"/>
  <c r="AN675" i="16"/>
  <c r="AM675" i="16"/>
  <c r="AL675" i="16"/>
  <c r="AK675" i="16"/>
  <c r="AJ675" i="16"/>
  <c r="AI675" i="16"/>
  <c r="AH675" i="16"/>
  <c r="AF675" i="16"/>
  <c r="AB675" i="16"/>
  <c r="Z675" i="16"/>
  <c r="U675" i="16"/>
  <c r="T675" i="16"/>
  <c r="R675" i="16"/>
  <c r="O675" i="16"/>
  <c r="D675" i="16"/>
  <c r="C675" i="16"/>
  <c r="B675" i="16"/>
  <c r="A675" i="16"/>
  <c r="AN674" i="16"/>
  <c r="AM674" i="16"/>
  <c r="AL674" i="16"/>
  <c r="AK674" i="16"/>
  <c r="AJ674" i="16"/>
  <c r="AI674" i="16"/>
  <c r="AH674" i="16"/>
  <c r="AF674" i="16"/>
  <c r="AB674" i="16"/>
  <c r="Z674" i="16"/>
  <c r="U674" i="16"/>
  <c r="T674" i="16"/>
  <c r="R674" i="16"/>
  <c r="O674" i="16"/>
  <c r="D674" i="16"/>
  <c r="C674" i="16"/>
  <c r="B674" i="16"/>
  <c r="A674" i="16"/>
  <c r="AN673" i="16"/>
  <c r="AM673" i="16"/>
  <c r="AL673" i="16"/>
  <c r="AK673" i="16"/>
  <c r="AJ673" i="16"/>
  <c r="AI673" i="16"/>
  <c r="AH673" i="16"/>
  <c r="AF673" i="16"/>
  <c r="AB673" i="16"/>
  <c r="Z673" i="16"/>
  <c r="U673" i="16"/>
  <c r="T673" i="16"/>
  <c r="R673" i="16"/>
  <c r="O673" i="16"/>
  <c r="D673" i="16"/>
  <c r="C673" i="16"/>
  <c r="B673" i="16"/>
  <c r="A673" i="16"/>
  <c r="AN672" i="16"/>
  <c r="AM672" i="16"/>
  <c r="AL672" i="16"/>
  <c r="AK672" i="16"/>
  <c r="AJ672" i="16"/>
  <c r="AI672" i="16"/>
  <c r="AH672" i="16"/>
  <c r="AF672" i="16"/>
  <c r="AB672" i="16"/>
  <c r="Z672" i="16"/>
  <c r="U672" i="16"/>
  <c r="T672" i="16"/>
  <c r="R672" i="16"/>
  <c r="O672" i="16"/>
  <c r="D672" i="16"/>
  <c r="C672" i="16"/>
  <c r="B672" i="16"/>
  <c r="A672" i="16"/>
  <c r="AN671" i="16"/>
  <c r="AM671" i="16"/>
  <c r="AL671" i="16"/>
  <c r="AK671" i="16"/>
  <c r="AJ671" i="16"/>
  <c r="AI671" i="16"/>
  <c r="AH671" i="16"/>
  <c r="AF671" i="16"/>
  <c r="AB671" i="16"/>
  <c r="Z671" i="16"/>
  <c r="U671" i="16"/>
  <c r="T671" i="16"/>
  <c r="R671" i="16"/>
  <c r="O671" i="16"/>
  <c r="D671" i="16"/>
  <c r="C671" i="16"/>
  <c r="B671" i="16"/>
  <c r="A671" i="16"/>
  <c r="AN670" i="16"/>
  <c r="AM670" i="16"/>
  <c r="AL670" i="16"/>
  <c r="AK670" i="16"/>
  <c r="AJ670" i="16"/>
  <c r="AI670" i="16"/>
  <c r="AH670" i="16"/>
  <c r="AF670" i="16"/>
  <c r="AB670" i="16"/>
  <c r="Z670" i="16"/>
  <c r="U670" i="16"/>
  <c r="T670" i="16"/>
  <c r="R670" i="16"/>
  <c r="O670" i="16"/>
  <c r="D670" i="16"/>
  <c r="C670" i="16"/>
  <c r="B670" i="16"/>
  <c r="A670" i="16"/>
  <c r="AN669" i="16"/>
  <c r="AM669" i="16"/>
  <c r="AL669" i="16"/>
  <c r="AK669" i="16"/>
  <c r="AJ669" i="16"/>
  <c r="AI669" i="16"/>
  <c r="AH669" i="16"/>
  <c r="AF669" i="16"/>
  <c r="AB669" i="16"/>
  <c r="Z669" i="16"/>
  <c r="U669" i="16"/>
  <c r="T669" i="16"/>
  <c r="R669" i="16"/>
  <c r="O669" i="16"/>
  <c r="D669" i="16"/>
  <c r="C669" i="16"/>
  <c r="B669" i="16"/>
  <c r="A669" i="16"/>
  <c r="AN668" i="16"/>
  <c r="AM668" i="16"/>
  <c r="AL668" i="16"/>
  <c r="AK668" i="16"/>
  <c r="AJ668" i="16"/>
  <c r="AI668" i="16"/>
  <c r="AH668" i="16"/>
  <c r="AF668" i="16"/>
  <c r="AB668" i="16"/>
  <c r="Z668" i="16"/>
  <c r="U668" i="16"/>
  <c r="T668" i="16"/>
  <c r="R668" i="16"/>
  <c r="O668" i="16"/>
  <c r="D668" i="16"/>
  <c r="C668" i="16"/>
  <c r="B668" i="16"/>
  <c r="A668" i="16"/>
  <c r="AN667" i="16"/>
  <c r="AM667" i="16"/>
  <c r="AL667" i="16"/>
  <c r="AK667" i="16"/>
  <c r="AJ667" i="16"/>
  <c r="AI667" i="16"/>
  <c r="AH667" i="16"/>
  <c r="AF667" i="16"/>
  <c r="AB667" i="16"/>
  <c r="Z667" i="16"/>
  <c r="U667" i="16"/>
  <c r="T667" i="16"/>
  <c r="R667" i="16"/>
  <c r="O667" i="16"/>
  <c r="D667" i="16"/>
  <c r="C667" i="16"/>
  <c r="B667" i="16"/>
  <c r="A667" i="16"/>
  <c r="AN666" i="16"/>
  <c r="AM666" i="16"/>
  <c r="AL666" i="16"/>
  <c r="AK666" i="16"/>
  <c r="AJ666" i="16"/>
  <c r="AI666" i="16"/>
  <c r="AH666" i="16"/>
  <c r="AF666" i="16"/>
  <c r="AB666" i="16"/>
  <c r="Z666" i="16"/>
  <c r="U666" i="16"/>
  <c r="T666" i="16"/>
  <c r="R666" i="16"/>
  <c r="O666" i="16"/>
  <c r="D666" i="16"/>
  <c r="C666" i="16"/>
  <c r="B666" i="16"/>
  <c r="A666" i="16"/>
  <c r="AN665" i="16"/>
  <c r="AM665" i="16"/>
  <c r="AL665" i="16"/>
  <c r="AK665" i="16"/>
  <c r="AJ665" i="16"/>
  <c r="AI665" i="16"/>
  <c r="AH665" i="16"/>
  <c r="AF665" i="16"/>
  <c r="AB665" i="16"/>
  <c r="Z665" i="16"/>
  <c r="U665" i="16"/>
  <c r="T665" i="16"/>
  <c r="R665" i="16"/>
  <c r="O665" i="16"/>
  <c r="D665" i="16"/>
  <c r="C665" i="16"/>
  <c r="B665" i="16"/>
  <c r="A665" i="16"/>
  <c r="AN664" i="16"/>
  <c r="AM664" i="16"/>
  <c r="AL664" i="16"/>
  <c r="AK664" i="16"/>
  <c r="AJ664" i="16"/>
  <c r="AI664" i="16"/>
  <c r="AH664" i="16"/>
  <c r="AF664" i="16"/>
  <c r="AB664" i="16"/>
  <c r="Z664" i="16"/>
  <c r="U664" i="16"/>
  <c r="T664" i="16"/>
  <c r="R664" i="16"/>
  <c r="O664" i="16"/>
  <c r="D664" i="16"/>
  <c r="C664" i="16"/>
  <c r="B664" i="16"/>
  <c r="A664" i="16"/>
  <c r="AN663" i="16"/>
  <c r="AM663" i="16"/>
  <c r="AL663" i="16"/>
  <c r="AK663" i="16"/>
  <c r="AJ663" i="16"/>
  <c r="AI663" i="16"/>
  <c r="AH663" i="16"/>
  <c r="AF663" i="16"/>
  <c r="AB663" i="16"/>
  <c r="Z663" i="16"/>
  <c r="U663" i="16"/>
  <c r="T663" i="16"/>
  <c r="R663" i="16"/>
  <c r="O663" i="16"/>
  <c r="D663" i="16"/>
  <c r="C663" i="16"/>
  <c r="B663" i="16"/>
  <c r="A663" i="16"/>
  <c r="AN662" i="16"/>
  <c r="AM662" i="16"/>
  <c r="AL662" i="16"/>
  <c r="AK662" i="16"/>
  <c r="AJ662" i="16"/>
  <c r="AI662" i="16"/>
  <c r="AH662" i="16"/>
  <c r="AF662" i="16"/>
  <c r="AB662" i="16"/>
  <c r="Z662" i="16"/>
  <c r="U662" i="16"/>
  <c r="T662" i="16"/>
  <c r="R662" i="16"/>
  <c r="O662" i="16"/>
  <c r="D662" i="16"/>
  <c r="C662" i="16"/>
  <c r="B662" i="16"/>
  <c r="A662" i="16"/>
  <c r="AN661" i="16"/>
  <c r="AM661" i="16"/>
  <c r="AL661" i="16"/>
  <c r="AK661" i="16"/>
  <c r="AJ661" i="16"/>
  <c r="AI661" i="16"/>
  <c r="AH661" i="16"/>
  <c r="AF661" i="16"/>
  <c r="AB661" i="16"/>
  <c r="Z661" i="16"/>
  <c r="U661" i="16"/>
  <c r="T661" i="16"/>
  <c r="R661" i="16"/>
  <c r="O661" i="16"/>
  <c r="D661" i="16"/>
  <c r="C661" i="16"/>
  <c r="B661" i="16"/>
  <c r="A661" i="16"/>
  <c r="AN660" i="16"/>
  <c r="AM660" i="16"/>
  <c r="AL660" i="16"/>
  <c r="AK660" i="16"/>
  <c r="AJ660" i="16"/>
  <c r="AI660" i="16"/>
  <c r="AH660" i="16"/>
  <c r="AF660" i="16"/>
  <c r="AB660" i="16"/>
  <c r="Z660" i="16"/>
  <c r="U660" i="16"/>
  <c r="T660" i="16"/>
  <c r="R660" i="16"/>
  <c r="O660" i="16"/>
  <c r="D660" i="16"/>
  <c r="C660" i="16"/>
  <c r="B660" i="16"/>
  <c r="A660" i="16"/>
  <c r="AN659" i="16"/>
  <c r="AM659" i="16"/>
  <c r="AL659" i="16"/>
  <c r="AK659" i="16"/>
  <c r="AJ659" i="16"/>
  <c r="AI659" i="16"/>
  <c r="AH659" i="16"/>
  <c r="AF659" i="16"/>
  <c r="AB659" i="16"/>
  <c r="Z659" i="16"/>
  <c r="U659" i="16"/>
  <c r="T659" i="16"/>
  <c r="R659" i="16"/>
  <c r="O659" i="16"/>
  <c r="D659" i="16"/>
  <c r="C659" i="16"/>
  <c r="B659" i="16"/>
  <c r="A659" i="16"/>
  <c r="AN658" i="16"/>
  <c r="AM658" i="16"/>
  <c r="AL658" i="16"/>
  <c r="AK658" i="16"/>
  <c r="AJ658" i="16"/>
  <c r="AI658" i="16"/>
  <c r="AH658" i="16"/>
  <c r="AF658" i="16"/>
  <c r="AB658" i="16"/>
  <c r="Z658" i="16"/>
  <c r="U658" i="16"/>
  <c r="T658" i="16"/>
  <c r="R658" i="16"/>
  <c r="O658" i="16"/>
  <c r="D658" i="16"/>
  <c r="C658" i="16"/>
  <c r="B658" i="16"/>
  <c r="A658" i="16"/>
  <c r="AN657" i="16"/>
  <c r="AM657" i="16"/>
  <c r="AL657" i="16"/>
  <c r="AK657" i="16"/>
  <c r="AJ657" i="16"/>
  <c r="AI657" i="16"/>
  <c r="AH657" i="16"/>
  <c r="AF657" i="16"/>
  <c r="AB657" i="16"/>
  <c r="Z657" i="16"/>
  <c r="U657" i="16"/>
  <c r="T657" i="16"/>
  <c r="R657" i="16"/>
  <c r="O657" i="16"/>
  <c r="D657" i="16"/>
  <c r="C657" i="16"/>
  <c r="B657" i="16"/>
  <c r="A657" i="16"/>
  <c r="AN656" i="16"/>
  <c r="AM656" i="16"/>
  <c r="AL656" i="16"/>
  <c r="AK656" i="16"/>
  <c r="AJ656" i="16"/>
  <c r="AI656" i="16"/>
  <c r="AH656" i="16"/>
  <c r="AF656" i="16"/>
  <c r="AB656" i="16"/>
  <c r="Z656" i="16"/>
  <c r="U656" i="16"/>
  <c r="T656" i="16"/>
  <c r="R656" i="16"/>
  <c r="O656" i="16"/>
  <c r="D656" i="16"/>
  <c r="C656" i="16"/>
  <c r="B656" i="16"/>
  <c r="A656" i="16"/>
  <c r="AN655" i="16"/>
  <c r="AM655" i="16"/>
  <c r="AL655" i="16"/>
  <c r="AK655" i="16"/>
  <c r="AJ655" i="16"/>
  <c r="AI655" i="16"/>
  <c r="AH655" i="16"/>
  <c r="AF655" i="16"/>
  <c r="AB655" i="16"/>
  <c r="Z655" i="16"/>
  <c r="U655" i="16"/>
  <c r="T655" i="16"/>
  <c r="R655" i="16"/>
  <c r="O655" i="16"/>
  <c r="D655" i="16"/>
  <c r="C655" i="16"/>
  <c r="B655" i="16"/>
  <c r="A655" i="16"/>
  <c r="AN654" i="16"/>
  <c r="AM654" i="16"/>
  <c r="AL654" i="16"/>
  <c r="AK654" i="16"/>
  <c r="AJ654" i="16"/>
  <c r="AI654" i="16"/>
  <c r="AH654" i="16"/>
  <c r="AF654" i="16"/>
  <c r="AB654" i="16"/>
  <c r="Z654" i="16"/>
  <c r="U654" i="16"/>
  <c r="T654" i="16"/>
  <c r="R654" i="16"/>
  <c r="O654" i="16"/>
  <c r="D654" i="16"/>
  <c r="C654" i="16"/>
  <c r="B654" i="16"/>
  <c r="A654" i="16"/>
  <c r="AN653" i="16"/>
  <c r="AM653" i="16"/>
  <c r="AL653" i="16"/>
  <c r="AK653" i="16"/>
  <c r="AJ653" i="16"/>
  <c r="AI653" i="16"/>
  <c r="AH653" i="16"/>
  <c r="AF653" i="16"/>
  <c r="AB653" i="16"/>
  <c r="Z653" i="16"/>
  <c r="U653" i="16"/>
  <c r="T653" i="16"/>
  <c r="R653" i="16"/>
  <c r="O653" i="16"/>
  <c r="D653" i="16"/>
  <c r="C653" i="16"/>
  <c r="B653" i="16"/>
  <c r="A653" i="16"/>
  <c r="AN652" i="16"/>
  <c r="AM652" i="16"/>
  <c r="AL652" i="16"/>
  <c r="AK652" i="16"/>
  <c r="AJ652" i="16"/>
  <c r="AI652" i="16"/>
  <c r="AH652" i="16"/>
  <c r="AF652" i="16"/>
  <c r="AB652" i="16"/>
  <c r="Z652" i="16"/>
  <c r="U652" i="16"/>
  <c r="T652" i="16"/>
  <c r="R652" i="16"/>
  <c r="O652" i="16"/>
  <c r="D652" i="16"/>
  <c r="C652" i="16"/>
  <c r="B652" i="16"/>
  <c r="A652" i="16"/>
  <c r="AN651" i="16"/>
  <c r="AM651" i="16"/>
  <c r="AL651" i="16"/>
  <c r="AK651" i="16"/>
  <c r="AJ651" i="16"/>
  <c r="AI651" i="16"/>
  <c r="AH651" i="16"/>
  <c r="AF651" i="16"/>
  <c r="AB651" i="16"/>
  <c r="Z651" i="16"/>
  <c r="U651" i="16"/>
  <c r="T651" i="16"/>
  <c r="R651" i="16"/>
  <c r="O651" i="16"/>
  <c r="D651" i="16"/>
  <c r="C651" i="16"/>
  <c r="B651" i="16"/>
  <c r="A651" i="16"/>
  <c r="AN650" i="16"/>
  <c r="AM650" i="16"/>
  <c r="AL650" i="16"/>
  <c r="AK650" i="16"/>
  <c r="AJ650" i="16"/>
  <c r="AI650" i="16"/>
  <c r="AH650" i="16"/>
  <c r="AF650" i="16"/>
  <c r="AB650" i="16"/>
  <c r="Z650" i="16"/>
  <c r="U650" i="16"/>
  <c r="T650" i="16"/>
  <c r="R650" i="16"/>
  <c r="O650" i="16"/>
  <c r="D650" i="16"/>
  <c r="C650" i="16"/>
  <c r="B650" i="16"/>
  <c r="A650" i="16"/>
  <c r="AN649" i="16"/>
  <c r="AM649" i="16"/>
  <c r="AL649" i="16"/>
  <c r="AK649" i="16"/>
  <c r="AJ649" i="16"/>
  <c r="AI649" i="16"/>
  <c r="AH649" i="16"/>
  <c r="AF649" i="16"/>
  <c r="AB649" i="16"/>
  <c r="Z649" i="16"/>
  <c r="U649" i="16"/>
  <c r="T649" i="16"/>
  <c r="R649" i="16"/>
  <c r="O649" i="16"/>
  <c r="D649" i="16"/>
  <c r="C649" i="16"/>
  <c r="B649" i="16"/>
  <c r="A649" i="16"/>
  <c r="AN648" i="16"/>
  <c r="AM648" i="16"/>
  <c r="AL648" i="16"/>
  <c r="AK648" i="16"/>
  <c r="AJ648" i="16"/>
  <c r="AI648" i="16"/>
  <c r="AH648" i="16"/>
  <c r="AF648" i="16"/>
  <c r="AB648" i="16"/>
  <c r="Z648" i="16"/>
  <c r="U648" i="16"/>
  <c r="T648" i="16"/>
  <c r="R648" i="16"/>
  <c r="O648" i="16"/>
  <c r="D648" i="16"/>
  <c r="C648" i="16"/>
  <c r="B648" i="16"/>
  <c r="A648" i="16"/>
  <c r="AN647" i="16"/>
  <c r="AM647" i="16"/>
  <c r="AL647" i="16"/>
  <c r="AK647" i="16"/>
  <c r="AJ647" i="16"/>
  <c r="AI647" i="16"/>
  <c r="AH647" i="16"/>
  <c r="AF647" i="16"/>
  <c r="AB647" i="16"/>
  <c r="Z647" i="16"/>
  <c r="U647" i="16"/>
  <c r="T647" i="16"/>
  <c r="R647" i="16"/>
  <c r="O647" i="16"/>
  <c r="D647" i="16"/>
  <c r="C647" i="16"/>
  <c r="B647" i="16"/>
  <c r="A647" i="16"/>
  <c r="AN646" i="16"/>
  <c r="AM646" i="16"/>
  <c r="AL646" i="16"/>
  <c r="AK646" i="16"/>
  <c r="AJ646" i="16"/>
  <c r="AI646" i="16"/>
  <c r="AH646" i="16"/>
  <c r="AF646" i="16"/>
  <c r="AB646" i="16"/>
  <c r="Z646" i="16"/>
  <c r="U646" i="16"/>
  <c r="T646" i="16"/>
  <c r="R646" i="16"/>
  <c r="O646" i="16"/>
  <c r="D646" i="16"/>
  <c r="C646" i="16"/>
  <c r="B646" i="16"/>
  <c r="A646" i="16"/>
  <c r="AN645" i="16"/>
  <c r="AM645" i="16"/>
  <c r="AL645" i="16"/>
  <c r="AK645" i="16"/>
  <c r="AJ645" i="16"/>
  <c r="AI645" i="16"/>
  <c r="AH645" i="16"/>
  <c r="AF645" i="16"/>
  <c r="AB645" i="16"/>
  <c r="Z645" i="16"/>
  <c r="U645" i="16"/>
  <c r="T645" i="16"/>
  <c r="R645" i="16"/>
  <c r="O645" i="16"/>
  <c r="D645" i="16"/>
  <c r="C645" i="16"/>
  <c r="B645" i="16"/>
  <c r="A645" i="16"/>
  <c r="AN644" i="16"/>
  <c r="AM644" i="16"/>
  <c r="AL644" i="16"/>
  <c r="AK644" i="16"/>
  <c r="AJ644" i="16"/>
  <c r="AI644" i="16"/>
  <c r="AH644" i="16"/>
  <c r="AF644" i="16"/>
  <c r="AB644" i="16"/>
  <c r="Z644" i="16"/>
  <c r="U644" i="16"/>
  <c r="T644" i="16"/>
  <c r="R644" i="16"/>
  <c r="O644" i="16"/>
  <c r="D644" i="16"/>
  <c r="C644" i="16"/>
  <c r="B644" i="16"/>
  <c r="A644" i="16"/>
  <c r="AN643" i="16"/>
  <c r="AM643" i="16"/>
  <c r="AL643" i="16"/>
  <c r="AK643" i="16"/>
  <c r="AJ643" i="16"/>
  <c r="AI643" i="16"/>
  <c r="AH643" i="16"/>
  <c r="AF643" i="16"/>
  <c r="AB643" i="16"/>
  <c r="Z643" i="16"/>
  <c r="U643" i="16"/>
  <c r="T643" i="16"/>
  <c r="R643" i="16"/>
  <c r="O643" i="16"/>
  <c r="D643" i="16"/>
  <c r="C643" i="16"/>
  <c r="B643" i="16"/>
  <c r="A643" i="16"/>
  <c r="AN642" i="16"/>
  <c r="AM642" i="16"/>
  <c r="AL642" i="16"/>
  <c r="AK642" i="16"/>
  <c r="AJ642" i="16"/>
  <c r="AI642" i="16"/>
  <c r="AH642" i="16"/>
  <c r="AF642" i="16"/>
  <c r="AB642" i="16"/>
  <c r="Z642" i="16"/>
  <c r="U642" i="16"/>
  <c r="T642" i="16"/>
  <c r="R642" i="16"/>
  <c r="O642" i="16"/>
  <c r="D642" i="16"/>
  <c r="C642" i="16"/>
  <c r="B642" i="16"/>
  <c r="A642" i="16"/>
  <c r="AN641" i="16"/>
  <c r="AM641" i="16"/>
  <c r="AL641" i="16"/>
  <c r="AK641" i="16"/>
  <c r="AJ641" i="16"/>
  <c r="AI641" i="16"/>
  <c r="AH641" i="16"/>
  <c r="AF641" i="16"/>
  <c r="AB641" i="16"/>
  <c r="Z641" i="16"/>
  <c r="U641" i="16"/>
  <c r="T641" i="16"/>
  <c r="R641" i="16"/>
  <c r="O641" i="16"/>
  <c r="D641" i="16"/>
  <c r="C641" i="16"/>
  <c r="B641" i="16"/>
  <c r="A641" i="16"/>
  <c r="AN640" i="16"/>
  <c r="AM640" i="16"/>
  <c r="AL640" i="16"/>
  <c r="AK640" i="16"/>
  <c r="AJ640" i="16"/>
  <c r="AI640" i="16"/>
  <c r="AH640" i="16"/>
  <c r="AF640" i="16"/>
  <c r="AB640" i="16"/>
  <c r="Z640" i="16"/>
  <c r="U640" i="16"/>
  <c r="T640" i="16"/>
  <c r="R640" i="16"/>
  <c r="O640" i="16"/>
  <c r="D640" i="16"/>
  <c r="C640" i="16"/>
  <c r="B640" i="16"/>
  <c r="A640" i="16"/>
  <c r="AN639" i="16"/>
  <c r="AM639" i="16"/>
  <c r="AL639" i="16"/>
  <c r="AK639" i="16"/>
  <c r="AJ639" i="16"/>
  <c r="AI639" i="16"/>
  <c r="AH639" i="16"/>
  <c r="AF639" i="16"/>
  <c r="AB639" i="16"/>
  <c r="Z639" i="16"/>
  <c r="U639" i="16"/>
  <c r="T639" i="16"/>
  <c r="R639" i="16"/>
  <c r="O639" i="16"/>
  <c r="D639" i="16"/>
  <c r="C639" i="16"/>
  <c r="B639" i="16"/>
  <c r="A639" i="16"/>
  <c r="AN638" i="16"/>
  <c r="AM638" i="16"/>
  <c r="AL638" i="16"/>
  <c r="AK638" i="16"/>
  <c r="AJ638" i="16"/>
  <c r="AI638" i="16"/>
  <c r="AH638" i="16"/>
  <c r="AF638" i="16"/>
  <c r="AB638" i="16"/>
  <c r="Z638" i="16"/>
  <c r="U638" i="16"/>
  <c r="T638" i="16"/>
  <c r="R638" i="16"/>
  <c r="O638" i="16"/>
  <c r="D638" i="16"/>
  <c r="C638" i="16"/>
  <c r="B638" i="16"/>
  <c r="A638" i="16"/>
  <c r="AN637" i="16"/>
  <c r="AM637" i="16"/>
  <c r="AL637" i="16"/>
  <c r="AK637" i="16"/>
  <c r="AJ637" i="16"/>
  <c r="AI637" i="16"/>
  <c r="AH637" i="16"/>
  <c r="AF637" i="16"/>
  <c r="AB637" i="16"/>
  <c r="Z637" i="16"/>
  <c r="U637" i="16"/>
  <c r="T637" i="16"/>
  <c r="R637" i="16"/>
  <c r="O637" i="16"/>
  <c r="D637" i="16"/>
  <c r="C637" i="16"/>
  <c r="B637" i="16"/>
  <c r="A637" i="16"/>
  <c r="AN636" i="16"/>
  <c r="AM636" i="16"/>
  <c r="AL636" i="16"/>
  <c r="AK636" i="16"/>
  <c r="AJ636" i="16"/>
  <c r="AI636" i="16"/>
  <c r="AH636" i="16"/>
  <c r="AF636" i="16"/>
  <c r="AB636" i="16"/>
  <c r="Z636" i="16"/>
  <c r="U636" i="16"/>
  <c r="T636" i="16"/>
  <c r="R636" i="16"/>
  <c r="O636" i="16"/>
  <c r="D636" i="16"/>
  <c r="C636" i="16"/>
  <c r="B636" i="16"/>
  <c r="A636" i="16"/>
  <c r="AN635" i="16"/>
  <c r="AM635" i="16"/>
  <c r="AL635" i="16"/>
  <c r="AK635" i="16"/>
  <c r="AJ635" i="16"/>
  <c r="AI635" i="16"/>
  <c r="AH635" i="16"/>
  <c r="AF635" i="16"/>
  <c r="AB635" i="16"/>
  <c r="Z635" i="16"/>
  <c r="U635" i="16"/>
  <c r="T635" i="16"/>
  <c r="R635" i="16"/>
  <c r="O635" i="16"/>
  <c r="D635" i="16"/>
  <c r="C635" i="16"/>
  <c r="B635" i="16"/>
  <c r="A635" i="16"/>
  <c r="AN634" i="16"/>
  <c r="AM634" i="16"/>
  <c r="AL634" i="16"/>
  <c r="AK634" i="16"/>
  <c r="AJ634" i="16"/>
  <c r="AI634" i="16"/>
  <c r="AH634" i="16"/>
  <c r="AF634" i="16"/>
  <c r="AB634" i="16"/>
  <c r="Z634" i="16"/>
  <c r="U634" i="16"/>
  <c r="T634" i="16"/>
  <c r="R634" i="16"/>
  <c r="O634" i="16"/>
  <c r="D634" i="16"/>
  <c r="C634" i="16"/>
  <c r="B634" i="16"/>
  <c r="A634" i="16"/>
  <c r="AN633" i="16"/>
  <c r="AM633" i="16"/>
  <c r="AL633" i="16"/>
  <c r="AK633" i="16"/>
  <c r="AJ633" i="16"/>
  <c r="AI633" i="16"/>
  <c r="AH633" i="16"/>
  <c r="AF633" i="16"/>
  <c r="AB633" i="16"/>
  <c r="Z633" i="16"/>
  <c r="U633" i="16"/>
  <c r="T633" i="16"/>
  <c r="R633" i="16"/>
  <c r="O633" i="16"/>
  <c r="D633" i="16"/>
  <c r="C633" i="16"/>
  <c r="B633" i="16"/>
  <c r="A633" i="16"/>
  <c r="AN632" i="16"/>
  <c r="AM632" i="16"/>
  <c r="AL632" i="16"/>
  <c r="AK632" i="16"/>
  <c r="AJ632" i="16"/>
  <c r="AI632" i="16"/>
  <c r="AH632" i="16"/>
  <c r="AF632" i="16"/>
  <c r="AB632" i="16"/>
  <c r="Z632" i="16"/>
  <c r="U632" i="16"/>
  <c r="T632" i="16"/>
  <c r="R632" i="16"/>
  <c r="O632" i="16"/>
  <c r="D632" i="16"/>
  <c r="C632" i="16"/>
  <c r="B632" i="16"/>
  <c r="A632" i="16"/>
  <c r="AN631" i="16"/>
  <c r="AM631" i="16"/>
  <c r="AL631" i="16"/>
  <c r="AK631" i="16"/>
  <c r="AJ631" i="16"/>
  <c r="AI631" i="16"/>
  <c r="AH631" i="16"/>
  <c r="AF631" i="16"/>
  <c r="AB631" i="16"/>
  <c r="Z631" i="16"/>
  <c r="U631" i="16"/>
  <c r="T631" i="16"/>
  <c r="R631" i="16"/>
  <c r="O631" i="16"/>
  <c r="D631" i="16"/>
  <c r="C631" i="16"/>
  <c r="B631" i="16"/>
  <c r="A631" i="16"/>
  <c r="AN630" i="16"/>
  <c r="AM630" i="16"/>
  <c r="AL630" i="16"/>
  <c r="AK630" i="16"/>
  <c r="AJ630" i="16"/>
  <c r="AI630" i="16"/>
  <c r="AH630" i="16"/>
  <c r="AF630" i="16"/>
  <c r="AB630" i="16"/>
  <c r="Z630" i="16"/>
  <c r="U630" i="16"/>
  <c r="T630" i="16"/>
  <c r="R630" i="16"/>
  <c r="O630" i="16"/>
  <c r="D630" i="16"/>
  <c r="C630" i="16"/>
  <c r="B630" i="16"/>
  <c r="A630" i="16"/>
  <c r="AN629" i="16"/>
  <c r="AM629" i="16"/>
  <c r="AL629" i="16"/>
  <c r="AK629" i="16"/>
  <c r="AJ629" i="16"/>
  <c r="AI629" i="16"/>
  <c r="AH629" i="16"/>
  <c r="AF629" i="16"/>
  <c r="AB629" i="16"/>
  <c r="Z629" i="16"/>
  <c r="U629" i="16"/>
  <c r="T629" i="16"/>
  <c r="R629" i="16"/>
  <c r="O629" i="16"/>
  <c r="D629" i="16"/>
  <c r="C629" i="16"/>
  <c r="B629" i="16"/>
  <c r="A629" i="16"/>
  <c r="AN628" i="16"/>
  <c r="AM628" i="16"/>
  <c r="AL628" i="16"/>
  <c r="AK628" i="16"/>
  <c r="AJ628" i="16"/>
  <c r="AI628" i="16"/>
  <c r="AH628" i="16"/>
  <c r="AF628" i="16"/>
  <c r="AB628" i="16"/>
  <c r="Z628" i="16"/>
  <c r="U628" i="16"/>
  <c r="T628" i="16"/>
  <c r="R628" i="16"/>
  <c r="O628" i="16"/>
  <c r="D628" i="16"/>
  <c r="C628" i="16"/>
  <c r="B628" i="16"/>
  <c r="A628" i="16"/>
  <c r="AN627" i="16"/>
  <c r="AM627" i="16"/>
  <c r="AL627" i="16"/>
  <c r="AK627" i="16"/>
  <c r="AJ627" i="16"/>
  <c r="AI627" i="16"/>
  <c r="AH627" i="16"/>
  <c r="AF627" i="16"/>
  <c r="AB627" i="16"/>
  <c r="Z627" i="16"/>
  <c r="U627" i="16"/>
  <c r="T627" i="16"/>
  <c r="R627" i="16"/>
  <c r="O627" i="16"/>
  <c r="D627" i="16"/>
  <c r="C627" i="16"/>
  <c r="B627" i="16"/>
  <c r="A627" i="16"/>
  <c r="AN626" i="16"/>
  <c r="AM626" i="16"/>
  <c r="AL626" i="16"/>
  <c r="AK626" i="16"/>
  <c r="AJ626" i="16"/>
  <c r="AI626" i="16"/>
  <c r="AH626" i="16"/>
  <c r="AF626" i="16"/>
  <c r="AB626" i="16"/>
  <c r="Z626" i="16"/>
  <c r="U626" i="16"/>
  <c r="T626" i="16"/>
  <c r="R626" i="16"/>
  <c r="O626" i="16"/>
  <c r="D626" i="16"/>
  <c r="C626" i="16"/>
  <c r="B626" i="16"/>
  <c r="A626" i="16"/>
  <c r="AN625" i="16"/>
  <c r="AM625" i="16"/>
  <c r="AL625" i="16"/>
  <c r="AK625" i="16"/>
  <c r="AJ625" i="16"/>
  <c r="AI625" i="16"/>
  <c r="AH625" i="16"/>
  <c r="AF625" i="16"/>
  <c r="AB625" i="16"/>
  <c r="Z625" i="16"/>
  <c r="U625" i="16"/>
  <c r="T625" i="16"/>
  <c r="R625" i="16"/>
  <c r="O625" i="16"/>
  <c r="D625" i="16"/>
  <c r="C625" i="16"/>
  <c r="B625" i="16"/>
  <c r="A625" i="16"/>
  <c r="AN624" i="16"/>
  <c r="AM624" i="16"/>
  <c r="AL624" i="16"/>
  <c r="AK624" i="16"/>
  <c r="AJ624" i="16"/>
  <c r="AI624" i="16"/>
  <c r="AH624" i="16"/>
  <c r="AF624" i="16"/>
  <c r="AB624" i="16"/>
  <c r="Z624" i="16"/>
  <c r="U624" i="16"/>
  <c r="T624" i="16"/>
  <c r="R624" i="16"/>
  <c r="O624" i="16"/>
  <c r="D624" i="16"/>
  <c r="C624" i="16"/>
  <c r="B624" i="16"/>
  <c r="A624" i="16"/>
  <c r="AN623" i="16"/>
  <c r="AM623" i="16"/>
  <c r="AL623" i="16"/>
  <c r="AK623" i="16"/>
  <c r="AJ623" i="16"/>
  <c r="AI623" i="16"/>
  <c r="AH623" i="16"/>
  <c r="AF623" i="16"/>
  <c r="AB623" i="16"/>
  <c r="Z623" i="16"/>
  <c r="U623" i="16"/>
  <c r="T623" i="16"/>
  <c r="R623" i="16"/>
  <c r="O623" i="16"/>
  <c r="D623" i="16"/>
  <c r="C623" i="16"/>
  <c r="B623" i="16"/>
  <c r="A623" i="16"/>
  <c r="AN622" i="16"/>
  <c r="AM622" i="16"/>
  <c r="AL622" i="16"/>
  <c r="AK622" i="16"/>
  <c r="AJ622" i="16"/>
  <c r="AI622" i="16"/>
  <c r="AH622" i="16"/>
  <c r="AF622" i="16"/>
  <c r="AB622" i="16"/>
  <c r="Z622" i="16"/>
  <c r="U622" i="16"/>
  <c r="T622" i="16"/>
  <c r="R622" i="16"/>
  <c r="O622" i="16"/>
  <c r="D622" i="16"/>
  <c r="C622" i="16"/>
  <c r="B622" i="16"/>
  <c r="A622" i="16"/>
  <c r="AN621" i="16"/>
  <c r="AM621" i="16"/>
  <c r="AL621" i="16"/>
  <c r="AK621" i="16"/>
  <c r="AJ621" i="16"/>
  <c r="AI621" i="16"/>
  <c r="AH621" i="16"/>
  <c r="AF621" i="16"/>
  <c r="AB621" i="16"/>
  <c r="Z621" i="16"/>
  <c r="U621" i="16"/>
  <c r="T621" i="16"/>
  <c r="R621" i="16"/>
  <c r="O621" i="16"/>
  <c r="D621" i="16"/>
  <c r="C621" i="16"/>
  <c r="B621" i="16"/>
  <c r="A621" i="16"/>
  <c r="AN620" i="16"/>
  <c r="AM620" i="16"/>
  <c r="AL620" i="16"/>
  <c r="AK620" i="16"/>
  <c r="AJ620" i="16"/>
  <c r="AI620" i="16"/>
  <c r="AH620" i="16"/>
  <c r="AF620" i="16"/>
  <c r="AB620" i="16"/>
  <c r="Z620" i="16"/>
  <c r="U620" i="16"/>
  <c r="T620" i="16"/>
  <c r="R620" i="16"/>
  <c r="O620" i="16"/>
  <c r="D620" i="16"/>
  <c r="C620" i="16"/>
  <c r="B620" i="16"/>
  <c r="A620" i="16"/>
  <c r="AN619" i="16"/>
  <c r="AM619" i="16"/>
  <c r="AL619" i="16"/>
  <c r="AK619" i="16"/>
  <c r="AJ619" i="16"/>
  <c r="AI619" i="16"/>
  <c r="AH619" i="16"/>
  <c r="AF619" i="16"/>
  <c r="AB619" i="16"/>
  <c r="Z619" i="16"/>
  <c r="U619" i="16"/>
  <c r="T619" i="16"/>
  <c r="R619" i="16"/>
  <c r="O619" i="16"/>
  <c r="D619" i="16"/>
  <c r="C619" i="16"/>
  <c r="B619" i="16"/>
  <c r="A619" i="16"/>
  <c r="AN618" i="16"/>
  <c r="AM618" i="16"/>
  <c r="AL618" i="16"/>
  <c r="AK618" i="16"/>
  <c r="AJ618" i="16"/>
  <c r="AI618" i="16"/>
  <c r="AH618" i="16"/>
  <c r="AF618" i="16"/>
  <c r="AB618" i="16"/>
  <c r="Z618" i="16"/>
  <c r="U618" i="16"/>
  <c r="T618" i="16"/>
  <c r="R618" i="16"/>
  <c r="O618" i="16"/>
  <c r="D618" i="16"/>
  <c r="C618" i="16"/>
  <c r="B618" i="16"/>
  <c r="A618" i="16"/>
  <c r="AN617" i="16"/>
  <c r="AM617" i="16"/>
  <c r="AL617" i="16"/>
  <c r="AK617" i="16"/>
  <c r="AJ617" i="16"/>
  <c r="AI617" i="16"/>
  <c r="AH617" i="16"/>
  <c r="AF617" i="16"/>
  <c r="AB617" i="16"/>
  <c r="Z617" i="16"/>
  <c r="U617" i="16"/>
  <c r="T617" i="16"/>
  <c r="R617" i="16"/>
  <c r="O617" i="16"/>
  <c r="D617" i="16"/>
  <c r="C617" i="16"/>
  <c r="B617" i="16"/>
  <c r="A617" i="16"/>
  <c r="AN616" i="16"/>
  <c r="AM616" i="16"/>
  <c r="AL616" i="16"/>
  <c r="AK616" i="16"/>
  <c r="AJ616" i="16"/>
  <c r="AI616" i="16"/>
  <c r="AH616" i="16"/>
  <c r="AF616" i="16"/>
  <c r="AB616" i="16"/>
  <c r="Z616" i="16"/>
  <c r="U616" i="16"/>
  <c r="T616" i="16"/>
  <c r="R616" i="16"/>
  <c r="O616" i="16"/>
  <c r="D616" i="16"/>
  <c r="C616" i="16"/>
  <c r="B616" i="16"/>
  <c r="A616" i="16"/>
  <c r="AN615" i="16"/>
  <c r="AM615" i="16"/>
  <c r="AL615" i="16"/>
  <c r="AK615" i="16"/>
  <c r="AJ615" i="16"/>
  <c r="AI615" i="16"/>
  <c r="AH615" i="16"/>
  <c r="AF615" i="16"/>
  <c r="AB615" i="16"/>
  <c r="Z615" i="16"/>
  <c r="U615" i="16"/>
  <c r="T615" i="16"/>
  <c r="R615" i="16"/>
  <c r="O615" i="16"/>
  <c r="D615" i="16"/>
  <c r="C615" i="16"/>
  <c r="B615" i="16"/>
  <c r="A615" i="16"/>
  <c r="AN614" i="16"/>
  <c r="AM614" i="16"/>
  <c r="AL614" i="16"/>
  <c r="AK614" i="16"/>
  <c r="AJ614" i="16"/>
  <c r="AI614" i="16"/>
  <c r="AH614" i="16"/>
  <c r="AF614" i="16"/>
  <c r="AB614" i="16"/>
  <c r="Z614" i="16"/>
  <c r="U614" i="16"/>
  <c r="T614" i="16"/>
  <c r="R614" i="16"/>
  <c r="O614" i="16"/>
  <c r="D614" i="16"/>
  <c r="C614" i="16"/>
  <c r="B614" i="16"/>
  <c r="A614" i="16"/>
  <c r="AN613" i="16"/>
  <c r="AM613" i="16"/>
  <c r="AL613" i="16"/>
  <c r="AK613" i="16"/>
  <c r="AJ613" i="16"/>
  <c r="AI613" i="16"/>
  <c r="AH613" i="16"/>
  <c r="AF613" i="16"/>
  <c r="AB613" i="16"/>
  <c r="Z613" i="16"/>
  <c r="U613" i="16"/>
  <c r="T613" i="16"/>
  <c r="R613" i="16"/>
  <c r="O613" i="16"/>
  <c r="D613" i="16"/>
  <c r="C613" i="16"/>
  <c r="B613" i="16"/>
  <c r="A613" i="16"/>
  <c r="AN612" i="16"/>
  <c r="AM612" i="16"/>
  <c r="AL612" i="16"/>
  <c r="AK612" i="16"/>
  <c r="AJ612" i="16"/>
  <c r="AI612" i="16"/>
  <c r="AH612" i="16"/>
  <c r="AF612" i="16"/>
  <c r="AB612" i="16"/>
  <c r="Z612" i="16"/>
  <c r="U612" i="16"/>
  <c r="T612" i="16"/>
  <c r="R612" i="16"/>
  <c r="O612" i="16"/>
  <c r="D612" i="16"/>
  <c r="C612" i="16"/>
  <c r="B612" i="16"/>
  <c r="A612" i="16"/>
  <c r="AN611" i="16"/>
  <c r="AM611" i="16"/>
  <c r="AL611" i="16"/>
  <c r="AK611" i="16"/>
  <c r="AJ611" i="16"/>
  <c r="AI611" i="16"/>
  <c r="AH611" i="16"/>
  <c r="AF611" i="16"/>
  <c r="AB611" i="16"/>
  <c r="Z611" i="16"/>
  <c r="U611" i="16"/>
  <c r="T611" i="16"/>
  <c r="R611" i="16"/>
  <c r="O611" i="16"/>
  <c r="D611" i="16"/>
  <c r="C611" i="16"/>
  <c r="B611" i="16"/>
  <c r="A611" i="16"/>
  <c r="AN610" i="16"/>
  <c r="AM610" i="16"/>
  <c r="AL610" i="16"/>
  <c r="AK610" i="16"/>
  <c r="AJ610" i="16"/>
  <c r="AI610" i="16"/>
  <c r="AH610" i="16"/>
  <c r="AF610" i="16"/>
  <c r="AB610" i="16"/>
  <c r="Z610" i="16"/>
  <c r="U610" i="16"/>
  <c r="T610" i="16"/>
  <c r="R610" i="16"/>
  <c r="O610" i="16"/>
  <c r="D610" i="16"/>
  <c r="C610" i="16"/>
  <c r="B610" i="16"/>
  <c r="A610" i="16"/>
  <c r="AN609" i="16"/>
  <c r="AM609" i="16"/>
  <c r="AL609" i="16"/>
  <c r="AK609" i="16"/>
  <c r="AJ609" i="16"/>
  <c r="AI609" i="16"/>
  <c r="AH609" i="16"/>
  <c r="AF609" i="16"/>
  <c r="AB609" i="16"/>
  <c r="Z609" i="16"/>
  <c r="U609" i="16"/>
  <c r="T609" i="16"/>
  <c r="R609" i="16"/>
  <c r="O609" i="16"/>
  <c r="D609" i="16"/>
  <c r="C609" i="16"/>
  <c r="B609" i="16"/>
  <c r="A609" i="16"/>
  <c r="AN608" i="16"/>
  <c r="AM608" i="16"/>
  <c r="AL608" i="16"/>
  <c r="AK608" i="16"/>
  <c r="AJ608" i="16"/>
  <c r="AI608" i="16"/>
  <c r="AH608" i="16"/>
  <c r="AF608" i="16"/>
  <c r="AB608" i="16"/>
  <c r="Z608" i="16"/>
  <c r="U608" i="16"/>
  <c r="T608" i="16"/>
  <c r="R608" i="16"/>
  <c r="O608" i="16"/>
  <c r="D608" i="16"/>
  <c r="C608" i="16"/>
  <c r="B608" i="16"/>
  <c r="A608" i="16"/>
  <c r="AN607" i="16"/>
  <c r="AM607" i="16"/>
  <c r="AL607" i="16"/>
  <c r="AK607" i="16"/>
  <c r="AJ607" i="16"/>
  <c r="AI607" i="16"/>
  <c r="AH607" i="16"/>
  <c r="AF607" i="16"/>
  <c r="AB607" i="16"/>
  <c r="Z607" i="16"/>
  <c r="U607" i="16"/>
  <c r="T607" i="16"/>
  <c r="R607" i="16"/>
  <c r="O607" i="16"/>
  <c r="D607" i="16"/>
  <c r="C607" i="16"/>
  <c r="B607" i="16"/>
  <c r="A607" i="16"/>
  <c r="AN606" i="16"/>
  <c r="AM606" i="16"/>
  <c r="AL606" i="16"/>
  <c r="AK606" i="16"/>
  <c r="AJ606" i="16"/>
  <c r="AI606" i="16"/>
  <c r="AH606" i="16"/>
  <c r="AF606" i="16"/>
  <c r="AB606" i="16"/>
  <c r="Z606" i="16"/>
  <c r="U606" i="16"/>
  <c r="T606" i="16"/>
  <c r="R606" i="16"/>
  <c r="O606" i="16"/>
  <c r="D606" i="16"/>
  <c r="C606" i="16"/>
  <c r="B606" i="16"/>
  <c r="A606" i="16"/>
  <c r="AN605" i="16"/>
  <c r="AM605" i="16"/>
  <c r="AL605" i="16"/>
  <c r="AK605" i="16"/>
  <c r="AJ605" i="16"/>
  <c r="AI605" i="16"/>
  <c r="AH605" i="16"/>
  <c r="AF605" i="16"/>
  <c r="AB605" i="16"/>
  <c r="Z605" i="16"/>
  <c r="U605" i="16"/>
  <c r="T605" i="16"/>
  <c r="R605" i="16"/>
  <c r="O605" i="16"/>
  <c r="D605" i="16"/>
  <c r="C605" i="16"/>
  <c r="B605" i="16"/>
  <c r="A605" i="16"/>
  <c r="AN604" i="16"/>
  <c r="AM604" i="16"/>
  <c r="AL604" i="16"/>
  <c r="AK604" i="16"/>
  <c r="AJ604" i="16"/>
  <c r="AI604" i="16"/>
  <c r="AH604" i="16"/>
  <c r="AF604" i="16"/>
  <c r="AB604" i="16"/>
  <c r="Z604" i="16"/>
  <c r="U604" i="16"/>
  <c r="T604" i="16"/>
  <c r="R604" i="16"/>
  <c r="O604" i="16"/>
  <c r="D604" i="16"/>
  <c r="C604" i="16"/>
  <c r="B604" i="16"/>
  <c r="A604" i="16"/>
  <c r="AN603" i="16"/>
  <c r="AM603" i="16"/>
  <c r="AL603" i="16"/>
  <c r="AK603" i="16"/>
  <c r="AJ603" i="16"/>
  <c r="AI603" i="16"/>
  <c r="AH603" i="16"/>
  <c r="AF603" i="16"/>
  <c r="AB603" i="16"/>
  <c r="Z603" i="16"/>
  <c r="U603" i="16"/>
  <c r="T603" i="16"/>
  <c r="R603" i="16"/>
  <c r="O603" i="16"/>
  <c r="D603" i="16"/>
  <c r="C603" i="16"/>
  <c r="B603" i="16"/>
  <c r="A603" i="16"/>
  <c r="AN602" i="16"/>
  <c r="AM602" i="16"/>
  <c r="AL602" i="16"/>
  <c r="AK602" i="16"/>
  <c r="AJ602" i="16"/>
  <c r="AI602" i="16"/>
  <c r="AH602" i="16"/>
  <c r="AF602" i="16"/>
  <c r="AB602" i="16"/>
  <c r="Z602" i="16"/>
  <c r="U602" i="16"/>
  <c r="T602" i="16"/>
  <c r="R602" i="16"/>
  <c r="O602" i="16"/>
  <c r="D602" i="16"/>
  <c r="C602" i="16"/>
  <c r="B602" i="16"/>
  <c r="A602" i="16"/>
  <c r="AN601" i="16"/>
  <c r="AM601" i="16"/>
  <c r="AL601" i="16"/>
  <c r="AK601" i="16"/>
  <c r="AJ601" i="16"/>
  <c r="AI601" i="16"/>
  <c r="AH601" i="16"/>
  <c r="AF601" i="16"/>
  <c r="AB601" i="16"/>
  <c r="Z601" i="16"/>
  <c r="U601" i="16"/>
  <c r="T601" i="16"/>
  <c r="R601" i="16"/>
  <c r="O601" i="16"/>
  <c r="D601" i="16"/>
  <c r="C601" i="16"/>
  <c r="B601" i="16"/>
  <c r="A601" i="16"/>
  <c r="AN600" i="16"/>
  <c r="AM600" i="16"/>
  <c r="AL600" i="16"/>
  <c r="AK600" i="16"/>
  <c r="AJ600" i="16"/>
  <c r="AI600" i="16"/>
  <c r="AH600" i="16"/>
  <c r="AF600" i="16"/>
  <c r="AB600" i="16"/>
  <c r="Z600" i="16"/>
  <c r="U600" i="16"/>
  <c r="T600" i="16"/>
  <c r="R600" i="16"/>
  <c r="O600" i="16"/>
  <c r="D600" i="16"/>
  <c r="C600" i="16"/>
  <c r="B600" i="16"/>
  <c r="A600" i="16"/>
  <c r="AN599" i="16"/>
  <c r="AM599" i="16"/>
  <c r="AL599" i="16"/>
  <c r="AK599" i="16"/>
  <c r="AJ599" i="16"/>
  <c r="AI599" i="16"/>
  <c r="AH599" i="16"/>
  <c r="AF599" i="16"/>
  <c r="AB599" i="16"/>
  <c r="Z599" i="16"/>
  <c r="U599" i="16"/>
  <c r="T599" i="16"/>
  <c r="R599" i="16"/>
  <c r="O599" i="16"/>
  <c r="D599" i="16"/>
  <c r="C599" i="16"/>
  <c r="B599" i="16"/>
  <c r="A599" i="16"/>
  <c r="AN598" i="16"/>
  <c r="AM598" i="16"/>
  <c r="AL598" i="16"/>
  <c r="AK598" i="16"/>
  <c r="AJ598" i="16"/>
  <c r="AI598" i="16"/>
  <c r="AH598" i="16"/>
  <c r="AF598" i="16"/>
  <c r="AB598" i="16"/>
  <c r="Z598" i="16"/>
  <c r="U598" i="16"/>
  <c r="T598" i="16"/>
  <c r="R598" i="16"/>
  <c r="O598" i="16"/>
  <c r="D598" i="16"/>
  <c r="C598" i="16"/>
  <c r="B598" i="16"/>
  <c r="A598" i="16"/>
  <c r="AN597" i="16"/>
  <c r="AM597" i="16"/>
  <c r="AL597" i="16"/>
  <c r="AK597" i="16"/>
  <c r="AJ597" i="16"/>
  <c r="AI597" i="16"/>
  <c r="AH597" i="16"/>
  <c r="AF597" i="16"/>
  <c r="AB597" i="16"/>
  <c r="Z597" i="16"/>
  <c r="U597" i="16"/>
  <c r="T597" i="16"/>
  <c r="R597" i="16"/>
  <c r="O597" i="16"/>
  <c r="D597" i="16"/>
  <c r="C597" i="16"/>
  <c r="B597" i="16"/>
  <c r="A597" i="16"/>
  <c r="AN596" i="16"/>
  <c r="AM596" i="16"/>
  <c r="AL596" i="16"/>
  <c r="AK596" i="16"/>
  <c r="AJ596" i="16"/>
  <c r="AI596" i="16"/>
  <c r="AH596" i="16"/>
  <c r="AF596" i="16"/>
  <c r="AB596" i="16"/>
  <c r="Z596" i="16"/>
  <c r="U596" i="16"/>
  <c r="T596" i="16"/>
  <c r="R596" i="16"/>
  <c r="O596" i="16"/>
  <c r="D596" i="16"/>
  <c r="C596" i="16"/>
  <c r="B596" i="16"/>
  <c r="A596" i="16"/>
  <c r="AN595" i="16"/>
  <c r="AM595" i="16"/>
  <c r="AL595" i="16"/>
  <c r="AK595" i="16"/>
  <c r="AJ595" i="16"/>
  <c r="AI595" i="16"/>
  <c r="AH595" i="16"/>
  <c r="AF595" i="16"/>
  <c r="AB595" i="16"/>
  <c r="Z595" i="16"/>
  <c r="U595" i="16"/>
  <c r="T595" i="16"/>
  <c r="R595" i="16"/>
  <c r="O595" i="16"/>
  <c r="D595" i="16"/>
  <c r="C595" i="16"/>
  <c r="B595" i="16"/>
  <c r="A595" i="16"/>
  <c r="AN594" i="16"/>
  <c r="AM594" i="16"/>
  <c r="AL594" i="16"/>
  <c r="AK594" i="16"/>
  <c r="AJ594" i="16"/>
  <c r="AI594" i="16"/>
  <c r="AH594" i="16"/>
  <c r="AF594" i="16"/>
  <c r="AB594" i="16"/>
  <c r="Z594" i="16"/>
  <c r="U594" i="16"/>
  <c r="T594" i="16"/>
  <c r="R594" i="16"/>
  <c r="O594" i="16"/>
  <c r="D594" i="16"/>
  <c r="C594" i="16"/>
  <c r="B594" i="16"/>
  <c r="A594" i="16"/>
  <c r="AN593" i="16"/>
  <c r="AM593" i="16"/>
  <c r="AL593" i="16"/>
  <c r="AK593" i="16"/>
  <c r="AJ593" i="16"/>
  <c r="AI593" i="16"/>
  <c r="AH593" i="16"/>
  <c r="AF593" i="16"/>
  <c r="AB593" i="16"/>
  <c r="Z593" i="16"/>
  <c r="U593" i="16"/>
  <c r="T593" i="16"/>
  <c r="R593" i="16"/>
  <c r="O593" i="16"/>
  <c r="D593" i="16"/>
  <c r="C593" i="16"/>
  <c r="B593" i="16"/>
  <c r="A593" i="16"/>
  <c r="AN592" i="16"/>
  <c r="AM592" i="16"/>
  <c r="AL592" i="16"/>
  <c r="AK592" i="16"/>
  <c r="AJ592" i="16"/>
  <c r="AI592" i="16"/>
  <c r="AH592" i="16"/>
  <c r="AF592" i="16"/>
  <c r="AB592" i="16"/>
  <c r="Z592" i="16"/>
  <c r="U592" i="16"/>
  <c r="T592" i="16"/>
  <c r="R592" i="16"/>
  <c r="O592" i="16"/>
  <c r="D592" i="16"/>
  <c r="C592" i="16"/>
  <c r="B592" i="16"/>
  <c r="A592" i="16"/>
  <c r="AN591" i="16"/>
  <c r="AM591" i="16"/>
  <c r="AL591" i="16"/>
  <c r="AK591" i="16"/>
  <c r="AJ591" i="16"/>
  <c r="AI591" i="16"/>
  <c r="AH591" i="16"/>
  <c r="AF591" i="16"/>
  <c r="AB591" i="16"/>
  <c r="Z591" i="16"/>
  <c r="U591" i="16"/>
  <c r="T591" i="16"/>
  <c r="R591" i="16"/>
  <c r="O591" i="16"/>
  <c r="D591" i="16"/>
  <c r="C591" i="16"/>
  <c r="B591" i="16"/>
  <c r="A591" i="16"/>
  <c r="AN590" i="16"/>
  <c r="AM590" i="16"/>
  <c r="AL590" i="16"/>
  <c r="AK590" i="16"/>
  <c r="AJ590" i="16"/>
  <c r="AI590" i="16"/>
  <c r="AH590" i="16"/>
  <c r="AF590" i="16"/>
  <c r="AB590" i="16"/>
  <c r="Z590" i="16"/>
  <c r="U590" i="16"/>
  <c r="T590" i="16"/>
  <c r="R590" i="16"/>
  <c r="O590" i="16"/>
  <c r="D590" i="16"/>
  <c r="C590" i="16"/>
  <c r="B590" i="16"/>
  <c r="A590" i="16"/>
  <c r="AN589" i="16"/>
  <c r="AM589" i="16"/>
  <c r="AL589" i="16"/>
  <c r="AK589" i="16"/>
  <c r="AJ589" i="16"/>
  <c r="AI589" i="16"/>
  <c r="AH589" i="16"/>
  <c r="AF589" i="16"/>
  <c r="AB589" i="16"/>
  <c r="Z589" i="16"/>
  <c r="U589" i="16"/>
  <c r="T589" i="16"/>
  <c r="R589" i="16"/>
  <c r="O589" i="16"/>
  <c r="D589" i="16"/>
  <c r="C589" i="16"/>
  <c r="B589" i="16"/>
  <c r="A589" i="16"/>
  <c r="AN588" i="16"/>
  <c r="AM588" i="16"/>
  <c r="AL588" i="16"/>
  <c r="AK588" i="16"/>
  <c r="AJ588" i="16"/>
  <c r="AI588" i="16"/>
  <c r="AH588" i="16"/>
  <c r="AF588" i="16"/>
  <c r="AB588" i="16"/>
  <c r="Z588" i="16"/>
  <c r="U588" i="16"/>
  <c r="T588" i="16"/>
  <c r="R588" i="16"/>
  <c r="O588" i="16"/>
  <c r="D588" i="16"/>
  <c r="C588" i="16"/>
  <c r="B588" i="16"/>
  <c r="A588" i="16"/>
  <c r="AN587" i="16"/>
  <c r="AM587" i="16"/>
  <c r="AL587" i="16"/>
  <c r="AK587" i="16"/>
  <c r="AJ587" i="16"/>
  <c r="AI587" i="16"/>
  <c r="AH587" i="16"/>
  <c r="AF587" i="16"/>
  <c r="AB587" i="16"/>
  <c r="Z587" i="16"/>
  <c r="U587" i="16"/>
  <c r="T587" i="16"/>
  <c r="R587" i="16"/>
  <c r="O587" i="16"/>
  <c r="D587" i="16"/>
  <c r="C587" i="16"/>
  <c r="B587" i="16"/>
  <c r="A587" i="16"/>
  <c r="AN586" i="16"/>
  <c r="AM586" i="16"/>
  <c r="AL586" i="16"/>
  <c r="AK586" i="16"/>
  <c r="AJ586" i="16"/>
  <c r="AI586" i="16"/>
  <c r="AH586" i="16"/>
  <c r="AF586" i="16"/>
  <c r="AB586" i="16"/>
  <c r="Z586" i="16"/>
  <c r="U586" i="16"/>
  <c r="T586" i="16"/>
  <c r="R586" i="16"/>
  <c r="O586" i="16"/>
  <c r="D586" i="16"/>
  <c r="C586" i="16"/>
  <c r="B586" i="16"/>
  <c r="A586" i="16"/>
  <c r="AN585" i="16"/>
  <c r="AM585" i="16"/>
  <c r="AL585" i="16"/>
  <c r="AK585" i="16"/>
  <c r="AJ585" i="16"/>
  <c r="AI585" i="16"/>
  <c r="AH585" i="16"/>
  <c r="AF585" i="16"/>
  <c r="AB585" i="16"/>
  <c r="Z585" i="16"/>
  <c r="U585" i="16"/>
  <c r="T585" i="16"/>
  <c r="R585" i="16"/>
  <c r="O585" i="16"/>
  <c r="D585" i="16"/>
  <c r="C585" i="16"/>
  <c r="B585" i="16"/>
  <c r="A585" i="16"/>
  <c r="AN584" i="16"/>
  <c r="AM584" i="16"/>
  <c r="AL584" i="16"/>
  <c r="AK584" i="16"/>
  <c r="AJ584" i="16"/>
  <c r="AI584" i="16"/>
  <c r="AH584" i="16"/>
  <c r="AF584" i="16"/>
  <c r="AB584" i="16"/>
  <c r="Z584" i="16"/>
  <c r="U584" i="16"/>
  <c r="T584" i="16"/>
  <c r="R584" i="16"/>
  <c r="O584" i="16"/>
  <c r="D584" i="16"/>
  <c r="C584" i="16"/>
  <c r="B584" i="16"/>
  <c r="A584" i="16"/>
  <c r="AN583" i="16"/>
  <c r="AM583" i="16"/>
  <c r="AL583" i="16"/>
  <c r="AK583" i="16"/>
  <c r="AJ583" i="16"/>
  <c r="AI583" i="16"/>
  <c r="AH583" i="16"/>
  <c r="AF583" i="16"/>
  <c r="AB583" i="16"/>
  <c r="Z583" i="16"/>
  <c r="U583" i="16"/>
  <c r="T583" i="16"/>
  <c r="R583" i="16"/>
  <c r="O583" i="16"/>
  <c r="D583" i="16"/>
  <c r="C583" i="16"/>
  <c r="B583" i="16"/>
  <c r="A583" i="16"/>
  <c r="AN582" i="16"/>
  <c r="AM582" i="16"/>
  <c r="AL582" i="16"/>
  <c r="AK582" i="16"/>
  <c r="AJ582" i="16"/>
  <c r="AI582" i="16"/>
  <c r="AH582" i="16"/>
  <c r="AF582" i="16"/>
  <c r="AB582" i="16"/>
  <c r="Z582" i="16"/>
  <c r="U582" i="16"/>
  <c r="T582" i="16"/>
  <c r="R582" i="16"/>
  <c r="O582" i="16"/>
  <c r="D582" i="16"/>
  <c r="C582" i="16"/>
  <c r="B582" i="16"/>
  <c r="A582" i="16"/>
  <c r="AN581" i="16"/>
  <c r="AM581" i="16"/>
  <c r="AL581" i="16"/>
  <c r="AK581" i="16"/>
  <c r="AJ581" i="16"/>
  <c r="AI581" i="16"/>
  <c r="AH581" i="16"/>
  <c r="AF581" i="16"/>
  <c r="AB581" i="16"/>
  <c r="Z581" i="16"/>
  <c r="U581" i="16"/>
  <c r="T581" i="16"/>
  <c r="R581" i="16"/>
  <c r="O581" i="16"/>
  <c r="D581" i="16"/>
  <c r="C581" i="16"/>
  <c r="B581" i="16"/>
  <c r="A581" i="16"/>
  <c r="AN580" i="16"/>
  <c r="AM580" i="16"/>
  <c r="AL580" i="16"/>
  <c r="AK580" i="16"/>
  <c r="AJ580" i="16"/>
  <c r="AI580" i="16"/>
  <c r="AH580" i="16"/>
  <c r="AF580" i="16"/>
  <c r="AB580" i="16"/>
  <c r="Z580" i="16"/>
  <c r="U580" i="16"/>
  <c r="T580" i="16"/>
  <c r="R580" i="16"/>
  <c r="O580" i="16"/>
  <c r="D580" i="16"/>
  <c r="C580" i="16"/>
  <c r="B580" i="16"/>
  <c r="A580" i="16"/>
  <c r="AN579" i="16"/>
  <c r="AM579" i="16"/>
  <c r="AL579" i="16"/>
  <c r="AK579" i="16"/>
  <c r="AJ579" i="16"/>
  <c r="AI579" i="16"/>
  <c r="AH579" i="16"/>
  <c r="AF579" i="16"/>
  <c r="AB579" i="16"/>
  <c r="Z579" i="16"/>
  <c r="U579" i="16"/>
  <c r="T579" i="16"/>
  <c r="R579" i="16"/>
  <c r="O579" i="16"/>
  <c r="D579" i="16"/>
  <c r="C579" i="16"/>
  <c r="B579" i="16"/>
  <c r="A579" i="16"/>
  <c r="AN578" i="16"/>
  <c r="AM578" i="16"/>
  <c r="AL578" i="16"/>
  <c r="AK578" i="16"/>
  <c r="AJ578" i="16"/>
  <c r="AI578" i="16"/>
  <c r="AH578" i="16"/>
  <c r="AF578" i="16"/>
  <c r="AB578" i="16"/>
  <c r="Z578" i="16"/>
  <c r="U578" i="16"/>
  <c r="T578" i="16"/>
  <c r="R578" i="16"/>
  <c r="O578" i="16"/>
  <c r="D578" i="16"/>
  <c r="C578" i="16"/>
  <c r="B578" i="16"/>
  <c r="A578" i="16"/>
  <c r="AN577" i="16"/>
  <c r="AM577" i="16"/>
  <c r="AL577" i="16"/>
  <c r="AK577" i="16"/>
  <c r="AJ577" i="16"/>
  <c r="AI577" i="16"/>
  <c r="AH577" i="16"/>
  <c r="AF577" i="16"/>
  <c r="AB577" i="16"/>
  <c r="Z577" i="16"/>
  <c r="U577" i="16"/>
  <c r="T577" i="16"/>
  <c r="R577" i="16"/>
  <c r="O577" i="16"/>
  <c r="D577" i="16"/>
  <c r="C577" i="16"/>
  <c r="B577" i="16"/>
  <c r="A577" i="16"/>
  <c r="AN576" i="16"/>
  <c r="AM576" i="16"/>
  <c r="AL576" i="16"/>
  <c r="AK576" i="16"/>
  <c r="AJ576" i="16"/>
  <c r="AI576" i="16"/>
  <c r="AH576" i="16"/>
  <c r="AF576" i="16"/>
  <c r="AB576" i="16"/>
  <c r="Z576" i="16"/>
  <c r="U576" i="16"/>
  <c r="T576" i="16"/>
  <c r="R576" i="16"/>
  <c r="O576" i="16"/>
  <c r="D576" i="16"/>
  <c r="C576" i="16"/>
  <c r="B576" i="16"/>
  <c r="A576" i="16"/>
  <c r="AN575" i="16"/>
  <c r="AM575" i="16"/>
  <c r="AL575" i="16"/>
  <c r="AK575" i="16"/>
  <c r="AJ575" i="16"/>
  <c r="AI575" i="16"/>
  <c r="AH575" i="16"/>
  <c r="AF575" i="16"/>
  <c r="AB575" i="16"/>
  <c r="Z575" i="16"/>
  <c r="U575" i="16"/>
  <c r="T575" i="16"/>
  <c r="R575" i="16"/>
  <c r="O575" i="16"/>
  <c r="D575" i="16"/>
  <c r="C575" i="16"/>
  <c r="B575" i="16"/>
  <c r="A575" i="16"/>
  <c r="AN574" i="16"/>
  <c r="AM574" i="16"/>
  <c r="AL574" i="16"/>
  <c r="AK574" i="16"/>
  <c r="AJ574" i="16"/>
  <c r="AI574" i="16"/>
  <c r="AH574" i="16"/>
  <c r="AF574" i="16"/>
  <c r="AB574" i="16"/>
  <c r="Z574" i="16"/>
  <c r="U574" i="16"/>
  <c r="T574" i="16"/>
  <c r="R574" i="16"/>
  <c r="O574" i="16"/>
  <c r="D574" i="16"/>
  <c r="C574" i="16"/>
  <c r="B574" i="16"/>
  <c r="A574" i="16"/>
  <c r="AN573" i="16"/>
  <c r="AM573" i="16"/>
  <c r="AL573" i="16"/>
  <c r="AK573" i="16"/>
  <c r="AJ573" i="16"/>
  <c r="AI573" i="16"/>
  <c r="AH573" i="16"/>
  <c r="AF573" i="16"/>
  <c r="AB573" i="16"/>
  <c r="Z573" i="16"/>
  <c r="U573" i="16"/>
  <c r="T573" i="16"/>
  <c r="R573" i="16"/>
  <c r="O573" i="16"/>
  <c r="D573" i="16"/>
  <c r="C573" i="16"/>
  <c r="B573" i="16"/>
  <c r="A573" i="16"/>
  <c r="AN572" i="16"/>
  <c r="AM572" i="16"/>
  <c r="AL572" i="16"/>
  <c r="AK572" i="16"/>
  <c r="AJ572" i="16"/>
  <c r="AI572" i="16"/>
  <c r="AH572" i="16"/>
  <c r="AF572" i="16"/>
  <c r="AB572" i="16"/>
  <c r="Z572" i="16"/>
  <c r="U572" i="16"/>
  <c r="T572" i="16"/>
  <c r="R572" i="16"/>
  <c r="O572" i="16"/>
  <c r="D572" i="16"/>
  <c r="C572" i="16"/>
  <c r="B572" i="16"/>
  <c r="A572" i="16"/>
  <c r="AN571" i="16"/>
  <c r="AM571" i="16"/>
  <c r="AL571" i="16"/>
  <c r="AK571" i="16"/>
  <c r="AJ571" i="16"/>
  <c r="AI571" i="16"/>
  <c r="AH571" i="16"/>
  <c r="AF571" i="16"/>
  <c r="AB571" i="16"/>
  <c r="Z571" i="16"/>
  <c r="U571" i="16"/>
  <c r="T571" i="16"/>
  <c r="R571" i="16"/>
  <c r="O571" i="16"/>
  <c r="D571" i="16"/>
  <c r="C571" i="16"/>
  <c r="B571" i="16"/>
  <c r="A571" i="16"/>
  <c r="AN570" i="16"/>
  <c r="AM570" i="16"/>
  <c r="AL570" i="16"/>
  <c r="AK570" i="16"/>
  <c r="AJ570" i="16"/>
  <c r="AI570" i="16"/>
  <c r="AH570" i="16"/>
  <c r="AF570" i="16"/>
  <c r="AB570" i="16"/>
  <c r="Z570" i="16"/>
  <c r="U570" i="16"/>
  <c r="T570" i="16"/>
  <c r="R570" i="16"/>
  <c r="O570" i="16"/>
  <c r="D570" i="16"/>
  <c r="C570" i="16"/>
  <c r="B570" i="16"/>
  <c r="A570" i="16"/>
  <c r="AN569" i="16"/>
  <c r="AM569" i="16"/>
  <c r="AL569" i="16"/>
  <c r="AK569" i="16"/>
  <c r="AJ569" i="16"/>
  <c r="AI569" i="16"/>
  <c r="AH569" i="16"/>
  <c r="AF569" i="16"/>
  <c r="AB569" i="16"/>
  <c r="Z569" i="16"/>
  <c r="U569" i="16"/>
  <c r="T569" i="16"/>
  <c r="R569" i="16"/>
  <c r="O569" i="16"/>
  <c r="D569" i="16"/>
  <c r="C569" i="16"/>
  <c r="B569" i="16"/>
  <c r="A569" i="16"/>
  <c r="AN568" i="16"/>
  <c r="AM568" i="16"/>
  <c r="AL568" i="16"/>
  <c r="AK568" i="16"/>
  <c r="AJ568" i="16"/>
  <c r="AI568" i="16"/>
  <c r="AH568" i="16"/>
  <c r="AF568" i="16"/>
  <c r="AB568" i="16"/>
  <c r="Z568" i="16"/>
  <c r="U568" i="16"/>
  <c r="T568" i="16"/>
  <c r="R568" i="16"/>
  <c r="O568" i="16"/>
  <c r="D568" i="16"/>
  <c r="C568" i="16"/>
  <c r="B568" i="16"/>
  <c r="A568" i="16"/>
  <c r="AN567" i="16"/>
  <c r="AM567" i="16"/>
  <c r="AL567" i="16"/>
  <c r="AK567" i="16"/>
  <c r="AJ567" i="16"/>
  <c r="AI567" i="16"/>
  <c r="AH567" i="16"/>
  <c r="AF567" i="16"/>
  <c r="AB567" i="16"/>
  <c r="Z567" i="16"/>
  <c r="U567" i="16"/>
  <c r="T567" i="16"/>
  <c r="R567" i="16"/>
  <c r="O567" i="16"/>
  <c r="D567" i="16"/>
  <c r="C567" i="16"/>
  <c r="B567" i="16"/>
  <c r="A567" i="16"/>
  <c r="AN566" i="16"/>
  <c r="AM566" i="16"/>
  <c r="AL566" i="16"/>
  <c r="AK566" i="16"/>
  <c r="AJ566" i="16"/>
  <c r="AI566" i="16"/>
  <c r="AH566" i="16"/>
  <c r="AF566" i="16"/>
  <c r="AB566" i="16"/>
  <c r="Z566" i="16"/>
  <c r="U566" i="16"/>
  <c r="T566" i="16"/>
  <c r="R566" i="16"/>
  <c r="O566" i="16"/>
  <c r="D566" i="16"/>
  <c r="C566" i="16"/>
  <c r="B566" i="16"/>
  <c r="A566" i="16"/>
  <c r="AN565" i="16"/>
  <c r="AM565" i="16"/>
  <c r="AL565" i="16"/>
  <c r="AK565" i="16"/>
  <c r="AJ565" i="16"/>
  <c r="AI565" i="16"/>
  <c r="AH565" i="16"/>
  <c r="AF565" i="16"/>
  <c r="AB565" i="16"/>
  <c r="Z565" i="16"/>
  <c r="U565" i="16"/>
  <c r="T565" i="16"/>
  <c r="R565" i="16"/>
  <c r="O565" i="16"/>
  <c r="D565" i="16"/>
  <c r="C565" i="16"/>
  <c r="B565" i="16"/>
  <c r="A565" i="16"/>
  <c r="AN564" i="16"/>
  <c r="AM564" i="16"/>
  <c r="AL564" i="16"/>
  <c r="AK564" i="16"/>
  <c r="AJ564" i="16"/>
  <c r="AI564" i="16"/>
  <c r="AH564" i="16"/>
  <c r="AF564" i="16"/>
  <c r="AB564" i="16"/>
  <c r="Z564" i="16"/>
  <c r="U564" i="16"/>
  <c r="T564" i="16"/>
  <c r="R564" i="16"/>
  <c r="O564" i="16"/>
  <c r="D564" i="16"/>
  <c r="C564" i="16"/>
  <c r="B564" i="16"/>
  <c r="A564" i="16"/>
  <c r="AN563" i="16"/>
  <c r="AM563" i="16"/>
  <c r="AL563" i="16"/>
  <c r="AK563" i="16"/>
  <c r="AJ563" i="16"/>
  <c r="AI563" i="16"/>
  <c r="AH563" i="16"/>
  <c r="AF563" i="16"/>
  <c r="AB563" i="16"/>
  <c r="Z563" i="16"/>
  <c r="U563" i="16"/>
  <c r="T563" i="16"/>
  <c r="R563" i="16"/>
  <c r="O563" i="16"/>
  <c r="D563" i="16"/>
  <c r="C563" i="16"/>
  <c r="B563" i="16"/>
  <c r="A563" i="16"/>
  <c r="AN562" i="16"/>
  <c r="AM562" i="16"/>
  <c r="AL562" i="16"/>
  <c r="AK562" i="16"/>
  <c r="AJ562" i="16"/>
  <c r="AI562" i="16"/>
  <c r="AH562" i="16"/>
  <c r="AF562" i="16"/>
  <c r="AB562" i="16"/>
  <c r="Z562" i="16"/>
  <c r="U562" i="16"/>
  <c r="T562" i="16"/>
  <c r="R562" i="16"/>
  <c r="O562" i="16"/>
  <c r="D562" i="16"/>
  <c r="C562" i="16"/>
  <c r="B562" i="16"/>
  <c r="A562" i="16"/>
  <c r="AN561" i="16"/>
  <c r="AM561" i="16"/>
  <c r="AL561" i="16"/>
  <c r="AK561" i="16"/>
  <c r="AJ561" i="16"/>
  <c r="AI561" i="16"/>
  <c r="AH561" i="16"/>
  <c r="AF561" i="16"/>
  <c r="AB561" i="16"/>
  <c r="Z561" i="16"/>
  <c r="U561" i="16"/>
  <c r="T561" i="16"/>
  <c r="R561" i="16"/>
  <c r="O561" i="16"/>
  <c r="D561" i="16"/>
  <c r="C561" i="16"/>
  <c r="B561" i="16"/>
  <c r="A561" i="16"/>
  <c r="AN560" i="16"/>
  <c r="AM560" i="16"/>
  <c r="AL560" i="16"/>
  <c r="AK560" i="16"/>
  <c r="AJ560" i="16"/>
  <c r="AI560" i="16"/>
  <c r="AH560" i="16"/>
  <c r="AF560" i="16"/>
  <c r="AB560" i="16"/>
  <c r="Z560" i="16"/>
  <c r="U560" i="16"/>
  <c r="T560" i="16"/>
  <c r="R560" i="16"/>
  <c r="O560" i="16"/>
  <c r="D560" i="16"/>
  <c r="C560" i="16"/>
  <c r="B560" i="16"/>
  <c r="A560" i="16"/>
  <c r="AN559" i="16"/>
  <c r="AM559" i="16"/>
  <c r="AL559" i="16"/>
  <c r="AK559" i="16"/>
  <c r="AJ559" i="16"/>
  <c r="AI559" i="16"/>
  <c r="AH559" i="16"/>
  <c r="AF559" i="16"/>
  <c r="AB559" i="16"/>
  <c r="Z559" i="16"/>
  <c r="U559" i="16"/>
  <c r="T559" i="16"/>
  <c r="R559" i="16"/>
  <c r="O559" i="16"/>
  <c r="D559" i="16"/>
  <c r="C559" i="16"/>
  <c r="B559" i="16"/>
  <c r="A559" i="16"/>
  <c r="AN558" i="16"/>
  <c r="AM558" i="16"/>
  <c r="AL558" i="16"/>
  <c r="AK558" i="16"/>
  <c r="AJ558" i="16"/>
  <c r="AI558" i="16"/>
  <c r="AH558" i="16"/>
  <c r="AF558" i="16"/>
  <c r="AB558" i="16"/>
  <c r="Z558" i="16"/>
  <c r="U558" i="16"/>
  <c r="T558" i="16"/>
  <c r="R558" i="16"/>
  <c r="O558" i="16"/>
  <c r="D558" i="16"/>
  <c r="C558" i="16"/>
  <c r="B558" i="16"/>
  <c r="A558" i="16"/>
  <c r="AN557" i="16"/>
  <c r="AM557" i="16"/>
  <c r="AL557" i="16"/>
  <c r="AK557" i="16"/>
  <c r="AJ557" i="16"/>
  <c r="AI557" i="16"/>
  <c r="AH557" i="16"/>
  <c r="AF557" i="16"/>
  <c r="AB557" i="16"/>
  <c r="Z557" i="16"/>
  <c r="U557" i="16"/>
  <c r="T557" i="16"/>
  <c r="R557" i="16"/>
  <c r="O557" i="16"/>
  <c r="D557" i="16"/>
  <c r="C557" i="16"/>
  <c r="B557" i="16"/>
  <c r="A557" i="16"/>
  <c r="AN556" i="16"/>
  <c r="AM556" i="16"/>
  <c r="AL556" i="16"/>
  <c r="AK556" i="16"/>
  <c r="AJ556" i="16"/>
  <c r="AI556" i="16"/>
  <c r="AH556" i="16"/>
  <c r="AF556" i="16"/>
  <c r="AB556" i="16"/>
  <c r="Z556" i="16"/>
  <c r="U556" i="16"/>
  <c r="T556" i="16"/>
  <c r="R556" i="16"/>
  <c r="O556" i="16"/>
  <c r="D556" i="16"/>
  <c r="C556" i="16"/>
  <c r="B556" i="16"/>
  <c r="A556" i="16"/>
  <c r="AN555" i="16"/>
  <c r="AM555" i="16"/>
  <c r="AL555" i="16"/>
  <c r="AK555" i="16"/>
  <c r="AJ555" i="16"/>
  <c r="AI555" i="16"/>
  <c r="AH555" i="16"/>
  <c r="AF555" i="16"/>
  <c r="AB555" i="16"/>
  <c r="Z555" i="16"/>
  <c r="U555" i="16"/>
  <c r="T555" i="16"/>
  <c r="R555" i="16"/>
  <c r="O555" i="16"/>
  <c r="D555" i="16"/>
  <c r="C555" i="16"/>
  <c r="B555" i="16"/>
  <c r="A555" i="16"/>
  <c r="AN554" i="16"/>
  <c r="AM554" i="16"/>
  <c r="AL554" i="16"/>
  <c r="AK554" i="16"/>
  <c r="AJ554" i="16"/>
  <c r="AI554" i="16"/>
  <c r="AH554" i="16"/>
  <c r="AF554" i="16"/>
  <c r="AB554" i="16"/>
  <c r="Z554" i="16"/>
  <c r="U554" i="16"/>
  <c r="T554" i="16"/>
  <c r="R554" i="16"/>
  <c r="O554" i="16"/>
  <c r="D554" i="16"/>
  <c r="C554" i="16"/>
  <c r="B554" i="16"/>
  <c r="A554" i="16"/>
  <c r="AN553" i="16"/>
  <c r="AM553" i="16"/>
  <c r="AL553" i="16"/>
  <c r="AK553" i="16"/>
  <c r="AJ553" i="16"/>
  <c r="AI553" i="16"/>
  <c r="AH553" i="16"/>
  <c r="AF553" i="16"/>
  <c r="AB553" i="16"/>
  <c r="Z553" i="16"/>
  <c r="U553" i="16"/>
  <c r="T553" i="16"/>
  <c r="R553" i="16"/>
  <c r="O553" i="16"/>
  <c r="D553" i="16"/>
  <c r="C553" i="16"/>
  <c r="B553" i="16"/>
  <c r="A553" i="16"/>
  <c r="AN552" i="16"/>
  <c r="AM552" i="16"/>
  <c r="AL552" i="16"/>
  <c r="AK552" i="16"/>
  <c r="AJ552" i="16"/>
  <c r="AI552" i="16"/>
  <c r="AH552" i="16"/>
  <c r="AF552" i="16"/>
  <c r="AB552" i="16"/>
  <c r="Z552" i="16"/>
  <c r="U552" i="16"/>
  <c r="T552" i="16"/>
  <c r="R552" i="16"/>
  <c r="O552" i="16"/>
  <c r="D552" i="16"/>
  <c r="C552" i="16"/>
  <c r="B552" i="16"/>
  <c r="A552" i="16"/>
  <c r="AN551" i="16"/>
  <c r="AM551" i="16"/>
  <c r="AL551" i="16"/>
  <c r="AK551" i="16"/>
  <c r="AJ551" i="16"/>
  <c r="AI551" i="16"/>
  <c r="AH551" i="16"/>
  <c r="AF551" i="16"/>
  <c r="AB551" i="16"/>
  <c r="Z551" i="16"/>
  <c r="U551" i="16"/>
  <c r="T551" i="16"/>
  <c r="R551" i="16"/>
  <c r="O551" i="16"/>
  <c r="D551" i="16"/>
  <c r="C551" i="16"/>
  <c r="B551" i="16"/>
  <c r="A551" i="16"/>
  <c r="AN550" i="16"/>
  <c r="AM550" i="16"/>
  <c r="AL550" i="16"/>
  <c r="AK550" i="16"/>
  <c r="AJ550" i="16"/>
  <c r="AI550" i="16"/>
  <c r="AH550" i="16"/>
  <c r="AF550" i="16"/>
  <c r="AB550" i="16"/>
  <c r="Z550" i="16"/>
  <c r="U550" i="16"/>
  <c r="T550" i="16"/>
  <c r="R550" i="16"/>
  <c r="O550" i="16"/>
  <c r="D550" i="16"/>
  <c r="C550" i="16"/>
  <c r="B550" i="16"/>
  <c r="A550" i="16"/>
  <c r="AN549" i="16"/>
  <c r="AM549" i="16"/>
  <c r="AL549" i="16"/>
  <c r="AK549" i="16"/>
  <c r="AJ549" i="16"/>
  <c r="AI549" i="16"/>
  <c r="AH549" i="16"/>
  <c r="AF549" i="16"/>
  <c r="AB549" i="16"/>
  <c r="Z549" i="16"/>
  <c r="U549" i="16"/>
  <c r="T549" i="16"/>
  <c r="R549" i="16"/>
  <c r="O549" i="16"/>
  <c r="D549" i="16"/>
  <c r="C549" i="16"/>
  <c r="B549" i="16"/>
  <c r="A549" i="16"/>
  <c r="AN548" i="16"/>
  <c r="AM548" i="16"/>
  <c r="AL548" i="16"/>
  <c r="AK548" i="16"/>
  <c r="AJ548" i="16"/>
  <c r="AI548" i="16"/>
  <c r="AH548" i="16"/>
  <c r="AF548" i="16"/>
  <c r="AB548" i="16"/>
  <c r="Z548" i="16"/>
  <c r="U548" i="16"/>
  <c r="T548" i="16"/>
  <c r="R548" i="16"/>
  <c r="O548" i="16"/>
  <c r="D548" i="16"/>
  <c r="C548" i="16"/>
  <c r="B548" i="16"/>
  <c r="A548" i="16"/>
  <c r="AN547" i="16"/>
  <c r="AM547" i="16"/>
  <c r="AL547" i="16"/>
  <c r="AK547" i="16"/>
  <c r="AJ547" i="16"/>
  <c r="AI547" i="16"/>
  <c r="AH547" i="16"/>
  <c r="AF547" i="16"/>
  <c r="AB547" i="16"/>
  <c r="Z547" i="16"/>
  <c r="U547" i="16"/>
  <c r="T547" i="16"/>
  <c r="R547" i="16"/>
  <c r="O547" i="16"/>
  <c r="D547" i="16"/>
  <c r="C547" i="16"/>
  <c r="B547" i="16"/>
  <c r="A547" i="16"/>
  <c r="AN546" i="16"/>
  <c r="AM546" i="16"/>
  <c r="AL546" i="16"/>
  <c r="AK546" i="16"/>
  <c r="AJ546" i="16"/>
  <c r="AI546" i="16"/>
  <c r="AH546" i="16"/>
  <c r="AF546" i="16"/>
  <c r="AB546" i="16"/>
  <c r="Z546" i="16"/>
  <c r="U546" i="16"/>
  <c r="T546" i="16"/>
  <c r="R546" i="16"/>
  <c r="O546" i="16"/>
  <c r="D546" i="16"/>
  <c r="C546" i="16"/>
  <c r="B546" i="16"/>
  <c r="A546" i="16"/>
  <c r="AN545" i="16"/>
  <c r="AM545" i="16"/>
  <c r="AL545" i="16"/>
  <c r="AK545" i="16"/>
  <c r="AJ545" i="16"/>
  <c r="AI545" i="16"/>
  <c r="AH545" i="16"/>
  <c r="AF545" i="16"/>
  <c r="AB545" i="16"/>
  <c r="Z545" i="16"/>
  <c r="U545" i="16"/>
  <c r="T545" i="16"/>
  <c r="R545" i="16"/>
  <c r="O545" i="16"/>
  <c r="D545" i="16"/>
  <c r="C545" i="16"/>
  <c r="B545" i="16"/>
  <c r="A545" i="16"/>
  <c r="AN544" i="16"/>
  <c r="AM544" i="16"/>
  <c r="AL544" i="16"/>
  <c r="AK544" i="16"/>
  <c r="AJ544" i="16"/>
  <c r="AI544" i="16"/>
  <c r="AH544" i="16"/>
  <c r="AF544" i="16"/>
  <c r="AB544" i="16"/>
  <c r="Z544" i="16"/>
  <c r="U544" i="16"/>
  <c r="T544" i="16"/>
  <c r="R544" i="16"/>
  <c r="O544" i="16"/>
  <c r="D544" i="16"/>
  <c r="C544" i="16"/>
  <c r="B544" i="16"/>
  <c r="A544" i="16"/>
  <c r="AN543" i="16"/>
  <c r="AM543" i="16"/>
  <c r="AL543" i="16"/>
  <c r="AK543" i="16"/>
  <c r="AJ543" i="16"/>
  <c r="AI543" i="16"/>
  <c r="AH543" i="16"/>
  <c r="AF543" i="16"/>
  <c r="AB543" i="16"/>
  <c r="Z543" i="16"/>
  <c r="U543" i="16"/>
  <c r="T543" i="16"/>
  <c r="R543" i="16"/>
  <c r="O543" i="16"/>
  <c r="D543" i="16"/>
  <c r="C543" i="16"/>
  <c r="B543" i="16"/>
  <c r="A543" i="16"/>
  <c r="AN542" i="16"/>
  <c r="AM542" i="16"/>
  <c r="AL542" i="16"/>
  <c r="AK542" i="16"/>
  <c r="AJ542" i="16"/>
  <c r="AI542" i="16"/>
  <c r="AH542" i="16"/>
  <c r="AF542" i="16"/>
  <c r="AB542" i="16"/>
  <c r="Z542" i="16"/>
  <c r="U542" i="16"/>
  <c r="T542" i="16"/>
  <c r="R542" i="16"/>
  <c r="O542" i="16"/>
  <c r="D542" i="16"/>
  <c r="C542" i="16"/>
  <c r="B542" i="16"/>
  <c r="A542" i="16"/>
  <c r="AN541" i="16"/>
  <c r="AM541" i="16"/>
  <c r="AL541" i="16"/>
  <c r="AK541" i="16"/>
  <c r="AJ541" i="16"/>
  <c r="AI541" i="16"/>
  <c r="AH541" i="16"/>
  <c r="AF541" i="16"/>
  <c r="AB541" i="16"/>
  <c r="Z541" i="16"/>
  <c r="U541" i="16"/>
  <c r="T541" i="16"/>
  <c r="R541" i="16"/>
  <c r="O541" i="16"/>
  <c r="D541" i="16"/>
  <c r="C541" i="16"/>
  <c r="B541" i="16"/>
  <c r="A541" i="16"/>
  <c r="AN540" i="16"/>
  <c r="AM540" i="16"/>
  <c r="AL540" i="16"/>
  <c r="AK540" i="16"/>
  <c r="AJ540" i="16"/>
  <c r="AI540" i="16"/>
  <c r="AH540" i="16"/>
  <c r="AF540" i="16"/>
  <c r="AB540" i="16"/>
  <c r="Z540" i="16"/>
  <c r="U540" i="16"/>
  <c r="T540" i="16"/>
  <c r="R540" i="16"/>
  <c r="O540" i="16"/>
  <c r="D540" i="16"/>
  <c r="C540" i="16"/>
  <c r="B540" i="16"/>
  <c r="A540" i="16"/>
  <c r="AN539" i="16"/>
  <c r="AM539" i="16"/>
  <c r="AL539" i="16"/>
  <c r="AK539" i="16"/>
  <c r="AJ539" i="16"/>
  <c r="AI539" i="16"/>
  <c r="AH539" i="16"/>
  <c r="AF539" i="16"/>
  <c r="AB539" i="16"/>
  <c r="Z539" i="16"/>
  <c r="U539" i="16"/>
  <c r="T539" i="16"/>
  <c r="R539" i="16"/>
  <c r="O539" i="16"/>
  <c r="D539" i="16"/>
  <c r="C539" i="16"/>
  <c r="B539" i="16"/>
  <c r="A539" i="16"/>
  <c r="AN538" i="16"/>
  <c r="AM538" i="16"/>
  <c r="AL538" i="16"/>
  <c r="AK538" i="16"/>
  <c r="AJ538" i="16"/>
  <c r="AI538" i="16"/>
  <c r="AH538" i="16"/>
  <c r="AF538" i="16"/>
  <c r="AB538" i="16"/>
  <c r="Z538" i="16"/>
  <c r="U538" i="16"/>
  <c r="T538" i="16"/>
  <c r="R538" i="16"/>
  <c r="O538" i="16"/>
  <c r="D538" i="16"/>
  <c r="C538" i="16"/>
  <c r="B538" i="16"/>
  <c r="A538" i="16"/>
  <c r="AN537" i="16"/>
  <c r="AM537" i="16"/>
  <c r="AL537" i="16"/>
  <c r="AK537" i="16"/>
  <c r="AJ537" i="16"/>
  <c r="AI537" i="16"/>
  <c r="AH537" i="16"/>
  <c r="AF537" i="16"/>
  <c r="AB537" i="16"/>
  <c r="Z537" i="16"/>
  <c r="U537" i="16"/>
  <c r="T537" i="16"/>
  <c r="R537" i="16"/>
  <c r="O537" i="16"/>
  <c r="D537" i="16"/>
  <c r="C537" i="16"/>
  <c r="B537" i="16"/>
  <c r="A537" i="16"/>
  <c r="AN536" i="16"/>
  <c r="AM536" i="16"/>
  <c r="AL536" i="16"/>
  <c r="AK536" i="16"/>
  <c r="AJ536" i="16"/>
  <c r="AI536" i="16"/>
  <c r="AH536" i="16"/>
  <c r="AF536" i="16"/>
  <c r="AB536" i="16"/>
  <c r="Z536" i="16"/>
  <c r="U536" i="16"/>
  <c r="T536" i="16"/>
  <c r="R536" i="16"/>
  <c r="O536" i="16"/>
  <c r="D536" i="16"/>
  <c r="C536" i="16"/>
  <c r="B536" i="16"/>
  <c r="A536" i="16"/>
  <c r="AN535" i="16"/>
  <c r="AM535" i="16"/>
  <c r="AL535" i="16"/>
  <c r="AK535" i="16"/>
  <c r="AJ535" i="16"/>
  <c r="AI535" i="16"/>
  <c r="AH535" i="16"/>
  <c r="AF535" i="16"/>
  <c r="AB535" i="16"/>
  <c r="Z535" i="16"/>
  <c r="U535" i="16"/>
  <c r="T535" i="16"/>
  <c r="R535" i="16"/>
  <c r="O535" i="16"/>
  <c r="D535" i="16"/>
  <c r="C535" i="16"/>
  <c r="B535" i="16"/>
  <c r="A535" i="16"/>
  <c r="AN534" i="16"/>
  <c r="AM534" i="16"/>
  <c r="AL534" i="16"/>
  <c r="AK534" i="16"/>
  <c r="AJ534" i="16"/>
  <c r="AI534" i="16"/>
  <c r="AH534" i="16"/>
  <c r="AF534" i="16"/>
  <c r="AB534" i="16"/>
  <c r="Z534" i="16"/>
  <c r="U534" i="16"/>
  <c r="T534" i="16"/>
  <c r="R534" i="16"/>
  <c r="O534" i="16"/>
  <c r="D534" i="16"/>
  <c r="C534" i="16"/>
  <c r="B534" i="16"/>
  <c r="A534" i="16"/>
  <c r="AN533" i="16"/>
  <c r="AM533" i="16"/>
  <c r="AL533" i="16"/>
  <c r="AK533" i="16"/>
  <c r="AJ533" i="16"/>
  <c r="AI533" i="16"/>
  <c r="AH533" i="16"/>
  <c r="AF533" i="16"/>
  <c r="AB533" i="16"/>
  <c r="Z533" i="16"/>
  <c r="U533" i="16"/>
  <c r="T533" i="16"/>
  <c r="R533" i="16"/>
  <c r="O533" i="16"/>
  <c r="D533" i="16"/>
  <c r="C533" i="16"/>
  <c r="B533" i="16"/>
  <c r="A533" i="16"/>
  <c r="AN532" i="16"/>
  <c r="AM532" i="16"/>
  <c r="AL532" i="16"/>
  <c r="AK532" i="16"/>
  <c r="AJ532" i="16"/>
  <c r="AI532" i="16"/>
  <c r="AH532" i="16"/>
  <c r="AF532" i="16"/>
  <c r="AB532" i="16"/>
  <c r="Z532" i="16"/>
  <c r="U532" i="16"/>
  <c r="T532" i="16"/>
  <c r="R532" i="16"/>
  <c r="O532" i="16"/>
  <c r="D532" i="16"/>
  <c r="C532" i="16"/>
  <c r="B532" i="16"/>
  <c r="A532" i="16"/>
  <c r="AN531" i="16"/>
  <c r="AM531" i="16"/>
  <c r="AL531" i="16"/>
  <c r="AK531" i="16"/>
  <c r="AJ531" i="16"/>
  <c r="AI531" i="16"/>
  <c r="AH531" i="16"/>
  <c r="AF531" i="16"/>
  <c r="AB531" i="16"/>
  <c r="Z531" i="16"/>
  <c r="U531" i="16"/>
  <c r="T531" i="16"/>
  <c r="R531" i="16"/>
  <c r="O531" i="16"/>
  <c r="D531" i="16"/>
  <c r="C531" i="16"/>
  <c r="B531" i="16"/>
  <c r="A531" i="16"/>
  <c r="AN530" i="16"/>
  <c r="AM530" i="16"/>
  <c r="AL530" i="16"/>
  <c r="AK530" i="16"/>
  <c r="AJ530" i="16"/>
  <c r="AI530" i="16"/>
  <c r="AH530" i="16"/>
  <c r="AF530" i="16"/>
  <c r="AB530" i="16"/>
  <c r="Z530" i="16"/>
  <c r="U530" i="16"/>
  <c r="T530" i="16"/>
  <c r="R530" i="16"/>
  <c r="O530" i="16"/>
  <c r="D530" i="16"/>
  <c r="C530" i="16"/>
  <c r="B530" i="16"/>
  <c r="A530" i="16"/>
  <c r="AN529" i="16"/>
  <c r="AM529" i="16"/>
  <c r="AL529" i="16"/>
  <c r="AK529" i="16"/>
  <c r="AJ529" i="16"/>
  <c r="AI529" i="16"/>
  <c r="AH529" i="16"/>
  <c r="AF529" i="16"/>
  <c r="AB529" i="16"/>
  <c r="Z529" i="16"/>
  <c r="U529" i="16"/>
  <c r="T529" i="16"/>
  <c r="R529" i="16"/>
  <c r="O529" i="16"/>
  <c r="D529" i="16"/>
  <c r="C529" i="16"/>
  <c r="B529" i="16"/>
  <c r="A529" i="16"/>
  <c r="AN528" i="16"/>
  <c r="AM528" i="16"/>
  <c r="AL528" i="16"/>
  <c r="AK528" i="16"/>
  <c r="AJ528" i="16"/>
  <c r="AI528" i="16"/>
  <c r="AH528" i="16"/>
  <c r="AF528" i="16"/>
  <c r="AB528" i="16"/>
  <c r="Z528" i="16"/>
  <c r="U528" i="16"/>
  <c r="T528" i="16"/>
  <c r="R528" i="16"/>
  <c r="O528" i="16"/>
  <c r="D528" i="16"/>
  <c r="C528" i="16"/>
  <c r="B528" i="16"/>
  <c r="A528" i="16"/>
  <c r="AN527" i="16"/>
  <c r="AM527" i="16"/>
  <c r="AL527" i="16"/>
  <c r="AK527" i="16"/>
  <c r="AJ527" i="16"/>
  <c r="AI527" i="16"/>
  <c r="AH527" i="16"/>
  <c r="AF527" i="16"/>
  <c r="AB527" i="16"/>
  <c r="Z527" i="16"/>
  <c r="U527" i="16"/>
  <c r="T527" i="16"/>
  <c r="R527" i="16"/>
  <c r="O527" i="16"/>
  <c r="D527" i="16"/>
  <c r="C527" i="16"/>
  <c r="B527" i="16"/>
  <c r="A527" i="16"/>
  <c r="AN526" i="16"/>
  <c r="AM526" i="16"/>
  <c r="AL526" i="16"/>
  <c r="AK526" i="16"/>
  <c r="AJ526" i="16"/>
  <c r="AI526" i="16"/>
  <c r="AH526" i="16"/>
  <c r="AF526" i="16"/>
  <c r="AB526" i="16"/>
  <c r="Z526" i="16"/>
  <c r="U526" i="16"/>
  <c r="T526" i="16"/>
  <c r="R526" i="16"/>
  <c r="O526" i="16"/>
  <c r="D526" i="16"/>
  <c r="C526" i="16"/>
  <c r="B526" i="16"/>
  <c r="A526" i="16"/>
  <c r="AN525" i="16"/>
  <c r="AM525" i="16"/>
  <c r="AL525" i="16"/>
  <c r="AK525" i="16"/>
  <c r="AJ525" i="16"/>
  <c r="AI525" i="16"/>
  <c r="AH525" i="16"/>
  <c r="AF525" i="16"/>
  <c r="AB525" i="16"/>
  <c r="Z525" i="16"/>
  <c r="U525" i="16"/>
  <c r="T525" i="16"/>
  <c r="R525" i="16"/>
  <c r="O525" i="16"/>
  <c r="D525" i="16"/>
  <c r="C525" i="16"/>
  <c r="B525" i="16"/>
  <c r="A525" i="16"/>
  <c r="AN524" i="16"/>
  <c r="AM524" i="16"/>
  <c r="AL524" i="16"/>
  <c r="AK524" i="16"/>
  <c r="AJ524" i="16"/>
  <c r="AI524" i="16"/>
  <c r="AH524" i="16"/>
  <c r="AF524" i="16"/>
  <c r="AB524" i="16"/>
  <c r="Z524" i="16"/>
  <c r="U524" i="16"/>
  <c r="T524" i="16"/>
  <c r="R524" i="16"/>
  <c r="O524" i="16"/>
  <c r="D524" i="16"/>
  <c r="C524" i="16"/>
  <c r="B524" i="16"/>
  <c r="A524" i="16"/>
  <c r="AN523" i="16"/>
  <c r="AM523" i="16"/>
  <c r="AL523" i="16"/>
  <c r="AK523" i="16"/>
  <c r="AJ523" i="16"/>
  <c r="AI523" i="16"/>
  <c r="AH523" i="16"/>
  <c r="AF523" i="16"/>
  <c r="AB523" i="16"/>
  <c r="Z523" i="16"/>
  <c r="U523" i="16"/>
  <c r="T523" i="16"/>
  <c r="R523" i="16"/>
  <c r="O523" i="16"/>
  <c r="D523" i="16"/>
  <c r="C523" i="16"/>
  <c r="B523" i="16"/>
  <c r="A523" i="16"/>
  <c r="AN522" i="16"/>
  <c r="AM522" i="16"/>
  <c r="AL522" i="16"/>
  <c r="AK522" i="16"/>
  <c r="AJ522" i="16"/>
  <c r="AI522" i="16"/>
  <c r="AH522" i="16"/>
  <c r="AF522" i="16"/>
  <c r="AB522" i="16"/>
  <c r="Z522" i="16"/>
  <c r="U522" i="16"/>
  <c r="T522" i="16"/>
  <c r="R522" i="16"/>
  <c r="O522" i="16"/>
  <c r="D522" i="16"/>
  <c r="C522" i="16"/>
  <c r="B522" i="16"/>
  <c r="A522" i="16"/>
  <c r="AN521" i="16"/>
  <c r="AM521" i="16"/>
  <c r="AL521" i="16"/>
  <c r="AK521" i="16"/>
  <c r="AJ521" i="16"/>
  <c r="AI521" i="16"/>
  <c r="AH521" i="16"/>
  <c r="AF521" i="16"/>
  <c r="AB521" i="16"/>
  <c r="Z521" i="16"/>
  <c r="U521" i="16"/>
  <c r="T521" i="16"/>
  <c r="R521" i="16"/>
  <c r="O521" i="16"/>
  <c r="D521" i="16"/>
  <c r="C521" i="16"/>
  <c r="B521" i="16"/>
  <c r="A521" i="16"/>
  <c r="AN520" i="16"/>
  <c r="AM520" i="16"/>
  <c r="AL520" i="16"/>
  <c r="AK520" i="16"/>
  <c r="AJ520" i="16"/>
  <c r="AI520" i="16"/>
  <c r="AH520" i="16"/>
  <c r="AF520" i="16"/>
  <c r="AB520" i="16"/>
  <c r="Z520" i="16"/>
  <c r="U520" i="16"/>
  <c r="T520" i="16"/>
  <c r="R520" i="16"/>
  <c r="O520" i="16"/>
  <c r="D520" i="16"/>
  <c r="C520" i="16"/>
  <c r="B520" i="16"/>
  <c r="A520" i="16"/>
  <c r="AN519" i="16"/>
  <c r="AM519" i="16"/>
  <c r="AL519" i="16"/>
  <c r="AK519" i="16"/>
  <c r="AJ519" i="16"/>
  <c r="AI519" i="16"/>
  <c r="AH519" i="16"/>
  <c r="AF519" i="16"/>
  <c r="AB519" i="16"/>
  <c r="Z519" i="16"/>
  <c r="U519" i="16"/>
  <c r="T519" i="16"/>
  <c r="R519" i="16"/>
  <c r="O519" i="16"/>
  <c r="D519" i="16"/>
  <c r="C519" i="16"/>
  <c r="B519" i="16"/>
  <c r="A519" i="16"/>
  <c r="AN518" i="16"/>
  <c r="AM518" i="16"/>
  <c r="AL518" i="16"/>
  <c r="AK518" i="16"/>
  <c r="AJ518" i="16"/>
  <c r="AI518" i="16"/>
  <c r="AH518" i="16"/>
  <c r="AF518" i="16"/>
  <c r="AB518" i="16"/>
  <c r="Z518" i="16"/>
  <c r="U518" i="16"/>
  <c r="T518" i="16"/>
  <c r="R518" i="16"/>
  <c r="O518" i="16"/>
  <c r="D518" i="16"/>
  <c r="C518" i="16"/>
  <c r="B518" i="16"/>
  <c r="A518" i="16"/>
  <c r="AN517" i="16"/>
  <c r="AM517" i="16"/>
  <c r="AL517" i="16"/>
  <c r="AK517" i="16"/>
  <c r="AJ517" i="16"/>
  <c r="AI517" i="16"/>
  <c r="AH517" i="16"/>
  <c r="AF517" i="16"/>
  <c r="AB517" i="16"/>
  <c r="Z517" i="16"/>
  <c r="U517" i="16"/>
  <c r="T517" i="16"/>
  <c r="R517" i="16"/>
  <c r="O517" i="16"/>
  <c r="D517" i="16"/>
  <c r="C517" i="16"/>
  <c r="B517" i="16"/>
  <c r="A517" i="16"/>
  <c r="AN516" i="16"/>
  <c r="AM516" i="16"/>
  <c r="AL516" i="16"/>
  <c r="AK516" i="16"/>
  <c r="AJ516" i="16"/>
  <c r="AI516" i="16"/>
  <c r="AH516" i="16"/>
  <c r="AF516" i="16"/>
  <c r="AB516" i="16"/>
  <c r="Z516" i="16"/>
  <c r="U516" i="16"/>
  <c r="T516" i="16"/>
  <c r="R516" i="16"/>
  <c r="O516" i="16"/>
  <c r="D516" i="16"/>
  <c r="C516" i="16"/>
  <c r="B516" i="16"/>
  <c r="A516" i="16"/>
  <c r="AN515" i="16"/>
  <c r="AM515" i="16"/>
  <c r="AL515" i="16"/>
  <c r="AK515" i="16"/>
  <c r="AJ515" i="16"/>
  <c r="AI515" i="16"/>
  <c r="AH515" i="16"/>
  <c r="AF515" i="16"/>
  <c r="AB515" i="16"/>
  <c r="Z515" i="16"/>
  <c r="U515" i="16"/>
  <c r="T515" i="16"/>
  <c r="R515" i="16"/>
  <c r="O515" i="16"/>
  <c r="D515" i="16"/>
  <c r="C515" i="16"/>
  <c r="B515" i="16"/>
  <c r="A515" i="16"/>
  <c r="AN514" i="16"/>
  <c r="AM514" i="16"/>
  <c r="AL514" i="16"/>
  <c r="AK514" i="16"/>
  <c r="AJ514" i="16"/>
  <c r="AI514" i="16"/>
  <c r="AH514" i="16"/>
  <c r="AF514" i="16"/>
  <c r="AB514" i="16"/>
  <c r="Z514" i="16"/>
  <c r="U514" i="16"/>
  <c r="T514" i="16"/>
  <c r="R514" i="16"/>
  <c r="O514" i="16"/>
  <c r="D514" i="16"/>
  <c r="C514" i="16"/>
  <c r="B514" i="16"/>
  <c r="A514" i="16"/>
  <c r="AN513" i="16"/>
  <c r="AM513" i="16"/>
  <c r="AL513" i="16"/>
  <c r="AK513" i="16"/>
  <c r="AJ513" i="16"/>
  <c r="AI513" i="16"/>
  <c r="AH513" i="16"/>
  <c r="AF513" i="16"/>
  <c r="AB513" i="16"/>
  <c r="Z513" i="16"/>
  <c r="U513" i="16"/>
  <c r="T513" i="16"/>
  <c r="R513" i="16"/>
  <c r="O513" i="16"/>
  <c r="D513" i="16"/>
  <c r="C513" i="16"/>
  <c r="B513" i="16"/>
  <c r="A513" i="16"/>
  <c r="AN512" i="16"/>
  <c r="AM512" i="16"/>
  <c r="AL512" i="16"/>
  <c r="AK512" i="16"/>
  <c r="AJ512" i="16"/>
  <c r="AI512" i="16"/>
  <c r="AH512" i="16"/>
  <c r="AF512" i="16"/>
  <c r="AB512" i="16"/>
  <c r="Z512" i="16"/>
  <c r="U512" i="16"/>
  <c r="T512" i="16"/>
  <c r="R512" i="16"/>
  <c r="O512" i="16"/>
  <c r="D512" i="16"/>
  <c r="C512" i="16"/>
  <c r="B512" i="16"/>
  <c r="A512" i="16"/>
  <c r="AN511" i="16"/>
  <c r="AM511" i="16"/>
  <c r="AL511" i="16"/>
  <c r="AK511" i="16"/>
  <c r="AJ511" i="16"/>
  <c r="AI511" i="16"/>
  <c r="AH511" i="16"/>
  <c r="AF511" i="16"/>
  <c r="AB511" i="16"/>
  <c r="Z511" i="16"/>
  <c r="U511" i="16"/>
  <c r="T511" i="16"/>
  <c r="R511" i="16"/>
  <c r="O511" i="16"/>
  <c r="D511" i="16"/>
  <c r="C511" i="16"/>
  <c r="B511" i="16"/>
  <c r="A511" i="16"/>
  <c r="AN510" i="16"/>
  <c r="AM510" i="16"/>
  <c r="AL510" i="16"/>
  <c r="AK510" i="16"/>
  <c r="AJ510" i="16"/>
  <c r="AI510" i="16"/>
  <c r="AH510" i="16"/>
  <c r="AF510" i="16"/>
  <c r="AB510" i="16"/>
  <c r="Z510" i="16"/>
  <c r="U510" i="16"/>
  <c r="T510" i="16"/>
  <c r="R510" i="16"/>
  <c r="O510" i="16"/>
  <c r="D510" i="16"/>
  <c r="C510" i="16"/>
  <c r="B510" i="16"/>
  <c r="A510" i="16"/>
  <c r="AN509" i="16"/>
  <c r="AM509" i="16"/>
  <c r="AL509" i="16"/>
  <c r="AK509" i="16"/>
  <c r="AJ509" i="16"/>
  <c r="AI509" i="16"/>
  <c r="AH509" i="16"/>
  <c r="AF509" i="16"/>
  <c r="AB509" i="16"/>
  <c r="Z509" i="16"/>
  <c r="U509" i="16"/>
  <c r="T509" i="16"/>
  <c r="R509" i="16"/>
  <c r="O509" i="16"/>
  <c r="D509" i="16"/>
  <c r="C509" i="16"/>
  <c r="B509" i="16"/>
  <c r="A509" i="16"/>
  <c r="AN508" i="16"/>
  <c r="AM508" i="16"/>
  <c r="AL508" i="16"/>
  <c r="AK508" i="16"/>
  <c r="AJ508" i="16"/>
  <c r="AI508" i="16"/>
  <c r="AH508" i="16"/>
  <c r="AF508" i="16"/>
  <c r="AB508" i="16"/>
  <c r="Z508" i="16"/>
  <c r="U508" i="16"/>
  <c r="T508" i="16"/>
  <c r="R508" i="16"/>
  <c r="O508" i="16"/>
  <c r="D508" i="16"/>
  <c r="C508" i="16"/>
  <c r="B508" i="16"/>
  <c r="A508" i="16"/>
  <c r="AN507" i="16"/>
  <c r="AM507" i="16"/>
  <c r="AL507" i="16"/>
  <c r="AK507" i="16"/>
  <c r="AJ507" i="16"/>
  <c r="AI507" i="16"/>
  <c r="AH507" i="16"/>
  <c r="AF507" i="16"/>
  <c r="AB507" i="16"/>
  <c r="Z507" i="16"/>
  <c r="U507" i="16"/>
  <c r="T507" i="16"/>
  <c r="R507" i="16"/>
  <c r="O507" i="16"/>
  <c r="D507" i="16"/>
  <c r="C507" i="16"/>
  <c r="B507" i="16"/>
  <c r="A507" i="16"/>
  <c r="AN506" i="16"/>
  <c r="AM506" i="16"/>
  <c r="AL506" i="16"/>
  <c r="AK506" i="16"/>
  <c r="AJ506" i="16"/>
  <c r="AI506" i="16"/>
  <c r="AH506" i="16"/>
  <c r="AF506" i="16"/>
  <c r="AB506" i="16"/>
  <c r="Z506" i="16"/>
  <c r="U506" i="16"/>
  <c r="T506" i="16"/>
  <c r="R506" i="16"/>
  <c r="O506" i="16"/>
  <c r="D506" i="16"/>
  <c r="C506" i="16"/>
  <c r="B506" i="16"/>
  <c r="A506" i="16"/>
  <c r="AN505" i="16"/>
  <c r="AM505" i="16"/>
  <c r="AL505" i="16"/>
  <c r="AK505" i="16"/>
  <c r="AJ505" i="16"/>
  <c r="AI505" i="16"/>
  <c r="AH505" i="16"/>
  <c r="AF505" i="16"/>
  <c r="AB505" i="16"/>
  <c r="Z505" i="16"/>
  <c r="U505" i="16"/>
  <c r="T505" i="16"/>
  <c r="R505" i="16"/>
  <c r="O505" i="16"/>
  <c r="D505" i="16"/>
  <c r="C505" i="16"/>
  <c r="B505" i="16"/>
  <c r="A505" i="16"/>
  <c r="AN504" i="16"/>
  <c r="AM504" i="16"/>
  <c r="AL504" i="16"/>
  <c r="AK504" i="16"/>
  <c r="AJ504" i="16"/>
  <c r="AI504" i="16"/>
  <c r="AH504" i="16"/>
  <c r="AF504" i="16"/>
  <c r="AB504" i="16"/>
  <c r="Z504" i="16"/>
  <c r="U504" i="16"/>
  <c r="T504" i="16"/>
  <c r="R504" i="16"/>
  <c r="O504" i="16"/>
  <c r="D504" i="16"/>
  <c r="C504" i="16"/>
  <c r="B504" i="16"/>
  <c r="A504" i="16"/>
  <c r="AN503" i="16"/>
  <c r="AM503" i="16"/>
  <c r="AL503" i="16"/>
  <c r="AK503" i="16"/>
  <c r="AJ503" i="16"/>
  <c r="AI503" i="16"/>
  <c r="AH503" i="16"/>
  <c r="AF503" i="16"/>
  <c r="AB503" i="16"/>
  <c r="Z503" i="16"/>
  <c r="U503" i="16"/>
  <c r="T503" i="16"/>
  <c r="R503" i="16"/>
  <c r="O503" i="16"/>
  <c r="D503" i="16"/>
  <c r="C503" i="16"/>
  <c r="B503" i="16"/>
  <c r="A503" i="16"/>
  <c r="AN502" i="16"/>
  <c r="AM502" i="16"/>
  <c r="AL502" i="16"/>
  <c r="AK502" i="16"/>
  <c r="AJ502" i="16"/>
  <c r="AI502" i="16"/>
  <c r="AH502" i="16"/>
  <c r="AF502" i="16"/>
  <c r="AB502" i="16"/>
  <c r="Z502" i="16"/>
  <c r="U502" i="16"/>
  <c r="T502" i="16"/>
  <c r="R502" i="16"/>
  <c r="O502" i="16"/>
  <c r="D502" i="16"/>
  <c r="C502" i="16"/>
  <c r="B502" i="16"/>
  <c r="A502" i="16"/>
  <c r="AN501" i="16"/>
  <c r="AM501" i="16"/>
  <c r="AL501" i="16"/>
  <c r="AK501" i="16"/>
  <c r="AJ501" i="16"/>
  <c r="AI501" i="16"/>
  <c r="AH501" i="16"/>
  <c r="AF501" i="16"/>
  <c r="AB501" i="16"/>
  <c r="Z501" i="16"/>
  <c r="U501" i="16"/>
  <c r="T501" i="16"/>
  <c r="R501" i="16"/>
  <c r="O501" i="16"/>
  <c r="D501" i="16"/>
  <c r="C501" i="16"/>
  <c r="B501" i="16"/>
  <c r="A501" i="16"/>
  <c r="AN500" i="16"/>
  <c r="AM500" i="16"/>
  <c r="AL500" i="16"/>
  <c r="AK500" i="16"/>
  <c r="AJ500" i="16"/>
  <c r="AI500" i="16"/>
  <c r="AH500" i="16"/>
  <c r="AF500" i="16"/>
  <c r="AB500" i="16"/>
  <c r="Z500" i="16"/>
  <c r="U500" i="16"/>
  <c r="T500" i="16"/>
  <c r="R500" i="16"/>
  <c r="O500" i="16"/>
  <c r="D500" i="16"/>
  <c r="C500" i="16"/>
  <c r="B500" i="16"/>
  <c r="A500" i="16"/>
  <c r="AN499" i="16"/>
  <c r="AM499" i="16"/>
  <c r="AL499" i="16"/>
  <c r="AK499" i="16"/>
  <c r="AJ499" i="16"/>
  <c r="AI499" i="16"/>
  <c r="AH499" i="16"/>
  <c r="AF499" i="16"/>
  <c r="AB499" i="16"/>
  <c r="Z499" i="16"/>
  <c r="U499" i="16"/>
  <c r="T499" i="16"/>
  <c r="R499" i="16"/>
  <c r="O499" i="16"/>
  <c r="D499" i="16"/>
  <c r="C499" i="16"/>
  <c r="B499" i="16"/>
  <c r="A499" i="16"/>
  <c r="AN498" i="16"/>
  <c r="AM498" i="16"/>
  <c r="AL498" i="16"/>
  <c r="AK498" i="16"/>
  <c r="AJ498" i="16"/>
  <c r="AI498" i="16"/>
  <c r="AH498" i="16"/>
  <c r="AF498" i="16"/>
  <c r="AB498" i="16"/>
  <c r="Z498" i="16"/>
  <c r="U498" i="16"/>
  <c r="T498" i="16"/>
  <c r="R498" i="16"/>
  <c r="O498" i="16"/>
  <c r="D498" i="16"/>
  <c r="C498" i="16"/>
  <c r="B498" i="16"/>
  <c r="A498" i="16"/>
  <c r="AN497" i="16"/>
  <c r="AM497" i="16"/>
  <c r="AL497" i="16"/>
  <c r="AK497" i="16"/>
  <c r="AJ497" i="16"/>
  <c r="AI497" i="16"/>
  <c r="AH497" i="16"/>
  <c r="AF497" i="16"/>
  <c r="AB497" i="16"/>
  <c r="Z497" i="16"/>
  <c r="U497" i="16"/>
  <c r="T497" i="16"/>
  <c r="R497" i="16"/>
  <c r="O497" i="16"/>
  <c r="D497" i="16"/>
  <c r="C497" i="16"/>
  <c r="B497" i="16"/>
  <c r="A497" i="16"/>
  <c r="AN496" i="16"/>
  <c r="AM496" i="16"/>
  <c r="AL496" i="16"/>
  <c r="AK496" i="16"/>
  <c r="AJ496" i="16"/>
  <c r="AI496" i="16"/>
  <c r="AH496" i="16"/>
  <c r="AF496" i="16"/>
  <c r="AB496" i="16"/>
  <c r="Z496" i="16"/>
  <c r="U496" i="16"/>
  <c r="T496" i="16"/>
  <c r="R496" i="16"/>
  <c r="O496" i="16"/>
  <c r="D496" i="16"/>
  <c r="C496" i="16"/>
  <c r="B496" i="16"/>
  <c r="A496" i="16"/>
  <c r="AN495" i="16"/>
  <c r="AM495" i="16"/>
  <c r="AL495" i="16"/>
  <c r="AK495" i="16"/>
  <c r="AJ495" i="16"/>
  <c r="AI495" i="16"/>
  <c r="AH495" i="16"/>
  <c r="AF495" i="16"/>
  <c r="AB495" i="16"/>
  <c r="Z495" i="16"/>
  <c r="U495" i="16"/>
  <c r="T495" i="16"/>
  <c r="R495" i="16"/>
  <c r="O495" i="16"/>
  <c r="D495" i="16"/>
  <c r="C495" i="16"/>
  <c r="B495" i="16"/>
  <c r="A495" i="16"/>
  <c r="AN494" i="16"/>
  <c r="AM494" i="16"/>
  <c r="AL494" i="16"/>
  <c r="AK494" i="16"/>
  <c r="AJ494" i="16"/>
  <c r="AI494" i="16"/>
  <c r="AH494" i="16"/>
  <c r="AF494" i="16"/>
  <c r="AB494" i="16"/>
  <c r="Z494" i="16"/>
  <c r="U494" i="16"/>
  <c r="T494" i="16"/>
  <c r="R494" i="16"/>
  <c r="O494" i="16"/>
  <c r="D494" i="16"/>
  <c r="C494" i="16"/>
  <c r="B494" i="16"/>
  <c r="A494" i="16"/>
  <c r="AN493" i="16"/>
  <c r="AM493" i="16"/>
  <c r="AL493" i="16"/>
  <c r="AK493" i="16"/>
  <c r="AJ493" i="16"/>
  <c r="AI493" i="16"/>
  <c r="AH493" i="16"/>
  <c r="AF493" i="16"/>
  <c r="AB493" i="16"/>
  <c r="Z493" i="16"/>
  <c r="U493" i="16"/>
  <c r="T493" i="16"/>
  <c r="R493" i="16"/>
  <c r="O493" i="16"/>
  <c r="D493" i="16"/>
  <c r="C493" i="16"/>
  <c r="B493" i="16"/>
  <c r="A493" i="16"/>
  <c r="AN492" i="16"/>
  <c r="AM492" i="16"/>
  <c r="AL492" i="16"/>
  <c r="AK492" i="16"/>
  <c r="AJ492" i="16"/>
  <c r="AI492" i="16"/>
  <c r="AH492" i="16"/>
  <c r="AF492" i="16"/>
  <c r="AB492" i="16"/>
  <c r="Z492" i="16"/>
  <c r="U492" i="16"/>
  <c r="T492" i="16"/>
  <c r="R492" i="16"/>
  <c r="O492" i="16"/>
  <c r="D492" i="16"/>
  <c r="C492" i="16"/>
  <c r="B492" i="16"/>
  <c r="A492" i="16"/>
  <c r="AN491" i="16"/>
  <c r="AM491" i="16"/>
  <c r="AL491" i="16"/>
  <c r="AK491" i="16"/>
  <c r="AJ491" i="16"/>
  <c r="AI491" i="16"/>
  <c r="AH491" i="16"/>
  <c r="AF491" i="16"/>
  <c r="AB491" i="16"/>
  <c r="Z491" i="16"/>
  <c r="U491" i="16"/>
  <c r="T491" i="16"/>
  <c r="R491" i="16"/>
  <c r="O491" i="16"/>
  <c r="D491" i="16"/>
  <c r="C491" i="16"/>
  <c r="B491" i="16"/>
  <c r="A491" i="16"/>
  <c r="AN490" i="16"/>
  <c r="AM490" i="16"/>
  <c r="AL490" i="16"/>
  <c r="AK490" i="16"/>
  <c r="AJ490" i="16"/>
  <c r="AI490" i="16"/>
  <c r="AH490" i="16"/>
  <c r="AF490" i="16"/>
  <c r="AB490" i="16"/>
  <c r="Z490" i="16"/>
  <c r="U490" i="16"/>
  <c r="T490" i="16"/>
  <c r="R490" i="16"/>
  <c r="O490" i="16"/>
  <c r="D490" i="16"/>
  <c r="C490" i="16"/>
  <c r="B490" i="16"/>
  <c r="A490" i="16"/>
  <c r="AN489" i="16"/>
  <c r="AM489" i="16"/>
  <c r="AL489" i="16"/>
  <c r="AK489" i="16"/>
  <c r="AJ489" i="16"/>
  <c r="AI489" i="16"/>
  <c r="AH489" i="16"/>
  <c r="AF489" i="16"/>
  <c r="AB489" i="16"/>
  <c r="Z489" i="16"/>
  <c r="U489" i="16"/>
  <c r="T489" i="16"/>
  <c r="R489" i="16"/>
  <c r="O489" i="16"/>
  <c r="D489" i="16"/>
  <c r="C489" i="16"/>
  <c r="B489" i="16"/>
  <c r="A489" i="16"/>
  <c r="AN488" i="16"/>
  <c r="AM488" i="16"/>
  <c r="AL488" i="16"/>
  <c r="AK488" i="16"/>
  <c r="AJ488" i="16"/>
  <c r="AI488" i="16"/>
  <c r="AH488" i="16"/>
  <c r="AF488" i="16"/>
  <c r="AB488" i="16"/>
  <c r="Z488" i="16"/>
  <c r="U488" i="16"/>
  <c r="T488" i="16"/>
  <c r="R488" i="16"/>
  <c r="O488" i="16"/>
  <c r="D488" i="16"/>
  <c r="C488" i="16"/>
  <c r="B488" i="16"/>
  <c r="A488" i="16"/>
  <c r="AN487" i="16"/>
  <c r="AM487" i="16"/>
  <c r="AL487" i="16"/>
  <c r="AK487" i="16"/>
  <c r="AJ487" i="16"/>
  <c r="AI487" i="16"/>
  <c r="AH487" i="16"/>
  <c r="AF487" i="16"/>
  <c r="AB487" i="16"/>
  <c r="Z487" i="16"/>
  <c r="U487" i="16"/>
  <c r="T487" i="16"/>
  <c r="R487" i="16"/>
  <c r="O487" i="16"/>
  <c r="D487" i="16"/>
  <c r="C487" i="16"/>
  <c r="B487" i="16"/>
  <c r="A487" i="16"/>
  <c r="AN486" i="16"/>
  <c r="AM486" i="16"/>
  <c r="AL486" i="16"/>
  <c r="AK486" i="16"/>
  <c r="AJ486" i="16"/>
  <c r="AI486" i="16"/>
  <c r="AH486" i="16"/>
  <c r="AF486" i="16"/>
  <c r="AB486" i="16"/>
  <c r="Z486" i="16"/>
  <c r="U486" i="16"/>
  <c r="T486" i="16"/>
  <c r="R486" i="16"/>
  <c r="O486" i="16"/>
  <c r="D486" i="16"/>
  <c r="C486" i="16"/>
  <c r="B486" i="16"/>
  <c r="A486" i="16"/>
  <c r="AN485" i="16"/>
  <c r="AM485" i="16"/>
  <c r="AL485" i="16"/>
  <c r="AK485" i="16"/>
  <c r="AJ485" i="16"/>
  <c r="AI485" i="16"/>
  <c r="AH485" i="16"/>
  <c r="AF485" i="16"/>
  <c r="AB485" i="16"/>
  <c r="Z485" i="16"/>
  <c r="U485" i="16"/>
  <c r="T485" i="16"/>
  <c r="R485" i="16"/>
  <c r="O485" i="16"/>
  <c r="D485" i="16"/>
  <c r="C485" i="16"/>
  <c r="B485" i="16"/>
  <c r="A485" i="16"/>
  <c r="AN484" i="16"/>
  <c r="AM484" i="16"/>
  <c r="AL484" i="16"/>
  <c r="AK484" i="16"/>
  <c r="AJ484" i="16"/>
  <c r="AI484" i="16"/>
  <c r="AH484" i="16"/>
  <c r="AF484" i="16"/>
  <c r="AB484" i="16"/>
  <c r="Z484" i="16"/>
  <c r="U484" i="16"/>
  <c r="T484" i="16"/>
  <c r="R484" i="16"/>
  <c r="O484" i="16"/>
  <c r="D484" i="16"/>
  <c r="C484" i="16"/>
  <c r="B484" i="16"/>
  <c r="A484" i="16"/>
  <c r="AN483" i="16"/>
  <c r="AM483" i="16"/>
  <c r="AL483" i="16"/>
  <c r="AK483" i="16"/>
  <c r="AJ483" i="16"/>
  <c r="AI483" i="16"/>
  <c r="AH483" i="16"/>
  <c r="AF483" i="16"/>
  <c r="AB483" i="16"/>
  <c r="Z483" i="16"/>
  <c r="U483" i="16"/>
  <c r="T483" i="16"/>
  <c r="R483" i="16"/>
  <c r="O483" i="16"/>
  <c r="D483" i="16"/>
  <c r="C483" i="16"/>
  <c r="B483" i="16"/>
  <c r="A483" i="16"/>
  <c r="AN482" i="16"/>
  <c r="AM482" i="16"/>
  <c r="AL482" i="16"/>
  <c r="AK482" i="16"/>
  <c r="AJ482" i="16"/>
  <c r="AI482" i="16"/>
  <c r="AH482" i="16"/>
  <c r="AF482" i="16"/>
  <c r="AB482" i="16"/>
  <c r="Z482" i="16"/>
  <c r="U482" i="16"/>
  <c r="T482" i="16"/>
  <c r="R482" i="16"/>
  <c r="O482" i="16"/>
  <c r="D482" i="16"/>
  <c r="C482" i="16"/>
  <c r="B482" i="16"/>
  <c r="A482" i="16"/>
  <c r="AN481" i="16"/>
  <c r="AM481" i="16"/>
  <c r="AL481" i="16"/>
  <c r="AK481" i="16"/>
  <c r="AJ481" i="16"/>
  <c r="AI481" i="16"/>
  <c r="AH481" i="16"/>
  <c r="AF481" i="16"/>
  <c r="AB481" i="16"/>
  <c r="Z481" i="16"/>
  <c r="U481" i="16"/>
  <c r="T481" i="16"/>
  <c r="R481" i="16"/>
  <c r="O481" i="16"/>
  <c r="D481" i="16"/>
  <c r="C481" i="16"/>
  <c r="B481" i="16"/>
  <c r="A481" i="16"/>
  <c r="AN480" i="16"/>
  <c r="AM480" i="16"/>
  <c r="AL480" i="16"/>
  <c r="AK480" i="16"/>
  <c r="AJ480" i="16"/>
  <c r="AI480" i="16"/>
  <c r="AH480" i="16"/>
  <c r="AF480" i="16"/>
  <c r="AB480" i="16"/>
  <c r="Z480" i="16"/>
  <c r="U480" i="16"/>
  <c r="T480" i="16"/>
  <c r="R480" i="16"/>
  <c r="O480" i="16"/>
  <c r="D480" i="16"/>
  <c r="C480" i="16"/>
  <c r="B480" i="16"/>
  <c r="A480" i="16"/>
  <c r="AN479" i="16"/>
  <c r="AM479" i="16"/>
  <c r="AL479" i="16"/>
  <c r="AK479" i="16"/>
  <c r="AJ479" i="16"/>
  <c r="AI479" i="16"/>
  <c r="AH479" i="16"/>
  <c r="AF479" i="16"/>
  <c r="AB479" i="16"/>
  <c r="Z479" i="16"/>
  <c r="U479" i="16"/>
  <c r="T479" i="16"/>
  <c r="R479" i="16"/>
  <c r="O479" i="16"/>
  <c r="D479" i="16"/>
  <c r="C479" i="16"/>
  <c r="B479" i="16"/>
  <c r="A479" i="16"/>
  <c r="AN478" i="16"/>
  <c r="AM478" i="16"/>
  <c r="AL478" i="16"/>
  <c r="AK478" i="16"/>
  <c r="AJ478" i="16"/>
  <c r="AI478" i="16"/>
  <c r="AH478" i="16"/>
  <c r="AF478" i="16"/>
  <c r="AB478" i="16"/>
  <c r="Z478" i="16"/>
  <c r="U478" i="16"/>
  <c r="T478" i="16"/>
  <c r="R478" i="16"/>
  <c r="O478" i="16"/>
  <c r="D478" i="16"/>
  <c r="C478" i="16"/>
  <c r="B478" i="16"/>
  <c r="A478" i="16"/>
  <c r="AN477" i="16"/>
  <c r="AM477" i="16"/>
  <c r="AL477" i="16"/>
  <c r="AK477" i="16"/>
  <c r="AJ477" i="16"/>
  <c r="AI477" i="16"/>
  <c r="AH477" i="16"/>
  <c r="AF477" i="16"/>
  <c r="AB477" i="16"/>
  <c r="Z477" i="16"/>
  <c r="U477" i="16"/>
  <c r="T477" i="16"/>
  <c r="R477" i="16"/>
  <c r="O477" i="16"/>
  <c r="D477" i="16"/>
  <c r="C477" i="16"/>
  <c r="B477" i="16"/>
  <c r="A477" i="16"/>
  <c r="AN476" i="16"/>
  <c r="AM476" i="16"/>
  <c r="AL476" i="16"/>
  <c r="AK476" i="16"/>
  <c r="AJ476" i="16"/>
  <c r="AI476" i="16"/>
  <c r="AH476" i="16"/>
  <c r="AF476" i="16"/>
  <c r="AB476" i="16"/>
  <c r="Z476" i="16"/>
  <c r="U476" i="16"/>
  <c r="T476" i="16"/>
  <c r="R476" i="16"/>
  <c r="O476" i="16"/>
  <c r="D476" i="16"/>
  <c r="C476" i="16"/>
  <c r="B476" i="16"/>
  <c r="A476" i="16"/>
  <c r="AN475" i="16"/>
  <c r="AM475" i="16"/>
  <c r="AL475" i="16"/>
  <c r="AK475" i="16"/>
  <c r="AJ475" i="16"/>
  <c r="AI475" i="16"/>
  <c r="AH475" i="16"/>
  <c r="AF475" i="16"/>
  <c r="AB475" i="16"/>
  <c r="Z475" i="16"/>
  <c r="U475" i="16"/>
  <c r="T475" i="16"/>
  <c r="R475" i="16"/>
  <c r="O475" i="16"/>
  <c r="D475" i="16"/>
  <c r="C475" i="16"/>
  <c r="B475" i="16"/>
  <c r="A475" i="16"/>
  <c r="AN474" i="16"/>
  <c r="AM474" i="16"/>
  <c r="AL474" i="16"/>
  <c r="AK474" i="16"/>
  <c r="AJ474" i="16"/>
  <c r="AI474" i="16"/>
  <c r="AH474" i="16"/>
  <c r="AF474" i="16"/>
  <c r="AB474" i="16"/>
  <c r="Z474" i="16"/>
  <c r="U474" i="16"/>
  <c r="T474" i="16"/>
  <c r="R474" i="16"/>
  <c r="O474" i="16"/>
  <c r="D474" i="16"/>
  <c r="C474" i="16"/>
  <c r="B474" i="16"/>
  <c r="A474" i="16"/>
  <c r="AN473" i="16"/>
  <c r="AM473" i="16"/>
  <c r="AL473" i="16"/>
  <c r="AK473" i="16"/>
  <c r="AJ473" i="16"/>
  <c r="AI473" i="16"/>
  <c r="AH473" i="16"/>
  <c r="AF473" i="16"/>
  <c r="AB473" i="16"/>
  <c r="Z473" i="16"/>
  <c r="U473" i="16"/>
  <c r="T473" i="16"/>
  <c r="R473" i="16"/>
  <c r="O473" i="16"/>
  <c r="D473" i="16"/>
  <c r="C473" i="16"/>
  <c r="B473" i="16"/>
  <c r="A473" i="16"/>
  <c r="AN472" i="16"/>
  <c r="AM472" i="16"/>
  <c r="AL472" i="16"/>
  <c r="AK472" i="16"/>
  <c r="AJ472" i="16"/>
  <c r="AI472" i="16"/>
  <c r="AH472" i="16"/>
  <c r="AF472" i="16"/>
  <c r="AB472" i="16"/>
  <c r="Z472" i="16"/>
  <c r="U472" i="16"/>
  <c r="T472" i="16"/>
  <c r="R472" i="16"/>
  <c r="O472" i="16"/>
  <c r="D472" i="16"/>
  <c r="C472" i="16"/>
  <c r="B472" i="16"/>
  <c r="A472" i="16"/>
  <c r="AN471" i="16"/>
  <c r="AM471" i="16"/>
  <c r="AL471" i="16"/>
  <c r="AK471" i="16"/>
  <c r="AJ471" i="16"/>
  <c r="AI471" i="16"/>
  <c r="AH471" i="16"/>
  <c r="AF471" i="16"/>
  <c r="AB471" i="16"/>
  <c r="Z471" i="16"/>
  <c r="U471" i="16"/>
  <c r="T471" i="16"/>
  <c r="R471" i="16"/>
  <c r="O471" i="16"/>
  <c r="D471" i="16"/>
  <c r="C471" i="16"/>
  <c r="B471" i="16"/>
  <c r="A471" i="16"/>
  <c r="AN470" i="16"/>
  <c r="AM470" i="16"/>
  <c r="AL470" i="16"/>
  <c r="AK470" i="16"/>
  <c r="AJ470" i="16"/>
  <c r="AI470" i="16"/>
  <c r="AH470" i="16"/>
  <c r="AF470" i="16"/>
  <c r="AB470" i="16"/>
  <c r="Z470" i="16"/>
  <c r="U470" i="16"/>
  <c r="T470" i="16"/>
  <c r="R470" i="16"/>
  <c r="O470" i="16"/>
  <c r="D470" i="16"/>
  <c r="C470" i="16"/>
  <c r="B470" i="16"/>
  <c r="A470" i="16"/>
  <c r="AN469" i="16"/>
  <c r="AM469" i="16"/>
  <c r="AL469" i="16"/>
  <c r="AK469" i="16"/>
  <c r="AJ469" i="16"/>
  <c r="AI469" i="16"/>
  <c r="AH469" i="16"/>
  <c r="AF469" i="16"/>
  <c r="AB469" i="16"/>
  <c r="Z469" i="16"/>
  <c r="U469" i="16"/>
  <c r="T469" i="16"/>
  <c r="R469" i="16"/>
  <c r="O469" i="16"/>
  <c r="D469" i="16"/>
  <c r="C469" i="16"/>
  <c r="B469" i="16"/>
  <c r="A469" i="16"/>
  <c r="AN468" i="16"/>
  <c r="AM468" i="16"/>
  <c r="AL468" i="16"/>
  <c r="AK468" i="16"/>
  <c r="AJ468" i="16"/>
  <c r="AI468" i="16"/>
  <c r="AH468" i="16"/>
  <c r="AF468" i="16"/>
  <c r="AB468" i="16"/>
  <c r="Z468" i="16"/>
  <c r="U468" i="16"/>
  <c r="T468" i="16"/>
  <c r="R468" i="16"/>
  <c r="O468" i="16"/>
  <c r="D468" i="16"/>
  <c r="C468" i="16"/>
  <c r="B468" i="16"/>
  <c r="A468" i="16"/>
  <c r="AN467" i="16"/>
  <c r="AM467" i="16"/>
  <c r="AL467" i="16"/>
  <c r="AK467" i="16"/>
  <c r="AJ467" i="16"/>
  <c r="AI467" i="16"/>
  <c r="AH467" i="16"/>
  <c r="AF467" i="16"/>
  <c r="AB467" i="16"/>
  <c r="Z467" i="16"/>
  <c r="U467" i="16"/>
  <c r="T467" i="16"/>
  <c r="R467" i="16"/>
  <c r="O467" i="16"/>
  <c r="D467" i="16"/>
  <c r="C467" i="16"/>
  <c r="B467" i="16"/>
  <c r="A467" i="16"/>
  <c r="AN466" i="16"/>
  <c r="AM466" i="16"/>
  <c r="AL466" i="16"/>
  <c r="AK466" i="16"/>
  <c r="AJ466" i="16"/>
  <c r="AI466" i="16"/>
  <c r="AH466" i="16"/>
  <c r="AF466" i="16"/>
  <c r="AB466" i="16"/>
  <c r="Z466" i="16"/>
  <c r="U466" i="16"/>
  <c r="T466" i="16"/>
  <c r="R466" i="16"/>
  <c r="O466" i="16"/>
  <c r="D466" i="16"/>
  <c r="C466" i="16"/>
  <c r="B466" i="16"/>
  <c r="A466" i="16"/>
  <c r="AN465" i="16"/>
  <c r="AM465" i="16"/>
  <c r="AL465" i="16"/>
  <c r="AK465" i="16"/>
  <c r="AJ465" i="16"/>
  <c r="AI465" i="16"/>
  <c r="AH465" i="16"/>
  <c r="AF465" i="16"/>
  <c r="AB465" i="16"/>
  <c r="Z465" i="16"/>
  <c r="U465" i="16"/>
  <c r="T465" i="16"/>
  <c r="R465" i="16"/>
  <c r="O465" i="16"/>
  <c r="D465" i="16"/>
  <c r="C465" i="16"/>
  <c r="B465" i="16"/>
  <c r="A465" i="16"/>
  <c r="AN464" i="16"/>
  <c r="AM464" i="16"/>
  <c r="AL464" i="16"/>
  <c r="AK464" i="16"/>
  <c r="AJ464" i="16"/>
  <c r="AI464" i="16"/>
  <c r="AH464" i="16"/>
  <c r="AF464" i="16"/>
  <c r="AB464" i="16"/>
  <c r="Z464" i="16"/>
  <c r="U464" i="16"/>
  <c r="T464" i="16"/>
  <c r="R464" i="16"/>
  <c r="O464" i="16"/>
  <c r="D464" i="16"/>
  <c r="C464" i="16"/>
  <c r="B464" i="16"/>
  <c r="A464" i="16"/>
  <c r="AN463" i="16"/>
  <c r="AM463" i="16"/>
  <c r="AL463" i="16"/>
  <c r="AK463" i="16"/>
  <c r="AJ463" i="16"/>
  <c r="AI463" i="16"/>
  <c r="AH463" i="16"/>
  <c r="AF463" i="16"/>
  <c r="AB463" i="16"/>
  <c r="Z463" i="16"/>
  <c r="U463" i="16"/>
  <c r="T463" i="16"/>
  <c r="R463" i="16"/>
  <c r="O463" i="16"/>
  <c r="D463" i="16"/>
  <c r="C463" i="16"/>
  <c r="B463" i="16"/>
  <c r="A463" i="16"/>
  <c r="AN462" i="16"/>
  <c r="AM462" i="16"/>
  <c r="AL462" i="16"/>
  <c r="AK462" i="16"/>
  <c r="AJ462" i="16"/>
  <c r="AI462" i="16"/>
  <c r="AH462" i="16"/>
  <c r="AF462" i="16"/>
  <c r="AB462" i="16"/>
  <c r="Z462" i="16"/>
  <c r="U462" i="16"/>
  <c r="T462" i="16"/>
  <c r="R462" i="16"/>
  <c r="O462" i="16"/>
  <c r="D462" i="16"/>
  <c r="C462" i="16"/>
  <c r="B462" i="16"/>
  <c r="A462" i="16"/>
  <c r="AN461" i="16"/>
  <c r="AM461" i="16"/>
  <c r="AL461" i="16"/>
  <c r="AK461" i="16"/>
  <c r="AJ461" i="16"/>
  <c r="AI461" i="16"/>
  <c r="AH461" i="16"/>
  <c r="AF461" i="16"/>
  <c r="AB461" i="16"/>
  <c r="Z461" i="16"/>
  <c r="U461" i="16"/>
  <c r="T461" i="16"/>
  <c r="R461" i="16"/>
  <c r="O461" i="16"/>
  <c r="D461" i="16"/>
  <c r="C461" i="16"/>
  <c r="B461" i="16"/>
  <c r="A461" i="16"/>
  <c r="AN460" i="16"/>
  <c r="AM460" i="16"/>
  <c r="AL460" i="16"/>
  <c r="AK460" i="16"/>
  <c r="AJ460" i="16"/>
  <c r="AI460" i="16"/>
  <c r="AH460" i="16"/>
  <c r="AF460" i="16"/>
  <c r="AB460" i="16"/>
  <c r="Z460" i="16"/>
  <c r="U460" i="16"/>
  <c r="T460" i="16"/>
  <c r="R460" i="16"/>
  <c r="O460" i="16"/>
  <c r="D460" i="16"/>
  <c r="C460" i="16"/>
  <c r="B460" i="16"/>
  <c r="A460" i="16"/>
  <c r="AN459" i="16"/>
  <c r="AM459" i="16"/>
  <c r="AL459" i="16"/>
  <c r="AK459" i="16"/>
  <c r="AJ459" i="16"/>
  <c r="AI459" i="16"/>
  <c r="AH459" i="16"/>
  <c r="AF459" i="16"/>
  <c r="AB459" i="16"/>
  <c r="Z459" i="16"/>
  <c r="U459" i="16"/>
  <c r="T459" i="16"/>
  <c r="R459" i="16"/>
  <c r="O459" i="16"/>
  <c r="D459" i="16"/>
  <c r="C459" i="16"/>
  <c r="B459" i="16"/>
  <c r="A459" i="16"/>
  <c r="AN458" i="16"/>
  <c r="AM458" i="16"/>
  <c r="AL458" i="16"/>
  <c r="AK458" i="16"/>
  <c r="AJ458" i="16"/>
  <c r="AI458" i="16"/>
  <c r="AH458" i="16"/>
  <c r="AF458" i="16"/>
  <c r="AB458" i="16"/>
  <c r="Z458" i="16"/>
  <c r="U458" i="16"/>
  <c r="T458" i="16"/>
  <c r="R458" i="16"/>
  <c r="O458" i="16"/>
  <c r="D458" i="16"/>
  <c r="C458" i="16"/>
  <c r="B458" i="16"/>
  <c r="A458" i="16"/>
  <c r="AN457" i="16"/>
  <c r="AM457" i="16"/>
  <c r="AL457" i="16"/>
  <c r="AK457" i="16"/>
  <c r="AJ457" i="16"/>
  <c r="AI457" i="16"/>
  <c r="AH457" i="16"/>
  <c r="AF457" i="16"/>
  <c r="AB457" i="16"/>
  <c r="Z457" i="16"/>
  <c r="U457" i="16"/>
  <c r="T457" i="16"/>
  <c r="R457" i="16"/>
  <c r="O457" i="16"/>
  <c r="D457" i="16"/>
  <c r="C457" i="16"/>
  <c r="B457" i="16"/>
  <c r="A457" i="16"/>
  <c r="AN456" i="16"/>
  <c r="AM456" i="16"/>
  <c r="AL456" i="16"/>
  <c r="AK456" i="16"/>
  <c r="AJ456" i="16"/>
  <c r="AI456" i="16"/>
  <c r="AH456" i="16"/>
  <c r="AF456" i="16"/>
  <c r="AB456" i="16"/>
  <c r="Z456" i="16"/>
  <c r="U456" i="16"/>
  <c r="T456" i="16"/>
  <c r="R456" i="16"/>
  <c r="O456" i="16"/>
  <c r="D456" i="16"/>
  <c r="C456" i="16"/>
  <c r="B456" i="16"/>
  <c r="A456" i="16"/>
  <c r="AN455" i="16"/>
  <c r="AM455" i="16"/>
  <c r="AL455" i="16"/>
  <c r="AK455" i="16"/>
  <c r="AJ455" i="16"/>
  <c r="AI455" i="16"/>
  <c r="AH455" i="16"/>
  <c r="AF455" i="16"/>
  <c r="AB455" i="16"/>
  <c r="Z455" i="16"/>
  <c r="U455" i="16"/>
  <c r="T455" i="16"/>
  <c r="R455" i="16"/>
  <c r="O455" i="16"/>
  <c r="D455" i="16"/>
  <c r="C455" i="16"/>
  <c r="B455" i="16"/>
  <c r="A455" i="16"/>
  <c r="AN454" i="16"/>
  <c r="AM454" i="16"/>
  <c r="AL454" i="16"/>
  <c r="AK454" i="16"/>
  <c r="AJ454" i="16"/>
  <c r="AI454" i="16"/>
  <c r="AH454" i="16"/>
  <c r="AF454" i="16"/>
  <c r="AB454" i="16"/>
  <c r="Z454" i="16"/>
  <c r="U454" i="16"/>
  <c r="T454" i="16"/>
  <c r="R454" i="16"/>
  <c r="O454" i="16"/>
  <c r="D454" i="16"/>
  <c r="C454" i="16"/>
  <c r="B454" i="16"/>
  <c r="A454" i="16"/>
  <c r="AN453" i="16"/>
  <c r="AM453" i="16"/>
  <c r="AL453" i="16"/>
  <c r="AK453" i="16"/>
  <c r="AJ453" i="16"/>
  <c r="AI453" i="16"/>
  <c r="AH453" i="16"/>
  <c r="AF453" i="16"/>
  <c r="AB453" i="16"/>
  <c r="Z453" i="16"/>
  <c r="U453" i="16"/>
  <c r="T453" i="16"/>
  <c r="R453" i="16"/>
  <c r="O453" i="16"/>
  <c r="D453" i="16"/>
  <c r="C453" i="16"/>
  <c r="B453" i="16"/>
  <c r="A453" i="16"/>
  <c r="AN452" i="16"/>
  <c r="AM452" i="16"/>
  <c r="AL452" i="16"/>
  <c r="AK452" i="16"/>
  <c r="AJ452" i="16"/>
  <c r="AI452" i="16"/>
  <c r="AH452" i="16"/>
  <c r="AF452" i="16"/>
  <c r="AB452" i="16"/>
  <c r="Z452" i="16"/>
  <c r="U452" i="16"/>
  <c r="T452" i="16"/>
  <c r="R452" i="16"/>
  <c r="O452" i="16"/>
  <c r="D452" i="16"/>
  <c r="C452" i="16"/>
  <c r="B452" i="16"/>
  <c r="A452" i="16"/>
  <c r="AN451" i="16"/>
  <c r="AM451" i="16"/>
  <c r="AL451" i="16"/>
  <c r="AK451" i="16"/>
  <c r="AJ451" i="16"/>
  <c r="AI451" i="16"/>
  <c r="AH451" i="16"/>
  <c r="AF451" i="16"/>
  <c r="AB451" i="16"/>
  <c r="Z451" i="16"/>
  <c r="U451" i="16"/>
  <c r="T451" i="16"/>
  <c r="R451" i="16"/>
  <c r="O451" i="16"/>
  <c r="D451" i="16"/>
  <c r="C451" i="16"/>
  <c r="B451" i="16"/>
  <c r="A451" i="16"/>
  <c r="AN450" i="16"/>
  <c r="AM450" i="16"/>
  <c r="AL450" i="16"/>
  <c r="AK450" i="16"/>
  <c r="AJ450" i="16"/>
  <c r="AI450" i="16"/>
  <c r="AH450" i="16"/>
  <c r="AF450" i="16"/>
  <c r="AB450" i="16"/>
  <c r="Z450" i="16"/>
  <c r="U450" i="16"/>
  <c r="T450" i="16"/>
  <c r="R450" i="16"/>
  <c r="O450" i="16"/>
  <c r="D450" i="16"/>
  <c r="C450" i="16"/>
  <c r="B450" i="16"/>
  <c r="A450" i="16"/>
  <c r="AN449" i="16"/>
  <c r="AM449" i="16"/>
  <c r="AL449" i="16"/>
  <c r="AK449" i="16"/>
  <c r="AJ449" i="16"/>
  <c r="AI449" i="16"/>
  <c r="AH449" i="16"/>
  <c r="AF449" i="16"/>
  <c r="AB449" i="16"/>
  <c r="Z449" i="16"/>
  <c r="U449" i="16"/>
  <c r="T449" i="16"/>
  <c r="R449" i="16"/>
  <c r="O449" i="16"/>
  <c r="D449" i="16"/>
  <c r="C449" i="16"/>
  <c r="B449" i="16"/>
  <c r="A449" i="16"/>
  <c r="AN448" i="16"/>
  <c r="AM448" i="16"/>
  <c r="AL448" i="16"/>
  <c r="AK448" i="16"/>
  <c r="AJ448" i="16"/>
  <c r="AI448" i="16"/>
  <c r="AH448" i="16"/>
  <c r="AF448" i="16"/>
  <c r="AB448" i="16"/>
  <c r="Z448" i="16"/>
  <c r="U448" i="16"/>
  <c r="T448" i="16"/>
  <c r="R448" i="16"/>
  <c r="O448" i="16"/>
  <c r="D448" i="16"/>
  <c r="C448" i="16"/>
  <c r="B448" i="16"/>
  <c r="A448" i="16"/>
  <c r="AN447" i="16"/>
  <c r="AM447" i="16"/>
  <c r="AL447" i="16"/>
  <c r="AK447" i="16"/>
  <c r="AJ447" i="16"/>
  <c r="AI447" i="16"/>
  <c r="AH447" i="16"/>
  <c r="AF447" i="16"/>
  <c r="AB447" i="16"/>
  <c r="Z447" i="16"/>
  <c r="U447" i="16"/>
  <c r="T447" i="16"/>
  <c r="R447" i="16"/>
  <c r="O447" i="16"/>
  <c r="D447" i="16"/>
  <c r="C447" i="16"/>
  <c r="B447" i="16"/>
  <c r="A447" i="16"/>
  <c r="AN446" i="16"/>
  <c r="AM446" i="16"/>
  <c r="AL446" i="16"/>
  <c r="AK446" i="16"/>
  <c r="AJ446" i="16"/>
  <c r="AI446" i="16"/>
  <c r="AH446" i="16"/>
  <c r="AF446" i="16"/>
  <c r="AB446" i="16"/>
  <c r="Z446" i="16"/>
  <c r="U446" i="16"/>
  <c r="T446" i="16"/>
  <c r="R446" i="16"/>
  <c r="O446" i="16"/>
  <c r="D446" i="16"/>
  <c r="C446" i="16"/>
  <c r="B446" i="16"/>
  <c r="A446" i="16"/>
  <c r="AN445" i="16"/>
  <c r="AM445" i="16"/>
  <c r="AL445" i="16"/>
  <c r="AK445" i="16"/>
  <c r="AJ445" i="16"/>
  <c r="AI445" i="16"/>
  <c r="AH445" i="16"/>
  <c r="AF445" i="16"/>
  <c r="AB445" i="16"/>
  <c r="Z445" i="16"/>
  <c r="U445" i="16"/>
  <c r="T445" i="16"/>
  <c r="R445" i="16"/>
  <c r="O445" i="16"/>
  <c r="D445" i="16"/>
  <c r="C445" i="16"/>
  <c r="B445" i="16"/>
  <c r="A445" i="16"/>
  <c r="AN444" i="16"/>
  <c r="AM444" i="16"/>
  <c r="AL444" i="16"/>
  <c r="AK444" i="16"/>
  <c r="AJ444" i="16"/>
  <c r="AI444" i="16"/>
  <c r="AH444" i="16"/>
  <c r="AF444" i="16"/>
  <c r="AB444" i="16"/>
  <c r="Z444" i="16"/>
  <c r="U444" i="16"/>
  <c r="T444" i="16"/>
  <c r="R444" i="16"/>
  <c r="O444" i="16"/>
  <c r="D444" i="16"/>
  <c r="C444" i="16"/>
  <c r="B444" i="16"/>
  <c r="A444" i="16"/>
  <c r="AN443" i="16"/>
  <c r="AM443" i="16"/>
  <c r="AL443" i="16"/>
  <c r="AK443" i="16"/>
  <c r="AJ443" i="16"/>
  <c r="AI443" i="16"/>
  <c r="AH443" i="16"/>
  <c r="AF443" i="16"/>
  <c r="AB443" i="16"/>
  <c r="Z443" i="16"/>
  <c r="U443" i="16"/>
  <c r="T443" i="16"/>
  <c r="R443" i="16"/>
  <c r="O443" i="16"/>
  <c r="D443" i="16"/>
  <c r="C443" i="16"/>
  <c r="B443" i="16"/>
  <c r="A443" i="16"/>
  <c r="AN442" i="16"/>
  <c r="AM442" i="16"/>
  <c r="AL442" i="16"/>
  <c r="AK442" i="16"/>
  <c r="AJ442" i="16"/>
  <c r="AI442" i="16"/>
  <c r="AH442" i="16"/>
  <c r="AF442" i="16"/>
  <c r="AB442" i="16"/>
  <c r="Z442" i="16"/>
  <c r="U442" i="16"/>
  <c r="T442" i="16"/>
  <c r="R442" i="16"/>
  <c r="O442" i="16"/>
  <c r="D442" i="16"/>
  <c r="C442" i="16"/>
  <c r="B442" i="16"/>
  <c r="A442" i="16"/>
  <c r="AN441" i="16"/>
  <c r="AM441" i="16"/>
  <c r="AL441" i="16"/>
  <c r="AK441" i="16"/>
  <c r="AJ441" i="16"/>
  <c r="AI441" i="16"/>
  <c r="AH441" i="16"/>
  <c r="AF441" i="16"/>
  <c r="AB441" i="16"/>
  <c r="Z441" i="16"/>
  <c r="U441" i="16"/>
  <c r="T441" i="16"/>
  <c r="R441" i="16"/>
  <c r="O441" i="16"/>
  <c r="D441" i="16"/>
  <c r="C441" i="16"/>
  <c r="B441" i="16"/>
  <c r="A441" i="16"/>
  <c r="AN440" i="16"/>
  <c r="AM440" i="16"/>
  <c r="AL440" i="16"/>
  <c r="AK440" i="16"/>
  <c r="AJ440" i="16"/>
  <c r="AI440" i="16"/>
  <c r="AH440" i="16"/>
  <c r="AF440" i="16"/>
  <c r="AB440" i="16"/>
  <c r="Z440" i="16"/>
  <c r="U440" i="16"/>
  <c r="T440" i="16"/>
  <c r="R440" i="16"/>
  <c r="O440" i="16"/>
  <c r="D440" i="16"/>
  <c r="C440" i="16"/>
  <c r="B440" i="16"/>
  <c r="A440" i="16"/>
  <c r="AN439" i="16"/>
  <c r="AM439" i="16"/>
  <c r="AL439" i="16"/>
  <c r="AK439" i="16"/>
  <c r="AJ439" i="16"/>
  <c r="AI439" i="16"/>
  <c r="AH439" i="16"/>
  <c r="AF439" i="16"/>
  <c r="AB439" i="16"/>
  <c r="Z439" i="16"/>
  <c r="U439" i="16"/>
  <c r="T439" i="16"/>
  <c r="R439" i="16"/>
  <c r="O439" i="16"/>
  <c r="D439" i="16"/>
  <c r="C439" i="16"/>
  <c r="B439" i="16"/>
  <c r="A439" i="16"/>
  <c r="AN438" i="16"/>
  <c r="AM438" i="16"/>
  <c r="AL438" i="16"/>
  <c r="AK438" i="16"/>
  <c r="AJ438" i="16"/>
  <c r="AI438" i="16"/>
  <c r="AH438" i="16"/>
  <c r="AF438" i="16"/>
  <c r="AB438" i="16"/>
  <c r="Z438" i="16"/>
  <c r="U438" i="16"/>
  <c r="T438" i="16"/>
  <c r="R438" i="16"/>
  <c r="O438" i="16"/>
  <c r="D438" i="16"/>
  <c r="C438" i="16"/>
  <c r="B438" i="16"/>
  <c r="A438" i="16"/>
  <c r="AN437" i="16"/>
  <c r="AM437" i="16"/>
  <c r="AL437" i="16"/>
  <c r="AK437" i="16"/>
  <c r="AJ437" i="16"/>
  <c r="AI437" i="16"/>
  <c r="AH437" i="16"/>
  <c r="AF437" i="16"/>
  <c r="AB437" i="16"/>
  <c r="Z437" i="16"/>
  <c r="U437" i="16"/>
  <c r="T437" i="16"/>
  <c r="R437" i="16"/>
  <c r="O437" i="16"/>
  <c r="D437" i="16"/>
  <c r="C437" i="16"/>
  <c r="B437" i="16"/>
  <c r="A437" i="16"/>
  <c r="AN436" i="16"/>
  <c r="AM436" i="16"/>
  <c r="AL436" i="16"/>
  <c r="AK436" i="16"/>
  <c r="AJ436" i="16"/>
  <c r="AI436" i="16"/>
  <c r="AH436" i="16"/>
  <c r="AF436" i="16"/>
  <c r="AB436" i="16"/>
  <c r="Z436" i="16"/>
  <c r="U436" i="16"/>
  <c r="T436" i="16"/>
  <c r="R436" i="16"/>
  <c r="O436" i="16"/>
  <c r="D436" i="16"/>
  <c r="C436" i="16"/>
  <c r="B436" i="16"/>
  <c r="A436" i="16"/>
  <c r="AN435" i="16"/>
  <c r="AM435" i="16"/>
  <c r="AL435" i="16"/>
  <c r="AK435" i="16"/>
  <c r="AJ435" i="16"/>
  <c r="AI435" i="16"/>
  <c r="AH435" i="16"/>
  <c r="AF435" i="16"/>
  <c r="AB435" i="16"/>
  <c r="Z435" i="16"/>
  <c r="U435" i="16"/>
  <c r="T435" i="16"/>
  <c r="R435" i="16"/>
  <c r="O435" i="16"/>
  <c r="D435" i="16"/>
  <c r="C435" i="16"/>
  <c r="B435" i="16"/>
  <c r="A435" i="16"/>
  <c r="AN434" i="16"/>
  <c r="AM434" i="16"/>
  <c r="AL434" i="16"/>
  <c r="AK434" i="16"/>
  <c r="AJ434" i="16"/>
  <c r="AI434" i="16"/>
  <c r="AH434" i="16"/>
  <c r="AF434" i="16"/>
  <c r="AB434" i="16"/>
  <c r="Z434" i="16"/>
  <c r="U434" i="16"/>
  <c r="T434" i="16"/>
  <c r="R434" i="16"/>
  <c r="O434" i="16"/>
  <c r="D434" i="16"/>
  <c r="C434" i="16"/>
  <c r="B434" i="16"/>
  <c r="A434" i="16"/>
  <c r="AN433" i="16"/>
  <c r="AM433" i="16"/>
  <c r="AL433" i="16"/>
  <c r="AK433" i="16"/>
  <c r="AJ433" i="16"/>
  <c r="AI433" i="16"/>
  <c r="AH433" i="16"/>
  <c r="AF433" i="16"/>
  <c r="AB433" i="16"/>
  <c r="Z433" i="16"/>
  <c r="U433" i="16"/>
  <c r="T433" i="16"/>
  <c r="R433" i="16"/>
  <c r="O433" i="16"/>
  <c r="D433" i="16"/>
  <c r="C433" i="16"/>
  <c r="B433" i="16"/>
  <c r="A433" i="16"/>
  <c r="AN432" i="16"/>
  <c r="AM432" i="16"/>
  <c r="AL432" i="16"/>
  <c r="AK432" i="16"/>
  <c r="AJ432" i="16"/>
  <c r="AI432" i="16"/>
  <c r="AH432" i="16"/>
  <c r="AF432" i="16"/>
  <c r="AB432" i="16"/>
  <c r="Z432" i="16"/>
  <c r="U432" i="16"/>
  <c r="T432" i="16"/>
  <c r="R432" i="16"/>
  <c r="O432" i="16"/>
  <c r="D432" i="16"/>
  <c r="C432" i="16"/>
  <c r="B432" i="16"/>
  <c r="A432" i="16"/>
  <c r="AN431" i="16"/>
  <c r="AM431" i="16"/>
  <c r="AL431" i="16"/>
  <c r="AK431" i="16"/>
  <c r="AJ431" i="16"/>
  <c r="AI431" i="16"/>
  <c r="AH431" i="16"/>
  <c r="AF431" i="16"/>
  <c r="AB431" i="16"/>
  <c r="Z431" i="16"/>
  <c r="U431" i="16"/>
  <c r="T431" i="16"/>
  <c r="R431" i="16"/>
  <c r="O431" i="16"/>
  <c r="D431" i="16"/>
  <c r="C431" i="16"/>
  <c r="B431" i="16"/>
  <c r="A431" i="16"/>
  <c r="AN430" i="16"/>
  <c r="AM430" i="16"/>
  <c r="AL430" i="16"/>
  <c r="AK430" i="16"/>
  <c r="AJ430" i="16"/>
  <c r="AI430" i="16"/>
  <c r="AH430" i="16"/>
  <c r="AF430" i="16"/>
  <c r="AB430" i="16"/>
  <c r="Z430" i="16"/>
  <c r="U430" i="16"/>
  <c r="T430" i="16"/>
  <c r="R430" i="16"/>
  <c r="O430" i="16"/>
  <c r="D430" i="16"/>
  <c r="C430" i="16"/>
  <c r="B430" i="16"/>
  <c r="A430" i="16"/>
  <c r="AN429" i="16"/>
  <c r="AM429" i="16"/>
  <c r="AL429" i="16"/>
  <c r="AK429" i="16"/>
  <c r="AJ429" i="16"/>
  <c r="AI429" i="16"/>
  <c r="AH429" i="16"/>
  <c r="AF429" i="16"/>
  <c r="AB429" i="16"/>
  <c r="Z429" i="16"/>
  <c r="U429" i="16"/>
  <c r="T429" i="16"/>
  <c r="R429" i="16"/>
  <c r="O429" i="16"/>
  <c r="D429" i="16"/>
  <c r="C429" i="16"/>
  <c r="B429" i="16"/>
  <c r="A429" i="16"/>
  <c r="AN428" i="16"/>
  <c r="AM428" i="16"/>
  <c r="AL428" i="16"/>
  <c r="AK428" i="16"/>
  <c r="AJ428" i="16"/>
  <c r="AI428" i="16"/>
  <c r="AH428" i="16"/>
  <c r="AF428" i="16"/>
  <c r="AB428" i="16"/>
  <c r="Z428" i="16"/>
  <c r="U428" i="16"/>
  <c r="T428" i="16"/>
  <c r="R428" i="16"/>
  <c r="O428" i="16"/>
  <c r="D428" i="16"/>
  <c r="C428" i="16"/>
  <c r="B428" i="16"/>
  <c r="A428" i="16"/>
  <c r="AN427" i="16"/>
  <c r="AM427" i="16"/>
  <c r="AL427" i="16"/>
  <c r="AK427" i="16"/>
  <c r="AJ427" i="16"/>
  <c r="AI427" i="16"/>
  <c r="AH427" i="16"/>
  <c r="AF427" i="16"/>
  <c r="AB427" i="16"/>
  <c r="Z427" i="16"/>
  <c r="U427" i="16"/>
  <c r="T427" i="16"/>
  <c r="R427" i="16"/>
  <c r="O427" i="16"/>
  <c r="D427" i="16"/>
  <c r="C427" i="16"/>
  <c r="B427" i="16"/>
  <c r="A427" i="16"/>
  <c r="AN426" i="16"/>
  <c r="AM426" i="16"/>
  <c r="AL426" i="16"/>
  <c r="AK426" i="16"/>
  <c r="AJ426" i="16"/>
  <c r="AI426" i="16"/>
  <c r="AH426" i="16"/>
  <c r="AF426" i="16"/>
  <c r="AB426" i="16"/>
  <c r="Z426" i="16"/>
  <c r="U426" i="16"/>
  <c r="T426" i="16"/>
  <c r="R426" i="16"/>
  <c r="O426" i="16"/>
  <c r="D426" i="16"/>
  <c r="C426" i="16"/>
  <c r="B426" i="16"/>
  <c r="A426" i="16"/>
  <c r="AN425" i="16"/>
  <c r="AM425" i="16"/>
  <c r="AL425" i="16"/>
  <c r="AK425" i="16"/>
  <c r="AJ425" i="16"/>
  <c r="AI425" i="16"/>
  <c r="AH425" i="16"/>
  <c r="AF425" i="16"/>
  <c r="AB425" i="16"/>
  <c r="Z425" i="16"/>
  <c r="U425" i="16"/>
  <c r="T425" i="16"/>
  <c r="R425" i="16"/>
  <c r="O425" i="16"/>
  <c r="D425" i="16"/>
  <c r="C425" i="16"/>
  <c r="B425" i="16"/>
  <c r="A425" i="16"/>
  <c r="AN424" i="16"/>
  <c r="AM424" i="16"/>
  <c r="AL424" i="16"/>
  <c r="AK424" i="16"/>
  <c r="AJ424" i="16"/>
  <c r="AI424" i="16"/>
  <c r="AH424" i="16"/>
  <c r="AF424" i="16"/>
  <c r="AB424" i="16"/>
  <c r="Z424" i="16"/>
  <c r="U424" i="16"/>
  <c r="T424" i="16"/>
  <c r="R424" i="16"/>
  <c r="O424" i="16"/>
  <c r="D424" i="16"/>
  <c r="C424" i="16"/>
  <c r="B424" i="16"/>
  <c r="A424" i="16"/>
  <c r="AN423" i="16"/>
  <c r="AM423" i="16"/>
  <c r="AL423" i="16"/>
  <c r="AK423" i="16"/>
  <c r="AJ423" i="16"/>
  <c r="AI423" i="16"/>
  <c r="AH423" i="16"/>
  <c r="AF423" i="16"/>
  <c r="AB423" i="16"/>
  <c r="Z423" i="16"/>
  <c r="U423" i="16"/>
  <c r="T423" i="16"/>
  <c r="R423" i="16"/>
  <c r="O423" i="16"/>
  <c r="D423" i="16"/>
  <c r="C423" i="16"/>
  <c r="B423" i="16"/>
  <c r="A423" i="16"/>
  <c r="AN422" i="16"/>
  <c r="AM422" i="16"/>
  <c r="AL422" i="16"/>
  <c r="AK422" i="16"/>
  <c r="AJ422" i="16"/>
  <c r="AI422" i="16"/>
  <c r="AH422" i="16"/>
  <c r="AF422" i="16"/>
  <c r="AB422" i="16"/>
  <c r="Z422" i="16"/>
  <c r="U422" i="16"/>
  <c r="T422" i="16"/>
  <c r="R422" i="16"/>
  <c r="O422" i="16"/>
  <c r="D422" i="16"/>
  <c r="C422" i="16"/>
  <c r="B422" i="16"/>
  <c r="A422" i="16"/>
  <c r="AN421" i="16"/>
  <c r="AM421" i="16"/>
  <c r="AL421" i="16"/>
  <c r="AK421" i="16"/>
  <c r="AJ421" i="16"/>
  <c r="AI421" i="16"/>
  <c r="AH421" i="16"/>
  <c r="AF421" i="16"/>
  <c r="AB421" i="16"/>
  <c r="Z421" i="16"/>
  <c r="U421" i="16"/>
  <c r="T421" i="16"/>
  <c r="R421" i="16"/>
  <c r="O421" i="16"/>
  <c r="D421" i="16"/>
  <c r="C421" i="16"/>
  <c r="B421" i="16"/>
  <c r="A421" i="16"/>
  <c r="AN420" i="16"/>
  <c r="AM420" i="16"/>
  <c r="AL420" i="16"/>
  <c r="AK420" i="16"/>
  <c r="AJ420" i="16"/>
  <c r="AI420" i="16"/>
  <c r="AH420" i="16"/>
  <c r="AF420" i="16"/>
  <c r="AB420" i="16"/>
  <c r="Z420" i="16"/>
  <c r="U420" i="16"/>
  <c r="T420" i="16"/>
  <c r="R420" i="16"/>
  <c r="O420" i="16"/>
  <c r="D420" i="16"/>
  <c r="C420" i="16"/>
  <c r="B420" i="16"/>
  <c r="A420" i="16"/>
  <c r="AN419" i="16"/>
  <c r="AM419" i="16"/>
  <c r="AL419" i="16"/>
  <c r="AK419" i="16"/>
  <c r="AJ419" i="16"/>
  <c r="AI419" i="16"/>
  <c r="AH419" i="16"/>
  <c r="AF419" i="16"/>
  <c r="AB419" i="16"/>
  <c r="Z419" i="16"/>
  <c r="U419" i="16"/>
  <c r="T419" i="16"/>
  <c r="R419" i="16"/>
  <c r="O419" i="16"/>
  <c r="D419" i="16"/>
  <c r="C419" i="16"/>
  <c r="B419" i="16"/>
  <c r="A419" i="16"/>
  <c r="AN418" i="16"/>
  <c r="AM418" i="16"/>
  <c r="AL418" i="16"/>
  <c r="AK418" i="16"/>
  <c r="AJ418" i="16"/>
  <c r="AI418" i="16"/>
  <c r="AH418" i="16"/>
  <c r="AF418" i="16"/>
  <c r="AB418" i="16"/>
  <c r="Z418" i="16"/>
  <c r="U418" i="16"/>
  <c r="T418" i="16"/>
  <c r="R418" i="16"/>
  <c r="O418" i="16"/>
  <c r="D418" i="16"/>
  <c r="C418" i="16"/>
  <c r="B418" i="16"/>
  <c r="A418" i="16"/>
  <c r="AN417" i="16"/>
  <c r="AM417" i="16"/>
  <c r="AL417" i="16"/>
  <c r="AK417" i="16"/>
  <c r="AJ417" i="16"/>
  <c r="AI417" i="16"/>
  <c r="AH417" i="16"/>
  <c r="AF417" i="16"/>
  <c r="AB417" i="16"/>
  <c r="Z417" i="16"/>
  <c r="U417" i="16"/>
  <c r="T417" i="16"/>
  <c r="R417" i="16"/>
  <c r="O417" i="16"/>
  <c r="D417" i="16"/>
  <c r="C417" i="16"/>
  <c r="B417" i="16"/>
  <c r="A417" i="16"/>
  <c r="AN416" i="16"/>
  <c r="AM416" i="16"/>
  <c r="AL416" i="16"/>
  <c r="AK416" i="16"/>
  <c r="AJ416" i="16"/>
  <c r="AI416" i="16"/>
  <c r="AH416" i="16"/>
  <c r="AF416" i="16"/>
  <c r="AB416" i="16"/>
  <c r="Z416" i="16"/>
  <c r="U416" i="16"/>
  <c r="T416" i="16"/>
  <c r="R416" i="16"/>
  <c r="O416" i="16"/>
  <c r="D416" i="16"/>
  <c r="C416" i="16"/>
  <c r="B416" i="16"/>
  <c r="A416" i="16"/>
  <c r="AN415" i="16"/>
  <c r="AM415" i="16"/>
  <c r="AL415" i="16"/>
  <c r="AK415" i="16"/>
  <c r="AJ415" i="16"/>
  <c r="AI415" i="16"/>
  <c r="AH415" i="16"/>
  <c r="AF415" i="16"/>
  <c r="AB415" i="16"/>
  <c r="Z415" i="16"/>
  <c r="U415" i="16"/>
  <c r="T415" i="16"/>
  <c r="R415" i="16"/>
  <c r="O415" i="16"/>
  <c r="D415" i="16"/>
  <c r="C415" i="16"/>
  <c r="B415" i="16"/>
  <c r="A415" i="16"/>
  <c r="AN414" i="16"/>
  <c r="AM414" i="16"/>
  <c r="AL414" i="16"/>
  <c r="AK414" i="16"/>
  <c r="AJ414" i="16"/>
  <c r="AI414" i="16"/>
  <c r="AH414" i="16"/>
  <c r="AF414" i="16"/>
  <c r="AB414" i="16"/>
  <c r="Z414" i="16"/>
  <c r="U414" i="16"/>
  <c r="T414" i="16"/>
  <c r="R414" i="16"/>
  <c r="O414" i="16"/>
  <c r="D414" i="16"/>
  <c r="C414" i="16"/>
  <c r="B414" i="16"/>
  <c r="A414" i="16"/>
  <c r="AN413" i="16"/>
  <c r="AM413" i="16"/>
  <c r="AL413" i="16"/>
  <c r="AK413" i="16"/>
  <c r="AJ413" i="16"/>
  <c r="AI413" i="16"/>
  <c r="AH413" i="16"/>
  <c r="AF413" i="16"/>
  <c r="AB413" i="16"/>
  <c r="Z413" i="16"/>
  <c r="U413" i="16"/>
  <c r="T413" i="16"/>
  <c r="R413" i="16"/>
  <c r="O413" i="16"/>
  <c r="D413" i="16"/>
  <c r="C413" i="16"/>
  <c r="B413" i="16"/>
  <c r="A413" i="16"/>
  <c r="AN412" i="16"/>
  <c r="AM412" i="16"/>
  <c r="AL412" i="16"/>
  <c r="AK412" i="16"/>
  <c r="AJ412" i="16"/>
  <c r="AI412" i="16"/>
  <c r="AH412" i="16"/>
  <c r="AF412" i="16"/>
  <c r="AB412" i="16"/>
  <c r="Z412" i="16"/>
  <c r="U412" i="16"/>
  <c r="T412" i="16"/>
  <c r="R412" i="16"/>
  <c r="O412" i="16"/>
  <c r="D412" i="16"/>
  <c r="C412" i="16"/>
  <c r="B412" i="16"/>
  <c r="A412" i="16"/>
  <c r="AN411" i="16"/>
  <c r="AM411" i="16"/>
  <c r="AL411" i="16"/>
  <c r="AK411" i="16"/>
  <c r="AJ411" i="16"/>
  <c r="AI411" i="16"/>
  <c r="AH411" i="16"/>
  <c r="AF411" i="16"/>
  <c r="AB411" i="16"/>
  <c r="Z411" i="16"/>
  <c r="U411" i="16"/>
  <c r="T411" i="16"/>
  <c r="R411" i="16"/>
  <c r="O411" i="16"/>
  <c r="D411" i="16"/>
  <c r="C411" i="16"/>
  <c r="B411" i="16"/>
  <c r="A411" i="16"/>
  <c r="AN410" i="16"/>
  <c r="AM410" i="16"/>
  <c r="AL410" i="16"/>
  <c r="AK410" i="16"/>
  <c r="AJ410" i="16"/>
  <c r="AI410" i="16"/>
  <c r="AH410" i="16"/>
  <c r="AF410" i="16"/>
  <c r="AB410" i="16"/>
  <c r="Z410" i="16"/>
  <c r="U410" i="16"/>
  <c r="T410" i="16"/>
  <c r="R410" i="16"/>
  <c r="O410" i="16"/>
  <c r="D410" i="16"/>
  <c r="C410" i="16"/>
  <c r="B410" i="16"/>
  <c r="A410" i="16"/>
  <c r="AN409" i="16"/>
  <c r="AM409" i="16"/>
  <c r="AL409" i="16"/>
  <c r="AK409" i="16"/>
  <c r="AJ409" i="16"/>
  <c r="AI409" i="16"/>
  <c r="AH409" i="16"/>
  <c r="AF409" i="16"/>
  <c r="AB409" i="16"/>
  <c r="Z409" i="16"/>
  <c r="U409" i="16"/>
  <c r="T409" i="16"/>
  <c r="R409" i="16"/>
  <c r="O409" i="16"/>
  <c r="D409" i="16"/>
  <c r="C409" i="16"/>
  <c r="B409" i="16"/>
  <c r="A409" i="16"/>
  <c r="AN408" i="16"/>
  <c r="AM408" i="16"/>
  <c r="AL408" i="16"/>
  <c r="AK408" i="16"/>
  <c r="AJ408" i="16"/>
  <c r="AI408" i="16"/>
  <c r="AH408" i="16"/>
  <c r="AF408" i="16"/>
  <c r="AB408" i="16"/>
  <c r="Z408" i="16"/>
  <c r="U408" i="16"/>
  <c r="T408" i="16"/>
  <c r="R408" i="16"/>
  <c r="O408" i="16"/>
  <c r="D408" i="16"/>
  <c r="C408" i="16"/>
  <c r="B408" i="16"/>
  <c r="A408" i="16"/>
  <c r="AN407" i="16"/>
  <c r="AM407" i="16"/>
  <c r="AL407" i="16"/>
  <c r="AK407" i="16"/>
  <c r="AJ407" i="16"/>
  <c r="AI407" i="16"/>
  <c r="AH407" i="16"/>
  <c r="AF407" i="16"/>
  <c r="AB407" i="16"/>
  <c r="Z407" i="16"/>
  <c r="U407" i="16"/>
  <c r="T407" i="16"/>
  <c r="R407" i="16"/>
  <c r="O407" i="16"/>
  <c r="D407" i="16"/>
  <c r="C407" i="16"/>
  <c r="B407" i="16"/>
  <c r="A407" i="16"/>
  <c r="AN406" i="16"/>
  <c r="AM406" i="16"/>
  <c r="AL406" i="16"/>
  <c r="AK406" i="16"/>
  <c r="AJ406" i="16"/>
  <c r="AI406" i="16"/>
  <c r="AH406" i="16"/>
  <c r="AF406" i="16"/>
  <c r="AB406" i="16"/>
  <c r="Z406" i="16"/>
  <c r="U406" i="16"/>
  <c r="T406" i="16"/>
  <c r="R406" i="16"/>
  <c r="O406" i="16"/>
  <c r="D406" i="16"/>
  <c r="C406" i="16"/>
  <c r="B406" i="16"/>
  <c r="A406" i="16"/>
  <c r="AN405" i="16"/>
  <c r="AM405" i="16"/>
  <c r="AL405" i="16"/>
  <c r="AK405" i="16"/>
  <c r="AJ405" i="16"/>
  <c r="AI405" i="16"/>
  <c r="AH405" i="16"/>
  <c r="AF405" i="16"/>
  <c r="AB405" i="16"/>
  <c r="Z405" i="16"/>
  <c r="U405" i="16"/>
  <c r="T405" i="16"/>
  <c r="R405" i="16"/>
  <c r="O405" i="16"/>
  <c r="D405" i="16"/>
  <c r="C405" i="16"/>
  <c r="B405" i="16"/>
  <c r="A405" i="16"/>
  <c r="AN404" i="16"/>
  <c r="AM404" i="16"/>
  <c r="AL404" i="16"/>
  <c r="AK404" i="16"/>
  <c r="AJ404" i="16"/>
  <c r="AI404" i="16"/>
  <c r="AH404" i="16"/>
  <c r="AF404" i="16"/>
  <c r="AB404" i="16"/>
  <c r="Z404" i="16"/>
  <c r="U404" i="16"/>
  <c r="T404" i="16"/>
  <c r="R404" i="16"/>
  <c r="O404" i="16"/>
  <c r="D404" i="16"/>
  <c r="C404" i="16"/>
  <c r="B404" i="16"/>
  <c r="A404" i="16"/>
  <c r="AN403" i="16"/>
  <c r="AM403" i="16"/>
  <c r="AL403" i="16"/>
  <c r="AK403" i="16"/>
  <c r="AJ403" i="16"/>
  <c r="AI403" i="16"/>
  <c r="AH403" i="16"/>
  <c r="AF403" i="16"/>
  <c r="AB403" i="16"/>
  <c r="Z403" i="16"/>
  <c r="U403" i="16"/>
  <c r="T403" i="16"/>
  <c r="R403" i="16"/>
  <c r="O403" i="16"/>
  <c r="D403" i="16"/>
  <c r="C403" i="16"/>
  <c r="B403" i="16"/>
  <c r="A403" i="16"/>
  <c r="AN402" i="16"/>
  <c r="AM402" i="16"/>
  <c r="AL402" i="16"/>
  <c r="AK402" i="16"/>
  <c r="AJ402" i="16"/>
  <c r="AI402" i="16"/>
  <c r="AH402" i="16"/>
  <c r="AF402" i="16"/>
  <c r="AB402" i="16"/>
  <c r="Z402" i="16"/>
  <c r="U402" i="16"/>
  <c r="T402" i="16"/>
  <c r="R402" i="16"/>
  <c r="O402" i="16"/>
  <c r="D402" i="16"/>
  <c r="C402" i="16"/>
  <c r="B402" i="16"/>
  <c r="A402" i="16"/>
  <c r="AN401" i="16"/>
  <c r="AM401" i="16"/>
  <c r="AL401" i="16"/>
  <c r="AK401" i="16"/>
  <c r="AJ401" i="16"/>
  <c r="AI401" i="16"/>
  <c r="AH401" i="16"/>
  <c r="AF401" i="16"/>
  <c r="AB401" i="16"/>
  <c r="Z401" i="16"/>
  <c r="U401" i="16"/>
  <c r="T401" i="16"/>
  <c r="R401" i="16"/>
  <c r="O401" i="16"/>
  <c r="D401" i="16"/>
  <c r="C401" i="16"/>
  <c r="B401" i="16"/>
  <c r="A401" i="16"/>
  <c r="AN400" i="16"/>
  <c r="AM400" i="16"/>
  <c r="AL400" i="16"/>
  <c r="AK400" i="16"/>
  <c r="AJ400" i="16"/>
  <c r="AI400" i="16"/>
  <c r="AH400" i="16"/>
  <c r="AF400" i="16"/>
  <c r="AB400" i="16"/>
  <c r="Z400" i="16"/>
  <c r="U400" i="16"/>
  <c r="T400" i="16"/>
  <c r="R400" i="16"/>
  <c r="O400" i="16"/>
  <c r="D400" i="16"/>
  <c r="C400" i="16"/>
  <c r="B400" i="16"/>
  <c r="A400" i="16"/>
  <c r="AN399" i="16"/>
  <c r="AM399" i="16"/>
  <c r="AL399" i="16"/>
  <c r="AK399" i="16"/>
  <c r="AJ399" i="16"/>
  <c r="AI399" i="16"/>
  <c r="AH399" i="16"/>
  <c r="AF399" i="16"/>
  <c r="AB399" i="16"/>
  <c r="Z399" i="16"/>
  <c r="U399" i="16"/>
  <c r="T399" i="16"/>
  <c r="R399" i="16"/>
  <c r="O399" i="16"/>
  <c r="D399" i="16"/>
  <c r="C399" i="16"/>
  <c r="B399" i="16"/>
  <c r="A399" i="16"/>
  <c r="AN398" i="16"/>
  <c r="AM398" i="16"/>
  <c r="AL398" i="16"/>
  <c r="AK398" i="16"/>
  <c r="AJ398" i="16"/>
  <c r="AI398" i="16"/>
  <c r="AH398" i="16"/>
  <c r="AF398" i="16"/>
  <c r="AB398" i="16"/>
  <c r="Z398" i="16"/>
  <c r="U398" i="16"/>
  <c r="T398" i="16"/>
  <c r="R398" i="16"/>
  <c r="O398" i="16"/>
  <c r="D398" i="16"/>
  <c r="C398" i="16"/>
  <c r="B398" i="16"/>
  <c r="A398" i="16"/>
  <c r="AN397" i="16"/>
  <c r="AM397" i="16"/>
  <c r="AL397" i="16"/>
  <c r="AK397" i="16"/>
  <c r="AJ397" i="16"/>
  <c r="AI397" i="16"/>
  <c r="AH397" i="16"/>
  <c r="AF397" i="16"/>
  <c r="AB397" i="16"/>
  <c r="Z397" i="16"/>
  <c r="U397" i="16"/>
  <c r="T397" i="16"/>
  <c r="R397" i="16"/>
  <c r="O397" i="16"/>
  <c r="D397" i="16"/>
  <c r="C397" i="16"/>
  <c r="B397" i="16"/>
  <c r="A397" i="16"/>
  <c r="AN396" i="16"/>
  <c r="AM396" i="16"/>
  <c r="AL396" i="16"/>
  <c r="AK396" i="16"/>
  <c r="AJ396" i="16"/>
  <c r="AI396" i="16"/>
  <c r="AH396" i="16"/>
  <c r="AF396" i="16"/>
  <c r="AB396" i="16"/>
  <c r="Z396" i="16"/>
  <c r="U396" i="16"/>
  <c r="T396" i="16"/>
  <c r="R396" i="16"/>
  <c r="O396" i="16"/>
  <c r="D396" i="16"/>
  <c r="C396" i="16"/>
  <c r="B396" i="16"/>
  <c r="A396" i="16"/>
  <c r="AN395" i="16"/>
  <c r="AM395" i="16"/>
  <c r="AL395" i="16"/>
  <c r="AK395" i="16"/>
  <c r="AJ395" i="16"/>
  <c r="AI395" i="16"/>
  <c r="AH395" i="16"/>
  <c r="AF395" i="16"/>
  <c r="AB395" i="16"/>
  <c r="Z395" i="16"/>
  <c r="U395" i="16"/>
  <c r="T395" i="16"/>
  <c r="R395" i="16"/>
  <c r="O395" i="16"/>
  <c r="D395" i="16"/>
  <c r="C395" i="16"/>
  <c r="B395" i="16"/>
  <c r="A395" i="16"/>
  <c r="AN394" i="16"/>
  <c r="AM394" i="16"/>
  <c r="AL394" i="16"/>
  <c r="AK394" i="16"/>
  <c r="AJ394" i="16"/>
  <c r="AI394" i="16"/>
  <c r="AH394" i="16"/>
  <c r="AF394" i="16"/>
  <c r="AB394" i="16"/>
  <c r="Z394" i="16"/>
  <c r="U394" i="16"/>
  <c r="T394" i="16"/>
  <c r="R394" i="16"/>
  <c r="O394" i="16"/>
  <c r="D394" i="16"/>
  <c r="C394" i="16"/>
  <c r="B394" i="16"/>
  <c r="A394" i="16"/>
  <c r="AN393" i="16"/>
  <c r="AM393" i="16"/>
  <c r="AL393" i="16"/>
  <c r="AK393" i="16"/>
  <c r="AJ393" i="16"/>
  <c r="AI393" i="16"/>
  <c r="AH393" i="16"/>
  <c r="AF393" i="16"/>
  <c r="AB393" i="16"/>
  <c r="Z393" i="16"/>
  <c r="U393" i="16"/>
  <c r="T393" i="16"/>
  <c r="R393" i="16"/>
  <c r="O393" i="16"/>
  <c r="D393" i="16"/>
  <c r="C393" i="16"/>
  <c r="B393" i="16"/>
  <c r="A393" i="16"/>
  <c r="AN392" i="16"/>
  <c r="AM392" i="16"/>
  <c r="AL392" i="16"/>
  <c r="AK392" i="16"/>
  <c r="AJ392" i="16"/>
  <c r="AI392" i="16"/>
  <c r="AH392" i="16"/>
  <c r="AF392" i="16"/>
  <c r="AB392" i="16"/>
  <c r="Z392" i="16"/>
  <c r="U392" i="16"/>
  <c r="T392" i="16"/>
  <c r="R392" i="16"/>
  <c r="O392" i="16"/>
  <c r="D392" i="16"/>
  <c r="C392" i="16"/>
  <c r="B392" i="16"/>
  <c r="A392" i="16"/>
  <c r="AN391" i="16"/>
  <c r="AM391" i="16"/>
  <c r="AL391" i="16"/>
  <c r="AK391" i="16"/>
  <c r="AJ391" i="16"/>
  <c r="AI391" i="16"/>
  <c r="AH391" i="16"/>
  <c r="AF391" i="16"/>
  <c r="AB391" i="16"/>
  <c r="Z391" i="16"/>
  <c r="U391" i="16"/>
  <c r="T391" i="16"/>
  <c r="R391" i="16"/>
  <c r="O391" i="16"/>
  <c r="D391" i="16"/>
  <c r="C391" i="16"/>
  <c r="B391" i="16"/>
  <c r="A391" i="16"/>
  <c r="AN390" i="16"/>
  <c r="AM390" i="16"/>
  <c r="AL390" i="16"/>
  <c r="AK390" i="16"/>
  <c r="AJ390" i="16"/>
  <c r="AI390" i="16"/>
  <c r="AH390" i="16"/>
  <c r="AF390" i="16"/>
  <c r="AB390" i="16"/>
  <c r="Z390" i="16"/>
  <c r="U390" i="16"/>
  <c r="T390" i="16"/>
  <c r="R390" i="16"/>
  <c r="O390" i="16"/>
  <c r="D390" i="16"/>
  <c r="C390" i="16"/>
  <c r="B390" i="16"/>
  <c r="A390" i="16"/>
  <c r="AN389" i="16"/>
  <c r="AM389" i="16"/>
  <c r="AL389" i="16"/>
  <c r="AK389" i="16"/>
  <c r="AJ389" i="16"/>
  <c r="AI389" i="16"/>
  <c r="AH389" i="16"/>
  <c r="AF389" i="16"/>
  <c r="AB389" i="16"/>
  <c r="Z389" i="16"/>
  <c r="U389" i="16"/>
  <c r="T389" i="16"/>
  <c r="R389" i="16"/>
  <c r="O389" i="16"/>
  <c r="D389" i="16"/>
  <c r="C389" i="16"/>
  <c r="B389" i="16"/>
  <c r="A389" i="16"/>
  <c r="AN388" i="16"/>
  <c r="AM388" i="16"/>
  <c r="AL388" i="16"/>
  <c r="AK388" i="16"/>
  <c r="AJ388" i="16"/>
  <c r="AI388" i="16"/>
  <c r="AH388" i="16"/>
  <c r="AF388" i="16"/>
  <c r="AB388" i="16"/>
  <c r="Z388" i="16"/>
  <c r="U388" i="16"/>
  <c r="T388" i="16"/>
  <c r="R388" i="16"/>
  <c r="O388" i="16"/>
  <c r="D388" i="16"/>
  <c r="C388" i="16"/>
  <c r="B388" i="16"/>
  <c r="A388" i="16"/>
  <c r="AN387" i="16"/>
  <c r="AM387" i="16"/>
  <c r="AL387" i="16"/>
  <c r="AK387" i="16"/>
  <c r="AJ387" i="16"/>
  <c r="AI387" i="16"/>
  <c r="AH387" i="16"/>
  <c r="AF387" i="16"/>
  <c r="AB387" i="16"/>
  <c r="Z387" i="16"/>
  <c r="U387" i="16"/>
  <c r="T387" i="16"/>
  <c r="R387" i="16"/>
  <c r="O387" i="16"/>
  <c r="D387" i="16"/>
  <c r="C387" i="16"/>
  <c r="B387" i="16"/>
  <c r="A387" i="16"/>
  <c r="AN386" i="16"/>
  <c r="AM386" i="16"/>
  <c r="AL386" i="16"/>
  <c r="AK386" i="16"/>
  <c r="AJ386" i="16"/>
  <c r="AI386" i="16"/>
  <c r="AH386" i="16"/>
  <c r="AF386" i="16"/>
  <c r="AB386" i="16"/>
  <c r="Z386" i="16"/>
  <c r="U386" i="16"/>
  <c r="T386" i="16"/>
  <c r="R386" i="16"/>
  <c r="O386" i="16"/>
  <c r="D386" i="16"/>
  <c r="C386" i="16"/>
  <c r="B386" i="16"/>
  <c r="A386" i="16"/>
  <c r="AN385" i="16"/>
  <c r="AM385" i="16"/>
  <c r="AL385" i="16"/>
  <c r="AK385" i="16"/>
  <c r="AJ385" i="16"/>
  <c r="AI385" i="16"/>
  <c r="AH385" i="16"/>
  <c r="AF385" i="16"/>
  <c r="AB385" i="16"/>
  <c r="Z385" i="16"/>
  <c r="U385" i="16"/>
  <c r="T385" i="16"/>
  <c r="R385" i="16"/>
  <c r="O385" i="16"/>
  <c r="D385" i="16"/>
  <c r="C385" i="16"/>
  <c r="B385" i="16"/>
  <c r="A385" i="16"/>
  <c r="AN384" i="16"/>
  <c r="AM384" i="16"/>
  <c r="AL384" i="16"/>
  <c r="AK384" i="16"/>
  <c r="AJ384" i="16"/>
  <c r="AI384" i="16"/>
  <c r="AH384" i="16"/>
  <c r="AF384" i="16"/>
  <c r="AB384" i="16"/>
  <c r="Z384" i="16"/>
  <c r="U384" i="16"/>
  <c r="T384" i="16"/>
  <c r="R384" i="16"/>
  <c r="O384" i="16"/>
  <c r="D384" i="16"/>
  <c r="C384" i="16"/>
  <c r="B384" i="16"/>
  <c r="A384" i="16"/>
  <c r="AN383" i="16"/>
  <c r="AM383" i="16"/>
  <c r="AL383" i="16"/>
  <c r="AK383" i="16"/>
  <c r="AJ383" i="16"/>
  <c r="AI383" i="16"/>
  <c r="AH383" i="16"/>
  <c r="AF383" i="16"/>
  <c r="AB383" i="16"/>
  <c r="Z383" i="16"/>
  <c r="U383" i="16"/>
  <c r="T383" i="16"/>
  <c r="R383" i="16"/>
  <c r="O383" i="16"/>
  <c r="D383" i="16"/>
  <c r="C383" i="16"/>
  <c r="B383" i="16"/>
  <c r="A383" i="16"/>
  <c r="AN382" i="16"/>
  <c r="AM382" i="16"/>
  <c r="AL382" i="16"/>
  <c r="AK382" i="16"/>
  <c r="AJ382" i="16"/>
  <c r="AI382" i="16"/>
  <c r="AH382" i="16"/>
  <c r="AF382" i="16"/>
  <c r="AB382" i="16"/>
  <c r="Z382" i="16"/>
  <c r="U382" i="16"/>
  <c r="T382" i="16"/>
  <c r="R382" i="16"/>
  <c r="O382" i="16"/>
  <c r="D382" i="16"/>
  <c r="C382" i="16"/>
  <c r="B382" i="16"/>
  <c r="A382" i="16"/>
  <c r="AN381" i="16"/>
  <c r="AM381" i="16"/>
  <c r="AL381" i="16"/>
  <c r="AK381" i="16"/>
  <c r="AJ381" i="16"/>
  <c r="AI381" i="16"/>
  <c r="AH381" i="16"/>
  <c r="AF381" i="16"/>
  <c r="AB381" i="16"/>
  <c r="Z381" i="16"/>
  <c r="U381" i="16"/>
  <c r="T381" i="16"/>
  <c r="R381" i="16"/>
  <c r="O381" i="16"/>
  <c r="D381" i="16"/>
  <c r="C381" i="16"/>
  <c r="B381" i="16"/>
  <c r="A381" i="16"/>
  <c r="AN380" i="16"/>
  <c r="AM380" i="16"/>
  <c r="AL380" i="16"/>
  <c r="AK380" i="16"/>
  <c r="AJ380" i="16"/>
  <c r="AI380" i="16"/>
  <c r="AH380" i="16"/>
  <c r="AF380" i="16"/>
  <c r="AB380" i="16"/>
  <c r="Z380" i="16"/>
  <c r="U380" i="16"/>
  <c r="T380" i="16"/>
  <c r="R380" i="16"/>
  <c r="O380" i="16"/>
  <c r="D380" i="16"/>
  <c r="C380" i="16"/>
  <c r="B380" i="16"/>
  <c r="A380" i="16"/>
  <c r="AN379" i="16"/>
  <c r="AM379" i="16"/>
  <c r="AL379" i="16"/>
  <c r="AK379" i="16"/>
  <c r="AJ379" i="16"/>
  <c r="AI379" i="16"/>
  <c r="AH379" i="16"/>
  <c r="AF379" i="16"/>
  <c r="AB379" i="16"/>
  <c r="Z379" i="16"/>
  <c r="U379" i="16"/>
  <c r="T379" i="16"/>
  <c r="R379" i="16"/>
  <c r="O379" i="16"/>
  <c r="D379" i="16"/>
  <c r="C379" i="16"/>
  <c r="B379" i="16"/>
  <c r="A379" i="16"/>
  <c r="AN378" i="16"/>
  <c r="AM378" i="16"/>
  <c r="AL378" i="16"/>
  <c r="AK378" i="16"/>
  <c r="AJ378" i="16"/>
  <c r="AI378" i="16"/>
  <c r="AH378" i="16"/>
  <c r="AF378" i="16"/>
  <c r="AB378" i="16"/>
  <c r="Z378" i="16"/>
  <c r="U378" i="16"/>
  <c r="T378" i="16"/>
  <c r="R378" i="16"/>
  <c r="O378" i="16"/>
  <c r="D378" i="16"/>
  <c r="C378" i="16"/>
  <c r="B378" i="16"/>
  <c r="A378" i="16"/>
  <c r="AN377" i="16"/>
  <c r="AM377" i="16"/>
  <c r="AL377" i="16"/>
  <c r="AK377" i="16"/>
  <c r="AJ377" i="16"/>
  <c r="AI377" i="16"/>
  <c r="AH377" i="16"/>
  <c r="AF377" i="16"/>
  <c r="AB377" i="16"/>
  <c r="Z377" i="16"/>
  <c r="U377" i="16"/>
  <c r="T377" i="16"/>
  <c r="R377" i="16"/>
  <c r="O377" i="16"/>
  <c r="D377" i="16"/>
  <c r="C377" i="16"/>
  <c r="B377" i="16"/>
  <c r="A377" i="16"/>
  <c r="AN376" i="16"/>
  <c r="AM376" i="16"/>
  <c r="AL376" i="16"/>
  <c r="AK376" i="16"/>
  <c r="AJ376" i="16"/>
  <c r="AI376" i="16"/>
  <c r="AH376" i="16"/>
  <c r="AF376" i="16"/>
  <c r="AB376" i="16"/>
  <c r="Z376" i="16"/>
  <c r="U376" i="16"/>
  <c r="T376" i="16"/>
  <c r="R376" i="16"/>
  <c r="O376" i="16"/>
  <c r="D376" i="16"/>
  <c r="C376" i="16"/>
  <c r="B376" i="16"/>
  <c r="A376" i="16"/>
  <c r="AN375" i="16"/>
  <c r="AM375" i="16"/>
  <c r="AL375" i="16"/>
  <c r="AK375" i="16"/>
  <c r="AJ375" i="16"/>
  <c r="AI375" i="16"/>
  <c r="AH375" i="16"/>
  <c r="AF375" i="16"/>
  <c r="AB375" i="16"/>
  <c r="Z375" i="16"/>
  <c r="U375" i="16"/>
  <c r="T375" i="16"/>
  <c r="R375" i="16"/>
  <c r="O375" i="16"/>
  <c r="D375" i="16"/>
  <c r="C375" i="16"/>
  <c r="B375" i="16"/>
  <c r="A375" i="16"/>
  <c r="AN374" i="16"/>
  <c r="AM374" i="16"/>
  <c r="AL374" i="16"/>
  <c r="AK374" i="16"/>
  <c r="AJ374" i="16"/>
  <c r="AI374" i="16"/>
  <c r="AH374" i="16"/>
  <c r="AF374" i="16"/>
  <c r="AB374" i="16"/>
  <c r="Z374" i="16"/>
  <c r="U374" i="16"/>
  <c r="T374" i="16"/>
  <c r="R374" i="16"/>
  <c r="O374" i="16"/>
  <c r="D374" i="16"/>
  <c r="C374" i="16"/>
  <c r="B374" i="16"/>
  <c r="A374" i="16"/>
  <c r="AN373" i="16"/>
  <c r="AM373" i="16"/>
  <c r="AL373" i="16"/>
  <c r="AK373" i="16"/>
  <c r="AJ373" i="16"/>
  <c r="AI373" i="16"/>
  <c r="AH373" i="16"/>
  <c r="AF373" i="16"/>
  <c r="AB373" i="16"/>
  <c r="Z373" i="16"/>
  <c r="U373" i="16"/>
  <c r="T373" i="16"/>
  <c r="R373" i="16"/>
  <c r="O373" i="16"/>
  <c r="D373" i="16"/>
  <c r="C373" i="16"/>
  <c r="B373" i="16"/>
  <c r="A373" i="16"/>
  <c r="AN372" i="16"/>
  <c r="AM372" i="16"/>
  <c r="AL372" i="16"/>
  <c r="AK372" i="16"/>
  <c r="AJ372" i="16"/>
  <c r="AI372" i="16"/>
  <c r="AH372" i="16"/>
  <c r="AF372" i="16"/>
  <c r="AB372" i="16"/>
  <c r="Z372" i="16"/>
  <c r="U372" i="16"/>
  <c r="T372" i="16"/>
  <c r="R372" i="16"/>
  <c r="O372" i="16"/>
  <c r="D372" i="16"/>
  <c r="C372" i="16"/>
  <c r="B372" i="16"/>
  <c r="A372" i="16"/>
  <c r="AN371" i="16"/>
  <c r="AM371" i="16"/>
  <c r="AL371" i="16"/>
  <c r="AK371" i="16"/>
  <c r="AJ371" i="16"/>
  <c r="AI371" i="16"/>
  <c r="AH371" i="16"/>
  <c r="AF371" i="16"/>
  <c r="AB371" i="16"/>
  <c r="Z371" i="16"/>
  <c r="U371" i="16"/>
  <c r="T371" i="16"/>
  <c r="R371" i="16"/>
  <c r="O371" i="16"/>
  <c r="D371" i="16"/>
  <c r="C371" i="16"/>
  <c r="B371" i="16"/>
  <c r="A371" i="16"/>
  <c r="AN370" i="16"/>
  <c r="AM370" i="16"/>
  <c r="AL370" i="16"/>
  <c r="AK370" i="16"/>
  <c r="AJ370" i="16"/>
  <c r="AI370" i="16"/>
  <c r="AH370" i="16"/>
  <c r="AF370" i="16"/>
  <c r="AB370" i="16"/>
  <c r="Z370" i="16"/>
  <c r="U370" i="16"/>
  <c r="T370" i="16"/>
  <c r="R370" i="16"/>
  <c r="O370" i="16"/>
  <c r="D370" i="16"/>
  <c r="C370" i="16"/>
  <c r="B370" i="16"/>
  <c r="A370" i="16"/>
  <c r="AN369" i="16"/>
  <c r="AM369" i="16"/>
  <c r="AL369" i="16"/>
  <c r="AK369" i="16"/>
  <c r="AJ369" i="16"/>
  <c r="AI369" i="16"/>
  <c r="AH369" i="16"/>
  <c r="AF369" i="16"/>
  <c r="AB369" i="16"/>
  <c r="Z369" i="16"/>
  <c r="U369" i="16"/>
  <c r="T369" i="16"/>
  <c r="R369" i="16"/>
  <c r="O369" i="16"/>
  <c r="D369" i="16"/>
  <c r="C369" i="16"/>
  <c r="B369" i="16"/>
  <c r="A369" i="16"/>
  <c r="AN368" i="16"/>
  <c r="AM368" i="16"/>
  <c r="AL368" i="16"/>
  <c r="AK368" i="16"/>
  <c r="AJ368" i="16"/>
  <c r="AI368" i="16"/>
  <c r="AH368" i="16"/>
  <c r="AF368" i="16"/>
  <c r="AB368" i="16"/>
  <c r="Z368" i="16"/>
  <c r="U368" i="16"/>
  <c r="T368" i="16"/>
  <c r="R368" i="16"/>
  <c r="O368" i="16"/>
  <c r="D368" i="16"/>
  <c r="C368" i="16"/>
  <c r="B368" i="16"/>
  <c r="A368" i="16"/>
  <c r="AN367" i="16"/>
  <c r="AM367" i="16"/>
  <c r="AL367" i="16"/>
  <c r="AK367" i="16"/>
  <c r="AJ367" i="16"/>
  <c r="AI367" i="16"/>
  <c r="AH367" i="16"/>
  <c r="AF367" i="16"/>
  <c r="AB367" i="16"/>
  <c r="Z367" i="16"/>
  <c r="U367" i="16"/>
  <c r="T367" i="16"/>
  <c r="R367" i="16"/>
  <c r="O367" i="16"/>
  <c r="D367" i="16"/>
  <c r="C367" i="16"/>
  <c r="B367" i="16"/>
  <c r="A367" i="16"/>
  <c r="AN366" i="16"/>
  <c r="AM366" i="16"/>
  <c r="AL366" i="16"/>
  <c r="AK366" i="16"/>
  <c r="AJ366" i="16"/>
  <c r="AI366" i="16"/>
  <c r="AH366" i="16"/>
  <c r="AF366" i="16"/>
  <c r="AB366" i="16"/>
  <c r="Z366" i="16"/>
  <c r="U366" i="16"/>
  <c r="T366" i="16"/>
  <c r="R366" i="16"/>
  <c r="O366" i="16"/>
  <c r="D366" i="16"/>
  <c r="C366" i="16"/>
  <c r="B366" i="16"/>
  <c r="A366" i="16"/>
  <c r="AN365" i="16"/>
  <c r="AM365" i="16"/>
  <c r="AL365" i="16"/>
  <c r="AK365" i="16"/>
  <c r="AJ365" i="16"/>
  <c r="AI365" i="16"/>
  <c r="AH365" i="16"/>
  <c r="AF365" i="16"/>
  <c r="AB365" i="16"/>
  <c r="Z365" i="16"/>
  <c r="U365" i="16"/>
  <c r="T365" i="16"/>
  <c r="R365" i="16"/>
  <c r="O365" i="16"/>
  <c r="D365" i="16"/>
  <c r="C365" i="16"/>
  <c r="B365" i="16"/>
  <c r="A365" i="16"/>
  <c r="AN364" i="16"/>
  <c r="AM364" i="16"/>
  <c r="AL364" i="16"/>
  <c r="AK364" i="16"/>
  <c r="AJ364" i="16"/>
  <c r="AI364" i="16"/>
  <c r="AH364" i="16"/>
  <c r="AF364" i="16"/>
  <c r="AB364" i="16"/>
  <c r="Z364" i="16"/>
  <c r="U364" i="16"/>
  <c r="T364" i="16"/>
  <c r="R364" i="16"/>
  <c r="O364" i="16"/>
  <c r="D364" i="16"/>
  <c r="C364" i="16"/>
  <c r="B364" i="16"/>
  <c r="A364" i="16"/>
  <c r="AN363" i="16"/>
  <c r="AM363" i="16"/>
  <c r="AL363" i="16"/>
  <c r="AK363" i="16"/>
  <c r="AJ363" i="16"/>
  <c r="AI363" i="16"/>
  <c r="AH363" i="16"/>
  <c r="AF363" i="16"/>
  <c r="AB363" i="16"/>
  <c r="Z363" i="16"/>
  <c r="U363" i="16"/>
  <c r="T363" i="16"/>
  <c r="R363" i="16"/>
  <c r="O363" i="16"/>
  <c r="D363" i="16"/>
  <c r="C363" i="16"/>
  <c r="B363" i="16"/>
  <c r="A363" i="16"/>
  <c r="AN362" i="16"/>
  <c r="AM362" i="16"/>
  <c r="AL362" i="16"/>
  <c r="AK362" i="16"/>
  <c r="AJ362" i="16"/>
  <c r="AI362" i="16"/>
  <c r="AH362" i="16"/>
  <c r="AF362" i="16"/>
  <c r="AB362" i="16"/>
  <c r="Z362" i="16"/>
  <c r="U362" i="16"/>
  <c r="T362" i="16"/>
  <c r="R362" i="16"/>
  <c r="O362" i="16"/>
  <c r="D362" i="16"/>
  <c r="C362" i="16"/>
  <c r="B362" i="16"/>
  <c r="A362" i="16"/>
  <c r="AN361" i="16"/>
  <c r="AM361" i="16"/>
  <c r="AL361" i="16"/>
  <c r="AK361" i="16"/>
  <c r="AJ361" i="16"/>
  <c r="AI361" i="16"/>
  <c r="AH361" i="16"/>
  <c r="AF361" i="16"/>
  <c r="AB361" i="16"/>
  <c r="Z361" i="16"/>
  <c r="U361" i="16"/>
  <c r="T361" i="16"/>
  <c r="R361" i="16"/>
  <c r="O361" i="16"/>
  <c r="D361" i="16"/>
  <c r="C361" i="16"/>
  <c r="B361" i="16"/>
  <c r="A361" i="16"/>
  <c r="AN360" i="16"/>
  <c r="AM360" i="16"/>
  <c r="AL360" i="16"/>
  <c r="AK360" i="16"/>
  <c r="AJ360" i="16"/>
  <c r="AI360" i="16"/>
  <c r="AH360" i="16"/>
  <c r="AF360" i="16"/>
  <c r="AB360" i="16"/>
  <c r="Z360" i="16"/>
  <c r="U360" i="16"/>
  <c r="T360" i="16"/>
  <c r="R360" i="16"/>
  <c r="O360" i="16"/>
  <c r="D360" i="16"/>
  <c r="C360" i="16"/>
  <c r="B360" i="16"/>
  <c r="A360" i="16"/>
  <c r="AN359" i="16"/>
  <c r="AM359" i="16"/>
  <c r="AL359" i="16"/>
  <c r="AK359" i="16"/>
  <c r="AJ359" i="16"/>
  <c r="AI359" i="16"/>
  <c r="AH359" i="16"/>
  <c r="AF359" i="16"/>
  <c r="AB359" i="16"/>
  <c r="Z359" i="16"/>
  <c r="U359" i="16"/>
  <c r="T359" i="16"/>
  <c r="R359" i="16"/>
  <c r="O359" i="16"/>
  <c r="D359" i="16"/>
  <c r="C359" i="16"/>
  <c r="B359" i="16"/>
  <c r="A359" i="16"/>
  <c r="AN358" i="16"/>
  <c r="AM358" i="16"/>
  <c r="AL358" i="16"/>
  <c r="AK358" i="16"/>
  <c r="AJ358" i="16"/>
  <c r="AI358" i="16"/>
  <c r="AH358" i="16"/>
  <c r="AF358" i="16"/>
  <c r="AB358" i="16"/>
  <c r="Z358" i="16"/>
  <c r="U358" i="16"/>
  <c r="T358" i="16"/>
  <c r="R358" i="16"/>
  <c r="O358" i="16"/>
  <c r="D358" i="16"/>
  <c r="C358" i="16"/>
  <c r="B358" i="16"/>
  <c r="A358" i="16"/>
  <c r="AN357" i="16"/>
  <c r="AM357" i="16"/>
  <c r="AL357" i="16"/>
  <c r="AK357" i="16"/>
  <c r="AJ357" i="16"/>
  <c r="AI357" i="16"/>
  <c r="AH357" i="16"/>
  <c r="AF357" i="16"/>
  <c r="AB357" i="16"/>
  <c r="Z357" i="16"/>
  <c r="U357" i="16"/>
  <c r="T357" i="16"/>
  <c r="R357" i="16"/>
  <c r="O357" i="16"/>
  <c r="D357" i="16"/>
  <c r="C357" i="16"/>
  <c r="B357" i="16"/>
  <c r="A357" i="16"/>
  <c r="AN356" i="16"/>
  <c r="AM356" i="16"/>
  <c r="AL356" i="16"/>
  <c r="AK356" i="16"/>
  <c r="AJ356" i="16"/>
  <c r="AI356" i="16"/>
  <c r="AH356" i="16"/>
  <c r="AF356" i="16"/>
  <c r="AB356" i="16"/>
  <c r="Z356" i="16"/>
  <c r="U356" i="16"/>
  <c r="T356" i="16"/>
  <c r="R356" i="16"/>
  <c r="O356" i="16"/>
  <c r="D356" i="16"/>
  <c r="C356" i="16"/>
  <c r="B356" i="16"/>
  <c r="A356" i="16"/>
  <c r="AN355" i="16"/>
  <c r="AM355" i="16"/>
  <c r="AL355" i="16"/>
  <c r="AK355" i="16"/>
  <c r="AJ355" i="16"/>
  <c r="AI355" i="16"/>
  <c r="AH355" i="16"/>
  <c r="AF355" i="16"/>
  <c r="AB355" i="16"/>
  <c r="Z355" i="16"/>
  <c r="U355" i="16"/>
  <c r="T355" i="16"/>
  <c r="R355" i="16"/>
  <c r="O355" i="16"/>
  <c r="D355" i="16"/>
  <c r="C355" i="16"/>
  <c r="B355" i="16"/>
  <c r="A355" i="16"/>
  <c r="AN354" i="16"/>
  <c r="AM354" i="16"/>
  <c r="AL354" i="16"/>
  <c r="AK354" i="16"/>
  <c r="AJ354" i="16"/>
  <c r="AI354" i="16"/>
  <c r="AH354" i="16"/>
  <c r="AF354" i="16"/>
  <c r="AB354" i="16"/>
  <c r="Z354" i="16"/>
  <c r="U354" i="16"/>
  <c r="T354" i="16"/>
  <c r="R354" i="16"/>
  <c r="O354" i="16"/>
  <c r="D354" i="16"/>
  <c r="C354" i="16"/>
  <c r="B354" i="16"/>
  <c r="A354" i="16"/>
  <c r="AN353" i="16"/>
  <c r="AM353" i="16"/>
  <c r="AL353" i="16"/>
  <c r="AK353" i="16"/>
  <c r="AJ353" i="16"/>
  <c r="AI353" i="16"/>
  <c r="AH353" i="16"/>
  <c r="AF353" i="16"/>
  <c r="AB353" i="16"/>
  <c r="Z353" i="16"/>
  <c r="U353" i="16"/>
  <c r="T353" i="16"/>
  <c r="R353" i="16"/>
  <c r="O353" i="16"/>
  <c r="D353" i="16"/>
  <c r="C353" i="16"/>
  <c r="B353" i="16"/>
  <c r="A353" i="16"/>
  <c r="AN352" i="16"/>
  <c r="AM352" i="16"/>
  <c r="AL352" i="16"/>
  <c r="AK352" i="16"/>
  <c r="AJ352" i="16"/>
  <c r="AI352" i="16"/>
  <c r="AH352" i="16"/>
  <c r="AF352" i="16"/>
  <c r="AB352" i="16"/>
  <c r="Z352" i="16"/>
  <c r="U352" i="16"/>
  <c r="T352" i="16"/>
  <c r="R352" i="16"/>
  <c r="O352" i="16"/>
  <c r="D352" i="16"/>
  <c r="C352" i="16"/>
  <c r="B352" i="16"/>
  <c r="A352" i="16"/>
  <c r="AN351" i="16"/>
  <c r="AM351" i="16"/>
  <c r="AL351" i="16"/>
  <c r="AK351" i="16"/>
  <c r="AJ351" i="16"/>
  <c r="AI351" i="16"/>
  <c r="AH351" i="16"/>
  <c r="AF351" i="16"/>
  <c r="AB351" i="16"/>
  <c r="Z351" i="16"/>
  <c r="U351" i="16"/>
  <c r="T351" i="16"/>
  <c r="R351" i="16"/>
  <c r="O351" i="16"/>
  <c r="D351" i="16"/>
  <c r="C351" i="16"/>
  <c r="B351" i="16"/>
  <c r="A351" i="16"/>
  <c r="AN350" i="16"/>
  <c r="AM350" i="16"/>
  <c r="AL350" i="16"/>
  <c r="AK350" i="16"/>
  <c r="AJ350" i="16"/>
  <c r="AI350" i="16"/>
  <c r="AH350" i="16"/>
  <c r="AF350" i="16"/>
  <c r="AB350" i="16"/>
  <c r="Z350" i="16"/>
  <c r="U350" i="16"/>
  <c r="T350" i="16"/>
  <c r="R350" i="16"/>
  <c r="O350" i="16"/>
  <c r="D350" i="16"/>
  <c r="C350" i="16"/>
  <c r="B350" i="16"/>
  <c r="A350" i="16"/>
  <c r="AN349" i="16"/>
  <c r="AM349" i="16"/>
  <c r="AL349" i="16"/>
  <c r="AK349" i="16"/>
  <c r="AJ349" i="16"/>
  <c r="AI349" i="16"/>
  <c r="AH349" i="16"/>
  <c r="AF349" i="16"/>
  <c r="AB349" i="16"/>
  <c r="Z349" i="16"/>
  <c r="U349" i="16"/>
  <c r="T349" i="16"/>
  <c r="R349" i="16"/>
  <c r="O349" i="16"/>
  <c r="D349" i="16"/>
  <c r="C349" i="16"/>
  <c r="B349" i="16"/>
  <c r="A349" i="16"/>
  <c r="AN348" i="16"/>
  <c r="AM348" i="16"/>
  <c r="AL348" i="16"/>
  <c r="AK348" i="16"/>
  <c r="AJ348" i="16"/>
  <c r="AI348" i="16"/>
  <c r="AH348" i="16"/>
  <c r="AF348" i="16"/>
  <c r="AB348" i="16"/>
  <c r="Z348" i="16"/>
  <c r="U348" i="16"/>
  <c r="T348" i="16"/>
  <c r="R348" i="16"/>
  <c r="O348" i="16"/>
  <c r="D348" i="16"/>
  <c r="C348" i="16"/>
  <c r="B348" i="16"/>
  <c r="A348" i="16"/>
  <c r="AN347" i="16"/>
  <c r="AM347" i="16"/>
  <c r="AL347" i="16"/>
  <c r="AK347" i="16"/>
  <c r="AJ347" i="16"/>
  <c r="AI347" i="16"/>
  <c r="AH347" i="16"/>
  <c r="AF347" i="16"/>
  <c r="AB347" i="16"/>
  <c r="Z347" i="16"/>
  <c r="U347" i="16"/>
  <c r="T347" i="16"/>
  <c r="R347" i="16"/>
  <c r="O347" i="16"/>
  <c r="D347" i="16"/>
  <c r="C347" i="16"/>
  <c r="B347" i="16"/>
  <c r="A347" i="16"/>
  <c r="AN346" i="16"/>
  <c r="AM346" i="16"/>
  <c r="AL346" i="16"/>
  <c r="AK346" i="16"/>
  <c r="AJ346" i="16"/>
  <c r="AI346" i="16"/>
  <c r="AH346" i="16"/>
  <c r="AF346" i="16"/>
  <c r="AB346" i="16"/>
  <c r="Z346" i="16"/>
  <c r="U346" i="16"/>
  <c r="T346" i="16"/>
  <c r="R346" i="16"/>
  <c r="O346" i="16"/>
  <c r="D346" i="16"/>
  <c r="C346" i="16"/>
  <c r="B346" i="16"/>
  <c r="A346" i="16"/>
  <c r="AN345" i="16"/>
  <c r="AM345" i="16"/>
  <c r="AL345" i="16"/>
  <c r="AK345" i="16"/>
  <c r="AJ345" i="16"/>
  <c r="AI345" i="16"/>
  <c r="AH345" i="16"/>
  <c r="AF345" i="16"/>
  <c r="AB345" i="16"/>
  <c r="Z345" i="16"/>
  <c r="U345" i="16"/>
  <c r="T345" i="16"/>
  <c r="R345" i="16"/>
  <c r="O345" i="16"/>
  <c r="D345" i="16"/>
  <c r="C345" i="16"/>
  <c r="B345" i="16"/>
  <c r="A345" i="16"/>
  <c r="AN344" i="16"/>
  <c r="AM344" i="16"/>
  <c r="AL344" i="16"/>
  <c r="AK344" i="16"/>
  <c r="AJ344" i="16"/>
  <c r="AI344" i="16"/>
  <c r="AH344" i="16"/>
  <c r="AF344" i="16"/>
  <c r="AB344" i="16"/>
  <c r="Z344" i="16"/>
  <c r="U344" i="16"/>
  <c r="T344" i="16"/>
  <c r="R344" i="16"/>
  <c r="O344" i="16"/>
  <c r="D344" i="16"/>
  <c r="C344" i="16"/>
  <c r="B344" i="16"/>
  <c r="A344" i="16"/>
  <c r="AN343" i="16"/>
  <c r="AM343" i="16"/>
  <c r="AL343" i="16"/>
  <c r="AK343" i="16"/>
  <c r="AJ343" i="16"/>
  <c r="AI343" i="16"/>
  <c r="AH343" i="16"/>
  <c r="AF343" i="16"/>
  <c r="AB343" i="16"/>
  <c r="Z343" i="16"/>
  <c r="U343" i="16"/>
  <c r="T343" i="16"/>
  <c r="R343" i="16"/>
  <c r="O343" i="16"/>
  <c r="D343" i="16"/>
  <c r="C343" i="16"/>
  <c r="B343" i="16"/>
  <c r="A343" i="16"/>
  <c r="AN342" i="16"/>
  <c r="AM342" i="16"/>
  <c r="AL342" i="16"/>
  <c r="AK342" i="16"/>
  <c r="AJ342" i="16"/>
  <c r="AI342" i="16"/>
  <c r="AH342" i="16"/>
  <c r="AF342" i="16"/>
  <c r="AB342" i="16"/>
  <c r="Z342" i="16"/>
  <c r="U342" i="16"/>
  <c r="T342" i="16"/>
  <c r="R342" i="16"/>
  <c r="O342" i="16"/>
  <c r="D342" i="16"/>
  <c r="C342" i="16"/>
  <c r="B342" i="16"/>
  <c r="A342" i="16"/>
  <c r="AN341" i="16"/>
  <c r="AM341" i="16"/>
  <c r="AL341" i="16"/>
  <c r="AK341" i="16"/>
  <c r="AJ341" i="16"/>
  <c r="AI341" i="16"/>
  <c r="AH341" i="16"/>
  <c r="AF341" i="16"/>
  <c r="AB341" i="16"/>
  <c r="Z341" i="16"/>
  <c r="U341" i="16"/>
  <c r="T341" i="16"/>
  <c r="R341" i="16"/>
  <c r="O341" i="16"/>
  <c r="D341" i="16"/>
  <c r="C341" i="16"/>
  <c r="B341" i="16"/>
  <c r="A341" i="16"/>
  <c r="AN340" i="16"/>
  <c r="AM340" i="16"/>
  <c r="AL340" i="16"/>
  <c r="AK340" i="16"/>
  <c r="AJ340" i="16"/>
  <c r="AI340" i="16"/>
  <c r="AH340" i="16"/>
  <c r="AF340" i="16"/>
  <c r="AB340" i="16"/>
  <c r="Z340" i="16"/>
  <c r="U340" i="16"/>
  <c r="T340" i="16"/>
  <c r="R340" i="16"/>
  <c r="O340" i="16"/>
  <c r="D340" i="16"/>
  <c r="C340" i="16"/>
  <c r="B340" i="16"/>
  <c r="A340" i="16"/>
  <c r="AN339" i="16"/>
  <c r="AM339" i="16"/>
  <c r="AL339" i="16"/>
  <c r="AK339" i="16"/>
  <c r="AJ339" i="16"/>
  <c r="AI339" i="16"/>
  <c r="AH339" i="16"/>
  <c r="AF339" i="16"/>
  <c r="AB339" i="16"/>
  <c r="Z339" i="16"/>
  <c r="U339" i="16"/>
  <c r="T339" i="16"/>
  <c r="R339" i="16"/>
  <c r="O339" i="16"/>
  <c r="D339" i="16"/>
  <c r="C339" i="16"/>
  <c r="B339" i="16"/>
  <c r="A339" i="16"/>
  <c r="AN338" i="16"/>
  <c r="AM338" i="16"/>
  <c r="AL338" i="16"/>
  <c r="AK338" i="16"/>
  <c r="AJ338" i="16"/>
  <c r="AI338" i="16"/>
  <c r="AH338" i="16"/>
  <c r="AF338" i="16"/>
  <c r="AB338" i="16"/>
  <c r="Z338" i="16"/>
  <c r="U338" i="16"/>
  <c r="T338" i="16"/>
  <c r="R338" i="16"/>
  <c r="O338" i="16"/>
  <c r="D338" i="16"/>
  <c r="C338" i="16"/>
  <c r="B338" i="16"/>
  <c r="A338" i="16"/>
  <c r="AN337" i="16"/>
  <c r="AM337" i="16"/>
  <c r="AL337" i="16"/>
  <c r="AK337" i="16"/>
  <c r="AJ337" i="16"/>
  <c r="AI337" i="16"/>
  <c r="AH337" i="16"/>
  <c r="AF337" i="16"/>
  <c r="AB337" i="16"/>
  <c r="Z337" i="16"/>
  <c r="U337" i="16"/>
  <c r="T337" i="16"/>
  <c r="R337" i="16"/>
  <c r="O337" i="16"/>
  <c r="D337" i="16"/>
  <c r="C337" i="16"/>
  <c r="B337" i="16"/>
  <c r="A337" i="16"/>
  <c r="AN336" i="16"/>
  <c r="AM336" i="16"/>
  <c r="AL336" i="16"/>
  <c r="AK336" i="16"/>
  <c r="AJ336" i="16"/>
  <c r="AI336" i="16"/>
  <c r="AH336" i="16"/>
  <c r="AF336" i="16"/>
  <c r="AB336" i="16"/>
  <c r="Z336" i="16"/>
  <c r="U336" i="16"/>
  <c r="T336" i="16"/>
  <c r="R336" i="16"/>
  <c r="O336" i="16"/>
  <c r="D336" i="16"/>
  <c r="C336" i="16"/>
  <c r="B336" i="16"/>
  <c r="A336" i="16"/>
  <c r="AN335" i="16"/>
  <c r="AM335" i="16"/>
  <c r="AL335" i="16"/>
  <c r="AK335" i="16"/>
  <c r="AJ335" i="16"/>
  <c r="AI335" i="16"/>
  <c r="AH335" i="16"/>
  <c r="AF335" i="16"/>
  <c r="AB335" i="16"/>
  <c r="Z335" i="16"/>
  <c r="U335" i="16"/>
  <c r="T335" i="16"/>
  <c r="R335" i="16"/>
  <c r="O335" i="16"/>
  <c r="D335" i="16"/>
  <c r="C335" i="16"/>
  <c r="B335" i="16"/>
  <c r="A335" i="16"/>
  <c r="AN334" i="16"/>
  <c r="AM334" i="16"/>
  <c r="AL334" i="16"/>
  <c r="AK334" i="16"/>
  <c r="AJ334" i="16"/>
  <c r="AI334" i="16"/>
  <c r="AH334" i="16"/>
  <c r="AF334" i="16"/>
  <c r="AB334" i="16"/>
  <c r="Z334" i="16"/>
  <c r="U334" i="16"/>
  <c r="T334" i="16"/>
  <c r="R334" i="16"/>
  <c r="O334" i="16"/>
  <c r="D334" i="16"/>
  <c r="C334" i="16"/>
  <c r="B334" i="16"/>
  <c r="A334" i="16"/>
  <c r="AN333" i="16"/>
  <c r="AM333" i="16"/>
  <c r="AL333" i="16"/>
  <c r="AK333" i="16"/>
  <c r="AJ333" i="16"/>
  <c r="AI333" i="16"/>
  <c r="AH333" i="16"/>
  <c r="AF333" i="16"/>
  <c r="AB333" i="16"/>
  <c r="Z333" i="16"/>
  <c r="U333" i="16"/>
  <c r="T333" i="16"/>
  <c r="R333" i="16"/>
  <c r="O333" i="16"/>
  <c r="D333" i="16"/>
  <c r="C333" i="16"/>
  <c r="B333" i="16"/>
  <c r="A333" i="16"/>
  <c r="AN332" i="16"/>
  <c r="AM332" i="16"/>
  <c r="AL332" i="16"/>
  <c r="AK332" i="16"/>
  <c r="AJ332" i="16"/>
  <c r="AI332" i="16"/>
  <c r="AH332" i="16"/>
  <c r="AF332" i="16"/>
  <c r="AB332" i="16"/>
  <c r="Z332" i="16"/>
  <c r="U332" i="16"/>
  <c r="T332" i="16"/>
  <c r="R332" i="16"/>
  <c r="O332" i="16"/>
  <c r="D332" i="16"/>
  <c r="C332" i="16"/>
  <c r="B332" i="16"/>
  <c r="A332" i="16"/>
  <c r="AN331" i="16"/>
  <c r="AM331" i="16"/>
  <c r="AL331" i="16"/>
  <c r="AK331" i="16"/>
  <c r="AJ331" i="16"/>
  <c r="AI331" i="16"/>
  <c r="AH331" i="16"/>
  <c r="AF331" i="16"/>
  <c r="AB331" i="16"/>
  <c r="Z331" i="16"/>
  <c r="U331" i="16"/>
  <c r="T331" i="16"/>
  <c r="R331" i="16"/>
  <c r="O331" i="16"/>
  <c r="D331" i="16"/>
  <c r="C331" i="16"/>
  <c r="B331" i="16"/>
  <c r="A331" i="16"/>
  <c r="AN330" i="16"/>
  <c r="AM330" i="16"/>
  <c r="AL330" i="16"/>
  <c r="AK330" i="16"/>
  <c r="AJ330" i="16"/>
  <c r="AI330" i="16"/>
  <c r="AH330" i="16"/>
  <c r="AF330" i="16"/>
  <c r="AB330" i="16"/>
  <c r="Z330" i="16"/>
  <c r="U330" i="16"/>
  <c r="T330" i="16"/>
  <c r="R330" i="16"/>
  <c r="O330" i="16"/>
  <c r="D330" i="16"/>
  <c r="C330" i="16"/>
  <c r="B330" i="16"/>
  <c r="A330" i="16"/>
  <c r="AN329" i="16"/>
  <c r="AM329" i="16"/>
  <c r="AL329" i="16"/>
  <c r="AK329" i="16"/>
  <c r="AJ329" i="16"/>
  <c r="AI329" i="16"/>
  <c r="AH329" i="16"/>
  <c r="AF329" i="16"/>
  <c r="AB329" i="16"/>
  <c r="Z329" i="16"/>
  <c r="U329" i="16"/>
  <c r="T329" i="16"/>
  <c r="R329" i="16"/>
  <c r="O329" i="16"/>
  <c r="D329" i="16"/>
  <c r="C329" i="16"/>
  <c r="B329" i="16"/>
  <c r="A329" i="16"/>
  <c r="AN328" i="16"/>
  <c r="AM328" i="16"/>
  <c r="AL328" i="16"/>
  <c r="AK328" i="16"/>
  <c r="AJ328" i="16"/>
  <c r="AI328" i="16"/>
  <c r="AH328" i="16"/>
  <c r="AF328" i="16"/>
  <c r="AB328" i="16"/>
  <c r="Z328" i="16"/>
  <c r="U328" i="16"/>
  <c r="T328" i="16"/>
  <c r="R328" i="16"/>
  <c r="O328" i="16"/>
  <c r="D328" i="16"/>
  <c r="C328" i="16"/>
  <c r="B328" i="16"/>
  <c r="A328" i="16"/>
  <c r="AN327" i="16"/>
  <c r="AM327" i="16"/>
  <c r="AL327" i="16"/>
  <c r="AK327" i="16"/>
  <c r="AJ327" i="16"/>
  <c r="AI327" i="16"/>
  <c r="AH327" i="16"/>
  <c r="AF327" i="16"/>
  <c r="AB327" i="16"/>
  <c r="Z327" i="16"/>
  <c r="U327" i="16"/>
  <c r="T327" i="16"/>
  <c r="R327" i="16"/>
  <c r="O327" i="16"/>
  <c r="D327" i="16"/>
  <c r="C327" i="16"/>
  <c r="B327" i="16"/>
  <c r="A327" i="16"/>
  <c r="AN326" i="16"/>
  <c r="AM326" i="16"/>
  <c r="AL326" i="16"/>
  <c r="AK326" i="16"/>
  <c r="AJ326" i="16"/>
  <c r="AI326" i="16"/>
  <c r="AH326" i="16"/>
  <c r="AF326" i="16"/>
  <c r="AB326" i="16"/>
  <c r="Z326" i="16"/>
  <c r="U326" i="16"/>
  <c r="T326" i="16"/>
  <c r="R326" i="16"/>
  <c r="O326" i="16"/>
  <c r="D326" i="16"/>
  <c r="C326" i="16"/>
  <c r="B326" i="16"/>
  <c r="A326" i="16"/>
  <c r="AN325" i="16"/>
  <c r="AM325" i="16"/>
  <c r="AL325" i="16"/>
  <c r="AK325" i="16"/>
  <c r="AJ325" i="16"/>
  <c r="AI325" i="16"/>
  <c r="AH325" i="16"/>
  <c r="AF325" i="16"/>
  <c r="AB325" i="16"/>
  <c r="Z325" i="16"/>
  <c r="U325" i="16"/>
  <c r="T325" i="16"/>
  <c r="R325" i="16"/>
  <c r="O325" i="16"/>
  <c r="D325" i="16"/>
  <c r="C325" i="16"/>
  <c r="B325" i="16"/>
  <c r="A325" i="16"/>
  <c r="AN324" i="16"/>
  <c r="AM324" i="16"/>
  <c r="AL324" i="16"/>
  <c r="AK324" i="16"/>
  <c r="AJ324" i="16"/>
  <c r="AI324" i="16"/>
  <c r="AH324" i="16"/>
  <c r="AF324" i="16"/>
  <c r="AB324" i="16"/>
  <c r="Z324" i="16"/>
  <c r="U324" i="16"/>
  <c r="T324" i="16"/>
  <c r="R324" i="16"/>
  <c r="O324" i="16"/>
  <c r="D324" i="16"/>
  <c r="C324" i="16"/>
  <c r="B324" i="16"/>
  <c r="A324" i="16"/>
  <c r="AN323" i="16"/>
  <c r="AM323" i="16"/>
  <c r="AL323" i="16"/>
  <c r="AK323" i="16"/>
  <c r="AJ323" i="16"/>
  <c r="AI323" i="16"/>
  <c r="AH323" i="16"/>
  <c r="AF323" i="16"/>
  <c r="AB323" i="16"/>
  <c r="Z323" i="16"/>
  <c r="U323" i="16"/>
  <c r="T323" i="16"/>
  <c r="R323" i="16"/>
  <c r="O323" i="16"/>
  <c r="D323" i="16"/>
  <c r="C323" i="16"/>
  <c r="B323" i="16"/>
  <c r="A323" i="16"/>
  <c r="AN322" i="16"/>
  <c r="AM322" i="16"/>
  <c r="AL322" i="16"/>
  <c r="AK322" i="16"/>
  <c r="AJ322" i="16"/>
  <c r="AI322" i="16"/>
  <c r="AH322" i="16"/>
  <c r="AF322" i="16"/>
  <c r="AB322" i="16"/>
  <c r="Z322" i="16"/>
  <c r="U322" i="16"/>
  <c r="T322" i="16"/>
  <c r="R322" i="16"/>
  <c r="O322" i="16"/>
  <c r="D322" i="16"/>
  <c r="C322" i="16"/>
  <c r="B322" i="16"/>
  <c r="A322" i="16"/>
  <c r="AN321" i="16"/>
  <c r="AM321" i="16"/>
  <c r="AL321" i="16"/>
  <c r="AK321" i="16"/>
  <c r="AJ321" i="16"/>
  <c r="AI321" i="16"/>
  <c r="AH321" i="16"/>
  <c r="AF321" i="16"/>
  <c r="AB321" i="16"/>
  <c r="Z321" i="16"/>
  <c r="U321" i="16"/>
  <c r="T321" i="16"/>
  <c r="R321" i="16"/>
  <c r="O321" i="16"/>
  <c r="D321" i="16"/>
  <c r="C321" i="16"/>
  <c r="B321" i="16"/>
  <c r="A321" i="16"/>
  <c r="AN320" i="16"/>
  <c r="AM320" i="16"/>
  <c r="AL320" i="16"/>
  <c r="AK320" i="16"/>
  <c r="AJ320" i="16"/>
  <c r="AI320" i="16"/>
  <c r="AH320" i="16"/>
  <c r="AF320" i="16"/>
  <c r="AB320" i="16"/>
  <c r="Z320" i="16"/>
  <c r="U320" i="16"/>
  <c r="T320" i="16"/>
  <c r="R320" i="16"/>
  <c r="O320" i="16"/>
  <c r="D320" i="16"/>
  <c r="C320" i="16"/>
  <c r="B320" i="16"/>
  <c r="A320" i="16"/>
  <c r="AN319" i="16"/>
  <c r="AM319" i="16"/>
  <c r="AL319" i="16"/>
  <c r="AK319" i="16"/>
  <c r="AJ319" i="16"/>
  <c r="AI319" i="16"/>
  <c r="AH319" i="16"/>
  <c r="AF319" i="16"/>
  <c r="AB319" i="16"/>
  <c r="Z319" i="16"/>
  <c r="U319" i="16"/>
  <c r="T319" i="16"/>
  <c r="R319" i="16"/>
  <c r="O319" i="16"/>
  <c r="D319" i="16"/>
  <c r="C319" i="16"/>
  <c r="B319" i="16"/>
  <c r="A319" i="16"/>
  <c r="AN318" i="16"/>
  <c r="AM318" i="16"/>
  <c r="AL318" i="16"/>
  <c r="AK318" i="16"/>
  <c r="AJ318" i="16"/>
  <c r="AI318" i="16"/>
  <c r="AH318" i="16"/>
  <c r="AF318" i="16"/>
  <c r="AB318" i="16"/>
  <c r="Z318" i="16"/>
  <c r="U318" i="16"/>
  <c r="T318" i="16"/>
  <c r="R318" i="16"/>
  <c r="O318" i="16"/>
  <c r="D318" i="16"/>
  <c r="C318" i="16"/>
  <c r="B318" i="16"/>
  <c r="A318" i="16"/>
  <c r="AN317" i="16"/>
  <c r="AM317" i="16"/>
  <c r="AL317" i="16"/>
  <c r="AK317" i="16"/>
  <c r="AJ317" i="16"/>
  <c r="AI317" i="16"/>
  <c r="AH317" i="16"/>
  <c r="AF317" i="16"/>
  <c r="AB317" i="16"/>
  <c r="Z317" i="16"/>
  <c r="U317" i="16"/>
  <c r="T317" i="16"/>
  <c r="R317" i="16"/>
  <c r="O317" i="16"/>
  <c r="D317" i="16"/>
  <c r="C317" i="16"/>
  <c r="B317" i="16"/>
  <c r="A317" i="16"/>
  <c r="AN316" i="16"/>
  <c r="AM316" i="16"/>
  <c r="AL316" i="16"/>
  <c r="AK316" i="16"/>
  <c r="AJ316" i="16"/>
  <c r="AI316" i="16"/>
  <c r="AH316" i="16"/>
  <c r="AF316" i="16"/>
  <c r="AB316" i="16"/>
  <c r="Z316" i="16"/>
  <c r="U316" i="16"/>
  <c r="T316" i="16"/>
  <c r="R316" i="16"/>
  <c r="O316" i="16"/>
  <c r="D316" i="16"/>
  <c r="C316" i="16"/>
  <c r="B316" i="16"/>
  <c r="A316" i="16"/>
  <c r="AN315" i="16"/>
  <c r="AM315" i="16"/>
  <c r="AL315" i="16"/>
  <c r="AK315" i="16"/>
  <c r="AJ315" i="16"/>
  <c r="AI315" i="16"/>
  <c r="AH315" i="16"/>
  <c r="AF315" i="16"/>
  <c r="AB315" i="16"/>
  <c r="Z315" i="16"/>
  <c r="U315" i="16"/>
  <c r="T315" i="16"/>
  <c r="R315" i="16"/>
  <c r="O315" i="16"/>
  <c r="D315" i="16"/>
  <c r="C315" i="16"/>
  <c r="B315" i="16"/>
  <c r="A315" i="16"/>
  <c r="AN314" i="16"/>
  <c r="AM314" i="16"/>
  <c r="AL314" i="16"/>
  <c r="AK314" i="16"/>
  <c r="AJ314" i="16"/>
  <c r="AI314" i="16"/>
  <c r="AH314" i="16"/>
  <c r="AF314" i="16"/>
  <c r="AB314" i="16"/>
  <c r="Z314" i="16"/>
  <c r="U314" i="16"/>
  <c r="T314" i="16"/>
  <c r="R314" i="16"/>
  <c r="O314" i="16"/>
  <c r="D314" i="16"/>
  <c r="C314" i="16"/>
  <c r="B314" i="16"/>
  <c r="A314" i="16"/>
  <c r="AN313" i="16"/>
  <c r="AM313" i="16"/>
  <c r="AL313" i="16"/>
  <c r="AK313" i="16"/>
  <c r="AJ313" i="16"/>
  <c r="AI313" i="16"/>
  <c r="AH313" i="16"/>
  <c r="AF313" i="16"/>
  <c r="AB313" i="16"/>
  <c r="Z313" i="16"/>
  <c r="U313" i="16"/>
  <c r="T313" i="16"/>
  <c r="R313" i="16"/>
  <c r="O313" i="16"/>
  <c r="D313" i="16"/>
  <c r="C313" i="16"/>
  <c r="B313" i="16"/>
  <c r="A313" i="16"/>
  <c r="AN312" i="16"/>
  <c r="AM312" i="16"/>
  <c r="AL312" i="16"/>
  <c r="AK312" i="16"/>
  <c r="AJ312" i="16"/>
  <c r="AI312" i="16"/>
  <c r="AH312" i="16"/>
  <c r="AF312" i="16"/>
  <c r="AB312" i="16"/>
  <c r="Z312" i="16"/>
  <c r="U312" i="16"/>
  <c r="T312" i="16"/>
  <c r="R312" i="16"/>
  <c r="O312" i="16"/>
  <c r="D312" i="16"/>
  <c r="C312" i="16"/>
  <c r="B312" i="16"/>
  <c r="A312" i="16"/>
  <c r="AN311" i="16"/>
  <c r="AM311" i="16"/>
  <c r="AL311" i="16"/>
  <c r="AK311" i="16"/>
  <c r="AJ311" i="16"/>
  <c r="AI311" i="16"/>
  <c r="AH311" i="16"/>
  <c r="AF311" i="16"/>
  <c r="AB311" i="16"/>
  <c r="Z311" i="16"/>
  <c r="U311" i="16"/>
  <c r="T311" i="16"/>
  <c r="R311" i="16"/>
  <c r="O311" i="16"/>
  <c r="D311" i="16"/>
  <c r="C311" i="16"/>
  <c r="B311" i="16"/>
  <c r="A311" i="16"/>
  <c r="AN310" i="16"/>
  <c r="AM310" i="16"/>
  <c r="AL310" i="16"/>
  <c r="AK310" i="16"/>
  <c r="AJ310" i="16"/>
  <c r="AI310" i="16"/>
  <c r="AH310" i="16"/>
  <c r="AF310" i="16"/>
  <c r="AB310" i="16"/>
  <c r="Z310" i="16"/>
  <c r="U310" i="16"/>
  <c r="T310" i="16"/>
  <c r="R310" i="16"/>
  <c r="O310" i="16"/>
  <c r="D310" i="16"/>
  <c r="C310" i="16"/>
  <c r="B310" i="16"/>
  <c r="A310" i="16"/>
  <c r="AN309" i="16"/>
  <c r="AM309" i="16"/>
  <c r="AL309" i="16"/>
  <c r="AK309" i="16"/>
  <c r="AJ309" i="16"/>
  <c r="AI309" i="16"/>
  <c r="AH309" i="16"/>
  <c r="AF309" i="16"/>
  <c r="AB309" i="16"/>
  <c r="Z309" i="16"/>
  <c r="U309" i="16"/>
  <c r="T309" i="16"/>
  <c r="R309" i="16"/>
  <c r="O309" i="16"/>
  <c r="D309" i="16"/>
  <c r="C309" i="16"/>
  <c r="B309" i="16"/>
  <c r="A309" i="16"/>
  <c r="AN308" i="16"/>
  <c r="AM308" i="16"/>
  <c r="AL308" i="16"/>
  <c r="AK308" i="16"/>
  <c r="AJ308" i="16"/>
  <c r="AI308" i="16"/>
  <c r="AH308" i="16"/>
  <c r="AF308" i="16"/>
  <c r="AB308" i="16"/>
  <c r="Z308" i="16"/>
  <c r="U308" i="16"/>
  <c r="T308" i="16"/>
  <c r="R308" i="16"/>
  <c r="O308" i="16"/>
  <c r="D308" i="16"/>
  <c r="C308" i="16"/>
  <c r="B308" i="16"/>
  <c r="A308" i="16"/>
  <c r="AN307" i="16"/>
  <c r="AM307" i="16"/>
  <c r="AL307" i="16"/>
  <c r="AK307" i="16"/>
  <c r="AJ307" i="16"/>
  <c r="AI307" i="16"/>
  <c r="AH307" i="16"/>
  <c r="AF307" i="16"/>
  <c r="AB307" i="16"/>
  <c r="Z307" i="16"/>
  <c r="U307" i="16"/>
  <c r="T307" i="16"/>
  <c r="R307" i="16"/>
  <c r="O307" i="16"/>
  <c r="D307" i="16"/>
  <c r="C307" i="16"/>
  <c r="B307" i="16"/>
  <c r="A307" i="16"/>
  <c r="AN306" i="16"/>
  <c r="AM306" i="16"/>
  <c r="AL306" i="16"/>
  <c r="AK306" i="16"/>
  <c r="AJ306" i="16"/>
  <c r="AI306" i="16"/>
  <c r="AH306" i="16"/>
  <c r="AF306" i="16"/>
  <c r="AB306" i="16"/>
  <c r="Z306" i="16"/>
  <c r="U306" i="16"/>
  <c r="T306" i="16"/>
  <c r="R306" i="16"/>
  <c r="O306" i="16"/>
  <c r="D306" i="16"/>
  <c r="C306" i="16"/>
  <c r="B306" i="16"/>
  <c r="A306" i="16"/>
  <c r="AN305" i="16"/>
  <c r="AM305" i="16"/>
  <c r="AL305" i="16"/>
  <c r="AK305" i="16"/>
  <c r="AJ305" i="16"/>
  <c r="AI305" i="16"/>
  <c r="AH305" i="16"/>
  <c r="AF305" i="16"/>
  <c r="AB305" i="16"/>
  <c r="Z305" i="16"/>
  <c r="U305" i="16"/>
  <c r="T305" i="16"/>
  <c r="R305" i="16"/>
  <c r="O305" i="16"/>
  <c r="D305" i="16"/>
  <c r="C305" i="16"/>
  <c r="B305" i="16"/>
  <c r="A305" i="16"/>
  <c r="AN304" i="16"/>
  <c r="AM304" i="16"/>
  <c r="AL304" i="16"/>
  <c r="AK304" i="16"/>
  <c r="AJ304" i="16"/>
  <c r="AI304" i="16"/>
  <c r="AH304" i="16"/>
  <c r="AF304" i="16"/>
  <c r="AB304" i="16"/>
  <c r="Z304" i="16"/>
  <c r="U304" i="16"/>
  <c r="T304" i="16"/>
  <c r="R304" i="16"/>
  <c r="O304" i="16"/>
  <c r="D304" i="16"/>
  <c r="C304" i="16"/>
  <c r="B304" i="16"/>
  <c r="A304" i="16"/>
  <c r="AN303" i="16"/>
  <c r="AM303" i="16"/>
  <c r="AL303" i="16"/>
  <c r="AK303" i="16"/>
  <c r="AJ303" i="16"/>
  <c r="AI303" i="16"/>
  <c r="AH303" i="16"/>
  <c r="AF303" i="16"/>
  <c r="AB303" i="16"/>
  <c r="Z303" i="16"/>
  <c r="U303" i="16"/>
  <c r="T303" i="16"/>
  <c r="R303" i="16"/>
  <c r="O303" i="16"/>
  <c r="D303" i="16"/>
  <c r="C303" i="16"/>
  <c r="B303" i="16"/>
  <c r="A303" i="16"/>
  <c r="AN302" i="16"/>
  <c r="AM302" i="16"/>
  <c r="AL302" i="16"/>
  <c r="AK302" i="16"/>
  <c r="AJ302" i="16"/>
  <c r="AI302" i="16"/>
  <c r="AH302" i="16"/>
  <c r="AF302" i="16"/>
  <c r="AB302" i="16"/>
  <c r="Z302" i="16"/>
  <c r="U302" i="16"/>
  <c r="T302" i="16"/>
  <c r="R302" i="16"/>
  <c r="O302" i="16"/>
  <c r="D302" i="16"/>
  <c r="C302" i="16"/>
  <c r="B302" i="16"/>
  <c r="A302" i="16"/>
  <c r="AN301" i="16"/>
  <c r="AM301" i="16"/>
  <c r="AL301" i="16"/>
  <c r="AK301" i="16"/>
  <c r="AJ301" i="16"/>
  <c r="AI301" i="16"/>
  <c r="AH301" i="16"/>
  <c r="AF301" i="16"/>
  <c r="AB301" i="16"/>
  <c r="Z301" i="16"/>
  <c r="U301" i="16"/>
  <c r="T301" i="16"/>
  <c r="R301" i="16"/>
  <c r="O301" i="16"/>
  <c r="D301" i="16"/>
  <c r="C301" i="16"/>
  <c r="B301" i="16"/>
  <c r="A301" i="16"/>
  <c r="AN300" i="16"/>
  <c r="AM300" i="16"/>
  <c r="AL300" i="16"/>
  <c r="AK300" i="16"/>
  <c r="AJ300" i="16"/>
  <c r="AI300" i="16"/>
  <c r="AH300" i="16"/>
  <c r="AF300" i="16"/>
  <c r="AB300" i="16"/>
  <c r="Z300" i="16"/>
  <c r="U300" i="16"/>
  <c r="T300" i="16"/>
  <c r="R300" i="16"/>
  <c r="O300" i="16"/>
  <c r="D300" i="16"/>
  <c r="C300" i="16"/>
  <c r="B300" i="16"/>
  <c r="A300" i="16"/>
  <c r="AN299" i="16"/>
  <c r="AM299" i="16"/>
  <c r="AL299" i="16"/>
  <c r="AK299" i="16"/>
  <c r="AJ299" i="16"/>
  <c r="AI299" i="16"/>
  <c r="AH299" i="16"/>
  <c r="AF299" i="16"/>
  <c r="AB299" i="16"/>
  <c r="Z299" i="16"/>
  <c r="U299" i="16"/>
  <c r="T299" i="16"/>
  <c r="R299" i="16"/>
  <c r="O299" i="16"/>
  <c r="D299" i="16"/>
  <c r="C299" i="16"/>
  <c r="B299" i="16"/>
  <c r="A299" i="16"/>
  <c r="AN298" i="16"/>
  <c r="AM298" i="16"/>
  <c r="AL298" i="16"/>
  <c r="AK298" i="16"/>
  <c r="AJ298" i="16"/>
  <c r="AI298" i="16"/>
  <c r="AH298" i="16"/>
  <c r="AF298" i="16"/>
  <c r="AB298" i="16"/>
  <c r="Z298" i="16"/>
  <c r="U298" i="16"/>
  <c r="T298" i="16"/>
  <c r="R298" i="16"/>
  <c r="O298" i="16"/>
  <c r="D298" i="16"/>
  <c r="C298" i="16"/>
  <c r="B298" i="16"/>
  <c r="A298" i="16"/>
  <c r="AN297" i="16"/>
  <c r="AM297" i="16"/>
  <c r="AL297" i="16"/>
  <c r="AK297" i="16"/>
  <c r="AJ297" i="16"/>
  <c r="AI297" i="16"/>
  <c r="AH297" i="16"/>
  <c r="AF297" i="16"/>
  <c r="AB297" i="16"/>
  <c r="Z297" i="16"/>
  <c r="U297" i="16"/>
  <c r="T297" i="16"/>
  <c r="R297" i="16"/>
  <c r="O297" i="16"/>
  <c r="D297" i="16"/>
  <c r="C297" i="16"/>
  <c r="B297" i="16"/>
  <c r="A297" i="16"/>
  <c r="AN296" i="16"/>
  <c r="AM296" i="16"/>
  <c r="AL296" i="16"/>
  <c r="AK296" i="16"/>
  <c r="AJ296" i="16"/>
  <c r="AI296" i="16"/>
  <c r="AH296" i="16"/>
  <c r="AF296" i="16"/>
  <c r="AB296" i="16"/>
  <c r="Z296" i="16"/>
  <c r="U296" i="16"/>
  <c r="T296" i="16"/>
  <c r="R296" i="16"/>
  <c r="O296" i="16"/>
  <c r="D296" i="16"/>
  <c r="C296" i="16"/>
  <c r="B296" i="16"/>
  <c r="A296" i="16"/>
  <c r="AN295" i="16"/>
  <c r="AM295" i="16"/>
  <c r="AL295" i="16"/>
  <c r="AK295" i="16"/>
  <c r="AJ295" i="16"/>
  <c r="AI295" i="16"/>
  <c r="AH295" i="16"/>
  <c r="AF295" i="16"/>
  <c r="AB295" i="16"/>
  <c r="Z295" i="16"/>
  <c r="U295" i="16"/>
  <c r="T295" i="16"/>
  <c r="R295" i="16"/>
  <c r="O295" i="16"/>
  <c r="D295" i="16"/>
  <c r="C295" i="16"/>
  <c r="B295" i="16"/>
  <c r="A295" i="16"/>
  <c r="AN294" i="16"/>
  <c r="AM294" i="16"/>
  <c r="AL294" i="16"/>
  <c r="AK294" i="16"/>
  <c r="AJ294" i="16"/>
  <c r="AI294" i="16"/>
  <c r="AH294" i="16"/>
  <c r="AF294" i="16"/>
  <c r="AB294" i="16"/>
  <c r="Z294" i="16"/>
  <c r="U294" i="16"/>
  <c r="T294" i="16"/>
  <c r="R294" i="16"/>
  <c r="O294" i="16"/>
  <c r="D294" i="16"/>
  <c r="C294" i="16"/>
  <c r="B294" i="16"/>
  <c r="A294" i="16"/>
  <c r="AN293" i="16"/>
  <c r="AM293" i="16"/>
  <c r="AL293" i="16"/>
  <c r="AK293" i="16"/>
  <c r="AJ293" i="16"/>
  <c r="AI293" i="16"/>
  <c r="AH293" i="16"/>
  <c r="AF293" i="16"/>
  <c r="AB293" i="16"/>
  <c r="Z293" i="16"/>
  <c r="U293" i="16"/>
  <c r="T293" i="16"/>
  <c r="R293" i="16"/>
  <c r="O293" i="16"/>
  <c r="D293" i="16"/>
  <c r="C293" i="16"/>
  <c r="B293" i="16"/>
  <c r="A293" i="16"/>
  <c r="AN292" i="16"/>
  <c r="AM292" i="16"/>
  <c r="AL292" i="16"/>
  <c r="AK292" i="16"/>
  <c r="AJ292" i="16"/>
  <c r="AI292" i="16"/>
  <c r="AH292" i="16"/>
  <c r="AF292" i="16"/>
  <c r="AB292" i="16"/>
  <c r="Z292" i="16"/>
  <c r="U292" i="16"/>
  <c r="T292" i="16"/>
  <c r="R292" i="16"/>
  <c r="O292" i="16"/>
  <c r="D292" i="16"/>
  <c r="C292" i="16"/>
  <c r="B292" i="16"/>
  <c r="A292" i="16"/>
  <c r="AN291" i="16"/>
  <c r="AM291" i="16"/>
  <c r="AL291" i="16"/>
  <c r="AK291" i="16"/>
  <c r="AJ291" i="16"/>
  <c r="AI291" i="16"/>
  <c r="AH291" i="16"/>
  <c r="AF291" i="16"/>
  <c r="AB291" i="16"/>
  <c r="Z291" i="16"/>
  <c r="U291" i="16"/>
  <c r="T291" i="16"/>
  <c r="R291" i="16"/>
  <c r="O291" i="16"/>
  <c r="D291" i="16"/>
  <c r="C291" i="16"/>
  <c r="B291" i="16"/>
  <c r="A291" i="16"/>
  <c r="AN290" i="16"/>
  <c r="AM290" i="16"/>
  <c r="AL290" i="16"/>
  <c r="AK290" i="16"/>
  <c r="AJ290" i="16"/>
  <c r="AI290" i="16"/>
  <c r="AH290" i="16"/>
  <c r="AF290" i="16"/>
  <c r="AB290" i="16"/>
  <c r="Z290" i="16"/>
  <c r="U290" i="16"/>
  <c r="T290" i="16"/>
  <c r="R290" i="16"/>
  <c r="O290" i="16"/>
  <c r="D290" i="16"/>
  <c r="C290" i="16"/>
  <c r="B290" i="16"/>
  <c r="A290" i="16"/>
  <c r="AN289" i="16"/>
  <c r="AM289" i="16"/>
  <c r="AL289" i="16"/>
  <c r="AK289" i="16"/>
  <c r="AJ289" i="16"/>
  <c r="AI289" i="16"/>
  <c r="AH289" i="16"/>
  <c r="AF289" i="16"/>
  <c r="AB289" i="16"/>
  <c r="Z289" i="16"/>
  <c r="U289" i="16"/>
  <c r="T289" i="16"/>
  <c r="R289" i="16"/>
  <c r="O289" i="16"/>
  <c r="D289" i="16"/>
  <c r="C289" i="16"/>
  <c r="B289" i="16"/>
  <c r="A289" i="16"/>
  <c r="AN288" i="16"/>
  <c r="AM288" i="16"/>
  <c r="AL288" i="16"/>
  <c r="AK288" i="16"/>
  <c r="AJ288" i="16"/>
  <c r="AI288" i="16"/>
  <c r="AH288" i="16"/>
  <c r="AF288" i="16"/>
  <c r="AB288" i="16"/>
  <c r="Z288" i="16"/>
  <c r="U288" i="16"/>
  <c r="T288" i="16"/>
  <c r="R288" i="16"/>
  <c r="O288" i="16"/>
  <c r="D288" i="16"/>
  <c r="C288" i="16"/>
  <c r="B288" i="16"/>
  <c r="A288" i="16"/>
  <c r="AN287" i="16"/>
  <c r="AM287" i="16"/>
  <c r="AL287" i="16"/>
  <c r="AK287" i="16"/>
  <c r="AJ287" i="16"/>
  <c r="AI287" i="16"/>
  <c r="AH287" i="16"/>
  <c r="AF287" i="16"/>
  <c r="AB287" i="16"/>
  <c r="Z287" i="16"/>
  <c r="U287" i="16"/>
  <c r="T287" i="16"/>
  <c r="R287" i="16"/>
  <c r="O287" i="16"/>
  <c r="D287" i="16"/>
  <c r="C287" i="16"/>
  <c r="B287" i="16"/>
  <c r="A287" i="16"/>
  <c r="AN286" i="16"/>
  <c r="AM286" i="16"/>
  <c r="AL286" i="16"/>
  <c r="AK286" i="16"/>
  <c r="AJ286" i="16"/>
  <c r="AI286" i="16"/>
  <c r="AH286" i="16"/>
  <c r="AF286" i="16"/>
  <c r="AB286" i="16"/>
  <c r="Z286" i="16"/>
  <c r="U286" i="16"/>
  <c r="T286" i="16"/>
  <c r="R286" i="16"/>
  <c r="O286" i="16"/>
  <c r="D286" i="16"/>
  <c r="C286" i="16"/>
  <c r="B286" i="16"/>
  <c r="A286" i="16"/>
  <c r="AN285" i="16"/>
  <c r="AM285" i="16"/>
  <c r="AL285" i="16"/>
  <c r="AK285" i="16"/>
  <c r="AJ285" i="16"/>
  <c r="AI285" i="16"/>
  <c r="AH285" i="16"/>
  <c r="AF285" i="16"/>
  <c r="AB285" i="16"/>
  <c r="Z285" i="16"/>
  <c r="U285" i="16"/>
  <c r="T285" i="16"/>
  <c r="R285" i="16"/>
  <c r="O285" i="16"/>
  <c r="D285" i="16"/>
  <c r="C285" i="16"/>
  <c r="B285" i="16"/>
  <c r="A285" i="16"/>
  <c r="AN284" i="16"/>
  <c r="AM284" i="16"/>
  <c r="AL284" i="16"/>
  <c r="AK284" i="16"/>
  <c r="AJ284" i="16"/>
  <c r="AI284" i="16"/>
  <c r="AH284" i="16"/>
  <c r="AF284" i="16"/>
  <c r="AB284" i="16"/>
  <c r="Z284" i="16"/>
  <c r="U284" i="16"/>
  <c r="T284" i="16"/>
  <c r="R284" i="16"/>
  <c r="O284" i="16"/>
  <c r="D284" i="16"/>
  <c r="C284" i="16"/>
  <c r="B284" i="16"/>
  <c r="A284" i="16"/>
  <c r="AN283" i="16"/>
  <c r="AM283" i="16"/>
  <c r="AL283" i="16"/>
  <c r="AK283" i="16"/>
  <c r="AJ283" i="16"/>
  <c r="AI283" i="16"/>
  <c r="AH283" i="16"/>
  <c r="AF283" i="16"/>
  <c r="AB283" i="16"/>
  <c r="Z283" i="16"/>
  <c r="U283" i="16"/>
  <c r="T283" i="16"/>
  <c r="R283" i="16"/>
  <c r="O283" i="16"/>
  <c r="D283" i="16"/>
  <c r="C283" i="16"/>
  <c r="B283" i="16"/>
  <c r="A283" i="16"/>
  <c r="AN282" i="16"/>
  <c r="AM282" i="16"/>
  <c r="AL282" i="16"/>
  <c r="AK282" i="16"/>
  <c r="AJ282" i="16"/>
  <c r="AI282" i="16"/>
  <c r="AH282" i="16"/>
  <c r="AF282" i="16"/>
  <c r="AB282" i="16"/>
  <c r="Z282" i="16"/>
  <c r="U282" i="16"/>
  <c r="T282" i="16"/>
  <c r="R282" i="16"/>
  <c r="O282" i="16"/>
  <c r="D282" i="16"/>
  <c r="C282" i="16"/>
  <c r="B282" i="16"/>
  <c r="A282" i="16"/>
  <c r="AN281" i="16"/>
  <c r="AM281" i="16"/>
  <c r="AL281" i="16"/>
  <c r="AK281" i="16"/>
  <c r="AJ281" i="16"/>
  <c r="AI281" i="16"/>
  <c r="AH281" i="16"/>
  <c r="AF281" i="16"/>
  <c r="AB281" i="16"/>
  <c r="Z281" i="16"/>
  <c r="U281" i="16"/>
  <c r="T281" i="16"/>
  <c r="R281" i="16"/>
  <c r="O281" i="16"/>
  <c r="D281" i="16"/>
  <c r="C281" i="16"/>
  <c r="B281" i="16"/>
  <c r="A281" i="16"/>
  <c r="AN280" i="16"/>
  <c r="AM280" i="16"/>
  <c r="AL280" i="16"/>
  <c r="AK280" i="16"/>
  <c r="AJ280" i="16"/>
  <c r="AI280" i="16"/>
  <c r="AH280" i="16"/>
  <c r="AF280" i="16"/>
  <c r="AB280" i="16"/>
  <c r="Z280" i="16"/>
  <c r="U280" i="16"/>
  <c r="T280" i="16"/>
  <c r="R280" i="16"/>
  <c r="O280" i="16"/>
  <c r="D280" i="16"/>
  <c r="C280" i="16"/>
  <c r="B280" i="16"/>
  <c r="A280" i="16"/>
  <c r="AN279" i="16"/>
  <c r="AM279" i="16"/>
  <c r="AL279" i="16"/>
  <c r="AK279" i="16"/>
  <c r="AJ279" i="16"/>
  <c r="AI279" i="16"/>
  <c r="AH279" i="16"/>
  <c r="AF279" i="16"/>
  <c r="AB279" i="16"/>
  <c r="Z279" i="16"/>
  <c r="U279" i="16"/>
  <c r="T279" i="16"/>
  <c r="R279" i="16"/>
  <c r="O279" i="16"/>
  <c r="D279" i="16"/>
  <c r="C279" i="16"/>
  <c r="B279" i="16"/>
  <c r="A279" i="16"/>
  <c r="AN278" i="16"/>
  <c r="AM278" i="16"/>
  <c r="AL278" i="16"/>
  <c r="AK278" i="16"/>
  <c r="AJ278" i="16"/>
  <c r="AI278" i="16"/>
  <c r="AH278" i="16"/>
  <c r="AF278" i="16"/>
  <c r="AB278" i="16"/>
  <c r="Z278" i="16"/>
  <c r="U278" i="16"/>
  <c r="T278" i="16"/>
  <c r="R278" i="16"/>
  <c r="O278" i="16"/>
  <c r="D278" i="16"/>
  <c r="C278" i="16"/>
  <c r="B278" i="16"/>
  <c r="A278" i="16"/>
  <c r="AN277" i="16"/>
  <c r="AM277" i="16"/>
  <c r="AL277" i="16"/>
  <c r="AK277" i="16"/>
  <c r="AJ277" i="16"/>
  <c r="AI277" i="16"/>
  <c r="AH277" i="16"/>
  <c r="AF277" i="16"/>
  <c r="AB277" i="16"/>
  <c r="Z277" i="16"/>
  <c r="U277" i="16"/>
  <c r="T277" i="16"/>
  <c r="R277" i="16"/>
  <c r="O277" i="16"/>
  <c r="D277" i="16"/>
  <c r="C277" i="16"/>
  <c r="B277" i="16"/>
  <c r="A277" i="16"/>
  <c r="AN276" i="16"/>
  <c r="AM276" i="16"/>
  <c r="AL276" i="16"/>
  <c r="AK276" i="16"/>
  <c r="AJ276" i="16"/>
  <c r="AI276" i="16"/>
  <c r="AH276" i="16"/>
  <c r="AF276" i="16"/>
  <c r="AB276" i="16"/>
  <c r="Z276" i="16"/>
  <c r="U276" i="16"/>
  <c r="T276" i="16"/>
  <c r="R276" i="16"/>
  <c r="O276" i="16"/>
  <c r="D276" i="16"/>
  <c r="C276" i="16"/>
  <c r="B276" i="16"/>
  <c r="A276" i="16"/>
  <c r="AN275" i="16"/>
  <c r="AM275" i="16"/>
  <c r="AL275" i="16"/>
  <c r="AK275" i="16"/>
  <c r="AJ275" i="16"/>
  <c r="AI275" i="16"/>
  <c r="AH275" i="16"/>
  <c r="AF275" i="16"/>
  <c r="AB275" i="16"/>
  <c r="Z275" i="16"/>
  <c r="U275" i="16"/>
  <c r="T275" i="16"/>
  <c r="R275" i="16"/>
  <c r="O275" i="16"/>
  <c r="D275" i="16"/>
  <c r="C275" i="16"/>
  <c r="B275" i="16"/>
  <c r="A275" i="16"/>
  <c r="AN274" i="16"/>
  <c r="AM274" i="16"/>
  <c r="AL274" i="16"/>
  <c r="AK274" i="16"/>
  <c r="AJ274" i="16"/>
  <c r="AI274" i="16"/>
  <c r="AH274" i="16"/>
  <c r="AF274" i="16"/>
  <c r="AB274" i="16"/>
  <c r="Z274" i="16"/>
  <c r="U274" i="16"/>
  <c r="T274" i="16"/>
  <c r="R274" i="16"/>
  <c r="O274" i="16"/>
  <c r="D274" i="16"/>
  <c r="C274" i="16"/>
  <c r="B274" i="16"/>
  <c r="A274" i="16"/>
  <c r="AN273" i="16"/>
  <c r="AM273" i="16"/>
  <c r="AL273" i="16"/>
  <c r="AK273" i="16"/>
  <c r="AJ273" i="16"/>
  <c r="AI273" i="16"/>
  <c r="AH273" i="16"/>
  <c r="AF273" i="16"/>
  <c r="AB273" i="16"/>
  <c r="Z273" i="16"/>
  <c r="U273" i="16"/>
  <c r="T273" i="16"/>
  <c r="R273" i="16"/>
  <c r="O273" i="16"/>
  <c r="D273" i="16"/>
  <c r="C273" i="16"/>
  <c r="B273" i="16"/>
  <c r="A273" i="16"/>
  <c r="AN272" i="16"/>
  <c r="AM272" i="16"/>
  <c r="AL272" i="16"/>
  <c r="AK272" i="16"/>
  <c r="AJ272" i="16"/>
  <c r="AI272" i="16"/>
  <c r="AH272" i="16"/>
  <c r="AF272" i="16"/>
  <c r="AB272" i="16"/>
  <c r="Z272" i="16"/>
  <c r="U272" i="16"/>
  <c r="T272" i="16"/>
  <c r="R272" i="16"/>
  <c r="O272" i="16"/>
  <c r="D272" i="16"/>
  <c r="C272" i="16"/>
  <c r="B272" i="16"/>
  <c r="A272" i="16"/>
  <c r="AN271" i="16"/>
  <c r="AM271" i="16"/>
  <c r="AL271" i="16"/>
  <c r="AK271" i="16"/>
  <c r="AJ271" i="16"/>
  <c r="AI271" i="16"/>
  <c r="AH271" i="16"/>
  <c r="AF271" i="16"/>
  <c r="AB271" i="16"/>
  <c r="Z271" i="16"/>
  <c r="U271" i="16"/>
  <c r="T271" i="16"/>
  <c r="R271" i="16"/>
  <c r="O271" i="16"/>
  <c r="D271" i="16"/>
  <c r="C271" i="16"/>
  <c r="B271" i="16"/>
  <c r="A271" i="16"/>
  <c r="AN270" i="16"/>
  <c r="AM270" i="16"/>
  <c r="AL270" i="16"/>
  <c r="AK270" i="16"/>
  <c r="AJ270" i="16"/>
  <c r="AI270" i="16"/>
  <c r="AH270" i="16"/>
  <c r="AF270" i="16"/>
  <c r="AB270" i="16"/>
  <c r="Z270" i="16"/>
  <c r="U270" i="16"/>
  <c r="T270" i="16"/>
  <c r="R270" i="16"/>
  <c r="O270" i="16"/>
  <c r="D270" i="16"/>
  <c r="C270" i="16"/>
  <c r="B270" i="16"/>
  <c r="A270" i="16"/>
  <c r="AN269" i="16"/>
  <c r="AM269" i="16"/>
  <c r="AL269" i="16"/>
  <c r="AK269" i="16"/>
  <c r="AJ269" i="16"/>
  <c r="AI269" i="16"/>
  <c r="AH269" i="16"/>
  <c r="AF269" i="16"/>
  <c r="AB269" i="16"/>
  <c r="Z269" i="16"/>
  <c r="U269" i="16"/>
  <c r="T269" i="16"/>
  <c r="R269" i="16"/>
  <c r="O269" i="16"/>
  <c r="D269" i="16"/>
  <c r="C269" i="16"/>
  <c r="B269" i="16"/>
  <c r="A269" i="16"/>
  <c r="AN268" i="16"/>
  <c r="AM268" i="16"/>
  <c r="AL268" i="16"/>
  <c r="AK268" i="16"/>
  <c r="AJ268" i="16"/>
  <c r="AI268" i="16"/>
  <c r="AH268" i="16"/>
  <c r="AF268" i="16"/>
  <c r="AB268" i="16"/>
  <c r="Z268" i="16"/>
  <c r="U268" i="16"/>
  <c r="T268" i="16"/>
  <c r="R268" i="16"/>
  <c r="O268" i="16"/>
  <c r="D268" i="16"/>
  <c r="C268" i="16"/>
  <c r="B268" i="16"/>
  <c r="A268" i="16"/>
  <c r="AN267" i="16"/>
  <c r="AM267" i="16"/>
  <c r="AL267" i="16"/>
  <c r="AK267" i="16"/>
  <c r="AJ267" i="16"/>
  <c r="AI267" i="16"/>
  <c r="AH267" i="16"/>
  <c r="AF267" i="16"/>
  <c r="AB267" i="16"/>
  <c r="Z267" i="16"/>
  <c r="U267" i="16"/>
  <c r="T267" i="16"/>
  <c r="R267" i="16"/>
  <c r="O267" i="16"/>
  <c r="D267" i="16"/>
  <c r="C267" i="16"/>
  <c r="B267" i="16"/>
  <c r="A267" i="16"/>
  <c r="AN266" i="16"/>
  <c r="AM266" i="16"/>
  <c r="AL266" i="16"/>
  <c r="AK266" i="16"/>
  <c r="AJ266" i="16"/>
  <c r="AI266" i="16"/>
  <c r="AH266" i="16"/>
  <c r="AF266" i="16"/>
  <c r="AB266" i="16"/>
  <c r="Z266" i="16"/>
  <c r="U266" i="16"/>
  <c r="T266" i="16"/>
  <c r="R266" i="16"/>
  <c r="O266" i="16"/>
  <c r="D266" i="16"/>
  <c r="C266" i="16"/>
  <c r="B266" i="16"/>
  <c r="A266" i="16"/>
  <c r="AN265" i="16"/>
  <c r="AM265" i="16"/>
  <c r="AL265" i="16"/>
  <c r="AK265" i="16"/>
  <c r="AJ265" i="16"/>
  <c r="AI265" i="16"/>
  <c r="AH265" i="16"/>
  <c r="AF265" i="16"/>
  <c r="AB265" i="16"/>
  <c r="Z265" i="16"/>
  <c r="U265" i="16"/>
  <c r="T265" i="16"/>
  <c r="R265" i="16"/>
  <c r="O265" i="16"/>
  <c r="D265" i="16"/>
  <c r="C265" i="16"/>
  <c r="B265" i="16"/>
  <c r="A265" i="16"/>
  <c r="AN264" i="16"/>
  <c r="AM264" i="16"/>
  <c r="AL264" i="16"/>
  <c r="AK264" i="16"/>
  <c r="AJ264" i="16"/>
  <c r="AI264" i="16"/>
  <c r="AH264" i="16"/>
  <c r="AF264" i="16"/>
  <c r="AB264" i="16"/>
  <c r="Z264" i="16"/>
  <c r="U264" i="16"/>
  <c r="T264" i="16"/>
  <c r="R264" i="16"/>
  <c r="O264" i="16"/>
  <c r="D264" i="16"/>
  <c r="C264" i="16"/>
  <c r="B264" i="16"/>
  <c r="A264" i="16"/>
  <c r="AN263" i="16"/>
  <c r="AM263" i="16"/>
  <c r="AL263" i="16"/>
  <c r="AK263" i="16"/>
  <c r="AJ263" i="16"/>
  <c r="AI263" i="16"/>
  <c r="AH263" i="16"/>
  <c r="AF263" i="16"/>
  <c r="AB263" i="16"/>
  <c r="Z263" i="16"/>
  <c r="U263" i="16"/>
  <c r="T263" i="16"/>
  <c r="R263" i="16"/>
  <c r="O263" i="16"/>
  <c r="D263" i="16"/>
  <c r="C263" i="16"/>
  <c r="B263" i="16"/>
  <c r="A263" i="16"/>
  <c r="AN262" i="16"/>
  <c r="AM262" i="16"/>
  <c r="AL262" i="16"/>
  <c r="AK262" i="16"/>
  <c r="AJ262" i="16"/>
  <c r="AI262" i="16"/>
  <c r="AH262" i="16"/>
  <c r="AF262" i="16"/>
  <c r="AB262" i="16"/>
  <c r="Z262" i="16"/>
  <c r="U262" i="16"/>
  <c r="T262" i="16"/>
  <c r="R262" i="16"/>
  <c r="O262" i="16"/>
  <c r="D262" i="16"/>
  <c r="C262" i="16"/>
  <c r="B262" i="16"/>
  <c r="A262" i="16"/>
  <c r="AN261" i="16"/>
  <c r="AM261" i="16"/>
  <c r="AL261" i="16"/>
  <c r="AK261" i="16"/>
  <c r="AJ261" i="16"/>
  <c r="AI261" i="16"/>
  <c r="AH261" i="16"/>
  <c r="AF261" i="16"/>
  <c r="AB261" i="16"/>
  <c r="Z261" i="16"/>
  <c r="U261" i="16"/>
  <c r="T261" i="16"/>
  <c r="R261" i="16"/>
  <c r="O261" i="16"/>
  <c r="D261" i="16"/>
  <c r="C261" i="16"/>
  <c r="B261" i="16"/>
  <c r="A261" i="16"/>
  <c r="AN260" i="16"/>
  <c r="AM260" i="16"/>
  <c r="AL260" i="16"/>
  <c r="AK260" i="16"/>
  <c r="AJ260" i="16"/>
  <c r="AI260" i="16"/>
  <c r="AH260" i="16"/>
  <c r="AF260" i="16"/>
  <c r="AB260" i="16"/>
  <c r="Z260" i="16"/>
  <c r="U260" i="16"/>
  <c r="T260" i="16"/>
  <c r="R260" i="16"/>
  <c r="O260" i="16"/>
  <c r="D260" i="16"/>
  <c r="C260" i="16"/>
  <c r="B260" i="16"/>
  <c r="A260" i="16"/>
  <c r="AN259" i="16"/>
  <c r="AM259" i="16"/>
  <c r="AL259" i="16"/>
  <c r="AK259" i="16"/>
  <c r="AJ259" i="16"/>
  <c r="AI259" i="16"/>
  <c r="AH259" i="16"/>
  <c r="AF259" i="16"/>
  <c r="AB259" i="16"/>
  <c r="Z259" i="16"/>
  <c r="U259" i="16"/>
  <c r="T259" i="16"/>
  <c r="R259" i="16"/>
  <c r="O259" i="16"/>
  <c r="D259" i="16"/>
  <c r="C259" i="16"/>
  <c r="B259" i="16"/>
  <c r="A259" i="16"/>
  <c r="AN258" i="16"/>
  <c r="AM258" i="16"/>
  <c r="AL258" i="16"/>
  <c r="AK258" i="16"/>
  <c r="AJ258" i="16"/>
  <c r="AI258" i="16"/>
  <c r="AH258" i="16"/>
  <c r="AF258" i="16"/>
  <c r="AB258" i="16"/>
  <c r="Z258" i="16"/>
  <c r="U258" i="16"/>
  <c r="T258" i="16"/>
  <c r="R258" i="16"/>
  <c r="O258" i="16"/>
  <c r="D258" i="16"/>
  <c r="C258" i="16"/>
  <c r="B258" i="16"/>
  <c r="A258" i="16"/>
  <c r="AN257" i="16"/>
  <c r="AM257" i="16"/>
  <c r="AL257" i="16"/>
  <c r="AK257" i="16"/>
  <c r="AJ257" i="16"/>
  <c r="AI257" i="16"/>
  <c r="AH257" i="16"/>
  <c r="AF257" i="16"/>
  <c r="AB257" i="16"/>
  <c r="Z257" i="16"/>
  <c r="U257" i="16"/>
  <c r="T257" i="16"/>
  <c r="R257" i="16"/>
  <c r="O257" i="16"/>
  <c r="D257" i="16"/>
  <c r="C257" i="16"/>
  <c r="B257" i="16"/>
  <c r="A257" i="16"/>
  <c r="AN256" i="16"/>
  <c r="AM256" i="16"/>
  <c r="AL256" i="16"/>
  <c r="AK256" i="16"/>
  <c r="AJ256" i="16"/>
  <c r="AI256" i="16"/>
  <c r="AH256" i="16"/>
  <c r="AF256" i="16"/>
  <c r="AB256" i="16"/>
  <c r="Z256" i="16"/>
  <c r="U256" i="16"/>
  <c r="T256" i="16"/>
  <c r="R256" i="16"/>
  <c r="O256" i="16"/>
  <c r="D256" i="16"/>
  <c r="C256" i="16"/>
  <c r="B256" i="16"/>
  <c r="A256" i="16"/>
  <c r="AN255" i="16"/>
  <c r="AM255" i="16"/>
  <c r="AL255" i="16"/>
  <c r="AK255" i="16"/>
  <c r="AJ255" i="16"/>
  <c r="AI255" i="16"/>
  <c r="AH255" i="16"/>
  <c r="AF255" i="16"/>
  <c r="AB255" i="16"/>
  <c r="Z255" i="16"/>
  <c r="U255" i="16"/>
  <c r="T255" i="16"/>
  <c r="R255" i="16"/>
  <c r="O255" i="16"/>
  <c r="D255" i="16"/>
  <c r="C255" i="16"/>
  <c r="B255" i="16"/>
  <c r="A255" i="16"/>
  <c r="AN254" i="16"/>
  <c r="AM254" i="16"/>
  <c r="AL254" i="16"/>
  <c r="AK254" i="16"/>
  <c r="AJ254" i="16"/>
  <c r="AI254" i="16"/>
  <c r="AH254" i="16"/>
  <c r="AF254" i="16"/>
  <c r="AB254" i="16"/>
  <c r="Z254" i="16"/>
  <c r="U254" i="16"/>
  <c r="T254" i="16"/>
  <c r="R254" i="16"/>
  <c r="O254" i="16"/>
  <c r="D254" i="16"/>
  <c r="C254" i="16"/>
  <c r="B254" i="16"/>
  <c r="A254" i="16"/>
  <c r="AN253" i="16"/>
  <c r="AM253" i="16"/>
  <c r="AL253" i="16"/>
  <c r="AK253" i="16"/>
  <c r="AJ253" i="16"/>
  <c r="AI253" i="16"/>
  <c r="AH253" i="16"/>
  <c r="AF253" i="16"/>
  <c r="AB253" i="16"/>
  <c r="Z253" i="16"/>
  <c r="U253" i="16"/>
  <c r="T253" i="16"/>
  <c r="R253" i="16"/>
  <c r="O253" i="16"/>
  <c r="D253" i="16"/>
  <c r="C253" i="16"/>
  <c r="B253" i="16"/>
  <c r="A253" i="16"/>
  <c r="AN252" i="16"/>
  <c r="AM252" i="16"/>
  <c r="AL252" i="16"/>
  <c r="AK252" i="16"/>
  <c r="AJ252" i="16"/>
  <c r="AI252" i="16"/>
  <c r="AH252" i="16"/>
  <c r="AF252" i="16"/>
  <c r="AB252" i="16"/>
  <c r="Z252" i="16"/>
  <c r="U252" i="16"/>
  <c r="T252" i="16"/>
  <c r="R252" i="16"/>
  <c r="O252" i="16"/>
  <c r="D252" i="16"/>
  <c r="C252" i="16"/>
  <c r="B252" i="16"/>
  <c r="A252" i="16"/>
  <c r="AN251" i="16"/>
  <c r="AM251" i="16"/>
  <c r="AL251" i="16"/>
  <c r="AK251" i="16"/>
  <c r="AJ251" i="16"/>
  <c r="AI251" i="16"/>
  <c r="AH251" i="16"/>
  <c r="AF251" i="16"/>
  <c r="AB251" i="16"/>
  <c r="Z251" i="16"/>
  <c r="U251" i="16"/>
  <c r="T251" i="16"/>
  <c r="R251" i="16"/>
  <c r="O251" i="16"/>
  <c r="D251" i="16"/>
  <c r="C251" i="16"/>
  <c r="B251" i="16"/>
  <c r="A251" i="16"/>
  <c r="AN250" i="16"/>
  <c r="AM250" i="16"/>
  <c r="AL250" i="16"/>
  <c r="AK250" i="16"/>
  <c r="AJ250" i="16"/>
  <c r="AI250" i="16"/>
  <c r="AH250" i="16"/>
  <c r="AF250" i="16"/>
  <c r="AB250" i="16"/>
  <c r="Z250" i="16"/>
  <c r="U250" i="16"/>
  <c r="T250" i="16"/>
  <c r="R250" i="16"/>
  <c r="O250" i="16"/>
  <c r="D250" i="16"/>
  <c r="C250" i="16"/>
  <c r="B250" i="16"/>
  <c r="A250" i="16"/>
  <c r="AN249" i="16"/>
  <c r="AM249" i="16"/>
  <c r="AL249" i="16"/>
  <c r="AK249" i="16"/>
  <c r="AJ249" i="16"/>
  <c r="AI249" i="16"/>
  <c r="AH249" i="16"/>
  <c r="AF249" i="16"/>
  <c r="AB249" i="16"/>
  <c r="Z249" i="16"/>
  <c r="U249" i="16"/>
  <c r="T249" i="16"/>
  <c r="R249" i="16"/>
  <c r="O249" i="16"/>
  <c r="D249" i="16"/>
  <c r="C249" i="16"/>
  <c r="B249" i="16"/>
  <c r="A249" i="16"/>
  <c r="AN248" i="16"/>
  <c r="AM248" i="16"/>
  <c r="AL248" i="16"/>
  <c r="AK248" i="16"/>
  <c r="AJ248" i="16"/>
  <c r="AI248" i="16"/>
  <c r="AH248" i="16"/>
  <c r="AF248" i="16"/>
  <c r="AB248" i="16"/>
  <c r="Z248" i="16"/>
  <c r="U248" i="16"/>
  <c r="T248" i="16"/>
  <c r="R248" i="16"/>
  <c r="O248" i="16"/>
  <c r="D248" i="16"/>
  <c r="C248" i="16"/>
  <c r="B248" i="16"/>
  <c r="A248" i="16"/>
  <c r="AN247" i="16"/>
  <c r="AM247" i="16"/>
  <c r="AL247" i="16"/>
  <c r="AK247" i="16"/>
  <c r="AJ247" i="16"/>
  <c r="AI247" i="16"/>
  <c r="AH247" i="16"/>
  <c r="AF247" i="16"/>
  <c r="AB247" i="16"/>
  <c r="Z247" i="16"/>
  <c r="U247" i="16"/>
  <c r="T247" i="16"/>
  <c r="R247" i="16"/>
  <c r="O247" i="16"/>
  <c r="D247" i="16"/>
  <c r="C247" i="16"/>
  <c r="B247" i="16"/>
  <c r="A247" i="16"/>
  <c r="AN246" i="16"/>
  <c r="AM246" i="16"/>
  <c r="AL246" i="16"/>
  <c r="AK246" i="16"/>
  <c r="AJ246" i="16"/>
  <c r="AI246" i="16"/>
  <c r="AH246" i="16"/>
  <c r="AF246" i="16"/>
  <c r="AB246" i="16"/>
  <c r="Z246" i="16"/>
  <c r="U246" i="16"/>
  <c r="T246" i="16"/>
  <c r="R246" i="16"/>
  <c r="O246" i="16"/>
  <c r="D246" i="16"/>
  <c r="C246" i="16"/>
  <c r="B246" i="16"/>
  <c r="A246" i="16"/>
  <c r="AN245" i="16"/>
  <c r="AM245" i="16"/>
  <c r="AL245" i="16"/>
  <c r="AK245" i="16"/>
  <c r="AJ245" i="16"/>
  <c r="AI245" i="16"/>
  <c r="AH245" i="16"/>
  <c r="AF245" i="16"/>
  <c r="AB245" i="16"/>
  <c r="Z245" i="16"/>
  <c r="U245" i="16"/>
  <c r="T245" i="16"/>
  <c r="R245" i="16"/>
  <c r="O245" i="16"/>
  <c r="D245" i="16"/>
  <c r="C245" i="16"/>
  <c r="B245" i="16"/>
  <c r="A245" i="16"/>
  <c r="AN244" i="16"/>
  <c r="AM244" i="16"/>
  <c r="AL244" i="16"/>
  <c r="AK244" i="16"/>
  <c r="AJ244" i="16"/>
  <c r="AI244" i="16"/>
  <c r="AH244" i="16"/>
  <c r="AF244" i="16"/>
  <c r="AB244" i="16"/>
  <c r="Z244" i="16"/>
  <c r="U244" i="16"/>
  <c r="T244" i="16"/>
  <c r="R244" i="16"/>
  <c r="O244" i="16"/>
  <c r="D244" i="16"/>
  <c r="C244" i="16"/>
  <c r="B244" i="16"/>
  <c r="A244" i="16"/>
  <c r="AN243" i="16"/>
  <c r="AM243" i="16"/>
  <c r="AL243" i="16"/>
  <c r="AK243" i="16"/>
  <c r="AJ243" i="16"/>
  <c r="AI243" i="16"/>
  <c r="AH243" i="16"/>
  <c r="AF243" i="16"/>
  <c r="AB243" i="16"/>
  <c r="Z243" i="16"/>
  <c r="U243" i="16"/>
  <c r="T243" i="16"/>
  <c r="R243" i="16"/>
  <c r="O243" i="16"/>
  <c r="D243" i="16"/>
  <c r="C243" i="16"/>
  <c r="B243" i="16"/>
  <c r="A243" i="16"/>
  <c r="AN242" i="16"/>
  <c r="AM242" i="16"/>
  <c r="AL242" i="16"/>
  <c r="AK242" i="16"/>
  <c r="AJ242" i="16"/>
  <c r="AI242" i="16"/>
  <c r="AH242" i="16"/>
  <c r="AF242" i="16"/>
  <c r="AB242" i="16"/>
  <c r="Z242" i="16"/>
  <c r="U242" i="16"/>
  <c r="T242" i="16"/>
  <c r="R242" i="16"/>
  <c r="O242" i="16"/>
  <c r="D242" i="16"/>
  <c r="C242" i="16"/>
  <c r="B242" i="16"/>
  <c r="A242" i="16"/>
  <c r="AN241" i="16"/>
  <c r="AM241" i="16"/>
  <c r="AL241" i="16"/>
  <c r="AK241" i="16"/>
  <c r="AJ241" i="16"/>
  <c r="AI241" i="16"/>
  <c r="AH241" i="16"/>
  <c r="AF241" i="16"/>
  <c r="AB241" i="16"/>
  <c r="Z241" i="16"/>
  <c r="U241" i="16"/>
  <c r="T241" i="16"/>
  <c r="R241" i="16"/>
  <c r="O241" i="16"/>
  <c r="D241" i="16"/>
  <c r="C241" i="16"/>
  <c r="B241" i="16"/>
  <c r="A241" i="16"/>
  <c r="AN240" i="16"/>
  <c r="AM240" i="16"/>
  <c r="AL240" i="16"/>
  <c r="AK240" i="16"/>
  <c r="AJ240" i="16"/>
  <c r="AI240" i="16"/>
  <c r="AH240" i="16"/>
  <c r="AF240" i="16"/>
  <c r="AB240" i="16"/>
  <c r="Z240" i="16"/>
  <c r="U240" i="16"/>
  <c r="T240" i="16"/>
  <c r="R240" i="16"/>
  <c r="O240" i="16"/>
  <c r="D240" i="16"/>
  <c r="C240" i="16"/>
  <c r="B240" i="16"/>
  <c r="A240" i="16"/>
  <c r="AN239" i="16"/>
  <c r="AM239" i="16"/>
  <c r="AL239" i="16"/>
  <c r="AK239" i="16"/>
  <c r="AJ239" i="16"/>
  <c r="AI239" i="16"/>
  <c r="AH239" i="16"/>
  <c r="AF239" i="16"/>
  <c r="AB239" i="16"/>
  <c r="Z239" i="16"/>
  <c r="U239" i="16"/>
  <c r="T239" i="16"/>
  <c r="R239" i="16"/>
  <c r="O239" i="16"/>
  <c r="D239" i="16"/>
  <c r="C239" i="16"/>
  <c r="B239" i="16"/>
  <c r="A239" i="16"/>
  <c r="AN238" i="16"/>
  <c r="AM238" i="16"/>
  <c r="AL238" i="16"/>
  <c r="AK238" i="16"/>
  <c r="AJ238" i="16"/>
  <c r="AI238" i="16"/>
  <c r="AH238" i="16"/>
  <c r="AF238" i="16"/>
  <c r="AB238" i="16"/>
  <c r="Z238" i="16"/>
  <c r="U238" i="16"/>
  <c r="T238" i="16"/>
  <c r="R238" i="16"/>
  <c r="O238" i="16"/>
  <c r="D238" i="16"/>
  <c r="C238" i="16"/>
  <c r="B238" i="16"/>
  <c r="A238" i="16"/>
  <c r="AN237" i="16"/>
  <c r="AM237" i="16"/>
  <c r="AL237" i="16"/>
  <c r="AK237" i="16"/>
  <c r="AJ237" i="16"/>
  <c r="AI237" i="16"/>
  <c r="AH237" i="16"/>
  <c r="AF237" i="16"/>
  <c r="AB237" i="16"/>
  <c r="Z237" i="16"/>
  <c r="U237" i="16"/>
  <c r="T237" i="16"/>
  <c r="R237" i="16"/>
  <c r="O237" i="16"/>
  <c r="D237" i="16"/>
  <c r="C237" i="16"/>
  <c r="B237" i="16"/>
  <c r="A237" i="16"/>
  <c r="AN236" i="16"/>
  <c r="AM236" i="16"/>
  <c r="AL236" i="16"/>
  <c r="AK236" i="16"/>
  <c r="AJ236" i="16"/>
  <c r="AI236" i="16"/>
  <c r="AH236" i="16"/>
  <c r="AF236" i="16"/>
  <c r="AB236" i="16"/>
  <c r="Z236" i="16"/>
  <c r="U236" i="16"/>
  <c r="T236" i="16"/>
  <c r="R236" i="16"/>
  <c r="O236" i="16"/>
  <c r="D236" i="16"/>
  <c r="C236" i="16"/>
  <c r="B236" i="16"/>
  <c r="A236" i="16"/>
  <c r="AN235" i="16"/>
  <c r="AM235" i="16"/>
  <c r="AL235" i="16"/>
  <c r="AK235" i="16"/>
  <c r="AJ235" i="16"/>
  <c r="AI235" i="16"/>
  <c r="AH235" i="16"/>
  <c r="AF235" i="16"/>
  <c r="AB235" i="16"/>
  <c r="Z235" i="16"/>
  <c r="U235" i="16"/>
  <c r="T235" i="16"/>
  <c r="R235" i="16"/>
  <c r="O235" i="16"/>
  <c r="D235" i="16"/>
  <c r="C235" i="16"/>
  <c r="B235" i="16"/>
  <c r="A235" i="16"/>
  <c r="AN234" i="16"/>
  <c r="AM234" i="16"/>
  <c r="AL234" i="16"/>
  <c r="AK234" i="16"/>
  <c r="AJ234" i="16"/>
  <c r="AI234" i="16"/>
  <c r="AH234" i="16"/>
  <c r="AF234" i="16"/>
  <c r="AB234" i="16"/>
  <c r="Z234" i="16"/>
  <c r="U234" i="16"/>
  <c r="T234" i="16"/>
  <c r="R234" i="16"/>
  <c r="O234" i="16"/>
  <c r="D234" i="16"/>
  <c r="C234" i="16"/>
  <c r="B234" i="16"/>
  <c r="A234" i="16"/>
  <c r="AN233" i="16"/>
  <c r="AM233" i="16"/>
  <c r="AL233" i="16"/>
  <c r="AK233" i="16"/>
  <c r="AJ233" i="16"/>
  <c r="AI233" i="16"/>
  <c r="AH233" i="16"/>
  <c r="AF233" i="16"/>
  <c r="AB233" i="16"/>
  <c r="Z233" i="16"/>
  <c r="U233" i="16"/>
  <c r="T233" i="16"/>
  <c r="R233" i="16"/>
  <c r="O233" i="16"/>
  <c r="D233" i="16"/>
  <c r="C233" i="16"/>
  <c r="B233" i="16"/>
  <c r="A233" i="16"/>
  <c r="AN232" i="16"/>
  <c r="AM232" i="16"/>
  <c r="AL232" i="16"/>
  <c r="AK232" i="16"/>
  <c r="AJ232" i="16"/>
  <c r="AI232" i="16"/>
  <c r="AH232" i="16"/>
  <c r="AF232" i="16"/>
  <c r="AB232" i="16"/>
  <c r="Z232" i="16"/>
  <c r="U232" i="16"/>
  <c r="T232" i="16"/>
  <c r="R232" i="16"/>
  <c r="O232" i="16"/>
  <c r="D232" i="16"/>
  <c r="C232" i="16"/>
  <c r="B232" i="16"/>
  <c r="A232" i="16"/>
  <c r="AN231" i="16"/>
  <c r="AM231" i="16"/>
  <c r="AL231" i="16"/>
  <c r="AK231" i="16"/>
  <c r="AJ231" i="16"/>
  <c r="AI231" i="16"/>
  <c r="AH231" i="16"/>
  <c r="AF231" i="16"/>
  <c r="AB231" i="16"/>
  <c r="Z231" i="16"/>
  <c r="U231" i="16"/>
  <c r="T231" i="16"/>
  <c r="R231" i="16"/>
  <c r="O231" i="16"/>
  <c r="D231" i="16"/>
  <c r="C231" i="16"/>
  <c r="B231" i="16"/>
  <c r="A231" i="16"/>
  <c r="AN230" i="16"/>
  <c r="AM230" i="16"/>
  <c r="AL230" i="16"/>
  <c r="AK230" i="16"/>
  <c r="AJ230" i="16"/>
  <c r="AI230" i="16"/>
  <c r="AH230" i="16"/>
  <c r="AF230" i="16"/>
  <c r="AB230" i="16"/>
  <c r="Z230" i="16"/>
  <c r="U230" i="16"/>
  <c r="T230" i="16"/>
  <c r="R230" i="16"/>
  <c r="O230" i="16"/>
  <c r="D230" i="16"/>
  <c r="C230" i="16"/>
  <c r="B230" i="16"/>
  <c r="A230" i="16"/>
  <c r="AN229" i="16"/>
  <c r="AM229" i="16"/>
  <c r="AL229" i="16"/>
  <c r="AK229" i="16"/>
  <c r="AJ229" i="16"/>
  <c r="AI229" i="16"/>
  <c r="AH229" i="16"/>
  <c r="AF229" i="16"/>
  <c r="AB229" i="16"/>
  <c r="Z229" i="16"/>
  <c r="U229" i="16"/>
  <c r="T229" i="16"/>
  <c r="R229" i="16"/>
  <c r="O229" i="16"/>
  <c r="D229" i="16"/>
  <c r="C229" i="16"/>
  <c r="B229" i="16"/>
  <c r="A229" i="16"/>
  <c r="AN228" i="16"/>
  <c r="AM228" i="16"/>
  <c r="AL228" i="16"/>
  <c r="AK228" i="16"/>
  <c r="AJ228" i="16"/>
  <c r="AI228" i="16"/>
  <c r="AH228" i="16"/>
  <c r="AF228" i="16"/>
  <c r="AB228" i="16"/>
  <c r="Z228" i="16"/>
  <c r="U228" i="16"/>
  <c r="T228" i="16"/>
  <c r="R228" i="16"/>
  <c r="O228" i="16"/>
  <c r="D228" i="16"/>
  <c r="C228" i="16"/>
  <c r="B228" i="16"/>
  <c r="A228" i="16"/>
  <c r="AN227" i="16"/>
  <c r="AM227" i="16"/>
  <c r="AL227" i="16"/>
  <c r="AK227" i="16"/>
  <c r="AJ227" i="16"/>
  <c r="AI227" i="16"/>
  <c r="AH227" i="16"/>
  <c r="AF227" i="16"/>
  <c r="AB227" i="16"/>
  <c r="Z227" i="16"/>
  <c r="U227" i="16"/>
  <c r="T227" i="16"/>
  <c r="R227" i="16"/>
  <c r="O227" i="16"/>
  <c r="D227" i="16"/>
  <c r="C227" i="16"/>
  <c r="B227" i="16"/>
  <c r="A227" i="16"/>
  <c r="AN226" i="16"/>
  <c r="AM226" i="16"/>
  <c r="AL226" i="16"/>
  <c r="AK226" i="16"/>
  <c r="AJ226" i="16"/>
  <c r="AI226" i="16"/>
  <c r="AH226" i="16"/>
  <c r="AF226" i="16"/>
  <c r="AB226" i="16"/>
  <c r="Z226" i="16"/>
  <c r="U226" i="16"/>
  <c r="T226" i="16"/>
  <c r="R226" i="16"/>
  <c r="O226" i="16"/>
  <c r="D226" i="16"/>
  <c r="C226" i="16"/>
  <c r="B226" i="16"/>
  <c r="A226" i="16"/>
  <c r="AN225" i="16"/>
  <c r="AM225" i="16"/>
  <c r="AL225" i="16"/>
  <c r="AK225" i="16"/>
  <c r="AJ225" i="16"/>
  <c r="AI225" i="16"/>
  <c r="AH225" i="16"/>
  <c r="AF225" i="16"/>
  <c r="AB225" i="16"/>
  <c r="Z225" i="16"/>
  <c r="U225" i="16"/>
  <c r="T225" i="16"/>
  <c r="R225" i="16"/>
  <c r="O225" i="16"/>
  <c r="D225" i="16"/>
  <c r="C225" i="16"/>
  <c r="B225" i="16"/>
  <c r="A225" i="16"/>
  <c r="AN224" i="16"/>
  <c r="AM224" i="16"/>
  <c r="AL224" i="16"/>
  <c r="AK224" i="16"/>
  <c r="AJ224" i="16"/>
  <c r="AI224" i="16"/>
  <c r="AH224" i="16"/>
  <c r="AF224" i="16"/>
  <c r="AB224" i="16"/>
  <c r="Z224" i="16"/>
  <c r="U224" i="16"/>
  <c r="T224" i="16"/>
  <c r="R224" i="16"/>
  <c r="O224" i="16"/>
  <c r="D224" i="16"/>
  <c r="C224" i="16"/>
  <c r="B224" i="16"/>
  <c r="A224" i="16"/>
  <c r="AN223" i="16"/>
  <c r="AM223" i="16"/>
  <c r="AL223" i="16"/>
  <c r="AK223" i="16"/>
  <c r="AJ223" i="16"/>
  <c r="AI223" i="16"/>
  <c r="AH223" i="16"/>
  <c r="AF223" i="16"/>
  <c r="AB223" i="16"/>
  <c r="Z223" i="16"/>
  <c r="U223" i="16"/>
  <c r="T223" i="16"/>
  <c r="R223" i="16"/>
  <c r="O223" i="16"/>
  <c r="D223" i="16"/>
  <c r="C223" i="16"/>
  <c r="B223" i="16"/>
  <c r="A223" i="16"/>
  <c r="AN222" i="16"/>
  <c r="AM222" i="16"/>
  <c r="AL222" i="16"/>
  <c r="AK222" i="16"/>
  <c r="AJ222" i="16"/>
  <c r="AI222" i="16"/>
  <c r="AH222" i="16"/>
  <c r="AF222" i="16"/>
  <c r="AB222" i="16"/>
  <c r="Z222" i="16"/>
  <c r="U222" i="16"/>
  <c r="T222" i="16"/>
  <c r="R222" i="16"/>
  <c r="O222" i="16"/>
  <c r="D222" i="16"/>
  <c r="C222" i="16"/>
  <c r="B222" i="16"/>
  <c r="A222" i="16"/>
  <c r="AN221" i="16"/>
  <c r="AM221" i="16"/>
  <c r="AL221" i="16"/>
  <c r="AK221" i="16"/>
  <c r="AJ221" i="16"/>
  <c r="AI221" i="16"/>
  <c r="AH221" i="16"/>
  <c r="AF221" i="16"/>
  <c r="AB221" i="16"/>
  <c r="Z221" i="16"/>
  <c r="U221" i="16"/>
  <c r="T221" i="16"/>
  <c r="R221" i="16"/>
  <c r="O221" i="16"/>
  <c r="D221" i="16"/>
  <c r="C221" i="16"/>
  <c r="B221" i="16"/>
  <c r="A221" i="16"/>
  <c r="AN220" i="16"/>
  <c r="AM220" i="16"/>
  <c r="AL220" i="16"/>
  <c r="AK220" i="16"/>
  <c r="AJ220" i="16"/>
  <c r="AI220" i="16"/>
  <c r="AH220" i="16"/>
  <c r="AF220" i="16"/>
  <c r="AB220" i="16"/>
  <c r="Z220" i="16"/>
  <c r="U220" i="16"/>
  <c r="T220" i="16"/>
  <c r="R220" i="16"/>
  <c r="O220" i="16"/>
  <c r="D220" i="16"/>
  <c r="C220" i="16"/>
  <c r="B220" i="16"/>
  <c r="A220" i="16"/>
  <c r="AN219" i="16"/>
  <c r="AM219" i="16"/>
  <c r="AL219" i="16"/>
  <c r="AK219" i="16"/>
  <c r="AJ219" i="16"/>
  <c r="AI219" i="16"/>
  <c r="AH219" i="16"/>
  <c r="AF219" i="16"/>
  <c r="AB219" i="16"/>
  <c r="Z219" i="16"/>
  <c r="U219" i="16"/>
  <c r="T219" i="16"/>
  <c r="R219" i="16"/>
  <c r="O219" i="16"/>
  <c r="D219" i="16"/>
  <c r="C219" i="16"/>
  <c r="B219" i="16"/>
  <c r="A219" i="16"/>
  <c r="AN218" i="16"/>
  <c r="AM218" i="16"/>
  <c r="AL218" i="16"/>
  <c r="AK218" i="16"/>
  <c r="AJ218" i="16"/>
  <c r="AI218" i="16"/>
  <c r="AH218" i="16"/>
  <c r="AF218" i="16"/>
  <c r="AB218" i="16"/>
  <c r="Z218" i="16"/>
  <c r="U218" i="16"/>
  <c r="T218" i="16"/>
  <c r="R218" i="16"/>
  <c r="O218" i="16"/>
  <c r="D218" i="16"/>
  <c r="C218" i="16"/>
  <c r="B218" i="16"/>
  <c r="A218" i="16"/>
  <c r="AN217" i="16"/>
  <c r="AM217" i="16"/>
  <c r="AL217" i="16"/>
  <c r="AK217" i="16"/>
  <c r="AJ217" i="16"/>
  <c r="AI217" i="16"/>
  <c r="AH217" i="16"/>
  <c r="AF217" i="16"/>
  <c r="AB217" i="16"/>
  <c r="Z217" i="16"/>
  <c r="U217" i="16"/>
  <c r="T217" i="16"/>
  <c r="R217" i="16"/>
  <c r="O217" i="16"/>
  <c r="D217" i="16"/>
  <c r="C217" i="16"/>
  <c r="B217" i="16"/>
  <c r="A217" i="16"/>
  <c r="AN216" i="16"/>
  <c r="AM216" i="16"/>
  <c r="AL216" i="16"/>
  <c r="AK216" i="16"/>
  <c r="AJ216" i="16"/>
  <c r="AI216" i="16"/>
  <c r="AH216" i="16"/>
  <c r="AF216" i="16"/>
  <c r="AB216" i="16"/>
  <c r="Z216" i="16"/>
  <c r="U216" i="16"/>
  <c r="T216" i="16"/>
  <c r="R216" i="16"/>
  <c r="O216" i="16"/>
  <c r="D216" i="16"/>
  <c r="C216" i="16"/>
  <c r="B216" i="16"/>
  <c r="A216" i="16"/>
  <c r="AN215" i="16"/>
  <c r="AM215" i="16"/>
  <c r="AL215" i="16"/>
  <c r="AK215" i="16"/>
  <c r="AJ215" i="16"/>
  <c r="AI215" i="16"/>
  <c r="AH215" i="16"/>
  <c r="AF215" i="16"/>
  <c r="AB215" i="16"/>
  <c r="Z215" i="16"/>
  <c r="U215" i="16"/>
  <c r="T215" i="16"/>
  <c r="R215" i="16"/>
  <c r="O215" i="16"/>
  <c r="D215" i="16"/>
  <c r="C215" i="16"/>
  <c r="B215" i="16"/>
  <c r="A215" i="16"/>
  <c r="AN214" i="16"/>
  <c r="AM214" i="16"/>
  <c r="AL214" i="16"/>
  <c r="AK214" i="16"/>
  <c r="AJ214" i="16"/>
  <c r="AI214" i="16"/>
  <c r="AH214" i="16"/>
  <c r="AF214" i="16"/>
  <c r="AB214" i="16"/>
  <c r="Z214" i="16"/>
  <c r="U214" i="16"/>
  <c r="T214" i="16"/>
  <c r="R214" i="16"/>
  <c r="O214" i="16"/>
  <c r="D214" i="16"/>
  <c r="C214" i="16"/>
  <c r="B214" i="16"/>
  <c r="A214" i="16"/>
  <c r="AN213" i="16"/>
  <c r="AM213" i="16"/>
  <c r="AL213" i="16"/>
  <c r="AK213" i="16"/>
  <c r="AJ213" i="16"/>
  <c r="AI213" i="16"/>
  <c r="AH213" i="16"/>
  <c r="AF213" i="16"/>
  <c r="AB213" i="16"/>
  <c r="Z213" i="16"/>
  <c r="U213" i="16"/>
  <c r="T213" i="16"/>
  <c r="R213" i="16"/>
  <c r="O213" i="16"/>
  <c r="D213" i="16"/>
  <c r="C213" i="16"/>
  <c r="B213" i="16"/>
  <c r="A213" i="16"/>
  <c r="AN212" i="16"/>
  <c r="AM212" i="16"/>
  <c r="AL212" i="16"/>
  <c r="AK212" i="16"/>
  <c r="AJ212" i="16"/>
  <c r="AI212" i="16"/>
  <c r="AH212" i="16"/>
  <c r="AF212" i="16"/>
  <c r="AB212" i="16"/>
  <c r="Z212" i="16"/>
  <c r="U212" i="16"/>
  <c r="T212" i="16"/>
  <c r="R212" i="16"/>
  <c r="O212" i="16"/>
  <c r="D212" i="16"/>
  <c r="C212" i="16"/>
  <c r="B212" i="16"/>
  <c r="A212" i="16"/>
  <c r="AN211" i="16"/>
  <c r="AM211" i="16"/>
  <c r="AL211" i="16"/>
  <c r="AK211" i="16"/>
  <c r="AJ211" i="16"/>
  <c r="AI211" i="16"/>
  <c r="AH211" i="16"/>
  <c r="AF211" i="16"/>
  <c r="AB211" i="16"/>
  <c r="Z211" i="16"/>
  <c r="U211" i="16"/>
  <c r="T211" i="16"/>
  <c r="R211" i="16"/>
  <c r="O211" i="16"/>
  <c r="D211" i="16"/>
  <c r="C211" i="16"/>
  <c r="B211" i="16"/>
  <c r="A211" i="16"/>
  <c r="AN210" i="16"/>
  <c r="AM210" i="16"/>
  <c r="AL210" i="16"/>
  <c r="AK210" i="16"/>
  <c r="AJ210" i="16"/>
  <c r="AI210" i="16"/>
  <c r="AH210" i="16"/>
  <c r="AF210" i="16"/>
  <c r="AB210" i="16"/>
  <c r="Z210" i="16"/>
  <c r="U210" i="16"/>
  <c r="T210" i="16"/>
  <c r="R210" i="16"/>
  <c r="O210" i="16"/>
  <c r="D210" i="16"/>
  <c r="C210" i="16"/>
  <c r="B210" i="16"/>
  <c r="A210" i="16"/>
  <c r="AN209" i="16"/>
  <c r="AM209" i="16"/>
  <c r="AL209" i="16"/>
  <c r="AK209" i="16"/>
  <c r="AJ209" i="16"/>
  <c r="AI209" i="16"/>
  <c r="AH209" i="16"/>
  <c r="AF209" i="16"/>
  <c r="AB209" i="16"/>
  <c r="Z209" i="16"/>
  <c r="U209" i="16"/>
  <c r="T209" i="16"/>
  <c r="R209" i="16"/>
  <c r="O209" i="16"/>
  <c r="D209" i="16"/>
  <c r="C209" i="16"/>
  <c r="B209" i="16"/>
  <c r="A209" i="16"/>
  <c r="AN208" i="16"/>
  <c r="AM208" i="16"/>
  <c r="AL208" i="16"/>
  <c r="AK208" i="16"/>
  <c r="AJ208" i="16"/>
  <c r="AI208" i="16"/>
  <c r="AH208" i="16"/>
  <c r="AF208" i="16"/>
  <c r="AB208" i="16"/>
  <c r="Z208" i="16"/>
  <c r="U208" i="16"/>
  <c r="T208" i="16"/>
  <c r="R208" i="16"/>
  <c r="O208" i="16"/>
  <c r="D208" i="16"/>
  <c r="C208" i="16"/>
  <c r="B208" i="16"/>
  <c r="A208" i="16"/>
  <c r="AN207" i="16"/>
  <c r="AM207" i="16"/>
  <c r="AL207" i="16"/>
  <c r="AK207" i="16"/>
  <c r="AJ207" i="16"/>
  <c r="AI207" i="16"/>
  <c r="AH207" i="16"/>
  <c r="AF207" i="16"/>
  <c r="AB207" i="16"/>
  <c r="Z207" i="16"/>
  <c r="U207" i="16"/>
  <c r="T207" i="16"/>
  <c r="R207" i="16"/>
  <c r="O207" i="16"/>
  <c r="D207" i="16"/>
  <c r="C207" i="16"/>
  <c r="B207" i="16"/>
  <c r="A207" i="16"/>
  <c r="AN206" i="16"/>
  <c r="AM206" i="16"/>
  <c r="AL206" i="16"/>
  <c r="AK206" i="16"/>
  <c r="AJ206" i="16"/>
  <c r="AI206" i="16"/>
  <c r="AH206" i="16"/>
  <c r="AF206" i="16"/>
  <c r="AB206" i="16"/>
  <c r="Z206" i="16"/>
  <c r="U206" i="16"/>
  <c r="T206" i="16"/>
  <c r="R206" i="16"/>
  <c r="O206" i="16"/>
  <c r="D206" i="16"/>
  <c r="C206" i="16"/>
  <c r="B206" i="16"/>
  <c r="A206" i="16"/>
  <c r="AN205" i="16"/>
  <c r="AM205" i="16"/>
  <c r="AL205" i="16"/>
  <c r="AK205" i="16"/>
  <c r="AJ205" i="16"/>
  <c r="AI205" i="16"/>
  <c r="AH205" i="16"/>
  <c r="AF205" i="16"/>
  <c r="AB205" i="16"/>
  <c r="Z205" i="16"/>
  <c r="U205" i="16"/>
  <c r="T205" i="16"/>
  <c r="R205" i="16"/>
  <c r="O205" i="16"/>
  <c r="D205" i="16"/>
  <c r="C205" i="16"/>
  <c r="B205" i="16"/>
  <c r="A205" i="16"/>
  <c r="AN204" i="16"/>
  <c r="AM204" i="16"/>
  <c r="AL204" i="16"/>
  <c r="AK204" i="16"/>
  <c r="AJ204" i="16"/>
  <c r="AI204" i="16"/>
  <c r="AH204" i="16"/>
  <c r="AF204" i="16"/>
  <c r="AB204" i="16"/>
  <c r="Z204" i="16"/>
  <c r="U204" i="16"/>
  <c r="T204" i="16"/>
  <c r="R204" i="16"/>
  <c r="O204" i="16"/>
  <c r="D204" i="16"/>
  <c r="C204" i="16"/>
  <c r="B204" i="16"/>
  <c r="A204" i="16"/>
  <c r="AN203" i="16"/>
  <c r="AM203" i="16"/>
  <c r="AL203" i="16"/>
  <c r="AK203" i="16"/>
  <c r="AJ203" i="16"/>
  <c r="AI203" i="16"/>
  <c r="AH203" i="16"/>
  <c r="AF203" i="16"/>
  <c r="AB203" i="16"/>
  <c r="Z203" i="16"/>
  <c r="U203" i="16"/>
  <c r="T203" i="16"/>
  <c r="R203" i="16"/>
  <c r="O203" i="16"/>
  <c r="D203" i="16"/>
  <c r="C203" i="16"/>
  <c r="B203" i="16"/>
  <c r="A203" i="16"/>
  <c r="AN202" i="16"/>
  <c r="AM202" i="16"/>
  <c r="AL202" i="16"/>
  <c r="AK202" i="16"/>
  <c r="AJ202" i="16"/>
  <c r="AI202" i="16"/>
  <c r="AH202" i="16"/>
  <c r="AF202" i="16"/>
  <c r="AB202" i="16"/>
  <c r="Z202" i="16"/>
  <c r="U202" i="16"/>
  <c r="T202" i="16"/>
  <c r="R202" i="16"/>
  <c r="O202" i="16"/>
  <c r="D202" i="16"/>
  <c r="C202" i="16"/>
  <c r="B202" i="16"/>
  <c r="A202" i="16"/>
  <c r="AN201" i="16"/>
  <c r="AM201" i="16"/>
  <c r="AL201" i="16"/>
  <c r="AK201" i="16"/>
  <c r="AJ201" i="16"/>
  <c r="AI201" i="16"/>
  <c r="AH201" i="16"/>
  <c r="AF201" i="16"/>
  <c r="AB201" i="16"/>
  <c r="Z201" i="16"/>
  <c r="U201" i="16"/>
  <c r="T201" i="16"/>
  <c r="R201" i="16"/>
  <c r="O201" i="16"/>
  <c r="D201" i="16"/>
  <c r="C201" i="16"/>
  <c r="B201" i="16"/>
  <c r="A201" i="16"/>
  <c r="AN200" i="16"/>
  <c r="AM200" i="16"/>
  <c r="AL200" i="16"/>
  <c r="AK200" i="16"/>
  <c r="AJ200" i="16"/>
  <c r="AI200" i="16"/>
  <c r="AH200" i="16"/>
  <c r="AF200" i="16"/>
  <c r="AB200" i="16"/>
  <c r="Z200" i="16"/>
  <c r="U200" i="16"/>
  <c r="T200" i="16"/>
  <c r="R200" i="16"/>
  <c r="O200" i="16"/>
  <c r="D200" i="16"/>
  <c r="C200" i="16"/>
  <c r="B200" i="16"/>
  <c r="A200" i="16"/>
  <c r="AN199" i="16"/>
  <c r="AM199" i="16"/>
  <c r="AL199" i="16"/>
  <c r="AK199" i="16"/>
  <c r="AJ199" i="16"/>
  <c r="AI199" i="16"/>
  <c r="AH199" i="16"/>
  <c r="AF199" i="16"/>
  <c r="AB199" i="16"/>
  <c r="Z199" i="16"/>
  <c r="U199" i="16"/>
  <c r="T199" i="16"/>
  <c r="R199" i="16"/>
  <c r="O199" i="16"/>
  <c r="D199" i="16"/>
  <c r="C199" i="16"/>
  <c r="B199" i="16"/>
  <c r="A199" i="16"/>
  <c r="AN198" i="16"/>
  <c r="AM198" i="16"/>
  <c r="AL198" i="16"/>
  <c r="AK198" i="16"/>
  <c r="AJ198" i="16"/>
  <c r="AI198" i="16"/>
  <c r="AH198" i="16"/>
  <c r="AF198" i="16"/>
  <c r="AB198" i="16"/>
  <c r="Z198" i="16"/>
  <c r="U198" i="16"/>
  <c r="T198" i="16"/>
  <c r="R198" i="16"/>
  <c r="O198" i="16"/>
  <c r="D198" i="16"/>
  <c r="C198" i="16"/>
  <c r="B198" i="16"/>
  <c r="A198" i="16"/>
  <c r="AN197" i="16"/>
  <c r="AM197" i="16"/>
  <c r="AL197" i="16"/>
  <c r="AK197" i="16"/>
  <c r="AJ197" i="16"/>
  <c r="AI197" i="16"/>
  <c r="AH197" i="16"/>
  <c r="AF197" i="16"/>
  <c r="AB197" i="16"/>
  <c r="Z197" i="16"/>
  <c r="U197" i="16"/>
  <c r="T197" i="16"/>
  <c r="R197" i="16"/>
  <c r="O197" i="16"/>
  <c r="D197" i="16"/>
  <c r="C197" i="16"/>
  <c r="B197" i="16"/>
  <c r="A197" i="16"/>
  <c r="AN196" i="16"/>
  <c r="AM196" i="16"/>
  <c r="AL196" i="16"/>
  <c r="AK196" i="16"/>
  <c r="AJ196" i="16"/>
  <c r="AI196" i="16"/>
  <c r="AH196" i="16"/>
  <c r="AF196" i="16"/>
  <c r="AB196" i="16"/>
  <c r="Z196" i="16"/>
  <c r="U196" i="16"/>
  <c r="T196" i="16"/>
  <c r="R196" i="16"/>
  <c r="O196" i="16"/>
  <c r="D196" i="16"/>
  <c r="C196" i="16"/>
  <c r="B196" i="16"/>
  <c r="A196" i="16"/>
  <c r="AN195" i="16"/>
  <c r="AM195" i="16"/>
  <c r="AL195" i="16"/>
  <c r="AK195" i="16"/>
  <c r="AJ195" i="16"/>
  <c r="AI195" i="16"/>
  <c r="AH195" i="16"/>
  <c r="AF195" i="16"/>
  <c r="AB195" i="16"/>
  <c r="Z195" i="16"/>
  <c r="U195" i="16"/>
  <c r="T195" i="16"/>
  <c r="R195" i="16"/>
  <c r="O195" i="16"/>
  <c r="D195" i="16"/>
  <c r="C195" i="16"/>
  <c r="B195" i="16"/>
  <c r="A195" i="16"/>
  <c r="AN194" i="16"/>
  <c r="AM194" i="16"/>
  <c r="AL194" i="16"/>
  <c r="AK194" i="16"/>
  <c r="AJ194" i="16"/>
  <c r="AI194" i="16"/>
  <c r="AH194" i="16"/>
  <c r="AF194" i="16"/>
  <c r="AB194" i="16"/>
  <c r="Z194" i="16"/>
  <c r="U194" i="16"/>
  <c r="T194" i="16"/>
  <c r="R194" i="16"/>
  <c r="O194" i="16"/>
  <c r="D194" i="16"/>
  <c r="C194" i="16"/>
  <c r="B194" i="16"/>
  <c r="A194" i="16"/>
  <c r="AN193" i="16"/>
  <c r="AM193" i="16"/>
  <c r="AL193" i="16"/>
  <c r="AK193" i="16"/>
  <c r="AJ193" i="16"/>
  <c r="AI193" i="16"/>
  <c r="AH193" i="16"/>
  <c r="AF193" i="16"/>
  <c r="AB193" i="16"/>
  <c r="Z193" i="16"/>
  <c r="U193" i="16"/>
  <c r="T193" i="16"/>
  <c r="R193" i="16"/>
  <c r="O193" i="16"/>
  <c r="D193" i="16"/>
  <c r="C193" i="16"/>
  <c r="B193" i="16"/>
  <c r="A193" i="16"/>
  <c r="AN192" i="16"/>
  <c r="AM192" i="16"/>
  <c r="AL192" i="16"/>
  <c r="AK192" i="16"/>
  <c r="AJ192" i="16"/>
  <c r="AI192" i="16"/>
  <c r="AH192" i="16"/>
  <c r="AF192" i="16"/>
  <c r="AB192" i="16"/>
  <c r="Z192" i="16"/>
  <c r="U192" i="16"/>
  <c r="T192" i="16"/>
  <c r="R192" i="16"/>
  <c r="O192" i="16"/>
  <c r="D192" i="16"/>
  <c r="C192" i="16"/>
  <c r="B192" i="16"/>
  <c r="A192" i="16"/>
  <c r="AN191" i="16"/>
  <c r="AM191" i="16"/>
  <c r="AL191" i="16"/>
  <c r="AK191" i="16"/>
  <c r="AJ191" i="16"/>
  <c r="AI191" i="16"/>
  <c r="AH191" i="16"/>
  <c r="AF191" i="16"/>
  <c r="AB191" i="16"/>
  <c r="Z191" i="16"/>
  <c r="U191" i="16"/>
  <c r="T191" i="16"/>
  <c r="R191" i="16"/>
  <c r="O191" i="16"/>
  <c r="D191" i="16"/>
  <c r="C191" i="16"/>
  <c r="B191" i="16"/>
  <c r="A191" i="16"/>
  <c r="AN190" i="16"/>
  <c r="AM190" i="16"/>
  <c r="AL190" i="16"/>
  <c r="AK190" i="16"/>
  <c r="AJ190" i="16"/>
  <c r="AI190" i="16"/>
  <c r="AH190" i="16"/>
  <c r="AF190" i="16"/>
  <c r="AB190" i="16"/>
  <c r="Z190" i="16"/>
  <c r="U190" i="16"/>
  <c r="T190" i="16"/>
  <c r="R190" i="16"/>
  <c r="O190" i="16"/>
  <c r="D190" i="16"/>
  <c r="C190" i="16"/>
  <c r="B190" i="16"/>
  <c r="A190" i="16"/>
  <c r="AN189" i="16"/>
  <c r="AM189" i="16"/>
  <c r="AL189" i="16"/>
  <c r="AK189" i="16"/>
  <c r="AJ189" i="16"/>
  <c r="AI189" i="16"/>
  <c r="AH189" i="16"/>
  <c r="AF189" i="16"/>
  <c r="AB189" i="16"/>
  <c r="Z189" i="16"/>
  <c r="U189" i="16"/>
  <c r="T189" i="16"/>
  <c r="R189" i="16"/>
  <c r="O189" i="16"/>
  <c r="D189" i="16"/>
  <c r="C189" i="16"/>
  <c r="B189" i="16"/>
  <c r="A189" i="16"/>
  <c r="AN188" i="16"/>
  <c r="AM188" i="16"/>
  <c r="AL188" i="16"/>
  <c r="AK188" i="16"/>
  <c r="AJ188" i="16"/>
  <c r="AI188" i="16"/>
  <c r="AH188" i="16"/>
  <c r="AF188" i="16"/>
  <c r="AB188" i="16"/>
  <c r="Z188" i="16"/>
  <c r="U188" i="16"/>
  <c r="T188" i="16"/>
  <c r="R188" i="16"/>
  <c r="O188" i="16"/>
  <c r="D188" i="16"/>
  <c r="C188" i="16"/>
  <c r="B188" i="16"/>
  <c r="A188" i="16"/>
  <c r="AN187" i="16"/>
  <c r="AM187" i="16"/>
  <c r="AL187" i="16"/>
  <c r="AK187" i="16"/>
  <c r="AJ187" i="16"/>
  <c r="AI187" i="16"/>
  <c r="AH187" i="16"/>
  <c r="AF187" i="16"/>
  <c r="AB187" i="16"/>
  <c r="Z187" i="16"/>
  <c r="U187" i="16"/>
  <c r="T187" i="16"/>
  <c r="R187" i="16"/>
  <c r="O187" i="16"/>
  <c r="D187" i="16"/>
  <c r="C187" i="16"/>
  <c r="B187" i="16"/>
  <c r="A187" i="16"/>
  <c r="AN186" i="16"/>
  <c r="AM186" i="16"/>
  <c r="AL186" i="16"/>
  <c r="AK186" i="16"/>
  <c r="AJ186" i="16"/>
  <c r="AI186" i="16"/>
  <c r="AH186" i="16"/>
  <c r="AF186" i="16"/>
  <c r="AB186" i="16"/>
  <c r="Z186" i="16"/>
  <c r="U186" i="16"/>
  <c r="T186" i="16"/>
  <c r="R186" i="16"/>
  <c r="O186" i="16"/>
  <c r="D186" i="16"/>
  <c r="C186" i="16"/>
  <c r="B186" i="16"/>
  <c r="A186" i="16"/>
  <c r="AN185" i="16"/>
  <c r="AM185" i="16"/>
  <c r="AL185" i="16"/>
  <c r="AK185" i="16"/>
  <c r="AJ185" i="16"/>
  <c r="AI185" i="16"/>
  <c r="AH185" i="16"/>
  <c r="AF185" i="16"/>
  <c r="AB185" i="16"/>
  <c r="Z185" i="16"/>
  <c r="U185" i="16"/>
  <c r="T185" i="16"/>
  <c r="R185" i="16"/>
  <c r="O185" i="16"/>
  <c r="D185" i="16"/>
  <c r="C185" i="16"/>
  <c r="B185" i="16"/>
  <c r="A185" i="16"/>
  <c r="AN184" i="16"/>
  <c r="AM184" i="16"/>
  <c r="AL184" i="16"/>
  <c r="AK184" i="16"/>
  <c r="AJ184" i="16"/>
  <c r="AI184" i="16"/>
  <c r="AH184" i="16"/>
  <c r="AF184" i="16"/>
  <c r="AB184" i="16"/>
  <c r="Z184" i="16"/>
  <c r="U184" i="16"/>
  <c r="T184" i="16"/>
  <c r="R184" i="16"/>
  <c r="O184" i="16"/>
  <c r="D184" i="16"/>
  <c r="C184" i="16"/>
  <c r="B184" i="16"/>
  <c r="A184" i="16"/>
  <c r="AN183" i="16"/>
  <c r="AM183" i="16"/>
  <c r="AL183" i="16"/>
  <c r="AK183" i="16"/>
  <c r="AJ183" i="16"/>
  <c r="AI183" i="16"/>
  <c r="AH183" i="16"/>
  <c r="AF183" i="16"/>
  <c r="AB183" i="16"/>
  <c r="Z183" i="16"/>
  <c r="U183" i="16"/>
  <c r="T183" i="16"/>
  <c r="R183" i="16"/>
  <c r="O183" i="16"/>
  <c r="D183" i="16"/>
  <c r="C183" i="16"/>
  <c r="B183" i="16"/>
  <c r="A183" i="16"/>
  <c r="AN182" i="16"/>
  <c r="AM182" i="16"/>
  <c r="AL182" i="16"/>
  <c r="AK182" i="16"/>
  <c r="AJ182" i="16"/>
  <c r="AI182" i="16"/>
  <c r="AH182" i="16"/>
  <c r="AF182" i="16"/>
  <c r="AB182" i="16"/>
  <c r="Z182" i="16"/>
  <c r="U182" i="16"/>
  <c r="T182" i="16"/>
  <c r="R182" i="16"/>
  <c r="O182" i="16"/>
  <c r="D182" i="16"/>
  <c r="C182" i="16"/>
  <c r="B182" i="16"/>
  <c r="A182" i="16"/>
  <c r="AN181" i="16"/>
  <c r="AM181" i="16"/>
  <c r="AL181" i="16"/>
  <c r="AK181" i="16"/>
  <c r="AJ181" i="16"/>
  <c r="AI181" i="16"/>
  <c r="AH181" i="16"/>
  <c r="AF181" i="16"/>
  <c r="AB181" i="16"/>
  <c r="Z181" i="16"/>
  <c r="U181" i="16"/>
  <c r="T181" i="16"/>
  <c r="R181" i="16"/>
  <c r="O181" i="16"/>
  <c r="D181" i="16"/>
  <c r="C181" i="16"/>
  <c r="B181" i="16"/>
  <c r="A181" i="16"/>
  <c r="AN180" i="16"/>
  <c r="AM180" i="16"/>
  <c r="AL180" i="16"/>
  <c r="AK180" i="16"/>
  <c r="AJ180" i="16"/>
  <c r="AI180" i="16"/>
  <c r="AH180" i="16"/>
  <c r="AF180" i="16"/>
  <c r="AB180" i="16"/>
  <c r="Z180" i="16"/>
  <c r="U180" i="16"/>
  <c r="T180" i="16"/>
  <c r="R180" i="16"/>
  <c r="O180" i="16"/>
  <c r="D180" i="16"/>
  <c r="C180" i="16"/>
  <c r="B180" i="16"/>
  <c r="A180" i="16"/>
  <c r="AN179" i="16"/>
  <c r="AM179" i="16"/>
  <c r="AL179" i="16"/>
  <c r="AK179" i="16"/>
  <c r="AJ179" i="16"/>
  <c r="AI179" i="16"/>
  <c r="AH179" i="16"/>
  <c r="AF179" i="16"/>
  <c r="AB179" i="16"/>
  <c r="Z179" i="16"/>
  <c r="U179" i="16"/>
  <c r="T179" i="16"/>
  <c r="R179" i="16"/>
  <c r="O179" i="16"/>
  <c r="D179" i="16"/>
  <c r="C179" i="16"/>
  <c r="B179" i="16"/>
  <c r="A179" i="16"/>
  <c r="AN178" i="16"/>
  <c r="AM178" i="16"/>
  <c r="AL178" i="16"/>
  <c r="AK178" i="16"/>
  <c r="AJ178" i="16"/>
  <c r="AI178" i="16"/>
  <c r="AH178" i="16"/>
  <c r="AF178" i="16"/>
  <c r="AB178" i="16"/>
  <c r="Z178" i="16"/>
  <c r="U178" i="16"/>
  <c r="T178" i="16"/>
  <c r="R178" i="16"/>
  <c r="O178" i="16"/>
  <c r="D178" i="16"/>
  <c r="C178" i="16"/>
  <c r="B178" i="16"/>
  <c r="A178" i="16"/>
  <c r="AN177" i="16"/>
  <c r="AM177" i="16"/>
  <c r="AL177" i="16"/>
  <c r="AK177" i="16"/>
  <c r="AJ177" i="16"/>
  <c r="AI177" i="16"/>
  <c r="AH177" i="16"/>
  <c r="AF177" i="16"/>
  <c r="AB177" i="16"/>
  <c r="Z177" i="16"/>
  <c r="U177" i="16"/>
  <c r="T177" i="16"/>
  <c r="R177" i="16"/>
  <c r="O177" i="16"/>
  <c r="D177" i="16"/>
  <c r="C177" i="16"/>
  <c r="B177" i="16"/>
  <c r="A177" i="16"/>
  <c r="AN176" i="16"/>
  <c r="AM176" i="16"/>
  <c r="AL176" i="16"/>
  <c r="AK176" i="16"/>
  <c r="AJ176" i="16"/>
  <c r="AI176" i="16"/>
  <c r="AH176" i="16"/>
  <c r="AF176" i="16"/>
  <c r="AB176" i="16"/>
  <c r="Z176" i="16"/>
  <c r="U176" i="16"/>
  <c r="T176" i="16"/>
  <c r="R176" i="16"/>
  <c r="O176" i="16"/>
  <c r="D176" i="16"/>
  <c r="C176" i="16"/>
  <c r="B176" i="16"/>
  <c r="A176" i="16"/>
  <c r="AN175" i="16"/>
  <c r="AM175" i="16"/>
  <c r="AL175" i="16"/>
  <c r="AK175" i="16"/>
  <c r="AJ175" i="16"/>
  <c r="AI175" i="16"/>
  <c r="AH175" i="16"/>
  <c r="AF175" i="16"/>
  <c r="AB175" i="16"/>
  <c r="Z175" i="16"/>
  <c r="U175" i="16"/>
  <c r="T175" i="16"/>
  <c r="R175" i="16"/>
  <c r="O175" i="16"/>
  <c r="D175" i="16"/>
  <c r="C175" i="16"/>
  <c r="B175" i="16"/>
  <c r="A175" i="16"/>
  <c r="AN174" i="16"/>
  <c r="AM174" i="16"/>
  <c r="AL174" i="16"/>
  <c r="AK174" i="16"/>
  <c r="AJ174" i="16"/>
  <c r="AI174" i="16"/>
  <c r="AH174" i="16"/>
  <c r="AF174" i="16"/>
  <c r="AB174" i="16"/>
  <c r="Z174" i="16"/>
  <c r="U174" i="16"/>
  <c r="T174" i="16"/>
  <c r="R174" i="16"/>
  <c r="O174" i="16"/>
  <c r="D174" i="16"/>
  <c r="C174" i="16"/>
  <c r="B174" i="16"/>
  <c r="A174" i="16"/>
  <c r="AN173" i="16"/>
  <c r="AM173" i="16"/>
  <c r="AL173" i="16"/>
  <c r="AK173" i="16"/>
  <c r="AJ173" i="16"/>
  <c r="AI173" i="16"/>
  <c r="AH173" i="16"/>
  <c r="AF173" i="16"/>
  <c r="AB173" i="16"/>
  <c r="Z173" i="16"/>
  <c r="U173" i="16"/>
  <c r="T173" i="16"/>
  <c r="R173" i="16"/>
  <c r="O173" i="16"/>
  <c r="D173" i="16"/>
  <c r="C173" i="16"/>
  <c r="B173" i="16"/>
  <c r="A173" i="16"/>
  <c r="AN172" i="16"/>
  <c r="AM172" i="16"/>
  <c r="AL172" i="16"/>
  <c r="AK172" i="16"/>
  <c r="AJ172" i="16"/>
  <c r="AI172" i="16"/>
  <c r="AH172" i="16"/>
  <c r="AF172" i="16"/>
  <c r="AB172" i="16"/>
  <c r="Z172" i="16"/>
  <c r="U172" i="16"/>
  <c r="T172" i="16"/>
  <c r="R172" i="16"/>
  <c r="O172" i="16"/>
  <c r="D172" i="16"/>
  <c r="C172" i="16"/>
  <c r="B172" i="16"/>
  <c r="A172" i="16"/>
  <c r="AN171" i="16"/>
  <c r="AM171" i="16"/>
  <c r="AL171" i="16"/>
  <c r="AK171" i="16"/>
  <c r="AJ171" i="16"/>
  <c r="AI171" i="16"/>
  <c r="AH171" i="16"/>
  <c r="AF171" i="16"/>
  <c r="AB171" i="16"/>
  <c r="Z171" i="16"/>
  <c r="U171" i="16"/>
  <c r="T171" i="16"/>
  <c r="R171" i="16"/>
  <c r="O171" i="16"/>
  <c r="D171" i="16"/>
  <c r="C171" i="16"/>
  <c r="B171" i="16"/>
  <c r="A171" i="16"/>
  <c r="AN170" i="16"/>
  <c r="AM170" i="16"/>
  <c r="AL170" i="16"/>
  <c r="AK170" i="16"/>
  <c r="AJ170" i="16"/>
  <c r="AI170" i="16"/>
  <c r="AH170" i="16"/>
  <c r="AF170" i="16"/>
  <c r="AB170" i="16"/>
  <c r="Z170" i="16"/>
  <c r="U170" i="16"/>
  <c r="T170" i="16"/>
  <c r="R170" i="16"/>
  <c r="O170" i="16"/>
  <c r="D170" i="16"/>
  <c r="C170" i="16"/>
  <c r="B170" i="16"/>
  <c r="A170" i="16"/>
  <c r="AN169" i="16"/>
  <c r="AM169" i="16"/>
  <c r="AL169" i="16"/>
  <c r="AK169" i="16"/>
  <c r="AJ169" i="16"/>
  <c r="AI169" i="16"/>
  <c r="AH169" i="16"/>
  <c r="AF169" i="16"/>
  <c r="AB169" i="16"/>
  <c r="Z169" i="16"/>
  <c r="U169" i="16"/>
  <c r="T169" i="16"/>
  <c r="R169" i="16"/>
  <c r="O169" i="16"/>
  <c r="D169" i="16"/>
  <c r="C169" i="16"/>
  <c r="B169" i="16"/>
  <c r="A169" i="16"/>
  <c r="AN168" i="16"/>
  <c r="AM168" i="16"/>
  <c r="AL168" i="16"/>
  <c r="AK168" i="16"/>
  <c r="AJ168" i="16"/>
  <c r="AI168" i="16"/>
  <c r="AH168" i="16"/>
  <c r="AF168" i="16"/>
  <c r="AB168" i="16"/>
  <c r="Z168" i="16"/>
  <c r="U168" i="16"/>
  <c r="T168" i="16"/>
  <c r="R168" i="16"/>
  <c r="O168" i="16"/>
  <c r="D168" i="16"/>
  <c r="C168" i="16"/>
  <c r="B168" i="16"/>
  <c r="A168" i="16"/>
  <c r="AN167" i="16"/>
  <c r="AM167" i="16"/>
  <c r="AL167" i="16"/>
  <c r="AK167" i="16"/>
  <c r="AJ167" i="16"/>
  <c r="AI167" i="16"/>
  <c r="AH167" i="16"/>
  <c r="AF167" i="16"/>
  <c r="AB167" i="16"/>
  <c r="Z167" i="16"/>
  <c r="U167" i="16"/>
  <c r="T167" i="16"/>
  <c r="R167" i="16"/>
  <c r="O167" i="16"/>
  <c r="D167" i="16"/>
  <c r="C167" i="16"/>
  <c r="B167" i="16"/>
  <c r="A167" i="16"/>
  <c r="AN166" i="16"/>
  <c r="AM166" i="16"/>
  <c r="AL166" i="16"/>
  <c r="AK166" i="16"/>
  <c r="AJ166" i="16"/>
  <c r="AI166" i="16"/>
  <c r="AH166" i="16"/>
  <c r="AF166" i="16"/>
  <c r="AB166" i="16"/>
  <c r="Z166" i="16"/>
  <c r="U166" i="16"/>
  <c r="T166" i="16"/>
  <c r="R166" i="16"/>
  <c r="O166" i="16"/>
  <c r="D166" i="16"/>
  <c r="C166" i="16"/>
  <c r="B166" i="16"/>
  <c r="A166" i="16"/>
  <c r="AN165" i="16"/>
  <c r="AM165" i="16"/>
  <c r="AL165" i="16"/>
  <c r="AK165" i="16"/>
  <c r="AJ165" i="16"/>
  <c r="AI165" i="16"/>
  <c r="AH165" i="16"/>
  <c r="AF165" i="16"/>
  <c r="AB165" i="16"/>
  <c r="Z165" i="16"/>
  <c r="U165" i="16"/>
  <c r="T165" i="16"/>
  <c r="R165" i="16"/>
  <c r="O165" i="16"/>
  <c r="D165" i="16"/>
  <c r="C165" i="16"/>
  <c r="B165" i="16"/>
  <c r="A165" i="16"/>
  <c r="AN164" i="16"/>
  <c r="AM164" i="16"/>
  <c r="AL164" i="16"/>
  <c r="AK164" i="16"/>
  <c r="AJ164" i="16"/>
  <c r="AI164" i="16"/>
  <c r="AH164" i="16"/>
  <c r="AF164" i="16"/>
  <c r="AB164" i="16"/>
  <c r="Z164" i="16"/>
  <c r="U164" i="16"/>
  <c r="T164" i="16"/>
  <c r="R164" i="16"/>
  <c r="O164" i="16"/>
  <c r="D164" i="16"/>
  <c r="C164" i="16"/>
  <c r="B164" i="16"/>
  <c r="A164" i="16"/>
  <c r="AN163" i="16"/>
  <c r="AM163" i="16"/>
  <c r="AL163" i="16"/>
  <c r="AK163" i="16"/>
  <c r="AJ163" i="16"/>
  <c r="AI163" i="16"/>
  <c r="AH163" i="16"/>
  <c r="AF163" i="16"/>
  <c r="AB163" i="16"/>
  <c r="Z163" i="16"/>
  <c r="U163" i="16"/>
  <c r="T163" i="16"/>
  <c r="R163" i="16"/>
  <c r="O163" i="16"/>
  <c r="D163" i="16"/>
  <c r="C163" i="16"/>
  <c r="B163" i="16"/>
  <c r="A163" i="16"/>
  <c r="AN162" i="16"/>
  <c r="AM162" i="16"/>
  <c r="AL162" i="16"/>
  <c r="AK162" i="16"/>
  <c r="AJ162" i="16"/>
  <c r="AI162" i="16"/>
  <c r="AH162" i="16"/>
  <c r="AF162" i="16"/>
  <c r="AB162" i="16"/>
  <c r="Z162" i="16"/>
  <c r="U162" i="16"/>
  <c r="T162" i="16"/>
  <c r="R162" i="16"/>
  <c r="O162" i="16"/>
  <c r="D162" i="16"/>
  <c r="C162" i="16"/>
  <c r="B162" i="16"/>
  <c r="A162" i="16"/>
  <c r="AN161" i="16"/>
  <c r="AM161" i="16"/>
  <c r="AL161" i="16"/>
  <c r="AK161" i="16"/>
  <c r="AJ161" i="16"/>
  <c r="AI161" i="16"/>
  <c r="AH161" i="16"/>
  <c r="AF161" i="16"/>
  <c r="AB161" i="16"/>
  <c r="Z161" i="16"/>
  <c r="U161" i="16"/>
  <c r="T161" i="16"/>
  <c r="R161" i="16"/>
  <c r="O161" i="16"/>
  <c r="D161" i="16"/>
  <c r="C161" i="16"/>
  <c r="B161" i="16"/>
  <c r="A161" i="16"/>
  <c r="AN160" i="16"/>
  <c r="AM160" i="16"/>
  <c r="AL160" i="16"/>
  <c r="AK160" i="16"/>
  <c r="AJ160" i="16"/>
  <c r="AI160" i="16"/>
  <c r="AH160" i="16"/>
  <c r="AF160" i="16"/>
  <c r="AB160" i="16"/>
  <c r="Z160" i="16"/>
  <c r="U160" i="16"/>
  <c r="T160" i="16"/>
  <c r="R160" i="16"/>
  <c r="O160" i="16"/>
  <c r="D160" i="16"/>
  <c r="C160" i="16"/>
  <c r="B160" i="16"/>
  <c r="A160" i="16"/>
  <c r="AN159" i="16"/>
  <c r="AM159" i="16"/>
  <c r="AL159" i="16"/>
  <c r="AK159" i="16"/>
  <c r="AJ159" i="16"/>
  <c r="AI159" i="16"/>
  <c r="AH159" i="16"/>
  <c r="AF159" i="16"/>
  <c r="AB159" i="16"/>
  <c r="Z159" i="16"/>
  <c r="U159" i="16"/>
  <c r="T159" i="16"/>
  <c r="R159" i="16"/>
  <c r="O159" i="16"/>
  <c r="D159" i="16"/>
  <c r="C159" i="16"/>
  <c r="B159" i="16"/>
  <c r="A159" i="16"/>
  <c r="AN158" i="16"/>
  <c r="AM158" i="16"/>
  <c r="AL158" i="16"/>
  <c r="AK158" i="16"/>
  <c r="AJ158" i="16"/>
  <c r="AI158" i="16"/>
  <c r="AH158" i="16"/>
  <c r="AF158" i="16"/>
  <c r="AB158" i="16"/>
  <c r="Z158" i="16"/>
  <c r="U158" i="16"/>
  <c r="T158" i="16"/>
  <c r="R158" i="16"/>
  <c r="O158" i="16"/>
  <c r="D158" i="16"/>
  <c r="C158" i="16"/>
  <c r="B158" i="16"/>
  <c r="A158" i="16"/>
  <c r="AN157" i="16"/>
  <c r="AM157" i="16"/>
  <c r="AL157" i="16"/>
  <c r="AK157" i="16"/>
  <c r="AJ157" i="16"/>
  <c r="AI157" i="16"/>
  <c r="AH157" i="16"/>
  <c r="AF157" i="16"/>
  <c r="AB157" i="16"/>
  <c r="Z157" i="16"/>
  <c r="U157" i="16"/>
  <c r="T157" i="16"/>
  <c r="R157" i="16"/>
  <c r="O157" i="16"/>
  <c r="D157" i="16"/>
  <c r="C157" i="16"/>
  <c r="B157" i="16"/>
  <c r="A157" i="16"/>
  <c r="AN156" i="16"/>
  <c r="AM156" i="16"/>
  <c r="AL156" i="16"/>
  <c r="AK156" i="16"/>
  <c r="AJ156" i="16"/>
  <c r="AI156" i="16"/>
  <c r="AH156" i="16"/>
  <c r="AF156" i="16"/>
  <c r="AB156" i="16"/>
  <c r="Z156" i="16"/>
  <c r="U156" i="16"/>
  <c r="T156" i="16"/>
  <c r="R156" i="16"/>
  <c r="O156" i="16"/>
  <c r="D156" i="16"/>
  <c r="C156" i="16"/>
  <c r="B156" i="16"/>
  <c r="A156" i="16"/>
  <c r="AN155" i="16"/>
  <c r="AM155" i="16"/>
  <c r="AL155" i="16"/>
  <c r="AK155" i="16"/>
  <c r="AJ155" i="16"/>
  <c r="AI155" i="16"/>
  <c r="AH155" i="16"/>
  <c r="AF155" i="16"/>
  <c r="AB155" i="16"/>
  <c r="Z155" i="16"/>
  <c r="U155" i="16"/>
  <c r="T155" i="16"/>
  <c r="R155" i="16"/>
  <c r="O155" i="16"/>
  <c r="D155" i="16"/>
  <c r="C155" i="16"/>
  <c r="B155" i="16"/>
  <c r="A155" i="16"/>
  <c r="AN154" i="16"/>
  <c r="AM154" i="16"/>
  <c r="AL154" i="16"/>
  <c r="AK154" i="16"/>
  <c r="AJ154" i="16"/>
  <c r="AI154" i="16"/>
  <c r="AH154" i="16"/>
  <c r="AF154" i="16"/>
  <c r="AB154" i="16"/>
  <c r="Z154" i="16"/>
  <c r="U154" i="16"/>
  <c r="T154" i="16"/>
  <c r="R154" i="16"/>
  <c r="O154" i="16"/>
  <c r="D154" i="16"/>
  <c r="C154" i="16"/>
  <c r="B154" i="16"/>
  <c r="A154" i="16"/>
  <c r="AN153" i="16"/>
  <c r="AM153" i="16"/>
  <c r="AL153" i="16"/>
  <c r="AK153" i="16"/>
  <c r="AJ153" i="16"/>
  <c r="AI153" i="16"/>
  <c r="AH153" i="16"/>
  <c r="AF153" i="16"/>
  <c r="AB153" i="16"/>
  <c r="Z153" i="16"/>
  <c r="U153" i="16"/>
  <c r="T153" i="16"/>
  <c r="R153" i="16"/>
  <c r="O153" i="16"/>
  <c r="D153" i="16"/>
  <c r="C153" i="16"/>
  <c r="B153" i="16"/>
  <c r="A153" i="16"/>
  <c r="AN152" i="16"/>
  <c r="AM152" i="16"/>
  <c r="AL152" i="16"/>
  <c r="AK152" i="16"/>
  <c r="AJ152" i="16"/>
  <c r="AI152" i="16"/>
  <c r="AH152" i="16"/>
  <c r="AF152" i="16"/>
  <c r="AB152" i="16"/>
  <c r="Z152" i="16"/>
  <c r="U152" i="16"/>
  <c r="T152" i="16"/>
  <c r="R152" i="16"/>
  <c r="O152" i="16"/>
  <c r="D152" i="16"/>
  <c r="C152" i="16"/>
  <c r="B152" i="16"/>
  <c r="A152" i="16"/>
  <c r="AN151" i="16"/>
  <c r="AM151" i="16"/>
  <c r="AL151" i="16"/>
  <c r="AK151" i="16"/>
  <c r="AJ151" i="16"/>
  <c r="AI151" i="16"/>
  <c r="AH151" i="16"/>
  <c r="AF151" i="16"/>
  <c r="AB151" i="16"/>
  <c r="Z151" i="16"/>
  <c r="U151" i="16"/>
  <c r="T151" i="16"/>
  <c r="R151" i="16"/>
  <c r="O151" i="16"/>
  <c r="D151" i="16"/>
  <c r="C151" i="16"/>
  <c r="B151" i="16"/>
  <c r="A151" i="16"/>
  <c r="AN150" i="16"/>
  <c r="AM150" i="16"/>
  <c r="AL150" i="16"/>
  <c r="AK150" i="16"/>
  <c r="AJ150" i="16"/>
  <c r="AI150" i="16"/>
  <c r="AH150" i="16"/>
  <c r="AF150" i="16"/>
  <c r="AB150" i="16"/>
  <c r="Z150" i="16"/>
  <c r="U150" i="16"/>
  <c r="T150" i="16"/>
  <c r="R150" i="16"/>
  <c r="O150" i="16"/>
  <c r="D150" i="16"/>
  <c r="C150" i="16"/>
  <c r="B150" i="16"/>
  <c r="A150" i="16"/>
  <c r="AN149" i="16"/>
  <c r="AM149" i="16"/>
  <c r="AL149" i="16"/>
  <c r="AK149" i="16"/>
  <c r="AJ149" i="16"/>
  <c r="AI149" i="16"/>
  <c r="AH149" i="16"/>
  <c r="AF149" i="16"/>
  <c r="AB149" i="16"/>
  <c r="Z149" i="16"/>
  <c r="U149" i="16"/>
  <c r="T149" i="16"/>
  <c r="R149" i="16"/>
  <c r="O149" i="16"/>
  <c r="D149" i="16"/>
  <c r="C149" i="16"/>
  <c r="B149" i="16"/>
  <c r="A149" i="16"/>
  <c r="AN148" i="16"/>
  <c r="AM148" i="16"/>
  <c r="AL148" i="16"/>
  <c r="AK148" i="16"/>
  <c r="AJ148" i="16"/>
  <c r="AI148" i="16"/>
  <c r="AH148" i="16"/>
  <c r="AF148" i="16"/>
  <c r="AB148" i="16"/>
  <c r="Z148" i="16"/>
  <c r="U148" i="16"/>
  <c r="T148" i="16"/>
  <c r="R148" i="16"/>
  <c r="O148" i="16"/>
  <c r="D148" i="16"/>
  <c r="C148" i="16"/>
  <c r="B148" i="16"/>
  <c r="A148" i="16"/>
  <c r="AN147" i="16"/>
  <c r="AM147" i="16"/>
  <c r="AL147" i="16"/>
  <c r="AK147" i="16"/>
  <c r="AJ147" i="16"/>
  <c r="AI147" i="16"/>
  <c r="AH147" i="16"/>
  <c r="AF147" i="16"/>
  <c r="AB147" i="16"/>
  <c r="Z147" i="16"/>
  <c r="U147" i="16"/>
  <c r="T147" i="16"/>
  <c r="R147" i="16"/>
  <c r="O147" i="16"/>
  <c r="D147" i="16"/>
  <c r="C147" i="16"/>
  <c r="B147" i="16"/>
  <c r="A147" i="16"/>
  <c r="AN146" i="16"/>
  <c r="AM146" i="16"/>
  <c r="AL146" i="16"/>
  <c r="AK146" i="16"/>
  <c r="AJ146" i="16"/>
  <c r="AI146" i="16"/>
  <c r="AH146" i="16"/>
  <c r="AF146" i="16"/>
  <c r="AB146" i="16"/>
  <c r="Z146" i="16"/>
  <c r="U146" i="16"/>
  <c r="T146" i="16"/>
  <c r="R146" i="16"/>
  <c r="O146" i="16"/>
  <c r="D146" i="16"/>
  <c r="C146" i="16"/>
  <c r="B146" i="16"/>
  <c r="A146" i="16"/>
  <c r="AN145" i="16"/>
  <c r="AM145" i="16"/>
  <c r="AL145" i="16"/>
  <c r="AK145" i="16"/>
  <c r="AJ145" i="16"/>
  <c r="AI145" i="16"/>
  <c r="AH145" i="16"/>
  <c r="AF145" i="16"/>
  <c r="AB145" i="16"/>
  <c r="Z145" i="16"/>
  <c r="U145" i="16"/>
  <c r="T145" i="16"/>
  <c r="R145" i="16"/>
  <c r="O145" i="16"/>
  <c r="D145" i="16"/>
  <c r="C145" i="16"/>
  <c r="B145" i="16"/>
  <c r="A145" i="16"/>
  <c r="AN144" i="16"/>
  <c r="AM144" i="16"/>
  <c r="AL144" i="16"/>
  <c r="AK144" i="16"/>
  <c r="AJ144" i="16"/>
  <c r="AI144" i="16"/>
  <c r="AH144" i="16"/>
  <c r="AF144" i="16"/>
  <c r="AB144" i="16"/>
  <c r="Z144" i="16"/>
  <c r="U144" i="16"/>
  <c r="T144" i="16"/>
  <c r="R144" i="16"/>
  <c r="O144" i="16"/>
  <c r="D144" i="16"/>
  <c r="C144" i="16"/>
  <c r="B144" i="16"/>
  <c r="A144" i="16"/>
  <c r="AN143" i="16"/>
  <c r="AM143" i="16"/>
  <c r="AL143" i="16"/>
  <c r="AK143" i="16"/>
  <c r="AJ143" i="16"/>
  <c r="AI143" i="16"/>
  <c r="AH143" i="16"/>
  <c r="AF143" i="16"/>
  <c r="AB143" i="16"/>
  <c r="Z143" i="16"/>
  <c r="U143" i="16"/>
  <c r="T143" i="16"/>
  <c r="R143" i="16"/>
  <c r="O143" i="16"/>
  <c r="D143" i="16"/>
  <c r="C143" i="16"/>
  <c r="B143" i="16"/>
  <c r="A143" i="16"/>
  <c r="AN142" i="16"/>
  <c r="AM142" i="16"/>
  <c r="AL142" i="16"/>
  <c r="AK142" i="16"/>
  <c r="AJ142" i="16"/>
  <c r="AI142" i="16"/>
  <c r="AH142" i="16"/>
  <c r="AF142" i="16"/>
  <c r="AB142" i="16"/>
  <c r="Z142" i="16"/>
  <c r="U142" i="16"/>
  <c r="T142" i="16"/>
  <c r="R142" i="16"/>
  <c r="O142" i="16"/>
  <c r="D142" i="16"/>
  <c r="C142" i="16"/>
  <c r="B142" i="16"/>
  <c r="A142" i="16"/>
  <c r="AN141" i="16"/>
  <c r="AM141" i="16"/>
  <c r="AL141" i="16"/>
  <c r="AK141" i="16"/>
  <c r="AJ141" i="16"/>
  <c r="AI141" i="16"/>
  <c r="AH141" i="16"/>
  <c r="AF141" i="16"/>
  <c r="AB141" i="16"/>
  <c r="Z141" i="16"/>
  <c r="U141" i="16"/>
  <c r="T141" i="16"/>
  <c r="R141" i="16"/>
  <c r="O141" i="16"/>
  <c r="D141" i="16"/>
  <c r="C141" i="16"/>
  <c r="B141" i="16"/>
  <c r="A141" i="16"/>
  <c r="AN140" i="16"/>
  <c r="AM140" i="16"/>
  <c r="AL140" i="16"/>
  <c r="AK140" i="16"/>
  <c r="AJ140" i="16"/>
  <c r="AI140" i="16"/>
  <c r="AH140" i="16"/>
  <c r="AF140" i="16"/>
  <c r="AB140" i="16"/>
  <c r="Z140" i="16"/>
  <c r="U140" i="16"/>
  <c r="T140" i="16"/>
  <c r="R140" i="16"/>
  <c r="O140" i="16"/>
  <c r="D140" i="16"/>
  <c r="C140" i="16"/>
  <c r="B140" i="16"/>
  <c r="A140" i="16"/>
  <c r="AN139" i="16"/>
  <c r="AM139" i="16"/>
  <c r="AL139" i="16"/>
  <c r="AK139" i="16"/>
  <c r="AJ139" i="16"/>
  <c r="AI139" i="16"/>
  <c r="AH139" i="16"/>
  <c r="AF139" i="16"/>
  <c r="AB139" i="16"/>
  <c r="Z139" i="16"/>
  <c r="U139" i="16"/>
  <c r="T139" i="16"/>
  <c r="R139" i="16"/>
  <c r="O139" i="16"/>
  <c r="D139" i="16"/>
  <c r="C139" i="16"/>
  <c r="B139" i="16"/>
  <c r="A139" i="16"/>
  <c r="AN138" i="16"/>
  <c r="AM138" i="16"/>
  <c r="AL138" i="16"/>
  <c r="AK138" i="16"/>
  <c r="AJ138" i="16"/>
  <c r="AI138" i="16"/>
  <c r="AH138" i="16"/>
  <c r="AF138" i="16"/>
  <c r="AB138" i="16"/>
  <c r="Z138" i="16"/>
  <c r="U138" i="16"/>
  <c r="T138" i="16"/>
  <c r="R138" i="16"/>
  <c r="O138" i="16"/>
  <c r="D138" i="16"/>
  <c r="C138" i="16"/>
  <c r="B138" i="16"/>
  <c r="A138" i="16"/>
  <c r="AN137" i="16"/>
  <c r="AM137" i="16"/>
  <c r="AL137" i="16"/>
  <c r="AK137" i="16"/>
  <c r="AJ137" i="16"/>
  <c r="AI137" i="16"/>
  <c r="AH137" i="16"/>
  <c r="AF137" i="16"/>
  <c r="AB137" i="16"/>
  <c r="Z137" i="16"/>
  <c r="U137" i="16"/>
  <c r="T137" i="16"/>
  <c r="R137" i="16"/>
  <c r="O137" i="16"/>
  <c r="D137" i="16"/>
  <c r="C137" i="16"/>
  <c r="B137" i="16"/>
  <c r="A137" i="16"/>
  <c r="AN136" i="16"/>
  <c r="AM136" i="16"/>
  <c r="AL136" i="16"/>
  <c r="AK136" i="16"/>
  <c r="AJ136" i="16"/>
  <c r="AI136" i="16"/>
  <c r="AH136" i="16"/>
  <c r="AF136" i="16"/>
  <c r="AB136" i="16"/>
  <c r="Z136" i="16"/>
  <c r="U136" i="16"/>
  <c r="T136" i="16"/>
  <c r="R136" i="16"/>
  <c r="O136" i="16"/>
  <c r="D136" i="16"/>
  <c r="C136" i="16"/>
  <c r="B136" i="16"/>
  <c r="A136" i="16"/>
  <c r="AN135" i="16"/>
  <c r="AM135" i="16"/>
  <c r="AL135" i="16"/>
  <c r="AK135" i="16"/>
  <c r="AJ135" i="16"/>
  <c r="AI135" i="16"/>
  <c r="AH135" i="16"/>
  <c r="AF135" i="16"/>
  <c r="AB135" i="16"/>
  <c r="Z135" i="16"/>
  <c r="U135" i="16"/>
  <c r="T135" i="16"/>
  <c r="R135" i="16"/>
  <c r="O135" i="16"/>
  <c r="D135" i="16"/>
  <c r="C135" i="16"/>
  <c r="B135" i="16"/>
  <c r="A135" i="16"/>
  <c r="AN134" i="16"/>
  <c r="AM134" i="16"/>
  <c r="AL134" i="16"/>
  <c r="AK134" i="16"/>
  <c r="AJ134" i="16"/>
  <c r="AI134" i="16"/>
  <c r="AH134" i="16"/>
  <c r="AF134" i="16"/>
  <c r="AB134" i="16"/>
  <c r="Z134" i="16"/>
  <c r="U134" i="16"/>
  <c r="T134" i="16"/>
  <c r="R134" i="16"/>
  <c r="O134" i="16"/>
  <c r="D134" i="16"/>
  <c r="C134" i="16"/>
  <c r="B134" i="16"/>
  <c r="A134" i="16"/>
  <c r="AN133" i="16"/>
  <c r="AM133" i="16"/>
  <c r="AL133" i="16"/>
  <c r="AK133" i="16"/>
  <c r="AJ133" i="16"/>
  <c r="AI133" i="16"/>
  <c r="AH133" i="16"/>
  <c r="AF133" i="16"/>
  <c r="AB133" i="16"/>
  <c r="Z133" i="16"/>
  <c r="U133" i="16"/>
  <c r="T133" i="16"/>
  <c r="R133" i="16"/>
  <c r="O133" i="16"/>
  <c r="D133" i="16"/>
  <c r="C133" i="16"/>
  <c r="B133" i="16"/>
  <c r="A133" i="16"/>
  <c r="AN132" i="16"/>
  <c r="AM132" i="16"/>
  <c r="AL132" i="16"/>
  <c r="AK132" i="16"/>
  <c r="AJ132" i="16"/>
  <c r="AI132" i="16"/>
  <c r="AH132" i="16"/>
  <c r="AF132" i="16"/>
  <c r="AB132" i="16"/>
  <c r="Z132" i="16"/>
  <c r="U132" i="16"/>
  <c r="T132" i="16"/>
  <c r="R132" i="16"/>
  <c r="O132" i="16"/>
  <c r="D132" i="16"/>
  <c r="C132" i="16"/>
  <c r="B132" i="16"/>
  <c r="A132" i="16"/>
  <c r="AN131" i="16"/>
  <c r="AM131" i="16"/>
  <c r="AL131" i="16"/>
  <c r="AK131" i="16"/>
  <c r="AJ131" i="16"/>
  <c r="AI131" i="16"/>
  <c r="AH131" i="16"/>
  <c r="AF131" i="16"/>
  <c r="AB131" i="16"/>
  <c r="Z131" i="16"/>
  <c r="U131" i="16"/>
  <c r="T131" i="16"/>
  <c r="R131" i="16"/>
  <c r="O131" i="16"/>
  <c r="D131" i="16"/>
  <c r="C131" i="16"/>
  <c r="B131" i="16"/>
  <c r="A131" i="16"/>
  <c r="AN130" i="16"/>
  <c r="AM130" i="16"/>
  <c r="AL130" i="16"/>
  <c r="AK130" i="16"/>
  <c r="AJ130" i="16"/>
  <c r="AI130" i="16"/>
  <c r="AH130" i="16"/>
  <c r="AF130" i="16"/>
  <c r="AB130" i="16"/>
  <c r="Z130" i="16"/>
  <c r="U130" i="16"/>
  <c r="T130" i="16"/>
  <c r="R130" i="16"/>
  <c r="O130" i="16"/>
  <c r="D130" i="16"/>
  <c r="C130" i="16"/>
  <c r="B130" i="16"/>
  <c r="A130" i="16"/>
  <c r="AN129" i="16"/>
  <c r="AM129" i="16"/>
  <c r="AL129" i="16"/>
  <c r="AK129" i="16"/>
  <c r="AJ129" i="16"/>
  <c r="AI129" i="16"/>
  <c r="AH129" i="16"/>
  <c r="AF129" i="16"/>
  <c r="AB129" i="16"/>
  <c r="Z129" i="16"/>
  <c r="U129" i="16"/>
  <c r="T129" i="16"/>
  <c r="R129" i="16"/>
  <c r="O129" i="16"/>
  <c r="D129" i="16"/>
  <c r="C129" i="16"/>
  <c r="B129" i="16"/>
  <c r="A129" i="16"/>
  <c r="AN128" i="16"/>
  <c r="AM128" i="16"/>
  <c r="AL128" i="16"/>
  <c r="AK128" i="16"/>
  <c r="AJ128" i="16"/>
  <c r="AI128" i="16"/>
  <c r="AH128" i="16"/>
  <c r="AF128" i="16"/>
  <c r="AB128" i="16"/>
  <c r="Z128" i="16"/>
  <c r="U128" i="16"/>
  <c r="T128" i="16"/>
  <c r="R128" i="16"/>
  <c r="O128" i="16"/>
  <c r="D128" i="16"/>
  <c r="C128" i="16"/>
  <c r="B128" i="16"/>
  <c r="A128" i="16"/>
  <c r="AN127" i="16"/>
  <c r="AM127" i="16"/>
  <c r="AL127" i="16"/>
  <c r="AK127" i="16"/>
  <c r="AJ127" i="16"/>
  <c r="AI127" i="16"/>
  <c r="AH127" i="16"/>
  <c r="AF127" i="16"/>
  <c r="AB127" i="16"/>
  <c r="Z127" i="16"/>
  <c r="U127" i="16"/>
  <c r="T127" i="16"/>
  <c r="R127" i="16"/>
  <c r="O127" i="16"/>
  <c r="D127" i="16"/>
  <c r="C127" i="16"/>
  <c r="B127" i="16"/>
  <c r="A127" i="16"/>
  <c r="AN126" i="16"/>
  <c r="AM126" i="16"/>
  <c r="AL126" i="16"/>
  <c r="AK126" i="16"/>
  <c r="AJ126" i="16"/>
  <c r="AI126" i="16"/>
  <c r="AH126" i="16"/>
  <c r="AF126" i="16"/>
  <c r="AB126" i="16"/>
  <c r="Z126" i="16"/>
  <c r="U126" i="16"/>
  <c r="T126" i="16"/>
  <c r="R126" i="16"/>
  <c r="O126" i="16"/>
  <c r="D126" i="16"/>
  <c r="C126" i="16"/>
  <c r="B126" i="16"/>
  <c r="A126" i="16"/>
  <c r="AN125" i="16"/>
  <c r="AM125" i="16"/>
  <c r="AL125" i="16"/>
  <c r="AK125" i="16"/>
  <c r="AJ125" i="16"/>
  <c r="AI125" i="16"/>
  <c r="AH125" i="16"/>
  <c r="AF125" i="16"/>
  <c r="AB125" i="16"/>
  <c r="Z125" i="16"/>
  <c r="U125" i="16"/>
  <c r="T125" i="16"/>
  <c r="R125" i="16"/>
  <c r="O125" i="16"/>
  <c r="D125" i="16"/>
  <c r="C125" i="16"/>
  <c r="B125" i="16"/>
  <c r="A125" i="16"/>
  <c r="AN124" i="16"/>
  <c r="AM124" i="16"/>
  <c r="AL124" i="16"/>
  <c r="AK124" i="16"/>
  <c r="AJ124" i="16"/>
  <c r="AI124" i="16"/>
  <c r="AH124" i="16"/>
  <c r="AF124" i="16"/>
  <c r="AB124" i="16"/>
  <c r="Z124" i="16"/>
  <c r="U124" i="16"/>
  <c r="T124" i="16"/>
  <c r="R124" i="16"/>
  <c r="O124" i="16"/>
  <c r="D124" i="16"/>
  <c r="C124" i="16"/>
  <c r="B124" i="16"/>
  <c r="A124" i="16"/>
  <c r="AN123" i="16"/>
  <c r="AM123" i="16"/>
  <c r="AL123" i="16"/>
  <c r="AK123" i="16"/>
  <c r="AJ123" i="16"/>
  <c r="AI123" i="16"/>
  <c r="AH123" i="16"/>
  <c r="AF123" i="16"/>
  <c r="AB123" i="16"/>
  <c r="Z123" i="16"/>
  <c r="U123" i="16"/>
  <c r="T123" i="16"/>
  <c r="R123" i="16"/>
  <c r="O123" i="16"/>
  <c r="D123" i="16"/>
  <c r="C123" i="16"/>
  <c r="B123" i="16"/>
  <c r="A123" i="16"/>
  <c r="AN122" i="16"/>
  <c r="AM122" i="16"/>
  <c r="AL122" i="16"/>
  <c r="AK122" i="16"/>
  <c r="AJ122" i="16"/>
  <c r="AI122" i="16"/>
  <c r="AH122" i="16"/>
  <c r="AF122" i="16"/>
  <c r="AB122" i="16"/>
  <c r="Z122" i="16"/>
  <c r="U122" i="16"/>
  <c r="T122" i="16"/>
  <c r="R122" i="16"/>
  <c r="O122" i="16"/>
  <c r="D122" i="16"/>
  <c r="C122" i="16"/>
  <c r="B122" i="16"/>
  <c r="A122" i="16"/>
  <c r="AN121" i="16"/>
  <c r="AM121" i="16"/>
  <c r="AL121" i="16"/>
  <c r="AK121" i="16"/>
  <c r="AJ121" i="16"/>
  <c r="AI121" i="16"/>
  <c r="AH121" i="16"/>
  <c r="AF121" i="16"/>
  <c r="AB121" i="16"/>
  <c r="Z121" i="16"/>
  <c r="U121" i="16"/>
  <c r="T121" i="16"/>
  <c r="R121" i="16"/>
  <c r="O121" i="16"/>
  <c r="D121" i="16"/>
  <c r="C121" i="16"/>
  <c r="B121" i="16"/>
  <c r="A121" i="16"/>
  <c r="AN120" i="16"/>
  <c r="AM120" i="16"/>
  <c r="AL120" i="16"/>
  <c r="AK120" i="16"/>
  <c r="AJ120" i="16"/>
  <c r="AI120" i="16"/>
  <c r="AH120" i="16"/>
  <c r="AF120" i="16"/>
  <c r="AB120" i="16"/>
  <c r="Z120" i="16"/>
  <c r="U120" i="16"/>
  <c r="T120" i="16"/>
  <c r="R120" i="16"/>
  <c r="O120" i="16"/>
  <c r="D120" i="16"/>
  <c r="C120" i="16"/>
  <c r="B120" i="16"/>
  <c r="A120" i="16"/>
  <c r="AN119" i="16"/>
  <c r="AM119" i="16"/>
  <c r="AL119" i="16"/>
  <c r="AK119" i="16"/>
  <c r="AJ119" i="16"/>
  <c r="AI119" i="16"/>
  <c r="AH119" i="16"/>
  <c r="AF119" i="16"/>
  <c r="AB119" i="16"/>
  <c r="Z119" i="16"/>
  <c r="U119" i="16"/>
  <c r="T119" i="16"/>
  <c r="R119" i="16"/>
  <c r="O119" i="16"/>
  <c r="D119" i="16"/>
  <c r="C119" i="16"/>
  <c r="B119" i="16"/>
  <c r="A119" i="16"/>
  <c r="AN118" i="16"/>
  <c r="AM118" i="16"/>
  <c r="AL118" i="16"/>
  <c r="AK118" i="16"/>
  <c r="AJ118" i="16"/>
  <c r="AI118" i="16"/>
  <c r="AH118" i="16"/>
  <c r="AF118" i="16"/>
  <c r="AB118" i="16"/>
  <c r="Z118" i="16"/>
  <c r="U118" i="16"/>
  <c r="T118" i="16"/>
  <c r="R118" i="16"/>
  <c r="O118" i="16"/>
  <c r="D118" i="16"/>
  <c r="C118" i="16"/>
  <c r="B118" i="16"/>
  <c r="A118" i="16"/>
  <c r="AN117" i="16"/>
  <c r="AM117" i="16"/>
  <c r="AL117" i="16"/>
  <c r="AK117" i="16"/>
  <c r="AJ117" i="16"/>
  <c r="AI117" i="16"/>
  <c r="AH117" i="16"/>
  <c r="AF117" i="16"/>
  <c r="AB117" i="16"/>
  <c r="Z117" i="16"/>
  <c r="U117" i="16"/>
  <c r="T117" i="16"/>
  <c r="R117" i="16"/>
  <c r="O117" i="16"/>
  <c r="D117" i="16"/>
  <c r="C117" i="16"/>
  <c r="B117" i="16"/>
  <c r="A117" i="16"/>
  <c r="AN116" i="16"/>
  <c r="AM116" i="16"/>
  <c r="AL116" i="16"/>
  <c r="AK116" i="16"/>
  <c r="AJ116" i="16"/>
  <c r="AI116" i="16"/>
  <c r="AH116" i="16"/>
  <c r="AF116" i="16"/>
  <c r="AB116" i="16"/>
  <c r="Z116" i="16"/>
  <c r="U116" i="16"/>
  <c r="T116" i="16"/>
  <c r="R116" i="16"/>
  <c r="O116" i="16"/>
  <c r="D116" i="16"/>
  <c r="C116" i="16"/>
  <c r="B116" i="16"/>
  <c r="A116" i="16"/>
  <c r="AN115" i="16"/>
  <c r="AM115" i="16"/>
  <c r="AL115" i="16"/>
  <c r="AK115" i="16"/>
  <c r="AJ115" i="16"/>
  <c r="AI115" i="16"/>
  <c r="AH115" i="16"/>
  <c r="AF115" i="16"/>
  <c r="AB115" i="16"/>
  <c r="Z115" i="16"/>
  <c r="U115" i="16"/>
  <c r="T115" i="16"/>
  <c r="R115" i="16"/>
  <c r="O115" i="16"/>
  <c r="D115" i="16"/>
  <c r="C115" i="16"/>
  <c r="B115" i="16"/>
  <c r="A115" i="16"/>
  <c r="AN114" i="16"/>
  <c r="AM114" i="16"/>
  <c r="AL114" i="16"/>
  <c r="AK114" i="16"/>
  <c r="AJ114" i="16"/>
  <c r="AI114" i="16"/>
  <c r="AH114" i="16"/>
  <c r="AF114" i="16"/>
  <c r="AB114" i="16"/>
  <c r="Z114" i="16"/>
  <c r="U114" i="16"/>
  <c r="T114" i="16"/>
  <c r="R114" i="16"/>
  <c r="O114" i="16"/>
  <c r="D114" i="16"/>
  <c r="C114" i="16"/>
  <c r="B114" i="16"/>
  <c r="A114" i="16"/>
  <c r="AN113" i="16"/>
  <c r="AM113" i="16"/>
  <c r="AL113" i="16"/>
  <c r="AK113" i="16"/>
  <c r="AJ113" i="16"/>
  <c r="AI113" i="16"/>
  <c r="AH113" i="16"/>
  <c r="AF113" i="16"/>
  <c r="AB113" i="16"/>
  <c r="Z113" i="16"/>
  <c r="U113" i="16"/>
  <c r="T113" i="16"/>
  <c r="R113" i="16"/>
  <c r="O113" i="16"/>
  <c r="D113" i="16"/>
  <c r="C113" i="16"/>
  <c r="B113" i="16"/>
  <c r="A113" i="16"/>
  <c r="AN112" i="16"/>
  <c r="AM112" i="16"/>
  <c r="AL112" i="16"/>
  <c r="AK112" i="16"/>
  <c r="AJ112" i="16"/>
  <c r="AI112" i="16"/>
  <c r="AH112" i="16"/>
  <c r="AF112" i="16"/>
  <c r="AB112" i="16"/>
  <c r="Z112" i="16"/>
  <c r="U112" i="16"/>
  <c r="T112" i="16"/>
  <c r="R112" i="16"/>
  <c r="O112" i="16"/>
  <c r="D112" i="16"/>
  <c r="C112" i="16"/>
  <c r="B112" i="16"/>
  <c r="A112" i="16"/>
  <c r="AN111" i="16"/>
  <c r="AM111" i="16"/>
  <c r="AL111" i="16"/>
  <c r="AK111" i="16"/>
  <c r="AJ111" i="16"/>
  <c r="AI111" i="16"/>
  <c r="AH111" i="16"/>
  <c r="AF111" i="16"/>
  <c r="AB111" i="16"/>
  <c r="Z111" i="16"/>
  <c r="U111" i="16"/>
  <c r="T111" i="16"/>
  <c r="R111" i="16"/>
  <c r="O111" i="16"/>
  <c r="D111" i="16"/>
  <c r="C111" i="16"/>
  <c r="B111" i="16"/>
  <c r="A111" i="16"/>
  <c r="AN110" i="16"/>
  <c r="AM110" i="16"/>
  <c r="AL110" i="16"/>
  <c r="AK110" i="16"/>
  <c r="AJ110" i="16"/>
  <c r="AI110" i="16"/>
  <c r="AH110" i="16"/>
  <c r="AF110" i="16"/>
  <c r="AB110" i="16"/>
  <c r="Z110" i="16"/>
  <c r="U110" i="16"/>
  <c r="T110" i="16"/>
  <c r="R110" i="16"/>
  <c r="O110" i="16"/>
  <c r="D110" i="16"/>
  <c r="C110" i="16"/>
  <c r="B110" i="16"/>
  <c r="A110" i="16"/>
  <c r="AN109" i="16"/>
  <c r="AM109" i="16"/>
  <c r="AL109" i="16"/>
  <c r="AK109" i="16"/>
  <c r="AJ109" i="16"/>
  <c r="AI109" i="16"/>
  <c r="AH109" i="16"/>
  <c r="AF109" i="16"/>
  <c r="AB109" i="16"/>
  <c r="Z109" i="16"/>
  <c r="U109" i="16"/>
  <c r="T109" i="16"/>
  <c r="R109" i="16"/>
  <c r="O109" i="16"/>
  <c r="D109" i="16"/>
  <c r="C109" i="16"/>
  <c r="B109" i="16"/>
  <c r="A109" i="16"/>
  <c r="AN108" i="16"/>
  <c r="AM108" i="16"/>
  <c r="AL108" i="16"/>
  <c r="AK108" i="16"/>
  <c r="AJ108" i="16"/>
  <c r="AI108" i="16"/>
  <c r="AH108" i="16"/>
  <c r="AF108" i="16"/>
  <c r="AB108" i="16"/>
  <c r="Z108" i="16"/>
  <c r="U108" i="16"/>
  <c r="T108" i="16"/>
  <c r="R108" i="16"/>
  <c r="O108" i="16"/>
  <c r="D108" i="16"/>
  <c r="C108" i="16"/>
  <c r="B108" i="16"/>
  <c r="A108" i="16"/>
  <c r="AN107" i="16"/>
  <c r="AM107" i="16"/>
  <c r="AL107" i="16"/>
  <c r="AK107" i="16"/>
  <c r="AJ107" i="16"/>
  <c r="AI107" i="16"/>
  <c r="AH107" i="16"/>
  <c r="AF107" i="16"/>
  <c r="AB107" i="16"/>
  <c r="Z107" i="16"/>
  <c r="U107" i="16"/>
  <c r="T107" i="16"/>
  <c r="R107" i="16"/>
  <c r="O107" i="16"/>
  <c r="D107" i="16"/>
  <c r="C107" i="16"/>
  <c r="B107" i="16"/>
  <c r="A107" i="16"/>
  <c r="AN106" i="16"/>
  <c r="AM106" i="16"/>
  <c r="AL106" i="16"/>
  <c r="AK106" i="16"/>
  <c r="AJ106" i="16"/>
  <c r="AI106" i="16"/>
  <c r="AH106" i="16"/>
  <c r="AF106" i="16"/>
  <c r="AB106" i="16"/>
  <c r="Z106" i="16"/>
  <c r="U106" i="16"/>
  <c r="T106" i="16"/>
  <c r="R106" i="16"/>
  <c r="O106" i="16"/>
  <c r="D106" i="16"/>
  <c r="C106" i="16"/>
  <c r="B106" i="16"/>
  <c r="A106" i="16"/>
  <c r="AN105" i="16"/>
  <c r="AM105" i="16"/>
  <c r="AL105" i="16"/>
  <c r="AK105" i="16"/>
  <c r="AJ105" i="16"/>
  <c r="AI105" i="16"/>
  <c r="AH105" i="16"/>
  <c r="AF105" i="16"/>
  <c r="AB105" i="16"/>
  <c r="Z105" i="16"/>
  <c r="U105" i="16"/>
  <c r="T105" i="16"/>
  <c r="R105" i="16"/>
  <c r="O105" i="16"/>
  <c r="D105" i="16"/>
  <c r="C105" i="16"/>
  <c r="B105" i="16"/>
  <c r="A105" i="16"/>
  <c r="AN104" i="16"/>
  <c r="AM104" i="16"/>
  <c r="AL104" i="16"/>
  <c r="AK104" i="16"/>
  <c r="AJ104" i="16"/>
  <c r="AI104" i="16"/>
  <c r="AH104" i="16"/>
  <c r="AF104" i="16"/>
  <c r="AB104" i="16"/>
  <c r="Z104" i="16"/>
  <c r="U104" i="16"/>
  <c r="T104" i="16"/>
  <c r="R104" i="16"/>
  <c r="O104" i="16"/>
  <c r="D104" i="16"/>
  <c r="C104" i="16"/>
  <c r="B104" i="16"/>
  <c r="A104" i="16"/>
  <c r="AN103" i="16"/>
  <c r="AM103" i="16"/>
  <c r="AL103" i="16"/>
  <c r="AK103" i="16"/>
  <c r="AJ103" i="16"/>
  <c r="AI103" i="16"/>
  <c r="AH103" i="16"/>
  <c r="AF103" i="16"/>
  <c r="AB103" i="16"/>
  <c r="Z103" i="16"/>
  <c r="U103" i="16"/>
  <c r="T103" i="16"/>
  <c r="R103" i="16"/>
  <c r="O103" i="16"/>
  <c r="D103" i="16"/>
  <c r="C103" i="16"/>
  <c r="B103" i="16"/>
  <c r="A103" i="16"/>
  <c r="AN102" i="16"/>
  <c r="AM102" i="16"/>
  <c r="AL102" i="16"/>
  <c r="AK102" i="16"/>
  <c r="AJ102" i="16"/>
  <c r="AI102" i="16"/>
  <c r="AH102" i="16"/>
  <c r="AF102" i="16"/>
  <c r="AB102" i="16"/>
  <c r="Z102" i="16"/>
  <c r="U102" i="16"/>
  <c r="T102" i="16"/>
  <c r="R102" i="16"/>
  <c r="O102" i="16"/>
  <c r="D102" i="16"/>
  <c r="C102" i="16"/>
  <c r="B102" i="16"/>
  <c r="A102" i="16"/>
  <c r="AN101" i="16"/>
  <c r="AM101" i="16"/>
  <c r="AL101" i="16"/>
  <c r="AK101" i="16"/>
  <c r="AJ101" i="16"/>
  <c r="AI101" i="16"/>
  <c r="AH101" i="16"/>
  <c r="AF101" i="16"/>
  <c r="AB101" i="16"/>
  <c r="Z101" i="16"/>
  <c r="U101" i="16"/>
  <c r="T101" i="16"/>
  <c r="R101" i="16"/>
  <c r="O101" i="16"/>
  <c r="D101" i="16"/>
  <c r="C101" i="16"/>
  <c r="B101" i="16"/>
  <c r="A101" i="16"/>
  <c r="AN100" i="16"/>
  <c r="AM100" i="16"/>
  <c r="AL100" i="16"/>
  <c r="AK100" i="16"/>
  <c r="AJ100" i="16"/>
  <c r="AI100" i="16"/>
  <c r="AH100" i="16"/>
  <c r="AF100" i="16"/>
  <c r="AB100" i="16"/>
  <c r="Z100" i="16"/>
  <c r="U100" i="16"/>
  <c r="T100" i="16"/>
  <c r="R100" i="16"/>
  <c r="O100" i="16"/>
  <c r="D100" i="16"/>
  <c r="C100" i="16"/>
  <c r="B100" i="16"/>
  <c r="A100" i="16"/>
  <c r="AN99" i="16"/>
  <c r="AM99" i="16"/>
  <c r="AL99" i="16"/>
  <c r="AK99" i="16"/>
  <c r="AJ99" i="16"/>
  <c r="AI99" i="16"/>
  <c r="AH99" i="16"/>
  <c r="AF99" i="16"/>
  <c r="AB99" i="16"/>
  <c r="Z99" i="16"/>
  <c r="U99" i="16"/>
  <c r="T99" i="16"/>
  <c r="R99" i="16"/>
  <c r="O99" i="16"/>
  <c r="D99" i="16"/>
  <c r="C99" i="16"/>
  <c r="B99" i="16"/>
  <c r="A99" i="16"/>
  <c r="AN98" i="16"/>
  <c r="AM98" i="16"/>
  <c r="AL98" i="16"/>
  <c r="AK98" i="16"/>
  <c r="AJ98" i="16"/>
  <c r="AI98" i="16"/>
  <c r="AH98" i="16"/>
  <c r="AF98" i="16"/>
  <c r="AB98" i="16"/>
  <c r="Z98" i="16"/>
  <c r="U98" i="16"/>
  <c r="T98" i="16"/>
  <c r="R98" i="16"/>
  <c r="O98" i="16"/>
  <c r="D98" i="16"/>
  <c r="C98" i="16"/>
  <c r="B98" i="16"/>
  <c r="A98" i="16"/>
  <c r="AN97" i="16"/>
  <c r="AM97" i="16"/>
  <c r="AL97" i="16"/>
  <c r="AK97" i="16"/>
  <c r="AJ97" i="16"/>
  <c r="AI97" i="16"/>
  <c r="AH97" i="16"/>
  <c r="AF97" i="16"/>
  <c r="AB97" i="16"/>
  <c r="Z97" i="16"/>
  <c r="U97" i="16"/>
  <c r="T97" i="16"/>
  <c r="R97" i="16"/>
  <c r="O97" i="16"/>
  <c r="D97" i="16"/>
  <c r="C97" i="16"/>
  <c r="B97" i="16"/>
  <c r="A97" i="16"/>
  <c r="AN96" i="16"/>
  <c r="AM96" i="16"/>
  <c r="AL96" i="16"/>
  <c r="AK96" i="16"/>
  <c r="AJ96" i="16"/>
  <c r="AI96" i="16"/>
  <c r="AH96" i="16"/>
  <c r="AF96" i="16"/>
  <c r="AB96" i="16"/>
  <c r="Z96" i="16"/>
  <c r="U96" i="16"/>
  <c r="T96" i="16"/>
  <c r="R96" i="16"/>
  <c r="O96" i="16"/>
  <c r="D96" i="16"/>
  <c r="C96" i="16"/>
  <c r="B96" i="16"/>
  <c r="A96" i="16"/>
  <c r="AN95" i="16"/>
  <c r="AM95" i="16"/>
  <c r="AL95" i="16"/>
  <c r="AK95" i="16"/>
  <c r="AJ95" i="16"/>
  <c r="AI95" i="16"/>
  <c r="AH95" i="16"/>
  <c r="AF95" i="16"/>
  <c r="AB95" i="16"/>
  <c r="Z95" i="16"/>
  <c r="U95" i="16"/>
  <c r="T95" i="16"/>
  <c r="R95" i="16"/>
  <c r="O95" i="16"/>
  <c r="D95" i="16"/>
  <c r="C95" i="16"/>
  <c r="B95" i="16"/>
  <c r="A95" i="16"/>
  <c r="AN94" i="16"/>
  <c r="AM94" i="16"/>
  <c r="AL94" i="16"/>
  <c r="AK94" i="16"/>
  <c r="AJ94" i="16"/>
  <c r="AI94" i="16"/>
  <c r="AH94" i="16"/>
  <c r="AF94" i="16"/>
  <c r="AB94" i="16"/>
  <c r="Z94" i="16"/>
  <c r="U94" i="16"/>
  <c r="T94" i="16"/>
  <c r="R94" i="16"/>
  <c r="O94" i="16"/>
  <c r="D94" i="16"/>
  <c r="C94" i="16"/>
  <c r="B94" i="16"/>
  <c r="A94" i="16"/>
  <c r="AN93" i="16"/>
  <c r="AM93" i="16"/>
  <c r="AL93" i="16"/>
  <c r="AK93" i="16"/>
  <c r="AJ93" i="16"/>
  <c r="AI93" i="16"/>
  <c r="AH93" i="16"/>
  <c r="AF93" i="16"/>
  <c r="AB93" i="16"/>
  <c r="Z93" i="16"/>
  <c r="U93" i="16"/>
  <c r="T93" i="16"/>
  <c r="R93" i="16"/>
  <c r="O93" i="16"/>
  <c r="D93" i="16"/>
  <c r="C93" i="16"/>
  <c r="B93" i="16"/>
  <c r="A93" i="16"/>
  <c r="AN92" i="16"/>
  <c r="AM92" i="16"/>
  <c r="AL92" i="16"/>
  <c r="AK92" i="16"/>
  <c r="AJ92" i="16"/>
  <c r="AI92" i="16"/>
  <c r="AH92" i="16"/>
  <c r="AF92" i="16"/>
  <c r="AB92" i="16"/>
  <c r="Z92" i="16"/>
  <c r="U92" i="16"/>
  <c r="T92" i="16"/>
  <c r="R92" i="16"/>
  <c r="O92" i="16"/>
  <c r="D92" i="16"/>
  <c r="C92" i="16"/>
  <c r="B92" i="16"/>
  <c r="A92" i="16"/>
  <c r="AN91" i="16"/>
  <c r="AM91" i="16"/>
  <c r="AL91" i="16"/>
  <c r="AK91" i="16"/>
  <c r="AJ91" i="16"/>
  <c r="AI91" i="16"/>
  <c r="AH91" i="16"/>
  <c r="AF91" i="16"/>
  <c r="AB91" i="16"/>
  <c r="Z91" i="16"/>
  <c r="U91" i="16"/>
  <c r="T91" i="16"/>
  <c r="R91" i="16"/>
  <c r="O91" i="16"/>
  <c r="D91" i="16"/>
  <c r="C91" i="16"/>
  <c r="B91" i="16"/>
  <c r="A91" i="16"/>
  <c r="AN90" i="16"/>
  <c r="AM90" i="16"/>
  <c r="AL90" i="16"/>
  <c r="AK90" i="16"/>
  <c r="AJ90" i="16"/>
  <c r="AI90" i="16"/>
  <c r="AH90" i="16"/>
  <c r="AF90" i="16"/>
  <c r="AB90" i="16"/>
  <c r="Z90" i="16"/>
  <c r="U90" i="16"/>
  <c r="T90" i="16"/>
  <c r="R90" i="16"/>
  <c r="O90" i="16"/>
  <c r="D90" i="16"/>
  <c r="C90" i="16"/>
  <c r="B90" i="16"/>
  <c r="A90" i="16"/>
  <c r="AN89" i="16"/>
  <c r="AM89" i="16"/>
  <c r="AL89" i="16"/>
  <c r="AK89" i="16"/>
  <c r="AJ89" i="16"/>
  <c r="AI89" i="16"/>
  <c r="AH89" i="16"/>
  <c r="AF89" i="16"/>
  <c r="AB89" i="16"/>
  <c r="Z89" i="16"/>
  <c r="U89" i="16"/>
  <c r="T89" i="16"/>
  <c r="R89" i="16"/>
  <c r="O89" i="16"/>
  <c r="D89" i="16"/>
  <c r="C89" i="16"/>
  <c r="B89" i="16"/>
  <c r="A89" i="16"/>
  <c r="AN88" i="16"/>
  <c r="AM88" i="16"/>
  <c r="AL88" i="16"/>
  <c r="AK88" i="16"/>
  <c r="AJ88" i="16"/>
  <c r="AI88" i="16"/>
  <c r="AH88" i="16"/>
  <c r="AF88" i="16"/>
  <c r="AB88" i="16"/>
  <c r="Z88" i="16"/>
  <c r="U88" i="16"/>
  <c r="T88" i="16"/>
  <c r="R88" i="16"/>
  <c r="O88" i="16"/>
  <c r="D88" i="16"/>
  <c r="C88" i="16"/>
  <c r="B88" i="16"/>
  <c r="A88" i="16"/>
  <c r="AN87" i="16"/>
  <c r="AM87" i="16"/>
  <c r="AL87" i="16"/>
  <c r="AK87" i="16"/>
  <c r="AJ87" i="16"/>
  <c r="AI87" i="16"/>
  <c r="AH87" i="16"/>
  <c r="AF87" i="16"/>
  <c r="AB87" i="16"/>
  <c r="Z87" i="16"/>
  <c r="U87" i="16"/>
  <c r="T87" i="16"/>
  <c r="R87" i="16"/>
  <c r="O87" i="16"/>
  <c r="D87" i="16"/>
  <c r="C87" i="16"/>
  <c r="B87" i="16"/>
  <c r="A87" i="16"/>
  <c r="AN86" i="16"/>
  <c r="AM86" i="16"/>
  <c r="AL86" i="16"/>
  <c r="AK86" i="16"/>
  <c r="AJ86" i="16"/>
  <c r="AI86" i="16"/>
  <c r="AH86" i="16"/>
  <c r="AF86" i="16"/>
  <c r="AB86" i="16"/>
  <c r="Z86" i="16"/>
  <c r="U86" i="16"/>
  <c r="T86" i="16"/>
  <c r="R86" i="16"/>
  <c r="O86" i="16"/>
  <c r="D86" i="16"/>
  <c r="C86" i="16"/>
  <c r="B86" i="16"/>
  <c r="A86" i="16"/>
  <c r="AN85" i="16"/>
  <c r="AM85" i="16"/>
  <c r="AL85" i="16"/>
  <c r="AK85" i="16"/>
  <c r="AJ85" i="16"/>
  <c r="AI85" i="16"/>
  <c r="AH85" i="16"/>
  <c r="AF85" i="16"/>
  <c r="AB85" i="16"/>
  <c r="Z85" i="16"/>
  <c r="U85" i="16"/>
  <c r="T85" i="16"/>
  <c r="R85" i="16"/>
  <c r="O85" i="16"/>
  <c r="D85" i="16"/>
  <c r="C85" i="16"/>
  <c r="B85" i="16"/>
  <c r="A85" i="16"/>
  <c r="AN84" i="16"/>
  <c r="AM84" i="16"/>
  <c r="AL84" i="16"/>
  <c r="AK84" i="16"/>
  <c r="AJ84" i="16"/>
  <c r="AI84" i="16"/>
  <c r="AH84" i="16"/>
  <c r="AF84" i="16"/>
  <c r="AB84" i="16"/>
  <c r="Z84" i="16"/>
  <c r="U84" i="16"/>
  <c r="T84" i="16"/>
  <c r="R84" i="16"/>
  <c r="O84" i="16"/>
  <c r="D84" i="16"/>
  <c r="C84" i="16"/>
  <c r="B84" i="16"/>
  <c r="A84" i="16"/>
  <c r="AN83" i="16"/>
  <c r="AM83" i="16"/>
  <c r="AL83" i="16"/>
  <c r="AK83" i="16"/>
  <c r="AJ83" i="16"/>
  <c r="AI83" i="16"/>
  <c r="AH83" i="16"/>
  <c r="AF83" i="16"/>
  <c r="AB83" i="16"/>
  <c r="Z83" i="16"/>
  <c r="U83" i="16"/>
  <c r="T83" i="16"/>
  <c r="R83" i="16"/>
  <c r="O83" i="16"/>
  <c r="D83" i="16"/>
  <c r="C83" i="16"/>
  <c r="B83" i="16"/>
  <c r="A83" i="16"/>
  <c r="AN82" i="16"/>
  <c r="AM82" i="16"/>
  <c r="AL82" i="16"/>
  <c r="AK82" i="16"/>
  <c r="AJ82" i="16"/>
  <c r="AI82" i="16"/>
  <c r="AH82" i="16"/>
  <c r="AF82" i="16"/>
  <c r="AB82" i="16"/>
  <c r="Z82" i="16"/>
  <c r="U82" i="16"/>
  <c r="T82" i="16"/>
  <c r="R82" i="16"/>
  <c r="O82" i="16"/>
  <c r="D82" i="16"/>
  <c r="C82" i="16"/>
  <c r="B82" i="16"/>
  <c r="A82" i="16"/>
  <c r="AN81" i="16"/>
  <c r="AM81" i="16"/>
  <c r="AL81" i="16"/>
  <c r="AK81" i="16"/>
  <c r="AJ81" i="16"/>
  <c r="AI81" i="16"/>
  <c r="AH81" i="16"/>
  <c r="AF81" i="16"/>
  <c r="AB81" i="16"/>
  <c r="Z81" i="16"/>
  <c r="U81" i="16"/>
  <c r="T81" i="16"/>
  <c r="R81" i="16"/>
  <c r="O81" i="16"/>
  <c r="D81" i="16"/>
  <c r="C81" i="16"/>
  <c r="B81" i="16"/>
  <c r="A81" i="16"/>
  <c r="AN80" i="16"/>
  <c r="AM80" i="16"/>
  <c r="AL80" i="16"/>
  <c r="AK80" i="16"/>
  <c r="AJ80" i="16"/>
  <c r="AI80" i="16"/>
  <c r="AH80" i="16"/>
  <c r="AF80" i="16"/>
  <c r="AB80" i="16"/>
  <c r="Z80" i="16"/>
  <c r="U80" i="16"/>
  <c r="T80" i="16"/>
  <c r="R80" i="16"/>
  <c r="O80" i="16"/>
  <c r="D80" i="16"/>
  <c r="C80" i="16"/>
  <c r="B80" i="16"/>
  <c r="A80" i="16"/>
  <c r="AN79" i="16"/>
  <c r="AM79" i="16"/>
  <c r="AL79" i="16"/>
  <c r="AK79" i="16"/>
  <c r="AJ79" i="16"/>
  <c r="AI79" i="16"/>
  <c r="AH79" i="16"/>
  <c r="AF79" i="16"/>
  <c r="AB79" i="16"/>
  <c r="Z79" i="16"/>
  <c r="U79" i="16"/>
  <c r="T79" i="16"/>
  <c r="R79" i="16"/>
  <c r="O79" i="16"/>
  <c r="D79" i="16"/>
  <c r="C79" i="16"/>
  <c r="B79" i="16"/>
  <c r="A79" i="16"/>
  <c r="AN78" i="16"/>
  <c r="AM78" i="16"/>
  <c r="AL78" i="16"/>
  <c r="AK78" i="16"/>
  <c r="AJ78" i="16"/>
  <c r="AI78" i="16"/>
  <c r="AH78" i="16"/>
  <c r="AF78" i="16"/>
  <c r="AB78" i="16"/>
  <c r="Z78" i="16"/>
  <c r="U78" i="16"/>
  <c r="T78" i="16"/>
  <c r="R78" i="16"/>
  <c r="O78" i="16"/>
  <c r="D78" i="16"/>
  <c r="C78" i="16"/>
  <c r="B78" i="16"/>
  <c r="A78" i="16"/>
  <c r="AN77" i="16"/>
  <c r="AM77" i="16"/>
  <c r="AL77" i="16"/>
  <c r="AK77" i="16"/>
  <c r="AJ77" i="16"/>
  <c r="AI77" i="16"/>
  <c r="AH77" i="16"/>
  <c r="AF77" i="16"/>
  <c r="AB77" i="16"/>
  <c r="Z77" i="16"/>
  <c r="U77" i="16"/>
  <c r="T77" i="16"/>
  <c r="R77" i="16"/>
  <c r="O77" i="16"/>
  <c r="D77" i="16"/>
  <c r="C77" i="16"/>
  <c r="B77" i="16"/>
  <c r="A77" i="16"/>
  <c r="AN76" i="16"/>
  <c r="AM76" i="16"/>
  <c r="AL76" i="16"/>
  <c r="AK76" i="16"/>
  <c r="AJ76" i="16"/>
  <c r="AI76" i="16"/>
  <c r="AH76" i="16"/>
  <c r="AF76" i="16"/>
  <c r="AB76" i="16"/>
  <c r="Z76" i="16"/>
  <c r="U76" i="16"/>
  <c r="T76" i="16"/>
  <c r="R76" i="16"/>
  <c r="O76" i="16"/>
  <c r="D76" i="16"/>
  <c r="C76" i="16"/>
  <c r="B76" i="16"/>
  <c r="A76" i="16"/>
  <c r="AN75" i="16"/>
  <c r="AM75" i="16"/>
  <c r="AL75" i="16"/>
  <c r="AK75" i="16"/>
  <c r="AJ75" i="16"/>
  <c r="AI75" i="16"/>
  <c r="AH75" i="16"/>
  <c r="AF75" i="16"/>
  <c r="AB75" i="16"/>
  <c r="Z75" i="16"/>
  <c r="U75" i="16"/>
  <c r="T75" i="16"/>
  <c r="R75" i="16"/>
  <c r="O75" i="16"/>
  <c r="D75" i="16"/>
  <c r="C75" i="16"/>
  <c r="B75" i="16"/>
  <c r="A75" i="16"/>
  <c r="AN74" i="16"/>
  <c r="AM74" i="16"/>
  <c r="AL74" i="16"/>
  <c r="AK74" i="16"/>
  <c r="AJ74" i="16"/>
  <c r="AI74" i="16"/>
  <c r="AH74" i="16"/>
  <c r="AF74" i="16"/>
  <c r="AB74" i="16"/>
  <c r="Z74" i="16"/>
  <c r="U74" i="16"/>
  <c r="T74" i="16"/>
  <c r="R74" i="16"/>
  <c r="O74" i="16"/>
  <c r="D74" i="16"/>
  <c r="C74" i="16"/>
  <c r="B74" i="16"/>
  <c r="A74" i="16"/>
  <c r="AN73" i="16"/>
  <c r="AM73" i="16"/>
  <c r="AL73" i="16"/>
  <c r="AK73" i="16"/>
  <c r="AJ73" i="16"/>
  <c r="AI73" i="16"/>
  <c r="AH73" i="16"/>
  <c r="AF73" i="16"/>
  <c r="AB73" i="16"/>
  <c r="Z73" i="16"/>
  <c r="U73" i="16"/>
  <c r="T73" i="16"/>
  <c r="R73" i="16"/>
  <c r="O73" i="16"/>
  <c r="D73" i="16"/>
  <c r="C73" i="16"/>
  <c r="B73" i="16"/>
  <c r="A73" i="16"/>
  <c r="AN72" i="16"/>
  <c r="AM72" i="16"/>
  <c r="AL72" i="16"/>
  <c r="AK72" i="16"/>
  <c r="AJ72" i="16"/>
  <c r="AI72" i="16"/>
  <c r="AH72" i="16"/>
  <c r="AF72" i="16"/>
  <c r="AB72" i="16"/>
  <c r="Z72" i="16"/>
  <c r="U72" i="16"/>
  <c r="T72" i="16"/>
  <c r="R72" i="16"/>
  <c r="O72" i="16"/>
  <c r="D72" i="16"/>
  <c r="C72" i="16"/>
  <c r="B72" i="16"/>
  <c r="A72" i="16"/>
  <c r="AN71" i="16"/>
  <c r="AM71" i="16"/>
  <c r="AL71" i="16"/>
  <c r="AK71" i="16"/>
  <c r="AJ71" i="16"/>
  <c r="AI71" i="16"/>
  <c r="AH71" i="16"/>
  <c r="AF71" i="16"/>
  <c r="AB71" i="16"/>
  <c r="Z71" i="16"/>
  <c r="U71" i="16"/>
  <c r="T71" i="16"/>
  <c r="R71" i="16"/>
  <c r="O71" i="16"/>
  <c r="D71" i="16"/>
  <c r="C71" i="16"/>
  <c r="B71" i="16"/>
  <c r="A71" i="16"/>
  <c r="AN70" i="16"/>
  <c r="AM70" i="16"/>
  <c r="AL70" i="16"/>
  <c r="AK70" i="16"/>
  <c r="AJ70" i="16"/>
  <c r="AI70" i="16"/>
  <c r="AH70" i="16"/>
  <c r="AF70" i="16"/>
  <c r="AB70" i="16"/>
  <c r="Z70" i="16"/>
  <c r="U70" i="16"/>
  <c r="T70" i="16"/>
  <c r="R70" i="16"/>
  <c r="O70" i="16"/>
  <c r="D70" i="16"/>
  <c r="C70" i="16"/>
  <c r="B70" i="16"/>
  <c r="A70" i="16"/>
  <c r="AN69" i="16"/>
  <c r="AM69" i="16"/>
  <c r="AL69" i="16"/>
  <c r="AK69" i="16"/>
  <c r="AJ69" i="16"/>
  <c r="AI69" i="16"/>
  <c r="AH69" i="16"/>
  <c r="AF69" i="16"/>
  <c r="AB69" i="16"/>
  <c r="Z69" i="16"/>
  <c r="U69" i="16"/>
  <c r="T69" i="16"/>
  <c r="R69" i="16"/>
  <c r="O69" i="16"/>
  <c r="D69" i="16"/>
  <c r="C69" i="16"/>
  <c r="B69" i="16"/>
  <c r="A69" i="16"/>
  <c r="AN68" i="16"/>
  <c r="AM68" i="16"/>
  <c r="AL68" i="16"/>
  <c r="AK68" i="16"/>
  <c r="AJ68" i="16"/>
  <c r="AI68" i="16"/>
  <c r="AH68" i="16"/>
  <c r="AF68" i="16"/>
  <c r="AB68" i="16"/>
  <c r="Z68" i="16"/>
  <c r="U68" i="16"/>
  <c r="T68" i="16"/>
  <c r="R68" i="16"/>
  <c r="O68" i="16"/>
  <c r="D68" i="16"/>
  <c r="C68" i="16"/>
  <c r="B68" i="16"/>
  <c r="A68" i="16"/>
  <c r="AN67" i="16"/>
  <c r="AM67" i="16"/>
  <c r="AL67" i="16"/>
  <c r="AK67" i="16"/>
  <c r="AJ67" i="16"/>
  <c r="AI67" i="16"/>
  <c r="AH67" i="16"/>
  <c r="AF67" i="16"/>
  <c r="AB67" i="16"/>
  <c r="Z67" i="16"/>
  <c r="U67" i="16"/>
  <c r="T67" i="16"/>
  <c r="R67" i="16"/>
  <c r="O67" i="16"/>
  <c r="D67" i="16"/>
  <c r="C67" i="16"/>
  <c r="B67" i="16"/>
  <c r="A67" i="16"/>
  <c r="AN66" i="16"/>
  <c r="AM66" i="16"/>
  <c r="AL66" i="16"/>
  <c r="AK66" i="16"/>
  <c r="AJ66" i="16"/>
  <c r="AI66" i="16"/>
  <c r="AH66" i="16"/>
  <c r="AF66" i="16"/>
  <c r="AB66" i="16"/>
  <c r="Z66" i="16"/>
  <c r="U66" i="16"/>
  <c r="T66" i="16"/>
  <c r="R66" i="16"/>
  <c r="O66" i="16"/>
  <c r="D66" i="16"/>
  <c r="C66" i="16"/>
  <c r="B66" i="16"/>
  <c r="A66" i="16"/>
  <c r="AN65" i="16"/>
  <c r="AM65" i="16"/>
  <c r="AL65" i="16"/>
  <c r="AK65" i="16"/>
  <c r="AJ65" i="16"/>
  <c r="AI65" i="16"/>
  <c r="AH65" i="16"/>
  <c r="AF65" i="16"/>
  <c r="AB65" i="16"/>
  <c r="Z65" i="16"/>
  <c r="U65" i="16"/>
  <c r="T65" i="16"/>
  <c r="R65" i="16"/>
  <c r="O65" i="16"/>
  <c r="D65" i="16"/>
  <c r="C65" i="16"/>
  <c r="B65" i="16"/>
  <c r="A65" i="16"/>
  <c r="AN64" i="16"/>
  <c r="AM64" i="16"/>
  <c r="AL64" i="16"/>
  <c r="AK64" i="16"/>
  <c r="AJ64" i="16"/>
  <c r="AI64" i="16"/>
  <c r="AH64" i="16"/>
  <c r="AF64" i="16"/>
  <c r="AB64" i="16"/>
  <c r="Z64" i="16"/>
  <c r="U64" i="16"/>
  <c r="T64" i="16"/>
  <c r="R64" i="16"/>
  <c r="O64" i="16"/>
  <c r="D64" i="16"/>
  <c r="C64" i="16"/>
  <c r="B64" i="16"/>
  <c r="A64" i="16"/>
  <c r="AN63" i="16"/>
  <c r="AM63" i="16"/>
  <c r="AL63" i="16"/>
  <c r="AK63" i="16"/>
  <c r="AJ63" i="16"/>
  <c r="AI63" i="16"/>
  <c r="AH63" i="16"/>
  <c r="AF63" i="16"/>
  <c r="AB63" i="16"/>
  <c r="Z63" i="16"/>
  <c r="U63" i="16"/>
  <c r="T63" i="16"/>
  <c r="R63" i="16"/>
  <c r="O63" i="16"/>
  <c r="D63" i="16"/>
  <c r="C63" i="16"/>
  <c r="B63" i="16"/>
  <c r="A63" i="16"/>
  <c r="AN62" i="16"/>
  <c r="AM62" i="16"/>
  <c r="AL62" i="16"/>
  <c r="AK62" i="16"/>
  <c r="AJ62" i="16"/>
  <c r="AI62" i="16"/>
  <c r="AH62" i="16"/>
  <c r="AF62" i="16"/>
  <c r="AB62" i="16"/>
  <c r="Z62" i="16"/>
  <c r="U62" i="16"/>
  <c r="T62" i="16"/>
  <c r="R62" i="16"/>
  <c r="O62" i="16"/>
  <c r="D62" i="16"/>
  <c r="C62" i="16"/>
  <c r="B62" i="16"/>
  <c r="A62" i="16"/>
  <c r="AN61" i="16"/>
  <c r="AM61" i="16"/>
  <c r="AL61" i="16"/>
  <c r="AK61" i="16"/>
  <c r="AJ61" i="16"/>
  <c r="AI61" i="16"/>
  <c r="AH61" i="16"/>
  <c r="AF61" i="16"/>
  <c r="AB61" i="16"/>
  <c r="Z61" i="16"/>
  <c r="U61" i="16"/>
  <c r="T61" i="16"/>
  <c r="R61" i="16"/>
  <c r="O61" i="16"/>
  <c r="D61" i="16"/>
  <c r="C61" i="16"/>
  <c r="B61" i="16"/>
  <c r="A61" i="16"/>
  <c r="AN60" i="16"/>
  <c r="AM60" i="16"/>
  <c r="AL60" i="16"/>
  <c r="AK60" i="16"/>
  <c r="AJ60" i="16"/>
  <c r="AI60" i="16"/>
  <c r="AH60" i="16"/>
  <c r="AF60" i="16"/>
  <c r="AB60" i="16"/>
  <c r="Z60" i="16"/>
  <c r="U60" i="16"/>
  <c r="T60" i="16"/>
  <c r="R60" i="16"/>
  <c r="O60" i="16"/>
  <c r="D60" i="16"/>
  <c r="C60" i="16"/>
  <c r="B60" i="16"/>
  <c r="A60" i="16"/>
  <c r="AN59" i="16"/>
  <c r="AM59" i="16"/>
  <c r="AL59" i="16"/>
  <c r="AK59" i="16"/>
  <c r="AJ59" i="16"/>
  <c r="AI59" i="16"/>
  <c r="AH59" i="16"/>
  <c r="AF59" i="16"/>
  <c r="AB59" i="16"/>
  <c r="Z59" i="16"/>
  <c r="U59" i="16"/>
  <c r="T59" i="16"/>
  <c r="R59" i="16"/>
  <c r="O59" i="16"/>
  <c r="D59" i="16"/>
  <c r="C59" i="16"/>
  <c r="B59" i="16"/>
  <c r="A59" i="16"/>
  <c r="AN58" i="16"/>
  <c r="AM58" i="16"/>
  <c r="AL58" i="16"/>
  <c r="AK58" i="16"/>
  <c r="AJ58" i="16"/>
  <c r="AI58" i="16"/>
  <c r="AH58" i="16"/>
  <c r="AF58" i="16"/>
  <c r="AB58" i="16"/>
  <c r="Z58" i="16"/>
  <c r="U58" i="16"/>
  <c r="T58" i="16"/>
  <c r="R58" i="16"/>
  <c r="O58" i="16"/>
  <c r="D58" i="16"/>
  <c r="C58" i="16"/>
  <c r="B58" i="16"/>
  <c r="A58" i="16"/>
  <c r="AN57" i="16"/>
  <c r="AM57" i="16"/>
  <c r="AL57" i="16"/>
  <c r="AK57" i="16"/>
  <c r="AJ57" i="16"/>
  <c r="AI57" i="16"/>
  <c r="AH57" i="16"/>
  <c r="AF57" i="16"/>
  <c r="AB57" i="16"/>
  <c r="Z57" i="16"/>
  <c r="U57" i="16"/>
  <c r="T57" i="16"/>
  <c r="R57" i="16"/>
  <c r="O57" i="16"/>
  <c r="D57" i="16"/>
  <c r="C57" i="16"/>
  <c r="B57" i="16"/>
  <c r="A57" i="16"/>
  <c r="AN56" i="16"/>
  <c r="AM56" i="16"/>
  <c r="AL56" i="16"/>
  <c r="AK56" i="16"/>
  <c r="AJ56" i="16"/>
  <c r="AI56" i="16"/>
  <c r="AH56" i="16"/>
  <c r="AF56" i="16"/>
  <c r="AB56" i="16"/>
  <c r="Z56" i="16"/>
  <c r="U56" i="16"/>
  <c r="T56" i="16"/>
  <c r="R56" i="16"/>
  <c r="O56" i="16"/>
  <c r="D56" i="16"/>
  <c r="C56" i="16"/>
  <c r="B56" i="16"/>
  <c r="A56" i="16"/>
  <c r="AN55" i="16"/>
  <c r="AM55" i="16"/>
  <c r="AL55" i="16"/>
  <c r="AK55" i="16"/>
  <c r="AJ55" i="16"/>
  <c r="AI55" i="16"/>
  <c r="AH55" i="16"/>
  <c r="AF55" i="16"/>
  <c r="AB55" i="16"/>
  <c r="Z55" i="16"/>
  <c r="U55" i="16"/>
  <c r="T55" i="16"/>
  <c r="R55" i="16"/>
  <c r="O55" i="16"/>
  <c r="D55" i="16"/>
  <c r="C55" i="16"/>
  <c r="B55" i="16"/>
  <c r="A55" i="16"/>
  <c r="AN54" i="16"/>
  <c r="AM54" i="16"/>
  <c r="AL54" i="16"/>
  <c r="AK54" i="16"/>
  <c r="AJ54" i="16"/>
  <c r="AI54" i="16"/>
  <c r="AH54" i="16"/>
  <c r="AF54" i="16"/>
  <c r="AB54" i="16"/>
  <c r="Z54" i="16"/>
  <c r="U54" i="16"/>
  <c r="T54" i="16"/>
  <c r="R54" i="16"/>
  <c r="O54" i="16"/>
  <c r="D54" i="16"/>
  <c r="C54" i="16"/>
  <c r="B54" i="16"/>
  <c r="A54" i="16"/>
  <c r="AN53" i="16"/>
  <c r="AM53" i="16"/>
  <c r="AL53" i="16"/>
  <c r="AK53" i="16"/>
  <c r="AJ53" i="16"/>
  <c r="AI53" i="16"/>
  <c r="AH53" i="16"/>
  <c r="AF53" i="16"/>
  <c r="AB53" i="16"/>
  <c r="Z53" i="16"/>
  <c r="U53" i="16"/>
  <c r="T53" i="16"/>
  <c r="R53" i="16"/>
  <c r="O53" i="16"/>
  <c r="D53" i="16"/>
  <c r="C53" i="16"/>
  <c r="B53" i="16"/>
  <c r="A53" i="16"/>
  <c r="AN52" i="16"/>
  <c r="AM52" i="16"/>
  <c r="AL52" i="16"/>
  <c r="AK52" i="16"/>
  <c r="AJ52" i="16"/>
  <c r="AI52" i="16"/>
  <c r="AH52" i="16"/>
  <c r="AF52" i="16"/>
  <c r="AB52" i="16"/>
  <c r="Z52" i="16"/>
  <c r="U52" i="16"/>
  <c r="T52" i="16"/>
  <c r="R52" i="16"/>
  <c r="O52" i="16"/>
  <c r="D52" i="16"/>
  <c r="C52" i="16"/>
  <c r="B52" i="16"/>
  <c r="A52" i="16"/>
  <c r="AN51" i="16"/>
  <c r="AM51" i="16"/>
  <c r="AL51" i="16"/>
  <c r="AK51" i="16"/>
  <c r="AJ51" i="16"/>
  <c r="AI51" i="16"/>
  <c r="AH51" i="16"/>
  <c r="AF51" i="16"/>
  <c r="AB51" i="16"/>
  <c r="Z51" i="16"/>
  <c r="U51" i="16"/>
  <c r="T51" i="16"/>
  <c r="R51" i="16"/>
  <c r="O51" i="16"/>
  <c r="D51" i="16"/>
  <c r="C51" i="16"/>
  <c r="B51" i="16"/>
  <c r="A51" i="16"/>
  <c r="AN50" i="16"/>
  <c r="AM50" i="16"/>
  <c r="AL50" i="16"/>
  <c r="AK50" i="16"/>
  <c r="AJ50" i="16"/>
  <c r="AI50" i="16"/>
  <c r="AH50" i="16"/>
  <c r="AF50" i="16"/>
  <c r="AB50" i="16"/>
  <c r="Z50" i="16"/>
  <c r="U50" i="16"/>
  <c r="T50" i="16"/>
  <c r="R50" i="16"/>
  <c r="O50" i="16"/>
  <c r="D50" i="16"/>
  <c r="C50" i="16"/>
  <c r="B50" i="16"/>
  <c r="A50" i="16"/>
  <c r="AN49" i="16"/>
  <c r="AM49" i="16"/>
  <c r="AL49" i="16"/>
  <c r="AK49" i="16"/>
  <c r="AJ49" i="16"/>
  <c r="AI49" i="16"/>
  <c r="AH49" i="16"/>
  <c r="AF49" i="16"/>
  <c r="AB49" i="16"/>
  <c r="Z49" i="16"/>
  <c r="U49" i="16"/>
  <c r="T49" i="16"/>
  <c r="R49" i="16"/>
  <c r="O49" i="16"/>
  <c r="D49" i="16"/>
  <c r="C49" i="16"/>
  <c r="B49" i="16"/>
  <c r="A49" i="16"/>
  <c r="AN48" i="16"/>
  <c r="AM48" i="16"/>
  <c r="AL48" i="16"/>
  <c r="AK48" i="16"/>
  <c r="AJ48" i="16"/>
  <c r="AI48" i="16"/>
  <c r="AH48" i="16"/>
  <c r="AF48" i="16"/>
  <c r="AB48" i="16"/>
  <c r="Z48" i="16"/>
  <c r="U48" i="16"/>
  <c r="T48" i="16"/>
  <c r="R48" i="16"/>
  <c r="O48" i="16"/>
  <c r="D48" i="16"/>
  <c r="C48" i="16"/>
  <c r="B48" i="16"/>
  <c r="A48" i="16"/>
  <c r="AN47" i="16"/>
  <c r="AM47" i="16"/>
  <c r="AL47" i="16"/>
  <c r="AK47" i="16"/>
  <c r="AJ47" i="16"/>
  <c r="AI47" i="16"/>
  <c r="AH47" i="16"/>
  <c r="AF47" i="16"/>
  <c r="AB47" i="16"/>
  <c r="Z47" i="16"/>
  <c r="U47" i="16"/>
  <c r="T47" i="16"/>
  <c r="R47" i="16"/>
  <c r="O47" i="16"/>
  <c r="D47" i="16"/>
  <c r="C47" i="16"/>
  <c r="B47" i="16"/>
  <c r="A47" i="16"/>
  <c r="AN46" i="16"/>
  <c r="AM46" i="16"/>
  <c r="AL46" i="16"/>
  <c r="AK46" i="16"/>
  <c r="AJ46" i="16"/>
  <c r="AI46" i="16"/>
  <c r="AH46" i="16"/>
  <c r="AF46" i="16"/>
  <c r="AB46" i="16"/>
  <c r="Z46" i="16"/>
  <c r="U46" i="16"/>
  <c r="T46" i="16"/>
  <c r="R46" i="16"/>
  <c r="O46" i="16"/>
  <c r="D46" i="16"/>
  <c r="C46" i="16"/>
  <c r="B46" i="16"/>
  <c r="A46" i="16"/>
  <c r="AN45" i="16"/>
  <c r="AM45" i="16"/>
  <c r="AL45" i="16"/>
  <c r="AK45" i="16"/>
  <c r="AJ45" i="16"/>
  <c r="AI45" i="16"/>
  <c r="AH45" i="16"/>
  <c r="AF45" i="16"/>
  <c r="AB45" i="16"/>
  <c r="Z45" i="16"/>
  <c r="U45" i="16"/>
  <c r="T45" i="16"/>
  <c r="R45" i="16"/>
  <c r="O45" i="16"/>
  <c r="D45" i="16"/>
  <c r="C45" i="16"/>
  <c r="B45" i="16"/>
  <c r="A45" i="16"/>
  <c r="AN44" i="16"/>
  <c r="AM44" i="16"/>
  <c r="AL44" i="16"/>
  <c r="AK44" i="16"/>
  <c r="AJ44" i="16"/>
  <c r="AI44" i="16"/>
  <c r="AH44" i="16"/>
  <c r="AF44" i="16"/>
  <c r="AB44" i="16"/>
  <c r="Z44" i="16"/>
  <c r="U44" i="16"/>
  <c r="T44" i="16"/>
  <c r="R44" i="16"/>
  <c r="O44" i="16"/>
  <c r="D44" i="16"/>
  <c r="C44" i="16"/>
  <c r="B44" i="16"/>
  <c r="A44" i="16"/>
  <c r="AN43" i="16"/>
  <c r="AM43" i="16"/>
  <c r="AL43" i="16"/>
  <c r="AK43" i="16"/>
  <c r="AJ43" i="16"/>
  <c r="AI43" i="16"/>
  <c r="AH43" i="16"/>
  <c r="AF43" i="16"/>
  <c r="AB43" i="16"/>
  <c r="Z43" i="16"/>
  <c r="U43" i="16"/>
  <c r="T43" i="16"/>
  <c r="R43" i="16"/>
  <c r="O43" i="16"/>
  <c r="D43" i="16"/>
  <c r="C43" i="16"/>
  <c r="B43" i="16"/>
  <c r="A43" i="16"/>
  <c r="AN42" i="16"/>
  <c r="AM42" i="16"/>
  <c r="AL42" i="16"/>
  <c r="AK42" i="16"/>
  <c r="AJ42" i="16"/>
  <c r="AI42" i="16"/>
  <c r="AH42" i="16"/>
  <c r="AF42" i="16"/>
  <c r="AB42" i="16"/>
  <c r="Z42" i="16"/>
  <c r="U42" i="16"/>
  <c r="T42" i="16"/>
  <c r="R42" i="16"/>
  <c r="O42" i="16"/>
  <c r="D42" i="16"/>
  <c r="C42" i="16"/>
  <c r="B42" i="16"/>
  <c r="A42" i="16"/>
  <c r="AN41" i="16"/>
  <c r="AM41" i="16"/>
  <c r="AL41" i="16"/>
  <c r="AK41" i="16"/>
  <c r="AJ41" i="16"/>
  <c r="AI41" i="16"/>
  <c r="AH41" i="16"/>
  <c r="AF41" i="16"/>
  <c r="AB41" i="16"/>
  <c r="Z41" i="16"/>
  <c r="U41" i="16"/>
  <c r="T41" i="16"/>
  <c r="R41" i="16"/>
  <c r="O41" i="16"/>
  <c r="D41" i="16"/>
  <c r="C41" i="16"/>
  <c r="B41" i="16"/>
  <c r="A41" i="16"/>
  <c r="AN40" i="16"/>
  <c r="AM40" i="16"/>
  <c r="AL40" i="16"/>
  <c r="AK40" i="16"/>
  <c r="AJ40" i="16"/>
  <c r="AI40" i="16"/>
  <c r="AH40" i="16"/>
  <c r="AF40" i="16"/>
  <c r="AB40" i="16"/>
  <c r="Z40" i="16"/>
  <c r="U40" i="16"/>
  <c r="T40" i="16"/>
  <c r="R40" i="16"/>
  <c r="O40" i="16"/>
  <c r="D40" i="16"/>
  <c r="C40" i="16"/>
  <c r="B40" i="16"/>
  <c r="A40" i="16"/>
  <c r="AN39" i="16"/>
  <c r="AM39" i="16"/>
  <c r="AL39" i="16"/>
  <c r="AK39" i="16"/>
  <c r="AJ39" i="16"/>
  <c r="AI39" i="16"/>
  <c r="AH39" i="16"/>
  <c r="AF39" i="16"/>
  <c r="AB39" i="16"/>
  <c r="Z39" i="16"/>
  <c r="U39" i="16"/>
  <c r="T39" i="16"/>
  <c r="R39" i="16"/>
  <c r="O39" i="16"/>
  <c r="D39" i="16"/>
  <c r="C39" i="16"/>
  <c r="B39" i="16"/>
  <c r="A39" i="16"/>
  <c r="AN38" i="16"/>
  <c r="AM38" i="16"/>
  <c r="AL38" i="16"/>
  <c r="AK38" i="16"/>
  <c r="AJ38" i="16"/>
  <c r="AI38" i="16"/>
  <c r="AH38" i="16"/>
  <c r="AF38" i="16"/>
  <c r="AB38" i="16"/>
  <c r="Z38" i="16"/>
  <c r="U38" i="16"/>
  <c r="T38" i="16"/>
  <c r="R38" i="16"/>
  <c r="O38" i="16"/>
  <c r="D38" i="16"/>
  <c r="C38" i="16"/>
  <c r="B38" i="16"/>
  <c r="A38" i="16"/>
  <c r="AN37" i="16"/>
  <c r="AM37" i="16"/>
  <c r="AL37" i="16"/>
  <c r="AK37" i="16"/>
  <c r="AJ37" i="16"/>
  <c r="AI37" i="16"/>
  <c r="AH37" i="16"/>
  <c r="AF37" i="16"/>
  <c r="AB37" i="16"/>
  <c r="Z37" i="16"/>
  <c r="U37" i="16"/>
  <c r="T37" i="16"/>
  <c r="R37" i="16"/>
  <c r="O37" i="16"/>
  <c r="D37" i="16"/>
  <c r="C37" i="16"/>
  <c r="B37" i="16"/>
  <c r="A37" i="16"/>
  <c r="AN36" i="16"/>
  <c r="AM36" i="16"/>
  <c r="AL36" i="16"/>
  <c r="AK36" i="16"/>
  <c r="AJ36" i="16"/>
  <c r="AI36" i="16"/>
  <c r="AH36" i="16"/>
  <c r="AF36" i="16"/>
  <c r="AB36" i="16"/>
  <c r="Z36" i="16"/>
  <c r="U36" i="16"/>
  <c r="T36" i="16"/>
  <c r="R36" i="16"/>
  <c r="O36" i="16"/>
  <c r="D36" i="16"/>
  <c r="C36" i="16"/>
  <c r="B36" i="16"/>
  <c r="A36" i="16"/>
  <c r="AN35" i="16"/>
  <c r="AM35" i="16"/>
  <c r="AL35" i="16"/>
  <c r="AK35" i="16"/>
  <c r="AJ35" i="16"/>
  <c r="AI35" i="16"/>
  <c r="AH35" i="16"/>
  <c r="AF35" i="16"/>
  <c r="AB35" i="16"/>
  <c r="Z35" i="16"/>
  <c r="U35" i="16"/>
  <c r="T35" i="16"/>
  <c r="R35" i="16"/>
  <c r="O35" i="16"/>
  <c r="D35" i="16"/>
  <c r="C35" i="16"/>
  <c r="B35" i="16"/>
  <c r="A35" i="16"/>
  <c r="AN34" i="16"/>
  <c r="AM34" i="16"/>
  <c r="AL34" i="16"/>
  <c r="AK34" i="16"/>
  <c r="AJ34" i="16"/>
  <c r="AI34" i="16"/>
  <c r="AH34" i="16"/>
  <c r="AF34" i="16"/>
  <c r="AB34" i="16"/>
  <c r="Z34" i="16"/>
  <c r="U34" i="16"/>
  <c r="T34" i="16"/>
  <c r="R34" i="16"/>
  <c r="O34" i="16"/>
  <c r="D34" i="16"/>
  <c r="C34" i="16"/>
  <c r="B34" i="16"/>
  <c r="A34" i="16"/>
  <c r="AN33" i="16"/>
  <c r="AM33" i="16"/>
  <c r="AL33" i="16"/>
  <c r="AK33" i="16"/>
  <c r="AJ33" i="16"/>
  <c r="AI33" i="16"/>
  <c r="AH33" i="16"/>
  <c r="AF33" i="16"/>
  <c r="AB33" i="16"/>
  <c r="Z33" i="16"/>
  <c r="U33" i="16"/>
  <c r="T33" i="16"/>
  <c r="R33" i="16"/>
  <c r="O33" i="16"/>
  <c r="D33" i="16"/>
  <c r="C33" i="16"/>
  <c r="B33" i="16"/>
  <c r="A33" i="16"/>
  <c r="AN32" i="16"/>
  <c r="AM32" i="16"/>
  <c r="AL32" i="16"/>
  <c r="AK32" i="16"/>
  <c r="AJ32" i="16"/>
  <c r="AI32" i="16"/>
  <c r="AH32" i="16"/>
  <c r="AF32" i="16"/>
  <c r="AB32" i="16"/>
  <c r="Z32" i="16"/>
  <c r="U32" i="16"/>
  <c r="T32" i="16"/>
  <c r="R32" i="16"/>
  <c r="O32" i="16"/>
  <c r="D32" i="16"/>
  <c r="C32" i="16"/>
  <c r="B32" i="16"/>
  <c r="A32" i="16"/>
  <c r="AN31" i="16"/>
  <c r="AM31" i="16"/>
  <c r="AL31" i="16"/>
  <c r="AK31" i="16"/>
  <c r="AJ31" i="16"/>
  <c r="AI31" i="16"/>
  <c r="AH31" i="16"/>
  <c r="AF31" i="16"/>
  <c r="AB31" i="16"/>
  <c r="Z31" i="16"/>
  <c r="U31" i="16"/>
  <c r="T31" i="16"/>
  <c r="R31" i="16"/>
  <c r="O31" i="16"/>
  <c r="D31" i="16"/>
  <c r="C31" i="16"/>
  <c r="B31" i="16"/>
  <c r="A31" i="16"/>
  <c r="AN30" i="16"/>
  <c r="AM30" i="16"/>
  <c r="AL30" i="16"/>
  <c r="AK30" i="16"/>
  <c r="AJ30" i="16"/>
  <c r="AI30" i="16"/>
  <c r="AH30" i="16"/>
  <c r="AF30" i="16"/>
  <c r="AB30" i="16"/>
  <c r="Z30" i="16"/>
  <c r="U30" i="16"/>
  <c r="T30" i="16"/>
  <c r="R30" i="16"/>
  <c r="O30" i="16"/>
  <c r="D30" i="16"/>
  <c r="C30" i="16"/>
  <c r="B30" i="16"/>
  <c r="A30" i="16"/>
  <c r="AN29" i="16"/>
  <c r="AM29" i="16"/>
  <c r="AL29" i="16"/>
  <c r="AK29" i="16"/>
  <c r="AJ29" i="16"/>
  <c r="AI29" i="16"/>
  <c r="AH29" i="16"/>
  <c r="AF29" i="16"/>
  <c r="AB29" i="16"/>
  <c r="Z29" i="16"/>
  <c r="U29" i="16"/>
  <c r="T29" i="16"/>
  <c r="R29" i="16"/>
  <c r="O29" i="16"/>
  <c r="D29" i="16"/>
  <c r="C29" i="16"/>
  <c r="B29" i="16"/>
  <c r="A29" i="16"/>
  <c r="AN28" i="16"/>
  <c r="AM28" i="16"/>
  <c r="AL28" i="16"/>
  <c r="AK28" i="16"/>
  <c r="AJ28" i="16"/>
  <c r="AI28" i="16"/>
  <c r="AH28" i="16"/>
  <c r="AF28" i="16"/>
  <c r="AB28" i="16"/>
  <c r="Z28" i="16"/>
  <c r="U28" i="16"/>
  <c r="T28" i="16"/>
  <c r="R28" i="16"/>
  <c r="O28" i="16"/>
  <c r="D28" i="16"/>
  <c r="C28" i="16"/>
  <c r="B28" i="16"/>
  <c r="A28" i="16"/>
  <c r="AN27" i="16"/>
  <c r="AM27" i="16"/>
  <c r="AL27" i="16"/>
  <c r="AK27" i="16"/>
  <c r="AJ27" i="16"/>
  <c r="AI27" i="16"/>
  <c r="AH27" i="16"/>
  <c r="AF27" i="16"/>
  <c r="AB27" i="16"/>
  <c r="Z27" i="16"/>
  <c r="U27" i="16"/>
  <c r="T27" i="16"/>
  <c r="R27" i="16"/>
  <c r="O27" i="16"/>
  <c r="D27" i="16"/>
  <c r="C27" i="16"/>
  <c r="B27" i="16"/>
  <c r="A27" i="16"/>
  <c r="AN26" i="16"/>
  <c r="AM26" i="16"/>
  <c r="AL26" i="16"/>
  <c r="AK26" i="16"/>
  <c r="AJ26" i="16"/>
  <c r="AI26" i="16"/>
  <c r="AH26" i="16"/>
  <c r="AF26" i="16"/>
  <c r="AB26" i="16"/>
  <c r="Z26" i="16"/>
  <c r="U26" i="16"/>
  <c r="T26" i="16"/>
  <c r="R26" i="16"/>
  <c r="O26" i="16"/>
  <c r="D26" i="16"/>
  <c r="C26" i="16"/>
  <c r="B26" i="16"/>
  <c r="A26" i="16"/>
  <c r="AN25" i="16"/>
  <c r="AM25" i="16"/>
  <c r="AL25" i="16"/>
  <c r="AK25" i="16"/>
  <c r="AJ25" i="16"/>
  <c r="AI25" i="16"/>
  <c r="AH25" i="16"/>
  <c r="AF25" i="16"/>
  <c r="AB25" i="16"/>
  <c r="Z25" i="16"/>
  <c r="U25" i="16"/>
  <c r="T25" i="16"/>
  <c r="R25" i="16"/>
  <c r="O25" i="16"/>
  <c r="D25" i="16"/>
  <c r="C25" i="16"/>
  <c r="B25" i="16"/>
  <c r="A25" i="16"/>
  <c r="AN24" i="16"/>
  <c r="AM24" i="16"/>
  <c r="AL24" i="16"/>
  <c r="AK24" i="16"/>
  <c r="AJ24" i="16"/>
  <c r="AI24" i="16"/>
  <c r="AH24" i="16"/>
  <c r="AF24" i="16"/>
  <c r="AB24" i="16"/>
  <c r="Z24" i="16"/>
  <c r="U24" i="16"/>
  <c r="T24" i="16"/>
  <c r="R24" i="16"/>
  <c r="O24" i="16"/>
  <c r="D24" i="16"/>
  <c r="C24" i="16"/>
  <c r="B24" i="16"/>
  <c r="A24" i="16"/>
  <c r="AN23" i="16"/>
  <c r="AM23" i="16"/>
  <c r="AL23" i="16"/>
  <c r="AK23" i="16"/>
  <c r="AJ23" i="16"/>
  <c r="AI23" i="16"/>
  <c r="AH23" i="16"/>
  <c r="AF23" i="16"/>
  <c r="AB23" i="16"/>
  <c r="Z23" i="16"/>
  <c r="U23" i="16"/>
  <c r="T23" i="16"/>
  <c r="R23" i="16"/>
  <c r="O23" i="16"/>
  <c r="D23" i="16"/>
  <c r="C23" i="16"/>
  <c r="B23" i="16"/>
  <c r="A23" i="16"/>
  <c r="AN22" i="16"/>
  <c r="AM22" i="16"/>
  <c r="AL22" i="16"/>
  <c r="AK22" i="16"/>
  <c r="AJ22" i="16"/>
  <c r="AI22" i="16"/>
  <c r="AH22" i="16"/>
  <c r="AF22" i="16"/>
  <c r="AB22" i="16"/>
  <c r="Z22" i="16"/>
  <c r="U22" i="16"/>
  <c r="T22" i="16"/>
  <c r="R22" i="16"/>
  <c r="O22" i="16"/>
  <c r="D22" i="16"/>
  <c r="C22" i="16"/>
  <c r="B22" i="16"/>
  <c r="A22" i="16"/>
  <c r="AN21" i="16"/>
  <c r="AM21" i="16"/>
  <c r="AL21" i="16"/>
  <c r="AK21" i="16"/>
  <c r="AJ21" i="16"/>
  <c r="AI21" i="16"/>
  <c r="AH21" i="16"/>
  <c r="AF21" i="16"/>
  <c r="AB21" i="16"/>
  <c r="Z21" i="16"/>
  <c r="U21" i="16"/>
  <c r="T21" i="16"/>
  <c r="R21" i="16"/>
  <c r="O21" i="16"/>
  <c r="D21" i="16"/>
  <c r="C21" i="16"/>
  <c r="B21" i="16"/>
  <c r="A21" i="16"/>
  <c r="AN20" i="16"/>
  <c r="AM20" i="16"/>
  <c r="AL20" i="16"/>
  <c r="AK20" i="16"/>
  <c r="AJ20" i="16"/>
  <c r="AI20" i="16"/>
  <c r="AH20" i="16"/>
  <c r="AF20" i="16"/>
  <c r="AB20" i="16"/>
  <c r="Z20" i="16"/>
  <c r="U20" i="16"/>
  <c r="T20" i="16"/>
  <c r="R20" i="16"/>
  <c r="O20" i="16"/>
  <c r="D20" i="16"/>
  <c r="C20" i="16"/>
  <c r="B20" i="16"/>
  <c r="A20" i="16"/>
  <c r="AN19" i="16"/>
  <c r="AM19" i="16"/>
  <c r="AL19" i="16"/>
  <c r="AK19" i="16"/>
  <c r="AJ19" i="16"/>
  <c r="AI19" i="16"/>
  <c r="AH19" i="16"/>
  <c r="AF19" i="16"/>
  <c r="AB19" i="16"/>
  <c r="Z19" i="16"/>
  <c r="U19" i="16"/>
  <c r="T19" i="16"/>
  <c r="R19" i="16"/>
  <c r="O19" i="16"/>
  <c r="D19" i="16"/>
  <c r="C19" i="16"/>
  <c r="B19" i="16"/>
  <c r="A19" i="16"/>
  <c r="AN18" i="16"/>
  <c r="AM18" i="16"/>
  <c r="AL18" i="16"/>
  <c r="AK18" i="16"/>
  <c r="AJ18" i="16"/>
  <c r="AI18" i="16"/>
  <c r="AH18" i="16"/>
  <c r="AF18" i="16"/>
  <c r="AB18" i="16"/>
  <c r="Z18" i="16"/>
  <c r="U18" i="16"/>
  <c r="T18" i="16"/>
  <c r="R18" i="16"/>
  <c r="O18" i="16"/>
  <c r="D18" i="16"/>
  <c r="C18" i="16"/>
  <c r="B18" i="16"/>
  <c r="A18" i="16"/>
  <c r="AN17" i="16"/>
  <c r="AM17" i="16"/>
  <c r="AL17" i="16"/>
  <c r="AK17" i="16"/>
  <c r="AJ17" i="16"/>
  <c r="AI17" i="16"/>
  <c r="AH17" i="16"/>
  <c r="AF17" i="16"/>
  <c r="AB17" i="16"/>
  <c r="Z17" i="16"/>
  <c r="U17" i="16"/>
  <c r="T17" i="16"/>
  <c r="R17" i="16"/>
  <c r="O17" i="16"/>
  <c r="D17" i="16"/>
  <c r="C17" i="16"/>
  <c r="B17" i="16"/>
  <c r="A17" i="16"/>
  <c r="AN16" i="16"/>
  <c r="AM16" i="16"/>
  <c r="AL16" i="16"/>
  <c r="AK16" i="16"/>
  <c r="AJ16" i="16"/>
  <c r="AI16" i="16"/>
  <c r="AH16" i="16"/>
  <c r="AF16" i="16"/>
  <c r="AB16" i="16"/>
  <c r="Z16" i="16"/>
  <c r="U16" i="16"/>
  <c r="T16" i="16"/>
  <c r="R16" i="16"/>
  <c r="O16" i="16"/>
  <c r="D16" i="16"/>
  <c r="C16" i="16"/>
  <c r="B16" i="16"/>
  <c r="A16" i="16"/>
  <c r="AN15" i="16"/>
  <c r="AM15" i="16"/>
  <c r="AL15" i="16"/>
  <c r="AK15" i="16"/>
  <c r="AJ15" i="16"/>
  <c r="AI15" i="16"/>
  <c r="AH15" i="16"/>
  <c r="AF15" i="16"/>
  <c r="AB15" i="16"/>
  <c r="Z15" i="16"/>
  <c r="U15" i="16"/>
  <c r="T15" i="16"/>
  <c r="R15" i="16"/>
  <c r="O15" i="16"/>
  <c r="D15" i="16"/>
  <c r="C15" i="16"/>
  <c r="B15" i="16"/>
  <c r="A15" i="16"/>
  <c r="AN14" i="16"/>
  <c r="AM14" i="16"/>
  <c r="AL14" i="16"/>
  <c r="AK14" i="16"/>
  <c r="AJ14" i="16"/>
  <c r="AI14" i="16"/>
  <c r="AH14" i="16"/>
  <c r="AF14" i="16"/>
  <c r="AB14" i="16"/>
  <c r="Z14" i="16"/>
  <c r="U14" i="16"/>
  <c r="T14" i="16"/>
  <c r="R14" i="16"/>
  <c r="O14" i="16"/>
  <c r="D14" i="16"/>
  <c r="C14" i="16"/>
  <c r="B14" i="16"/>
  <c r="A14" i="16"/>
  <c r="AN13" i="16"/>
  <c r="AM13" i="16"/>
  <c r="AL13" i="16"/>
  <c r="AK13" i="16"/>
  <c r="AJ13" i="16"/>
  <c r="AI13" i="16"/>
  <c r="AH13" i="16"/>
  <c r="AF13" i="16"/>
  <c r="AB13" i="16"/>
  <c r="Z13" i="16"/>
  <c r="U13" i="16"/>
  <c r="T13" i="16"/>
  <c r="R13" i="16"/>
  <c r="O13" i="16"/>
  <c r="D13" i="16"/>
  <c r="C13" i="16"/>
  <c r="B13" i="16"/>
  <c r="A13" i="16"/>
  <c r="AN12" i="16"/>
  <c r="AM12" i="16"/>
  <c r="AL12" i="16"/>
  <c r="AK12" i="16"/>
  <c r="AJ12" i="16"/>
  <c r="AI12" i="16"/>
  <c r="AH12" i="16"/>
  <c r="AF12" i="16"/>
  <c r="AB12" i="16"/>
  <c r="Z12" i="16"/>
  <c r="U12" i="16"/>
  <c r="T12" i="16"/>
  <c r="R12" i="16"/>
  <c r="O12" i="16"/>
  <c r="D12" i="16"/>
  <c r="C12" i="16"/>
  <c r="B12" i="16"/>
  <c r="A12" i="16"/>
  <c r="AN11" i="16"/>
  <c r="AM11" i="16"/>
  <c r="AL11" i="16"/>
  <c r="AK11" i="16"/>
  <c r="AJ11" i="16"/>
  <c r="AI11" i="16"/>
  <c r="AH11" i="16"/>
  <c r="AF11" i="16"/>
  <c r="AB11" i="16"/>
  <c r="Z11" i="16"/>
  <c r="U11" i="16"/>
  <c r="T11" i="16"/>
  <c r="R11" i="16"/>
  <c r="O11" i="16"/>
  <c r="D11" i="16"/>
  <c r="C11" i="16"/>
  <c r="B11" i="16"/>
  <c r="A11" i="16"/>
  <c r="AN10" i="16"/>
  <c r="AM10" i="16"/>
  <c r="AL10" i="16"/>
  <c r="AK10" i="16"/>
  <c r="AJ10" i="16"/>
  <c r="AI10" i="16"/>
  <c r="AH10" i="16"/>
  <c r="AF10" i="16"/>
  <c r="AB10" i="16"/>
  <c r="Z10" i="16"/>
  <c r="U10" i="16"/>
  <c r="T10" i="16"/>
  <c r="R10" i="16"/>
  <c r="O10" i="16"/>
  <c r="D10" i="16"/>
  <c r="C10" i="16"/>
  <c r="B10" i="16"/>
  <c r="A10" i="16"/>
  <c r="AN9" i="16"/>
  <c r="AM9" i="16"/>
  <c r="AL9" i="16"/>
  <c r="AK9" i="16"/>
  <c r="AJ9" i="16"/>
  <c r="AI9" i="16"/>
  <c r="AH9" i="16"/>
  <c r="AF9" i="16"/>
  <c r="AB9" i="16"/>
  <c r="Z9" i="16"/>
  <c r="U9" i="16"/>
  <c r="T9" i="16"/>
  <c r="R9" i="16"/>
  <c r="O9" i="16"/>
  <c r="D9" i="16"/>
  <c r="C9" i="16"/>
  <c r="B9" i="16"/>
  <c r="A9" i="16"/>
  <c r="AN8" i="16"/>
  <c r="AM8" i="16"/>
  <c r="AL8" i="16"/>
  <c r="AK8" i="16"/>
  <c r="AJ8" i="16"/>
  <c r="AI8" i="16"/>
  <c r="AH8" i="16"/>
  <c r="AF8" i="16"/>
  <c r="AB8" i="16"/>
  <c r="Z8" i="16"/>
  <c r="U8" i="16"/>
  <c r="T8" i="16"/>
  <c r="R8" i="16"/>
  <c r="O8" i="16"/>
  <c r="D8" i="16"/>
  <c r="C8" i="16"/>
  <c r="B8" i="16"/>
  <c r="A8" i="16"/>
  <c r="AN7" i="16"/>
  <c r="AM7" i="16"/>
  <c r="AL7" i="16"/>
  <c r="AK7" i="16"/>
  <c r="AJ7" i="16"/>
  <c r="AI7" i="16"/>
  <c r="AH7" i="16"/>
  <c r="AF7" i="16"/>
  <c r="AB7" i="16"/>
  <c r="Z7" i="16"/>
  <c r="U7" i="16"/>
  <c r="T7" i="16"/>
  <c r="R7" i="16"/>
  <c r="O7" i="16"/>
  <c r="D7" i="16"/>
  <c r="C7" i="16"/>
  <c r="B7" i="16"/>
  <c r="A7" i="16"/>
  <c r="AN6" i="16"/>
  <c r="AM6" i="16"/>
  <c r="AL6" i="16"/>
  <c r="AK6" i="16"/>
  <c r="AJ6" i="16"/>
  <c r="AI6" i="16"/>
  <c r="AH6" i="16"/>
  <c r="AF6" i="16"/>
  <c r="AB6" i="16"/>
  <c r="Z6" i="16"/>
  <c r="U6" i="16"/>
  <c r="T6" i="16"/>
  <c r="R6" i="16"/>
  <c r="O6" i="16"/>
  <c r="D6" i="16"/>
  <c r="C6" i="16"/>
  <c r="B6" i="16"/>
  <c r="A6" i="16"/>
  <c r="AN5" i="16"/>
  <c r="AM5" i="16"/>
  <c r="AL5" i="16"/>
  <c r="AK5" i="16"/>
  <c r="AJ5" i="16"/>
  <c r="AI5" i="16"/>
  <c r="AH5" i="16"/>
  <c r="AF5" i="16"/>
  <c r="AB5" i="16"/>
  <c r="Z5" i="16"/>
  <c r="U5" i="16"/>
  <c r="T5" i="16"/>
  <c r="R5" i="16"/>
  <c r="O5" i="16"/>
  <c r="D5" i="16"/>
  <c r="C5" i="16"/>
  <c r="B5" i="16"/>
  <c r="A5" i="16"/>
  <c r="AP4" i="16"/>
  <c r="AO4" i="16"/>
  <c r="AN4" i="16"/>
  <c r="AM4" i="16"/>
  <c r="AL4" i="16"/>
  <c r="AK4" i="16"/>
  <c r="AJ4" i="16"/>
  <c r="AI4" i="16"/>
  <c r="AH4" i="16"/>
  <c r="AF4" i="16"/>
  <c r="AB4" i="16"/>
  <c r="Z4" i="16"/>
  <c r="U4" i="16"/>
  <c r="T4" i="16"/>
  <c r="R4" i="16"/>
  <c r="O4" i="16"/>
  <c r="D4" i="16"/>
  <c r="C4" i="16"/>
  <c r="B4" i="16"/>
  <c r="A4" i="16"/>
  <c r="V2" i="16"/>
  <c r="B43" i="14"/>
  <c r="E21" i="14"/>
  <c r="D21" i="14"/>
  <c r="B21" i="14"/>
  <c r="E20" i="14"/>
  <c r="D20" i="14"/>
  <c r="B20" i="14"/>
  <c r="E19" i="14"/>
  <c r="D19" i="14"/>
  <c r="B19" i="14"/>
  <c r="E18" i="14"/>
  <c r="D18" i="14"/>
  <c r="B18" i="14"/>
  <c r="E17" i="14"/>
  <c r="D17" i="14"/>
  <c r="B17" i="14"/>
  <c r="E16" i="14"/>
  <c r="D16" i="14"/>
  <c r="B16" i="14"/>
  <c r="E15" i="14"/>
  <c r="D15" i="14"/>
  <c r="B15" i="14"/>
  <c r="E14" i="14"/>
  <c r="D14" i="14"/>
  <c r="B14" i="14"/>
  <c r="E13" i="14"/>
  <c r="D13" i="14"/>
  <c r="B13" i="14"/>
  <c r="E12" i="14"/>
  <c r="D12" i="14"/>
  <c r="B12" i="14"/>
  <c r="E11" i="14"/>
  <c r="D11" i="14"/>
  <c r="B11" i="14"/>
  <c r="E10" i="14"/>
  <c r="D10" i="14"/>
  <c r="B10" i="14"/>
  <c r="E9" i="14"/>
  <c r="D9" i="14"/>
  <c r="B9" i="14"/>
  <c r="E8" i="14"/>
  <c r="D8" i="14"/>
  <c r="B8" i="14"/>
  <c r="E7" i="14"/>
  <c r="D7" i="14"/>
  <c r="B7" i="14"/>
  <c r="E6" i="14"/>
  <c r="D6" i="14"/>
  <c r="B6" i="14"/>
  <c r="E5" i="14"/>
  <c r="D5" i="14"/>
  <c r="B5" i="14"/>
  <c r="E4" i="14"/>
  <c r="D4" i="14"/>
  <c r="B4" i="14"/>
  <c r="E3" i="14"/>
  <c r="D3" i="14"/>
  <c r="B3" i="14"/>
  <c r="E2" i="14"/>
  <c r="D2" i="14"/>
  <c r="B2" i="14"/>
  <c r="A5" i="14"/>
  <c r="A4" i="14"/>
  <c r="A3" i="14"/>
  <c r="A2" i="14"/>
  <c r="A2" i="14" a="1"/>
  <c r="A5627" i="13"/>
  <c r="A5626" i="13"/>
  <c r="A5625" i="13"/>
  <c r="A5624" i="13"/>
  <c r="A5623" i="13"/>
  <c r="A5622" i="13"/>
  <c r="A5621" i="13"/>
  <c r="A5620" i="13"/>
  <c r="A5619" i="13"/>
  <c r="A5618" i="13"/>
  <c r="A5617" i="13"/>
  <c r="A5616" i="13"/>
  <c r="A5615" i="13"/>
  <c r="A5614" i="13"/>
  <c r="A5613" i="13"/>
  <c r="A5612" i="13"/>
  <c r="A5611" i="13"/>
  <c r="A5610" i="13"/>
  <c r="A5609" i="13"/>
  <c r="A5608" i="13"/>
  <c r="A5607" i="13"/>
  <c r="A5606" i="13"/>
  <c r="A5605" i="13"/>
  <c r="A5604" i="13"/>
  <c r="A5603" i="13"/>
  <c r="A5602" i="13"/>
  <c r="A5601" i="13"/>
  <c r="A5600" i="13"/>
  <c r="A5599" i="13"/>
  <c r="A5598" i="13"/>
  <c r="A5597" i="13"/>
  <c r="A5596" i="13"/>
  <c r="A5595" i="13"/>
  <c r="A5594" i="13"/>
  <c r="A5593" i="13"/>
  <c r="A5592" i="13"/>
  <c r="A5591" i="13"/>
  <c r="A5590" i="13"/>
  <c r="A5589" i="13"/>
  <c r="A5588" i="13"/>
  <c r="A5587" i="13"/>
  <c r="A5586" i="13"/>
  <c r="A5585" i="13"/>
  <c r="A5584" i="13"/>
  <c r="A5583" i="13"/>
  <c r="A5582" i="13"/>
  <c r="A5581" i="13"/>
  <c r="A5580" i="13"/>
  <c r="A5579" i="13"/>
  <c r="A5578" i="13"/>
  <c r="A5577" i="13"/>
  <c r="A5576" i="13"/>
  <c r="A5575" i="13"/>
  <c r="A5574" i="13"/>
  <c r="A5573" i="13"/>
  <c r="A5572" i="13"/>
  <c r="A5571" i="13"/>
  <c r="A5570" i="13"/>
  <c r="A5569" i="13"/>
  <c r="A5568" i="13"/>
  <c r="A5567" i="13"/>
  <c r="A5566" i="13"/>
  <c r="A5565" i="13"/>
  <c r="A5564" i="13"/>
  <c r="A5563" i="13"/>
  <c r="A5562" i="13"/>
  <c r="A5561" i="13"/>
  <c r="A5560" i="13"/>
  <c r="A5559" i="13"/>
  <c r="A5558" i="13"/>
  <c r="A5557" i="13"/>
  <c r="A5556" i="13"/>
  <c r="A5555" i="13"/>
  <c r="A5554" i="13"/>
  <c r="A5553" i="13"/>
  <c r="A5552" i="13"/>
  <c r="A5551" i="13"/>
  <c r="A5550" i="13"/>
  <c r="A5549" i="13"/>
  <c r="A5548" i="13"/>
  <c r="A5547" i="13"/>
  <c r="A5546" i="13"/>
  <c r="A5545" i="13"/>
  <c r="A5544" i="13"/>
  <c r="A5543" i="13"/>
  <c r="A5542" i="13"/>
  <c r="A5541" i="13"/>
  <c r="A5540" i="13"/>
  <c r="A5539" i="13"/>
  <c r="A5538" i="13"/>
  <c r="A5537" i="13"/>
  <c r="A5536" i="13"/>
  <c r="A5535" i="13"/>
  <c r="A5534" i="13"/>
  <c r="A5533" i="13"/>
  <c r="A5532" i="13"/>
  <c r="A5531" i="13"/>
  <c r="A5530" i="13"/>
  <c r="A5529" i="13"/>
  <c r="A5528" i="13"/>
  <c r="A5527" i="13"/>
  <c r="A5526" i="13"/>
  <c r="A5525" i="13"/>
  <c r="A5524" i="13"/>
  <c r="A5523" i="13"/>
  <c r="A5522" i="13"/>
  <c r="A5521" i="13"/>
  <c r="A5520" i="13"/>
  <c r="A5519" i="13"/>
  <c r="A5518" i="13"/>
  <c r="A5517" i="13"/>
  <c r="A5516" i="13"/>
  <c r="A5515" i="13"/>
  <c r="A5514" i="13"/>
  <c r="A5513" i="13"/>
  <c r="A5512" i="13"/>
  <c r="A5511" i="13"/>
  <c r="A5510" i="13"/>
  <c r="A5509" i="13"/>
  <c r="A5508" i="13"/>
  <c r="A5507" i="13"/>
  <c r="A5506" i="13"/>
  <c r="A5505" i="13"/>
  <c r="A5504" i="13"/>
  <c r="A5503" i="13"/>
  <c r="A5502" i="13"/>
  <c r="A5501" i="13"/>
  <c r="A5500" i="13"/>
  <c r="A5499" i="13"/>
  <c r="A5498" i="13"/>
  <c r="A5497" i="13"/>
  <c r="A5496" i="13"/>
  <c r="A5495" i="13"/>
  <c r="A5494" i="13"/>
  <c r="A5493" i="13"/>
  <c r="A5492" i="13"/>
  <c r="A5491" i="13"/>
  <c r="A5490" i="13"/>
  <c r="A5489" i="13"/>
  <c r="A5488" i="13"/>
  <c r="A5487" i="13"/>
  <c r="A5486" i="13"/>
  <c r="A5485" i="13"/>
  <c r="A5484" i="13"/>
  <c r="A5483" i="13"/>
  <c r="A5482" i="13"/>
  <c r="A5481" i="13"/>
  <c r="A5480" i="13"/>
  <c r="A5479" i="13"/>
  <c r="A5478" i="13"/>
  <c r="A5477" i="13"/>
  <c r="A5476" i="13"/>
  <c r="A5475" i="13"/>
  <c r="A5474" i="13"/>
  <c r="A5473" i="13"/>
  <c r="A5472" i="13"/>
  <c r="A5471" i="13"/>
  <c r="A5470" i="13"/>
  <c r="A5469" i="13"/>
  <c r="A5468" i="13"/>
  <c r="A5467" i="13"/>
  <c r="A5466" i="13"/>
  <c r="A5465" i="13"/>
  <c r="A5464" i="13"/>
  <c r="A5463" i="13"/>
  <c r="A5462" i="13"/>
  <c r="A5461" i="13"/>
  <c r="A5460" i="13"/>
  <c r="A5459" i="13"/>
  <c r="A5458" i="13"/>
  <c r="A5457" i="13"/>
  <c r="A5456" i="13"/>
  <c r="A5455" i="13"/>
  <c r="A5454" i="13"/>
  <c r="A5453" i="13"/>
  <c r="A5452" i="13"/>
  <c r="A5451" i="13"/>
  <c r="A5450" i="13"/>
  <c r="A5449" i="13"/>
  <c r="A5448" i="13"/>
  <c r="A5447" i="13"/>
  <c r="A5446" i="13"/>
  <c r="A5445" i="13"/>
  <c r="A5444" i="13"/>
  <c r="A5443" i="13"/>
  <c r="A5442" i="13"/>
  <c r="A5441" i="13"/>
  <c r="A5440" i="13"/>
  <c r="A5439" i="13"/>
  <c r="A5438" i="13"/>
  <c r="A5437" i="13"/>
  <c r="A5436" i="13"/>
  <c r="A5435" i="13"/>
  <c r="A5434" i="13"/>
  <c r="A5433" i="13"/>
  <c r="A5432" i="13"/>
  <c r="A5431" i="13"/>
  <c r="A5430" i="13"/>
  <c r="A5429" i="13"/>
  <c r="A5428" i="13"/>
  <c r="A5427" i="13"/>
  <c r="A5426" i="13"/>
  <c r="A5425" i="13"/>
  <c r="A5424" i="13"/>
  <c r="A5423" i="13"/>
  <c r="A5422" i="13"/>
  <c r="A5421" i="13"/>
  <c r="A5420" i="13"/>
  <c r="A5419" i="13"/>
  <c r="A5418" i="13"/>
  <c r="A5417" i="13"/>
  <c r="A5416" i="13"/>
  <c r="A5415" i="13"/>
  <c r="A5414" i="13"/>
  <c r="A5413" i="13"/>
  <c r="A5412" i="13"/>
  <c r="A5411" i="13"/>
  <c r="A5410" i="13"/>
  <c r="A5409" i="13"/>
  <c r="A5408" i="13"/>
  <c r="A5407" i="13"/>
  <c r="A5406" i="13"/>
  <c r="A5405" i="13"/>
  <c r="A5404" i="13"/>
  <c r="A5403" i="13"/>
  <c r="A5402" i="13"/>
  <c r="A5401" i="13"/>
  <c r="A5400" i="13"/>
  <c r="A5399" i="13"/>
  <c r="A5398" i="13"/>
  <c r="A5397" i="13"/>
  <c r="A5396" i="13"/>
  <c r="A5395" i="13"/>
  <c r="A5394" i="13"/>
  <c r="A5393" i="13"/>
  <c r="A5392" i="13"/>
  <c r="A5391" i="13"/>
  <c r="A5390" i="13"/>
  <c r="A5389" i="13"/>
  <c r="A5388" i="13"/>
  <c r="A5387" i="13"/>
  <c r="A5386" i="13"/>
  <c r="A5385" i="13"/>
  <c r="A5384" i="13"/>
  <c r="A5383" i="13"/>
  <c r="A5382" i="13"/>
  <c r="A5381" i="13"/>
  <c r="A5380" i="13"/>
  <c r="A5379" i="13"/>
  <c r="A5378" i="13"/>
  <c r="A5377" i="13"/>
  <c r="A5376" i="13"/>
  <c r="A5375" i="13"/>
  <c r="A5374" i="13"/>
  <c r="A5373" i="13"/>
  <c r="A5372" i="13"/>
  <c r="A5371" i="13"/>
  <c r="A5370" i="13"/>
  <c r="A5369" i="13"/>
  <c r="A5368" i="13"/>
  <c r="A5367" i="13"/>
  <c r="A5366" i="13"/>
  <c r="A5365" i="13"/>
  <c r="A5364" i="13"/>
  <c r="A5363" i="13"/>
  <c r="A5362" i="13"/>
  <c r="A5361" i="13"/>
  <c r="A5360" i="13"/>
  <c r="A5359" i="13"/>
  <c r="A5358" i="13"/>
  <c r="A5357" i="13"/>
  <c r="A5356" i="13"/>
  <c r="A5355" i="13"/>
  <c r="A5354" i="13"/>
  <c r="A5353" i="13"/>
  <c r="A5352" i="13"/>
  <c r="A5351" i="13"/>
  <c r="A5350" i="13"/>
  <c r="A5349" i="13"/>
  <c r="A5348" i="13"/>
  <c r="A5347" i="13"/>
  <c r="A5346" i="13"/>
  <c r="A5345" i="13"/>
  <c r="A5344" i="13"/>
  <c r="A5343" i="13"/>
  <c r="A5342" i="13"/>
  <c r="A5341" i="13"/>
  <c r="A5340" i="13"/>
  <c r="A5339" i="13"/>
  <c r="A5338" i="13"/>
  <c r="A5337" i="13"/>
  <c r="A5336" i="13"/>
  <c r="A5335" i="13"/>
  <c r="A5334" i="13"/>
  <c r="A5333" i="13"/>
  <c r="A5332" i="13"/>
  <c r="A5331" i="13"/>
  <c r="A5330" i="13"/>
  <c r="A5329" i="13"/>
  <c r="A5328" i="13"/>
  <c r="A5327" i="13"/>
  <c r="A5326" i="13"/>
  <c r="A5325" i="13"/>
  <c r="A5324" i="13"/>
  <c r="A5323" i="13"/>
  <c r="A5322" i="13"/>
  <c r="A5321" i="13"/>
  <c r="A5320" i="13"/>
  <c r="A5319" i="13"/>
  <c r="A5318" i="13"/>
  <c r="A5317" i="13"/>
  <c r="A5316" i="13"/>
  <c r="A5315" i="13"/>
  <c r="A5314" i="13"/>
  <c r="A5313" i="13"/>
  <c r="A5312" i="13"/>
  <c r="A5311" i="13"/>
  <c r="A5310" i="13"/>
  <c r="A5309" i="13"/>
  <c r="A5308" i="13"/>
  <c r="A5307" i="13"/>
  <c r="A5306" i="13"/>
  <c r="A5305" i="13"/>
  <c r="A5304" i="13"/>
  <c r="A5303" i="13"/>
  <c r="A5302" i="13"/>
  <c r="A5301" i="13"/>
  <c r="A5300" i="13"/>
  <c r="A5299" i="13"/>
  <c r="A5298" i="13"/>
  <c r="A5297" i="13"/>
  <c r="A5296" i="13"/>
  <c r="A5295" i="13"/>
  <c r="A5294" i="13"/>
  <c r="A5293" i="13"/>
  <c r="A5292" i="13"/>
  <c r="A5291" i="13"/>
  <c r="A5290" i="13"/>
  <c r="A5289" i="13"/>
  <c r="A5288" i="13"/>
  <c r="A5287" i="13"/>
  <c r="A5286" i="13"/>
  <c r="A5285" i="13"/>
  <c r="A5284" i="13"/>
  <c r="A5283" i="13"/>
  <c r="A5282" i="13"/>
  <c r="A5281" i="13"/>
  <c r="A5280" i="13"/>
  <c r="A5279" i="13"/>
  <c r="A5278" i="13"/>
  <c r="A5277" i="13"/>
  <c r="A5276" i="13"/>
  <c r="A5275" i="13"/>
  <c r="A5274" i="13"/>
  <c r="A5273" i="13"/>
  <c r="A5272" i="13"/>
  <c r="A5271" i="13"/>
  <c r="A5270" i="13"/>
  <c r="A5269" i="13"/>
  <c r="A5268" i="13"/>
  <c r="A5267" i="13"/>
  <c r="A5266" i="13"/>
  <c r="A5265" i="13"/>
  <c r="A5264" i="13"/>
  <c r="A5263" i="13"/>
  <c r="A5262" i="13"/>
  <c r="A5261" i="13"/>
  <c r="A5260" i="13"/>
  <c r="A5259" i="13"/>
  <c r="A5258" i="13"/>
  <c r="A5257" i="13"/>
  <c r="A5256" i="13"/>
  <c r="A5255" i="13"/>
  <c r="A5254" i="13"/>
  <c r="A5253" i="13"/>
  <c r="A5252" i="13"/>
  <c r="A5251" i="13"/>
  <c r="A5250" i="13"/>
  <c r="A5249" i="13"/>
  <c r="A5248" i="13"/>
  <c r="A5247" i="13"/>
  <c r="A5246" i="13"/>
  <c r="A5245" i="13"/>
  <c r="A5244" i="13"/>
  <c r="A5243" i="13"/>
  <c r="A5242" i="13"/>
  <c r="A5241" i="13"/>
  <c r="A5240" i="13"/>
  <c r="A5239" i="13"/>
  <c r="A5238" i="13"/>
  <c r="A5237" i="13"/>
  <c r="A5236" i="13"/>
  <c r="A5235" i="13"/>
  <c r="A5234" i="13"/>
  <c r="A5233" i="13"/>
  <c r="A5232" i="13"/>
  <c r="A5231" i="13"/>
  <c r="A5230" i="13"/>
  <c r="A5229" i="13"/>
  <c r="A5228" i="13"/>
  <c r="A5227" i="13"/>
  <c r="A5226" i="13"/>
  <c r="A5225" i="13"/>
  <c r="A5224" i="13"/>
  <c r="A5223" i="13"/>
  <c r="A5222" i="13"/>
  <c r="A5221" i="13"/>
  <c r="A5220" i="13"/>
  <c r="A5219" i="13"/>
  <c r="A5218" i="13"/>
  <c r="A5217" i="13"/>
  <c r="A5216" i="13"/>
  <c r="A5215" i="13"/>
  <c r="A5214" i="13"/>
  <c r="A5213" i="13"/>
  <c r="A5212" i="13"/>
  <c r="A5211" i="13"/>
  <c r="A5210" i="13"/>
  <c r="A5209" i="13"/>
  <c r="A5208" i="13"/>
  <c r="A5207" i="13"/>
  <c r="A5206" i="13"/>
  <c r="A5205" i="13"/>
  <c r="A5204" i="13"/>
  <c r="A5203" i="13"/>
  <c r="A5202" i="13"/>
  <c r="A5201" i="13"/>
  <c r="A5200" i="13"/>
  <c r="A5199" i="13"/>
  <c r="A5198" i="13"/>
  <c r="A5197" i="13"/>
  <c r="A5196" i="13"/>
  <c r="A5195" i="13"/>
  <c r="A5194" i="13"/>
  <c r="A5193" i="13"/>
  <c r="A5192" i="13"/>
  <c r="A5191" i="13"/>
  <c r="A5190" i="13"/>
  <c r="A5189" i="13"/>
  <c r="A5188" i="13"/>
  <c r="A5187" i="13"/>
  <c r="A5186" i="13"/>
  <c r="A5185" i="13"/>
  <c r="A5184" i="13"/>
  <c r="A5183" i="13"/>
  <c r="A5182" i="13"/>
  <c r="A5181" i="13"/>
  <c r="A5180" i="13"/>
  <c r="A5179" i="13"/>
  <c r="A5178" i="13"/>
  <c r="A5177" i="13"/>
  <c r="A5176" i="13"/>
  <c r="A5175" i="13"/>
  <c r="A5174" i="13"/>
  <c r="A5173" i="13"/>
  <c r="A5172" i="13"/>
  <c r="A5171" i="13"/>
  <c r="A5170" i="13"/>
  <c r="A5169" i="13"/>
  <c r="A5168" i="13"/>
  <c r="A5167" i="13"/>
  <c r="A5166" i="13"/>
  <c r="A5165" i="13"/>
  <c r="A5164" i="13"/>
  <c r="A5163" i="13"/>
  <c r="A5162" i="13"/>
  <c r="A5161" i="13"/>
  <c r="A5160" i="13"/>
  <c r="A5159" i="13"/>
  <c r="A5158" i="13"/>
  <c r="A5157" i="13"/>
  <c r="A5156" i="13"/>
  <c r="A5155" i="13"/>
  <c r="A5154" i="13"/>
  <c r="A5153" i="13"/>
  <c r="A5152" i="13"/>
  <c r="A5151" i="13"/>
  <c r="A5150" i="13"/>
  <c r="A5149" i="13"/>
  <c r="A5148" i="13"/>
  <c r="A5147" i="13"/>
  <c r="A5146" i="13"/>
  <c r="A5145" i="13"/>
  <c r="A5144" i="13"/>
  <c r="A5143" i="13"/>
  <c r="A5142" i="13"/>
  <c r="A5141" i="13"/>
  <c r="A5140" i="13"/>
  <c r="A5139" i="13"/>
  <c r="A5138" i="13"/>
  <c r="A5137" i="13"/>
  <c r="A5136" i="13"/>
  <c r="A5135" i="13"/>
  <c r="A5134" i="13"/>
  <c r="A5133" i="13"/>
  <c r="A5132" i="13"/>
  <c r="A5131" i="13"/>
  <c r="A5130" i="13"/>
  <c r="A5129" i="13"/>
  <c r="A5128" i="13"/>
  <c r="A5127" i="13"/>
  <c r="A5126" i="13"/>
  <c r="A5125" i="13"/>
  <c r="A5124" i="13"/>
  <c r="A5123" i="13"/>
  <c r="A5122" i="13"/>
  <c r="A5121" i="13"/>
  <c r="A5120" i="13"/>
  <c r="A5119" i="13"/>
  <c r="A5118" i="13"/>
  <c r="A5117" i="13"/>
  <c r="A5116" i="13"/>
  <c r="A5115" i="13"/>
  <c r="A5114" i="13"/>
  <c r="A5113" i="13"/>
  <c r="A5112" i="13"/>
  <c r="A5111" i="13"/>
  <c r="A5110" i="13"/>
  <c r="A5109" i="13"/>
  <c r="A5108" i="13"/>
  <c r="A5107" i="13"/>
  <c r="A5106" i="13"/>
  <c r="A5105" i="13"/>
  <c r="A5104" i="13"/>
  <c r="A5103" i="13"/>
  <c r="A5102" i="13"/>
  <c r="A5101" i="13"/>
  <c r="A5100" i="13"/>
  <c r="A5099" i="13"/>
  <c r="A5098" i="13"/>
  <c r="A5097" i="13"/>
  <c r="A5096" i="13"/>
  <c r="A5095" i="13"/>
  <c r="A5094" i="13"/>
  <c r="A5093" i="13"/>
  <c r="A5092" i="13"/>
  <c r="A5091" i="13"/>
  <c r="A5090" i="13"/>
  <c r="A5089" i="13"/>
  <c r="A5088" i="13"/>
  <c r="A5087" i="13"/>
  <c r="A5086" i="13"/>
  <c r="A5085" i="13"/>
  <c r="A5084" i="13"/>
  <c r="A5083" i="13"/>
  <c r="A5082" i="13"/>
  <c r="A5081" i="13"/>
  <c r="A5080" i="13"/>
  <c r="A5079" i="13"/>
  <c r="A5078" i="13"/>
  <c r="A5077" i="13"/>
  <c r="A5076" i="13"/>
  <c r="A5075" i="13"/>
  <c r="A5074" i="13"/>
  <c r="A5073" i="13"/>
  <c r="A5072" i="13"/>
  <c r="A5071" i="13"/>
  <c r="A5070" i="13"/>
  <c r="A5069" i="13"/>
  <c r="A5068" i="13"/>
  <c r="A5067" i="13"/>
  <c r="A5066" i="13"/>
  <c r="A5065" i="13"/>
  <c r="A5064" i="13"/>
  <c r="A5063" i="13"/>
  <c r="A5062" i="13"/>
  <c r="A5061" i="13"/>
  <c r="A5060" i="13"/>
  <c r="A5059" i="13"/>
  <c r="A5058" i="13"/>
  <c r="A5057" i="13"/>
  <c r="A5056" i="13"/>
  <c r="A5055" i="13"/>
  <c r="A5054" i="13"/>
  <c r="A5053" i="13"/>
  <c r="A5052" i="13"/>
  <c r="A5051" i="13"/>
  <c r="A5050" i="13"/>
  <c r="A5049" i="13"/>
  <c r="A5048" i="13"/>
  <c r="A5047" i="13"/>
  <c r="A5046" i="13"/>
  <c r="A5045" i="13"/>
  <c r="A5044" i="13"/>
  <c r="A5043" i="13"/>
  <c r="A5042" i="13"/>
  <c r="A5041" i="13"/>
  <c r="A5040" i="13"/>
  <c r="A5039" i="13"/>
  <c r="A5038" i="13"/>
  <c r="A5037" i="13"/>
  <c r="A5036" i="13"/>
  <c r="A5035" i="13"/>
  <c r="A5034" i="13"/>
  <c r="A5033" i="13"/>
  <c r="A5032" i="13"/>
  <c r="A5031" i="13"/>
  <c r="A5030" i="13"/>
  <c r="A5029" i="13"/>
  <c r="A5028" i="13"/>
  <c r="A5027" i="13"/>
  <c r="A5026" i="13"/>
  <c r="A5025" i="13"/>
  <c r="A5024" i="13"/>
  <c r="A5023" i="13"/>
  <c r="A5022" i="13"/>
  <c r="A5021" i="13"/>
  <c r="A5020" i="13"/>
  <c r="A5019" i="13"/>
  <c r="A5018" i="13"/>
  <c r="A5017" i="13"/>
  <c r="A5016" i="13"/>
  <c r="A5015" i="13"/>
  <c r="A5014" i="13"/>
  <c r="A5013" i="13"/>
  <c r="A5012" i="13"/>
  <c r="A5011" i="13"/>
  <c r="A5010" i="13"/>
  <c r="A5009" i="13"/>
  <c r="A5008" i="13"/>
  <c r="A5007" i="13"/>
  <c r="A5006" i="13"/>
  <c r="A5005" i="13"/>
  <c r="A5004" i="13"/>
  <c r="A5003" i="13"/>
  <c r="A5002" i="13"/>
  <c r="A5001" i="13"/>
  <c r="A5000" i="13"/>
  <c r="A4999" i="13"/>
  <c r="A4998" i="13"/>
  <c r="A4997" i="13"/>
  <c r="A4996" i="13"/>
  <c r="A4995" i="13"/>
  <c r="A4994" i="13"/>
  <c r="A4993" i="13"/>
  <c r="A4992" i="13"/>
  <c r="A4991" i="13"/>
  <c r="A4990" i="13"/>
  <c r="A4989" i="13"/>
  <c r="A4988" i="13"/>
  <c r="A4987" i="13"/>
  <c r="A4986" i="13"/>
  <c r="A4985" i="13"/>
  <c r="A4984" i="13"/>
  <c r="A4983" i="13"/>
  <c r="A4982" i="13"/>
  <c r="A4981" i="13"/>
  <c r="A4980" i="13"/>
  <c r="A4979" i="13"/>
  <c r="A4978" i="13"/>
  <c r="A4977" i="13"/>
  <c r="A4976" i="13"/>
  <c r="A4975" i="13"/>
  <c r="A4974" i="13"/>
  <c r="A4973" i="13"/>
  <c r="A4972" i="13"/>
  <c r="A4971" i="13"/>
  <c r="A4970" i="13"/>
  <c r="A4969" i="13"/>
  <c r="A4968" i="13"/>
  <c r="A4967" i="13"/>
  <c r="A4966" i="13"/>
  <c r="A4965" i="13"/>
  <c r="A4964" i="13"/>
  <c r="A4963" i="13"/>
  <c r="A4962" i="13"/>
  <c r="A4961" i="13"/>
  <c r="A4960" i="13"/>
  <c r="A4959" i="13"/>
  <c r="A4958" i="13"/>
  <c r="A4957" i="13"/>
  <c r="A4956" i="13"/>
  <c r="A4955" i="13"/>
  <c r="A4954" i="13"/>
  <c r="A4953" i="13"/>
  <c r="A4952" i="13"/>
  <c r="A4951" i="13"/>
  <c r="A4950" i="13"/>
  <c r="A4949" i="13"/>
  <c r="A4948" i="13"/>
  <c r="A4947" i="13"/>
  <c r="A4946" i="13"/>
  <c r="A4945" i="13"/>
  <c r="A4944" i="13"/>
  <c r="A4943" i="13"/>
  <c r="A4942" i="13"/>
  <c r="A4941" i="13"/>
  <c r="A4940" i="13"/>
  <c r="A4939" i="13"/>
  <c r="A4938" i="13"/>
  <c r="A4937" i="13"/>
  <c r="A4936" i="13"/>
  <c r="A4935" i="13"/>
  <c r="A4934" i="13"/>
  <c r="A4933" i="13"/>
  <c r="A4932" i="13"/>
  <c r="A4931" i="13"/>
  <c r="A4930" i="13"/>
  <c r="A4929" i="13"/>
  <c r="A4928" i="13"/>
  <c r="A4927" i="13"/>
  <c r="A4926" i="13"/>
  <c r="A4925" i="13"/>
  <c r="A4924" i="13"/>
  <c r="A4923" i="13"/>
  <c r="A4922" i="13"/>
  <c r="A4921" i="13"/>
  <c r="A4920" i="13"/>
  <c r="A4919" i="13"/>
  <c r="A4918" i="13"/>
  <c r="A4917" i="13"/>
  <c r="A4916" i="13"/>
  <c r="A4915" i="13"/>
  <c r="A4914" i="13"/>
  <c r="A4913" i="13"/>
  <c r="A4912" i="13"/>
  <c r="A4911" i="13"/>
  <c r="A4910" i="13"/>
  <c r="A4909" i="13"/>
  <c r="A4908" i="13"/>
  <c r="A4907" i="13"/>
  <c r="A4906" i="13"/>
  <c r="A4905" i="13"/>
  <c r="A4904" i="13"/>
  <c r="A4903" i="13"/>
  <c r="A4902" i="13"/>
  <c r="A4901" i="13"/>
  <c r="A4900" i="13"/>
  <c r="A4899" i="13"/>
  <c r="A4898" i="13"/>
  <c r="A4897" i="13"/>
  <c r="A4896" i="13"/>
  <c r="A4895" i="13"/>
  <c r="A4894" i="13"/>
  <c r="A4893" i="13"/>
  <c r="A4892" i="13"/>
  <c r="A4891" i="13"/>
  <c r="A4890" i="13"/>
  <c r="A4889" i="13"/>
  <c r="A4888" i="13"/>
  <c r="A4887" i="13"/>
  <c r="A4886" i="13"/>
  <c r="A4885" i="13"/>
  <c r="A4884" i="13"/>
  <c r="A4883" i="13"/>
  <c r="A4882" i="13"/>
  <c r="A4881" i="13"/>
  <c r="A4880" i="13"/>
  <c r="A4879" i="13"/>
  <c r="A4878" i="13"/>
  <c r="A4877" i="13"/>
  <c r="A4876" i="13"/>
  <c r="A4875" i="13"/>
  <c r="A4874" i="13"/>
  <c r="A4873" i="13"/>
  <c r="A4872" i="13"/>
  <c r="A4871" i="13"/>
  <c r="A4870" i="13"/>
  <c r="A4869" i="13"/>
  <c r="A4868" i="13"/>
  <c r="A4867" i="13"/>
  <c r="A4866" i="13"/>
  <c r="A4865" i="13"/>
  <c r="A4864" i="13"/>
  <c r="A4863" i="13"/>
  <c r="A4862" i="13"/>
  <c r="A4861" i="13"/>
  <c r="A4860" i="13"/>
  <c r="A4859" i="13"/>
  <c r="A4858" i="13"/>
  <c r="A4857" i="13"/>
  <c r="A4856" i="13"/>
  <c r="A4855" i="13"/>
  <c r="A4854" i="13"/>
  <c r="A4853" i="13"/>
  <c r="A4852" i="13"/>
  <c r="A4851" i="13"/>
  <c r="A4850" i="13"/>
  <c r="A4849" i="13"/>
  <c r="A4848" i="13"/>
  <c r="A4847" i="13"/>
  <c r="A4846" i="13"/>
  <c r="A4845" i="13"/>
  <c r="A4844" i="13"/>
  <c r="A4843" i="13"/>
  <c r="A4842" i="13"/>
  <c r="A4841" i="13"/>
  <c r="A4840" i="13"/>
  <c r="A4839" i="13"/>
  <c r="A4838" i="13"/>
  <c r="A4837" i="13"/>
  <c r="A4836" i="13"/>
  <c r="A4835" i="13"/>
  <c r="A4834" i="13"/>
  <c r="A4833" i="13"/>
  <c r="A4832" i="13"/>
  <c r="A4831" i="13"/>
  <c r="A4830" i="13"/>
  <c r="A4829" i="13"/>
  <c r="A4828" i="13"/>
  <c r="A4827" i="13"/>
  <c r="A4826" i="13"/>
  <c r="A4825" i="13"/>
  <c r="A4824" i="13"/>
  <c r="A4823" i="13"/>
  <c r="A4822" i="13"/>
  <c r="A4821" i="13"/>
  <c r="A4820" i="13"/>
  <c r="A4819" i="13"/>
  <c r="A4818" i="13"/>
  <c r="A4817" i="13"/>
  <c r="A4816" i="13"/>
  <c r="A4815" i="13"/>
  <c r="A4814" i="13"/>
  <c r="A4813" i="13"/>
  <c r="A4812" i="13"/>
  <c r="A4811" i="13"/>
  <c r="A4810" i="13"/>
  <c r="A4809" i="13"/>
  <c r="A4808" i="13"/>
  <c r="A4807" i="13"/>
  <c r="A4806" i="13"/>
  <c r="A4805" i="13"/>
  <c r="A4804" i="13"/>
  <c r="A4803" i="13"/>
  <c r="A4802" i="13"/>
  <c r="A4801" i="13"/>
  <c r="A4800" i="13"/>
  <c r="A4799" i="13"/>
  <c r="A4798" i="13"/>
  <c r="A4797" i="13"/>
  <c r="A4796" i="13"/>
  <c r="A4795" i="13"/>
  <c r="A4794" i="13"/>
  <c r="A4793" i="13"/>
  <c r="A4792" i="13"/>
  <c r="A4791" i="13"/>
  <c r="A4790" i="13"/>
  <c r="A4789" i="13"/>
  <c r="A4788" i="13"/>
  <c r="A4787" i="13"/>
  <c r="A4786" i="13"/>
  <c r="A4785" i="13"/>
  <c r="A4784" i="13"/>
  <c r="A4783" i="13"/>
  <c r="A4782" i="13"/>
  <c r="A4781" i="13"/>
  <c r="A4780" i="13"/>
  <c r="A4779" i="13"/>
  <c r="A4778" i="13"/>
  <c r="A4777" i="13"/>
  <c r="A4776" i="13"/>
  <c r="A4775" i="13"/>
  <c r="A4774" i="13"/>
  <c r="A4773" i="13"/>
  <c r="A4772" i="13"/>
  <c r="A4771" i="13"/>
  <c r="A4770" i="13"/>
  <c r="A4769" i="13"/>
  <c r="A4768" i="13"/>
  <c r="A4767" i="13"/>
  <c r="A4766" i="13"/>
  <c r="A4765" i="13"/>
  <c r="A4764" i="13"/>
  <c r="A4763" i="13"/>
  <c r="A4762" i="13"/>
  <c r="A4761" i="13"/>
  <c r="A4760" i="13"/>
  <c r="A4759" i="13"/>
  <c r="A4758" i="13"/>
  <c r="A4757" i="13"/>
  <c r="A4756" i="13"/>
  <c r="A4755" i="13"/>
  <c r="A4754" i="13"/>
  <c r="A4753" i="13"/>
  <c r="A4752" i="13"/>
  <c r="A4751" i="13"/>
  <c r="A4750" i="13"/>
  <c r="A4749" i="13"/>
  <c r="A4748" i="13"/>
  <c r="A4747" i="13"/>
  <c r="A4746" i="13"/>
  <c r="A4745" i="13"/>
  <c r="A4744" i="13"/>
  <c r="A4743" i="13"/>
  <c r="A4742" i="13"/>
  <c r="A4741" i="13"/>
  <c r="A4740" i="13"/>
  <c r="A4739" i="13"/>
  <c r="A4738" i="13"/>
  <c r="A4737" i="13"/>
  <c r="A4736" i="13"/>
  <c r="A4735" i="13"/>
  <c r="A4734" i="13"/>
  <c r="A4733" i="13"/>
  <c r="A4732" i="13"/>
  <c r="A4731" i="13"/>
  <c r="A4730" i="13"/>
  <c r="A4729" i="13"/>
  <c r="A4728" i="13"/>
  <c r="A4727" i="13"/>
  <c r="A4726" i="13"/>
  <c r="A4725" i="13"/>
  <c r="A4724" i="13"/>
  <c r="A4723" i="13"/>
  <c r="A4722" i="13"/>
  <c r="A4721" i="13"/>
  <c r="A4720" i="13"/>
  <c r="A4719" i="13"/>
  <c r="A4718" i="13"/>
  <c r="A4717" i="13"/>
  <c r="A4716" i="13"/>
  <c r="A4715" i="13"/>
  <c r="A4714" i="13"/>
  <c r="A4713" i="13"/>
  <c r="A4712" i="13"/>
  <c r="A4711" i="13"/>
  <c r="A4710" i="13"/>
  <c r="A4709" i="13"/>
  <c r="A4708" i="13"/>
  <c r="A4707" i="13"/>
  <c r="A4706" i="13"/>
  <c r="A4705" i="13"/>
  <c r="A4704" i="13"/>
  <c r="A4703" i="13"/>
  <c r="A4702" i="13"/>
  <c r="A4701" i="13"/>
  <c r="A4700" i="13"/>
  <c r="A4699" i="13"/>
  <c r="A4698" i="13"/>
  <c r="A4697" i="13"/>
  <c r="A4696" i="13"/>
  <c r="A4695" i="13"/>
  <c r="A4694" i="13"/>
  <c r="A4693" i="13"/>
  <c r="A4692" i="13"/>
  <c r="A4691" i="13"/>
  <c r="A4690" i="13"/>
  <c r="A4689" i="13"/>
  <c r="A4688" i="13"/>
  <c r="A4687" i="13"/>
  <c r="A4686" i="13"/>
  <c r="A4685" i="13"/>
  <c r="A4684" i="13"/>
  <c r="A4683" i="13"/>
  <c r="A4682" i="13"/>
  <c r="A4681" i="13"/>
  <c r="A4680" i="13"/>
  <c r="A4679" i="13"/>
  <c r="A4678" i="13"/>
  <c r="A4677" i="13"/>
  <c r="A4676" i="13"/>
  <c r="A4675" i="13"/>
  <c r="A4674" i="13"/>
  <c r="A4673" i="13"/>
  <c r="A4672" i="13"/>
  <c r="A4671" i="13"/>
  <c r="A4670" i="13"/>
  <c r="A4669" i="13"/>
  <c r="A4668" i="13"/>
  <c r="A4667" i="13"/>
  <c r="A4666" i="13"/>
  <c r="A4665" i="13"/>
  <c r="A4664" i="13"/>
  <c r="A4663" i="13"/>
  <c r="A4662" i="13"/>
  <c r="A4661" i="13"/>
  <c r="A4660" i="13"/>
  <c r="A4659" i="13"/>
  <c r="A4658" i="13"/>
  <c r="A4657" i="13"/>
  <c r="A4656" i="13"/>
  <c r="A4655" i="13"/>
  <c r="A4654" i="13"/>
  <c r="A4653" i="13"/>
  <c r="A4652" i="13"/>
  <c r="A4651" i="13"/>
  <c r="A4650" i="13"/>
  <c r="A4649" i="13"/>
  <c r="A4648" i="13"/>
  <c r="A4647" i="13"/>
  <c r="A4646" i="13"/>
  <c r="A4645" i="13"/>
  <c r="A4644" i="13"/>
  <c r="A4643" i="13"/>
  <c r="A4642" i="13"/>
  <c r="A4641" i="13"/>
  <c r="A4640" i="13"/>
  <c r="A4639" i="13"/>
  <c r="A4638" i="13"/>
  <c r="A4637" i="13"/>
  <c r="A4636" i="13"/>
  <c r="A4635" i="13"/>
  <c r="A4634" i="13"/>
  <c r="A4633" i="13"/>
  <c r="A4632" i="13"/>
  <c r="A4631" i="13"/>
  <c r="A4630" i="13"/>
  <c r="A4629" i="13"/>
  <c r="A4628" i="13"/>
  <c r="A4627" i="13"/>
  <c r="A4626" i="13"/>
  <c r="A4625" i="13"/>
  <c r="A4624" i="13"/>
  <c r="A4623" i="13"/>
  <c r="A4622" i="13"/>
  <c r="A4621" i="13"/>
  <c r="A4620" i="13"/>
  <c r="A4619" i="13"/>
  <c r="A4618" i="13"/>
  <c r="A4617" i="13"/>
  <c r="A4616" i="13"/>
  <c r="A4615" i="13"/>
  <c r="A4614" i="13"/>
  <c r="A4613" i="13"/>
  <c r="A4612" i="13"/>
  <c r="A4611" i="13"/>
  <c r="A4610" i="13"/>
  <c r="A4609" i="13"/>
  <c r="A4608" i="13"/>
  <c r="A4607" i="13"/>
  <c r="A4606" i="13"/>
  <c r="A4605" i="13"/>
  <c r="A4604" i="13"/>
  <c r="A4603" i="13"/>
  <c r="A4602" i="13"/>
  <c r="A4601" i="13"/>
  <c r="A4600" i="13"/>
  <c r="A4599" i="13"/>
  <c r="A4598" i="13"/>
  <c r="A4597" i="13"/>
  <c r="A4596" i="13"/>
  <c r="A4595" i="13"/>
  <c r="A4594" i="13"/>
  <c r="A4593" i="13"/>
  <c r="A4592" i="13"/>
  <c r="A4591" i="13"/>
  <c r="A4590" i="13"/>
  <c r="A4589" i="13"/>
  <c r="A4588" i="13"/>
  <c r="A4587" i="13"/>
  <c r="A4586" i="13"/>
  <c r="A4585" i="13"/>
  <c r="A4584" i="13"/>
  <c r="A4583" i="13"/>
  <c r="A4582" i="13"/>
  <c r="A4581" i="13"/>
  <c r="A4580" i="13"/>
  <c r="A4579" i="13"/>
  <c r="A4578" i="13"/>
  <c r="A4577" i="13"/>
  <c r="A4576" i="13"/>
  <c r="A4575" i="13"/>
  <c r="A4574" i="13"/>
  <c r="A4573" i="13"/>
  <c r="A4572" i="13"/>
  <c r="A4571" i="13"/>
  <c r="A4570" i="13"/>
  <c r="A4569" i="13"/>
  <c r="A4568" i="13"/>
  <c r="A4567" i="13"/>
  <c r="A4566" i="13"/>
  <c r="A4565" i="13"/>
  <c r="A4564" i="13"/>
  <c r="A4563" i="13"/>
  <c r="A4562" i="13"/>
  <c r="A4561" i="13"/>
  <c r="A4560" i="13"/>
  <c r="A4559" i="13"/>
  <c r="A4558" i="13"/>
  <c r="A4557" i="13"/>
  <c r="A4556" i="13"/>
  <c r="A4555" i="13"/>
  <c r="A4554" i="13"/>
  <c r="A4553" i="13"/>
  <c r="A4552" i="13"/>
  <c r="A4551" i="13"/>
  <c r="A4550" i="13"/>
  <c r="A4549" i="13"/>
  <c r="A4548" i="13"/>
  <c r="A4547" i="13"/>
  <c r="A4546" i="13"/>
  <c r="A4545" i="13"/>
  <c r="A4544" i="13"/>
  <c r="A4543" i="13"/>
  <c r="A4542" i="13"/>
  <c r="A4541" i="13"/>
  <c r="A4540" i="13"/>
  <c r="A4539" i="13"/>
  <c r="A4538" i="13"/>
  <c r="A4537" i="13"/>
  <c r="A4536" i="13"/>
  <c r="A4535" i="13"/>
  <c r="A4534" i="13"/>
  <c r="A4533" i="13"/>
  <c r="A4532" i="13"/>
  <c r="A4531" i="13"/>
  <c r="A4530" i="13"/>
  <c r="A4529" i="13"/>
  <c r="A4528" i="13"/>
  <c r="A4527" i="13"/>
  <c r="A4526" i="13"/>
  <c r="A4525" i="13"/>
  <c r="A4524" i="13"/>
  <c r="A4523" i="13"/>
  <c r="A4522" i="13"/>
  <c r="A4521" i="13"/>
  <c r="A4520" i="13"/>
  <c r="A4519" i="13"/>
  <c r="A4518" i="13"/>
  <c r="A4517" i="13"/>
  <c r="A4516" i="13"/>
  <c r="A4515" i="13"/>
  <c r="A4514" i="13"/>
  <c r="A4513" i="13"/>
  <c r="A4512" i="13"/>
  <c r="A4511" i="13"/>
  <c r="A4510" i="13"/>
  <c r="A4509" i="13"/>
  <c r="A4508" i="13"/>
  <c r="A4507" i="13"/>
  <c r="A4506" i="13"/>
  <c r="A4505" i="13"/>
  <c r="A4504" i="13"/>
  <c r="A4503" i="13"/>
  <c r="A4502" i="13"/>
  <c r="A4501" i="13"/>
  <c r="A4500" i="13"/>
  <c r="A4499" i="13"/>
  <c r="A4498" i="13"/>
  <c r="A4497" i="13"/>
  <c r="A4496" i="13"/>
  <c r="A4495" i="13"/>
  <c r="A4494" i="13"/>
  <c r="A4493" i="13"/>
  <c r="A4492" i="13"/>
  <c r="A4491" i="13"/>
  <c r="A4490" i="13"/>
  <c r="A4489" i="13"/>
  <c r="A4488" i="13"/>
  <c r="A4487" i="13"/>
  <c r="A4486" i="13"/>
  <c r="A4485" i="13"/>
  <c r="A4484" i="13"/>
  <c r="A4483" i="13"/>
  <c r="A4482" i="13"/>
  <c r="A4481" i="13"/>
  <c r="A4480" i="13"/>
  <c r="A4479" i="13"/>
  <c r="A4478" i="13"/>
  <c r="A4477" i="13"/>
  <c r="A4476" i="13"/>
  <c r="A4475" i="13"/>
  <c r="A4474" i="13"/>
  <c r="A4473" i="13"/>
  <c r="A4472" i="13"/>
  <c r="A4471" i="13"/>
  <c r="A4470" i="13"/>
  <c r="A4469" i="13"/>
  <c r="A4468" i="13"/>
  <c r="A4467" i="13"/>
  <c r="A4466" i="13"/>
  <c r="A4465" i="13"/>
  <c r="A4464" i="13"/>
  <c r="A4463" i="13"/>
  <c r="A4462" i="13"/>
  <c r="A4461" i="13"/>
  <c r="A4460" i="13"/>
  <c r="A4459" i="13"/>
  <c r="A4458" i="13"/>
  <c r="A4457" i="13"/>
  <c r="A4456" i="13"/>
  <c r="A4455" i="13"/>
  <c r="A4454" i="13"/>
  <c r="A4453" i="13"/>
  <c r="A4452" i="13"/>
  <c r="A4451" i="13"/>
  <c r="A4450" i="13"/>
  <c r="A4449" i="13"/>
  <c r="A4448" i="13"/>
  <c r="A4447" i="13"/>
  <c r="A4446" i="13"/>
  <c r="A4445" i="13"/>
  <c r="A4444" i="13"/>
  <c r="A4443" i="13"/>
  <c r="A4442" i="13"/>
  <c r="A4441" i="13"/>
  <c r="A4440" i="13"/>
  <c r="A4439" i="13"/>
  <c r="A4438" i="13"/>
  <c r="A4437" i="13"/>
  <c r="A4436" i="13"/>
  <c r="A4435" i="13"/>
  <c r="A4434" i="13"/>
  <c r="A4433" i="13"/>
  <c r="A4432" i="13"/>
  <c r="A4431" i="13"/>
  <c r="A4430" i="13"/>
  <c r="A4429" i="13"/>
  <c r="A4428" i="13"/>
  <c r="A4427" i="13"/>
  <c r="A4426" i="13"/>
  <c r="A4425" i="13"/>
  <c r="A4424" i="13"/>
  <c r="A4423" i="13"/>
  <c r="A4422" i="13"/>
  <c r="A4421" i="13"/>
  <c r="A4420" i="13"/>
  <c r="A4419" i="13"/>
  <c r="A4418" i="13"/>
  <c r="A4417" i="13"/>
  <c r="A4416" i="13"/>
  <c r="A4415" i="13"/>
  <c r="A4414" i="13"/>
  <c r="A4413" i="13"/>
  <c r="A4412" i="13"/>
  <c r="A4411" i="13"/>
  <c r="A4410" i="13"/>
  <c r="A4409" i="13"/>
  <c r="A4408" i="13"/>
  <c r="A4407" i="13"/>
  <c r="A4406" i="13"/>
  <c r="A4405" i="13"/>
  <c r="A4404" i="13"/>
  <c r="A4403" i="13"/>
  <c r="A4402" i="13"/>
  <c r="A4401" i="13"/>
  <c r="A4400" i="13"/>
  <c r="A4399" i="13"/>
  <c r="A4398" i="13"/>
  <c r="A4397" i="13"/>
  <c r="A4396" i="13"/>
  <c r="A4395" i="13"/>
  <c r="A4394" i="13"/>
  <c r="A4393" i="13"/>
  <c r="A4392" i="13"/>
  <c r="A4391" i="13"/>
  <c r="A4390" i="13"/>
  <c r="A4389" i="13"/>
  <c r="A4388" i="13"/>
  <c r="A4387" i="13"/>
  <c r="A4386" i="13"/>
  <c r="A4385" i="13"/>
  <c r="A4384" i="13"/>
  <c r="A4383" i="13"/>
  <c r="A4382" i="13"/>
  <c r="A4381" i="13"/>
  <c r="A4380" i="13"/>
  <c r="A4379" i="13"/>
  <c r="A4378" i="13"/>
  <c r="A4377" i="13"/>
  <c r="A4376" i="13"/>
  <c r="A4375" i="13"/>
  <c r="A4374" i="13"/>
  <c r="A4373" i="13"/>
  <c r="A4372" i="13"/>
  <c r="A4371" i="13"/>
  <c r="A4370" i="13"/>
  <c r="A4369" i="13"/>
  <c r="A4368" i="13"/>
  <c r="A4367" i="13"/>
  <c r="A4366" i="13"/>
  <c r="A4365" i="13"/>
  <c r="A4364" i="13"/>
  <c r="A4363" i="13"/>
  <c r="A4362" i="13"/>
  <c r="A4361" i="13"/>
  <c r="A4360" i="13"/>
  <c r="A4359" i="13"/>
  <c r="A4358" i="13"/>
  <c r="A4357" i="13"/>
  <c r="A4356" i="13"/>
  <c r="A4355" i="13"/>
  <c r="A4354" i="13"/>
  <c r="A4353" i="13"/>
  <c r="A4352" i="13"/>
  <c r="A4351" i="13"/>
  <c r="A4350" i="13"/>
  <c r="A4349" i="13"/>
  <c r="A4348" i="13"/>
  <c r="A4347" i="13"/>
  <c r="A4346" i="13"/>
  <c r="A4345" i="13"/>
  <c r="A4344" i="13"/>
  <c r="A4343" i="13"/>
  <c r="A4342" i="13"/>
  <c r="A4341" i="13"/>
  <c r="A4340" i="13"/>
  <c r="A4339" i="13"/>
  <c r="A4338" i="13"/>
  <c r="A4337" i="13"/>
  <c r="A4336" i="13"/>
  <c r="A4335" i="13"/>
  <c r="A4334" i="13"/>
  <c r="A4333" i="13"/>
  <c r="A4332" i="13"/>
  <c r="A4331" i="13"/>
  <c r="A4330" i="13"/>
  <c r="A4329" i="13"/>
  <c r="A4328" i="13"/>
  <c r="A4327" i="13"/>
  <c r="A4326" i="13"/>
  <c r="A4325" i="13"/>
  <c r="A4324" i="13"/>
  <c r="A4323" i="13"/>
  <c r="A4322" i="13"/>
  <c r="A4321" i="13"/>
  <c r="A4320" i="13"/>
  <c r="A4319" i="13"/>
  <c r="A4318" i="13"/>
  <c r="A4317" i="13"/>
  <c r="A4316" i="13"/>
  <c r="A4315" i="13"/>
  <c r="A4314" i="13"/>
  <c r="A4313" i="13"/>
  <c r="A4312" i="13"/>
  <c r="A4311" i="13"/>
  <c r="A4310" i="13"/>
  <c r="A4309" i="13"/>
  <c r="A4308" i="13"/>
  <c r="A4307" i="13"/>
  <c r="A4306" i="13"/>
  <c r="A4305" i="13"/>
  <c r="A4304" i="13"/>
  <c r="A4303" i="13"/>
  <c r="A4302" i="13"/>
  <c r="A4301" i="13"/>
  <c r="A4300" i="13"/>
  <c r="A4299" i="13"/>
  <c r="A4298" i="13"/>
  <c r="A4297" i="13"/>
  <c r="A4296" i="13"/>
  <c r="A4295" i="13"/>
  <c r="A4294" i="13"/>
  <c r="A4293" i="13"/>
  <c r="A4292" i="13"/>
  <c r="A4291" i="13"/>
  <c r="A4290" i="13"/>
  <c r="A4289" i="13"/>
  <c r="A4288" i="13"/>
  <c r="A4287" i="13"/>
  <c r="A4286" i="13"/>
  <c r="A4285" i="13"/>
  <c r="A4284" i="13"/>
  <c r="A4283" i="13"/>
  <c r="A4282" i="13"/>
  <c r="A4281" i="13"/>
  <c r="A4280" i="13"/>
  <c r="A4279" i="13"/>
  <c r="A4278" i="13"/>
  <c r="A4277" i="13"/>
  <c r="A4276" i="13"/>
  <c r="A4275" i="13"/>
  <c r="A4274" i="13"/>
  <c r="A4273" i="13"/>
  <c r="A4272" i="13"/>
  <c r="A4271" i="13"/>
  <c r="A4270" i="13"/>
  <c r="A4269" i="13"/>
  <c r="A4268" i="13"/>
  <c r="A4267" i="13"/>
  <c r="A4266" i="13"/>
  <c r="A4265" i="13"/>
  <c r="A4264" i="13"/>
  <c r="A4263" i="13"/>
  <c r="A4262" i="13"/>
  <c r="A4261" i="13"/>
  <c r="A4260" i="13"/>
  <c r="A4259" i="13"/>
  <c r="A4258" i="13"/>
  <c r="A4257" i="13"/>
  <c r="A4256" i="13"/>
  <c r="A4255" i="13"/>
  <c r="A4254" i="13"/>
  <c r="A4253" i="13"/>
  <c r="A4252" i="13"/>
  <c r="A4251" i="13"/>
  <c r="A4250" i="13"/>
  <c r="A4249" i="13"/>
  <c r="A4248" i="13"/>
  <c r="A4247" i="13"/>
  <c r="A4246" i="13"/>
  <c r="A4245" i="13"/>
  <c r="A4244" i="13"/>
  <c r="A4243" i="13"/>
  <c r="A4242" i="13"/>
  <c r="A4241" i="13"/>
  <c r="A4240" i="13"/>
  <c r="A4239" i="13"/>
  <c r="A4238" i="13"/>
  <c r="A4237" i="13"/>
  <c r="A4236" i="13"/>
  <c r="A4235" i="13"/>
  <c r="A4234" i="13"/>
  <c r="A4233" i="13"/>
  <c r="A4232" i="13"/>
  <c r="A4231" i="13"/>
  <c r="A4230" i="13"/>
  <c r="A4229" i="13"/>
  <c r="A4228" i="13"/>
  <c r="A4227" i="13"/>
  <c r="A4226" i="13"/>
  <c r="A4225" i="13"/>
  <c r="A4224" i="13"/>
  <c r="A4223" i="13"/>
  <c r="A4222" i="13"/>
  <c r="A4221" i="13"/>
  <c r="A4220" i="13"/>
  <c r="A4219" i="13"/>
  <c r="A4218" i="13"/>
  <c r="A4217" i="13"/>
  <c r="A4216" i="13"/>
  <c r="A4215" i="13"/>
  <c r="A4214" i="13"/>
  <c r="A4213" i="13"/>
  <c r="A4212" i="13"/>
  <c r="A4211" i="13"/>
  <c r="A4210" i="13"/>
  <c r="A4209" i="13"/>
  <c r="A4208" i="13"/>
  <c r="A4207" i="13"/>
  <c r="A4206" i="13"/>
  <c r="A4205" i="13"/>
  <c r="A4204" i="13"/>
  <c r="A4203" i="13"/>
  <c r="A4202" i="13"/>
  <c r="A4201" i="13"/>
  <c r="A4200" i="13"/>
  <c r="A4199" i="13"/>
  <c r="A4198" i="13"/>
  <c r="A4197" i="13"/>
  <c r="A4196" i="13"/>
  <c r="A4195" i="13"/>
  <c r="A4194" i="13"/>
  <c r="A4193" i="13"/>
  <c r="A4192" i="13"/>
  <c r="A4191" i="13"/>
  <c r="A4190" i="13"/>
  <c r="A4189" i="13"/>
  <c r="A4188" i="13"/>
  <c r="A4187" i="13"/>
  <c r="A4186" i="13"/>
  <c r="A4185" i="13"/>
  <c r="A4184" i="13"/>
  <c r="A4183" i="13"/>
  <c r="A4182" i="13"/>
  <c r="A4181" i="13"/>
  <c r="A4180" i="13"/>
  <c r="A4179" i="13"/>
  <c r="A4178" i="13"/>
  <c r="A4177" i="13"/>
  <c r="A4176" i="13"/>
  <c r="A4175" i="13"/>
  <c r="A4174" i="13"/>
  <c r="A4173" i="13"/>
  <c r="A4172" i="13"/>
  <c r="A4171" i="13"/>
  <c r="A4170" i="13"/>
  <c r="A4169" i="13"/>
  <c r="A4168" i="13"/>
  <c r="A4167" i="13"/>
  <c r="A4166" i="13"/>
  <c r="A4165" i="13"/>
  <c r="A4164" i="13"/>
  <c r="A4163" i="13"/>
  <c r="A4162" i="13"/>
  <c r="A4161" i="13"/>
  <c r="A4160" i="13"/>
  <c r="A4159" i="13"/>
  <c r="A4158" i="13"/>
  <c r="A4157" i="13"/>
  <c r="A4156" i="13"/>
  <c r="A4155" i="13"/>
  <c r="A4154" i="13"/>
  <c r="A4153" i="13"/>
  <c r="A4152" i="13"/>
  <c r="A4151" i="13"/>
  <c r="A4150" i="13"/>
  <c r="A4149" i="13"/>
  <c r="A4148" i="13"/>
  <c r="A4147" i="13"/>
  <c r="A4146" i="13"/>
  <c r="A4145" i="13"/>
  <c r="A4144" i="13"/>
  <c r="A4143" i="13"/>
  <c r="A4142" i="13"/>
  <c r="A4141" i="13"/>
  <c r="A4140" i="13"/>
  <c r="A4139" i="13"/>
  <c r="A4138" i="13"/>
  <c r="A4137" i="13"/>
  <c r="A4136" i="13"/>
  <c r="A4135" i="13"/>
  <c r="A4134" i="13"/>
  <c r="A4133" i="13"/>
  <c r="A4132" i="13"/>
  <c r="A4131" i="13"/>
  <c r="A4130" i="13"/>
  <c r="A4129" i="13"/>
  <c r="A4128" i="13"/>
  <c r="A4127" i="13"/>
  <c r="A4126" i="13"/>
  <c r="A4125" i="13"/>
  <c r="A4124" i="13"/>
  <c r="A4123" i="13"/>
  <c r="A4122" i="13"/>
  <c r="A4121" i="13"/>
  <c r="A4120" i="13"/>
  <c r="A4119" i="13"/>
  <c r="A4118" i="13"/>
  <c r="A4117" i="13"/>
  <c r="A4116" i="13"/>
  <c r="A4115" i="13"/>
  <c r="A4114" i="13"/>
  <c r="A4113" i="13"/>
  <c r="A4112" i="13"/>
  <c r="A4111" i="13"/>
  <c r="A4110" i="13"/>
  <c r="A4109" i="13"/>
  <c r="A4108" i="13"/>
  <c r="A4107" i="13"/>
  <c r="A4106" i="13"/>
  <c r="A4105" i="13"/>
  <c r="A4104" i="13"/>
  <c r="A4103" i="13"/>
  <c r="A4102" i="13"/>
  <c r="A4101" i="13"/>
  <c r="A4100" i="13"/>
  <c r="A4099" i="13"/>
  <c r="A4098" i="13"/>
  <c r="A4097" i="13"/>
  <c r="A4096" i="13"/>
  <c r="A4095" i="13"/>
  <c r="A4094" i="13"/>
  <c r="A4093" i="13"/>
  <c r="A4092" i="13"/>
  <c r="A4091" i="13"/>
  <c r="A4090" i="13"/>
  <c r="A4089" i="13"/>
  <c r="A4088" i="13"/>
  <c r="A4087" i="13"/>
  <c r="A4086" i="13"/>
  <c r="A4085" i="13"/>
  <c r="A4084" i="13"/>
  <c r="A4083" i="13"/>
  <c r="A4082" i="13"/>
  <c r="A4081" i="13"/>
  <c r="A4080" i="13"/>
  <c r="A4079" i="13"/>
  <c r="A4078" i="13"/>
  <c r="A4077" i="13"/>
  <c r="A4076" i="13"/>
  <c r="A4075" i="13"/>
  <c r="A4074" i="13"/>
  <c r="A4073" i="13"/>
  <c r="A4072" i="13"/>
  <c r="A4071" i="13"/>
  <c r="A4070" i="13"/>
  <c r="A4069" i="13"/>
  <c r="A4068" i="13"/>
  <c r="A4067" i="13"/>
  <c r="A4066" i="13"/>
  <c r="A4065" i="13"/>
  <c r="A4064" i="13"/>
  <c r="A4063" i="13"/>
  <c r="A4062" i="13"/>
  <c r="A4061" i="13"/>
  <c r="A4060" i="13"/>
  <c r="A4059" i="13"/>
  <c r="A4058" i="13"/>
  <c r="A4057" i="13"/>
  <c r="A4056" i="13"/>
  <c r="A4055" i="13"/>
  <c r="A4054" i="13"/>
  <c r="A4053" i="13"/>
  <c r="A4052" i="13"/>
  <c r="A4051" i="13"/>
  <c r="A4050" i="13"/>
  <c r="A4049" i="13"/>
  <c r="A4048" i="13"/>
  <c r="A4047" i="13"/>
  <c r="A4046" i="13"/>
  <c r="A4045" i="13"/>
  <c r="A4044" i="13"/>
  <c r="A4043" i="13"/>
  <c r="A4042" i="13"/>
  <c r="A4041" i="13"/>
  <c r="A4040" i="13"/>
  <c r="A4039" i="13"/>
  <c r="A4038" i="13"/>
  <c r="A4037" i="13"/>
  <c r="A4036" i="13"/>
  <c r="A4035" i="13"/>
  <c r="A4034" i="13"/>
  <c r="A4033" i="13"/>
  <c r="A4032" i="13"/>
  <c r="A4031" i="13"/>
  <c r="A4030" i="13"/>
  <c r="A4029" i="13"/>
  <c r="A4028" i="13"/>
  <c r="A4027" i="13"/>
  <c r="A4026" i="13"/>
  <c r="A4025" i="13"/>
  <c r="A4024" i="13"/>
  <c r="A4023" i="13"/>
  <c r="A4022" i="13"/>
  <c r="A4021" i="13"/>
  <c r="A4020" i="13"/>
  <c r="A4019" i="13"/>
  <c r="A4018" i="13"/>
  <c r="A4017" i="13"/>
  <c r="A4016" i="13"/>
  <c r="A4015" i="13"/>
  <c r="A4014" i="13"/>
  <c r="A4013" i="13"/>
  <c r="A4012" i="13"/>
  <c r="A4011" i="13"/>
  <c r="A4010" i="13"/>
  <c r="A4009" i="13"/>
  <c r="A4008" i="13"/>
  <c r="A4007" i="13"/>
  <c r="A4006" i="13"/>
  <c r="A4005" i="13"/>
  <c r="A4004" i="13"/>
  <c r="A4003" i="13"/>
  <c r="A4002" i="13"/>
  <c r="A4001" i="13"/>
  <c r="A4000" i="13"/>
  <c r="A3999" i="13"/>
  <c r="A3998" i="13"/>
  <c r="A3997" i="13"/>
  <c r="A3996" i="13"/>
  <c r="A3995" i="13"/>
  <c r="A3994" i="13"/>
  <c r="A3993" i="13"/>
  <c r="A3992" i="13"/>
  <c r="A3991" i="13"/>
  <c r="A3990" i="13"/>
  <c r="A3989" i="13"/>
  <c r="A3988" i="13"/>
  <c r="A3987" i="13"/>
  <c r="A3986" i="13"/>
  <c r="A3985" i="13"/>
  <c r="A3984" i="13"/>
  <c r="A3983" i="13"/>
  <c r="A3982" i="13"/>
  <c r="A3981" i="13"/>
  <c r="A3980" i="13"/>
  <c r="A3979" i="13"/>
  <c r="A3978" i="13"/>
  <c r="A3977" i="13"/>
  <c r="A3976" i="13"/>
  <c r="A3975" i="13"/>
  <c r="A3974" i="13"/>
  <c r="A3973" i="13"/>
  <c r="A3972" i="13"/>
  <c r="A3971" i="13"/>
  <c r="A3970" i="13"/>
  <c r="A3969" i="13"/>
  <c r="A3968" i="13"/>
  <c r="A3967" i="13"/>
  <c r="A3966" i="13"/>
  <c r="A3965" i="13"/>
  <c r="A3964" i="13"/>
  <c r="A3963" i="13"/>
  <c r="A3962" i="13"/>
  <c r="A3961" i="13"/>
  <c r="A3960" i="13"/>
  <c r="A3959" i="13"/>
  <c r="A3958" i="13"/>
  <c r="A3957" i="13"/>
  <c r="A3956" i="13"/>
  <c r="A3955" i="13"/>
  <c r="A3954" i="13"/>
  <c r="A3953" i="13"/>
  <c r="A3952" i="13"/>
  <c r="A3951" i="13"/>
  <c r="A3950" i="13"/>
  <c r="A3949" i="13"/>
  <c r="A3948" i="13"/>
  <c r="A3947" i="13"/>
  <c r="A3946" i="13"/>
  <c r="A3945" i="13"/>
  <c r="A3944" i="13"/>
  <c r="A3943" i="13"/>
  <c r="A3942" i="13"/>
  <c r="A3941" i="13"/>
  <c r="A3940" i="13"/>
  <c r="A3939" i="13"/>
  <c r="A3938" i="13"/>
  <c r="A3937" i="13"/>
  <c r="A3936" i="13"/>
  <c r="A3935" i="13"/>
  <c r="A3934" i="13"/>
  <c r="A3933" i="13"/>
  <c r="A3932" i="13"/>
  <c r="A3931" i="13"/>
  <c r="A3930" i="13"/>
  <c r="A3929" i="13"/>
  <c r="A3928" i="13"/>
  <c r="A3927" i="13"/>
  <c r="A3926" i="13"/>
  <c r="A3925" i="13"/>
  <c r="A3924" i="13"/>
  <c r="A3923" i="13"/>
  <c r="A3922" i="13"/>
  <c r="A3921" i="13"/>
  <c r="A3920" i="13"/>
  <c r="A3919" i="13"/>
  <c r="A3918" i="13"/>
  <c r="A3917" i="13"/>
  <c r="A3916" i="13"/>
  <c r="A3915" i="13"/>
  <c r="A3914" i="13"/>
  <c r="A3913" i="13"/>
  <c r="A3912" i="13"/>
  <c r="A3911" i="13"/>
  <c r="A3910" i="13"/>
  <c r="A3909" i="13"/>
  <c r="A3908" i="13"/>
  <c r="A3907" i="13"/>
  <c r="A3906" i="13"/>
  <c r="A3905" i="13"/>
  <c r="A3904" i="13"/>
  <c r="A3903" i="13"/>
  <c r="A3902" i="13"/>
  <c r="A3901" i="13"/>
  <c r="A3900" i="13"/>
  <c r="A3899" i="13"/>
  <c r="A3898" i="13"/>
  <c r="A3897" i="13"/>
  <c r="A3896" i="13"/>
  <c r="A3895" i="13"/>
  <c r="A3894" i="13"/>
  <c r="A3893" i="13"/>
  <c r="A3892" i="13"/>
  <c r="A3891" i="13"/>
  <c r="A3890" i="13"/>
  <c r="A3889" i="13"/>
  <c r="A3888" i="13"/>
  <c r="A3887" i="13"/>
  <c r="A3886" i="13"/>
  <c r="A3885" i="13"/>
  <c r="A3884" i="13"/>
  <c r="A3883" i="13"/>
  <c r="A3882" i="13"/>
  <c r="A3881" i="13"/>
  <c r="A3880" i="13"/>
  <c r="A3879" i="13"/>
  <c r="A3878" i="13"/>
  <c r="A3877" i="13"/>
  <c r="A3876" i="13"/>
  <c r="A3875" i="13"/>
  <c r="A3874" i="13"/>
  <c r="A3873" i="13"/>
  <c r="A3872" i="13"/>
  <c r="A3871" i="13"/>
  <c r="A3870" i="13"/>
  <c r="A3869" i="13"/>
  <c r="A3868" i="13"/>
  <c r="A3867" i="13"/>
  <c r="A3866" i="13"/>
  <c r="A3865" i="13"/>
  <c r="A3864" i="13"/>
  <c r="A3863" i="13"/>
  <c r="A3862" i="13"/>
  <c r="A3861" i="13"/>
  <c r="A3860" i="13"/>
  <c r="A3859" i="13"/>
  <c r="A3858" i="13"/>
  <c r="A3857" i="13"/>
  <c r="A3856" i="13"/>
  <c r="A3855" i="13"/>
  <c r="A3854" i="13"/>
  <c r="A3853" i="13"/>
  <c r="A3852" i="13"/>
  <c r="A3851" i="13"/>
  <c r="A3850" i="13"/>
  <c r="A3849" i="13"/>
  <c r="A3848" i="13"/>
  <c r="A3847" i="13"/>
  <c r="A3846" i="13"/>
  <c r="A3845" i="13"/>
  <c r="A3844" i="13"/>
  <c r="A3843" i="13"/>
  <c r="A3842" i="13"/>
  <c r="A3841" i="13"/>
  <c r="A3840" i="13"/>
  <c r="A3839" i="13"/>
  <c r="A3838" i="13"/>
  <c r="A3837" i="13"/>
  <c r="A3836" i="13"/>
  <c r="A3835" i="13"/>
  <c r="A3834" i="13"/>
  <c r="A3833" i="13"/>
  <c r="A3832" i="13"/>
  <c r="A3831" i="13"/>
  <c r="A3830" i="13"/>
  <c r="A3829" i="13"/>
  <c r="A3828" i="13"/>
  <c r="A3827" i="13"/>
  <c r="A3826" i="13"/>
  <c r="A3825" i="13"/>
  <c r="A3824" i="13"/>
  <c r="A3823" i="13"/>
  <c r="A3822" i="13"/>
  <c r="A3821" i="13"/>
  <c r="A3820" i="13"/>
  <c r="A3819" i="13"/>
  <c r="A3818" i="13"/>
  <c r="A3817" i="13"/>
  <c r="A3816" i="13"/>
  <c r="A3815" i="13"/>
  <c r="A3814" i="13"/>
  <c r="A3813" i="13"/>
  <c r="A3812" i="13"/>
  <c r="A3811" i="13"/>
  <c r="A3810" i="13"/>
  <c r="A3809" i="13"/>
  <c r="A3808" i="13"/>
  <c r="A3807" i="13"/>
  <c r="A3806" i="13"/>
  <c r="A3805" i="13"/>
  <c r="A3804" i="13"/>
  <c r="A3803" i="13"/>
  <c r="A3802" i="13"/>
  <c r="A3801" i="13"/>
  <c r="A3800" i="13"/>
  <c r="A3799" i="13"/>
  <c r="A3798" i="13"/>
  <c r="A3797" i="13"/>
  <c r="A3796" i="13"/>
  <c r="A3795" i="13"/>
  <c r="A3794" i="13"/>
  <c r="A3793" i="13"/>
  <c r="A3792" i="13"/>
  <c r="A3791" i="13"/>
  <c r="A3790" i="13"/>
  <c r="A3789" i="13"/>
  <c r="A3788" i="13"/>
  <c r="A3787" i="13"/>
  <c r="A3786" i="13"/>
  <c r="A3785" i="13"/>
  <c r="A3784" i="13"/>
  <c r="A3783" i="13"/>
  <c r="A3782" i="13"/>
  <c r="A3781" i="13"/>
  <c r="A3780" i="13"/>
  <c r="A3779" i="13"/>
  <c r="A3778" i="13"/>
  <c r="A3777" i="13"/>
  <c r="A3776" i="13"/>
  <c r="A3775" i="13"/>
  <c r="A3774" i="13"/>
  <c r="A3773" i="13"/>
  <c r="A3772" i="13"/>
  <c r="A3771" i="13"/>
  <c r="A3770" i="13"/>
  <c r="A3769" i="13"/>
  <c r="A3768" i="13"/>
  <c r="A3767" i="13"/>
  <c r="A3766" i="13"/>
  <c r="A3765" i="13"/>
  <c r="A3764" i="13"/>
  <c r="A3763" i="13"/>
  <c r="A3762" i="13"/>
  <c r="A3761" i="13"/>
  <c r="A3760" i="13"/>
  <c r="A3759" i="13"/>
  <c r="A3758" i="13"/>
  <c r="A3757" i="13"/>
  <c r="A3756" i="13"/>
  <c r="A3755" i="13"/>
  <c r="A3754" i="13"/>
  <c r="A3753" i="13"/>
  <c r="A3752" i="13"/>
  <c r="A3751" i="13"/>
  <c r="A3750" i="13"/>
  <c r="A3749" i="13"/>
  <c r="A3748" i="13"/>
  <c r="A3747" i="13"/>
  <c r="A3746" i="13"/>
  <c r="A3745" i="13"/>
  <c r="A3744" i="13"/>
  <c r="A3743" i="13"/>
  <c r="A3742" i="13"/>
  <c r="A3741" i="13"/>
  <c r="A3740" i="13"/>
  <c r="A3739" i="13"/>
  <c r="A3738" i="13"/>
  <c r="A3737" i="13"/>
  <c r="A3736" i="13"/>
  <c r="A3735" i="13"/>
  <c r="A3734" i="13"/>
  <c r="A3733" i="13"/>
  <c r="A3732" i="13"/>
  <c r="A3731" i="13"/>
  <c r="A3730" i="13"/>
  <c r="A3729" i="13"/>
  <c r="A3728" i="13"/>
  <c r="A3727" i="13"/>
  <c r="A3726" i="13"/>
  <c r="A3725" i="13"/>
  <c r="A3724" i="13"/>
  <c r="A3723" i="13"/>
  <c r="A3722" i="13"/>
  <c r="A3721" i="13"/>
  <c r="A3720" i="13"/>
  <c r="A3719" i="13"/>
  <c r="A3718" i="13"/>
  <c r="A3717" i="13"/>
  <c r="A3716" i="13"/>
  <c r="A3715" i="13"/>
  <c r="A3714" i="13"/>
  <c r="A3713" i="13"/>
  <c r="A3712" i="13"/>
  <c r="A3711" i="13"/>
  <c r="A3710" i="13"/>
  <c r="A3709" i="13"/>
  <c r="A3708" i="13"/>
  <c r="A3707" i="13"/>
  <c r="A3706" i="13"/>
  <c r="A3705" i="13"/>
  <c r="A3704" i="13"/>
  <c r="A3703" i="13"/>
  <c r="A3702" i="13"/>
  <c r="A3701" i="13"/>
  <c r="A3700" i="13"/>
  <c r="A3699" i="13"/>
  <c r="A3698" i="13"/>
  <c r="A3697" i="13"/>
  <c r="A3696" i="13"/>
  <c r="A3695" i="13"/>
  <c r="A3694" i="13"/>
  <c r="A3693" i="13"/>
  <c r="A3692" i="13"/>
  <c r="A3691" i="13"/>
  <c r="A3690" i="13"/>
  <c r="A3689" i="13"/>
  <c r="A3688" i="13"/>
  <c r="A3687" i="13"/>
  <c r="A3686" i="13"/>
  <c r="A3685" i="13"/>
  <c r="A3684" i="13"/>
  <c r="A3683" i="13"/>
  <c r="A3682" i="13"/>
  <c r="A3681" i="13"/>
  <c r="A3680" i="13"/>
  <c r="A3679" i="13"/>
  <c r="A3678" i="13"/>
  <c r="A3677" i="13"/>
  <c r="A3676" i="13"/>
  <c r="A3675" i="13"/>
  <c r="A3674" i="13"/>
  <c r="A3673" i="13"/>
  <c r="A3672" i="13"/>
  <c r="A3671" i="13"/>
  <c r="A3670" i="13"/>
  <c r="A3669" i="13"/>
  <c r="A3668" i="13"/>
  <c r="A3667" i="13"/>
  <c r="A3666" i="13"/>
  <c r="A3665" i="13"/>
  <c r="A3664" i="13"/>
  <c r="A3663" i="13"/>
  <c r="A3662" i="13"/>
  <c r="A3661" i="13"/>
  <c r="A3660" i="13"/>
  <c r="A3659" i="13"/>
  <c r="A3658" i="13"/>
  <c r="A3657" i="13"/>
  <c r="A3656" i="13"/>
  <c r="A3655" i="13"/>
  <c r="A3654" i="13"/>
  <c r="A3653" i="13"/>
  <c r="A3652" i="13"/>
  <c r="A3651" i="13"/>
  <c r="A3650" i="13"/>
  <c r="A3649" i="13"/>
  <c r="A3648" i="13"/>
  <c r="A3647" i="13"/>
  <c r="A3646" i="13"/>
  <c r="A3645" i="13"/>
  <c r="A3644" i="13"/>
  <c r="A3643" i="13"/>
  <c r="A3642" i="13"/>
  <c r="A3641" i="13"/>
  <c r="A3640" i="13"/>
  <c r="A3639" i="13"/>
  <c r="A3638" i="13"/>
  <c r="A3637" i="13"/>
  <c r="A3636" i="13"/>
  <c r="A3635" i="13"/>
  <c r="A3634" i="13"/>
  <c r="A3633" i="13"/>
  <c r="A3632" i="13"/>
  <c r="A3631" i="13"/>
  <c r="A3630" i="13"/>
  <c r="A3629" i="13"/>
  <c r="A3628" i="13"/>
  <c r="A3627" i="13"/>
  <c r="A3626" i="13"/>
  <c r="A3625" i="13"/>
  <c r="A3624" i="13"/>
  <c r="A3623" i="13"/>
  <c r="A3622" i="13"/>
  <c r="A3621" i="13"/>
  <c r="A3620" i="13"/>
  <c r="A3619" i="13"/>
  <c r="A3618" i="13"/>
  <c r="A3617" i="13"/>
  <c r="A3616" i="13"/>
  <c r="A3615" i="13"/>
  <c r="A3614" i="13"/>
  <c r="A3613" i="13"/>
  <c r="A3612" i="13"/>
  <c r="A3611" i="13"/>
  <c r="A3610" i="13"/>
  <c r="A3609" i="13"/>
  <c r="A3608" i="13"/>
  <c r="A3607" i="13"/>
  <c r="A3606" i="13"/>
  <c r="A3605" i="13"/>
  <c r="A3604" i="13"/>
  <c r="A3603" i="13"/>
  <c r="A3602" i="13"/>
  <c r="A3601" i="13"/>
  <c r="A3600" i="13"/>
  <c r="A3599" i="13"/>
  <c r="A3598" i="13"/>
  <c r="A3597" i="13"/>
  <c r="A3596" i="13"/>
  <c r="A3595" i="13"/>
  <c r="A3594" i="13"/>
  <c r="A3593" i="13"/>
  <c r="A3592" i="13"/>
  <c r="A3591" i="13"/>
  <c r="A3590" i="13"/>
  <c r="A3589" i="13"/>
  <c r="A3588" i="13"/>
  <c r="A3587" i="13"/>
  <c r="A3586" i="13"/>
  <c r="A3585" i="13"/>
  <c r="A3584" i="13"/>
  <c r="A3583" i="13"/>
  <c r="A3582" i="13"/>
  <c r="A3581" i="13"/>
  <c r="A3580" i="13"/>
  <c r="A3579" i="13"/>
  <c r="A3578" i="13"/>
  <c r="A3577" i="13"/>
  <c r="A3576" i="13"/>
  <c r="A3575" i="13"/>
  <c r="A3574" i="13"/>
  <c r="A3573" i="13"/>
  <c r="A3572" i="13"/>
  <c r="A3571" i="13"/>
  <c r="A3570" i="13"/>
  <c r="A3569" i="13"/>
  <c r="A3568" i="13"/>
  <c r="A3567" i="13"/>
  <c r="A3566" i="13"/>
  <c r="A3565" i="13"/>
  <c r="A3564" i="13"/>
  <c r="A3563" i="13"/>
  <c r="A3562" i="13"/>
  <c r="A3561" i="13"/>
  <c r="A3560" i="13"/>
  <c r="A3559" i="13"/>
  <c r="A3558" i="13"/>
  <c r="A3557" i="13"/>
  <c r="A3556" i="13"/>
  <c r="A3555" i="13"/>
  <c r="A3554" i="13"/>
  <c r="A3553" i="13"/>
  <c r="A3552" i="13"/>
  <c r="A3551" i="13"/>
  <c r="A3550" i="13"/>
  <c r="A3549" i="13"/>
  <c r="A3548" i="13"/>
  <c r="A3547" i="13"/>
  <c r="A3546" i="13"/>
  <c r="A3545" i="13"/>
  <c r="A3544" i="13"/>
  <c r="A3543" i="13"/>
  <c r="A3542" i="13"/>
  <c r="A3541" i="13"/>
  <c r="A3540" i="13"/>
  <c r="A3539" i="13"/>
  <c r="A3538" i="13"/>
  <c r="A3537" i="13"/>
  <c r="A3536" i="13"/>
  <c r="A3535" i="13"/>
  <c r="A3534" i="13"/>
  <c r="A3533" i="13"/>
  <c r="A3532" i="13"/>
  <c r="A3531" i="13"/>
  <c r="A3530" i="13"/>
  <c r="A3529" i="13"/>
  <c r="A3528" i="13"/>
  <c r="A3527" i="13"/>
  <c r="A3526" i="13"/>
  <c r="A3525" i="13"/>
  <c r="A3524" i="13"/>
  <c r="A3523" i="13"/>
  <c r="A3522" i="13"/>
  <c r="A3521" i="13"/>
  <c r="A3520" i="13"/>
  <c r="A3519" i="13"/>
  <c r="A3518" i="13"/>
  <c r="A3517" i="13"/>
  <c r="A3516" i="13"/>
  <c r="A3515" i="13"/>
  <c r="A3514" i="13"/>
  <c r="A3513" i="13"/>
  <c r="A3512" i="13"/>
  <c r="A3511" i="13"/>
  <c r="A3510" i="13"/>
  <c r="A3509" i="13"/>
  <c r="A3508" i="13"/>
  <c r="A3507" i="13"/>
  <c r="A3506" i="13"/>
  <c r="A3505" i="13"/>
  <c r="A3504" i="13"/>
  <c r="A3503" i="13"/>
  <c r="A3502" i="13"/>
  <c r="A3501" i="13"/>
  <c r="A3500" i="13"/>
  <c r="A3499" i="13"/>
  <c r="A3498" i="13"/>
  <c r="A3497" i="13"/>
  <c r="A3496" i="13"/>
  <c r="A3495" i="13"/>
  <c r="A3494" i="13"/>
  <c r="A3493" i="13"/>
  <c r="A3492" i="13"/>
  <c r="A3491" i="13"/>
  <c r="A3490" i="13"/>
  <c r="A3489" i="13"/>
  <c r="A3488" i="13"/>
  <c r="A3487" i="13"/>
  <c r="A3486" i="13"/>
  <c r="A3485" i="13"/>
  <c r="A3484" i="13"/>
  <c r="A3483" i="13"/>
  <c r="A3482" i="13"/>
  <c r="A3481" i="13"/>
  <c r="A3480" i="13"/>
  <c r="A3479" i="13"/>
  <c r="A3478" i="13"/>
  <c r="A3477" i="13"/>
  <c r="A3476" i="13"/>
  <c r="A3475" i="13"/>
  <c r="A3474" i="13"/>
  <c r="A3473" i="13"/>
  <c r="A3472" i="13"/>
  <c r="A3471" i="13"/>
  <c r="A3470" i="13"/>
  <c r="A3469" i="13"/>
  <c r="A3468" i="13"/>
  <c r="A3467" i="13"/>
  <c r="A3466" i="13"/>
  <c r="A3465" i="13"/>
  <c r="A3464" i="13"/>
  <c r="A3463" i="13"/>
  <c r="A3462" i="13"/>
  <c r="A3461" i="13"/>
  <c r="A3460" i="13"/>
  <c r="A3459" i="13"/>
  <c r="A3458" i="13"/>
  <c r="A3457" i="13"/>
  <c r="A3456" i="13"/>
  <c r="A3455" i="13"/>
  <c r="A3454" i="13"/>
  <c r="A3453" i="13"/>
  <c r="A3452" i="13"/>
  <c r="A3451" i="13"/>
  <c r="A3450" i="13"/>
  <c r="A3449" i="13"/>
  <c r="A3448" i="13"/>
  <c r="A3447" i="13"/>
  <c r="A3446" i="13"/>
  <c r="A3445" i="13"/>
  <c r="A3444" i="13"/>
  <c r="A3443" i="13"/>
  <c r="A3442" i="13"/>
  <c r="A3441" i="13"/>
  <c r="A3440" i="13"/>
  <c r="A3439" i="13"/>
  <c r="A3438" i="13"/>
  <c r="A3437" i="13"/>
  <c r="A3436" i="13"/>
  <c r="A3435" i="13"/>
  <c r="A3434" i="13"/>
  <c r="A3433" i="13"/>
  <c r="A3432" i="13"/>
  <c r="A3431" i="13"/>
  <c r="A3430" i="13"/>
  <c r="A3429" i="13"/>
  <c r="A3428" i="13"/>
  <c r="A3427" i="13"/>
  <c r="A3426" i="13"/>
  <c r="A3425" i="13"/>
  <c r="A3424" i="13"/>
  <c r="A3423" i="13"/>
  <c r="A3422" i="13"/>
  <c r="A3421" i="13"/>
  <c r="A3420" i="13"/>
  <c r="A3419" i="13"/>
  <c r="A3418" i="13"/>
  <c r="A3417" i="13"/>
  <c r="A3416" i="13"/>
  <c r="A3415" i="13"/>
  <c r="A3414" i="13"/>
  <c r="A3413" i="13"/>
  <c r="A3412" i="13"/>
  <c r="A3411" i="13"/>
  <c r="A3410" i="13"/>
  <c r="A3409" i="13"/>
  <c r="A3408" i="13"/>
  <c r="A3407" i="13"/>
  <c r="A3406" i="13"/>
  <c r="A3405" i="13"/>
  <c r="A3404" i="13"/>
  <c r="A3403" i="13"/>
  <c r="A3402" i="13"/>
  <c r="A3401" i="13"/>
  <c r="A3400" i="13"/>
  <c r="A3399" i="13"/>
  <c r="A3398" i="13"/>
  <c r="A3397" i="13"/>
  <c r="A3396" i="13"/>
  <c r="A3395" i="13"/>
  <c r="A3394" i="13"/>
  <c r="A3393" i="13"/>
  <c r="A3392" i="13"/>
  <c r="A3391" i="13"/>
  <c r="A3390" i="13"/>
  <c r="A3389" i="13"/>
  <c r="A3388" i="13"/>
  <c r="A3387" i="13"/>
  <c r="A3386" i="13"/>
  <c r="A3385" i="13"/>
  <c r="A3384" i="13"/>
  <c r="A3383" i="13"/>
  <c r="A3382" i="13"/>
  <c r="A3381" i="13"/>
  <c r="A3380" i="13"/>
  <c r="A3379" i="13"/>
  <c r="A3378" i="13"/>
  <c r="A3377" i="13"/>
  <c r="A3376" i="13"/>
  <c r="A3375" i="13"/>
  <c r="A3374" i="13"/>
  <c r="A3373" i="13"/>
  <c r="A3372" i="13"/>
  <c r="A3371" i="13"/>
  <c r="A3370" i="13"/>
  <c r="A3369" i="13"/>
  <c r="A3368" i="13"/>
  <c r="A3367" i="13"/>
  <c r="A3366" i="13"/>
  <c r="A3365" i="13"/>
  <c r="A3364" i="13"/>
  <c r="A3363" i="13"/>
  <c r="A3362" i="13"/>
  <c r="A3361" i="13"/>
  <c r="A3360" i="13"/>
  <c r="A3359" i="13"/>
  <c r="A3358" i="13"/>
  <c r="A3357" i="13"/>
  <c r="A3356" i="13"/>
  <c r="A3355" i="13"/>
  <c r="A3354" i="13"/>
  <c r="A3353" i="13"/>
  <c r="A3352" i="13"/>
  <c r="A3351" i="13"/>
  <c r="A3350" i="13"/>
  <c r="A3349" i="13"/>
  <c r="A3348" i="13"/>
  <c r="A3347" i="13"/>
  <c r="A3346" i="13"/>
  <c r="A3345" i="13"/>
  <c r="A3344" i="13"/>
  <c r="A3343" i="13"/>
  <c r="A3342" i="13"/>
  <c r="A3341" i="13"/>
  <c r="A3340" i="13"/>
  <c r="A3339" i="13"/>
  <c r="A3338" i="13"/>
  <c r="A3337" i="13"/>
  <c r="A3336" i="13"/>
  <c r="A3335" i="13"/>
  <c r="A3334" i="13"/>
  <c r="A3333" i="13"/>
  <c r="A3332" i="13"/>
  <c r="A3331" i="13"/>
  <c r="A3330" i="13"/>
  <c r="A3329" i="13"/>
  <c r="A3328" i="13"/>
  <c r="A3327" i="13"/>
  <c r="A3326" i="13"/>
  <c r="A3325" i="13"/>
  <c r="A3324" i="13"/>
  <c r="A3323" i="13"/>
  <c r="A3322" i="13"/>
  <c r="A3321" i="13"/>
  <c r="A3320" i="13"/>
  <c r="A3319" i="13"/>
  <c r="A3318" i="13"/>
  <c r="A3317" i="13"/>
  <c r="A3316" i="13"/>
  <c r="A3315" i="13"/>
  <c r="A3314" i="13"/>
  <c r="A3313" i="13"/>
  <c r="A3312" i="13"/>
  <c r="A3311" i="13"/>
  <c r="A3310" i="13"/>
  <c r="A3309" i="13"/>
  <c r="A3308" i="13"/>
  <c r="A3307" i="13"/>
  <c r="A3306" i="13"/>
  <c r="A3305" i="13"/>
  <c r="A3304" i="13"/>
  <c r="A3303" i="13"/>
  <c r="A3302" i="13"/>
  <c r="A3301" i="13"/>
  <c r="A3300" i="13"/>
  <c r="A3299" i="13"/>
  <c r="A3298" i="13"/>
  <c r="A3297" i="13"/>
  <c r="A3296" i="13"/>
  <c r="A3295" i="13"/>
  <c r="A3294" i="13"/>
  <c r="A3293" i="13"/>
  <c r="A3292" i="13"/>
  <c r="A3291" i="13"/>
  <c r="A3290" i="13"/>
  <c r="A3289" i="13"/>
  <c r="A3288" i="13"/>
  <c r="A3287" i="13"/>
  <c r="A3286" i="13"/>
  <c r="A3285" i="13"/>
  <c r="A3284" i="13"/>
  <c r="A3283" i="13"/>
  <c r="A3282" i="13"/>
  <c r="A3281" i="13"/>
  <c r="A3280" i="13"/>
  <c r="A3279" i="13"/>
  <c r="A3278" i="13"/>
  <c r="A3277" i="13"/>
  <c r="A3276" i="13"/>
  <c r="A3275" i="13"/>
  <c r="A3274" i="13"/>
  <c r="A3273" i="13"/>
  <c r="A3272" i="13"/>
  <c r="A3271" i="13"/>
  <c r="A3270" i="13"/>
  <c r="A3269" i="13"/>
  <c r="A3268" i="13"/>
  <c r="A3267" i="13"/>
  <c r="A3266" i="13"/>
  <c r="A3265" i="13"/>
  <c r="A3264" i="13"/>
  <c r="A3263" i="13"/>
  <c r="A3262" i="13"/>
  <c r="A3261" i="13"/>
  <c r="A3260" i="13"/>
  <c r="A3259" i="13"/>
  <c r="A3258" i="13"/>
  <c r="A3257" i="13"/>
  <c r="A3256" i="13"/>
  <c r="A3255" i="13"/>
  <c r="A3254" i="13"/>
  <c r="A3253" i="13"/>
  <c r="A3252" i="13"/>
  <c r="A3251" i="13"/>
  <c r="A3250" i="13"/>
  <c r="A3249" i="13"/>
  <c r="A3248" i="13"/>
  <c r="A3247" i="13"/>
  <c r="A3246" i="13"/>
  <c r="A3245" i="13"/>
  <c r="A3244" i="13"/>
  <c r="A3243" i="13"/>
  <c r="A3242" i="13"/>
  <c r="A3241" i="13"/>
  <c r="A3240" i="13"/>
  <c r="A3239" i="13"/>
  <c r="A3238" i="13"/>
  <c r="A3237" i="13"/>
  <c r="A3236" i="13"/>
  <c r="A3235" i="13"/>
  <c r="A3234" i="13"/>
  <c r="A3233" i="13"/>
  <c r="A3232" i="13"/>
  <c r="A3231" i="13"/>
  <c r="A3230" i="13"/>
  <c r="A3229" i="13"/>
  <c r="A3228" i="13"/>
  <c r="A3227" i="13"/>
  <c r="A3226" i="13"/>
  <c r="A3225" i="13"/>
  <c r="A3224" i="13"/>
  <c r="A3223" i="13"/>
  <c r="A3222" i="13"/>
  <c r="A3221" i="13"/>
  <c r="A3220" i="13"/>
  <c r="A3219" i="13"/>
  <c r="A3218" i="13"/>
  <c r="A3217" i="13"/>
  <c r="A3216" i="13"/>
  <c r="A3215" i="13"/>
  <c r="A3214" i="13"/>
  <c r="A3213" i="13"/>
  <c r="A3212" i="13"/>
  <c r="A3211" i="13"/>
  <c r="A3210" i="13"/>
  <c r="A3209" i="13"/>
  <c r="A3208" i="13"/>
  <c r="A3207" i="13"/>
  <c r="A3206" i="13"/>
  <c r="A3205" i="13"/>
  <c r="A3204" i="13"/>
  <c r="A3203" i="13"/>
  <c r="A3202" i="13"/>
  <c r="A3201" i="13"/>
  <c r="A3200" i="13"/>
  <c r="A3199" i="13"/>
  <c r="A3198" i="13"/>
  <c r="A3197" i="13"/>
  <c r="A3196" i="13"/>
  <c r="A3195" i="13"/>
  <c r="A3194" i="13"/>
  <c r="A3193" i="13"/>
  <c r="A3192" i="13"/>
  <c r="A3191" i="13"/>
  <c r="A3190" i="13"/>
  <c r="A3189" i="13"/>
  <c r="A3188" i="13"/>
  <c r="A3187" i="13"/>
  <c r="A3186" i="13"/>
  <c r="A3185" i="13"/>
  <c r="A3184" i="13"/>
  <c r="A3183" i="13"/>
  <c r="A3182" i="13"/>
  <c r="A3181" i="13"/>
  <c r="A3180" i="13"/>
  <c r="A3179" i="13"/>
  <c r="A3178" i="13"/>
  <c r="A3177" i="13"/>
  <c r="A3176" i="13"/>
  <c r="A3175" i="13"/>
  <c r="A3174" i="13"/>
  <c r="A3173" i="13"/>
  <c r="A3172" i="13"/>
  <c r="A3171" i="13"/>
  <c r="A3170" i="13"/>
  <c r="A3169" i="13"/>
  <c r="A3168" i="13"/>
  <c r="A3167" i="13"/>
  <c r="A3166" i="13"/>
  <c r="A3165" i="13"/>
  <c r="A3164" i="13"/>
  <c r="A3163" i="13"/>
  <c r="A3162" i="13"/>
  <c r="A3161" i="13"/>
  <c r="A3160" i="13"/>
  <c r="A3159" i="13"/>
  <c r="A3158" i="13"/>
  <c r="A3157" i="13"/>
  <c r="A3156" i="13"/>
  <c r="A3155" i="13"/>
  <c r="A3154" i="13"/>
  <c r="A3153" i="13"/>
  <c r="A3152" i="13"/>
  <c r="A3151" i="13"/>
  <c r="A3150" i="13"/>
  <c r="A3149" i="13"/>
  <c r="A3148" i="13"/>
  <c r="A3147" i="13"/>
  <c r="A3146" i="13"/>
  <c r="A3145" i="13"/>
  <c r="A3144" i="13"/>
  <c r="A3143" i="13"/>
  <c r="A3142" i="13"/>
  <c r="A3141" i="13"/>
  <c r="A3140" i="13"/>
  <c r="A3139" i="13"/>
  <c r="A3138" i="13"/>
  <c r="A3137" i="13"/>
  <c r="A3136" i="13"/>
  <c r="A3135" i="13"/>
  <c r="A3134" i="13"/>
  <c r="A3133" i="13"/>
  <c r="A3132" i="13"/>
  <c r="A3131" i="13"/>
  <c r="A3130" i="13"/>
  <c r="A3129" i="13"/>
  <c r="A3128" i="13"/>
  <c r="A3127" i="13"/>
  <c r="A3126" i="13"/>
  <c r="A3125" i="13"/>
  <c r="A3124" i="13"/>
  <c r="A3123" i="13"/>
  <c r="A3122" i="13"/>
  <c r="A3121" i="13"/>
  <c r="A3120" i="13"/>
  <c r="A3119" i="13"/>
  <c r="A3118" i="13"/>
  <c r="A3117" i="13"/>
  <c r="A3116" i="13"/>
  <c r="A3115" i="13"/>
  <c r="A3114" i="13"/>
  <c r="A3113" i="13"/>
  <c r="A3112" i="13"/>
  <c r="A3111" i="13"/>
  <c r="A3110" i="13"/>
  <c r="A3109" i="13"/>
  <c r="A3108" i="13"/>
  <c r="A3107" i="13"/>
  <c r="A3106" i="13"/>
  <c r="A3105" i="13"/>
  <c r="A3104" i="13"/>
  <c r="A3103" i="13"/>
  <c r="A3102" i="13"/>
  <c r="A3101" i="13"/>
  <c r="A3100" i="13"/>
  <c r="A3099" i="13"/>
  <c r="A3098" i="13"/>
  <c r="A3097" i="13"/>
  <c r="A3096" i="13"/>
  <c r="A3095" i="13"/>
  <c r="A3094" i="13"/>
  <c r="A3093" i="13"/>
  <c r="A3092" i="13"/>
  <c r="A3091" i="13"/>
  <c r="A3090" i="13"/>
  <c r="A3089" i="13"/>
  <c r="A3088" i="13"/>
  <c r="A3087" i="13"/>
  <c r="A3086" i="13"/>
  <c r="A3085" i="13"/>
  <c r="A3084" i="13"/>
  <c r="A3083" i="13"/>
  <c r="A3082" i="13"/>
  <c r="A3081" i="13"/>
  <c r="A3080" i="13"/>
  <c r="A3079" i="13"/>
  <c r="A3078" i="13"/>
  <c r="A3077" i="13"/>
  <c r="A3076" i="13"/>
  <c r="A3075" i="13"/>
  <c r="A3074" i="13"/>
  <c r="A3073" i="13"/>
  <c r="A3072" i="13"/>
  <c r="A3071" i="13"/>
  <c r="A3070" i="13"/>
  <c r="A3069" i="13"/>
  <c r="A3068" i="13"/>
  <c r="A3067" i="13"/>
  <c r="A3066" i="13"/>
  <c r="A3065" i="13"/>
  <c r="A3064" i="13"/>
  <c r="A3063" i="13"/>
  <c r="A3062" i="13"/>
  <c r="A3061" i="13"/>
  <c r="A3060" i="13"/>
  <c r="A3059" i="13"/>
  <c r="A3058" i="13"/>
  <c r="A3057" i="13"/>
  <c r="A3056" i="13"/>
  <c r="A3055" i="13"/>
  <c r="A3054" i="13"/>
  <c r="A3053" i="13"/>
  <c r="A3052" i="13"/>
  <c r="A3051" i="13"/>
  <c r="A3050" i="13"/>
  <c r="A3049" i="13"/>
  <c r="A3048" i="13"/>
  <c r="A3047" i="13"/>
  <c r="A3046" i="13"/>
  <c r="A3045" i="13"/>
  <c r="A3044" i="13"/>
  <c r="A3043" i="13"/>
  <c r="A3042" i="13"/>
  <c r="A3041" i="13"/>
  <c r="A3040" i="13"/>
  <c r="A3039" i="13"/>
  <c r="A3038" i="13"/>
  <c r="A3037" i="13"/>
  <c r="A3036" i="13"/>
  <c r="A3035" i="13"/>
  <c r="A3034" i="13"/>
  <c r="A3033" i="13"/>
  <c r="A3032" i="13"/>
  <c r="A3031" i="13"/>
  <c r="A3030" i="13"/>
  <c r="A3029" i="13"/>
  <c r="A3028" i="13"/>
  <c r="A3027" i="13"/>
  <c r="A3026" i="13"/>
  <c r="A3025" i="13"/>
  <c r="A3024" i="13"/>
  <c r="A3023" i="13"/>
  <c r="A3022" i="13"/>
  <c r="A3021" i="13"/>
  <c r="A3020" i="13"/>
  <c r="A3019" i="13"/>
  <c r="A3018" i="13"/>
  <c r="A3017" i="13"/>
  <c r="A3016" i="13"/>
  <c r="A3015" i="13"/>
  <c r="A3014" i="13"/>
  <c r="A3013" i="13"/>
  <c r="A3012" i="13"/>
  <c r="A3011" i="13"/>
  <c r="A3010" i="13"/>
  <c r="A3009" i="13"/>
  <c r="A3008" i="13"/>
  <c r="A3007" i="13"/>
  <c r="A3006" i="13"/>
  <c r="A3005" i="13"/>
  <c r="A3004" i="13"/>
  <c r="A3003" i="13"/>
  <c r="A3002" i="13"/>
  <c r="A3001" i="13"/>
  <c r="A3000" i="13"/>
  <c r="A2999" i="13"/>
  <c r="A2998" i="13"/>
  <c r="A2997" i="13"/>
  <c r="A2996" i="13"/>
  <c r="A2995" i="13"/>
  <c r="A2994" i="13"/>
  <c r="A2993" i="13"/>
  <c r="A2992" i="13"/>
  <c r="A2991" i="13"/>
  <c r="A2990" i="13"/>
  <c r="A2989" i="13"/>
  <c r="A2988" i="13"/>
  <c r="A2987" i="13"/>
  <c r="A2986" i="13"/>
  <c r="A2985" i="13"/>
  <c r="A2984" i="13"/>
  <c r="A2983" i="13"/>
  <c r="A2982" i="13"/>
  <c r="A2981" i="13"/>
  <c r="A2980" i="13"/>
  <c r="A2979" i="13"/>
  <c r="A2978" i="13"/>
  <c r="A2977" i="13"/>
  <c r="A2976" i="13"/>
  <c r="A2975" i="13"/>
  <c r="A2974" i="13"/>
  <c r="A2973" i="13"/>
  <c r="A2972" i="13"/>
  <c r="A2971" i="13"/>
  <c r="A2970" i="13"/>
  <c r="A2969" i="13"/>
  <c r="A2968" i="13"/>
  <c r="A2967" i="13"/>
  <c r="A2966" i="13"/>
  <c r="A2965" i="13"/>
  <c r="A2964" i="13"/>
  <c r="A2963" i="13"/>
  <c r="A2962" i="13"/>
  <c r="A2961" i="13"/>
  <c r="A2960" i="13"/>
  <c r="A2959" i="13"/>
  <c r="A2958" i="13"/>
  <c r="A2957" i="13"/>
  <c r="A2956" i="13"/>
  <c r="A2955" i="13"/>
  <c r="A2954" i="13"/>
  <c r="A2953" i="13"/>
  <c r="A2952" i="13"/>
  <c r="A2951" i="13"/>
  <c r="A2950" i="13"/>
  <c r="A2949" i="13"/>
  <c r="A2948" i="13"/>
  <c r="A2947" i="13"/>
  <c r="A2946" i="13"/>
  <c r="A2945" i="13"/>
  <c r="A2944" i="13"/>
  <c r="A2943" i="13"/>
  <c r="A2942" i="13"/>
  <c r="A2941" i="13"/>
  <c r="A2940" i="13"/>
  <c r="A2939" i="13"/>
  <c r="A2938" i="13"/>
  <c r="A2937" i="13"/>
  <c r="A2936" i="13"/>
  <c r="A2935" i="13"/>
  <c r="A2934" i="13"/>
  <c r="A2933" i="13"/>
  <c r="A2932" i="13"/>
  <c r="A2931" i="13"/>
  <c r="A2930" i="13"/>
  <c r="A2929" i="13"/>
  <c r="A2928" i="13"/>
  <c r="A2927" i="13"/>
  <c r="A2926" i="13"/>
  <c r="A2925" i="13"/>
  <c r="A2924" i="13"/>
  <c r="A2923" i="13"/>
  <c r="A2922" i="13"/>
  <c r="A2921" i="13"/>
  <c r="A2920" i="13"/>
  <c r="A2919" i="13"/>
  <c r="A2918" i="13"/>
  <c r="A2917" i="13"/>
  <c r="A2916" i="13"/>
  <c r="A2915" i="13"/>
  <c r="A2914" i="13"/>
  <c r="A2913" i="13"/>
  <c r="A2912" i="13"/>
  <c r="A2911" i="13"/>
  <c r="A2910" i="13"/>
  <c r="A2909" i="13"/>
  <c r="A2908" i="13"/>
  <c r="A2907" i="13"/>
  <c r="A2906" i="13"/>
  <c r="A2905" i="13"/>
  <c r="A2904" i="13"/>
  <c r="A2903" i="13"/>
  <c r="A2902" i="13"/>
  <c r="A2901" i="13"/>
  <c r="A2900" i="13"/>
  <c r="A2899" i="13"/>
  <c r="A2898" i="13"/>
  <c r="A2897" i="13"/>
  <c r="A2896" i="13"/>
  <c r="A2895" i="13"/>
  <c r="A2894" i="13"/>
  <c r="A2893" i="13"/>
  <c r="A2892" i="13"/>
  <c r="A2891" i="13"/>
  <c r="A2890" i="13"/>
  <c r="A2889" i="13"/>
  <c r="A2888" i="13"/>
  <c r="A2887" i="13"/>
  <c r="A2886" i="13"/>
  <c r="A2885" i="13"/>
  <c r="A2884" i="13"/>
  <c r="A2883" i="13"/>
  <c r="A2882" i="13"/>
  <c r="A2881" i="13"/>
  <c r="A2880" i="13"/>
  <c r="A2879" i="13"/>
  <c r="A2878" i="13"/>
  <c r="A2877" i="13"/>
  <c r="A2876" i="13"/>
  <c r="A2875" i="13"/>
  <c r="A2874" i="13"/>
  <c r="A2873" i="13"/>
  <c r="A2872" i="13"/>
  <c r="A2871" i="13"/>
  <c r="A2870" i="13"/>
  <c r="A2869" i="13"/>
  <c r="A2868" i="13"/>
  <c r="A2867" i="13"/>
  <c r="A2866" i="13"/>
  <c r="A2865" i="13"/>
  <c r="A2864" i="13"/>
  <c r="A2863" i="13"/>
  <c r="A2862" i="13"/>
  <c r="A2861" i="13"/>
  <c r="A2860" i="13"/>
  <c r="A2859" i="13"/>
  <c r="A2858" i="13"/>
  <c r="A2857" i="13"/>
  <c r="A2856" i="13"/>
  <c r="A2855" i="13"/>
  <c r="A2854" i="13"/>
  <c r="A2853" i="13"/>
  <c r="A2852" i="13"/>
  <c r="A2851" i="13"/>
  <c r="A2850" i="13"/>
  <c r="A2849" i="13"/>
  <c r="A2848" i="13"/>
  <c r="A2847" i="13"/>
  <c r="A2846" i="13"/>
  <c r="A2845" i="13"/>
  <c r="A2844" i="13"/>
  <c r="A2843" i="13"/>
  <c r="A2842" i="13"/>
  <c r="A2841" i="13"/>
  <c r="A2840" i="13"/>
  <c r="A2839" i="13"/>
  <c r="A2838" i="13"/>
  <c r="A2837" i="13"/>
  <c r="A2836" i="13"/>
  <c r="A2835" i="13"/>
  <c r="A2834" i="13"/>
  <c r="A2833" i="13"/>
  <c r="A2832" i="13"/>
  <c r="A2831" i="13"/>
  <c r="A2830" i="13"/>
  <c r="A2829" i="13"/>
  <c r="A2828" i="13"/>
  <c r="A2827" i="13"/>
  <c r="A2826" i="13"/>
  <c r="A2825" i="13"/>
  <c r="A2824" i="13"/>
  <c r="A2823" i="13"/>
  <c r="A2822" i="13"/>
  <c r="A2821" i="13"/>
  <c r="A2820" i="13"/>
  <c r="A2819" i="13"/>
  <c r="A2818" i="13"/>
  <c r="A2817" i="13"/>
  <c r="A2816" i="13"/>
  <c r="A2815" i="13"/>
  <c r="A2814" i="13"/>
  <c r="A2813" i="13"/>
  <c r="A2812" i="13"/>
  <c r="A2811" i="13"/>
  <c r="A2810" i="13"/>
  <c r="A2809" i="13"/>
  <c r="A2808" i="13"/>
  <c r="A2807" i="13"/>
  <c r="A2806" i="13"/>
  <c r="A2805" i="13"/>
  <c r="A2804" i="13"/>
  <c r="A2803" i="13"/>
  <c r="A2802" i="13"/>
  <c r="A2801" i="13"/>
  <c r="A2800" i="13"/>
  <c r="A2799" i="13"/>
  <c r="A2798" i="13"/>
  <c r="A2797" i="13"/>
  <c r="A2796" i="13"/>
  <c r="A2795" i="13"/>
  <c r="A2794" i="13"/>
  <c r="A2793" i="13"/>
  <c r="A2792" i="13"/>
  <c r="A2791" i="13"/>
  <c r="A2790" i="13"/>
  <c r="A2789" i="13"/>
  <c r="A2788" i="13"/>
  <c r="A2787" i="13"/>
  <c r="A2786" i="13"/>
  <c r="A2785" i="13"/>
  <c r="A2784" i="13"/>
  <c r="A2783" i="13"/>
  <c r="A2782" i="13"/>
  <c r="A2781" i="13"/>
  <c r="A2780" i="13"/>
  <c r="A2779" i="13"/>
  <c r="A2778" i="13"/>
  <c r="A2777" i="13"/>
  <c r="A2776" i="13"/>
  <c r="A2775" i="13"/>
  <c r="A2774" i="13"/>
  <c r="A2773" i="13"/>
  <c r="A2772" i="13"/>
  <c r="A2771" i="13"/>
  <c r="A2770" i="13"/>
  <c r="A2769" i="13"/>
  <c r="A2768" i="13"/>
  <c r="A2767" i="13"/>
  <c r="A2766" i="13"/>
  <c r="A2765" i="13"/>
  <c r="A2764" i="13"/>
  <c r="A2763" i="13"/>
  <c r="A2762" i="13"/>
  <c r="A2761" i="13"/>
  <c r="A2760" i="13"/>
  <c r="A2759" i="13"/>
  <c r="A2758" i="13"/>
  <c r="A2757" i="13"/>
  <c r="A2756" i="13"/>
  <c r="A2755" i="13"/>
  <c r="A2754" i="13"/>
  <c r="A2753" i="13"/>
  <c r="A2752" i="13"/>
  <c r="A2751" i="13"/>
  <c r="A2750" i="13"/>
  <c r="A2749" i="13"/>
  <c r="A2748" i="13"/>
  <c r="A2747" i="13"/>
  <c r="A2746" i="13"/>
  <c r="A2745" i="13"/>
  <c r="A2744" i="13"/>
  <c r="A2743" i="13"/>
  <c r="A2742" i="13"/>
  <c r="A2741" i="13"/>
  <c r="A2740" i="13"/>
  <c r="A2739" i="13"/>
  <c r="A2738" i="13"/>
  <c r="A2737" i="13"/>
  <c r="A2736" i="13"/>
  <c r="A2735" i="13"/>
  <c r="A2734" i="13"/>
  <c r="A2733" i="13"/>
  <c r="A2732" i="13"/>
  <c r="A2731" i="13"/>
  <c r="A2730" i="13"/>
  <c r="A2729" i="13"/>
  <c r="A2728" i="13"/>
  <c r="A2727" i="13"/>
  <c r="A2726" i="13"/>
  <c r="A2725" i="13"/>
  <c r="A2724" i="13"/>
  <c r="A2723" i="13"/>
  <c r="A2722" i="13"/>
  <c r="A2721" i="13"/>
  <c r="A2720" i="13"/>
  <c r="A2719" i="13"/>
  <c r="A2718" i="13"/>
  <c r="A2717" i="13"/>
  <c r="A2716" i="13"/>
  <c r="A2715" i="13"/>
  <c r="A2714" i="13"/>
  <c r="A2713" i="13"/>
  <c r="A2712" i="13"/>
  <c r="A2711" i="13"/>
  <c r="A2710" i="13"/>
  <c r="A2709" i="13"/>
  <c r="A2708" i="13"/>
  <c r="A2707" i="13"/>
  <c r="A2706" i="13"/>
  <c r="A2705" i="13"/>
  <c r="A2704" i="13"/>
  <c r="A2703" i="13"/>
  <c r="A2702" i="13"/>
  <c r="A2701" i="13"/>
  <c r="A2700" i="13"/>
  <c r="A2699" i="13"/>
  <c r="A2698" i="13"/>
  <c r="A2697" i="13"/>
  <c r="A2696" i="13"/>
  <c r="A2695" i="13"/>
  <c r="A2694" i="13"/>
  <c r="A2693" i="13"/>
  <c r="A2692" i="13"/>
  <c r="A2691" i="13"/>
  <c r="A2690" i="13"/>
  <c r="A2689" i="13"/>
  <c r="A2688" i="13"/>
  <c r="A2687" i="13"/>
  <c r="A2686" i="13"/>
  <c r="A2685" i="13"/>
  <c r="A2684" i="13"/>
  <c r="A2683" i="13"/>
  <c r="A2682" i="13"/>
  <c r="A2681" i="13"/>
  <c r="A2680" i="13"/>
  <c r="A2679" i="13"/>
  <c r="A2678" i="13"/>
  <c r="A2677" i="13"/>
  <c r="A2676" i="13"/>
  <c r="A2675" i="13"/>
  <c r="A2674" i="13"/>
  <c r="A2673" i="13"/>
  <c r="A2672" i="13"/>
  <c r="A2671" i="13"/>
  <c r="A2670" i="13"/>
  <c r="A2669" i="13"/>
  <c r="A2668" i="13"/>
  <c r="A2667" i="13"/>
  <c r="A2666" i="13"/>
  <c r="A2665" i="13"/>
  <c r="A2664" i="13"/>
  <c r="A2663" i="13"/>
  <c r="A2662" i="13"/>
  <c r="A2661" i="13"/>
  <c r="A2660" i="13"/>
  <c r="A2659" i="13"/>
  <c r="A2658" i="13"/>
  <c r="A2657" i="13"/>
  <c r="A2656" i="13"/>
  <c r="A2655" i="13"/>
  <c r="A2654" i="13"/>
  <c r="A2653" i="13"/>
  <c r="A2652" i="13"/>
  <c r="A2651" i="13"/>
  <c r="A2650" i="13"/>
  <c r="A2649" i="13"/>
  <c r="A2648" i="13"/>
  <c r="A2647" i="13"/>
  <c r="A2646" i="13"/>
  <c r="A2645" i="13"/>
  <c r="A2644" i="13"/>
  <c r="A2643" i="13"/>
  <c r="A2642" i="13"/>
  <c r="A2641" i="13"/>
  <c r="A2640" i="13"/>
  <c r="A2639" i="13"/>
  <c r="A2638" i="13"/>
  <c r="A2637" i="13"/>
  <c r="A2636" i="13"/>
  <c r="A2635" i="13"/>
  <c r="A2634" i="13"/>
  <c r="A2633" i="13"/>
  <c r="A2632" i="13"/>
  <c r="A2631" i="13"/>
  <c r="A2630" i="13"/>
  <c r="A2629" i="13"/>
  <c r="A2628" i="13"/>
  <c r="A2627" i="13"/>
  <c r="A2626" i="13"/>
  <c r="A2625" i="13"/>
  <c r="A2624" i="13"/>
  <c r="A2623" i="13"/>
  <c r="A2622" i="13"/>
  <c r="A2621" i="13"/>
  <c r="A2620" i="13"/>
  <c r="A2619" i="13"/>
  <c r="A2618" i="13"/>
  <c r="A2617" i="13"/>
  <c r="A2616" i="13"/>
  <c r="A2615" i="13"/>
  <c r="A2614" i="13"/>
  <c r="A2613" i="13"/>
  <c r="A2612" i="13"/>
  <c r="A2611" i="13"/>
  <c r="A2610" i="13"/>
  <c r="A2609" i="13"/>
  <c r="A2608" i="13"/>
  <c r="A2607" i="13"/>
  <c r="A2606" i="13"/>
  <c r="A2605" i="13"/>
  <c r="A2604" i="13"/>
  <c r="A2603" i="13"/>
  <c r="A2602" i="13"/>
  <c r="A2601" i="13"/>
  <c r="A2600" i="13"/>
  <c r="A2599" i="13"/>
  <c r="A2598" i="13"/>
  <c r="A2597" i="13"/>
  <c r="A2596" i="13"/>
  <c r="A2595" i="13"/>
  <c r="A2594" i="13"/>
  <c r="A2593" i="13"/>
  <c r="A2592" i="13"/>
  <c r="A2591" i="13"/>
  <c r="A2590" i="13"/>
  <c r="A2589" i="13"/>
  <c r="A2588" i="13"/>
  <c r="A2587" i="13"/>
  <c r="A2586" i="13"/>
  <c r="A2585" i="13"/>
  <c r="A2584" i="13"/>
  <c r="A2583" i="13"/>
  <c r="A2582" i="13"/>
  <c r="A2581" i="13"/>
  <c r="A2580" i="13"/>
  <c r="A2579" i="13"/>
  <c r="A2578" i="13"/>
  <c r="A2577" i="13"/>
  <c r="A2576" i="13"/>
  <c r="A2575" i="13"/>
  <c r="A2574" i="13"/>
  <c r="A2573" i="13"/>
  <c r="A2572" i="13"/>
  <c r="A2571" i="13"/>
  <c r="A2570" i="13"/>
  <c r="A2569" i="13"/>
  <c r="A2568" i="13"/>
  <c r="A2567" i="13"/>
  <c r="A2566" i="13"/>
  <c r="A2565" i="13"/>
  <c r="A2564" i="13"/>
  <c r="A2563" i="13"/>
  <c r="A2562" i="13"/>
  <c r="A2561" i="13"/>
  <c r="A2560" i="13"/>
  <c r="A2559" i="13"/>
  <c r="A2558" i="13"/>
  <c r="A2557" i="13"/>
  <c r="A2556" i="13"/>
  <c r="A2555" i="13"/>
  <c r="A2554" i="13"/>
  <c r="A2553" i="13"/>
  <c r="A2552" i="13"/>
  <c r="A2551" i="13"/>
  <c r="A2550" i="13"/>
  <c r="A2549" i="13"/>
  <c r="A2548" i="13"/>
  <c r="A2547" i="13"/>
  <c r="A2546" i="13"/>
  <c r="A2545" i="13"/>
  <c r="A2544" i="13"/>
  <c r="A2543" i="13"/>
  <c r="A2542" i="13"/>
  <c r="A2541" i="13"/>
  <c r="A2540" i="13"/>
  <c r="A2539" i="13"/>
  <c r="A2538" i="13"/>
  <c r="A2537" i="13"/>
  <c r="A2536" i="13"/>
  <c r="A2535" i="13"/>
  <c r="A2534" i="13"/>
  <c r="A2533" i="13"/>
  <c r="A2532" i="13"/>
  <c r="A2531" i="13"/>
  <c r="A2530" i="13"/>
  <c r="A2529" i="13"/>
  <c r="A2528" i="13"/>
  <c r="A2527" i="13"/>
  <c r="A2526" i="13"/>
  <c r="A2525" i="13"/>
  <c r="A2524" i="13"/>
  <c r="A2523" i="13"/>
  <c r="A2522" i="13"/>
  <c r="A2521" i="13"/>
  <c r="A2520" i="13"/>
  <c r="A2519" i="13"/>
  <c r="A2518" i="13"/>
  <c r="A2517" i="13"/>
  <c r="A2516" i="13"/>
  <c r="A2515" i="13"/>
  <c r="A2514" i="13"/>
  <c r="A2513" i="13"/>
  <c r="A2512" i="13"/>
  <c r="A2511" i="13"/>
  <c r="A2510" i="13"/>
  <c r="A2509" i="13"/>
  <c r="A2508" i="13"/>
  <c r="A2507" i="13"/>
  <c r="A2506" i="13"/>
  <c r="A2505" i="13"/>
  <c r="A2504" i="13"/>
  <c r="A2503" i="13"/>
  <c r="A2502" i="13"/>
  <c r="A2501" i="13"/>
  <c r="A2500" i="13"/>
  <c r="A2499" i="13"/>
  <c r="A2498" i="13"/>
  <c r="A2497" i="13"/>
  <c r="A2496" i="13"/>
  <c r="A2495" i="13"/>
  <c r="A2494" i="13"/>
  <c r="A2493" i="13"/>
  <c r="A2492" i="13"/>
  <c r="A2491" i="13"/>
  <c r="A2490" i="13"/>
  <c r="A2489" i="13"/>
  <c r="A2488" i="13"/>
  <c r="A2487" i="13"/>
  <c r="A2486" i="13"/>
  <c r="A2485" i="13"/>
  <c r="A2484" i="13"/>
  <c r="A2483" i="13"/>
  <c r="A2482" i="13"/>
  <c r="A2481" i="13"/>
  <c r="A2480" i="13"/>
  <c r="A2479" i="13"/>
  <c r="A2478" i="13"/>
  <c r="A2477" i="13"/>
  <c r="A2476" i="13"/>
  <c r="A2475" i="13"/>
  <c r="A2474" i="13"/>
  <c r="A2473" i="13"/>
  <c r="A2472" i="13"/>
  <c r="A2471" i="13"/>
  <c r="A2470" i="13"/>
  <c r="A2469" i="13"/>
  <c r="A2468" i="13"/>
  <c r="A2467" i="13"/>
  <c r="A2466" i="13"/>
  <c r="A2465" i="13"/>
  <c r="A2464" i="13"/>
  <c r="A2463" i="13"/>
  <c r="A2462" i="13"/>
  <c r="A2461" i="13"/>
  <c r="A2460" i="13"/>
  <c r="A2459" i="13"/>
  <c r="A2458" i="13"/>
  <c r="A2457" i="13"/>
  <c r="A2456" i="13"/>
  <c r="A2455" i="13"/>
  <c r="A2454" i="13"/>
  <c r="A2453" i="13"/>
  <c r="A2452" i="13"/>
  <c r="A2451" i="13"/>
  <c r="A2450" i="13"/>
  <c r="A2449" i="13"/>
  <c r="A2448" i="13"/>
  <c r="A2447" i="13"/>
  <c r="A2446" i="13"/>
  <c r="A2445" i="13"/>
  <c r="A2444" i="13"/>
  <c r="A2443" i="13"/>
  <c r="A2442" i="13"/>
  <c r="A2441" i="13"/>
  <c r="A2440" i="13"/>
  <c r="A2439" i="13"/>
  <c r="A2438" i="13"/>
  <c r="A2437" i="13"/>
  <c r="A2436" i="13"/>
  <c r="A2435" i="13"/>
  <c r="A2434" i="13"/>
  <c r="A2433" i="13"/>
  <c r="A2432" i="13"/>
  <c r="A2431" i="13"/>
  <c r="A2430" i="13"/>
  <c r="A2429" i="13"/>
  <c r="A2428" i="13"/>
  <c r="A2427" i="13"/>
  <c r="A2426" i="13"/>
  <c r="A2425" i="13"/>
  <c r="A2424" i="13"/>
  <c r="A2423" i="13"/>
  <c r="A2422" i="13"/>
  <c r="A2421" i="13"/>
  <c r="A2420" i="13"/>
  <c r="A2419" i="13"/>
  <c r="A2418" i="13"/>
  <c r="A2417" i="13"/>
  <c r="A2416" i="13"/>
  <c r="A2415" i="13"/>
  <c r="A2414" i="13"/>
  <c r="A2413" i="13"/>
  <c r="A2412" i="13"/>
  <c r="A2411" i="13"/>
  <c r="A2410" i="13"/>
  <c r="A2409" i="13"/>
  <c r="A2408" i="13"/>
  <c r="A2407" i="13"/>
  <c r="A2406" i="13"/>
  <c r="A2405" i="13"/>
  <c r="A2404" i="13"/>
  <c r="A2403" i="13"/>
  <c r="A2402" i="13"/>
  <c r="A2401" i="13"/>
  <c r="A2400" i="13"/>
  <c r="A2399" i="13"/>
  <c r="A2398" i="13"/>
  <c r="A2397" i="13"/>
  <c r="A2396" i="13"/>
  <c r="A2395" i="13"/>
  <c r="A2394" i="13"/>
  <c r="A2393" i="13"/>
  <c r="A2392" i="13"/>
  <c r="A2391" i="13"/>
  <c r="A2390" i="13"/>
  <c r="A2389" i="13"/>
  <c r="A2388" i="13"/>
  <c r="A2387" i="13"/>
  <c r="A2386" i="13"/>
  <c r="A2385" i="13"/>
  <c r="A2384" i="13"/>
  <c r="A2383" i="13"/>
  <c r="A2382" i="13"/>
  <c r="A2381" i="13"/>
  <c r="A2380" i="13"/>
  <c r="A2379" i="13"/>
  <c r="A2378" i="13"/>
  <c r="A2377" i="13"/>
  <c r="A2376" i="13"/>
  <c r="A2375" i="13"/>
  <c r="A2374" i="13"/>
  <c r="A2373" i="13"/>
  <c r="A2372" i="13"/>
  <c r="A2371" i="13"/>
  <c r="A2370" i="13"/>
  <c r="A2369" i="13"/>
  <c r="A2368" i="13"/>
  <c r="A2367" i="13"/>
  <c r="A2366" i="13"/>
  <c r="A2365" i="13"/>
  <c r="A2364" i="13"/>
  <c r="A2363" i="13"/>
  <c r="A2362" i="13"/>
  <c r="A2361" i="13"/>
  <c r="A2360" i="13"/>
  <c r="A2359" i="13"/>
  <c r="A2358" i="13"/>
  <c r="A2357" i="13"/>
  <c r="A2356" i="13"/>
  <c r="A2355" i="13"/>
  <c r="A2354" i="13"/>
  <c r="A2353" i="13"/>
  <c r="A2352" i="13"/>
  <c r="A2351" i="13"/>
  <c r="A2350" i="13"/>
  <c r="A2349" i="13"/>
  <c r="A2348" i="13"/>
  <c r="A2347" i="13"/>
  <c r="A2346" i="13"/>
  <c r="A2345" i="13"/>
  <c r="A2344" i="13"/>
  <c r="A2343" i="13"/>
  <c r="A2342" i="13"/>
  <c r="A2341" i="13"/>
  <c r="A2340" i="13"/>
  <c r="A2339" i="13"/>
  <c r="A2338" i="13"/>
  <c r="A2337" i="13"/>
  <c r="A2336" i="13"/>
  <c r="A2335" i="13"/>
  <c r="A2334" i="13"/>
  <c r="A2333" i="13"/>
  <c r="A2332" i="13"/>
  <c r="A2331" i="13"/>
  <c r="A2330" i="13"/>
  <c r="A2329" i="13"/>
  <c r="A2328" i="13"/>
  <c r="A2327" i="13"/>
  <c r="A2326" i="13"/>
  <c r="A2325" i="13"/>
  <c r="A2324" i="13"/>
  <c r="A2323" i="13"/>
  <c r="A2322" i="13"/>
  <c r="A2321" i="13"/>
  <c r="A2320" i="13"/>
  <c r="A2319" i="13"/>
  <c r="A2318" i="13"/>
  <c r="A2317" i="13"/>
  <c r="A2316" i="13"/>
  <c r="A2315" i="13"/>
  <c r="A2314" i="13"/>
  <c r="A2313" i="13"/>
  <c r="A2312" i="13"/>
  <c r="A2311" i="13"/>
  <c r="A2310" i="13"/>
  <c r="A2309" i="13"/>
  <c r="A2308" i="13"/>
  <c r="A2307" i="13"/>
  <c r="A2306" i="13"/>
  <c r="A2305" i="13"/>
  <c r="A2304" i="13"/>
  <c r="A2303" i="13"/>
  <c r="A2302" i="13"/>
  <c r="A2301" i="13"/>
  <c r="A2300" i="13"/>
  <c r="A2299" i="13"/>
  <c r="A2298" i="13"/>
  <c r="A2297" i="13"/>
  <c r="A2296" i="13"/>
  <c r="A2295" i="13"/>
  <c r="A2294" i="13"/>
  <c r="A2293" i="13"/>
  <c r="A2292" i="13"/>
  <c r="A2291" i="13"/>
  <c r="A2290" i="13"/>
  <c r="A2289" i="13"/>
  <c r="A2288" i="13"/>
  <c r="A2287" i="13"/>
  <c r="A2286" i="13"/>
  <c r="A2285" i="13"/>
  <c r="A2284" i="13"/>
  <c r="A2283" i="13"/>
  <c r="A2282" i="13"/>
  <c r="A2281" i="13"/>
  <c r="A2280" i="13"/>
  <c r="A2279" i="13"/>
  <c r="A2278" i="13"/>
  <c r="A2277" i="13"/>
  <c r="A2276" i="13"/>
  <c r="A2275" i="13"/>
  <c r="A2274" i="13"/>
  <c r="A2273" i="13"/>
  <c r="A2272" i="13"/>
  <c r="A2271" i="13"/>
  <c r="A2270" i="13"/>
  <c r="A2269" i="13"/>
  <c r="A2268" i="13"/>
  <c r="A2267" i="13"/>
  <c r="A2266" i="13"/>
  <c r="A2265" i="13"/>
  <c r="A2264" i="13"/>
  <c r="A2263" i="13"/>
  <c r="A2262" i="13"/>
  <c r="A2261" i="13"/>
  <c r="A2260" i="13"/>
  <c r="A2259" i="13"/>
  <c r="A2258" i="13"/>
  <c r="A2257" i="13"/>
  <c r="A2256" i="13"/>
  <c r="A2255" i="13"/>
  <c r="A2254" i="13"/>
  <c r="A2253" i="13"/>
  <c r="A2252" i="13"/>
  <c r="A2251" i="13"/>
  <c r="A2250" i="13"/>
  <c r="A2249" i="13"/>
  <c r="A2248" i="13"/>
  <c r="A2247" i="13"/>
  <c r="A2246" i="13"/>
  <c r="A2245" i="13"/>
  <c r="A2244" i="13"/>
  <c r="A2243" i="13"/>
  <c r="A2242" i="13"/>
  <c r="A2241" i="13"/>
  <c r="A2240" i="13"/>
  <c r="A2239" i="13"/>
  <c r="A2238" i="13"/>
  <c r="A2237" i="13"/>
  <c r="A2236" i="13"/>
  <c r="A2235" i="13"/>
  <c r="A2234" i="13"/>
  <c r="A2233" i="13"/>
  <c r="A2232" i="13"/>
  <c r="A2231" i="13"/>
  <c r="A2230" i="13"/>
  <c r="A2229" i="13"/>
  <c r="A2228" i="13"/>
  <c r="A2227" i="13"/>
  <c r="A2226" i="13"/>
  <c r="A2225" i="13"/>
  <c r="A2224" i="13"/>
  <c r="A2223" i="13"/>
  <c r="A2222" i="13"/>
  <c r="A2221" i="13"/>
  <c r="A2220" i="13"/>
  <c r="A2219" i="13"/>
  <c r="A2218" i="13"/>
  <c r="A2217" i="13"/>
  <c r="A2216" i="13"/>
  <c r="A2215" i="13"/>
  <c r="A2214" i="13"/>
  <c r="A2213" i="13"/>
  <c r="A2212" i="13"/>
  <c r="A2211" i="13"/>
  <c r="A2210" i="13"/>
  <c r="A2209" i="13"/>
  <c r="A2208" i="13"/>
  <c r="A2207" i="13"/>
  <c r="A2206" i="13"/>
  <c r="A2205" i="13"/>
  <c r="A2204" i="13"/>
  <c r="A2203" i="13"/>
  <c r="A2202" i="13"/>
  <c r="A2201" i="13"/>
  <c r="A2200" i="13"/>
  <c r="A2199" i="13"/>
  <c r="A2198" i="13"/>
  <c r="A2197" i="13"/>
  <c r="A2196" i="13"/>
  <c r="A2195" i="13"/>
  <c r="A2194" i="13"/>
  <c r="A2193" i="13"/>
  <c r="A2192" i="13"/>
  <c r="A2191" i="13"/>
  <c r="A2190" i="13"/>
  <c r="A2189" i="13"/>
  <c r="A2188" i="13"/>
  <c r="A2187" i="13"/>
  <c r="A2186" i="13"/>
  <c r="A2185" i="13"/>
  <c r="A2184" i="13"/>
  <c r="A2183" i="13"/>
  <c r="A2182" i="13"/>
  <c r="A2181" i="13"/>
  <c r="A2180" i="13"/>
  <c r="A2179" i="13"/>
  <c r="A2178" i="13"/>
  <c r="A2177" i="13"/>
  <c r="A2176" i="13"/>
  <c r="A2175" i="13"/>
  <c r="A2174" i="13"/>
  <c r="A2173" i="13"/>
  <c r="A2172" i="13"/>
  <c r="A2171" i="13"/>
  <c r="A2170" i="13"/>
  <c r="A2169" i="13"/>
  <c r="A2168" i="13"/>
  <c r="A2167" i="13"/>
  <c r="A2166" i="13"/>
  <c r="A2165" i="13"/>
  <c r="A2164" i="13"/>
  <c r="A2163" i="13"/>
  <c r="A2162" i="13"/>
  <c r="A2161" i="13"/>
  <c r="A2160" i="13"/>
  <c r="A2159" i="13"/>
  <c r="A2158" i="13"/>
  <c r="A2157" i="13"/>
  <c r="A2156" i="13"/>
  <c r="A2155" i="13"/>
  <c r="A2154" i="13"/>
  <c r="A2153" i="13"/>
  <c r="A2152" i="13"/>
  <c r="A2151" i="13"/>
  <c r="A2150" i="13"/>
  <c r="A2149" i="13"/>
  <c r="A2148" i="13"/>
  <c r="A2147" i="13"/>
  <c r="A2146" i="13"/>
  <c r="A2145" i="13"/>
  <c r="A2144" i="13"/>
  <c r="A2143" i="13"/>
  <c r="A2142" i="13"/>
  <c r="A2141" i="13"/>
  <c r="A2140" i="13"/>
  <c r="A2139" i="13"/>
  <c r="A2138" i="13"/>
  <c r="A2137" i="13"/>
  <c r="A2136" i="13"/>
  <c r="A2135" i="13"/>
  <c r="A2134" i="13"/>
  <c r="A2133" i="13"/>
  <c r="A2132" i="13"/>
  <c r="A2131" i="13"/>
  <c r="A2130" i="13"/>
  <c r="A2129" i="13"/>
  <c r="A2128" i="13"/>
  <c r="A2127" i="13"/>
  <c r="A2126" i="13"/>
  <c r="A2125" i="13"/>
  <c r="A2124" i="13"/>
  <c r="A2123" i="13"/>
  <c r="A2122" i="13"/>
  <c r="A2121" i="13"/>
  <c r="A2120" i="13"/>
  <c r="A2119" i="13"/>
  <c r="A2118" i="13"/>
  <c r="A2117" i="13"/>
  <c r="A2116" i="13"/>
  <c r="A2115" i="13"/>
  <c r="A2114" i="13"/>
  <c r="A2113" i="13"/>
  <c r="A2112" i="13"/>
  <c r="A2111" i="13"/>
  <c r="A2110" i="13"/>
  <c r="A2109" i="13"/>
  <c r="A2108" i="13"/>
  <c r="A2107" i="13"/>
  <c r="A2106" i="13"/>
  <c r="A2105" i="13"/>
  <c r="A2104" i="13"/>
  <c r="A2103" i="13"/>
  <c r="A2102" i="13"/>
  <c r="A2101" i="13"/>
  <c r="A2100" i="13"/>
  <c r="A2099" i="13"/>
  <c r="A2098" i="13"/>
  <c r="A2097" i="13"/>
  <c r="A2096" i="13"/>
  <c r="A2095" i="13"/>
  <c r="A2094" i="13"/>
  <c r="A2093" i="13"/>
  <c r="A2092" i="13"/>
  <c r="A2091" i="13"/>
  <c r="A2090" i="13"/>
  <c r="A2089" i="13"/>
  <c r="A2088" i="13"/>
  <c r="A2087" i="13"/>
  <c r="A2086" i="13"/>
  <c r="A2085" i="13"/>
  <c r="A2084" i="13"/>
  <c r="A2083" i="13"/>
  <c r="A2082" i="13"/>
  <c r="A2081" i="13"/>
  <c r="A2080" i="13"/>
  <c r="A2079" i="13"/>
  <c r="A2078" i="13"/>
  <c r="A2077" i="13"/>
  <c r="A2076" i="13"/>
  <c r="A2075" i="13"/>
  <c r="A2074" i="13"/>
  <c r="A2073" i="13"/>
  <c r="A2072" i="13"/>
  <c r="A2071" i="13"/>
  <c r="A2070" i="13"/>
  <c r="A2069" i="13"/>
  <c r="A2068" i="13"/>
  <c r="A2067" i="13"/>
  <c r="A2066" i="13"/>
  <c r="A2065" i="13"/>
  <c r="A2064" i="13"/>
  <c r="A2063" i="13"/>
  <c r="A2062" i="13"/>
  <c r="A2061" i="13"/>
  <c r="A2060" i="13"/>
  <c r="A2059" i="13"/>
  <c r="A2058" i="13"/>
  <c r="A2057" i="13"/>
  <c r="A2056" i="13"/>
  <c r="A2055" i="13"/>
  <c r="A2054" i="13"/>
  <c r="A2053" i="13"/>
  <c r="A2052" i="13"/>
  <c r="A2051" i="13"/>
  <c r="A2050" i="13"/>
  <c r="A2049" i="13"/>
  <c r="A2048" i="13"/>
  <c r="A2047" i="13"/>
  <c r="A2046" i="13"/>
  <c r="A2045" i="13"/>
  <c r="A2044" i="13"/>
  <c r="A2043" i="13"/>
  <c r="A2042" i="13"/>
  <c r="A2041" i="13"/>
  <c r="A2040" i="13"/>
  <c r="A2039" i="13"/>
  <c r="A2038" i="13"/>
  <c r="A2037" i="13"/>
  <c r="A2036" i="13"/>
  <c r="A2035" i="13"/>
  <c r="A2034" i="13"/>
  <c r="A2033" i="13"/>
  <c r="A2032" i="13"/>
  <c r="A2031" i="13"/>
  <c r="A2030" i="13"/>
  <c r="A2029" i="13"/>
  <c r="A2028" i="13"/>
  <c r="A2027" i="13"/>
  <c r="A2026" i="13"/>
  <c r="A2025" i="13"/>
  <c r="A2024" i="13"/>
  <c r="A2023" i="13"/>
  <c r="A2022" i="13"/>
  <c r="A2021" i="13"/>
  <c r="A2020" i="13"/>
  <c r="A2019" i="13"/>
  <c r="A2018" i="13"/>
  <c r="A2017" i="13"/>
  <c r="A2016" i="13"/>
  <c r="A2015" i="13"/>
  <c r="A2014" i="13"/>
  <c r="A2013" i="13"/>
  <c r="A2012" i="13"/>
  <c r="A2011" i="13"/>
  <c r="A2010" i="13"/>
  <c r="A2009" i="13"/>
  <c r="A2008" i="13"/>
  <c r="A2007" i="13"/>
  <c r="A2006" i="13"/>
  <c r="A2005" i="13"/>
  <c r="A2004" i="13"/>
  <c r="A2003" i="13"/>
  <c r="A2002" i="13"/>
  <c r="A2001" i="13"/>
  <c r="A2000" i="13"/>
  <c r="A1999" i="13"/>
  <c r="A1998" i="13"/>
  <c r="A1997" i="13"/>
  <c r="A1996" i="13"/>
  <c r="A1995" i="13"/>
  <c r="A1994" i="13"/>
  <c r="A1993" i="13"/>
  <c r="A1992" i="13"/>
  <c r="A1991" i="13"/>
  <c r="A1990" i="13"/>
  <c r="A1989" i="13"/>
  <c r="A1988" i="13"/>
  <c r="A1987" i="13"/>
  <c r="A1986" i="13"/>
  <c r="A1985" i="13"/>
  <c r="A1984" i="13"/>
  <c r="A1983" i="13"/>
  <c r="A1982" i="13"/>
  <c r="A1981" i="13"/>
  <c r="A1980" i="13"/>
  <c r="A1979" i="13"/>
  <c r="A1978" i="13"/>
  <c r="A1977" i="13"/>
  <c r="A1976" i="13"/>
  <c r="A1975" i="13"/>
  <c r="A1974" i="13"/>
  <c r="A1973" i="13"/>
  <c r="A1972" i="13"/>
  <c r="A1971" i="13"/>
  <c r="A1970" i="13"/>
  <c r="A1969" i="13"/>
  <c r="A1968" i="13"/>
  <c r="A1967" i="13"/>
  <c r="A1966" i="13"/>
  <c r="A1965" i="13"/>
  <c r="A1964" i="13"/>
  <c r="A1963" i="13"/>
  <c r="A1962" i="13"/>
  <c r="A1961" i="13"/>
  <c r="A1960" i="13"/>
  <c r="A1959" i="13"/>
  <c r="A1958" i="13"/>
  <c r="A1957" i="13"/>
  <c r="A1956" i="13"/>
  <c r="A1955" i="13"/>
  <c r="A1954" i="13"/>
  <c r="A1953" i="13"/>
  <c r="A1952" i="13"/>
  <c r="A1951" i="13"/>
  <c r="A1950" i="13"/>
  <c r="A1949" i="13"/>
  <c r="A1948" i="13"/>
  <c r="A1947" i="13"/>
  <c r="A1946" i="13"/>
  <c r="A1945" i="13"/>
  <c r="A1944" i="13"/>
  <c r="A1943" i="13"/>
  <c r="A1942" i="13"/>
  <c r="A1941" i="13"/>
  <c r="A1940" i="13"/>
  <c r="A1939" i="13"/>
  <c r="A1938" i="13"/>
  <c r="A1937" i="13"/>
  <c r="A1936" i="13"/>
  <c r="A1935" i="13"/>
  <c r="A1934" i="13"/>
  <c r="A1933" i="13"/>
  <c r="A1932" i="13"/>
  <c r="A1931" i="13"/>
  <c r="A1930" i="13"/>
  <c r="A1929" i="13"/>
  <c r="A1928" i="13"/>
  <c r="A1927" i="13"/>
  <c r="A1926" i="13"/>
  <c r="A1925" i="13"/>
  <c r="A1924" i="13"/>
  <c r="A1923" i="13"/>
  <c r="A1922" i="13"/>
  <c r="A1921" i="13"/>
  <c r="A1920" i="13"/>
  <c r="A1919" i="13"/>
  <c r="A1918" i="13"/>
  <c r="A1917" i="13"/>
  <c r="A1916" i="13"/>
  <c r="A1915" i="13"/>
  <c r="A1914" i="13"/>
  <c r="A1913" i="13"/>
  <c r="A1912" i="13"/>
  <c r="A1911" i="13"/>
  <c r="A1910" i="13"/>
  <c r="A1909" i="13"/>
  <c r="A1908" i="13"/>
  <c r="A1907" i="13"/>
  <c r="A1906" i="13"/>
  <c r="A1905" i="13"/>
  <c r="A1904" i="13"/>
  <c r="A1903" i="13"/>
  <c r="A1902" i="13"/>
  <c r="A1901" i="13"/>
  <c r="A1900" i="13"/>
  <c r="A1899" i="13"/>
  <c r="A1898" i="13"/>
  <c r="A1897" i="13"/>
  <c r="A1896" i="13"/>
  <c r="A1895" i="13"/>
  <c r="A1894" i="13"/>
  <c r="A1893" i="13"/>
  <c r="A1892" i="13"/>
  <c r="A1891" i="13"/>
  <c r="A1890" i="13"/>
  <c r="A1889" i="13"/>
  <c r="A1888" i="13"/>
  <c r="A1887" i="13"/>
  <c r="A1886" i="13"/>
  <c r="A1885" i="13"/>
  <c r="A1884" i="13"/>
  <c r="A1883" i="13"/>
  <c r="A1882" i="13"/>
  <c r="A1881" i="13"/>
  <c r="A1880" i="13"/>
  <c r="A1879" i="13"/>
  <c r="A1878" i="13"/>
  <c r="A1877" i="13"/>
  <c r="A1876" i="13"/>
  <c r="A1875" i="13"/>
  <c r="A1874" i="13"/>
  <c r="A1873" i="13"/>
  <c r="A1872" i="13"/>
  <c r="A1871" i="13"/>
  <c r="A1870" i="13"/>
  <c r="A1869" i="13"/>
  <c r="A1868" i="13"/>
  <c r="A1867" i="13"/>
  <c r="A1866" i="13"/>
  <c r="A1865" i="13"/>
  <c r="A1864" i="13"/>
  <c r="A1863" i="13"/>
  <c r="A1862" i="13"/>
  <c r="A1861" i="13"/>
  <c r="A1860" i="13"/>
  <c r="A1859" i="13"/>
  <c r="A1858" i="13"/>
  <c r="A1857" i="13"/>
  <c r="A1856" i="13"/>
  <c r="A1855" i="13"/>
  <c r="A1854" i="13"/>
  <c r="A1853" i="13"/>
  <c r="A1852" i="13"/>
  <c r="A1851" i="13"/>
  <c r="A1850" i="13"/>
  <c r="A1849" i="13"/>
  <c r="A1848" i="13"/>
  <c r="A1847" i="13"/>
  <c r="A1846" i="13"/>
  <c r="A1845" i="13"/>
  <c r="A1844" i="13"/>
  <c r="A1843" i="13"/>
  <c r="A1842" i="13"/>
  <c r="A1841" i="13"/>
  <c r="A1840" i="13"/>
  <c r="A1839" i="13"/>
  <c r="A1838" i="13"/>
  <c r="A1837" i="13"/>
  <c r="A1836" i="13"/>
  <c r="A1835" i="13"/>
  <c r="A1834" i="13"/>
  <c r="A1833" i="13"/>
  <c r="A1832" i="13"/>
  <c r="A1831" i="13"/>
  <c r="A1830" i="13"/>
  <c r="A1829" i="13"/>
  <c r="A1828" i="13"/>
  <c r="A1827" i="13"/>
  <c r="A1826" i="13"/>
  <c r="A1825" i="13"/>
  <c r="A1824" i="13"/>
  <c r="A1823" i="13"/>
  <c r="A1822" i="13"/>
  <c r="A1821" i="13"/>
  <c r="A1820" i="13"/>
  <c r="A1819" i="13"/>
  <c r="A1818" i="13"/>
  <c r="A1817" i="13"/>
  <c r="A1816" i="13"/>
  <c r="A1815" i="13"/>
  <c r="A1814" i="13"/>
  <c r="A1813" i="13"/>
  <c r="A1812" i="13"/>
  <c r="A1811" i="13"/>
  <c r="A1810" i="13"/>
  <c r="A1809" i="13"/>
  <c r="A1808" i="13"/>
  <c r="A1807" i="13"/>
  <c r="A1806" i="13"/>
  <c r="A1805" i="13"/>
  <c r="A1804" i="13"/>
  <c r="A1803" i="13"/>
  <c r="A1802" i="13"/>
  <c r="A1801" i="13"/>
  <c r="A1800" i="13"/>
  <c r="A1799" i="13"/>
  <c r="A1798" i="13"/>
  <c r="A1797" i="13"/>
  <c r="A1796" i="13"/>
  <c r="A1795" i="13"/>
  <c r="A1794" i="13"/>
  <c r="A1793" i="13"/>
  <c r="A1792" i="13"/>
  <c r="A1791" i="13"/>
  <c r="A1790" i="13"/>
  <c r="A1789" i="13"/>
  <c r="A1788" i="13"/>
  <c r="A1787" i="13"/>
  <c r="A1786" i="13"/>
  <c r="A1785" i="13"/>
  <c r="A1784" i="13"/>
  <c r="A1783" i="13"/>
  <c r="A1782" i="13"/>
  <c r="A1781" i="13"/>
  <c r="A1780" i="13"/>
  <c r="A1779" i="13"/>
  <c r="A1778" i="13"/>
  <c r="A1777" i="13"/>
  <c r="A1776" i="13"/>
  <c r="A1775" i="13"/>
  <c r="A1774" i="13"/>
  <c r="A1773" i="13"/>
  <c r="A1772" i="13"/>
  <c r="A1771" i="13"/>
  <c r="A1770" i="13"/>
  <c r="A1769" i="13"/>
  <c r="A1768" i="13"/>
  <c r="A1767" i="13"/>
  <c r="A1766" i="13"/>
  <c r="A1765" i="13"/>
  <c r="A1764" i="13"/>
  <c r="A1763" i="13"/>
  <c r="A1762" i="13"/>
  <c r="A1761" i="13"/>
  <c r="A1760" i="13"/>
  <c r="A1759" i="13"/>
  <c r="A1758" i="13"/>
  <c r="A1757" i="13"/>
  <c r="A1756" i="13"/>
  <c r="A1755" i="13"/>
  <c r="A1754" i="13"/>
  <c r="A1753" i="13"/>
  <c r="A1752" i="13"/>
  <c r="A1751" i="13"/>
  <c r="A1750" i="13"/>
  <c r="A1749" i="13"/>
  <c r="A1748" i="13"/>
  <c r="A1747" i="13"/>
  <c r="A1746" i="13"/>
  <c r="A1745" i="13"/>
  <c r="A1744" i="13"/>
  <c r="A1743" i="13"/>
  <c r="A1742" i="13"/>
  <c r="A1741" i="13"/>
  <c r="A1740" i="13"/>
  <c r="A1739" i="13"/>
  <c r="A1738" i="13"/>
  <c r="A1737" i="13"/>
  <c r="A1736" i="13"/>
  <c r="A1735" i="13"/>
  <c r="A1734" i="13"/>
  <c r="A1733" i="13"/>
  <c r="A1732" i="13"/>
  <c r="A1731" i="13"/>
  <c r="A1730" i="13"/>
  <c r="A1729" i="13"/>
  <c r="A1728" i="13"/>
  <c r="A1727" i="13"/>
  <c r="A1726" i="13"/>
  <c r="A1725" i="13"/>
  <c r="A1724" i="13"/>
  <c r="A1723" i="13"/>
  <c r="A1722" i="13"/>
  <c r="A1721" i="13"/>
  <c r="A1720" i="13"/>
  <c r="A1719" i="13"/>
  <c r="A1718" i="13"/>
  <c r="A1717" i="13"/>
  <c r="A1716" i="13"/>
  <c r="A1715" i="13"/>
  <c r="A1714" i="13"/>
  <c r="A1713" i="13"/>
  <c r="A1712" i="13"/>
  <c r="A1711" i="13"/>
  <c r="A1710" i="13"/>
  <c r="A1709" i="13"/>
  <c r="A1708" i="13"/>
  <c r="A1707" i="13"/>
  <c r="A1706" i="13"/>
  <c r="A1705" i="13"/>
  <c r="A1704" i="13"/>
  <c r="A1703" i="13"/>
  <c r="A1702" i="13"/>
  <c r="A1701" i="13"/>
  <c r="A1700" i="13"/>
  <c r="A1699" i="13"/>
  <c r="A1698" i="13"/>
  <c r="A1697" i="13"/>
  <c r="A1696" i="13"/>
  <c r="A1695" i="13"/>
  <c r="A1694" i="13"/>
  <c r="A1693" i="13"/>
  <c r="A1692" i="13"/>
  <c r="A1691" i="13"/>
  <c r="A1690" i="13"/>
  <c r="A1689" i="13"/>
  <c r="A1688" i="13"/>
  <c r="A1687" i="13"/>
  <c r="A1686" i="13"/>
  <c r="A1685" i="13"/>
  <c r="A1684" i="13"/>
  <c r="A1683" i="13"/>
  <c r="A1682" i="13"/>
  <c r="A1681" i="13"/>
  <c r="A1680" i="13"/>
  <c r="A1679" i="13"/>
  <c r="A1678" i="13"/>
  <c r="A1677" i="13"/>
  <c r="A1676" i="13"/>
  <c r="A1675" i="13"/>
  <c r="A1674" i="13"/>
  <c r="A1673" i="13"/>
  <c r="A1672" i="13"/>
  <c r="A1671" i="13"/>
  <c r="A1670" i="13"/>
  <c r="A1669" i="13"/>
  <c r="A1668" i="13"/>
  <c r="A1667" i="13"/>
  <c r="A1666" i="13"/>
  <c r="A1665" i="13"/>
  <c r="A1664" i="13"/>
  <c r="A1663" i="13"/>
  <c r="A1662" i="13"/>
  <c r="A1661" i="13"/>
  <c r="A1660" i="13"/>
  <c r="A1659" i="13"/>
  <c r="A1658" i="13"/>
  <c r="A1657" i="13"/>
  <c r="A1656" i="13"/>
  <c r="A1655" i="13"/>
  <c r="A1654" i="13"/>
  <c r="A1653" i="13"/>
  <c r="A1652" i="13"/>
  <c r="A1651" i="13"/>
  <c r="A1650" i="13"/>
  <c r="A1649" i="13"/>
  <c r="A1648" i="13"/>
  <c r="A1647" i="13"/>
  <c r="A1646" i="13"/>
  <c r="A1645" i="13"/>
  <c r="A1644" i="13"/>
  <c r="A1643" i="13"/>
  <c r="A1642" i="13"/>
  <c r="A1641" i="13"/>
  <c r="A1640" i="13"/>
  <c r="A1639" i="13"/>
  <c r="A1638" i="13"/>
  <c r="A1637" i="13"/>
  <c r="A1636" i="13"/>
  <c r="A1635" i="13"/>
  <c r="A1634" i="13"/>
  <c r="A1633" i="13"/>
  <c r="A1632" i="13"/>
  <c r="A1631" i="13"/>
  <c r="A1630" i="13"/>
  <c r="A1629" i="13"/>
  <c r="A1628" i="13"/>
  <c r="A1627" i="13"/>
  <c r="A1626" i="13"/>
  <c r="A1625" i="13"/>
  <c r="A1624" i="13"/>
  <c r="A1623" i="13"/>
  <c r="A1622" i="13"/>
  <c r="A1621" i="13"/>
  <c r="A1620" i="13"/>
  <c r="A1619" i="13"/>
  <c r="A1618" i="13"/>
  <c r="A1617" i="13"/>
  <c r="A1616" i="13"/>
  <c r="A1615" i="13"/>
  <c r="A1614" i="13"/>
  <c r="A1613" i="13"/>
  <c r="A1612" i="13"/>
  <c r="A1611" i="13"/>
  <c r="A1610" i="13"/>
  <c r="A1609" i="13"/>
  <c r="A1608" i="13"/>
  <c r="A1607" i="13"/>
  <c r="A1606" i="13"/>
  <c r="A1605" i="13"/>
  <c r="A1604" i="13"/>
  <c r="A1603" i="13"/>
  <c r="A1602" i="13"/>
  <c r="A1601" i="13"/>
  <c r="A1600" i="13"/>
  <c r="A1599" i="13"/>
  <c r="A1598" i="13"/>
  <c r="A1597" i="13"/>
  <c r="A1596" i="13"/>
  <c r="A1595" i="13"/>
  <c r="A1594" i="13"/>
  <c r="A1593" i="13"/>
  <c r="A1592" i="13"/>
  <c r="A1591" i="13"/>
  <c r="A1590" i="13"/>
  <c r="A1589" i="13"/>
  <c r="A1588" i="13"/>
  <c r="A1587" i="13"/>
  <c r="A1586" i="13"/>
  <c r="A1585" i="13"/>
  <c r="A1584" i="13"/>
  <c r="A1583" i="13"/>
  <c r="A1582" i="13"/>
  <c r="A1581" i="13"/>
  <c r="A1580" i="13"/>
  <c r="A1579" i="13"/>
  <c r="A1578" i="13"/>
  <c r="A1577" i="13"/>
  <c r="A1576" i="13"/>
  <c r="A1575" i="13"/>
  <c r="A1574" i="13"/>
  <c r="A1573" i="13"/>
  <c r="A1572" i="13"/>
  <c r="A1571" i="13"/>
  <c r="A1570" i="13"/>
  <c r="A1569" i="13"/>
  <c r="A1568" i="13"/>
  <c r="A1567" i="13"/>
  <c r="A1566" i="13"/>
  <c r="A1565" i="13"/>
  <c r="A1564" i="13"/>
  <c r="A1563" i="13"/>
  <c r="A1562" i="13"/>
  <c r="A1561" i="13"/>
  <c r="A1560" i="13"/>
  <c r="A1559" i="13"/>
  <c r="A1558" i="13"/>
  <c r="A1557" i="13"/>
  <c r="A1556" i="13"/>
  <c r="A1555" i="13"/>
  <c r="A1554" i="13"/>
  <c r="A1553" i="13"/>
  <c r="A1552" i="13"/>
  <c r="A1551" i="13"/>
  <c r="A1550" i="13"/>
  <c r="A1549" i="13"/>
  <c r="A1548" i="13"/>
  <c r="A1547" i="13"/>
  <c r="A1546" i="13"/>
  <c r="A1545" i="13"/>
  <c r="A1544" i="13"/>
  <c r="A1543" i="13"/>
  <c r="A1542" i="13"/>
  <c r="A1541" i="13"/>
  <c r="A1540" i="13"/>
  <c r="A1539" i="13"/>
  <c r="A1538" i="13"/>
  <c r="A1537" i="13"/>
  <c r="A1536" i="13"/>
  <c r="A1535" i="13"/>
  <c r="A1534" i="13"/>
  <c r="A1533" i="13"/>
  <c r="A1532" i="13"/>
  <c r="A1531" i="13"/>
  <c r="A1530" i="13"/>
  <c r="A1529" i="13"/>
  <c r="A1528" i="13"/>
  <c r="A1527" i="13"/>
  <c r="A1526" i="13"/>
  <c r="A1525" i="13"/>
  <c r="A1524" i="13"/>
  <c r="A1523" i="13"/>
  <c r="A1522" i="13"/>
  <c r="A1521" i="13"/>
  <c r="A1520" i="13"/>
  <c r="A1519" i="13"/>
  <c r="A1518" i="13"/>
  <c r="A1517" i="13"/>
  <c r="A1516" i="13"/>
  <c r="A1515" i="13"/>
  <c r="A1514" i="13"/>
  <c r="A1513" i="13"/>
  <c r="A1512" i="13"/>
  <c r="A1511" i="13"/>
  <c r="A1510" i="13"/>
  <c r="A1509" i="13"/>
  <c r="A1508" i="13"/>
  <c r="A1507" i="13"/>
  <c r="A1506" i="13"/>
  <c r="A1505" i="13"/>
  <c r="A1504" i="13"/>
  <c r="A1503" i="13"/>
  <c r="A1502" i="13"/>
  <c r="A1501" i="13"/>
  <c r="A1500" i="13"/>
  <c r="A1499" i="13"/>
  <c r="A1498" i="13"/>
  <c r="A1497" i="13"/>
  <c r="A1496" i="13"/>
  <c r="A1495" i="13"/>
  <c r="A1494" i="13"/>
  <c r="A1493" i="13"/>
  <c r="A1492" i="13"/>
  <c r="A1491" i="13"/>
  <c r="A1490" i="13"/>
  <c r="A1489" i="13"/>
  <c r="A1488" i="13"/>
  <c r="A1487" i="13"/>
  <c r="A1486" i="13"/>
  <c r="A1485" i="13"/>
  <c r="A1484" i="13"/>
  <c r="A1483" i="13"/>
  <c r="A1482" i="13"/>
  <c r="A1481" i="13"/>
  <c r="A1480" i="13"/>
  <c r="A1479" i="13"/>
  <c r="A1478" i="13"/>
  <c r="A1477" i="13"/>
  <c r="A1476" i="13"/>
  <c r="A1475" i="13"/>
  <c r="A1474" i="13"/>
  <c r="A1473" i="13"/>
  <c r="A1472" i="13"/>
  <c r="A1471" i="13"/>
  <c r="A1470" i="13"/>
  <c r="A1469" i="13"/>
  <c r="A1468" i="13"/>
  <c r="A1467" i="13"/>
  <c r="A1466" i="13"/>
  <c r="A1465" i="13"/>
  <c r="A1464" i="13"/>
  <c r="A1463" i="13"/>
  <c r="A1462" i="13"/>
  <c r="A1461" i="13"/>
  <c r="A1460" i="13"/>
  <c r="A1459" i="13"/>
  <c r="A1458" i="13"/>
  <c r="A1457" i="13"/>
  <c r="A1456" i="13"/>
  <c r="A1455" i="13"/>
  <c r="A1454" i="13"/>
  <c r="A1453" i="13"/>
  <c r="A1452" i="13"/>
  <c r="A1451" i="13"/>
  <c r="A1450" i="13"/>
  <c r="A1449" i="13"/>
  <c r="A1448" i="13"/>
  <c r="A1447" i="13"/>
  <c r="A1446" i="13"/>
  <c r="A1445" i="13"/>
  <c r="A1444" i="13"/>
  <c r="A1443" i="13"/>
  <c r="A1442" i="13"/>
  <c r="A1441" i="13"/>
  <c r="A1440" i="13"/>
  <c r="A1439" i="13"/>
  <c r="A1438" i="13"/>
  <c r="A1437" i="13"/>
  <c r="A1436" i="13"/>
  <c r="A1435" i="13"/>
  <c r="A1434" i="13"/>
  <c r="A1433" i="13"/>
  <c r="A1432" i="13"/>
  <c r="A1431" i="13"/>
  <c r="A1430" i="13"/>
  <c r="A1429" i="13"/>
  <c r="A1428" i="13"/>
  <c r="A1427" i="13"/>
  <c r="A1426" i="13"/>
  <c r="A1425" i="13"/>
  <c r="A1424" i="13"/>
  <c r="A1423" i="13"/>
  <c r="A1422" i="13"/>
  <c r="A1421" i="13"/>
  <c r="A1420" i="13"/>
  <c r="A1419" i="13"/>
  <c r="A1418" i="13"/>
  <c r="A1417" i="13"/>
  <c r="A1416" i="13"/>
  <c r="A1415" i="13"/>
  <c r="A1414" i="13"/>
  <c r="A1413" i="13"/>
  <c r="A1412" i="13"/>
  <c r="A1411" i="13"/>
  <c r="A1410" i="13"/>
  <c r="A1409" i="13"/>
  <c r="A1408" i="13"/>
  <c r="A1407" i="13"/>
  <c r="A1406" i="13"/>
  <c r="A1405" i="13"/>
  <c r="A1404" i="13"/>
  <c r="A1403" i="13"/>
  <c r="A1402" i="13"/>
  <c r="A1401" i="13"/>
  <c r="A1400" i="13"/>
  <c r="A1399" i="13"/>
  <c r="A1398" i="13"/>
  <c r="A1397" i="13"/>
  <c r="A1396" i="13"/>
  <c r="A1395" i="13"/>
  <c r="A1394" i="13"/>
  <c r="A1393" i="13"/>
  <c r="A1392" i="13"/>
  <c r="A1391" i="13"/>
  <c r="A1390" i="13"/>
  <c r="A1389" i="13"/>
  <c r="A1388" i="13"/>
  <c r="A1387" i="13"/>
  <c r="A1386" i="13"/>
  <c r="A1385" i="13"/>
  <c r="A1384" i="13"/>
  <c r="A1383" i="13"/>
  <c r="A1382" i="13"/>
  <c r="A1381" i="13"/>
  <c r="A1380" i="13"/>
  <c r="A1379" i="13"/>
  <c r="A1378" i="13"/>
  <c r="A1377" i="13"/>
  <c r="A1376" i="13"/>
  <c r="A1375" i="13"/>
  <c r="A1374" i="13"/>
  <c r="A1373" i="13"/>
  <c r="A1372" i="13"/>
  <c r="A1371" i="13"/>
  <c r="A1370" i="13"/>
  <c r="A1369" i="13"/>
  <c r="A1368" i="13"/>
  <c r="A1367" i="13"/>
  <c r="A1366" i="13"/>
  <c r="A1365" i="13"/>
  <c r="A1364" i="13"/>
  <c r="A1363" i="13"/>
  <c r="A1362" i="13"/>
  <c r="A1361" i="13"/>
  <c r="A1360" i="13"/>
  <c r="A1359" i="13"/>
  <c r="A1358" i="13"/>
  <c r="A1357" i="13"/>
  <c r="A1356" i="13"/>
  <c r="A1355" i="13"/>
  <c r="A1354" i="13"/>
  <c r="A1353" i="13"/>
  <c r="A1352" i="13"/>
  <c r="A1351" i="13"/>
  <c r="A1350" i="13"/>
  <c r="A1349" i="13"/>
  <c r="A1348" i="13"/>
  <c r="A1347" i="13"/>
  <c r="A1346" i="13"/>
  <c r="A1345" i="13"/>
  <c r="A1344" i="13"/>
  <c r="A1343" i="13"/>
  <c r="A1342" i="13"/>
  <c r="A1341" i="13"/>
  <c r="A1340" i="13"/>
  <c r="A1339" i="13"/>
  <c r="A1338" i="13"/>
  <c r="A1337" i="13"/>
  <c r="A1336" i="13"/>
  <c r="A1335" i="13"/>
  <c r="A1334" i="13"/>
  <c r="A1333" i="13"/>
  <c r="A1332" i="13"/>
  <c r="A1331" i="13"/>
  <c r="A1330" i="13"/>
  <c r="A1329" i="13"/>
  <c r="A1328" i="13"/>
  <c r="A1327" i="13"/>
  <c r="A1326" i="13"/>
  <c r="A1325" i="13"/>
  <c r="A1324" i="13"/>
  <c r="A1323" i="13"/>
  <c r="A1322" i="13"/>
  <c r="A1321" i="13"/>
  <c r="A1320" i="13"/>
  <c r="A1319" i="13"/>
  <c r="A1318" i="13"/>
  <c r="A1317" i="13"/>
  <c r="A1316" i="13"/>
  <c r="A1315" i="13"/>
  <c r="A1314" i="13"/>
  <c r="A1313" i="13"/>
  <c r="A1312" i="13"/>
  <c r="A1311" i="13"/>
  <c r="A1310" i="13"/>
  <c r="A1309" i="13"/>
  <c r="A1308" i="13"/>
  <c r="A1307" i="13"/>
  <c r="A1306" i="13"/>
  <c r="A1305" i="13"/>
  <c r="A1304" i="13"/>
  <c r="A1303" i="13"/>
  <c r="A1302" i="13"/>
  <c r="A1301" i="13"/>
  <c r="A1300" i="13"/>
  <c r="A1299" i="13"/>
  <c r="A1298" i="13"/>
  <c r="A1297" i="13"/>
  <c r="A1296" i="13"/>
  <c r="A1295" i="13"/>
  <c r="A1294" i="13"/>
  <c r="A1293" i="13"/>
  <c r="A1292" i="13"/>
  <c r="A1291" i="13"/>
  <c r="A1290" i="13"/>
  <c r="A1289" i="13"/>
  <c r="A1288" i="13"/>
  <c r="A1287" i="13"/>
  <c r="A1286" i="13"/>
  <c r="A1285" i="13"/>
  <c r="A1284" i="13"/>
  <c r="A1283" i="13"/>
  <c r="A1282" i="13"/>
  <c r="A1281" i="13"/>
  <c r="A1280" i="13"/>
  <c r="A1279" i="13"/>
  <c r="A1278" i="13"/>
  <c r="A1277" i="13"/>
  <c r="A1276" i="13"/>
  <c r="A1275" i="13"/>
  <c r="A1274" i="13"/>
  <c r="A1273" i="13"/>
  <c r="A1272" i="13"/>
  <c r="A1271" i="13"/>
  <c r="A1270" i="13"/>
  <c r="A1269" i="13"/>
  <c r="A1268" i="13"/>
  <c r="A1267" i="13"/>
  <c r="A1266" i="13"/>
  <c r="A1265" i="13"/>
  <c r="A1264" i="13"/>
  <c r="A1263" i="13"/>
  <c r="A1262" i="13"/>
  <c r="A1261" i="13"/>
  <c r="A1260" i="13"/>
  <c r="A1259" i="13"/>
  <c r="A1258" i="13"/>
  <c r="A1257" i="13"/>
  <c r="A1256" i="13"/>
  <c r="A1255" i="13"/>
  <c r="A1254" i="13"/>
  <c r="A1253" i="13"/>
  <c r="A1252" i="13"/>
  <c r="A1251" i="13"/>
  <c r="A1250" i="13"/>
  <c r="A1249" i="13"/>
  <c r="A1248" i="13"/>
  <c r="A1247" i="13"/>
  <c r="A1246" i="13"/>
  <c r="A1245" i="13"/>
  <c r="A1244" i="13"/>
  <c r="A1243" i="13"/>
  <c r="A1242" i="13"/>
  <c r="A1241" i="13"/>
  <c r="A1240" i="13"/>
  <c r="A1239" i="13"/>
  <c r="A1238" i="13"/>
  <c r="A1237" i="13"/>
  <c r="A1236" i="13"/>
  <c r="A1235" i="13"/>
  <c r="A1234" i="13"/>
  <c r="A1233" i="13"/>
  <c r="A1232" i="13"/>
  <c r="A1231" i="13"/>
  <c r="A1230" i="13"/>
  <c r="A1229" i="13"/>
  <c r="A1228" i="13"/>
  <c r="A1227" i="13"/>
  <c r="A1226" i="13"/>
  <c r="A1225" i="13"/>
  <c r="A1224" i="13"/>
  <c r="A1223" i="13"/>
  <c r="A1222" i="13"/>
  <c r="A1221" i="13"/>
  <c r="A1220" i="13"/>
  <c r="A1219" i="13"/>
  <c r="A1218" i="13"/>
  <c r="A1217" i="13"/>
  <c r="A1216" i="13"/>
  <c r="A1215" i="13"/>
  <c r="A1214" i="13"/>
  <c r="A1213" i="13"/>
  <c r="A1212" i="13"/>
  <c r="A1211" i="13"/>
  <c r="A1210" i="13"/>
  <c r="A1209" i="13"/>
  <c r="A1208" i="13"/>
  <c r="A1207" i="13"/>
  <c r="A1206" i="13"/>
  <c r="A1205" i="13"/>
  <c r="A1204" i="13"/>
  <c r="A1203" i="13"/>
  <c r="A1202" i="13"/>
  <c r="A1201" i="13"/>
  <c r="A1200" i="13"/>
  <c r="A1199" i="13"/>
  <c r="A1198" i="13"/>
  <c r="A1197" i="13"/>
  <c r="A1196" i="13"/>
  <c r="A1195" i="13"/>
  <c r="A1194" i="13"/>
  <c r="A1193" i="13"/>
  <c r="A1192" i="13"/>
  <c r="A1191" i="13"/>
  <c r="A1190" i="13"/>
  <c r="A1189" i="13"/>
  <c r="A1188" i="13"/>
  <c r="A1187" i="13"/>
  <c r="A1186" i="13"/>
  <c r="A1185" i="13"/>
  <c r="A1184" i="13"/>
  <c r="A1183" i="13"/>
  <c r="A1182" i="13"/>
  <c r="A1181" i="13"/>
  <c r="A1180" i="13"/>
  <c r="A1179" i="13"/>
  <c r="A1178" i="13"/>
  <c r="A1177" i="13"/>
  <c r="A1176" i="13"/>
  <c r="A1175" i="13"/>
  <c r="A1174" i="13"/>
  <c r="A1173" i="13"/>
  <c r="A1172" i="13"/>
  <c r="A1171" i="13"/>
  <c r="A1170" i="13"/>
  <c r="A1169" i="13"/>
  <c r="A1168" i="13"/>
  <c r="A1167" i="13"/>
  <c r="A1166" i="13"/>
  <c r="A1165" i="13"/>
  <c r="A1164" i="13"/>
  <c r="A1163" i="13"/>
  <c r="A1162" i="13"/>
  <c r="A1161" i="13"/>
  <c r="A1160" i="13"/>
  <c r="A1159" i="13"/>
  <c r="A1158" i="13"/>
  <c r="A1157" i="13"/>
  <c r="A1156" i="13"/>
  <c r="A1155" i="13"/>
  <c r="A1154" i="13"/>
  <c r="A1153" i="13"/>
  <c r="A1152" i="13"/>
  <c r="A1151" i="13"/>
  <c r="A1150" i="13"/>
  <c r="A1149" i="13"/>
  <c r="A1148" i="13"/>
  <c r="A1147" i="13"/>
  <c r="A1146" i="13"/>
  <c r="A1145" i="13"/>
  <c r="A1144" i="13"/>
  <c r="A1143" i="13"/>
  <c r="A1142" i="13"/>
  <c r="A1141" i="13"/>
  <c r="A1140" i="13"/>
  <c r="A1139" i="13"/>
  <c r="A1138" i="13"/>
  <c r="A1137" i="13"/>
  <c r="A1136" i="13"/>
  <c r="A1135" i="13"/>
  <c r="A1134" i="13"/>
  <c r="A1133" i="13"/>
  <c r="A1132" i="13"/>
  <c r="A1131" i="13"/>
  <c r="A1130" i="13"/>
  <c r="A1129" i="13"/>
  <c r="A1128" i="13"/>
  <c r="A1127" i="13"/>
  <c r="A1126" i="13"/>
  <c r="A1125" i="13"/>
  <c r="A1124" i="13"/>
  <c r="A1123" i="13"/>
  <c r="A1122" i="13"/>
  <c r="A1121" i="13"/>
  <c r="A1120" i="13"/>
  <c r="A1119" i="13"/>
  <c r="A1118" i="13"/>
  <c r="A1117" i="13"/>
  <c r="A1116" i="13"/>
  <c r="A1115" i="13"/>
  <c r="A1114" i="13"/>
  <c r="A1113" i="13"/>
  <c r="A1112" i="13"/>
  <c r="A1111" i="13"/>
  <c r="A1110" i="13"/>
  <c r="A1109" i="13"/>
  <c r="A1108" i="13"/>
  <c r="A1107" i="13"/>
  <c r="A1106" i="13"/>
  <c r="A1105" i="13"/>
  <c r="A1104" i="13"/>
  <c r="A1103" i="13"/>
  <c r="A1102" i="13"/>
  <c r="A1101" i="13"/>
  <c r="A1100" i="13"/>
  <c r="A1099" i="13"/>
  <c r="A1098" i="13"/>
  <c r="A1097" i="13"/>
  <c r="A1096" i="13"/>
  <c r="A1095" i="13"/>
  <c r="A1094" i="13"/>
  <c r="A1093" i="13"/>
  <c r="A1092" i="13"/>
  <c r="A1091" i="13"/>
  <c r="A1090" i="13"/>
  <c r="A1089" i="13"/>
  <c r="A1088" i="13"/>
  <c r="A1087" i="13"/>
  <c r="A1086" i="13"/>
  <c r="A1085" i="13"/>
  <c r="A1084" i="13"/>
  <c r="A1083" i="13"/>
  <c r="A1082" i="13"/>
  <c r="A1081" i="13"/>
  <c r="A1080" i="13"/>
  <c r="A1079" i="13"/>
  <c r="A1078" i="13"/>
  <c r="A1077" i="13"/>
  <c r="A1076" i="13"/>
  <c r="A1075" i="13"/>
  <c r="A1074" i="13"/>
  <c r="A1073" i="13"/>
  <c r="A1072" i="13"/>
  <c r="A1071" i="13"/>
  <c r="A1070" i="13"/>
  <c r="A1069" i="13"/>
  <c r="A1068" i="13"/>
  <c r="A1067" i="13"/>
  <c r="A1066" i="13"/>
  <c r="A1065" i="13"/>
  <c r="A1064" i="13"/>
  <c r="A1063" i="13"/>
  <c r="A1062" i="13"/>
  <c r="A1061" i="13"/>
  <c r="A1060" i="13"/>
  <c r="A1059" i="13"/>
  <c r="A1058" i="13"/>
  <c r="A1057" i="13"/>
  <c r="A1056" i="13"/>
  <c r="A1055" i="13"/>
  <c r="A1054" i="13"/>
  <c r="A1053" i="13"/>
  <c r="A1052" i="13"/>
  <c r="A1051" i="13"/>
  <c r="A1050" i="13"/>
  <c r="A1049" i="13"/>
  <c r="A1048" i="13"/>
  <c r="A1047" i="13"/>
  <c r="A1046" i="13"/>
  <c r="A1045" i="13"/>
  <c r="A1044" i="13"/>
  <c r="A1043" i="13"/>
  <c r="A1042" i="13"/>
  <c r="A1041" i="13"/>
  <c r="A1040" i="13"/>
  <c r="A1039" i="13"/>
  <c r="A1038" i="13"/>
  <c r="A1037" i="13"/>
  <c r="A1036" i="13"/>
  <c r="A1035" i="13"/>
  <c r="A1034" i="13"/>
  <c r="A1033" i="13"/>
  <c r="A1032" i="13"/>
  <c r="A1031" i="13"/>
  <c r="A1030" i="13"/>
  <c r="A1029" i="13"/>
  <c r="A1028" i="13"/>
  <c r="A1027" i="13"/>
  <c r="A1026" i="13"/>
  <c r="A1025" i="13"/>
  <c r="A1024" i="13"/>
  <c r="A1023" i="13"/>
  <c r="A1022" i="13"/>
  <c r="A1021" i="13"/>
  <c r="A1020" i="13"/>
  <c r="A1019" i="13"/>
  <c r="A1018" i="13"/>
  <c r="A1017" i="13"/>
  <c r="A1016" i="13"/>
  <c r="A1015" i="13"/>
  <c r="A1014" i="13"/>
  <c r="A1013" i="13"/>
  <c r="A1012" i="13"/>
  <c r="A1011" i="13"/>
  <c r="A1010" i="13"/>
  <c r="A1009" i="13"/>
  <c r="A1008" i="13"/>
  <c r="A1007" i="13"/>
  <c r="A1006" i="13"/>
  <c r="A1005" i="13"/>
  <c r="A1004" i="13"/>
  <c r="A1003" i="13"/>
  <c r="A1002" i="13"/>
  <c r="A1001" i="13"/>
  <c r="A1000" i="13"/>
  <c r="A999" i="13"/>
  <c r="A998" i="13"/>
  <c r="A997" i="13"/>
  <c r="A996" i="13"/>
  <c r="A995" i="13"/>
  <c r="A994" i="13"/>
  <c r="A993" i="13"/>
  <c r="A992" i="13"/>
  <c r="A991" i="13"/>
  <c r="A990" i="13"/>
  <c r="A989" i="13"/>
  <c r="A988" i="13"/>
  <c r="A987" i="13"/>
  <c r="A986" i="13"/>
  <c r="A985" i="13"/>
  <c r="A984" i="13"/>
  <c r="A983" i="13"/>
  <c r="A982" i="13"/>
  <c r="A981" i="13"/>
  <c r="A980" i="13"/>
  <c r="A979" i="13"/>
  <c r="A978" i="13"/>
  <c r="A977" i="13"/>
  <c r="A976" i="13"/>
  <c r="A975" i="13"/>
  <c r="A974" i="13"/>
  <c r="A973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29" i="13"/>
  <c r="R28" i="13"/>
  <c r="R27" i="13"/>
  <c r="R26" i="13"/>
  <c r="R25" i="13"/>
  <c r="R24" i="13"/>
  <c r="R23" i="13"/>
  <c r="M23" i="13"/>
  <c r="M23" i="13" a="1"/>
  <c r="L23" i="13"/>
  <c r="L23" i="13" a="1"/>
  <c r="K23" i="13"/>
  <c r="X22" i="13"/>
  <c r="U22" i="13"/>
  <c r="R22" i="13"/>
  <c r="M22" i="13"/>
  <c r="M22" i="13" a="1"/>
  <c r="L22" i="13"/>
  <c r="L22" i="13" a="1"/>
  <c r="K22" i="13"/>
  <c r="I22" i="13"/>
  <c r="H22" i="13"/>
  <c r="G22" i="13"/>
  <c r="X21" i="13"/>
  <c r="U21" i="13"/>
  <c r="R21" i="13"/>
  <c r="M21" i="13"/>
  <c r="M21" i="13" a="1"/>
  <c r="L21" i="13"/>
  <c r="L21" i="13" a="1"/>
  <c r="K21" i="13"/>
  <c r="I21" i="13"/>
  <c r="H21" i="13"/>
  <c r="G21" i="13"/>
  <c r="X20" i="13"/>
  <c r="U20" i="13"/>
  <c r="R20" i="13"/>
  <c r="M20" i="13"/>
  <c r="M20" i="13" a="1"/>
  <c r="L20" i="13"/>
  <c r="L20" i="13" a="1"/>
  <c r="K20" i="13"/>
  <c r="I20" i="13"/>
  <c r="H20" i="13"/>
  <c r="G20" i="13"/>
  <c r="X19" i="13"/>
  <c r="U19" i="13"/>
  <c r="R19" i="13"/>
  <c r="M19" i="13"/>
  <c r="M19" i="13" a="1"/>
  <c r="L19" i="13"/>
  <c r="L19" i="13" a="1"/>
  <c r="K19" i="13"/>
  <c r="I19" i="13"/>
  <c r="H19" i="13"/>
  <c r="G19" i="13"/>
  <c r="X18" i="13"/>
  <c r="U18" i="13"/>
  <c r="R18" i="13"/>
  <c r="M18" i="13"/>
  <c r="M18" i="13" a="1"/>
  <c r="L18" i="13"/>
  <c r="L18" i="13" a="1"/>
  <c r="K18" i="13"/>
  <c r="I18" i="13"/>
  <c r="H18" i="13"/>
  <c r="G18" i="13"/>
  <c r="X17" i="13"/>
  <c r="U17" i="13"/>
  <c r="L17" i="13"/>
  <c r="L17" i="13" a="1"/>
  <c r="K17" i="13"/>
  <c r="I17" i="13"/>
  <c r="H17" i="13"/>
  <c r="G17" i="13"/>
  <c r="X16" i="13"/>
  <c r="U16" i="13"/>
  <c r="L16" i="13"/>
  <c r="L16" i="13" a="1"/>
  <c r="K16" i="13"/>
  <c r="I16" i="13"/>
  <c r="H16" i="13"/>
  <c r="G16" i="13"/>
  <c r="X15" i="13"/>
  <c r="U15" i="13"/>
  <c r="R15" i="13"/>
  <c r="L15" i="13"/>
  <c r="L15" i="13" a="1"/>
  <c r="K15" i="13"/>
  <c r="I15" i="13"/>
  <c r="H15" i="13"/>
  <c r="G15" i="13"/>
  <c r="X14" i="13"/>
  <c r="U14" i="13"/>
  <c r="R14" i="13"/>
  <c r="L14" i="13"/>
  <c r="L14" i="13" a="1"/>
  <c r="K14" i="13"/>
  <c r="I14" i="13"/>
  <c r="H14" i="13"/>
  <c r="G14" i="13"/>
  <c r="X13" i="13"/>
  <c r="U13" i="13"/>
  <c r="R13" i="13"/>
  <c r="L13" i="13"/>
  <c r="L13" i="13" a="1"/>
  <c r="K13" i="13"/>
  <c r="I13" i="13"/>
  <c r="H13" i="13"/>
  <c r="G13" i="13"/>
  <c r="X12" i="13"/>
  <c r="U12" i="13"/>
  <c r="R12" i="13"/>
  <c r="L12" i="13"/>
  <c r="L12" i="13" a="1"/>
  <c r="K12" i="13"/>
  <c r="I12" i="13"/>
  <c r="H12" i="13"/>
  <c r="G12" i="13"/>
  <c r="X11" i="13"/>
  <c r="U11" i="13"/>
  <c r="R11" i="13"/>
  <c r="L11" i="13"/>
  <c r="L11" i="13" a="1"/>
  <c r="K11" i="13"/>
  <c r="I11" i="13"/>
  <c r="H11" i="13"/>
  <c r="G11" i="13"/>
  <c r="X10" i="13"/>
  <c r="U10" i="13"/>
  <c r="R10" i="13"/>
  <c r="L10" i="13"/>
  <c r="L10" i="13" a="1"/>
  <c r="K10" i="13"/>
  <c r="J10" i="13"/>
  <c r="I10" i="13"/>
  <c r="H10" i="13"/>
  <c r="G10" i="13"/>
  <c r="X9" i="13"/>
  <c r="U9" i="13"/>
  <c r="R9" i="13"/>
  <c r="L9" i="13"/>
  <c r="L9" i="13" a="1"/>
  <c r="K9" i="13"/>
  <c r="J9" i="13"/>
  <c r="I9" i="13"/>
  <c r="H9" i="13"/>
  <c r="G9" i="13"/>
  <c r="X8" i="13"/>
  <c r="U8" i="13"/>
  <c r="R8" i="13"/>
  <c r="L8" i="13"/>
  <c r="L8" i="13" a="1"/>
  <c r="K8" i="13"/>
  <c r="J8" i="13"/>
  <c r="I8" i="13"/>
  <c r="H8" i="13"/>
  <c r="G8" i="13"/>
  <c r="X7" i="13"/>
  <c r="U7" i="13"/>
  <c r="R7" i="13"/>
  <c r="L7" i="13"/>
  <c r="L7" i="13" a="1"/>
  <c r="K7" i="13"/>
  <c r="J7" i="13"/>
  <c r="I7" i="13"/>
  <c r="H7" i="13"/>
  <c r="G7" i="13"/>
  <c r="X6" i="13"/>
  <c r="U6" i="13"/>
  <c r="R6" i="13"/>
  <c r="L6" i="13"/>
  <c r="L6" i="13" a="1"/>
  <c r="K6" i="13"/>
  <c r="J6" i="13"/>
  <c r="I6" i="13"/>
  <c r="H6" i="13"/>
  <c r="G6" i="13"/>
  <c r="X5" i="13"/>
  <c r="U5" i="13"/>
  <c r="R5" i="13"/>
  <c r="L5" i="13"/>
  <c r="L5" i="13" a="1"/>
  <c r="K5" i="13"/>
  <c r="J5" i="13"/>
  <c r="I5" i="13"/>
  <c r="H5" i="13"/>
  <c r="G5" i="13"/>
  <c r="X4" i="13"/>
  <c r="U4" i="13"/>
  <c r="R4" i="13"/>
  <c r="J4" i="13"/>
  <c r="I4" i="13"/>
  <c r="H4" i="13"/>
  <c r="G4" i="13"/>
  <c r="X3" i="13"/>
  <c r="U3" i="13"/>
  <c r="N3" i="13"/>
  <c r="M3" i="13"/>
  <c r="J3" i="13"/>
  <c r="I3" i="13"/>
  <c r="H3" i="13"/>
  <c r="G3" i="13"/>
  <c r="A3" i="13"/>
  <c r="X2" i="13"/>
  <c r="U2" i="13"/>
  <c r="AB1" i="13"/>
  <c r="AA1" i="13"/>
  <c r="Z1" i="13"/>
  <c r="Y1" i="13"/>
  <c r="X1" i="13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Z2" i="12"/>
  <c r="G133" i="11"/>
  <c r="G132" i="11"/>
  <c r="F131" i="11"/>
  <c r="H100" i="11"/>
  <c r="H99" i="11"/>
  <c r="G99" i="11"/>
  <c r="F99" i="11"/>
  <c r="H98" i="11"/>
  <c r="G98" i="11"/>
  <c r="F98" i="11"/>
  <c r="H97" i="11"/>
  <c r="G97" i="11"/>
  <c r="F97" i="11"/>
  <c r="H96" i="11"/>
  <c r="G96" i="11"/>
  <c r="F96" i="11"/>
  <c r="H95" i="11"/>
  <c r="G95" i="11"/>
  <c r="F95" i="11"/>
  <c r="H94" i="11"/>
  <c r="G94" i="11"/>
  <c r="F94" i="11"/>
  <c r="H93" i="11"/>
  <c r="G93" i="11"/>
  <c r="F93" i="11"/>
  <c r="H92" i="11"/>
  <c r="G92" i="11"/>
  <c r="F92" i="11"/>
  <c r="H91" i="11"/>
  <c r="G91" i="11"/>
  <c r="F91" i="11"/>
  <c r="H90" i="11"/>
  <c r="G90" i="11"/>
  <c r="F90" i="11"/>
  <c r="H89" i="11"/>
  <c r="G89" i="11"/>
  <c r="F89" i="11"/>
  <c r="H88" i="11"/>
  <c r="G88" i="11"/>
  <c r="F88" i="11"/>
  <c r="H87" i="11"/>
  <c r="G87" i="11"/>
  <c r="F87" i="11"/>
  <c r="H86" i="11"/>
  <c r="G86" i="11"/>
  <c r="F86" i="11"/>
  <c r="H85" i="11"/>
  <c r="G85" i="11"/>
  <c r="F85" i="11"/>
  <c r="H84" i="11"/>
  <c r="G84" i="11"/>
  <c r="F84" i="11"/>
  <c r="H83" i="11"/>
  <c r="G83" i="11"/>
  <c r="F83" i="11"/>
  <c r="H82" i="11"/>
  <c r="G82" i="11"/>
  <c r="F82" i="11"/>
  <c r="H81" i="11"/>
  <c r="G81" i="11"/>
  <c r="F81" i="11"/>
  <c r="H80" i="11"/>
  <c r="G80" i="11"/>
  <c r="F80" i="11"/>
  <c r="H79" i="11"/>
  <c r="G79" i="11"/>
  <c r="F79" i="11"/>
  <c r="H78" i="11"/>
  <c r="G78" i="11"/>
  <c r="F78" i="11"/>
  <c r="H77" i="11"/>
  <c r="G77" i="11"/>
  <c r="F77" i="11"/>
  <c r="H76" i="11"/>
  <c r="G76" i="11"/>
  <c r="F76" i="11"/>
  <c r="H75" i="11"/>
  <c r="G75" i="11"/>
  <c r="F75" i="11"/>
  <c r="H74" i="11"/>
  <c r="G74" i="11"/>
  <c r="F74" i="11"/>
  <c r="H73" i="11"/>
  <c r="G73" i="11"/>
  <c r="F73" i="11"/>
  <c r="H72" i="11"/>
  <c r="G72" i="11"/>
  <c r="F72" i="11"/>
  <c r="H71" i="11"/>
  <c r="G71" i="11"/>
  <c r="F71" i="11"/>
  <c r="H70" i="11"/>
  <c r="G70" i="11"/>
  <c r="F70" i="11"/>
  <c r="H69" i="11"/>
  <c r="G69" i="11"/>
  <c r="F69" i="11"/>
  <c r="H68" i="11"/>
  <c r="G68" i="11"/>
  <c r="F68" i="11"/>
  <c r="H67" i="11"/>
  <c r="G67" i="11"/>
  <c r="F67" i="11"/>
  <c r="H66" i="11"/>
  <c r="G66" i="11"/>
  <c r="F66" i="11"/>
  <c r="H65" i="11"/>
  <c r="G65" i="11"/>
  <c r="F65" i="11"/>
  <c r="H64" i="11"/>
  <c r="G64" i="11"/>
  <c r="F64" i="11"/>
  <c r="H63" i="11"/>
  <c r="G63" i="11"/>
  <c r="F63" i="11"/>
  <c r="H62" i="11"/>
  <c r="G62" i="11"/>
  <c r="F62" i="11"/>
  <c r="H61" i="11"/>
  <c r="G61" i="11"/>
  <c r="F61" i="11"/>
  <c r="H60" i="11"/>
  <c r="G60" i="11"/>
  <c r="F60" i="11"/>
  <c r="H59" i="11"/>
  <c r="G59" i="11"/>
  <c r="F59" i="11"/>
  <c r="H58" i="11"/>
  <c r="G58" i="11"/>
  <c r="F58" i="11"/>
  <c r="H57" i="11"/>
  <c r="G57" i="11"/>
  <c r="F57" i="11"/>
  <c r="H56" i="11"/>
  <c r="G56" i="11"/>
  <c r="F56" i="11"/>
  <c r="H55" i="11"/>
  <c r="G55" i="11"/>
  <c r="F55" i="11"/>
  <c r="H54" i="11"/>
  <c r="G54" i="11"/>
  <c r="F54" i="11"/>
  <c r="H53" i="11"/>
  <c r="G53" i="11"/>
  <c r="F53" i="11"/>
  <c r="H52" i="11"/>
  <c r="G52" i="11"/>
  <c r="F52" i="11"/>
  <c r="H51" i="11"/>
  <c r="G51" i="11"/>
  <c r="F51" i="11"/>
  <c r="H50" i="11"/>
  <c r="G50" i="11"/>
  <c r="F50" i="11"/>
  <c r="H49" i="11"/>
  <c r="G49" i="11"/>
  <c r="F49" i="11"/>
  <c r="H48" i="11"/>
  <c r="G48" i="11"/>
  <c r="F48" i="11"/>
  <c r="H47" i="11"/>
  <c r="G47" i="11"/>
  <c r="F47" i="11"/>
  <c r="H46" i="11"/>
  <c r="G46" i="11"/>
  <c r="F46" i="11"/>
  <c r="H45" i="11"/>
  <c r="G45" i="11"/>
  <c r="F45" i="11"/>
  <c r="H44" i="11"/>
  <c r="G44" i="11"/>
  <c r="F44" i="11"/>
  <c r="H43" i="11"/>
  <c r="G43" i="11"/>
  <c r="F43" i="11"/>
  <c r="H42" i="11"/>
  <c r="G42" i="11"/>
  <c r="F42" i="11"/>
  <c r="H41" i="11"/>
  <c r="G41" i="11"/>
  <c r="F41" i="11"/>
  <c r="H40" i="11"/>
  <c r="G40" i="11"/>
  <c r="F40" i="11"/>
  <c r="H39" i="11"/>
  <c r="G39" i="11"/>
  <c r="F39" i="11"/>
  <c r="H38" i="11"/>
  <c r="G38" i="11"/>
  <c r="F38" i="11"/>
  <c r="L37" i="11"/>
  <c r="J37" i="11"/>
  <c r="H37" i="11"/>
  <c r="G37" i="11"/>
  <c r="F37" i="11"/>
  <c r="P36" i="11"/>
  <c r="H36" i="11"/>
  <c r="G36" i="11"/>
  <c r="F36" i="11"/>
  <c r="D36" i="11"/>
  <c r="N35" i="11"/>
  <c r="H35" i="11"/>
  <c r="G35" i="11"/>
  <c r="F35" i="11"/>
  <c r="D35" i="11"/>
  <c r="B35" i="11"/>
  <c r="N34" i="11"/>
  <c r="H34" i="11"/>
  <c r="G34" i="11"/>
  <c r="F34" i="11"/>
  <c r="D34" i="11"/>
  <c r="B34" i="11"/>
  <c r="N33" i="11"/>
  <c r="H33" i="11"/>
  <c r="G33" i="11"/>
  <c r="F33" i="11"/>
  <c r="D33" i="11"/>
  <c r="B33" i="11"/>
  <c r="N32" i="11"/>
  <c r="H32" i="11"/>
  <c r="G32" i="11"/>
  <c r="F32" i="11"/>
  <c r="D32" i="11"/>
  <c r="B32" i="11"/>
  <c r="N31" i="11"/>
  <c r="H31" i="11"/>
  <c r="G31" i="11"/>
  <c r="F31" i="11"/>
  <c r="D31" i="11"/>
  <c r="B31" i="11"/>
  <c r="N30" i="11"/>
  <c r="H30" i="11"/>
  <c r="G30" i="11"/>
  <c r="F30" i="11"/>
  <c r="D30" i="11"/>
  <c r="B30" i="11"/>
  <c r="N29" i="11"/>
  <c r="L29" i="11"/>
  <c r="K29" i="11"/>
  <c r="J29" i="11"/>
  <c r="H29" i="11"/>
  <c r="G29" i="11"/>
  <c r="F29" i="11"/>
  <c r="D29" i="11"/>
  <c r="B29" i="11"/>
  <c r="N28" i="11"/>
  <c r="L28" i="11"/>
  <c r="K28" i="11"/>
  <c r="J28" i="11"/>
  <c r="H28" i="11"/>
  <c r="G28" i="11"/>
  <c r="F28" i="11"/>
  <c r="D28" i="11"/>
  <c r="B28" i="11"/>
  <c r="N27" i="11"/>
  <c r="L27" i="11"/>
  <c r="K27" i="11"/>
  <c r="J27" i="11"/>
  <c r="H27" i="11"/>
  <c r="G27" i="11"/>
  <c r="F27" i="11"/>
  <c r="D27" i="11"/>
  <c r="B27" i="11"/>
  <c r="N26" i="11"/>
  <c r="L26" i="11"/>
  <c r="K26" i="11"/>
  <c r="J26" i="11"/>
  <c r="H26" i="11"/>
  <c r="G26" i="11"/>
  <c r="F26" i="11"/>
  <c r="D26" i="11"/>
  <c r="B26" i="11"/>
  <c r="N25" i="11"/>
  <c r="L25" i="11"/>
  <c r="K25" i="11"/>
  <c r="J25" i="11"/>
  <c r="H25" i="11"/>
  <c r="G25" i="11"/>
  <c r="F25" i="11"/>
  <c r="D25" i="11"/>
  <c r="B25" i="11"/>
  <c r="N24" i="11"/>
  <c r="L24" i="11"/>
  <c r="K24" i="11"/>
  <c r="J24" i="11"/>
  <c r="H24" i="11"/>
  <c r="G24" i="11"/>
  <c r="F24" i="11"/>
  <c r="D24" i="11"/>
  <c r="B24" i="11"/>
  <c r="T23" i="11"/>
  <c r="N23" i="11"/>
  <c r="L23" i="11"/>
  <c r="K23" i="11"/>
  <c r="J23" i="11"/>
  <c r="H23" i="11"/>
  <c r="G23" i="11"/>
  <c r="F23" i="11"/>
  <c r="D23" i="11"/>
  <c r="B23" i="11"/>
  <c r="T22" i="11"/>
  <c r="N22" i="11"/>
  <c r="L22" i="11"/>
  <c r="K22" i="11"/>
  <c r="J22" i="11"/>
  <c r="H22" i="11"/>
  <c r="G22" i="11"/>
  <c r="F22" i="11"/>
  <c r="D22" i="11"/>
  <c r="B22" i="11"/>
  <c r="T21" i="11"/>
  <c r="N21" i="11"/>
  <c r="L21" i="11"/>
  <c r="K21" i="11"/>
  <c r="J21" i="11"/>
  <c r="H21" i="11"/>
  <c r="G21" i="11"/>
  <c r="F21" i="11"/>
  <c r="D21" i="11"/>
  <c r="B21" i="11"/>
  <c r="T20" i="11"/>
  <c r="N20" i="11"/>
  <c r="L20" i="11"/>
  <c r="K20" i="11"/>
  <c r="J20" i="11"/>
  <c r="H20" i="11"/>
  <c r="G20" i="11"/>
  <c r="F20" i="11"/>
  <c r="D20" i="11"/>
  <c r="B20" i="11"/>
  <c r="T19" i="11"/>
  <c r="N19" i="11"/>
  <c r="L19" i="11"/>
  <c r="K19" i="11"/>
  <c r="J19" i="11"/>
  <c r="H19" i="11"/>
  <c r="G19" i="11"/>
  <c r="F19" i="11"/>
  <c r="D19" i="11"/>
  <c r="B19" i="11"/>
  <c r="T18" i="11"/>
  <c r="N18" i="11"/>
  <c r="L18" i="11"/>
  <c r="K18" i="11"/>
  <c r="J18" i="11"/>
  <c r="H18" i="11"/>
  <c r="G18" i="11"/>
  <c r="F18" i="11"/>
  <c r="D18" i="11"/>
  <c r="B18" i="11"/>
  <c r="V17" i="11"/>
  <c r="U17" i="11"/>
  <c r="T17" i="11"/>
  <c r="N17" i="11"/>
  <c r="H17" i="11"/>
  <c r="G17" i="11"/>
  <c r="F17" i="11"/>
  <c r="D17" i="11"/>
  <c r="B17" i="11"/>
  <c r="N16" i="11"/>
  <c r="L16" i="11"/>
  <c r="H16" i="11"/>
  <c r="G16" i="11"/>
  <c r="F16" i="11"/>
  <c r="D16" i="11"/>
  <c r="B16" i="11"/>
  <c r="V15" i="11"/>
  <c r="U15" i="11"/>
  <c r="T15" i="11"/>
  <c r="N15" i="11"/>
  <c r="L15" i="11"/>
  <c r="J15" i="11"/>
  <c r="H15" i="11"/>
  <c r="G15" i="11"/>
  <c r="F15" i="11"/>
  <c r="D15" i="11"/>
  <c r="B15" i="11"/>
  <c r="V14" i="11"/>
  <c r="U14" i="11"/>
  <c r="T14" i="11"/>
  <c r="N14" i="11"/>
  <c r="L14" i="11"/>
  <c r="J14" i="11"/>
  <c r="H14" i="11"/>
  <c r="G14" i="11"/>
  <c r="F14" i="11"/>
  <c r="D14" i="11"/>
  <c r="B14" i="11"/>
  <c r="V13" i="11"/>
  <c r="U13" i="11"/>
  <c r="T13" i="11"/>
  <c r="N13" i="11"/>
  <c r="L13" i="11"/>
  <c r="J13" i="11"/>
  <c r="H13" i="11"/>
  <c r="G13" i="11"/>
  <c r="F13" i="11"/>
  <c r="D13" i="11"/>
  <c r="B13" i="11"/>
  <c r="V12" i="11"/>
  <c r="U12" i="11"/>
  <c r="T12" i="11"/>
  <c r="N12" i="11"/>
  <c r="L12" i="11"/>
  <c r="J12" i="11"/>
  <c r="H12" i="11"/>
  <c r="G12" i="11"/>
  <c r="F12" i="11"/>
  <c r="D12" i="11"/>
  <c r="B12" i="11"/>
  <c r="V11" i="11"/>
  <c r="U11" i="11"/>
  <c r="T11" i="11"/>
  <c r="N11" i="11"/>
  <c r="L11" i="11"/>
  <c r="J11" i="11"/>
  <c r="H11" i="11"/>
  <c r="G11" i="11"/>
  <c r="F11" i="11"/>
  <c r="D11" i="11"/>
  <c r="B11" i="11"/>
  <c r="V10" i="11"/>
  <c r="U10" i="11"/>
  <c r="T10" i="11"/>
  <c r="N10" i="11"/>
  <c r="L10" i="11"/>
  <c r="J10" i="11"/>
  <c r="H10" i="11"/>
  <c r="G10" i="11"/>
  <c r="F10" i="11"/>
  <c r="D10" i="11"/>
  <c r="B10" i="11"/>
  <c r="V9" i="11"/>
  <c r="U9" i="11"/>
  <c r="T9" i="11"/>
  <c r="N9" i="11"/>
  <c r="L9" i="11"/>
  <c r="J9" i="11"/>
  <c r="H9" i="11"/>
  <c r="G9" i="11"/>
  <c r="F9" i="11"/>
  <c r="D9" i="11"/>
  <c r="B9" i="11"/>
  <c r="V8" i="11"/>
  <c r="U8" i="11"/>
  <c r="T8" i="11"/>
  <c r="N8" i="11"/>
  <c r="L8" i="11"/>
  <c r="J8" i="11"/>
  <c r="H8" i="11"/>
  <c r="G8" i="11"/>
  <c r="F8" i="11"/>
  <c r="D8" i="11"/>
  <c r="B8" i="11"/>
  <c r="Y7" i="11"/>
  <c r="X7" i="11"/>
  <c r="V7" i="11"/>
  <c r="U7" i="11"/>
  <c r="T7" i="11"/>
  <c r="N7" i="11"/>
  <c r="L7" i="11"/>
  <c r="J7" i="11"/>
  <c r="H7" i="11"/>
  <c r="G7" i="11"/>
  <c r="F7" i="11"/>
  <c r="D7" i="11"/>
  <c r="B7" i="11"/>
  <c r="Y6" i="11"/>
  <c r="X6" i="11"/>
  <c r="V6" i="11"/>
  <c r="U6" i="11"/>
  <c r="T6" i="11"/>
  <c r="N6" i="11"/>
  <c r="L6" i="11"/>
  <c r="J6" i="11"/>
  <c r="H6" i="11"/>
  <c r="G6" i="11"/>
  <c r="F6" i="11"/>
  <c r="D6" i="11"/>
  <c r="B6" i="11"/>
  <c r="Y5" i="11"/>
  <c r="X5" i="11"/>
  <c r="V5" i="11"/>
  <c r="U5" i="11"/>
  <c r="T5" i="11"/>
  <c r="N5" i="11"/>
  <c r="L5" i="11"/>
  <c r="J5" i="11"/>
  <c r="H5" i="11"/>
  <c r="G5" i="11"/>
  <c r="F5" i="11"/>
  <c r="D5" i="11"/>
  <c r="B5" i="11"/>
  <c r="Y4" i="11"/>
  <c r="X4" i="11"/>
  <c r="V4" i="11"/>
  <c r="U4" i="11"/>
  <c r="T4" i="11"/>
  <c r="S4" i="11"/>
  <c r="S4" i="11" a="1"/>
  <c r="N4" i="11"/>
  <c r="L4" i="11"/>
  <c r="K4" i="11"/>
  <c r="K4" i="11" a="1"/>
  <c r="J4" i="11"/>
  <c r="H4" i="11"/>
  <c r="G4" i="11"/>
  <c r="F4" i="11"/>
  <c r="D4" i="11"/>
  <c r="C4" i="11"/>
  <c r="C4" i="11" a="1"/>
  <c r="B4" i="11"/>
  <c r="L3" i="11"/>
  <c r="K2" i="11"/>
  <c r="G2" i="11"/>
  <c r="P4" i="10"/>
  <c r="O4" i="10"/>
  <c r="AJ1" i="10"/>
  <c r="AI1" i="10"/>
  <c r="AH1" i="10"/>
  <c r="AG1" i="10"/>
  <c r="AF1" i="10"/>
  <c r="AE1" i="10"/>
  <c r="AD1" i="10"/>
  <c r="AC1" i="10"/>
  <c r="AB1" i="10"/>
  <c r="AA1" i="10"/>
  <c r="R504" i="9"/>
  <c r="Q504" i="9"/>
  <c r="P504" i="9"/>
  <c r="O504" i="9"/>
  <c r="N504" i="9"/>
  <c r="M504" i="9"/>
  <c r="L504" i="9"/>
  <c r="K504" i="9"/>
  <c r="J504" i="9"/>
  <c r="I504" i="9"/>
  <c r="H504" i="9"/>
  <c r="G504" i="9"/>
  <c r="F504" i="9"/>
  <c r="E504" i="9"/>
  <c r="D504" i="9"/>
  <c r="C504" i="9"/>
  <c r="B504" i="9"/>
  <c r="R503" i="9"/>
  <c r="Q503" i="9"/>
  <c r="P503" i="9"/>
  <c r="O503" i="9"/>
  <c r="N503" i="9"/>
  <c r="M503" i="9"/>
  <c r="L503" i="9"/>
  <c r="K503" i="9"/>
  <c r="J503" i="9"/>
  <c r="I503" i="9"/>
  <c r="H503" i="9"/>
  <c r="G503" i="9"/>
  <c r="F503" i="9"/>
  <c r="E503" i="9"/>
  <c r="D503" i="9"/>
  <c r="C503" i="9"/>
  <c r="B503" i="9"/>
  <c r="R502" i="9"/>
  <c r="Q502" i="9"/>
  <c r="P502" i="9"/>
  <c r="O502" i="9"/>
  <c r="N502" i="9"/>
  <c r="M502" i="9"/>
  <c r="L502" i="9"/>
  <c r="K502" i="9"/>
  <c r="J502" i="9"/>
  <c r="I502" i="9"/>
  <c r="H502" i="9"/>
  <c r="G502" i="9"/>
  <c r="F502" i="9"/>
  <c r="E502" i="9"/>
  <c r="D502" i="9"/>
  <c r="C502" i="9"/>
  <c r="B502" i="9"/>
  <c r="R501" i="9"/>
  <c r="Q501" i="9"/>
  <c r="P501" i="9"/>
  <c r="O501" i="9"/>
  <c r="N501" i="9"/>
  <c r="M501" i="9"/>
  <c r="L501" i="9"/>
  <c r="K501" i="9"/>
  <c r="J501" i="9"/>
  <c r="I501" i="9"/>
  <c r="H501" i="9"/>
  <c r="G501" i="9"/>
  <c r="F501" i="9"/>
  <c r="E501" i="9"/>
  <c r="D501" i="9"/>
  <c r="C501" i="9"/>
  <c r="B501" i="9"/>
  <c r="R500" i="9"/>
  <c r="Q500" i="9"/>
  <c r="P500" i="9"/>
  <c r="O500" i="9"/>
  <c r="N500" i="9"/>
  <c r="M500" i="9"/>
  <c r="L500" i="9"/>
  <c r="K500" i="9"/>
  <c r="J500" i="9"/>
  <c r="I500" i="9"/>
  <c r="H500" i="9"/>
  <c r="G500" i="9"/>
  <c r="F500" i="9"/>
  <c r="E500" i="9"/>
  <c r="D500" i="9"/>
  <c r="C500" i="9"/>
  <c r="B500" i="9"/>
  <c r="R499" i="9"/>
  <c r="Q499" i="9"/>
  <c r="P499" i="9"/>
  <c r="O499" i="9"/>
  <c r="N499" i="9"/>
  <c r="M499" i="9"/>
  <c r="L499" i="9"/>
  <c r="K499" i="9"/>
  <c r="J499" i="9"/>
  <c r="I499" i="9"/>
  <c r="H499" i="9"/>
  <c r="G499" i="9"/>
  <c r="F499" i="9"/>
  <c r="E499" i="9"/>
  <c r="D499" i="9"/>
  <c r="C499" i="9"/>
  <c r="B499" i="9"/>
  <c r="R498" i="9"/>
  <c r="Q498" i="9"/>
  <c r="P498" i="9"/>
  <c r="O498" i="9"/>
  <c r="N498" i="9"/>
  <c r="M498" i="9"/>
  <c r="L498" i="9"/>
  <c r="K498" i="9"/>
  <c r="J498" i="9"/>
  <c r="I498" i="9"/>
  <c r="H498" i="9"/>
  <c r="G498" i="9"/>
  <c r="F498" i="9"/>
  <c r="E498" i="9"/>
  <c r="D498" i="9"/>
  <c r="C498" i="9"/>
  <c r="B498" i="9"/>
  <c r="R497" i="9"/>
  <c r="Q497" i="9"/>
  <c r="P497" i="9"/>
  <c r="O497" i="9"/>
  <c r="N497" i="9"/>
  <c r="M497" i="9"/>
  <c r="L497" i="9"/>
  <c r="K497" i="9"/>
  <c r="J497" i="9"/>
  <c r="I497" i="9"/>
  <c r="H497" i="9"/>
  <c r="G497" i="9"/>
  <c r="F497" i="9"/>
  <c r="E497" i="9"/>
  <c r="D497" i="9"/>
  <c r="C497" i="9"/>
  <c r="B497" i="9"/>
  <c r="R496" i="9"/>
  <c r="Q496" i="9"/>
  <c r="P496" i="9"/>
  <c r="O496" i="9"/>
  <c r="N496" i="9"/>
  <c r="M496" i="9"/>
  <c r="L496" i="9"/>
  <c r="K496" i="9"/>
  <c r="J496" i="9"/>
  <c r="I496" i="9"/>
  <c r="H496" i="9"/>
  <c r="G496" i="9"/>
  <c r="F496" i="9"/>
  <c r="E496" i="9"/>
  <c r="D496" i="9"/>
  <c r="C496" i="9"/>
  <c r="B496" i="9"/>
  <c r="R495" i="9"/>
  <c r="Q495" i="9"/>
  <c r="P495" i="9"/>
  <c r="O495" i="9"/>
  <c r="N495" i="9"/>
  <c r="M495" i="9"/>
  <c r="L495" i="9"/>
  <c r="K495" i="9"/>
  <c r="J495" i="9"/>
  <c r="I495" i="9"/>
  <c r="H495" i="9"/>
  <c r="G495" i="9"/>
  <c r="F495" i="9"/>
  <c r="E495" i="9"/>
  <c r="D495" i="9"/>
  <c r="C495" i="9"/>
  <c r="B495" i="9"/>
  <c r="R494" i="9"/>
  <c r="Q494" i="9"/>
  <c r="P494" i="9"/>
  <c r="O494" i="9"/>
  <c r="N494" i="9"/>
  <c r="M494" i="9"/>
  <c r="L494" i="9"/>
  <c r="K494" i="9"/>
  <c r="J494" i="9"/>
  <c r="I494" i="9"/>
  <c r="H494" i="9"/>
  <c r="G494" i="9"/>
  <c r="F494" i="9"/>
  <c r="E494" i="9"/>
  <c r="D494" i="9"/>
  <c r="C494" i="9"/>
  <c r="B494" i="9"/>
  <c r="R493" i="9"/>
  <c r="Q493" i="9"/>
  <c r="P493" i="9"/>
  <c r="O493" i="9"/>
  <c r="N493" i="9"/>
  <c r="M493" i="9"/>
  <c r="L493" i="9"/>
  <c r="K493" i="9"/>
  <c r="J493" i="9"/>
  <c r="I493" i="9"/>
  <c r="H493" i="9"/>
  <c r="G493" i="9"/>
  <c r="F493" i="9"/>
  <c r="E493" i="9"/>
  <c r="D493" i="9"/>
  <c r="C493" i="9"/>
  <c r="B493" i="9"/>
  <c r="R492" i="9"/>
  <c r="Q492" i="9"/>
  <c r="P492" i="9"/>
  <c r="O492" i="9"/>
  <c r="N492" i="9"/>
  <c r="M492" i="9"/>
  <c r="L492" i="9"/>
  <c r="K492" i="9"/>
  <c r="J492" i="9"/>
  <c r="I492" i="9"/>
  <c r="H492" i="9"/>
  <c r="G492" i="9"/>
  <c r="F492" i="9"/>
  <c r="E492" i="9"/>
  <c r="D492" i="9"/>
  <c r="C492" i="9"/>
  <c r="B492" i="9"/>
  <c r="R491" i="9"/>
  <c r="Q491" i="9"/>
  <c r="P491" i="9"/>
  <c r="O491" i="9"/>
  <c r="N491" i="9"/>
  <c r="M491" i="9"/>
  <c r="L491" i="9"/>
  <c r="K491" i="9"/>
  <c r="J491" i="9"/>
  <c r="I491" i="9"/>
  <c r="H491" i="9"/>
  <c r="G491" i="9"/>
  <c r="F491" i="9"/>
  <c r="E491" i="9"/>
  <c r="D491" i="9"/>
  <c r="C491" i="9"/>
  <c r="B491" i="9"/>
  <c r="R490" i="9"/>
  <c r="Q490" i="9"/>
  <c r="P490" i="9"/>
  <c r="O490" i="9"/>
  <c r="N490" i="9"/>
  <c r="M490" i="9"/>
  <c r="L490" i="9"/>
  <c r="K490" i="9"/>
  <c r="J490" i="9"/>
  <c r="I490" i="9"/>
  <c r="H490" i="9"/>
  <c r="G490" i="9"/>
  <c r="F490" i="9"/>
  <c r="E490" i="9"/>
  <c r="D490" i="9"/>
  <c r="C490" i="9"/>
  <c r="B490" i="9"/>
  <c r="R489" i="9"/>
  <c r="Q489" i="9"/>
  <c r="P489" i="9"/>
  <c r="O489" i="9"/>
  <c r="N489" i="9"/>
  <c r="M489" i="9"/>
  <c r="L489" i="9"/>
  <c r="K489" i="9"/>
  <c r="J489" i="9"/>
  <c r="I489" i="9"/>
  <c r="H489" i="9"/>
  <c r="G489" i="9"/>
  <c r="F489" i="9"/>
  <c r="E489" i="9"/>
  <c r="D489" i="9"/>
  <c r="C489" i="9"/>
  <c r="B489" i="9"/>
  <c r="R488" i="9"/>
  <c r="Q488" i="9"/>
  <c r="P488" i="9"/>
  <c r="O488" i="9"/>
  <c r="N488" i="9"/>
  <c r="M488" i="9"/>
  <c r="L488" i="9"/>
  <c r="K488" i="9"/>
  <c r="J488" i="9"/>
  <c r="I488" i="9"/>
  <c r="H488" i="9"/>
  <c r="G488" i="9"/>
  <c r="F488" i="9"/>
  <c r="E488" i="9"/>
  <c r="D488" i="9"/>
  <c r="C488" i="9"/>
  <c r="B488" i="9"/>
  <c r="R487" i="9"/>
  <c r="Q487" i="9"/>
  <c r="P487" i="9"/>
  <c r="O487" i="9"/>
  <c r="N487" i="9"/>
  <c r="M487" i="9"/>
  <c r="L487" i="9"/>
  <c r="K487" i="9"/>
  <c r="J487" i="9"/>
  <c r="I487" i="9"/>
  <c r="H487" i="9"/>
  <c r="G487" i="9"/>
  <c r="F487" i="9"/>
  <c r="E487" i="9"/>
  <c r="D487" i="9"/>
  <c r="C487" i="9"/>
  <c r="B487" i="9"/>
  <c r="R486" i="9"/>
  <c r="Q486" i="9"/>
  <c r="P486" i="9"/>
  <c r="O486" i="9"/>
  <c r="N486" i="9"/>
  <c r="M486" i="9"/>
  <c r="L486" i="9"/>
  <c r="K486" i="9"/>
  <c r="J486" i="9"/>
  <c r="I486" i="9"/>
  <c r="H486" i="9"/>
  <c r="G486" i="9"/>
  <c r="F486" i="9"/>
  <c r="E486" i="9"/>
  <c r="D486" i="9"/>
  <c r="C486" i="9"/>
  <c r="B486" i="9"/>
  <c r="R485" i="9"/>
  <c r="Q485" i="9"/>
  <c r="P485" i="9"/>
  <c r="O485" i="9"/>
  <c r="N485" i="9"/>
  <c r="M485" i="9"/>
  <c r="L485" i="9"/>
  <c r="K485" i="9"/>
  <c r="J485" i="9"/>
  <c r="I485" i="9"/>
  <c r="H485" i="9"/>
  <c r="G485" i="9"/>
  <c r="F485" i="9"/>
  <c r="E485" i="9"/>
  <c r="D485" i="9"/>
  <c r="C485" i="9"/>
  <c r="B485" i="9"/>
  <c r="R484" i="9"/>
  <c r="Q484" i="9"/>
  <c r="P484" i="9"/>
  <c r="O484" i="9"/>
  <c r="N484" i="9"/>
  <c r="M484" i="9"/>
  <c r="L484" i="9"/>
  <c r="K484" i="9"/>
  <c r="J484" i="9"/>
  <c r="I484" i="9"/>
  <c r="H484" i="9"/>
  <c r="G484" i="9"/>
  <c r="F484" i="9"/>
  <c r="E484" i="9"/>
  <c r="D484" i="9"/>
  <c r="C484" i="9"/>
  <c r="B484" i="9"/>
  <c r="R483" i="9"/>
  <c r="Q483" i="9"/>
  <c r="P483" i="9"/>
  <c r="O483" i="9"/>
  <c r="N483" i="9"/>
  <c r="M483" i="9"/>
  <c r="L483" i="9"/>
  <c r="K483" i="9"/>
  <c r="J483" i="9"/>
  <c r="I483" i="9"/>
  <c r="H483" i="9"/>
  <c r="G483" i="9"/>
  <c r="F483" i="9"/>
  <c r="E483" i="9"/>
  <c r="D483" i="9"/>
  <c r="C483" i="9"/>
  <c r="B483" i="9"/>
  <c r="R482" i="9"/>
  <c r="Q482" i="9"/>
  <c r="P482" i="9"/>
  <c r="O482" i="9"/>
  <c r="N482" i="9"/>
  <c r="M482" i="9"/>
  <c r="L482" i="9"/>
  <c r="K482" i="9"/>
  <c r="J482" i="9"/>
  <c r="I482" i="9"/>
  <c r="H482" i="9"/>
  <c r="G482" i="9"/>
  <c r="F482" i="9"/>
  <c r="E482" i="9"/>
  <c r="D482" i="9"/>
  <c r="C482" i="9"/>
  <c r="B482" i="9"/>
  <c r="R481" i="9"/>
  <c r="Q481" i="9"/>
  <c r="P481" i="9"/>
  <c r="O481" i="9"/>
  <c r="N481" i="9"/>
  <c r="M481" i="9"/>
  <c r="L481" i="9"/>
  <c r="K481" i="9"/>
  <c r="J481" i="9"/>
  <c r="I481" i="9"/>
  <c r="H481" i="9"/>
  <c r="G481" i="9"/>
  <c r="F481" i="9"/>
  <c r="E481" i="9"/>
  <c r="D481" i="9"/>
  <c r="C481" i="9"/>
  <c r="B481" i="9"/>
  <c r="R480" i="9"/>
  <c r="Q480" i="9"/>
  <c r="P480" i="9"/>
  <c r="O480" i="9"/>
  <c r="N480" i="9"/>
  <c r="M480" i="9"/>
  <c r="L480" i="9"/>
  <c r="K480" i="9"/>
  <c r="J480" i="9"/>
  <c r="I480" i="9"/>
  <c r="H480" i="9"/>
  <c r="G480" i="9"/>
  <c r="F480" i="9"/>
  <c r="E480" i="9"/>
  <c r="D480" i="9"/>
  <c r="C480" i="9"/>
  <c r="B480" i="9"/>
  <c r="R479" i="9"/>
  <c r="Q479" i="9"/>
  <c r="P479" i="9"/>
  <c r="O479" i="9"/>
  <c r="N479" i="9"/>
  <c r="M479" i="9"/>
  <c r="L479" i="9"/>
  <c r="K479" i="9"/>
  <c r="J479" i="9"/>
  <c r="I479" i="9"/>
  <c r="H479" i="9"/>
  <c r="G479" i="9"/>
  <c r="F479" i="9"/>
  <c r="E479" i="9"/>
  <c r="D479" i="9"/>
  <c r="C479" i="9"/>
  <c r="B479" i="9"/>
  <c r="R478" i="9"/>
  <c r="Q478" i="9"/>
  <c r="P478" i="9"/>
  <c r="O478" i="9"/>
  <c r="N478" i="9"/>
  <c r="M478" i="9"/>
  <c r="L478" i="9"/>
  <c r="K478" i="9"/>
  <c r="J478" i="9"/>
  <c r="I478" i="9"/>
  <c r="H478" i="9"/>
  <c r="G478" i="9"/>
  <c r="F478" i="9"/>
  <c r="E478" i="9"/>
  <c r="D478" i="9"/>
  <c r="C478" i="9"/>
  <c r="B478" i="9"/>
  <c r="R477" i="9"/>
  <c r="Q477" i="9"/>
  <c r="P477" i="9"/>
  <c r="O477" i="9"/>
  <c r="N477" i="9"/>
  <c r="M477" i="9"/>
  <c r="L477" i="9"/>
  <c r="K477" i="9"/>
  <c r="J477" i="9"/>
  <c r="I477" i="9"/>
  <c r="H477" i="9"/>
  <c r="G477" i="9"/>
  <c r="F477" i="9"/>
  <c r="E477" i="9"/>
  <c r="D477" i="9"/>
  <c r="C477" i="9"/>
  <c r="B477" i="9"/>
  <c r="R476" i="9"/>
  <c r="Q476" i="9"/>
  <c r="P476" i="9"/>
  <c r="O476" i="9"/>
  <c r="N476" i="9"/>
  <c r="M476" i="9"/>
  <c r="L476" i="9"/>
  <c r="K476" i="9"/>
  <c r="J476" i="9"/>
  <c r="I476" i="9"/>
  <c r="H476" i="9"/>
  <c r="G476" i="9"/>
  <c r="F476" i="9"/>
  <c r="E476" i="9"/>
  <c r="D476" i="9"/>
  <c r="C476" i="9"/>
  <c r="B476" i="9"/>
  <c r="R475" i="9"/>
  <c r="Q475" i="9"/>
  <c r="P475" i="9"/>
  <c r="O475" i="9"/>
  <c r="N475" i="9"/>
  <c r="M475" i="9"/>
  <c r="L475" i="9"/>
  <c r="K475" i="9"/>
  <c r="J475" i="9"/>
  <c r="I475" i="9"/>
  <c r="H475" i="9"/>
  <c r="G475" i="9"/>
  <c r="F475" i="9"/>
  <c r="E475" i="9"/>
  <c r="D475" i="9"/>
  <c r="C475" i="9"/>
  <c r="B475" i="9"/>
  <c r="R474" i="9"/>
  <c r="Q474" i="9"/>
  <c r="P474" i="9"/>
  <c r="O474" i="9"/>
  <c r="N474" i="9"/>
  <c r="M474" i="9"/>
  <c r="L474" i="9"/>
  <c r="K474" i="9"/>
  <c r="J474" i="9"/>
  <c r="I474" i="9"/>
  <c r="H474" i="9"/>
  <c r="G474" i="9"/>
  <c r="F474" i="9"/>
  <c r="E474" i="9"/>
  <c r="D474" i="9"/>
  <c r="C474" i="9"/>
  <c r="B474" i="9"/>
  <c r="R473" i="9"/>
  <c r="Q473" i="9"/>
  <c r="P473" i="9"/>
  <c r="O473" i="9"/>
  <c r="N473" i="9"/>
  <c r="M473" i="9"/>
  <c r="L473" i="9"/>
  <c r="K473" i="9"/>
  <c r="J473" i="9"/>
  <c r="I473" i="9"/>
  <c r="H473" i="9"/>
  <c r="G473" i="9"/>
  <c r="F473" i="9"/>
  <c r="E473" i="9"/>
  <c r="D473" i="9"/>
  <c r="C473" i="9"/>
  <c r="B473" i="9"/>
  <c r="R472" i="9"/>
  <c r="Q472" i="9"/>
  <c r="P472" i="9"/>
  <c r="O472" i="9"/>
  <c r="N472" i="9"/>
  <c r="M472" i="9"/>
  <c r="L472" i="9"/>
  <c r="K472" i="9"/>
  <c r="J472" i="9"/>
  <c r="I472" i="9"/>
  <c r="H472" i="9"/>
  <c r="G472" i="9"/>
  <c r="F472" i="9"/>
  <c r="E472" i="9"/>
  <c r="D472" i="9"/>
  <c r="C472" i="9"/>
  <c r="B472" i="9"/>
  <c r="R471" i="9"/>
  <c r="Q471" i="9"/>
  <c r="P471" i="9"/>
  <c r="O471" i="9"/>
  <c r="N471" i="9"/>
  <c r="M471" i="9"/>
  <c r="L471" i="9"/>
  <c r="K471" i="9"/>
  <c r="J471" i="9"/>
  <c r="I471" i="9"/>
  <c r="H471" i="9"/>
  <c r="G471" i="9"/>
  <c r="F471" i="9"/>
  <c r="E471" i="9"/>
  <c r="D471" i="9"/>
  <c r="C471" i="9"/>
  <c r="B471" i="9"/>
  <c r="R470" i="9"/>
  <c r="Q470" i="9"/>
  <c r="P470" i="9"/>
  <c r="O470" i="9"/>
  <c r="N470" i="9"/>
  <c r="M470" i="9"/>
  <c r="L470" i="9"/>
  <c r="K470" i="9"/>
  <c r="J470" i="9"/>
  <c r="I470" i="9"/>
  <c r="H470" i="9"/>
  <c r="G470" i="9"/>
  <c r="F470" i="9"/>
  <c r="E470" i="9"/>
  <c r="D470" i="9"/>
  <c r="C470" i="9"/>
  <c r="B470" i="9"/>
  <c r="R469" i="9"/>
  <c r="Q469" i="9"/>
  <c r="P469" i="9"/>
  <c r="O469" i="9"/>
  <c r="N469" i="9"/>
  <c r="M469" i="9"/>
  <c r="L469" i="9"/>
  <c r="K469" i="9"/>
  <c r="J469" i="9"/>
  <c r="I469" i="9"/>
  <c r="H469" i="9"/>
  <c r="G469" i="9"/>
  <c r="F469" i="9"/>
  <c r="E469" i="9"/>
  <c r="D469" i="9"/>
  <c r="C469" i="9"/>
  <c r="B469" i="9"/>
  <c r="R468" i="9"/>
  <c r="Q468" i="9"/>
  <c r="P468" i="9"/>
  <c r="O468" i="9"/>
  <c r="N468" i="9"/>
  <c r="M468" i="9"/>
  <c r="L468" i="9"/>
  <c r="K468" i="9"/>
  <c r="J468" i="9"/>
  <c r="I468" i="9"/>
  <c r="H468" i="9"/>
  <c r="G468" i="9"/>
  <c r="F468" i="9"/>
  <c r="E468" i="9"/>
  <c r="D468" i="9"/>
  <c r="C468" i="9"/>
  <c r="B468" i="9"/>
  <c r="R467" i="9"/>
  <c r="Q467" i="9"/>
  <c r="P467" i="9"/>
  <c r="O467" i="9"/>
  <c r="N467" i="9"/>
  <c r="M467" i="9"/>
  <c r="L467" i="9"/>
  <c r="K467" i="9"/>
  <c r="J467" i="9"/>
  <c r="I467" i="9"/>
  <c r="H467" i="9"/>
  <c r="G467" i="9"/>
  <c r="F467" i="9"/>
  <c r="E467" i="9"/>
  <c r="D467" i="9"/>
  <c r="C467" i="9"/>
  <c r="B467" i="9"/>
  <c r="R466" i="9"/>
  <c r="Q466" i="9"/>
  <c r="P466" i="9"/>
  <c r="O466" i="9"/>
  <c r="N466" i="9"/>
  <c r="M466" i="9"/>
  <c r="L466" i="9"/>
  <c r="K466" i="9"/>
  <c r="J466" i="9"/>
  <c r="I466" i="9"/>
  <c r="H466" i="9"/>
  <c r="G466" i="9"/>
  <c r="F466" i="9"/>
  <c r="E466" i="9"/>
  <c r="D466" i="9"/>
  <c r="C466" i="9"/>
  <c r="B466" i="9"/>
  <c r="R465" i="9"/>
  <c r="Q465" i="9"/>
  <c r="P465" i="9"/>
  <c r="O465" i="9"/>
  <c r="N465" i="9"/>
  <c r="M465" i="9"/>
  <c r="L465" i="9"/>
  <c r="K465" i="9"/>
  <c r="J465" i="9"/>
  <c r="I465" i="9"/>
  <c r="H465" i="9"/>
  <c r="G465" i="9"/>
  <c r="F465" i="9"/>
  <c r="E465" i="9"/>
  <c r="D465" i="9"/>
  <c r="C465" i="9"/>
  <c r="B465" i="9"/>
  <c r="R464" i="9"/>
  <c r="Q464" i="9"/>
  <c r="P464" i="9"/>
  <c r="O464" i="9"/>
  <c r="N464" i="9"/>
  <c r="M464" i="9"/>
  <c r="L464" i="9"/>
  <c r="K464" i="9"/>
  <c r="J464" i="9"/>
  <c r="I464" i="9"/>
  <c r="H464" i="9"/>
  <c r="G464" i="9"/>
  <c r="F464" i="9"/>
  <c r="E464" i="9"/>
  <c r="D464" i="9"/>
  <c r="C464" i="9"/>
  <c r="B464" i="9"/>
  <c r="R463" i="9"/>
  <c r="Q463" i="9"/>
  <c r="P463" i="9"/>
  <c r="O463" i="9"/>
  <c r="N463" i="9"/>
  <c r="M463" i="9"/>
  <c r="L463" i="9"/>
  <c r="K463" i="9"/>
  <c r="J463" i="9"/>
  <c r="I463" i="9"/>
  <c r="H463" i="9"/>
  <c r="G463" i="9"/>
  <c r="F463" i="9"/>
  <c r="E463" i="9"/>
  <c r="D463" i="9"/>
  <c r="C463" i="9"/>
  <c r="B463" i="9"/>
  <c r="R462" i="9"/>
  <c r="Q462" i="9"/>
  <c r="P462" i="9"/>
  <c r="O462" i="9"/>
  <c r="N462" i="9"/>
  <c r="M462" i="9"/>
  <c r="L462" i="9"/>
  <c r="K462" i="9"/>
  <c r="J462" i="9"/>
  <c r="I462" i="9"/>
  <c r="H462" i="9"/>
  <c r="G462" i="9"/>
  <c r="F462" i="9"/>
  <c r="E462" i="9"/>
  <c r="D462" i="9"/>
  <c r="C462" i="9"/>
  <c r="B462" i="9"/>
  <c r="R461" i="9"/>
  <c r="Q461" i="9"/>
  <c r="P461" i="9"/>
  <c r="O461" i="9"/>
  <c r="N461" i="9"/>
  <c r="M461" i="9"/>
  <c r="L461" i="9"/>
  <c r="K461" i="9"/>
  <c r="J461" i="9"/>
  <c r="I461" i="9"/>
  <c r="H461" i="9"/>
  <c r="G461" i="9"/>
  <c r="F461" i="9"/>
  <c r="E461" i="9"/>
  <c r="D461" i="9"/>
  <c r="C461" i="9"/>
  <c r="B461" i="9"/>
  <c r="R460" i="9"/>
  <c r="Q460" i="9"/>
  <c r="P460" i="9"/>
  <c r="O460" i="9"/>
  <c r="N460" i="9"/>
  <c r="M460" i="9"/>
  <c r="L460" i="9"/>
  <c r="K460" i="9"/>
  <c r="J460" i="9"/>
  <c r="I460" i="9"/>
  <c r="H460" i="9"/>
  <c r="G460" i="9"/>
  <c r="F460" i="9"/>
  <c r="E460" i="9"/>
  <c r="D460" i="9"/>
  <c r="C460" i="9"/>
  <c r="B460" i="9"/>
  <c r="R459" i="9"/>
  <c r="Q459" i="9"/>
  <c r="P459" i="9"/>
  <c r="O459" i="9"/>
  <c r="N459" i="9"/>
  <c r="M459" i="9"/>
  <c r="L459" i="9"/>
  <c r="K459" i="9"/>
  <c r="J459" i="9"/>
  <c r="I459" i="9"/>
  <c r="H459" i="9"/>
  <c r="G459" i="9"/>
  <c r="F459" i="9"/>
  <c r="E459" i="9"/>
  <c r="D459" i="9"/>
  <c r="C459" i="9"/>
  <c r="B459" i="9"/>
  <c r="R458" i="9"/>
  <c r="Q458" i="9"/>
  <c r="P458" i="9"/>
  <c r="O458" i="9"/>
  <c r="N458" i="9"/>
  <c r="M458" i="9"/>
  <c r="L458" i="9"/>
  <c r="K458" i="9"/>
  <c r="J458" i="9"/>
  <c r="I458" i="9"/>
  <c r="H458" i="9"/>
  <c r="G458" i="9"/>
  <c r="F458" i="9"/>
  <c r="E458" i="9"/>
  <c r="D458" i="9"/>
  <c r="C458" i="9"/>
  <c r="B458" i="9"/>
  <c r="R457" i="9"/>
  <c r="Q457" i="9"/>
  <c r="P457" i="9"/>
  <c r="O457" i="9"/>
  <c r="N457" i="9"/>
  <c r="M457" i="9"/>
  <c r="L457" i="9"/>
  <c r="K457" i="9"/>
  <c r="J457" i="9"/>
  <c r="I457" i="9"/>
  <c r="H457" i="9"/>
  <c r="G457" i="9"/>
  <c r="F457" i="9"/>
  <c r="E457" i="9"/>
  <c r="D457" i="9"/>
  <c r="C457" i="9"/>
  <c r="B457" i="9"/>
  <c r="R456" i="9"/>
  <c r="Q456" i="9"/>
  <c r="P456" i="9"/>
  <c r="O456" i="9"/>
  <c r="N456" i="9"/>
  <c r="M456" i="9"/>
  <c r="L456" i="9"/>
  <c r="K456" i="9"/>
  <c r="J456" i="9"/>
  <c r="I456" i="9"/>
  <c r="H456" i="9"/>
  <c r="G456" i="9"/>
  <c r="F456" i="9"/>
  <c r="E456" i="9"/>
  <c r="D456" i="9"/>
  <c r="C456" i="9"/>
  <c r="B456" i="9"/>
  <c r="R455" i="9"/>
  <c r="Q455" i="9"/>
  <c r="P455" i="9"/>
  <c r="O455" i="9"/>
  <c r="N455" i="9"/>
  <c r="M455" i="9"/>
  <c r="L455" i="9"/>
  <c r="K455" i="9"/>
  <c r="J455" i="9"/>
  <c r="I455" i="9"/>
  <c r="H455" i="9"/>
  <c r="G455" i="9"/>
  <c r="F455" i="9"/>
  <c r="E455" i="9"/>
  <c r="D455" i="9"/>
  <c r="C455" i="9"/>
  <c r="B455" i="9"/>
  <c r="R454" i="9"/>
  <c r="Q454" i="9"/>
  <c r="P454" i="9"/>
  <c r="O454" i="9"/>
  <c r="N454" i="9"/>
  <c r="M454" i="9"/>
  <c r="L454" i="9"/>
  <c r="K454" i="9"/>
  <c r="J454" i="9"/>
  <c r="I454" i="9"/>
  <c r="H454" i="9"/>
  <c r="G454" i="9"/>
  <c r="F454" i="9"/>
  <c r="E454" i="9"/>
  <c r="D454" i="9"/>
  <c r="C454" i="9"/>
  <c r="B454" i="9"/>
  <c r="R453" i="9"/>
  <c r="Q453" i="9"/>
  <c r="P453" i="9"/>
  <c r="O453" i="9"/>
  <c r="N453" i="9"/>
  <c r="M453" i="9"/>
  <c r="L453" i="9"/>
  <c r="K453" i="9"/>
  <c r="J453" i="9"/>
  <c r="I453" i="9"/>
  <c r="H453" i="9"/>
  <c r="G453" i="9"/>
  <c r="F453" i="9"/>
  <c r="E453" i="9"/>
  <c r="D453" i="9"/>
  <c r="C453" i="9"/>
  <c r="B453" i="9"/>
  <c r="R452" i="9"/>
  <c r="Q452" i="9"/>
  <c r="P452" i="9"/>
  <c r="O452" i="9"/>
  <c r="N452" i="9"/>
  <c r="M452" i="9"/>
  <c r="L452" i="9"/>
  <c r="K452" i="9"/>
  <c r="J452" i="9"/>
  <c r="I452" i="9"/>
  <c r="H452" i="9"/>
  <c r="G452" i="9"/>
  <c r="F452" i="9"/>
  <c r="E452" i="9"/>
  <c r="D452" i="9"/>
  <c r="C452" i="9"/>
  <c r="B452" i="9"/>
  <c r="R451" i="9"/>
  <c r="Q451" i="9"/>
  <c r="P451" i="9"/>
  <c r="O451" i="9"/>
  <c r="N451" i="9"/>
  <c r="M451" i="9"/>
  <c r="L451" i="9"/>
  <c r="K451" i="9"/>
  <c r="J451" i="9"/>
  <c r="I451" i="9"/>
  <c r="H451" i="9"/>
  <c r="G451" i="9"/>
  <c r="F451" i="9"/>
  <c r="E451" i="9"/>
  <c r="D451" i="9"/>
  <c r="C451" i="9"/>
  <c r="B451" i="9"/>
  <c r="R450" i="9"/>
  <c r="Q450" i="9"/>
  <c r="P450" i="9"/>
  <c r="O450" i="9"/>
  <c r="N450" i="9"/>
  <c r="M450" i="9"/>
  <c r="L450" i="9"/>
  <c r="K450" i="9"/>
  <c r="J450" i="9"/>
  <c r="I450" i="9"/>
  <c r="H450" i="9"/>
  <c r="G450" i="9"/>
  <c r="F450" i="9"/>
  <c r="E450" i="9"/>
  <c r="D450" i="9"/>
  <c r="C450" i="9"/>
  <c r="B450" i="9"/>
  <c r="R449" i="9"/>
  <c r="Q449" i="9"/>
  <c r="P449" i="9"/>
  <c r="O449" i="9"/>
  <c r="N449" i="9"/>
  <c r="M449" i="9"/>
  <c r="L449" i="9"/>
  <c r="K449" i="9"/>
  <c r="J449" i="9"/>
  <c r="I449" i="9"/>
  <c r="H449" i="9"/>
  <c r="G449" i="9"/>
  <c r="F449" i="9"/>
  <c r="E449" i="9"/>
  <c r="D449" i="9"/>
  <c r="C449" i="9"/>
  <c r="B449" i="9"/>
  <c r="R448" i="9"/>
  <c r="Q448" i="9"/>
  <c r="P448" i="9"/>
  <c r="O448" i="9"/>
  <c r="N448" i="9"/>
  <c r="M448" i="9"/>
  <c r="L448" i="9"/>
  <c r="K448" i="9"/>
  <c r="J448" i="9"/>
  <c r="I448" i="9"/>
  <c r="H448" i="9"/>
  <c r="G448" i="9"/>
  <c r="F448" i="9"/>
  <c r="E448" i="9"/>
  <c r="D448" i="9"/>
  <c r="C448" i="9"/>
  <c r="B448" i="9"/>
  <c r="R447" i="9"/>
  <c r="Q447" i="9"/>
  <c r="P447" i="9"/>
  <c r="O447" i="9"/>
  <c r="N447" i="9"/>
  <c r="M447" i="9"/>
  <c r="L447" i="9"/>
  <c r="K447" i="9"/>
  <c r="J447" i="9"/>
  <c r="I447" i="9"/>
  <c r="H447" i="9"/>
  <c r="G447" i="9"/>
  <c r="F447" i="9"/>
  <c r="E447" i="9"/>
  <c r="D447" i="9"/>
  <c r="C447" i="9"/>
  <c r="B447" i="9"/>
  <c r="R446" i="9"/>
  <c r="Q446" i="9"/>
  <c r="P446" i="9"/>
  <c r="O446" i="9"/>
  <c r="N446" i="9"/>
  <c r="M446" i="9"/>
  <c r="L446" i="9"/>
  <c r="K446" i="9"/>
  <c r="J446" i="9"/>
  <c r="I446" i="9"/>
  <c r="H446" i="9"/>
  <c r="G446" i="9"/>
  <c r="F446" i="9"/>
  <c r="E446" i="9"/>
  <c r="D446" i="9"/>
  <c r="C446" i="9"/>
  <c r="B446" i="9"/>
  <c r="R445" i="9"/>
  <c r="Q445" i="9"/>
  <c r="P445" i="9"/>
  <c r="O445" i="9"/>
  <c r="N445" i="9"/>
  <c r="M445" i="9"/>
  <c r="L445" i="9"/>
  <c r="K445" i="9"/>
  <c r="J445" i="9"/>
  <c r="I445" i="9"/>
  <c r="H445" i="9"/>
  <c r="G445" i="9"/>
  <c r="F445" i="9"/>
  <c r="E445" i="9"/>
  <c r="D445" i="9"/>
  <c r="C445" i="9"/>
  <c r="B445" i="9"/>
  <c r="R444" i="9"/>
  <c r="Q444" i="9"/>
  <c r="P444" i="9"/>
  <c r="O444" i="9"/>
  <c r="N444" i="9"/>
  <c r="M444" i="9"/>
  <c r="L444" i="9"/>
  <c r="K444" i="9"/>
  <c r="J444" i="9"/>
  <c r="I444" i="9"/>
  <c r="H444" i="9"/>
  <c r="G444" i="9"/>
  <c r="F444" i="9"/>
  <c r="E444" i="9"/>
  <c r="D444" i="9"/>
  <c r="C444" i="9"/>
  <c r="B444" i="9"/>
  <c r="R443" i="9"/>
  <c r="Q443" i="9"/>
  <c r="P443" i="9"/>
  <c r="O443" i="9"/>
  <c r="N443" i="9"/>
  <c r="M443" i="9"/>
  <c r="L443" i="9"/>
  <c r="K443" i="9"/>
  <c r="J443" i="9"/>
  <c r="I443" i="9"/>
  <c r="H443" i="9"/>
  <c r="G443" i="9"/>
  <c r="F443" i="9"/>
  <c r="E443" i="9"/>
  <c r="D443" i="9"/>
  <c r="C443" i="9"/>
  <c r="B443" i="9"/>
  <c r="R442" i="9"/>
  <c r="Q442" i="9"/>
  <c r="P442" i="9"/>
  <c r="O442" i="9"/>
  <c r="N442" i="9"/>
  <c r="M442" i="9"/>
  <c r="L442" i="9"/>
  <c r="K442" i="9"/>
  <c r="J442" i="9"/>
  <c r="I442" i="9"/>
  <c r="H442" i="9"/>
  <c r="G442" i="9"/>
  <c r="F442" i="9"/>
  <c r="E442" i="9"/>
  <c r="D442" i="9"/>
  <c r="C442" i="9"/>
  <c r="B442" i="9"/>
  <c r="R441" i="9"/>
  <c r="Q441" i="9"/>
  <c r="P441" i="9"/>
  <c r="O441" i="9"/>
  <c r="N441" i="9"/>
  <c r="M441" i="9"/>
  <c r="L441" i="9"/>
  <c r="K441" i="9"/>
  <c r="J441" i="9"/>
  <c r="I441" i="9"/>
  <c r="H441" i="9"/>
  <c r="G441" i="9"/>
  <c r="F441" i="9"/>
  <c r="E441" i="9"/>
  <c r="D441" i="9"/>
  <c r="C441" i="9"/>
  <c r="B441" i="9"/>
  <c r="R440" i="9"/>
  <c r="Q440" i="9"/>
  <c r="P440" i="9"/>
  <c r="O440" i="9"/>
  <c r="N440" i="9"/>
  <c r="M440" i="9"/>
  <c r="L440" i="9"/>
  <c r="K440" i="9"/>
  <c r="J440" i="9"/>
  <c r="I440" i="9"/>
  <c r="H440" i="9"/>
  <c r="G440" i="9"/>
  <c r="F440" i="9"/>
  <c r="E440" i="9"/>
  <c r="D440" i="9"/>
  <c r="C440" i="9"/>
  <c r="B440" i="9"/>
  <c r="R439" i="9"/>
  <c r="Q439" i="9"/>
  <c r="P439" i="9"/>
  <c r="O439" i="9"/>
  <c r="N439" i="9"/>
  <c r="M439" i="9"/>
  <c r="L439" i="9"/>
  <c r="K439" i="9"/>
  <c r="J439" i="9"/>
  <c r="I439" i="9"/>
  <c r="H439" i="9"/>
  <c r="G439" i="9"/>
  <c r="F439" i="9"/>
  <c r="E439" i="9"/>
  <c r="D439" i="9"/>
  <c r="C439" i="9"/>
  <c r="B439" i="9"/>
  <c r="R438" i="9"/>
  <c r="Q438" i="9"/>
  <c r="P438" i="9"/>
  <c r="O438" i="9"/>
  <c r="N438" i="9"/>
  <c r="M438" i="9"/>
  <c r="L438" i="9"/>
  <c r="K438" i="9"/>
  <c r="J438" i="9"/>
  <c r="I438" i="9"/>
  <c r="H438" i="9"/>
  <c r="G438" i="9"/>
  <c r="F438" i="9"/>
  <c r="E438" i="9"/>
  <c r="D438" i="9"/>
  <c r="C438" i="9"/>
  <c r="B438" i="9"/>
  <c r="R437" i="9"/>
  <c r="Q437" i="9"/>
  <c r="P437" i="9"/>
  <c r="O437" i="9"/>
  <c r="N437" i="9"/>
  <c r="M437" i="9"/>
  <c r="L437" i="9"/>
  <c r="K437" i="9"/>
  <c r="J437" i="9"/>
  <c r="I437" i="9"/>
  <c r="H437" i="9"/>
  <c r="G437" i="9"/>
  <c r="F437" i="9"/>
  <c r="E437" i="9"/>
  <c r="D437" i="9"/>
  <c r="C437" i="9"/>
  <c r="B437" i="9"/>
  <c r="R436" i="9"/>
  <c r="Q436" i="9"/>
  <c r="P436" i="9"/>
  <c r="O436" i="9"/>
  <c r="N436" i="9"/>
  <c r="M436" i="9"/>
  <c r="L436" i="9"/>
  <c r="K436" i="9"/>
  <c r="J436" i="9"/>
  <c r="I436" i="9"/>
  <c r="H436" i="9"/>
  <c r="G436" i="9"/>
  <c r="F436" i="9"/>
  <c r="E436" i="9"/>
  <c r="D436" i="9"/>
  <c r="C436" i="9"/>
  <c r="B436" i="9"/>
  <c r="R435" i="9"/>
  <c r="Q435" i="9"/>
  <c r="P435" i="9"/>
  <c r="O435" i="9"/>
  <c r="N435" i="9"/>
  <c r="M435" i="9"/>
  <c r="L435" i="9"/>
  <c r="K435" i="9"/>
  <c r="J435" i="9"/>
  <c r="I435" i="9"/>
  <c r="H435" i="9"/>
  <c r="G435" i="9"/>
  <c r="F435" i="9"/>
  <c r="E435" i="9"/>
  <c r="D435" i="9"/>
  <c r="C435" i="9"/>
  <c r="B435" i="9"/>
  <c r="R434" i="9"/>
  <c r="Q434" i="9"/>
  <c r="P434" i="9"/>
  <c r="O434" i="9"/>
  <c r="N434" i="9"/>
  <c r="M434" i="9"/>
  <c r="L434" i="9"/>
  <c r="K434" i="9"/>
  <c r="J434" i="9"/>
  <c r="I434" i="9"/>
  <c r="H434" i="9"/>
  <c r="G434" i="9"/>
  <c r="F434" i="9"/>
  <c r="E434" i="9"/>
  <c r="D434" i="9"/>
  <c r="C434" i="9"/>
  <c r="B434" i="9"/>
  <c r="R433" i="9"/>
  <c r="Q433" i="9"/>
  <c r="P433" i="9"/>
  <c r="O433" i="9"/>
  <c r="N433" i="9"/>
  <c r="M433" i="9"/>
  <c r="L433" i="9"/>
  <c r="K433" i="9"/>
  <c r="J433" i="9"/>
  <c r="I433" i="9"/>
  <c r="H433" i="9"/>
  <c r="G433" i="9"/>
  <c r="F433" i="9"/>
  <c r="E433" i="9"/>
  <c r="D433" i="9"/>
  <c r="C433" i="9"/>
  <c r="B433" i="9"/>
  <c r="R432" i="9"/>
  <c r="Q432" i="9"/>
  <c r="P432" i="9"/>
  <c r="O432" i="9"/>
  <c r="N432" i="9"/>
  <c r="M432" i="9"/>
  <c r="L432" i="9"/>
  <c r="K432" i="9"/>
  <c r="J432" i="9"/>
  <c r="I432" i="9"/>
  <c r="H432" i="9"/>
  <c r="G432" i="9"/>
  <c r="F432" i="9"/>
  <c r="E432" i="9"/>
  <c r="D432" i="9"/>
  <c r="C432" i="9"/>
  <c r="B432" i="9"/>
  <c r="R431" i="9"/>
  <c r="Q431" i="9"/>
  <c r="P431" i="9"/>
  <c r="O431" i="9"/>
  <c r="N431" i="9"/>
  <c r="M431" i="9"/>
  <c r="L431" i="9"/>
  <c r="K431" i="9"/>
  <c r="J431" i="9"/>
  <c r="I431" i="9"/>
  <c r="H431" i="9"/>
  <c r="G431" i="9"/>
  <c r="F431" i="9"/>
  <c r="E431" i="9"/>
  <c r="D431" i="9"/>
  <c r="C431" i="9"/>
  <c r="B431" i="9"/>
  <c r="R430" i="9"/>
  <c r="Q430" i="9"/>
  <c r="P430" i="9"/>
  <c r="O430" i="9"/>
  <c r="N430" i="9"/>
  <c r="M430" i="9"/>
  <c r="L430" i="9"/>
  <c r="K430" i="9"/>
  <c r="J430" i="9"/>
  <c r="I430" i="9"/>
  <c r="H430" i="9"/>
  <c r="G430" i="9"/>
  <c r="F430" i="9"/>
  <c r="E430" i="9"/>
  <c r="D430" i="9"/>
  <c r="C430" i="9"/>
  <c r="B430" i="9"/>
  <c r="R429" i="9"/>
  <c r="Q429" i="9"/>
  <c r="P429" i="9"/>
  <c r="O429" i="9"/>
  <c r="N429" i="9"/>
  <c r="M429" i="9"/>
  <c r="L429" i="9"/>
  <c r="K429" i="9"/>
  <c r="J429" i="9"/>
  <c r="I429" i="9"/>
  <c r="H429" i="9"/>
  <c r="G429" i="9"/>
  <c r="F429" i="9"/>
  <c r="E429" i="9"/>
  <c r="D429" i="9"/>
  <c r="C429" i="9"/>
  <c r="B429" i="9"/>
  <c r="R428" i="9"/>
  <c r="Q428" i="9"/>
  <c r="P428" i="9"/>
  <c r="O428" i="9"/>
  <c r="N428" i="9"/>
  <c r="M428" i="9"/>
  <c r="L428" i="9"/>
  <c r="K428" i="9"/>
  <c r="J428" i="9"/>
  <c r="I428" i="9"/>
  <c r="H428" i="9"/>
  <c r="G428" i="9"/>
  <c r="F428" i="9"/>
  <c r="E428" i="9"/>
  <c r="D428" i="9"/>
  <c r="C428" i="9"/>
  <c r="B428" i="9"/>
  <c r="R427" i="9"/>
  <c r="Q427" i="9"/>
  <c r="P427" i="9"/>
  <c r="O427" i="9"/>
  <c r="N427" i="9"/>
  <c r="M427" i="9"/>
  <c r="L427" i="9"/>
  <c r="K427" i="9"/>
  <c r="J427" i="9"/>
  <c r="I427" i="9"/>
  <c r="H427" i="9"/>
  <c r="G427" i="9"/>
  <c r="F427" i="9"/>
  <c r="E427" i="9"/>
  <c r="D427" i="9"/>
  <c r="C427" i="9"/>
  <c r="B427" i="9"/>
  <c r="R426" i="9"/>
  <c r="Q426" i="9"/>
  <c r="P426" i="9"/>
  <c r="O426" i="9"/>
  <c r="N426" i="9"/>
  <c r="M426" i="9"/>
  <c r="L426" i="9"/>
  <c r="K426" i="9"/>
  <c r="J426" i="9"/>
  <c r="I426" i="9"/>
  <c r="H426" i="9"/>
  <c r="G426" i="9"/>
  <c r="F426" i="9"/>
  <c r="E426" i="9"/>
  <c r="D426" i="9"/>
  <c r="C426" i="9"/>
  <c r="B426" i="9"/>
  <c r="R425" i="9"/>
  <c r="Q425" i="9"/>
  <c r="P425" i="9"/>
  <c r="O425" i="9"/>
  <c r="N425" i="9"/>
  <c r="M425" i="9"/>
  <c r="L425" i="9"/>
  <c r="K425" i="9"/>
  <c r="J425" i="9"/>
  <c r="I425" i="9"/>
  <c r="H425" i="9"/>
  <c r="G425" i="9"/>
  <c r="F425" i="9"/>
  <c r="E425" i="9"/>
  <c r="D425" i="9"/>
  <c r="C425" i="9"/>
  <c r="B425" i="9"/>
  <c r="R424" i="9"/>
  <c r="Q424" i="9"/>
  <c r="P424" i="9"/>
  <c r="O424" i="9"/>
  <c r="N424" i="9"/>
  <c r="M424" i="9"/>
  <c r="L424" i="9"/>
  <c r="K424" i="9"/>
  <c r="J424" i="9"/>
  <c r="I424" i="9"/>
  <c r="H424" i="9"/>
  <c r="G424" i="9"/>
  <c r="F424" i="9"/>
  <c r="E424" i="9"/>
  <c r="D424" i="9"/>
  <c r="C424" i="9"/>
  <c r="B424" i="9"/>
  <c r="R423" i="9"/>
  <c r="Q423" i="9"/>
  <c r="P423" i="9"/>
  <c r="O423" i="9"/>
  <c r="N423" i="9"/>
  <c r="M423" i="9"/>
  <c r="L423" i="9"/>
  <c r="K423" i="9"/>
  <c r="J423" i="9"/>
  <c r="I423" i="9"/>
  <c r="H423" i="9"/>
  <c r="G423" i="9"/>
  <c r="F423" i="9"/>
  <c r="E423" i="9"/>
  <c r="D423" i="9"/>
  <c r="C423" i="9"/>
  <c r="B423" i="9"/>
  <c r="R422" i="9"/>
  <c r="Q422" i="9"/>
  <c r="P422" i="9"/>
  <c r="O422" i="9"/>
  <c r="N422" i="9"/>
  <c r="M422" i="9"/>
  <c r="L422" i="9"/>
  <c r="K422" i="9"/>
  <c r="J422" i="9"/>
  <c r="I422" i="9"/>
  <c r="H422" i="9"/>
  <c r="G422" i="9"/>
  <c r="F422" i="9"/>
  <c r="E422" i="9"/>
  <c r="D422" i="9"/>
  <c r="C422" i="9"/>
  <c r="B422" i="9"/>
  <c r="R421" i="9"/>
  <c r="Q421" i="9"/>
  <c r="P421" i="9"/>
  <c r="O421" i="9"/>
  <c r="N421" i="9"/>
  <c r="M421" i="9"/>
  <c r="L421" i="9"/>
  <c r="K421" i="9"/>
  <c r="J421" i="9"/>
  <c r="I421" i="9"/>
  <c r="H421" i="9"/>
  <c r="G421" i="9"/>
  <c r="F421" i="9"/>
  <c r="E421" i="9"/>
  <c r="D421" i="9"/>
  <c r="C421" i="9"/>
  <c r="B421" i="9"/>
  <c r="R420" i="9"/>
  <c r="Q420" i="9"/>
  <c r="P420" i="9"/>
  <c r="O420" i="9"/>
  <c r="N420" i="9"/>
  <c r="M420" i="9"/>
  <c r="L420" i="9"/>
  <c r="K420" i="9"/>
  <c r="J420" i="9"/>
  <c r="I420" i="9"/>
  <c r="H420" i="9"/>
  <c r="G420" i="9"/>
  <c r="F420" i="9"/>
  <c r="E420" i="9"/>
  <c r="D420" i="9"/>
  <c r="C420" i="9"/>
  <c r="B420" i="9"/>
  <c r="R419" i="9"/>
  <c r="Q419" i="9"/>
  <c r="P419" i="9"/>
  <c r="O419" i="9"/>
  <c r="N419" i="9"/>
  <c r="M419" i="9"/>
  <c r="L419" i="9"/>
  <c r="K419" i="9"/>
  <c r="J419" i="9"/>
  <c r="I419" i="9"/>
  <c r="H419" i="9"/>
  <c r="G419" i="9"/>
  <c r="F419" i="9"/>
  <c r="E419" i="9"/>
  <c r="D419" i="9"/>
  <c r="C419" i="9"/>
  <c r="B419" i="9"/>
  <c r="R418" i="9"/>
  <c r="Q418" i="9"/>
  <c r="P418" i="9"/>
  <c r="O418" i="9"/>
  <c r="N418" i="9"/>
  <c r="M418" i="9"/>
  <c r="L418" i="9"/>
  <c r="K418" i="9"/>
  <c r="J418" i="9"/>
  <c r="I418" i="9"/>
  <c r="H418" i="9"/>
  <c r="G418" i="9"/>
  <c r="F418" i="9"/>
  <c r="E418" i="9"/>
  <c r="D418" i="9"/>
  <c r="C418" i="9"/>
  <c r="B418" i="9"/>
  <c r="R417" i="9"/>
  <c r="Q417" i="9"/>
  <c r="P417" i="9"/>
  <c r="O417" i="9"/>
  <c r="N417" i="9"/>
  <c r="M417" i="9"/>
  <c r="L417" i="9"/>
  <c r="K417" i="9"/>
  <c r="J417" i="9"/>
  <c r="I417" i="9"/>
  <c r="H417" i="9"/>
  <c r="G417" i="9"/>
  <c r="F417" i="9"/>
  <c r="E417" i="9"/>
  <c r="D417" i="9"/>
  <c r="C417" i="9"/>
  <c r="B417" i="9"/>
  <c r="R416" i="9"/>
  <c r="Q416" i="9"/>
  <c r="P416" i="9"/>
  <c r="O416" i="9"/>
  <c r="N416" i="9"/>
  <c r="M416" i="9"/>
  <c r="L416" i="9"/>
  <c r="K416" i="9"/>
  <c r="J416" i="9"/>
  <c r="I416" i="9"/>
  <c r="H416" i="9"/>
  <c r="G416" i="9"/>
  <c r="F416" i="9"/>
  <c r="E416" i="9"/>
  <c r="D416" i="9"/>
  <c r="C416" i="9"/>
  <c r="B416" i="9"/>
  <c r="R415" i="9"/>
  <c r="Q415" i="9"/>
  <c r="P415" i="9"/>
  <c r="O415" i="9"/>
  <c r="N415" i="9"/>
  <c r="M415" i="9"/>
  <c r="L415" i="9"/>
  <c r="K415" i="9"/>
  <c r="J415" i="9"/>
  <c r="I415" i="9"/>
  <c r="H415" i="9"/>
  <c r="G415" i="9"/>
  <c r="F415" i="9"/>
  <c r="E415" i="9"/>
  <c r="D415" i="9"/>
  <c r="C415" i="9"/>
  <c r="B415" i="9"/>
  <c r="R414" i="9"/>
  <c r="Q414" i="9"/>
  <c r="P414" i="9"/>
  <c r="O414" i="9"/>
  <c r="N414" i="9"/>
  <c r="M414" i="9"/>
  <c r="L414" i="9"/>
  <c r="K414" i="9"/>
  <c r="J414" i="9"/>
  <c r="I414" i="9"/>
  <c r="H414" i="9"/>
  <c r="G414" i="9"/>
  <c r="F414" i="9"/>
  <c r="E414" i="9"/>
  <c r="D414" i="9"/>
  <c r="C414" i="9"/>
  <c r="B414" i="9"/>
  <c r="R413" i="9"/>
  <c r="Q413" i="9"/>
  <c r="P413" i="9"/>
  <c r="O413" i="9"/>
  <c r="N413" i="9"/>
  <c r="M413" i="9"/>
  <c r="L413" i="9"/>
  <c r="K413" i="9"/>
  <c r="J413" i="9"/>
  <c r="I413" i="9"/>
  <c r="H413" i="9"/>
  <c r="G413" i="9"/>
  <c r="F413" i="9"/>
  <c r="E413" i="9"/>
  <c r="D413" i="9"/>
  <c r="C413" i="9"/>
  <c r="B413" i="9"/>
  <c r="R412" i="9"/>
  <c r="Q412" i="9"/>
  <c r="P412" i="9"/>
  <c r="O412" i="9"/>
  <c r="N412" i="9"/>
  <c r="M412" i="9"/>
  <c r="L412" i="9"/>
  <c r="K412" i="9"/>
  <c r="J412" i="9"/>
  <c r="I412" i="9"/>
  <c r="H412" i="9"/>
  <c r="G412" i="9"/>
  <c r="F412" i="9"/>
  <c r="E412" i="9"/>
  <c r="D412" i="9"/>
  <c r="C412" i="9"/>
  <c r="B412" i="9"/>
  <c r="R411" i="9"/>
  <c r="Q411" i="9"/>
  <c r="P411" i="9"/>
  <c r="O411" i="9"/>
  <c r="N411" i="9"/>
  <c r="M411" i="9"/>
  <c r="L411" i="9"/>
  <c r="K411" i="9"/>
  <c r="J411" i="9"/>
  <c r="I411" i="9"/>
  <c r="H411" i="9"/>
  <c r="G411" i="9"/>
  <c r="F411" i="9"/>
  <c r="E411" i="9"/>
  <c r="D411" i="9"/>
  <c r="C411" i="9"/>
  <c r="B411" i="9"/>
  <c r="R410" i="9"/>
  <c r="Q410" i="9"/>
  <c r="P410" i="9"/>
  <c r="O410" i="9"/>
  <c r="N410" i="9"/>
  <c r="M410" i="9"/>
  <c r="L410" i="9"/>
  <c r="K410" i="9"/>
  <c r="J410" i="9"/>
  <c r="I410" i="9"/>
  <c r="H410" i="9"/>
  <c r="G410" i="9"/>
  <c r="F410" i="9"/>
  <c r="E410" i="9"/>
  <c r="D410" i="9"/>
  <c r="C410" i="9"/>
  <c r="B410" i="9"/>
  <c r="R409" i="9"/>
  <c r="Q409" i="9"/>
  <c r="P409" i="9"/>
  <c r="O409" i="9"/>
  <c r="N409" i="9"/>
  <c r="M409" i="9"/>
  <c r="L409" i="9"/>
  <c r="K409" i="9"/>
  <c r="J409" i="9"/>
  <c r="I409" i="9"/>
  <c r="H409" i="9"/>
  <c r="G409" i="9"/>
  <c r="F409" i="9"/>
  <c r="E409" i="9"/>
  <c r="D409" i="9"/>
  <c r="C409" i="9"/>
  <c r="B409" i="9"/>
  <c r="R408" i="9"/>
  <c r="Q408" i="9"/>
  <c r="P408" i="9"/>
  <c r="O408" i="9"/>
  <c r="N408" i="9"/>
  <c r="M408" i="9"/>
  <c r="L408" i="9"/>
  <c r="K408" i="9"/>
  <c r="J408" i="9"/>
  <c r="I408" i="9"/>
  <c r="H408" i="9"/>
  <c r="G408" i="9"/>
  <c r="F408" i="9"/>
  <c r="E408" i="9"/>
  <c r="D408" i="9"/>
  <c r="C408" i="9"/>
  <c r="B408" i="9"/>
  <c r="R407" i="9"/>
  <c r="Q407" i="9"/>
  <c r="P407" i="9"/>
  <c r="O407" i="9"/>
  <c r="N407" i="9"/>
  <c r="M407" i="9"/>
  <c r="L407" i="9"/>
  <c r="K407" i="9"/>
  <c r="J407" i="9"/>
  <c r="I407" i="9"/>
  <c r="H407" i="9"/>
  <c r="G407" i="9"/>
  <c r="F407" i="9"/>
  <c r="E407" i="9"/>
  <c r="D407" i="9"/>
  <c r="C407" i="9"/>
  <c r="B407" i="9"/>
  <c r="R406" i="9"/>
  <c r="Q406" i="9"/>
  <c r="P406" i="9"/>
  <c r="O406" i="9"/>
  <c r="N406" i="9"/>
  <c r="M406" i="9"/>
  <c r="L406" i="9"/>
  <c r="K406" i="9"/>
  <c r="J406" i="9"/>
  <c r="I406" i="9"/>
  <c r="H406" i="9"/>
  <c r="G406" i="9"/>
  <c r="F406" i="9"/>
  <c r="E406" i="9"/>
  <c r="D406" i="9"/>
  <c r="C406" i="9"/>
  <c r="B406" i="9"/>
  <c r="R405" i="9"/>
  <c r="Q405" i="9"/>
  <c r="P405" i="9"/>
  <c r="O405" i="9"/>
  <c r="N405" i="9"/>
  <c r="M405" i="9"/>
  <c r="L405" i="9"/>
  <c r="K405" i="9"/>
  <c r="J405" i="9"/>
  <c r="I405" i="9"/>
  <c r="H405" i="9"/>
  <c r="G405" i="9"/>
  <c r="F405" i="9"/>
  <c r="E405" i="9"/>
  <c r="D405" i="9"/>
  <c r="C405" i="9"/>
  <c r="B405" i="9"/>
  <c r="R404" i="9"/>
  <c r="Q404" i="9"/>
  <c r="P404" i="9"/>
  <c r="O404" i="9"/>
  <c r="N404" i="9"/>
  <c r="M404" i="9"/>
  <c r="L404" i="9"/>
  <c r="K404" i="9"/>
  <c r="J404" i="9"/>
  <c r="I404" i="9"/>
  <c r="H404" i="9"/>
  <c r="G404" i="9"/>
  <c r="F404" i="9"/>
  <c r="E404" i="9"/>
  <c r="D404" i="9"/>
  <c r="C404" i="9"/>
  <c r="B404" i="9"/>
  <c r="R403" i="9"/>
  <c r="Q403" i="9"/>
  <c r="P403" i="9"/>
  <c r="O403" i="9"/>
  <c r="N403" i="9"/>
  <c r="M403" i="9"/>
  <c r="L403" i="9"/>
  <c r="K403" i="9"/>
  <c r="J403" i="9"/>
  <c r="I403" i="9"/>
  <c r="H403" i="9"/>
  <c r="G403" i="9"/>
  <c r="F403" i="9"/>
  <c r="E403" i="9"/>
  <c r="D403" i="9"/>
  <c r="C403" i="9"/>
  <c r="B403" i="9"/>
  <c r="R402" i="9"/>
  <c r="Q402" i="9"/>
  <c r="P402" i="9"/>
  <c r="O402" i="9"/>
  <c r="N402" i="9"/>
  <c r="M402" i="9"/>
  <c r="L402" i="9"/>
  <c r="K402" i="9"/>
  <c r="J402" i="9"/>
  <c r="I402" i="9"/>
  <c r="H402" i="9"/>
  <c r="G402" i="9"/>
  <c r="F402" i="9"/>
  <c r="E402" i="9"/>
  <c r="D402" i="9"/>
  <c r="C402" i="9"/>
  <c r="B402" i="9"/>
  <c r="R401" i="9"/>
  <c r="Q401" i="9"/>
  <c r="P401" i="9"/>
  <c r="O401" i="9"/>
  <c r="N401" i="9"/>
  <c r="M401" i="9"/>
  <c r="L401" i="9"/>
  <c r="K401" i="9"/>
  <c r="J401" i="9"/>
  <c r="I401" i="9"/>
  <c r="H401" i="9"/>
  <c r="G401" i="9"/>
  <c r="F401" i="9"/>
  <c r="E401" i="9"/>
  <c r="D401" i="9"/>
  <c r="C401" i="9"/>
  <c r="B401" i="9"/>
  <c r="R400" i="9"/>
  <c r="Q400" i="9"/>
  <c r="P400" i="9"/>
  <c r="O400" i="9"/>
  <c r="N400" i="9"/>
  <c r="M400" i="9"/>
  <c r="L400" i="9"/>
  <c r="K400" i="9"/>
  <c r="J400" i="9"/>
  <c r="I400" i="9"/>
  <c r="H400" i="9"/>
  <c r="G400" i="9"/>
  <c r="F400" i="9"/>
  <c r="E400" i="9"/>
  <c r="D400" i="9"/>
  <c r="C400" i="9"/>
  <c r="B400" i="9"/>
  <c r="R399" i="9"/>
  <c r="Q399" i="9"/>
  <c r="P399" i="9"/>
  <c r="O399" i="9"/>
  <c r="N399" i="9"/>
  <c r="M399" i="9"/>
  <c r="L399" i="9"/>
  <c r="K399" i="9"/>
  <c r="J399" i="9"/>
  <c r="I399" i="9"/>
  <c r="H399" i="9"/>
  <c r="G399" i="9"/>
  <c r="F399" i="9"/>
  <c r="E399" i="9"/>
  <c r="D399" i="9"/>
  <c r="C399" i="9"/>
  <c r="B399" i="9"/>
  <c r="R398" i="9"/>
  <c r="Q398" i="9"/>
  <c r="P398" i="9"/>
  <c r="O398" i="9"/>
  <c r="N398" i="9"/>
  <c r="M398" i="9"/>
  <c r="L398" i="9"/>
  <c r="K398" i="9"/>
  <c r="J398" i="9"/>
  <c r="I398" i="9"/>
  <c r="H398" i="9"/>
  <c r="G398" i="9"/>
  <c r="F398" i="9"/>
  <c r="E398" i="9"/>
  <c r="D398" i="9"/>
  <c r="C398" i="9"/>
  <c r="B398" i="9"/>
  <c r="R397" i="9"/>
  <c r="Q397" i="9"/>
  <c r="P397" i="9"/>
  <c r="O397" i="9"/>
  <c r="N397" i="9"/>
  <c r="M397" i="9"/>
  <c r="L397" i="9"/>
  <c r="K397" i="9"/>
  <c r="J397" i="9"/>
  <c r="I397" i="9"/>
  <c r="H397" i="9"/>
  <c r="G397" i="9"/>
  <c r="F397" i="9"/>
  <c r="E397" i="9"/>
  <c r="D397" i="9"/>
  <c r="C397" i="9"/>
  <c r="B397" i="9"/>
  <c r="R396" i="9"/>
  <c r="Q396" i="9"/>
  <c r="P396" i="9"/>
  <c r="O396" i="9"/>
  <c r="N396" i="9"/>
  <c r="M396" i="9"/>
  <c r="L396" i="9"/>
  <c r="K396" i="9"/>
  <c r="J396" i="9"/>
  <c r="I396" i="9"/>
  <c r="H396" i="9"/>
  <c r="G396" i="9"/>
  <c r="F396" i="9"/>
  <c r="E396" i="9"/>
  <c r="D396" i="9"/>
  <c r="C396" i="9"/>
  <c r="B396" i="9"/>
  <c r="R395" i="9"/>
  <c r="Q395" i="9"/>
  <c r="P395" i="9"/>
  <c r="O395" i="9"/>
  <c r="N395" i="9"/>
  <c r="M395" i="9"/>
  <c r="L395" i="9"/>
  <c r="K395" i="9"/>
  <c r="J395" i="9"/>
  <c r="I395" i="9"/>
  <c r="H395" i="9"/>
  <c r="G395" i="9"/>
  <c r="F395" i="9"/>
  <c r="E395" i="9"/>
  <c r="D395" i="9"/>
  <c r="C395" i="9"/>
  <c r="B395" i="9"/>
  <c r="R394" i="9"/>
  <c r="Q394" i="9"/>
  <c r="P394" i="9"/>
  <c r="O394" i="9"/>
  <c r="N394" i="9"/>
  <c r="M394" i="9"/>
  <c r="L394" i="9"/>
  <c r="K394" i="9"/>
  <c r="J394" i="9"/>
  <c r="I394" i="9"/>
  <c r="H394" i="9"/>
  <c r="G394" i="9"/>
  <c r="F394" i="9"/>
  <c r="E394" i="9"/>
  <c r="D394" i="9"/>
  <c r="C394" i="9"/>
  <c r="B394" i="9"/>
  <c r="R393" i="9"/>
  <c r="Q393" i="9"/>
  <c r="P393" i="9"/>
  <c r="O393" i="9"/>
  <c r="N393" i="9"/>
  <c r="M393" i="9"/>
  <c r="L393" i="9"/>
  <c r="K393" i="9"/>
  <c r="J393" i="9"/>
  <c r="I393" i="9"/>
  <c r="H393" i="9"/>
  <c r="G393" i="9"/>
  <c r="F393" i="9"/>
  <c r="E393" i="9"/>
  <c r="D393" i="9"/>
  <c r="C393" i="9"/>
  <c r="B393" i="9"/>
  <c r="R392" i="9"/>
  <c r="Q392" i="9"/>
  <c r="P392" i="9"/>
  <c r="O392" i="9"/>
  <c r="N392" i="9"/>
  <c r="M392" i="9"/>
  <c r="L392" i="9"/>
  <c r="K392" i="9"/>
  <c r="J392" i="9"/>
  <c r="I392" i="9"/>
  <c r="H392" i="9"/>
  <c r="G392" i="9"/>
  <c r="F392" i="9"/>
  <c r="E392" i="9"/>
  <c r="D392" i="9"/>
  <c r="C392" i="9"/>
  <c r="B392" i="9"/>
  <c r="R391" i="9"/>
  <c r="Q391" i="9"/>
  <c r="P391" i="9"/>
  <c r="O391" i="9"/>
  <c r="N391" i="9"/>
  <c r="M391" i="9"/>
  <c r="L391" i="9"/>
  <c r="K391" i="9"/>
  <c r="J391" i="9"/>
  <c r="I391" i="9"/>
  <c r="H391" i="9"/>
  <c r="G391" i="9"/>
  <c r="F391" i="9"/>
  <c r="E391" i="9"/>
  <c r="D391" i="9"/>
  <c r="C391" i="9"/>
  <c r="B391" i="9"/>
  <c r="R390" i="9"/>
  <c r="Q390" i="9"/>
  <c r="P390" i="9"/>
  <c r="O390" i="9"/>
  <c r="N390" i="9"/>
  <c r="M390" i="9"/>
  <c r="L390" i="9"/>
  <c r="K390" i="9"/>
  <c r="J390" i="9"/>
  <c r="I390" i="9"/>
  <c r="H390" i="9"/>
  <c r="G390" i="9"/>
  <c r="F390" i="9"/>
  <c r="E390" i="9"/>
  <c r="D390" i="9"/>
  <c r="C390" i="9"/>
  <c r="B390" i="9"/>
  <c r="R389" i="9"/>
  <c r="Q389" i="9"/>
  <c r="P389" i="9"/>
  <c r="O389" i="9"/>
  <c r="N389" i="9"/>
  <c r="M389" i="9"/>
  <c r="L389" i="9"/>
  <c r="K389" i="9"/>
  <c r="J389" i="9"/>
  <c r="I389" i="9"/>
  <c r="H389" i="9"/>
  <c r="G389" i="9"/>
  <c r="F389" i="9"/>
  <c r="E389" i="9"/>
  <c r="D389" i="9"/>
  <c r="C389" i="9"/>
  <c r="B389" i="9"/>
  <c r="R388" i="9"/>
  <c r="Q388" i="9"/>
  <c r="P388" i="9"/>
  <c r="O388" i="9"/>
  <c r="N388" i="9"/>
  <c r="M388" i="9"/>
  <c r="L388" i="9"/>
  <c r="K388" i="9"/>
  <c r="J388" i="9"/>
  <c r="I388" i="9"/>
  <c r="H388" i="9"/>
  <c r="G388" i="9"/>
  <c r="F388" i="9"/>
  <c r="E388" i="9"/>
  <c r="D388" i="9"/>
  <c r="C388" i="9"/>
  <c r="B388" i="9"/>
  <c r="R387" i="9"/>
  <c r="Q387" i="9"/>
  <c r="P387" i="9"/>
  <c r="O387" i="9"/>
  <c r="N387" i="9"/>
  <c r="M387" i="9"/>
  <c r="L387" i="9"/>
  <c r="K387" i="9"/>
  <c r="J387" i="9"/>
  <c r="I387" i="9"/>
  <c r="H387" i="9"/>
  <c r="G387" i="9"/>
  <c r="F387" i="9"/>
  <c r="E387" i="9"/>
  <c r="D387" i="9"/>
  <c r="C387" i="9"/>
  <c r="B387" i="9"/>
  <c r="R386" i="9"/>
  <c r="Q386" i="9"/>
  <c r="P386" i="9"/>
  <c r="O386" i="9"/>
  <c r="N386" i="9"/>
  <c r="M386" i="9"/>
  <c r="L386" i="9"/>
  <c r="K386" i="9"/>
  <c r="J386" i="9"/>
  <c r="I386" i="9"/>
  <c r="H386" i="9"/>
  <c r="G386" i="9"/>
  <c r="F386" i="9"/>
  <c r="E386" i="9"/>
  <c r="D386" i="9"/>
  <c r="C386" i="9"/>
  <c r="B386" i="9"/>
  <c r="R385" i="9"/>
  <c r="Q385" i="9"/>
  <c r="P385" i="9"/>
  <c r="O385" i="9"/>
  <c r="N385" i="9"/>
  <c r="M385" i="9"/>
  <c r="L385" i="9"/>
  <c r="K385" i="9"/>
  <c r="J385" i="9"/>
  <c r="I385" i="9"/>
  <c r="H385" i="9"/>
  <c r="G385" i="9"/>
  <c r="F385" i="9"/>
  <c r="E385" i="9"/>
  <c r="D385" i="9"/>
  <c r="C385" i="9"/>
  <c r="B385" i="9"/>
  <c r="R384" i="9"/>
  <c r="Q384" i="9"/>
  <c r="P384" i="9"/>
  <c r="O384" i="9"/>
  <c r="N384" i="9"/>
  <c r="M384" i="9"/>
  <c r="L384" i="9"/>
  <c r="K384" i="9"/>
  <c r="J384" i="9"/>
  <c r="I384" i="9"/>
  <c r="H384" i="9"/>
  <c r="G384" i="9"/>
  <c r="F384" i="9"/>
  <c r="E384" i="9"/>
  <c r="D384" i="9"/>
  <c r="C384" i="9"/>
  <c r="B384" i="9"/>
  <c r="R383" i="9"/>
  <c r="Q383" i="9"/>
  <c r="P383" i="9"/>
  <c r="O383" i="9"/>
  <c r="N383" i="9"/>
  <c r="M383" i="9"/>
  <c r="L383" i="9"/>
  <c r="K383" i="9"/>
  <c r="J383" i="9"/>
  <c r="I383" i="9"/>
  <c r="H383" i="9"/>
  <c r="G383" i="9"/>
  <c r="F383" i="9"/>
  <c r="E383" i="9"/>
  <c r="D383" i="9"/>
  <c r="C383" i="9"/>
  <c r="B383" i="9"/>
  <c r="R382" i="9"/>
  <c r="Q382" i="9"/>
  <c r="P382" i="9"/>
  <c r="O382" i="9"/>
  <c r="N382" i="9"/>
  <c r="M382" i="9"/>
  <c r="L382" i="9"/>
  <c r="K382" i="9"/>
  <c r="J382" i="9"/>
  <c r="I382" i="9"/>
  <c r="H382" i="9"/>
  <c r="G382" i="9"/>
  <c r="F382" i="9"/>
  <c r="E382" i="9"/>
  <c r="D382" i="9"/>
  <c r="C382" i="9"/>
  <c r="B382" i="9"/>
  <c r="R381" i="9"/>
  <c r="Q381" i="9"/>
  <c r="P381" i="9"/>
  <c r="O381" i="9"/>
  <c r="N381" i="9"/>
  <c r="M381" i="9"/>
  <c r="L381" i="9"/>
  <c r="K381" i="9"/>
  <c r="J381" i="9"/>
  <c r="I381" i="9"/>
  <c r="H381" i="9"/>
  <c r="G381" i="9"/>
  <c r="F381" i="9"/>
  <c r="E381" i="9"/>
  <c r="D381" i="9"/>
  <c r="C381" i="9"/>
  <c r="B381" i="9"/>
  <c r="R380" i="9"/>
  <c r="Q380" i="9"/>
  <c r="P380" i="9"/>
  <c r="O380" i="9"/>
  <c r="N380" i="9"/>
  <c r="M380" i="9"/>
  <c r="L380" i="9"/>
  <c r="K380" i="9"/>
  <c r="J380" i="9"/>
  <c r="I380" i="9"/>
  <c r="H380" i="9"/>
  <c r="G380" i="9"/>
  <c r="F380" i="9"/>
  <c r="E380" i="9"/>
  <c r="D380" i="9"/>
  <c r="C380" i="9"/>
  <c r="B380" i="9"/>
  <c r="R379" i="9"/>
  <c r="Q379" i="9"/>
  <c r="P379" i="9"/>
  <c r="O379" i="9"/>
  <c r="N379" i="9"/>
  <c r="M379" i="9"/>
  <c r="L379" i="9"/>
  <c r="K379" i="9"/>
  <c r="J379" i="9"/>
  <c r="I379" i="9"/>
  <c r="H379" i="9"/>
  <c r="G379" i="9"/>
  <c r="F379" i="9"/>
  <c r="E379" i="9"/>
  <c r="D379" i="9"/>
  <c r="C379" i="9"/>
  <c r="B379" i="9"/>
  <c r="R378" i="9"/>
  <c r="Q378" i="9"/>
  <c r="P378" i="9"/>
  <c r="O378" i="9"/>
  <c r="N378" i="9"/>
  <c r="M378" i="9"/>
  <c r="L378" i="9"/>
  <c r="K378" i="9"/>
  <c r="J378" i="9"/>
  <c r="I378" i="9"/>
  <c r="H378" i="9"/>
  <c r="G378" i="9"/>
  <c r="F378" i="9"/>
  <c r="E378" i="9"/>
  <c r="D378" i="9"/>
  <c r="C378" i="9"/>
  <c r="B378" i="9"/>
  <c r="R377" i="9"/>
  <c r="Q377" i="9"/>
  <c r="P377" i="9"/>
  <c r="O377" i="9"/>
  <c r="N377" i="9"/>
  <c r="M377" i="9"/>
  <c r="L377" i="9"/>
  <c r="K377" i="9"/>
  <c r="J377" i="9"/>
  <c r="I377" i="9"/>
  <c r="H377" i="9"/>
  <c r="G377" i="9"/>
  <c r="F377" i="9"/>
  <c r="E377" i="9"/>
  <c r="D377" i="9"/>
  <c r="C377" i="9"/>
  <c r="B377" i="9"/>
  <c r="R376" i="9"/>
  <c r="Q376" i="9"/>
  <c r="P376" i="9"/>
  <c r="O376" i="9"/>
  <c r="N376" i="9"/>
  <c r="M376" i="9"/>
  <c r="L376" i="9"/>
  <c r="K376" i="9"/>
  <c r="J376" i="9"/>
  <c r="I376" i="9"/>
  <c r="H376" i="9"/>
  <c r="G376" i="9"/>
  <c r="F376" i="9"/>
  <c r="E376" i="9"/>
  <c r="D376" i="9"/>
  <c r="C376" i="9"/>
  <c r="B376" i="9"/>
  <c r="R375" i="9"/>
  <c r="Q375" i="9"/>
  <c r="P375" i="9"/>
  <c r="O375" i="9"/>
  <c r="N375" i="9"/>
  <c r="M375" i="9"/>
  <c r="L375" i="9"/>
  <c r="K375" i="9"/>
  <c r="J375" i="9"/>
  <c r="I375" i="9"/>
  <c r="H375" i="9"/>
  <c r="G375" i="9"/>
  <c r="F375" i="9"/>
  <c r="E375" i="9"/>
  <c r="D375" i="9"/>
  <c r="C375" i="9"/>
  <c r="B375" i="9"/>
  <c r="R374" i="9"/>
  <c r="Q374" i="9"/>
  <c r="P374" i="9"/>
  <c r="O374" i="9"/>
  <c r="N374" i="9"/>
  <c r="M374" i="9"/>
  <c r="L374" i="9"/>
  <c r="K374" i="9"/>
  <c r="J374" i="9"/>
  <c r="I374" i="9"/>
  <c r="H374" i="9"/>
  <c r="G374" i="9"/>
  <c r="F374" i="9"/>
  <c r="E374" i="9"/>
  <c r="D374" i="9"/>
  <c r="C374" i="9"/>
  <c r="B374" i="9"/>
  <c r="R373" i="9"/>
  <c r="Q373" i="9"/>
  <c r="P373" i="9"/>
  <c r="O373" i="9"/>
  <c r="N373" i="9"/>
  <c r="M373" i="9"/>
  <c r="L373" i="9"/>
  <c r="K373" i="9"/>
  <c r="J373" i="9"/>
  <c r="I373" i="9"/>
  <c r="H373" i="9"/>
  <c r="G373" i="9"/>
  <c r="F373" i="9"/>
  <c r="E373" i="9"/>
  <c r="D373" i="9"/>
  <c r="C373" i="9"/>
  <c r="B373" i="9"/>
  <c r="R372" i="9"/>
  <c r="Q372" i="9"/>
  <c r="P372" i="9"/>
  <c r="O372" i="9"/>
  <c r="N372" i="9"/>
  <c r="M372" i="9"/>
  <c r="L372" i="9"/>
  <c r="K372" i="9"/>
  <c r="J372" i="9"/>
  <c r="I372" i="9"/>
  <c r="H372" i="9"/>
  <c r="G372" i="9"/>
  <c r="F372" i="9"/>
  <c r="E372" i="9"/>
  <c r="D372" i="9"/>
  <c r="C372" i="9"/>
  <c r="B372" i="9"/>
  <c r="R371" i="9"/>
  <c r="Q371" i="9"/>
  <c r="P371" i="9"/>
  <c r="O371" i="9"/>
  <c r="N371" i="9"/>
  <c r="M371" i="9"/>
  <c r="L371" i="9"/>
  <c r="K371" i="9"/>
  <c r="J371" i="9"/>
  <c r="I371" i="9"/>
  <c r="H371" i="9"/>
  <c r="G371" i="9"/>
  <c r="F371" i="9"/>
  <c r="E371" i="9"/>
  <c r="D371" i="9"/>
  <c r="C371" i="9"/>
  <c r="B371" i="9"/>
  <c r="R370" i="9"/>
  <c r="Q370" i="9"/>
  <c r="P370" i="9"/>
  <c r="O370" i="9"/>
  <c r="N370" i="9"/>
  <c r="M370" i="9"/>
  <c r="L370" i="9"/>
  <c r="K370" i="9"/>
  <c r="J370" i="9"/>
  <c r="I370" i="9"/>
  <c r="H370" i="9"/>
  <c r="G370" i="9"/>
  <c r="F370" i="9"/>
  <c r="E370" i="9"/>
  <c r="D370" i="9"/>
  <c r="C370" i="9"/>
  <c r="B370" i="9"/>
  <c r="R369" i="9"/>
  <c r="Q369" i="9"/>
  <c r="P369" i="9"/>
  <c r="O369" i="9"/>
  <c r="N369" i="9"/>
  <c r="M369" i="9"/>
  <c r="L369" i="9"/>
  <c r="K369" i="9"/>
  <c r="J369" i="9"/>
  <c r="I369" i="9"/>
  <c r="H369" i="9"/>
  <c r="G369" i="9"/>
  <c r="F369" i="9"/>
  <c r="E369" i="9"/>
  <c r="D369" i="9"/>
  <c r="C369" i="9"/>
  <c r="B369" i="9"/>
  <c r="R368" i="9"/>
  <c r="Q368" i="9"/>
  <c r="P368" i="9"/>
  <c r="O368" i="9"/>
  <c r="N368" i="9"/>
  <c r="M368" i="9"/>
  <c r="L368" i="9"/>
  <c r="K368" i="9"/>
  <c r="J368" i="9"/>
  <c r="I368" i="9"/>
  <c r="H368" i="9"/>
  <c r="G368" i="9"/>
  <c r="F368" i="9"/>
  <c r="E368" i="9"/>
  <c r="D368" i="9"/>
  <c r="C368" i="9"/>
  <c r="B368" i="9"/>
  <c r="R367" i="9"/>
  <c r="Q367" i="9"/>
  <c r="P367" i="9"/>
  <c r="O367" i="9"/>
  <c r="N367" i="9"/>
  <c r="M367" i="9"/>
  <c r="L367" i="9"/>
  <c r="K367" i="9"/>
  <c r="J367" i="9"/>
  <c r="I367" i="9"/>
  <c r="H367" i="9"/>
  <c r="G367" i="9"/>
  <c r="F367" i="9"/>
  <c r="E367" i="9"/>
  <c r="D367" i="9"/>
  <c r="C367" i="9"/>
  <c r="B367" i="9"/>
  <c r="R366" i="9"/>
  <c r="Q366" i="9"/>
  <c r="P366" i="9"/>
  <c r="O366" i="9"/>
  <c r="N366" i="9"/>
  <c r="M366" i="9"/>
  <c r="L366" i="9"/>
  <c r="K366" i="9"/>
  <c r="J366" i="9"/>
  <c r="I366" i="9"/>
  <c r="H366" i="9"/>
  <c r="G366" i="9"/>
  <c r="F366" i="9"/>
  <c r="E366" i="9"/>
  <c r="D366" i="9"/>
  <c r="C366" i="9"/>
  <c r="B366" i="9"/>
  <c r="R365" i="9"/>
  <c r="Q365" i="9"/>
  <c r="P365" i="9"/>
  <c r="O365" i="9"/>
  <c r="N365" i="9"/>
  <c r="M365" i="9"/>
  <c r="L365" i="9"/>
  <c r="K365" i="9"/>
  <c r="J365" i="9"/>
  <c r="I365" i="9"/>
  <c r="H365" i="9"/>
  <c r="G365" i="9"/>
  <c r="F365" i="9"/>
  <c r="E365" i="9"/>
  <c r="D365" i="9"/>
  <c r="C365" i="9"/>
  <c r="B365" i="9"/>
  <c r="R364" i="9"/>
  <c r="Q364" i="9"/>
  <c r="P364" i="9"/>
  <c r="O364" i="9"/>
  <c r="N364" i="9"/>
  <c r="M364" i="9"/>
  <c r="L364" i="9"/>
  <c r="K364" i="9"/>
  <c r="J364" i="9"/>
  <c r="I364" i="9"/>
  <c r="H364" i="9"/>
  <c r="G364" i="9"/>
  <c r="F364" i="9"/>
  <c r="E364" i="9"/>
  <c r="D364" i="9"/>
  <c r="C364" i="9"/>
  <c r="B364" i="9"/>
  <c r="R363" i="9"/>
  <c r="Q363" i="9"/>
  <c r="P363" i="9"/>
  <c r="O363" i="9"/>
  <c r="N363" i="9"/>
  <c r="M363" i="9"/>
  <c r="L363" i="9"/>
  <c r="K363" i="9"/>
  <c r="J363" i="9"/>
  <c r="I363" i="9"/>
  <c r="H363" i="9"/>
  <c r="G363" i="9"/>
  <c r="F363" i="9"/>
  <c r="E363" i="9"/>
  <c r="D363" i="9"/>
  <c r="C363" i="9"/>
  <c r="B363" i="9"/>
  <c r="R362" i="9"/>
  <c r="Q362" i="9"/>
  <c r="P362" i="9"/>
  <c r="O362" i="9"/>
  <c r="N362" i="9"/>
  <c r="M362" i="9"/>
  <c r="L362" i="9"/>
  <c r="K362" i="9"/>
  <c r="J362" i="9"/>
  <c r="I362" i="9"/>
  <c r="H362" i="9"/>
  <c r="G362" i="9"/>
  <c r="F362" i="9"/>
  <c r="E362" i="9"/>
  <c r="D362" i="9"/>
  <c r="C362" i="9"/>
  <c r="B362" i="9"/>
  <c r="R361" i="9"/>
  <c r="Q361" i="9"/>
  <c r="P361" i="9"/>
  <c r="O361" i="9"/>
  <c r="N361" i="9"/>
  <c r="M361" i="9"/>
  <c r="L361" i="9"/>
  <c r="K361" i="9"/>
  <c r="J361" i="9"/>
  <c r="I361" i="9"/>
  <c r="H361" i="9"/>
  <c r="G361" i="9"/>
  <c r="F361" i="9"/>
  <c r="E361" i="9"/>
  <c r="D361" i="9"/>
  <c r="C361" i="9"/>
  <c r="B361" i="9"/>
  <c r="R360" i="9"/>
  <c r="Q360" i="9"/>
  <c r="P360" i="9"/>
  <c r="O360" i="9"/>
  <c r="N360" i="9"/>
  <c r="M360" i="9"/>
  <c r="L360" i="9"/>
  <c r="K360" i="9"/>
  <c r="J360" i="9"/>
  <c r="I360" i="9"/>
  <c r="H360" i="9"/>
  <c r="G360" i="9"/>
  <c r="F360" i="9"/>
  <c r="E360" i="9"/>
  <c r="D360" i="9"/>
  <c r="C360" i="9"/>
  <c r="B360" i="9"/>
  <c r="R359" i="9"/>
  <c r="Q359" i="9"/>
  <c r="P359" i="9"/>
  <c r="O359" i="9"/>
  <c r="N359" i="9"/>
  <c r="M359" i="9"/>
  <c r="L359" i="9"/>
  <c r="K359" i="9"/>
  <c r="J359" i="9"/>
  <c r="I359" i="9"/>
  <c r="H359" i="9"/>
  <c r="G359" i="9"/>
  <c r="F359" i="9"/>
  <c r="E359" i="9"/>
  <c r="D359" i="9"/>
  <c r="C359" i="9"/>
  <c r="B359" i="9"/>
  <c r="R358" i="9"/>
  <c r="Q358" i="9"/>
  <c r="P358" i="9"/>
  <c r="O358" i="9"/>
  <c r="N358" i="9"/>
  <c r="M358" i="9"/>
  <c r="L358" i="9"/>
  <c r="K358" i="9"/>
  <c r="J358" i="9"/>
  <c r="I358" i="9"/>
  <c r="H358" i="9"/>
  <c r="G358" i="9"/>
  <c r="F358" i="9"/>
  <c r="E358" i="9"/>
  <c r="D358" i="9"/>
  <c r="C358" i="9"/>
  <c r="B358" i="9"/>
  <c r="R357" i="9"/>
  <c r="Q357" i="9"/>
  <c r="P357" i="9"/>
  <c r="O357" i="9"/>
  <c r="N357" i="9"/>
  <c r="M357" i="9"/>
  <c r="L357" i="9"/>
  <c r="K357" i="9"/>
  <c r="J357" i="9"/>
  <c r="I357" i="9"/>
  <c r="H357" i="9"/>
  <c r="G357" i="9"/>
  <c r="F357" i="9"/>
  <c r="E357" i="9"/>
  <c r="D357" i="9"/>
  <c r="C357" i="9"/>
  <c r="B357" i="9"/>
  <c r="R356" i="9"/>
  <c r="Q356" i="9"/>
  <c r="P356" i="9"/>
  <c r="O356" i="9"/>
  <c r="N356" i="9"/>
  <c r="M356" i="9"/>
  <c r="L356" i="9"/>
  <c r="K356" i="9"/>
  <c r="J356" i="9"/>
  <c r="I356" i="9"/>
  <c r="H356" i="9"/>
  <c r="G356" i="9"/>
  <c r="F356" i="9"/>
  <c r="E356" i="9"/>
  <c r="D356" i="9"/>
  <c r="C356" i="9"/>
  <c r="B356" i="9"/>
  <c r="R355" i="9"/>
  <c r="Q355" i="9"/>
  <c r="P355" i="9"/>
  <c r="O355" i="9"/>
  <c r="N355" i="9"/>
  <c r="M355" i="9"/>
  <c r="L355" i="9"/>
  <c r="K355" i="9"/>
  <c r="J355" i="9"/>
  <c r="I355" i="9"/>
  <c r="H355" i="9"/>
  <c r="G355" i="9"/>
  <c r="F355" i="9"/>
  <c r="E355" i="9"/>
  <c r="D355" i="9"/>
  <c r="C355" i="9"/>
  <c r="B355" i="9"/>
  <c r="R354" i="9"/>
  <c r="Q354" i="9"/>
  <c r="P354" i="9"/>
  <c r="O354" i="9"/>
  <c r="N354" i="9"/>
  <c r="M354" i="9"/>
  <c r="L354" i="9"/>
  <c r="K354" i="9"/>
  <c r="J354" i="9"/>
  <c r="I354" i="9"/>
  <c r="H354" i="9"/>
  <c r="G354" i="9"/>
  <c r="F354" i="9"/>
  <c r="E354" i="9"/>
  <c r="D354" i="9"/>
  <c r="C354" i="9"/>
  <c r="B354" i="9"/>
  <c r="R353" i="9"/>
  <c r="Q353" i="9"/>
  <c r="P353" i="9"/>
  <c r="O353" i="9"/>
  <c r="N353" i="9"/>
  <c r="M353" i="9"/>
  <c r="L353" i="9"/>
  <c r="K353" i="9"/>
  <c r="J353" i="9"/>
  <c r="I353" i="9"/>
  <c r="H353" i="9"/>
  <c r="G353" i="9"/>
  <c r="F353" i="9"/>
  <c r="E353" i="9"/>
  <c r="D353" i="9"/>
  <c r="C353" i="9"/>
  <c r="B353" i="9"/>
  <c r="R352" i="9"/>
  <c r="Q352" i="9"/>
  <c r="P352" i="9"/>
  <c r="O352" i="9"/>
  <c r="N352" i="9"/>
  <c r="M352" i="9"/>
  <c r="L352" i="9"/>
  <c r="K352" i="9"/>
  <c r="J352" i="9"/>
  <c r="I352" i="9"/>
  <c r="H352" i="9"/>
  <c r="G352" i="9"/>
  <c r="F352" i="9"/>
  <c r="E352" i="9"/>
  <c r="D352" i="9"/>
  <c r="C352" i="9"/>
  <c r="B352" i="9"/>
  <c r="R351" i="9"/>
  <c r="Q351" i="9"/>
  <c r="P351" i="9"/>
  <c r="O351" i="9"/>
  <c r="N351" i="9"/>
  <c r="M351" i="9"/>
  <c r="L351" i="9"/>
  <c r="K351" i="9"/>
  <c r="J351" i="9"/>
  <c r="I351" i="9"/>
  <c r="H351" i="9"/>
  <c r="G351" i="9"/>
  <c r="F351" i="9"/>
  <c r="E351" i="9"/>
  <c r="D351" i="9"/>
  <c r="C351" i="9"/>
  <c r="B351" i="9"/>
  <c r="R350" i="9"/>
  <c r="Q350" i="9"/>
  <c r="P350" i="9"/>
  <c r="O350" i="9"/>
  <c r="N350" i="9"/>
  <c r="M350" i="9"/>
  <c r="L350" i="9"/>
  <c r="K350" i="9"/>
  <c r="J350" i="9"/>
  <c r="I350" i="9"/>
  <c r="H350" i="9"/>
  <c r="G350" i="9"/>
  <c r="F350" i="9"/>
  <c r="E350" i="9"/>
  <c r="D350" i="9"/>
  <c r="C350" i="9"/>
  <c r="B350" i="9"/>
  <c r="R349" i="9"/>
  <c r="Q349" i="9"/>
  <c r="P349" i="9"/>
  <c r="O349" i="9"/>
  <c r="N349" i="9"/>
  <c r="M349" i="9"/>
  <c r="L349" i="9"/>
  <c r="K349" i="9"/>
  <c r="J349" i="9"/>
  <c r="I349" i="9"/>
  <c r="H349" i="9"/>
  <c r="G349" i="9"/>
  <c r="F349" i="9"/>
  <c r="E349" i="9"/>
  <c r="D349" i="9"/>
  <c r="C349" i="9"/>
  <c r="B349" i="9"/>
  <c r="R348" i="9"/>
  <c r="Q348" i="9"/>
  <c r="P348" i="9"/>
  <c r="O348" i="9"/>
  <c r="N348" i="9"/>
  <c r="M348" i="9"/>
  <c r="L348" i="9"/>
  <c r="K348" i="9"/>
  <c r="J348" i="9"/>
  <c r="I348" i="9"/>
  <c r="H348" i="9"/>
  <c r="G348" i="9"/>
  <c r="F348" i="9"/>
  <c r="E348" i="9"/>
  <c r="D348" i="9"/>
  <c r="C348" i="9"/>
  <c r="B348" i="9"/>
  <c r="R347" i="9"/>
  <c r="Q347" i="9"/>
  <c r="P347" i="9"/>
  <c r="O347" i="9"/>
  <c r="N347" i="9"/>
  <c r="M347" i="9"/>
  <c r="L347" i="9"/>
  <c r="K347" i="9"/>
  <c r="J347" i="9"/>
  <c r="I347" i="9"/>
  <c r="H347" i="9"/>
  <c r="G347" i="9"/>
  <c r="F347" i="9"/>
  <c r="E347" i="9"/>
  <c r="D347" i="9"/>
  <c r="C347" i="9"/>
  <c r="B347" i="9"/>
  <c r="R346" i="9"/>
  <c r="Q346" i="9"/>
  <c r="P346" i="9"/>
  <c r="O346" i="9"/>
  <c r="N346" i="9"/>
  <c r="M346" i="9"/>
  <c r="L346" i="9"/>
  <c r="K346" i="9"/>
  <c r="J346" i="9"/>
  <c r="I346" i="9"/>
  <c r="H346" i="9"/>
  <c r="G346" i="9"/>
  <c r="F346" i="9"/>
  <c r="E346" i="9"/>
  <c r="D346" i="9"/>
  <c r="C346" i="9"/>
  <c r="B346" i="9"/>
  <c r="R345" i="9"/>
  <c r="Q345" i="9"/>
  <c r="P345" i="9"/>
  <c r="O345" i="9"/>
  <c r="N345" i="9"/>
  <c r="M345" i="9"/>
  <c r="L345" i="9"/>
  <c r="K345" i="9"/>
  <c r="J345" i="9"/>
  <c r="I345" i="9"/>
  <c r="H345" i="9"/>
  <c r="G345" i="9"/>
  <c r="F345" i="9"/>
  <c r="E345" i="9"/>
  <c r="D345" i="9"/>
  <c r="C345" i="9"/>
  <c r="B345" i="9"/>
  <c r="R344" i="9"/>
  <c r="Q344" i="9"/>
  <c r="P344" i="9"/>
  <c r="O344" i="9"/>
  <c r="N344" i="9"/>
  <c r="M344" i="9"/>
  <c r="L344" i="9"/>
  <c r="K344" i="9"/>
  <c r="J344" i="9"/>
  <c r="I344" i="9"/>
  <c r="H344" i="9"/>
  <c r="G344" i="9"/>
  <c r="F344" i="9"/>
  <c r="E344" i="9"/>
  <c r="D344" i="9"/>
  <c r="C344" i="9"/>
  <c r="B344" i="9"/>
  <c r="R343" i="9"/>
  <c r="Q343" i="9"/>
  <c r="P343" i="9"/>
  <c r="O343" i="9"/>
  <c r="N343" i="9"/>
  <c r="M343" i="9"/>
  <c r="L343" i="9"/>
  <c r="K343" i="9"/>
  <c r="J343" i="9"/>
  <c r="I343" i="9"/>
  <c r="H343" i="9"/>
  <c r="G343" i="9"/>
  <c r="F343" i="9"/>
  <c r="E343" i="9"/>
  <c r="D343" i="9"/>
  <c r="C343" i="9"/>
  <c r="B343" i="9"/>
  <c r="R342" i="9"/>
  <c r="Q342" i="9"/>
  <c r="P342" i="9"/>
  <c r="O342" i="9"/>
  <c r="N342" i="9"/>
  <c r="M342" i="9"/>
  <c r="L342" i="9"/>
  <c r="K342" i="9"/>
  <c r="J342" i="9"/>
  <c r="I342" i="9"/>
  <c r="H342" i="9"/>
  <c r="G342" i="9"/>
  <c r="F342" i="9"/>
  <c r="E342" i="9"/>
  <c r="D342" i="9"/>
  <c r="C342" i="9"/>
  <c r="B342" i="9"/>
  <c r="R341" i="9"/>
  <c r="Q341" i="9"/>
  <c r="P341" i="9"/>
  <c r="O341" i="9"/>
  <c r="N341" i="9"/>
  <c r="M341" i="9"/>
  <c r="L341" i="9"/>
  <c r="K341" i="9"/>
  <c r="J341" i="9"/>
  <c r="I341" i="9"/>
  <c r="H341" i="9"/>
  <c r="G341" i="9"/>
  <c r="F341" i="9"/>
  <c r="E341" i="9"/>
  <c r="D341" i="9"/>
  <c r="C341" i="9"/>
  <c r="B341" i="9"/>
  <c r="R340" i="9"/>
  <c r="Q340" i="9"/>
  <c r="P340" i="9"/>
  <c r="O340" i="9"/>
  <c r="N340" i="9"/>
  <c r="M340" i="9"/>
  <c r="L340" i="9"/>
  <c r="K340" i="9"/>
  <c r="J340" i="9"/>
  <c r="I340" i="9"/>
  <c r="H340" i="9"/>
  <c r="G340" i="9"/>
  <c r="F340" i="9"/>
  <c r="E340" i="9"/>
  <c r="D340" i="9"/>
  <c r="C340" i="9"/>
  <c r="B340" i="9"/>
  <c r="R339" i="9"/>
  <c r="Q339" i="9"/>
  <c r="P339" i="9"/>
  <c r="O339" i="9"/>
  <c r="N339" i="9"/>
  <c r="M339" i="9"/>
  <c r="L339" i="9"/>
  <c r="K339" i="9"/>
  <c r="J339" i="9"/>
  <c r="I339" i="9"/>
  <c r="H339" i="9"/>
  <c r="G339" i="9"/>
  <c r="F339" i="9"/>
  <c r="E339" i="9"/>
  <c r="D339" i="9"/>
  <c r="C339" i="9"/>
  <c r="B339" i="9"/>
  <c r="R338" i="9"/>
  <c r="Q338" i="9"/>
  <c r="P338" i="9"/>
  <c r="O338" i="9"/>
  <c r="N338" i="9"/>
  <c r="M338" i="9"/>
  <c r="L338" i="9"/>
  <c r="K338" i="9"/>
  <c r="J338" i="9"/>
  <c r="I338" i="9"/>
  <c r="H338" i="9"/>
  <c r="G338" i="9"/>
  <c r="F338" i="9"/>
  <c r="E338" i="9"/>
  <c r="D338" i="9"/>
  <c r="C338" i="9"/>
  <c r="B338" i="9"/>
  <c r="R337" i="9"/>
  <c r="Q337" i="9"/>
  <c r="P337" i="9"/>
  <c r="O337" i="9"/>
  <c r="N337" i="9"/>
  <c r="M337" i="9"/>
  <c r="L337" i="9"/>
  <c r="K337" i="9"/>
  <c r="J337" i="9"/>
  <c r="I337" i="9"/>
  <c r="H337" i="9"/>
  <c r="G337" i="9"/>
  <c r="F337" i="9"/>
  <c r="E337" i="9"/>
  <c r="D337" i="9"/>
  <c r="C337" i="9"/>
  <c r="B337" i="9"/>
  <c r="R336" i="9"/>
  <c r="Q336" i="9"/>
  <c r="P336" i="9"/>
  <c r="O336" i="9"/>
  <c r="N336" i="9"/>
  <c r="M336" i="9"/>
  <c r="L336" i="9"/>
  <c r="K336" i="9"/>
  <c r="J336" i="9"/>
  <c r="I336" i="9"/>
  <c r="H336" i="9"/>
  <c r="G336" i="9"/>
  <c r="F336" i="9"/>
  <c r="E336" i="9"/>
  <c r="D336" i="9"/>
  <c r="C336" i="9"/>
  <c r="B336" i="9"/>
  <c r="R335" i="9"/>
  <c r="Q335" i="9"/>
  <c r="P335" i="9"/>
  <c r="O335" i="9"/>
  <c r="N335" i="9"/>
  <c r="M335" i="9"/>
  <c r="L335" i="9"/>
  <c r="K335" i="9"/>
  <c r="J335" i="9"/>
  <c r="I335" i="9"/>
  <c r="H335" i="9"/>
  <c r="G335" i="9"/>
  <c r="F335" i="9"/>
  <c r="E335" i="9"/>
  <c r="D335" i="9"/>
  <c r="C335" i="9"/>
  <c r="B335" i="9"/>
  <c r="R334" i="9"/>
  <c r="Q334" i="9"/>
  <c r="P334" i="9"/>
  <c r="O334" i="9"/>
  <c r="N334" i="9"/>
  <c r="M334" i="9"/>
  <c r="L334" i="9"/>
  <c r="K334" i="9"/>
  <c r="J334" i="9"/>
  <c r="I334" i="9"/>
  <c r="H334" i="9"/>
  <c r="G334" i="9"/>
  <c r="F334" i="9"/>
  <c r="E334" i="9"/>
  <c r="D334" i="9"/>
  <c r="C334" i="9"/>
  <c r="B334" i="9"/>
  <c r="R333" i="9"/>
  <c r="Q333" i="9"/>
  <c r="P333" i="9"/>
  <c r="O333" i="9"/>
  <c r="N333" i="9"/>
  <c r="M333" i="9"/>
  <c r="L333" i="9"/>
  <c r="K333" i="9"/>
  <c r="J333" i="9"/>
  <c r="I333" i="9"/>
  <c r="H333" i="9"/>
  <c r="G333" i="9"/>
  <c r="F333" i="9"/>
  <c r="E333" i="9"/>
  <c r="D333" i="9"/>
  <c r="C333" i="9"/>
  <c r="B333" i="9"/>
  <c r="R332" i="9"/>
  <c r="Q332" i="9"/>
  <c r="P332" i="9"/>
  <c r="O332" i="9"/>
  <c r="N332" i="9"/>
  <c r="M332" i="9"/>
  <c r="L332" i="9"/>
  <c r="K332" i="9"/>
  <c r="J332" i="9"/>
  <c r="I332" i="9"/>
  <c r="H332" i="9"/>
  <c r="G332" i="9"/>
  <c r="F332" i="9"/>
  <c r="E332" i="9"/>
  <c r="D332" i="9"/>
  <c r="C332" i="9"/>
  <c r="B332" i="9"/>
  <c r="R331" i="9"/>
  <c r="Q331" i="9"/>
  <c r="P331" i="9"/>
  <c r="O331" i="9"/>
  <c r="N331" i="9"/>
  <c r="M331" i="9"/>
  <c r="L331" i="9"/>
  <c r="K331" i="9"/>
  <c r="J331" i="9"/>
  <c r="I331" i="9"/>
  <c r="H331" i="9"/>
  <c r="G331" i="9"/>
  <c r="F331" i="9"/>
  <c r="E331" i="9"/>
  <c r="D331" i="9"/>
  <c r="C331" i="9"/>
  <c r="B331" i="9"/>
  <c r="R330" i="9"/>
  <c r="Q330" i="9"/>
  <c r="P330" i="9"/>
  <c r="O330" i="9"/>
  <c r="N330" i="9"/>
  <c r="M330" i="9"/>
  <c r="L330" i="9"/>
  <c r="K330" i="9"/>
  <c r="J330" i="9"/>
  <c r="I330" i="9"/>
  <c r="H330" i="9"/>
  <c r="G330" i="9"/>
  <c r="F330" i="9"/>
  <c r="E330" i="9"/>
  <c r="D330" i="9"/>
  <c r="C330" i="9"/>
  <c r="B330" i="9"/>
  <c r="R329" i="9"/>
  <c r="Q329" i="9"/>
  <c r="P329" i="9"/>
  <c r="O329" i="9"/>
  <c r="N329" i="9"/>
  <c r="M329" i="9"/>
  <c r="L329" i="9"/>
  <c r="K329" i="9"/>
  <c r="J329" i="9"/>
  <c r="I329" i="9"/>
  <c r="H329" i="9"/>
  <c r="G329" i="9"/>
  <c r="F329" i="9"/>
  <c r="E329" i="9"/>
  <c r="D329" i="9"/>
  <c r="C329" i="9"/>
  <c r="B329" i="9"/>
  <c r="R328" i="9"/>
  <c r="Q328" i="9"/>
  <c r="P328" i="9"/>
  <c r="O328" i="9"/>
  <c r="N328" i="9"/>
  <c r="M328" i="9"/>
  <c r="L328" i="9"/>
  <c r="K328" i="9"/>
  <c r="J328" i="9"/>
  <c r="I328" i="9"/>
  <c r="H328" i="9"/>
  <c r="G328" i="9"/>
  <c r="F328" i="9"/>
  <c r="E328" i="9"/>
  <c r="D328" i="9"/>
  <c r="C328" i="9"/>
  <c r="B328" i="9"/>
  <c r="R327" i="9"/>
  <c r="Q327" i="9"/>
  <c r="P327" i="9"/>
  <c r="O327" i="9"/>
  <c r="N327" i="9"/>
  <c r="M327" i="9"/>
  <c r="L327" i="9"/>
  <c r="K327" i="9"/>
  <c r="J327" i="9"/>
  <c r="I327" i="9"/>
  <c r="H327" i="9"/>
  <c r="G327" i="9"/>
  <c r="F327" i="9"/>
  <c r="E327" i="9"/>
  <c r="D327" i="9"/>
  <c r="C327" i="9"/>
  <c r="B327" i="9"/>
  <c r="R326" i="9"/>
  <c r="Q326" i="9"/>
  <c r="P326" i="9"/>
  <c r="O326" i="9"/>
  <c r="N326" i="9"/>
  <c r="M326" i="9"/>
  <c r="L326" i="9"/>
  <c r="K326" i="9"/>
  <c r="J326" i="9"/>
  <c r="I326" i="9"/>
  <c r="H326" i="9"/>
  <c r="G326" i="9"/>
  <c r="F326" i="9"/>
  <c r="E326" i="9"/>
  <c r="D326" i="9"/>
  <c r="C326" i="9"/>
  <c r="B326" i="9"/>
  <c r="R325" i="9"/>
  <c r="Q325" i="9"/>
  <c r="P325" i="9"/>
  <c r="O325" i="9"/>
  <c r="N325" i="9"/>
  <c r="M325" i="9"/>
  <c r="L325" i="9"/>
  <c r="K325" i="9"/>
  <c r="J325" i="9"/>
  <c r="I325" i="9"/>
  <c r="H325" i="9"/>
  <c r="G325" i="9"/>
  <c r="F325" i="9"/>
  <c r="E325" i="9"/>
  <c r="D325" i="9"/>
  <c r="C325" i="9"/>
  <c r="B325" i="9"/>
  <c r="R324" i="9"/>
  <c r="Q324" i="9"/>
  <c r="P324" i="9"/>
  <c r="O324" i="9"/>
  <c r="N324" i="9"/>
  <c r="M324" i="9"/>
  <c r="L324" i="9"/>
  <c r="K324" i="9"/>
  <c r="J324" i="9"/>
  <c r="I324" i="9"/>
  <c r="H324" i="9"/>
  <c r="G324" i="9"/>
  <c r="F324" i="9"/>
  <c r="E324" i="9"/>
  <c r="D324" i="9"/>
  <c r="C324" i="9"/>
  <c r="B324" i="9"/>
  <c r="R323" i="9"/>
  <c r="Q323" i="9"/>
  <c r="P323" i="9"/>
  <c r="O323" i="9"/>
  <c r="N323" i="9"/>
  <c r="M323" i="9"/>
  <c r="L323" i="9"/>
  <c r="K323" i="9"/>
  <c r="J323" i="9"/>
  <c r="I323" i="9"/>
  <c r="H323" i="9"/>
  <c r="G323" i="9"/>
  <c r="F323" i="9"/>
  <c r="E323" i="9"/>
  <c r="D323" i="9"/>
  <c r="C323" i="9"/>
  <c r="B323" i="9"/>
  <c r="R322" i="9"/>
  <c r="Q322" i="9"/>
  <c r="P322" i="9"/>
  <c r="O322" i="9"/>
  <c r="N322" i="9"/>
  <c r="M322" i="9"/>
  <c r="L322" i="9"/>
  <c r="K322" i="9"/>
  <c r="J322" i="9"/>
  <c r="I322" i="9"/>
  <c r="H322" i="9"/>
  <c r="G322" i="9"/>
  <c r="F322" i="9"/>
  <c r="E322" i="9"/>
  <c r="D322" i="9"/>
  <c r="C322" i="9"/>
  <c r="B322" i="9"/>
  <c r="R321" i="9"/>
  <c r="Q321" i="9"/>
  <c r="P321" i="9"/>
  <c r="O321" i="9"/>
  <c r="N321" i="9"/>
  <c r="M321" i="9"/>
  <c r="L321" i="9"/>
  <c r="K321" i="9"/>
  <c r="J321" i="9"/>
  <c r="I321" i="9"/>
  <c r="H321" i="9"/>
  <c r="G321" i="9"/>
  <c r="F321" i="9"/>
  <c r="E321" i="9"/>
  <c r="D321" i="9"/>
  <c r="C321" i="9"/>
  <c r="B321" i="9"/>
  <c r="R320" i="9"/>
  <c r="Q320" i="9"/>
  <c r="P320" i="9"/>
  <c r="O320" i="9"/>
  <c r="N320" i="9"/>
  <c r="M320" i="9"/>
  <c r="L320" i="9"/>
  <c r="K320" i="9"/>
  <c r="J320" i="9"/>
  <c r="I320" i="9"/>
  <c r="H320" i="9"/>
  <c r="G320" i="9"/>
  <c r="F320" i="9"/>
  <c r="E320" i="9"/>
  <c r="D320" i="9"/>
  <c r="C320" i="9"/>
  <c r="B320" i="9"/>
  <c r="R319" i="9"/>
  <c r="Q319" i="9"/>
  <c r="P319" i="9"/>
  <c r="O319" i="9"/>
  <c r="N319" i="9"/>
  <c r="M319" i="9"/>
  <c r="L319" i="9"/>
  <c r="K319" i="9"/>
  <c r="J319" i="9"/>
  <c r="I319" i="9"/>
  <c r="H319" i="9"/>
  <c r="G319" i="9"/>
  <c r="F319" i="9"/>
  <c r="E319" i="9"/>
  <c r="D319" i="9"/>
  <c r="C319" i="9"/>
  <c r="B319" i="9"/>
  <c r="R318" i="9"/>
  <c r="Q318" i="9"/>
  <c r="P318" i="9"/>
  <c r="O318" i="9"/>
  <c r="N318" i="9"/>
  <c r="M318" i="9"/>
  <c r="L318" i="9"/>
  <c r="K318" i="9"/>
  <c r="J318" i="9"/>
  <c r="I318" i="9"/>
  <c r="H318" i="9"/>
  <c r="G318" i="9"/>
  <c r="F318" i="9"/>
  <c r="E318" i="9"/>
  <c r="D318" i="9"/>
  <c r="C318" i="9"/>
  <c r="B318" i="9"/>
  <c r="R317" i="9"/>
  <c r="Q317" i="9"/>
  <c r="P317" i="9"/>
  <c r="O317" i="9"/>
  <c r="N317" i="9"/>
  <c r="M317" i="9"/>
  <c r="L317" i="9"/>
  <c r="K317" i="9"/>
  <c r="J317" i="9"/>
  <c r="I317" i="9"/>
  <c r="H317" i="9"/>
  <c r="G317" i="9"/>
  <c r="F317" i="9"/>
  <c r="E317" i="9"/>
  <c r="D317" i="9"/>
  <c r="C317" i="9"/>
  <c r="B317" i="9"/>
  <c r="R316" i="9"/>
  <c r="Q316" i="9"/>
  <c r="P316" i="9"/>
  <c r="O316" i="9"/>
  <c r="N316" i="9"/>
  <c r="M316" i="9"/>
  <c r="L316" i="9"/>
  <c r="K316" i="9"/>
  <c r="J316" i="9"/>
  <c r="I316" i="9"/>
  <c r="H316" i="9"/>
  <c r="G316" i="9"/>
  <c r="F316" i="9"/>
  <c r="E316" i="9"/>
  <c r="D316" i="9"/>
  <c r="C316" i="9"/>
  <c r="B316" i="9"/>
  <c r="R315" i="9"/>
  <c r="Q315" i="9"/>
  <c r="P315" i="9"/>
  <c r="O315" i="9"/>
  <c r="N315" i="9"/>
  <c r="M315" i="9"/>
  <c r="L315" i="9"/>
  <c r="K315" i="9"/>
  <c r="J315" i="9"/>
  <c r="I315" i="9"/>
  <c r="H315" i="9"/>
  <c r="G315" i="9"/>
  <c r="F315" i="9"/>
  <c r="E315" i="9"/>
  <c r="D315" i="9"/>
  <c r="C315" i="9"/>
  <c r="B315" i="9"/>
  <c r="R314" i="9"/>
  <c r="Q314" i="9"/>
  <c r="P314" i="9"/>
  <c r="O314" i="9"/>
  <c r="N314" i="9"/>
  <c r="M314" i="9"/>
  <c r="L314" i="9"/>
  <c r="K314" i="9"/>
  <c r="J314" i="9"/>
  <c r="I314" i="9"/>
  <c r="H314" i="9"/>
  <c r="G314" i="9"/>
  <c r="F314" i="9"/>
  <c r="E314" i="9"/>
  <c r="D314" i="9"/>
  <c r="C314" i="9"/>
  <c r="B314" i="9"/>
  <c r="R313" i="9"/>
  <c r="Q313" i="9"/>
  <c r="P313" i="9"/>
  <c r="O313" i="9"/>
  <c r="N313" i="9"/>
  <c r="M313" i="9"/>
  <c r="L313" i="9"/>
  <c r="K313" i="9"/>
  <c r="J313" i="9"/>
  <c r="I313" i="9"/>
  <c r="H313" i="9"/>
  <c r="G313" i="9"/>
  <c r="F313" i="9"/>
  <c r="E313" i="9"/>
  <c r="D313" i="9"/>
  <c r="C313" i="9"/>
  <c r="B313" i="9"/>
  <c r="R312" i="9"/>
  <c r="Q312" i="9"/>
  <c r="P312" i="9"/>
  <c r="O312" i="9"/>
  <c r="N312" i="9"/>
  <c r="M312" i="9"/>
  <c r="L312" i="9"/>
  <c r="K312" i="9"/>
  <c r="J312" i="9"/>
  <c r="I312" i="9"/>
  <c r="H312" i="9"/>
  <c r="G312" i="9"/>
  <c r="F312" i="9"/>
  <c r="E312" i="9"/>
  <c r="D312" i="9"/>
  <c r="C312" i="9"/>
  <c r="B312" i="9"/>
  <c r="R311" i="9"/>
  <c r="Q311" i="9"/>
  <c r="P311" i="9"/>
  <c r="O311" i="9"/>
  <c r="N311" i="9"/>
  <c r="M311" i="9"/>
  <c r="L311" i="9"/>
  <c r="K311" i="9"/>
  <c r="J311" i="9"/>
  <c r="I311" i="9"/>
  <c r="H311" i="9"/>
  <c r="G311" i="9"/>
  <c r="F311" i="9"/>
  <c r="E311" i="9"/>
  <c r="D311" i="9"/>
  <c r="C311" i="9"/>
  <c r="B311" i="9"/>
  <c r="R310" i="9"/>
  <c r="Q310" i="9"/>
  <c r="P310" i="9"/>
  <c r="O310" i="9"/>
  <c r="N310" i="9"/>
  <c r="M310" i="9"/>
  <c r="L310" i="9"/>
  <c r="K310" i="9"/>
  <c r="J310" i="9"/>
  <c r="I310" i="9"/>
  <c r="H310" i="9"/>
  <c r="G310" i="9"/>
  <c r="F310" i="9"/>
  <c r="E310" i="9"/>
  <c r="D310" i="9"/>
  <c r="C310" i="9"/>
  <c r="B310" i="9"/>
  <c r="R309" i="9"/>
  <c r="Q309" i="9"/>
  <c r="P309" i="9"/>
  <c r="O309" i="9"/>
  <c r="N309" i="9"/>
  <c r="M309" i="9"/>
  <c r="L309" i="9"/>
  <c r="K309" i="9"/>
  <c r="J309" i="9"/>
  <c r="I309" i="9"/>
  <c r="H309" i="9"/>
  <c r="G309" i="9"/>
  <c r="F309" i="9"/>
  <c r="E309" i="9"/>
  <c r="D309" i="9"/>
  <c r="C309" i="9"/>
  <c r="B309" i="9"/>
  <c r="R308" i="9"/>
  <c r="Q308" i="9"/>
  <c r="P308" i="9"/>
  <c r="O308" i="9"/>
  <c r="N308" i="9"/>
  <c r="M308" i="9"/>
  <c r="L308" i="9"/>
  <c r="K308" i="9"/>
  <c r="J308" i="9"/>
  <c r="I308" i="9"/>
  <c r="H308" i="9"/>
  <c r="G308" i="9"/>
  <c r="F308" i="9"/>
  <c r="E308" i="9"/>
  <c r="D308" i="9"/>
  <c r="C308" i="9"/>
  <c r="B308" i="9"/>
  <c r="R307" i="9"/>
  <c r="Q307" i="9"/>
  <c r="P307" i="9"/>
  <c r="O307" i="9"/>
  <c r="N307" i="9"/>
  <c r="M307" i="9"/>
  <c r="L307" i="9"/>
  <c r="K307" i="9"/>
  <c r="J307" i="9"/>
  <c r="I307" i="9"/>
  <c r="H307" i="9"/>
  <c r="G307" i="9"/>
  <c r="F307" i="9"/>
  <c r="E307" i="9"/>
  <c r="D307" i="9"/>
  <c r="C307" i="9"/>
  <c r="B307" i="9"/>
  <c r="R306" i="9"/>
  <c r="Q306" i="9"/>
  <c r="P306" i="9"/>
  <c r="O306" i="9"/>
  <c r="N306" i="9"/>
  <c r="M306" i="9"/>
  <c r="L306" i="9"/>
  <c r="K306" i="9"/>
  <c r="J306" i="9"/>
  <c r="I306" i="9"/>
  <c r="H306" i="9"/>
  <c r="G306" i="9"/>
  <c r="F306" i="9"/>
  <c r="E306" i="9"/>
  <c r="D306" i="9"/>
  <c r="C306" i="9"/>
  <c r="B306" i="9"/>
  <c r="R305" i="9"/>
  <c r="Q305" i="9"/>
  <c r="P305" i="9"/>
  <c r="O305" i="9"/>
  <c r="N305" i="9"/>
  <c r="M305" i="9"/>
  <c r="L305" i="9"/>
  <c r="K305" i="9"/>
  <c r="J305" i="9"/>
  <c r="I305" i="9"/>
  <c r="H305" i="9"/>
  <c r="G305" i="9"/>
  <c r="F305" i="9"/>
  <c r="E305" i="9"/>
  <c r="D305" i="9"/>
  <c r="C305" i="9"/>
  <c r="B305" i="9"/>
  <c r="R304" i="9"/>
  <c r="Q304" i="9"/>
  <c r="P304" i="9"/>
  <c r="O304" i="9"/>
  <c r="N304" i="9"/>
  <c r="M304" i="9"/>
  <c r="L304" i="9"/>
  <c r="K304" i="9"/>
  <c r="J304" i="9"/>
  <c r="I304" i="9"/>
  <c r="H304" i="9"/>
  <c r="G304" i="9"/>
  <c r="F304" i="9"/>
  <c r="E304" i="9"/>
  <c r="D304" i="9"/>
  <c r="C304" i="9"/>
  <c r="B304" i="9"/>
  <c r="R303" i="9"/>
  <c r="Q303" i="9"/>
  <c r="P303" i="9"/>
  <c r="O303" i="9"/>
  <c r="N303" i="9"/>
  <c r="M303" i="9"/>
  <c r="L303" i="9"/>
  <c r="K303" i="9"/>
  <c r="J303" i="9"/>
  <c r="I303" i="9"/>
  <c r="H303" i="9"/>
  <c r="G303" i="9"/>
  <c r="F303" i="9"/>
  <c r="E303" i="9"/>
  <c r="D303" i="9"/>
  <c r="C303" i="9"/>
  <c r="B303" i="9"/>
  <c r="R302" i="9"/>
  <c r="Q302" i="9"/>
  <c r="P302" i="9"/>
  <c r="O302" i="9"/>
  <c r="N302" i="9"/>
  <c r="M302" i="9"/>
  <c r="L302" i="9"/>
  <c r="K302" i="9"/>
  <c r="J302" i="9"/>
  <c r="I302" i="9"/>
  <c r="H302" i="9"/>
  <c r="G302" i="9"/>
  <c r="F302" i="9"/>
  <c r="E302" i="9"/>
  <c r="D302" i="9"/>
  <c r="C302" i="9"/>
  <c r="B302" i="9"/>
  <c r="R301" i="9"/>
  <c r="Q301" i="9"/>
  <c r="P301" i="9"/>
  <c r="O301" i="9"/>
  <c r="N301" i="9"/>
  <c r="M301" i="9"/>
  <c r="L301" i="9"/>
  <c r="K301" i="9"/>
  <c r="J301" i="9"/>
  <c r="I301" i="9"/>
  <c r="H301" i="9"/>
  <c r="G301" i="9"/>
  <c r="F301" i="9"/>
  <c r="E301" i="9"/>
  <c r="D301" i="9"/>
  <c r="C301" i="9"/>
  <c r="B301" i="9"/>
  <c r="R300" i="9"/>
  <c r="Q300" i="9"/>
  <c r="P300" i="9"/>
  <c r="O300" i="9"/>
  <c r="N300" i="9"/>
  <c r="M300" i="9"/>
  <c r="L300" i="9"/>
  <c r="K300" i="9"/>
  <c r="J300" i="9"/>
  <c r="I300" i="9"/>
  <c r="H300" i="9"/>
  <c r="G300" i="9"/>
  <c r="F300" i="9"/>
  <c r="E300" i="9"/>
  <c r="D300" i="9"/>
  <c r="C300" i="9"/>
  <c r="B300" i="9"/>
  <c r="R299" i="9"/>
  <c r="Q299" i="9"/>
  <c r="P299" i="9"/>
  <c r="O299" i="9"/>
  <c r="N299" i="9"/>
  <c r="M299" i="9"/>
  <c r="L299" i="9"/>
  <c r="K299" i="9"/>
  <c r="J299" i="9"/>
  <c r="I299" i="9"/>
  <c r="H299" i="9"/>
  <c r="G299" i="9"/>
  <c r="F299" i="9"/>
  <c r="E299" i="9"/>
  <c r="D299" i="9"/>
  <c r="C299" i="9"/>
  <c r="B299" i="9"/>
  <c r="R298" i="9"/>
  <c r="Q298" i="9"/>
  <c r="P298" i="9"/>
  <c r="O298" i="9"/>
  <c r="N298" i="9"/>
  <c r="M298" i="9"/>
  <c r="L298" i="9"/>
  <c r="K298" i="9"/>
  <c r="J298" i="9"/>
  <c r="I298" i="9"/>
  <c r="H298" i="9"/>
  <c r="G298" i="9"/>
  <c r="F298" i="9"/>
  <c r="E298" i="9"/>
  <c r="D298" i="9"/>
  <c r="C298" i="9"/>
  <c r="B298" i="9"/>
  <c r="R297" i="9"/>
  <c r="Q297" i="9"/>
  <c r="P297" i="9"/>
  <c r="O297" i="9"/>
  <c r="N297" i="9"/>
  <c r="M297" i="9"/>
  <c r="L297" i="9"/>
  <c r="K297" i="9"/>
  <c r="J297" i="9"/>
  <c r="I297" i="9"/>
  <c r="H297" i="9"/>
  <c r="G297" i="9"/>
  <c r="F297" i="9"/>
  <c r="E297" i="9"/>
  <c r="D297" i="9"/>
  <c r="C297" i="9"/>
  <c r="B297" i="9"/>
  <c r="R296" i="9"/>
  <c r="Q296" i="9"/>
  <c r="P296" i="9"/>
  <c r="O296" i="9"/>
  <c r="N296" i="9"/>
  <c r="M296" i="9"/>
  <c r="L296" i="9"/>
  <c r="K296" i="9"/>
  <c r="J296" i="9"/>
  <c r="I296" i="9"/>
  <c r="H296" i="9"/>
  <c r="G296" i="9"/>
  <c r="F296" i="9"/>
  <c r="E296" i="9"/>
  <c r="D296" i="9"/>
  <c r="C296" i="9"/>
  <c r="B296" i="9"/>
  <c r="R295" i="9"/>
  <c r="Q295" i="9"/>
  <c r="P295" i="9"/>
  <c r="O295" i="9"/>
  <c r="N295" i="9"/>
  <c r="M295" i="9"/>
  <c r="L295" i="9"/>
  <c r="K295" i="9"/>
  <c r="J295" i="9"/>
  <c r="I295" i="9"/>
  <c r="H295" i="9"/>
  <c r="G295" i="9"/>
  <c r="F295" i="9"/>
  <c r="E295" i="9"/>
  <c r="D295" i="9"/>
  <c r="C295" i="9"/>
  <c r="B295" i="9"/>
  <c r="R294" i="9"/>
  <c r="Q294" i="9"/>
  <c r="P294" i="9"/>
  <c r="O294" i="9"/>
  <c r="N294" i="9"/>
  <c r="M294" i="9"/>
  <c r="L294" i="9"/>
  <c r="K294" i="9"/>
  <c r="J294" i="9"/>
  <c r="I294" i="9"/>
  <c r="H294" i="9"/>
  <c r="G294" i="9"/>
  <c r="F294" i="9"/>
  <c r="E294" i="9"/>
  <c r="D294" i="9"/>
  <c r="C294" i="9"/>
  <c r="B294" i="9"/>
  <c r="R293" i="9"/>
  <c r="Q293" i="9"/>
  <c r="P293" i="9"/>
  <c r="O293" i="9"/>
  <c r="N293" i="9"/>
  <c r="M293" i="9"/>
  <c r="L293" i="9"/>
  <c r="K293" i="9"/>
  <c r="J293" i="9"/>
  <c r="I293" i="9"/>
  <c r="H293" i="9"/>
  <c r="G293" i="9"/>
  <c r="F293" i="9"/>
  <c r="E293" i="9"/>
  <c r="D293" i="9"/>
  <c r="C293" i="9"/>
  <c r="B293" i="9"/>
  <c r="R292" i="9"/>
  <c r="Q292" i="9"/>
  <c r="P292" i="9"/>
  <c r="O292" i="9"/>
  <c r="N292" i="9"/>
  <c r="M292" i="9"/>
  <c r="L292" i="9"/>
  <c r="K292" i="9"/>
  <c r="J292" i="9"/>
  <c r="I292" i="9"/>
  <c r="H292" i="9"/>
  <c r="G292" i="9"/>
  <c r="F292" i="9"/>
  <c r="E292" i="9"/>
  <c r="D292" i="9"/>
  <c r="C292" i="9"/>
  <c r="B292" i="9"/>
  <c r="R291" i="9"/>
  <c r="Q291" i="9"/>
  <c r="P291" i="9"/>
  <c r="O291" i="9"/>
  <c r="N291" i="9"/>
  <c r="M291" i="9"/>
  <c r="L291" i="9"/>
  <c r="K291" i="9"/>
  <c r="J291" i="9"/>
  <c r="I291" i="9"/>
  <c r="H291" i="9"/>
  <c r="G291" i="9"/>
  <c r="F291" i="9"/>
  <c r="E291" i="9"/>
  <c r="D291" i="9"/>
  <c r="C291" i="9"/>
  <c r="B291" i="9"/>
  <c r="R290" i="9"/>
  <c r="Q290" i="9"/>
  <c r="P290" i="9"/>
  <c r="O290" i="9"/>
  <c r="N290" i="9"/>
  <c r="M290" i="9"/>
  <c r="L290" i="9"/>
  <c r="K290" i="9"/>
  <c r="J290" i="9"/>
  <c r="I290" i="9"/>
  <c r="H290" i="9"/>
  <c r="G290" i="9"/>
  <c r="F290" i="9"/>
  <c r="E290" i="9"/>
  <c r="D290" i="9"/>
  <c r="C290" i="9"/>
  <c r="B290" i="9"/>
  <c r="R289" i="9"/>
  <c r="Q289" i="9"/>
  <c r="P289" i="9"/>
  <c r="O289" i="9"/>
  <c r="N289" i="9"/>
  <c r="M289" i="9"/>
  <c r="L289" i="9"/>
  <c r="K289" i="9"/>
  <c r="J289" i="9"/>
  <c r="I289" i="9"/>
  <c r="H289" i="9"/>
  <c r="G289" i="9"/>
  <c r="F289" i="9"/>
  <c r="E289" i="9"/>
  <c r="D289" i="9"/>
  <c r="C289" i="9"/>
  <c r="B289" i="9"/>
  <c r="R288" i="9"/>
  <c r="Q288" i="9"/>
  <c r="P288" i="9"/>
  <c r="O288" i="9"/>
  <c r="N288" i="9"/>
  <c r="M288" i="9"/>
  <c r="L288" i="9"/>
  <c r="K288" i="9"/>
  <c r="J288" i="9"/>
  <c r="I288" i="9"/>
  <c r="H288" i="9"/>
  <c r="G288" i="9"/>
  <c r="F288" i="9"/>
  <c r="E288" i="9"/>
  <c r="D288" i="9"/>
  <c r="C288" i="9"/>
  <c r="B288" i="9"/>
  <c r="R287" i="9"/>
  <c r="Q287" i="9"/>
  <c r="P287" i="9"/>
  <c r="O287" i="9"/>
  <c r="N287" i="9"/>
  <c r="M287" i="9"/>
  <c r="L287" i="9"/>
  <c r="K287" i="9"/>
  <c r="J287" i="9"/>
  <c r="I287" i="9"/>
  <c r="H287" i="9"/>
  <c r="G287" i="9"/>
  <c r="F287" i="9"/>
  <c r="E287" i="9"/>
  <c r="D287" i="9"/>
  <c r="C287" i="9"/>
  <c r="B287" i="9"/>
  <c r="R286" i="9"/>
  <c r="Q286" i="9"/>
  <c r="P286" i="9"/>
  <c r="O286" i="9"/>
  <c r="N286" i="9"/>
  <c r="M286" i="9"/>
  <c r="L286" i="9"/>
  <c r="K286" i="9"/>
  <c r="J286" i="9"/>
  <c r="I286" i="9"/>
  <c r="H286" i="9"/>
  <c r="G286" i="9"/>
  <c r="F286" i="9"/>
  <c r="E286" i="9"/>
  <c r="D286" i="9"/>
  <c r="C286" i="9"/>
  <c r="B286" i="9"/>
  <c r="R285" i="9"/>
  <c r="Q285" i="9"/>
  <c r="P285" i="9"/>
  <c r="O285" i="9"/>
  <c r="N285" i="9"/>
  <c r="M285" i="9"/>
  <c r="L285" i="9"/>
  <c r="K285" i="9"/>
  <c r="J285" i="9"/>
  <c r="I285" i="9"/>
  <c r="H285" i="9"/>
  <c r="G285" i="9"/>
  <c r="F285" i="9"/>
  <c r="E285" i="9"/>
  <c r="D285" i="9"/>
  <c r="C285" i="9"/>
  <c r="B285" i="9"/>
  <c r="R284" i="9"/>
  <c r="Q284" i="9"/>
  <c r="P284" i="9"/>
  <c r="O284" i="9"/>
  <c r="N284" i="9"/>
  <c r="M284" i="9"/>
  <c r="L284" i="9"/>
  <c r="K284" i="9"/>
  <c r="J284" i="9"/>
  <c r="I284" i="9"/>
  <c r="H284" i="9"/>
  <c r="G284" i="9"/>
  <c r="F284" i="9"/>
  <c r="E284" i="9"/>
  <c r="D284" i="9"/>
  <c r="C284" i="9"/>
  <c r="B284" i="9"/>
  <c r="R283" i="9"/>
  <c r="Q283" i="9"/>
  <c r="P283" i="9"/>
  <c r="O283" i="9"/>
  <c r="N283" i="9"/>
  <c r="M283" i="9"/>
  <c r="L283" i="9"/>
  <c r="K283" i="9"/>
  <c r="J283" i="9"/>
  <c r="I283" i="9"/>
  <c r="H283" i="9"/>
  <c r="G283" i="9"/>
  <c r="F283" i="9"/>
  <c r="E283" i="9"/>
  <c r="D283" i="9"/>
  <c r="C283" i="9"/>
  <c r="B283" i="9"/>
  <c r="R282" i="9"/>
  <c r="Q282" i="9"/>
  <c r="P282" i="9"/>
  <c r="O282" i="9"/>
  <c r="N282" i="9"/>
  <c r="M282" i="9"/>
  <c r="L282" i="9"/>
  <c r="K282" i="9"/>
  <c r="J282" i="9"/>
  <c r="I282" i="9"/>
  <c r="H282" i="9"/>
  <c r="G282" i="9"/>
  <c r="F282" i="9"/>
  <c r="E282" i="9"/>
  <c r="D282" i="9"/>
  <c r="C282" i="9"/>
  <c r="B282" i="9"/>
  <c r="R281" i="9"/>
  <c r="Q281" i="9"/>
  <c r="P281" i="9"/>
  <c r="O281" i="9"/>
  <c r="N281" i="9"/>
  <c r="M281" i="9"/>
  <c r="L281" i="9"/>
  <c r="K281" i="9"/>
  <c r="J281" i="9"/>
  <c r="I281" i="9"/>
  <c r="H281" i="9"/>
  <c r="G281" i="9"/>
  <c r="F281" i="9"/>
  <c r="E281" i="9"/>
  <c r="D281" i="9"/>
  <c r="C281" i="9"/>
  <c r="B281" i="9"/>
  <c r="R280" i="9"/>
  <c r="Q280" i="9"/>
  <c r="P280" i="9"/>
  <c r="O280" i="9"/>
  <c r="N280" i="9"/>
  <c r="M280" i="9"/>
  <c r="L280" i="9"/>
  <c r="K280" i="9"/>
  <c r="J280" i="9"/>
  <c r="I280" i="9"/>
  <c r="H280" i="9"/>
  <c r="G280" i="9"/>
  <c r="F280" i="9"/>
  <c r="E280" i="9"/>
  <c r="D280" i="9"/>
  <c r="C280" i="9"/>
  <c r="B280" i="9"/>
  <c r="R279" i="9"/>
  <c r="Q279" i="9"/>
  <c r="P279" i="9"/>
  <c r="O279" i="9"/>
  <c r="N279" i="9"/>
  <c r="M279" i="9"/>
  <c r="L279" i="9"/>
  <c r="K279" i="9"/>
  <c r="J279" i="9"/>
  <c r="I279" i="9"/>
  <c r="H279" i="9"/>
  <c r="G279" i="9"/>
  <c r="F279" i="9"/>
  <c r="E279" i="9"/>
  <c r="D279" i="9"/>
  <c r="C279" i="9"/>
  <c r="B279" i="9"/>
  <c r="R278" i="9"/>
  <c r="Q278" i="9"/>
  <c r="P278" i="9"/>
  <c r="O278" i="9"/>
  <c r="N278" i="9"/>
  <c r="M278" i="9"/>
  <c r="L278" i="9"/>
  <c r="K278" i="9"/>
  <c r="J278" i="9"/>
  <c r="I278" i="9"/>
  <c r="H278" i="9"/>
  <c r="G278" i="9"/>
  <c r="F278" i="9"/>
  <c r="E278" i="9"/>
  <c r="D278" i="9"/>
  <c r="C278" i="9"/>
  <c r="B278" i="9"/>
  <c r="R277" i="9"/>
  <c r="Q277" i="9"/>
  <c r="P277" i="9"/>
  <c r="O277" i="9"/>
  <c r="N277" i="9"/>
  <c r="M277" i="9"/>
  <c r="L277" i="9"/>
  <c r="K277" i="9"/>
  <c r="J277" i="9"/>
  <c r="I277" i="9"/>
  <c r="H277" i="9"/>
  <c r="G277" i="9"/>
  <c r="F277" i="9"/>
  <c r="E277" i="9"/>
  <c r="D277" i="9"/>
  <c r="C277" i="9"/>
  <c r="B277" i="9"/>
  <c r="R276" i="9"/>
  <c r="Q276" i="9"/>
  <c r="P276" i="9"/>
  <c r="O276" i="9"/>
  <c r="N276" i="9"/>
  <c r="M276" i="9"/>
  <c r="L276" i="9"/>
  <c r="K276" i="9"/>
  <c r="J276" i="9"/>
  <c r="I276" i="9"/>
  <c r="H276" i="9"/>
  <c r="G276" i="9"/>
  <c r="F276" i="9"/>
  <c r="E276" i="9"/>
  <c r="D276" i="9"/>
  <c r="C276" i="9"/>
  <c r="B276" i="9"/>
  <c r="R275" i="9"/>
  <c r="Q275" i="9"/>
  <c r="P275" i="9"/>
  <c r="O275" i="9"/>
  <c r="N275" i="9"/>
  <c r="M275" i="9"/>
  <c r="L275" i="9"/>
  <c r="K275" i="9"/>
  <c r="J275" i="9"/>
  <c r="I275" i="9"/>
  <c r="H275" i="9"/>
  <c r="G275" i="9"/>
  <c r="F275" i="9"/>
  <c r="E275" i="9"/>
  <c r="D275" i="9"/>
  <c r="C275" i="9"/>
  <c r="B275" i="9"/>
  <c r="R274" i="9"/>
  <c r="Q274" i="9"/>
  <c r="P274" i="9"/>
  <c r="O274" i="9"/>
  <c r="N274" i="9"/>
  <c r="M274" i="9"/>
  <c r="L274" i="9"/>
  <c r="K274" i="9"/>
  <c r="J274" i="9"/>
  <c r="I274" i="9"/>
  <c r="H274" i="9"/>
  <c r="G274" i="9"/>
  <c r="F274" i="9"/>
  <c r="E274" i="9"/>
  <c r="D274" i="9"/>
  <c r="C274" i="9"/>
  <c r="B274" i="9"/>
  <c r="R273" i="9"/>
  <c r="Q273" i="9"/>
  <c r="P273" i="9"/>
  <c r="O273" i="9"/>
  <c r="N273" i="9"/>
  <c r="M273" i="9"/>
  <c r="L273" i="9"/>
  <c r="K273" i="9"/>
  <c r="J273" i="9"/>
  <c r="I273" i="9"/>
  <c r="H273" i="9"/>
  <c r="G273" i="9"/>
  <c r="F273" i="9"/>
  <c r="E273" i="9"/>
  <c r="D273" i="9"/>
  <c r="C273" i="9"/>
  <c r="B273" i="9"/>
  <c r="R272" i="9"/>
  <c r="Q272" i="9"/>
  <c r="P272" i="9"/>
  <c r="O272" i="9"/>
  <c r="N272" i="9"/>
  <c r="M272" i="9"/>
  <c r="L272" i="9"/>
  <c r="K272" i="9"/>
  <c r="J272" i="9"/>
  <c r="I272" i="9"/>
  <c r="H272" i="9"/>
  <c r="G272" i="9"/>
  <c r="F272" i="9"/>
  <c r="E272" i="9"/>
  <c r="D272" i="9"/>
  <c r="C272" i="9"/>
  <c r="B272" i="9"/>
  <c r="R271" i="9"/>
  <c r="Q271" i="9"/>
  <c r="P271" i="9"/>
  <c r="O271" i="9"/>
  <c r="N271" i="9"/>
  <c r="M271" i="9"/>
  <c r="L271" i="9"/>
  <c r="K271" i="9"/>
  <c r="J271" i="9"/>
  <c r="I271" i="9"/>
  <c r="H271" i="9"/>
  <c r="G271" i="9"/>
  <c r="F271" i="9"/>
  <c r="E271" i="9"/>
  <c r="D271" i="9"/>
  <c r="C271" i="9"/>
  <c r="B271" i="9"/>
  <c r="R270" i="9"/>
  <c r="Q270" i="9"/>
  <c r="P270" i="9"/>
  <c r="O270" i="9"/>
  <c r="N270" i="9"/>
  <c r="M270" i="9"/>
  <c r="L270" i="9"/>
  <c r="K270" i="9"/>
  <c r="J270" i="9"/>
  <c r="I270" i="9"/>
  <c r="H270" i="9"/>
  <c r="G270" i="9"/>
  <c r="F270" i="9"/>
  <c r="E270" i="9"/>
  <c r="D270" i="9"/>
  <c r="C270" i="9"/>
  <c r="B270" i="9"/>
  <c r="R269" i="9"/>
  <c r="Q269" i="9"/>
  <c r="P269" i="9"/>
  <c r="O269" i="9"/>
  <c r="N269" i="9"/>
  <c r="M269" i="9"/>
  <c r="L269" i="9"/>
  <c r="K269" i="9"/>
  <c r="J269" i="9"/>
  <c r="I269" i="9"/>
  <c r="H269" i="9"/>
  <c r="G269" i="9"/>
  <c r="F269" i="9"/>
  <c r="E269" i="9"/>
  <c r="D269" i="9"/>
  <c r="C269" i="9"/>
  <c r="B269" i="9"/>
  <c r="R268" i="9"/>
  <c r="Q268" i="9"/>
  <c r="P268" i="9"/>
  <c r="O268" i="9"/>
  <c r="N268" i="9"/>
  <c r="M268" i="9"/>
  <c r="L268" i="9"/>
  <c r="K268" i="9"/>
  <c r="J268" i="9"/>
  <c r="I268" i="9"/>
  <c r="H268" i="9"/>
  <c r="G268" i="9"/>
  <c r="F268" i="9"/>
  <c r="E268" i="9"/>
  <c r="D268" i="9"/>
  <c r="C268" i="9"/>
  <c r="B268" i="9"/>
  <c r="R267" i="9"/>
  <c r="Q267" i="9"/>
  <c r="P267" i="9"/>
  <c r="O267" i="9"/>
  <c r="N267" i="9"/>
  <c r="M267" i="9"/>
  <c r="L267" i="9"/>
  <c r="K267" i="9"/>
  <c r="J267" i="9"/>
  <c r="I267" i="9"/>
  <c r="H267" i="9"/>
  <c r="G267" i="9"/>
  <c r="F267" i="9"/>
  <c r="E267" i="9"/>
  <c r="D267" i="9"/>
  <c r="C267" i="9"/>
  <c r="B267" i="9"/>
  <c r="R266" i="9"/>
  <c r="Q266" i="9"/>
  <c r="P266" i="9"/>
  <c r="O266" i="9"/>
  <c r="N266" i="9"/>
  <c r="M266" i="9"/>
  <c r="L266" i="9"/>
  <c r="K266" i="9"/>
  <c r="J266" i="9"/>
  <c r="I266" i="9"/>
  <c r="H266" i="9"/>
  <c r="G266" i="9"/>
  <c r="F266" i="9"/>
  <c r="E266" i="9"/>
  <c r="D266" i="9"/>
  <c r="C266" i="9"/>
  <c r="B266" i="9"/>
  <c r="R265" i="9"/>
  <c r="Q265" i="9"/>
  <c r="P265" i="9"/>
  <c r="O265" i="9"/>
  <c r="N265" i="9"/>
  <c r="M265" i="9"/>
  <c r="L265" i="9"/>
  <c r="K265" i="9"/>
  <c r="J265" i="9"/>
  <c r="I265" i="9"/>
  <c r="H265" i="9"/>
  <c r="G265" i="9"/>
  <c r="F265" i="9"/>
  <c r="E265" i="9"/>
  <c r="D265" i="9"/>
  <c r="C265" i="9"/>
  <c r="B265" i="9"/>
  <c r="R264" i="9"/>
  <c r="Q264" i="9"/>
  <c r="P264" i="9"/>
  <c r="O264" i="9"/>
  <c r="N264" i="9"/>
  <c r="M264" i="9"/>
  <c r="L264" i="9"/>
  <c r="K264" i="9"/>
  <c r="J264" i="9"/>
  <c r="I264" i="9"/>
  <c r="H264" i="9"/>
  <c r="G264" i="9"/>
  <c r="F264" i="9"/>
  <c r="E264" i="9"/>
  <c r="D264" i="9"/>
  <c r="C264" i="9"/>
  <c r="B264" i="9"/>
  <c r="R263" i="9"/>
  <c r="Q263" i="9"/>
  <c r="P263" i="9"/>
  <c r="O263" i="9"/>
  <c r="N263" i="9"/>
  <c r="M263" i="9"/>
  <c r="L263" i="9"/>
  <c r="K263" i="9"/>
  <c r="J263" i="9"/>
  <c r="I263" i="9"/>
  <c r="H263" i="9"/>
  <c r="G263" i="9"/>
  <c r="F263" i="9"/>
  <c r="E263" i="9"/>
  <c r="D263" i="9"/>
  <c r="C263" i="9"/>
  <c r="B263" i="9"/>
  <c r="R262" i="9"/>
  <c r="Q262" i="9"/>
  <c r="P262" i="9"/>
  <c r="O262" i="9"/>
  <c r="N262" i="9"/>
  <c r="M262" i="9"/>
  <c r="L262" i="9"/>
  <c r="K262" i="9"/>
  <c r="J262" i="9"/>
  <c r="I262" i="9"/>
  <c r="H262" i="9"/>
  <c r="G262" i="9"/>
  <c r="F262" i="9"/>
  <c r="E262" i="9"/>
  <c r="D262" i="9"/>
  <c r="C262" i="9"/>
  <c r="B262" i="9"/>
  <c r="R261" i="9"/>
  <c r="Q261" i="9"/>
  <c r="P261" i="9"/>
  <c r="O261" i="9"/>
  <c r="N261" i="9"/>
  <c r="M261" i="9"/>
  <c r="L261" i="9"/>
  <c r="K261" i="9"/>
  <c r="J261" i="9"/>
  <c r="I261" i="9"/>
  <c r="H261" i="9"/>
  <c r="G261" i="9"/>
  <c r="F261" i="9"/>
  <c r="E261" i="9"/>
  <c r="D261" i="9"/>
  <c r="C261" i="9"/>
  <c r="B261" i="9"/>
  <c r="R260" i="9"/>
  <c r="Q260" i="9"/>
  <c r="P260" i="9"/>
  <c r="O260" i="9"/>
  <c r="N260" i="9"/>
  <c r="M260" i="9"/>
  <c r="L260" i="9"/>
  <c r="K260" i="9"/>
  <c r="J260" i="9"/>
  <c r="I260" i="9"/>
  <c r="H260" i="9"/>
  <c r="G260" i="9"/>
  <c r="F260" i="9"/>
  <c r="E260" i="9"/>
  <c r="D260" i="9"/>
  <c r="C260" i="9"/>
  <c r="B260" i="9"/>
  <c r="R259" i="9"/>
  <c r="Q259" i="9"/>
  <c r="P259" i="9"/>
  <c r="O259" i="9"/>
  <c r="N259" i="9"/>
  <c r="M259" i="9"/>
  <c r="L259" i="9"/>
  <c r="K259" i="9"/>
  <c r="J259" i="9"/>
  <c r="I259" i="9"/>
  <c r="H259" i="9"/>
  <c r="G259" i="9"/>
  <c r="F259" i="9"/>
  <c r="E259" i="9"/>
  <c r="D259" i="9"/>
  <c r="C259" i="9"/>
  <c r="B259" i="9"/>
  <c r="R258" i="9"/>
  <c r="Q258" i="9"/>
  <c r="P258" i="9"/>
  <c r="O258" i="9"/>
  <c r="N258" i="9"/>
  <c r="M258" i="9"/>
  <c r="L258" i="9"/>
  <c r="K258" i="9"/>
  <c r="J258" i="9"/>
  <c r="I258" i="9"/>
  <c r="H258" i="9"/>
  <c r="G258" i="9"/>
  <c r="F258" i="9"/>
  <c r="E258" i="9"/>
  <c r="D258" i="9"/>
  <c r="C258" i="9"/>
  <c r="B258" i="9"/>
  <c r="R257" i="9"/>
  <c r="Q257" i="9"/>
  <c r="P257" i="9"/>
  <c r="O257" i="9"/>
  <c r="N257" i="9"/>
  <c r="M257" i="9"/>
  <c r="L257" i="9"/>
  <c r="K257" i="9"/>
  <c r="J257" i="9"/>
  <c r="I257" i="9"/>
  <c r="H257" i="9"/>
  <c r="G257" i="9"/>
  <c r="F257" i="9"/>
  <c r="E257" i="9"/>
  <c r="D257" i="9"/>
  <c r="C257" i="9"/>
  <c r="B257" i="9"/>
  <c r="R256" i="9"/>
  <c r="Q256" i="9"/>
  <c r="P256" i="9"/>
  <c r="O256" i="9"/>
  <c r="N256" i="9"/>
  <c r="M256" i="9"/>
  <c r="L256" i="9"/>
  <c r="K256" i="9"/>
  <c r="J256" i="9"/>
  <c r="I256" i="9"/>
  <c r="H256" i="9"/>
  <c r="G256" i="9"/>
  <c r="F256" i="9"/>
  <c r="E256" i="9"/>
  <c r="D256" i="9"/>
  <c r="C256" i="9"/>
  <c r="B256" i="9"/>
  <c r="R255" i="9"/>
  <c r="Q255" i="9"/>
  <c r="P255" i="9"/>
  <c r="O255" i="9"/>
  <c r="N255" i="9"/>
  <c r="M255" i="9"/>
  <c r="L255" i="9"/>
  <c r="K255" i="9"/>
  <c r="J255" i="9"/>
  <c r="I255" i="9"/>
  <c r="H255" i="9"/>
  <c r="G255" i="9"/>
  <c r="F255" i="9"/>
  <c r="E255" i="9"/>
  <c r="D255" i="9"/>
  <c r="C255" i="9"/>
  <c r="B255" i="9"/>
  <c r="R254" i="9"/>
  <c r="Q254" i="9"/>
  <c r="P254" i="9"/>
  <c r="O254" i="9"/>
  <c r="N254" i="9"/>
  <c r="M254" i="9"/>
  <c r="L254" i="9"/>
  <c r="K254" i="9"/>
  <c r="J254" i="9"/>
  <c r="I254" i="9"/>
  <c r="H254" i="9"/>
  <c r="G254" i="9"/>
  <c r="F254" i="9"/>
  <c r="E254" i="9"/>
  <c r="D254" i="9"/>
  <c r="C254" i="9"/>
  <c r="B254" i="9"/>
  <c r="R253" i="9"/>
  <c r="Q253" i="9"/>
  <c r="P253" i="9"/>
  <c r="O253" i="9"/>
  <c r="N253" i="9"/>
  <c r="M253" i="9"/>
  <c r="L253" i="9"/>
  <c r="K253" i="9"/>
  <c r="J253" i="9"/>
  <c r="I253" i="9"/>
  <c r="H253" i="9"/>
  <c r="G253" i="9"/>
  <c r="F253" i="9"/>
  <c r="E253" i="9"/>
  <c r="D253" i="9"/>
  <c r="C253" i="9"/>
  <c r="B253" i="9"/>
  <c r="R252" i="9"/>
  <c r="Q252" i="9"/>
  <c r="P252" i="9"/>
  <c r="O252" i="9"/>
  <c r="N252" i="9"/>
  <c r="M252" i="9"/>
  <c r="L252" i="9"/>
  <c r="K252" i="9"/>
  <c r="J252" i="9"/>
  <c r="I252" i="9"/>
  <c r="H252" i="9"/>
  <c r="G252" i="9"/>
  <c r="F252" i="9"/>
  <c r="E252" i="9"/>
  <c r="D252" i="9"/>
  <c r="C252" i="9"/>
  <c r="B252" i="9"/>
  <c r="R251" i="9"/>
  <c r="Q251" i="9"/>
  <c r="P251" i="9"/>
  <c r="O251" i="9"/>
  <c r="N251" i="9"/>
  <c r="M251" i="9"/>
  <c r="L251" i="9"/>
  <c r="K251" i="9"/>
  <c r="J251" i="9"/>
  <c r="I251" i="9"/>
  <c r="H251" i="9"/>
  <c r="G251" i="9"/>
  <c r="F251" i="9"/>
  <c r="E251" i="9"/>
  <c r="D251" i="9"/>
  <c r="C251" i="9"/>
  <c r="B251" i="9"/>
  <c r="R250" i="9"/>
  <c r="Q250" i="9"/>
  <c r="P250" i="9"/>
  <c r="O250" i="9"/>
  <c r="N250" i="9"/>
  <c r="M250" i="9"/>
  <c r="L250" i="9"/>
  <c r="K250" i="9"/>
  <c r="J250" i="9"/>
  <c r="I250" i="9"/>
  <c r="H250" i="9"/>
  <c r="G250" i="9"/>
  <c r="F250" i="9"/>
  <c r="E250" i="9"/>
  <c r="D250" i="9"/>
  <c r="C250" i="9"/>
  <c r="B250" i="9"/>
  <c r="R249" i="9"/>
  <c r="Q249" i="9"/>
  <c r="P249" i="9"/>
  <c r="O249" i="9"/>
  <c r="N249" i="9"/>
  <c r="M249" i="9"/>
  <c r="L249" i="9"/>
  <c r="K249" i="9"/>
  <c r="J249" i="9"/>
  <c r="I249" i="9"/>
  <c r="H249" i="9"/>
  <c r="G249" i="9"/>
  <c r="F249" i="9"/>
  <c r="E249" i="9"/>
  <c r="D249" i="9"/>
  <c r="C249" i="9"/>
  <c r="B249" i="9"/>
  <c r="R248" i="9"/>
  <c r="Q248" i="9"/>
  <c r="P248" i="9"/>
  <c r="O248" i="9"/>
  <c r="N248" i="9"/>
  <c r="M248" i="9"/>
  <c r="L248" i="9"/>
  <c r="K248" i="9"/>
  <c r="J248" i="9"/>
  <c r="I248" i="9"/>
  <c r="H248" i="9"/>
  <c r="G248" i="9"/>
  <c r="F248" i="9"/>
  <c r="E248" i="9"/>
  <c r="D248" i="9"/>
  <c r="C248" i="9"/>
  <c r="B248" i="9"/>
  <c r="R247" i="9"/>
  <c r="Q247" i="9"/>
  <c r="P247" i="9"/>
  <c r="O247" i="9"/>
  <c r="N247" i="9"/>
  <c r="M247" i="9"/>
  <c r="L247" i="9"/>
  <c r="K247" i="9"/>
  <c r="J247" i="9"/>
  <c r="I247" i="9"/>
  <c r="H247" i="9"/>
  <c r="G247" i="9"/>
  <c r="F247" i="9"/>
  <c r="E247" i="9"/>
  <c r="D247" i="9"/>
  <c r="C247" i="9"/>
  <c r="B247" i="9"/>
  <c r="R246" i="9"/>
  <c r="Q246" i="9"/>
  <c r="P246" i="9"/>
  <c r="O246" i="9"/>
  <c r="N246" i="9"/>
  <c r="M246" i="9"/>
  <c r="L246" i="9"/>
  <c r="K246" i="9"/>
  <c r="J246" i="9"/>
  <c r="I246" i="9"/>
  <c r="H246" i="9"/>
  <c r="G246" i="9"/>
  <c r="F246" i="9"/>
  <c r="E246" i="9"/>
  <c r="D246" i="9"/>
  <c r="C246" i="9"/>
  <c r="B246" i="9"/>
  <c r="R245" i="9"/>
  <c r="Q245" i="9"/>
  <c r="P245" i="9"/>
  <c r="O245" i="9"/>
  <c r="N245" i="9"/>
  <c r="M245" i="9"/>
  <c r="L245" i="9"/>
  <c r="K245" i="9"/>
  <c r="J245" i="9"/>
  <c r="I245" i="9"/>
  <c r="H245" i="9"/>
  <c r="G245" i="9"/>
  <c r="F245" i="9"/>
  <c r="E245" i="9"/>
  <c r="D245" i="9"/>
  <c r="C245" i="9"/>
  <c r="B245" i="9"/>
  <c r="R244" i="9"/>
  <c r="Q244" i="9"/>
  <c r="P244" i="9"/>
  <c r="O244" i="9"/>
  <c r="N244" i="9"/>
  <c r="M244" i="9"/>
  <c r="L244" i="9"/>
  <c r="K244" i="9"/>
  <c r="J244" i="9"/>
  <c r="I244" i="9"/>
  <c r="H244" i="9"/>
  <c r="G244" i="9"/>
  <c r="F244" i="9"/>
  <c r="E244" i="9"/>
  <c r="D244" i="9"/>
  <c r="C244" i="9"/>
  <c r="B244" i="9"/>
  <c r="R243" i="9"/>
  <c r="Q243" i="9"/>
  <c r="P243" i="9"/>
  <c r="O243" i="9"/>
  <c r="N243" i="9"/>
  <c r="M243" i="9"/>
  <c r="L243" i="9"/>
  <c r="K243" i="9"/>
  <c r="J243" i="9"/>
  <c r="I243" i="9"/>
  <c r="H243" i="9"/>
  <c r="G243" i="9"/>
  <c r="F243" i="9"/>
  <c r="E243" i="9"/>
  <c r="D243" i="9"/>
  <c r="C243" i="9"/>
  <c r="B243" i="9"/>
  <c r="R242" i="9"/>
  <c r="Q242" i="9"/>
  <c r="P242" i="9"/>
  <c r="O242" i="9"/>
  <c r="N242" i="9"/>
  <c r="M242" i="9"/>
  <c r="L242" i="9"/>
  <c r="K242" i="9"/>
  <c r="J242" i="9"/>
  <c r="I242" i="9"/>
  <c r="H242" i="9"/>
  <c r="G242" i="9"/>
  <c r="F242" i="9"/>
  <c r="E242" i="9"/>
  <c r="D242" i="9"/>
  <c r="C242" i="9"/>
  <c r="B242" i="9"/>
  <c r="R241" i="9"/>
  <c r="Q241" i="9"/>
  <c r="P241" i="9"/>
  <c r="O241" i="9"/>
  <c r="N241" i="9"/>
  <c r="M241" i="9"/>
  <c r="L241" i="9"/>
  <c r="K241" i="9"/>
  <c r="J241" i="9"/>
  <c r="I241" i="9"/>
  <c r="H241" i="9"/>
  <c r="G241" i="9"/>
  <c r="F241" i="9"/>
  <c r="E241" i="9"/>
  <c r="D241" i="9"/>
  <c r="C241" i="9"/>
  <c r="B241" i="9"/>
  <c r="R240" i="9"/>
  <c r="Q240" i="9"/>
  <c r="P240" i="9"/>
  <c r="O240" i="9"/>
  <c r="N240" i="9"/>
  <c r="M240" i="9"/>
  <c r="L240" i="9"/>
  <c r="K240" i="9"/>
  <c r="J240" i="9"/>
  <c r="I240" i="9"/>
  <c r="H240" i="9"/>
  <c r="G240" i="9"/>
  <c r="F240" i="9"/>
  <c r="E240" i="9"/>
  <c r="D240" i="9"/>
  <c r="C240" i="9"/>
  <c r="B240" i="9"/>
  <c r="R239" i="9"/>
  <c r="Q239" i="9"/>
  <c r="P239" i="9"/>
  <c r="O239" i="9"/>
  <c r="N239" i="9"/>
  <c r="M239" i="9"/>
  <c r="L239" i="9"/>
  <c r="K239" i="9"/>
  <c r="J239" i="9"/>
  <c r="I239" i="9"/>
  <c r="H239" i="9"/>
  <c r="G239" i="9"/>
  <c r="F239" i="9"/>
  <c r="E239" i="9"/>
  <c r="D239" i="9"/>
  <c r="C239" i="9"/>
  <c r="B239" i="9"/>
  <c r="R238" i="9"/>
  <c r="Q238" i="9"/>
  <c r="P238" i="9"/>
  <c r="O238" i="9"/>
  <c r="N238" i="9"/>
  <c r="M238" i="9"/>
  <c r="L238" i="9"/>
  <c r="K238" i="9"/>
  <c r="J238" i="9"/>
  <c r="I238" i="9"/>
  <c r="H238" i="9"/>
  <c r="G238" i="9"/>
  <c r="F238" i="9"/>
  <c r="E238" i="9"/>
  <c r="D238" i="9"/>
  <c r="C238" i="9"/>
  <c r="B238" i="9"/>
  <c r="R237" i="9"/>
  <c r="Q237" i="9"/>
  <c r="P237" i="9"/>
  <c r="O237" i="9"/>
  <c r="N237" i="9"/>
  <c r="M237" i="9"/>
  <c r="L237" i="9"/>
  <c r="K237" i="9"/>
  <c r="J237" i="9"/>
  <c r="I237" i="9"/>
  <c r="H237" i="9"/>
  <c r="G237" i="9"/>
  <c r="F237" i="9"/>
  <c r="E237" i="9"/>
  <c r="D237" i="9"/>
  <c r="C237" i="9"/>
  <c r="B237" i="9"/>
  <c r="R236" i="9"/>
  <c r="Q236" i="9"/>
  <c r="P236" i="9"/>
  <c r="O236" i="9"/>
  <c r="N236" i="9"/>
  <c r="M236" i="9"/>
  <c r="L236" i="9"/>
  <c r="K236" i="9"/>
  <c r="J236" i="9"/>
  <c r="I236" i="9"/>
  <c r="H236" i="9"/>
  <c r="G236" i="9"/>
  <c r="F236" i="9"/>
  <c r="E236" i="9"/>
  <c r="D236" i="9"/>
  <c r="C236" i="9"/>
  <c r="B236" i="9"/>
  <c r="R235" i="9"/>
  <c r="Q235" i="9"/>
  <c r="P235" i="9"/>
  <c r="O235" i="9"/>
  <c r="N235" i="9"/>
  <c r="M235" i="9"/>
  <c r="L235" i="9"/>
  <c r="K235" i="9"/>
  <c r="J235" i="9"/>
  <c r="I235" i="9"/>
  <c r="H235" i="9"/>
  <c r="G235" i="9"/>
  <c r="F235" i="9"/>
  <c r="E235" i="9"/>
  <c r="D235" i="9"/>
  <c r="C235" i="9"/>
  <c r="B235" i="9"/>
  <c r="R234" i="9"/>
  <c r="Q234" i="9"/>
  <c r="P234" i="9"/>
  <c r="O234" i="9"/>
  <c r="N234" i="9"/>
  <c r="M234" i="9"/>
  <c r="L234" i="9"/>
  <c r="K234" i="9"/>
  <c r="J234" i="9"/>
  <c r="I234" i="9"/>
  <c r="H234" i="9"/>
  <c r="G234" i="9"/>
  <c r="F234" i="9"/>
  <c r="E234" i="9"/>
  <c r="D234" i="9"/>
  <c r="C234" i="9"/>
  <c r="B234" i="9"/>
  <c r="R233" i="9"/>
  <c r="Q233" i="9"/>
  <c r="P233" i="9"/>
  <c r="O233" i="9"/>
  <c r="N233" i="9"/>
  <c r="M233" i="9"/>
  <c r="L233" i="9"/>
  <c r="K233" i="9"/>
  <c r="J233" i="9"/>
  <c r="I233" i="9"/>
  <c r="H233" i="9"/>
  <c r="G233" i="9"/>
  <c r="F233" i="9"/>
  <c r="E233" i="9"/>
  <c r="D233" i="9"/>
  <c r="C233" i="9"/>
  <c r="B233" i="9"/>
  <c r="R232" i="9"/>
  <c r="Q232" i="9"/>
  <c r="P232" i="9"/>
  <c r="O232" i="9"/>
  <c r="N232" i="9"/>
  <c r="M232" i="9"/>
  <c r="L232" i="9"/>
  <c r="K232" i="9"/>
  <c r="J232" i="9"/>
  <c r="I232" i="9"/>
  <c r="H232" i="9"/>
  <c r="G232" i="9"/>
  <c r="F232" i="9"/>
  <c r="E232" i="9"/>
  <c r="D232" i="9"/>
  <c r="C232" i="9"/>
  <c r="B232" i="9"/>
  <c r="R231" i="9"/>
  <c r="Q231" i="9"/>
  <c r="P231" i="9"/>
  <c r="O231" i="9"/>
  <c r="N231" i="9"/>
  <c r="M231" i="9"/>
  <c r="L231" i="9"/>
  <c r="K231" i="9"/>
  <c r="J231" i="9"/>
  <c r="I231" i="9"/>
  <c r="H231" i="9"/>
  <c r="G231" i="9"/>
  <c r="F231" i="9"/>
  <c r="E231" i="9"/>
  <c r="D231" i="9"/>
  <c r="C231" i="9"/>
  <c r="B231" i="9"/>
  <c r="R230" i="9"/>
  <c r="Q230" i="9"/>
  <c r="P230" i="9"/>
  <c r="O230" i="9"/>
  <c r="N230" i="9"/>
  <c r="M230" i="9"/>
  <c r="L230" i="9"/>
  <c r="K230" i="9"/>
  <c r="J230" i="9"/>
  <c r="I230" i="9"/>
  <c r="H230" i="9"/>
  <c r="G230" i="9"/>
  <c r="F230" i="9"/>
  <c r="E230" i="9"/>
  <c r="D230" i="9"/>
  <c r="C230" i="9"/>
  <c r="B230" i="9"/>
  <c r="R229" i="9"/>
  <c r="Q229" i="9"/>
  <c r="P229" i="9"/>
  <c r="O229" i="9"/>
  <c r="N229" i="9"/>
  <c r="M229" i="9"/>
  <c r="L229" i="9"/>
  <c r="K229" i="9"/>
  <c r="J229" i="9"/>
  <c r="I229" i="9"/>
  <c r="H229" i="9"/>
  <c r="G229" i="9"/>
  <c r="F229" i="9"/>
  <c r="E229" i="9"/>
  <c r="D229" i="9"/>
  <c r="C229" i="9"/>
  <c r="B229" i="9"/>
  <c r="R228" i="9"/>
  <c r="Q228" i="9"/>
  <c r="P228" i="9"/>
  <c r="O228" i="9"/>
  <c r="N228" i="9"/>
  <c r="M228" i="9"/>
  <c r="L228" i="9"/>
  <c r="K228" i="9"/>
  <c r="J228" i="9"/>
  <c r="I228" i="9"/>
  <c r="H228" i="9"/>
  <c r="G228" i="9"/>
  <c r="F228" i="9"/>
  <c r="E228" i="9"/>
  <c r="D228" i="9"/>
  <c r="C228" i="9"/>
  <c r="B228" i="9"/>
  <c r="R227" i="9"/>
  <c r="Q227" i="9"/>
  <c r="P227" i="9"/>
  <c r="O227" i="9"/>
  <c r="N227" i="9"/>
  <c r="M227" i="9"/>
  <c r="L227" i="9"/>
  <c r="K227" i="9"/>
  <c r="J227" i="9"/>
  <c r="I227" i="9"/>
  <c r="H227" i="9"/>
  <c r="G227" i="9"/>
  <c r="F227" i="9"/>
  <c r="E227" i="9"/>
  <c r="D227" i="9"/>
  <c r="C227" i="9"/>
  <c r="B227" i="9"/>
  <c r="R226" i="9"/>
  <c r="Q226" i="9"/>
  <c r="P226" i="9"/>
  <c r="O226" i="9"/>
  <c r="N226" i="9"/>
  <c r="M226" i="9"/>
  <c r="L226" i="9"/>
  <c r="K226" i="9"/>
  <c r="J226" i="9"/>
  <c r="I226" i="9"/>
  <c r="H226" i="9"/>
  <c r="G226" i="9"/>
  <c r="F226" i="9"/>
  <c r="E226" i="9"/>
  <c r="D226" i="9"/>
  <c r="C226" i="9"/>
  <c r="B226" i="9"/>
  <c r="R225" i="9"/>
  <c r="Q225" i="9"/>
  <c r="P225" i="9"/>
  <c r="O225" i="9"/>
  <c r="N225" i="9"/>
  <c r="M225" i="9"/>
  <c r="L225" i="9"/>
  <c r="K225" i="9"/>
  <c r="J225" i="9"/>
  <c r="I225" i="9"/>
  <c r="H225" i="9"/>
  <c r="G225" i="9"/>
  <c r="F225" i="9"/>
  <c r="E225" i="9"/>
  <c r="D225" i="9"/>
  <c r="C225" i="9"/>
  <c r="B225" i="9"/>
  <c r="R224" i="9"/>
  <c r="Q224" i="9"/>
  <c r="P224" i="9"/>
  <c r="O224" i="9"/>
  <c r="N224" i="9"/>
  <c r="M224" i="9"/>
  <c r="L224" i="9"/>
  <c r="K224" i="9"/>
  <c r="J224" i="9"/>
  <c r="I224" i="9"/>
  <c r="H224" i="9"/>
  <c r="G224" i="9"/>
  <c r="F224" i="9"/>
  <c r="E224" i="9"/>
  <c r="D224" i="9"/>
  <c r="C224" i="9"/>
  <c r="B224" i="9"/>
  <c r="R223" i="9"/>
  <c r="Q223" i="9"/>
  <c r="P223" i="9"/>
  <c r="O223" i="9"/>
  <c r="N223" i="9"/>
  <c r="M223" i="9"/>
  <c r="L223" i="9"/>
  <c r="K223" i="9"/>
  <c r="J223" i="9"/>
  <c r="I223" i="9"/>
  <c r="H223" i="9"/>
  <c r="G223" i="9"/>
  <c r="F223" i="9"/>
  <c r="E223" i="9"/>
  <c r="D223" i="9"/>
  <c r="C223" i="9"/>
  <c r="B223" i="9"/>
  <c r="R222" i="9"/>
  <c r="Q222" i="9"/>
  <c r="P222" i="9"/>
  <c r="O222" i="9"/>
  <c r="N222" i="9"/>
  <c r="M222" i="9"/>
  <c r="L222" i="9"/>
  <c r="K222" i="9"/>
  <c r="J222" i="9"/>
  <c r="I222" i="9"/>
  <c r="H222" i="9"/>
  <c r="G222" i="9"/>
  <c r="F222" i="9"/>
  <c r="E222" i="9"/>
  <c r="D222" i="9"/>
  <c r="C222" i="9"/>
  <c r="B222" i="9"/>
  <c r="R221" i="9"/>
  <c r="Q221" i="9"/>
  <c r="P221" i="9"/>
  <c r="O221" i="9"/>
  <c r="N221" i="9"/>
  <c r="M221" i="9"/>
  <c r="L221" i="9"/>
  <c r="K221" i="9"/>
  <c r="J221" i="9"/>
  <c r="I221" i="9"/>
  <c r="H221" i="9"/>
  <c r="G221" i="9"/>
  <c r="F221" i="9"/>
  <c r="E221" i="9"/>
  <c r="D221" i="9"/>
  <c r="C221" i="9"/>
  <c r="B221" i="9"/>
  <c r="R220" i="9"/>
  <c r="Q220" i="9"/>
  <c r="P220" i="9"/>
  <c r="O220" i="9"/>
  <c r="N220" i="9"/>
  <c r="M220" i="9"/>
  <c r="L220" i="9"/>
  <c r="K220" i="9"/>
  <c r="J220" i="9"/>
  <c r="I220" i="9"/>
  <c r="H220" i="9"/>
  <c r="G220" i="9"/>
  <c r="F220" i="9"/>
  <c r="E220" i="9"/>
  <c r="D220" i="9"/>
  <c r="C220" i="9"/>
  <c r="B220" i="9"/>
  <c r="R219" i="9"/>
  <c r="Q219" i="9"/>
  <c r="P219" i="9"/>
  <c r="O219" i="9"/>
  <c r="N219" i="9"/>
  <c r="M219" i="9"/>
  <c r="L219" i="9"/>
  <c r="K219" i="9"/>
  <c r="J219" i="9"/>
  <c r="I219" i="9"/>
  <c r="H219" i="9"/>
  <c r="G219" i="9"/>
  <c r="F219" i="9"/>
  <c r="E219" i="9"/>
  <c r="D219" i="9"/>
  <c r="C219" i="9"/>
  <c r="B219" i="9"/>
  <c r="R218" i="9"/>
  <c r="Q218" i="9"/>
  <c r="P218" i="9"/>
  <c r="O218" i="9"/>
  <c r="N218" i="9"/>
  <c r="M218" i="9"/>
  <c r="L218" i="9"/>
  <c r="K218" i="9"/>
  <c r="J218" i="9"/>
  <c r="I218" i="9"/>
  <c r="H218" i="9"/>
  <c r="G218" i="9"/>
  <c r="F218" i="9"/>
  <c r="E218" i="9"/>
  <c r="D218" i="9"/>
  <c r="C218" i="9"/>
  <c r="B218" i="9"/>
  <c r="R217" i="9"/>
  <c r="Q217" i="9"/>
  <c r="P217" i="9"/>
  <c r="O217" i="9"/>
  <c r="N217" i="9"/>
  <c r="M217" i="9"/>
  <c r="L217" i="9"/>
  <c r="K217" i="9"/>
  <c r="J217" i="9"/>
  <c r="I217" i="9"/>
  <c r="H217" i="9"/>
  <c r="G217" i="9"/>
  <c r="F217" i="9"/>
  <c r="E217" i="9"/>
  <c r="D217" i="9"/>
  <c r="C217" i="9"/>
  <c r="B217" i="9"/>
  <c r="R216" i="9"/>
  <c r="Q216" i="9"/>
  <c r="P216" i="9"/>
  <c r="O216" i="9"/>
  <c r="N216" i="9"/>
  <c r="M216" i="9"/>
  <c r="L216" i="9"/>
  <c r="K216" i="9"/>
  <c r="J216" i="9"/>
  <c r="I216" i="9"/>
  <c r="H216" i="9"/>
  <c r="G216" i="9"/>
  <c r="F216" i="9"/>
  <c r="E216" i="9"/>
  <c r="D216" i="9"/>
  <c r="C216" i="9"/>
  <c r="B216" i="9"/>
  <c r="R215" i="9"/>
  <c r="Q215" i="9"/>
  <c r="P215" i="9"/>
  <c r="O215" i="9"/>
  <c r="N215" i="9"/>
  <c r="M215" i="9"/>
  <c r="L215" i="9"/>
  <c r="K215" i="9"/>
  <c r="J215" i="9"/>
  <c r="I215" i="9"/>
  <c r="H215" i="9"/>
  <c r="G215" i="9"/>
  <c r="F215" i="9"/>
  <c r="E215" i="9"/>
  <c r="D215" i="9"/>
  <c r="C215" i="9"/>
  <c r="B215" i="9"/>
  <c r="R214" i="9"/>
  <c r="Q214" i="9"/>
  <c r="P214" i="9"/>
  <c r="O214" i="9"/>
  <c r="N214" i="9"/>
  <c r="M214" i="9"/>
  <c r="L214" i="9"/>
  <c r="K214" i="9"/>
  <c r="J214" i="9"/>
  <c r="I214" i="9"/>
  <c r="H214" i="9"/>
  <c r="G214" i="9"/>
  <c r="F214" i="9"/>
  <c r="E214" i="9"/>
  <c r="D214" i="9"/>
  <c r="C214" i="9"/>
  <c r="B214" i="9"/>
  <c r="R213" i="9"/>
  <c r="Q213" i="9"/>
  <c r="P213" i="9"/>
  <c r="O213" i="9"/>
  <c r="N213" i="9"/>
  <c r="M213" i="9"/>
  <c r="L213" i="9"/>
  <c r="K213" i="9"/>
  <c r="J213" i="9"/>
  <c r="I213" i="9"/>
  <c r="H213" i="9"/>
  <c r="G213" i="9"/>
  <c r="F213" i="9"/>
  <c r="E213" i="9"/>
  <c r="D213" i="9"/>
  <c r="C213" i="9"/>
  <c r="B213" i="9"/>
  <c r="R212" i="9"/>
  <c r="Q212" i="9"/>
  <c r="P212" i="9"/>
  <c r="O212" i="9"/>
  <c r="N212" i="9"/>
  <c r="M212" i="9"/>
  <c r="L212" i="9"/>
  <c r="K212" i="9"/>
  <c r="J212" i="9"/>
  <c r="I212" i="9"/>
  <c r="H212" i="9"/>
  <c r="G212" i="9"/>
  <c r="F212" i="9"/>
  <c r="E212" i="9"/>
  <c r="D212" i="9"/>
  <c r="C212" i="9"/>
  <c r="B212" i="9"/>
  <c r="R211" i="9"/>
  <c r="Q211" i="9"/>
  <c r="P211" i="9"/>
  <c r="O211" i="9"/>
  <c r="N211" i="9"/>
  <c r="M211" i="9"/>
  <c r="L211" i="9"/>
  <c r="K211" i="9"/>
  <c r="J211" i="9"/>
  <c r="I211" i="9"/>
  <c r="H211" i="9"/>
  <c r="G211" i="9"/>
  <c r="F211" i="9"/>
  <c r="E211" i="9"/>
  <c r="D211" i="9"/>
  <c r="C211" i="9"/>
  <c r="B211" i="9"/>
  <c r="R210" i="9"/>
  <c r="Q210" i="9"/>
  <c r="P210" i="9"/>
  <c r="O210" i="9"/>
  <c r="N210" i="9"/>
  <c r="M210" i="9"/>
  <c r="L210" i="9"/>
  <c r="K210" i="9"/>
  <c r="J210" i="9"/>
  <c r="I210" i="9"/>
  <c r="H210" i="9"/>
  <c r="G210" i="9"/>
  <c r="F210" i="9"/>
  <c r="E210" i="9"/>
  <c r="D210" i="9"/>
  <c r="C210" i="9"/>
  <c r="B210" i="9"/>
  <c r="R209" i="9"/>
  <c r="Q209" i="9"/>
  <c r="P209" i="9"/>
  <c r="O209" i="9"/>
  <c r="N209" i="9"/>
  <c r="M209" i="9"/>
  <c r="L209" i="9"/>
  <c r="K209" i="9"/>
  <c r="J209" i="9"/>
  <c r="I209" i="9"/>
  <c r="H209" i="9"/>
  <c r="G209" i="9"/>
  <c r="F209" i="9"/>
  <c r="E209" i="9"/>
  <c r="D209" i="9"/>
  <c r="C209" i="9"/>
  <c r="B209" i="9"/>
  <c r="R208" i="9"/>
  <c r="Q208" i="9"/>
  <c r="P208" i="9"/>
  <c r="O208" i="9"/>
  <c r="N208" i="9"/>
  <c r="M208" i="9"/>
  <c r="L208" i="9"/>
  <c r="K208" i="9"/>
  <c r="J208" i="9"/>
  <c r="I208" i="9"/>
  <c r="H208" i="9"/>
  <c r="G208" i="9"/>
  <c r="F208" i="9"/>
  <c r="E208" i="9"/>
  <c r="D208" i="9"/>
  <c r="C208" i="9"/>
  <c r="B208" i="9"/>
  <c r="R207" i="9"/>
  <c r="Q207" i="9"/>
  <c r="P207" i="9"/>
  <c r="O207" i="9"/>
  <c r="N207" i="9"/>
  <c r="M207" i="9"/>
  <c r="L207" i="9"/>
  <c r="K207" i="9"/>
  <c r="J207" i="9"/>
  <c r="I207" i="9"/>
  <c r="H207" i="9"/>
  <c r="G207" i="9"/>
  <c r="F207" i="9"/>
  <c r="E207" i="9"/>
  <c r="D207" i="9"/>
  <c r="C207" i="9"/>
  <c r="B207" i="9"/>
  <c r="R206" i="9"/>
  <c r="Q206" i="9"/>
  <c r="P206" i="9"/>
  <c r="O206" i="9"/>
  <c r="N206" i="9"/>
  <c r="M206" i="9"/>
  <c r="L206" i="9"/>
  <c r="K206" i="9"/>
  <c r="J206" i="9"/>
  <c r="I206" i="9"/>
  <c r="H206" i="9"/>
  <c r="G206" i="9"/>
  <c r="F206" i="9"/>
  <c r="E206" i="9"/>
  <c r="D206" i="9"/>
  <c r="C206" i="9"/>
  <c r="B206" i="9"/>
  <c r="R205" i="9"/>
  <c r="Q205" i="9"/>
  <c r="P205" i="9"/>
  <c r="O205" i="9"/>
  <c r="N205" i="9"/>
  <c r="M205" i="9"/>
  <c r="L205" i="9"/>
  <c r="K205" i="9"/>
  <c r="J205" i="9"/>
  <c r="I205" i="9"/>
  <c r="H205" i="9"/>
  <c r="G205" i="9"/>
  <c r="F205" i="9"/>
  <c r="E205" i="9"/>
  <c r="D205" i="9"/>
  <c r="C205" i="9"/>
  <c r="B205" i="9"/>
  <c r="R204" i="9"/>
  <c r="Q204" i="9"/>
  <c r="P204" i="9"/>
  <c r="O204" i="9"/>
  <c r="N204" i="9"/>
  <c r="M204" i="9"/>
  <c r="L204" i="9"/>
  <c r="K204" i="9"/>
  <c r="J204" i="9"/>
  <c r="I204" i="9"/>
  <c r="H204" i="9"/>
  <c r="G204" i="9"/>
  <c r="F204" i="9"/>
  <c r="E204" i="9"/>
  <c r="D204" i="9"/>
  <c r="C204" i="9"/>
  <c r="B204" i="9"/>
  <c r="R203" i="9"/>
  <c r="Q203" i="9"/>
  <c r="P203" i="9"/>
  <c r="O203" i="9"/>
  <c r="N203" i="9"/>
  <c r="M203" i="9"/>
  <c r="L203" i="9"/>
  <c r="K203" i="9"/>
  <c r="J203" i="9"/>
  <c r="I203" i="9"/>
  <c r="H203" i="9"/>
  <c r="G203" i="9"/>
  <c r="F203" i="9"/>
  <c r="E203" i="9"/>
  <c r="D203" i="9"/>
  <c r="C203" i="9"/>
  <c r="B203" i="9"/>
  <c r="R202" i="9"/>
  <c r="Q202" i="9"/>
  <c r="P202" i="9"/>
  <c r="O202" i="9"/>
  <c r="N202" i="9"/>
  <c r="M202" i="9"/>
  <c r="L202" i="9"/>
  <c r="K202" i="9"/>
  <c r="J202" i="9"/>
  <c r="I202" i="9"/>
  <c r="H202" i="9"/>
  <c r="G202" i="9"/>
  <c r="F202" i="9"/>
  <c r="E202" i="9"/>
  <c r="D202" i="9"/>
  <c r="C202" i="9"/>
  <c r="B202" i="9"/>
  <c r="R201" i="9"/>
  <c r="Q201" i="9"/>
  <c r="P201" i="9"/>
  <c r="O201" i="9"/>
  <c r="N201" i="9"/>
  <c r="M201" i="9"/>
  <c r="L201" i="9"/>
  <c r="K201" i="9"/>
  <c r="J201" i="9"/>
  <c r="I201" i="9"/>
  <c r="H201" i="9"/>
  <c r="G201" i="9"/>
  <c r="F201" i="9"/>
  <c r="E201" i="9"/>
  <c r="D201" i="9"/>
  <c r="C201" i="9"/>
  <c r="B201" i="9"/>
  <c r="R200" i="9"/>
  <c r="Q200" i="9"/>
  <c r="P200" i="9"/>
  <c r="O200" i="9"/>
  <c r="N200" i="9"/>
  <c r="M200" i="9"/>
  <c r="L200" i="9"/>
  <c r="K200" i="9"/>
  <c r="J200" i="9"/>
  <c r="I200" i="9"/>
  <c r="H200" i="9"/>
  <c r="G200" i="9"/>
  <c r="F200" i="9"/>
  <c r="E200" i="9"/>
  <c r="D200" i="9"/>
  <c r="C200" i="9"/>
  <c r="B200" i="9"/>
  <c r="R199" i="9"/>
  <c r="Q199" i="9"/>
  <c r="P199" i="9"/>
  <c r="O199" i="9"/>
  <c r="N199" i="9"/>
  <c r="M199" i="9"/>
  <c r="L199" i="9"/>
  <c r="K199" i="9"/>
  <c r="J199" i="9"/>
  <c r="I199" i="9"/>
  <c r="H199" i="9"/>
  <c r="G199" i="9"/>
  <c r="F199" i="9"/>
  <c r="E199" i="9"/>
  <c r="D199" i="9"/>
  <c r="C199" i="9"/>
  <c r="B199" i="9"/>
  <c r="R198" i="9"/>
  <c r="Q198" i="9"/>
  <c r="P198" i="9"/>
  <c r="O198" i="9"/>
  <c r="N198" i="9"/>
  <c r="M198" i="9"/>
  <c r="L198" i="9"/>
  <c r="K198" i="9"/>
  <c r="J198" i="9"/>
  <c r="I198" i="9"/>
  <c r="H198" i="9"/>
  <c r="G198" i="9"/>
  <c r="F198" i="9"/>
  <c r="E198" i="9"/>
  <c r="D198" i="9"/>
  <c r="C198" i="9"/>
  <c r="B198" i="9"/>
  <c r="R197" i="9"/>
  <c r="Q197" i="9"/>
  <c r="P197" i="9"/>
  <c r="O197" i="9"/>
  <c r="N197" i="9"/>
  <c r="M197" i="9"/>
  <c r="L197" i="9"/>
  <c r="K197" i="9"/>
  <c r="J197" i="9"/>
  <c r="I197" i="9"/>
  <c r="H197" i="9"/>
  <c r="G197" i="9"/>
  <c r="F197" i="9"/>
  <c r="E197" i="9"/>
  <c r="D197" i="9"/>
  <c r="C197" i="9"/>
  <c r="B197" i="9"/>
  <c r="R196" i="9"/>
  <c r="Q196" i="9"/>
  <c r="P196" i="9"/>
  <c r="O196" i="9"/>
  <c r="N196" i="9"/>
  <c r="M196" i="9"/>
  <c r="L196" i="9"/>
  <c r="K196" i="9"/>
  <c r="J196" i="9"/>
  <c r="I196" i="9"/>
  <c r="H196" i="9"/>
  <c r="G196" i="9"/>
  <c r="F196" i="9"/>
  <c r="E196" i="9"/>
  <c r="D196" i="9"/>
  <c r="C196" i="9"/>
  <c r="B196" i="9"/>
  <c r="R195" i="9"/>
  <c r="Q195" i="9"/>
  <c r="P195" i="9"/>
  <c r="O195" i="9"/>
  <c r="N195" i="9"/>
  <c r="M195" i="9"/>
  <c r="L195" i="9"/>
  <c r="K195" i="9"/>
  <c r="J195" i="9"/>
  <c r="I195" i="9"/>
  <c r="H195" i="9"/>
  <c r="G195" i="9"/>
  <c r="F195" i="9"/>
  <c r="E195" i="9"/>
  <c r="D195" i="9"/>
  <c r="C195" i="9"/>
  <c r="B195" i="9"/>
  <c r="R194" i="9"/>
  <c r="Q194" i="9"/>
  <c r="P194" i="9"/>
  <c r="O194" i="9"/>
  <c r="N194" i="9"/>
  <c r="M194" i="9"/>
  <c r="L194" i="9"/>
  <c r="K194" i="9"/>
  <c r="J194" i="9"/>
  <c r="I194" i="9"/>
  <c r="H194" i="9"/>
  <c r="G194" i="9"/>
  <c r="F194" i="9"/>
  <c r="E194" i="9"/>
  <c r="D194" i="9"/>
  <c r="C194" i="9"/>
  <c r="B194" i="9"/>
  <c r="R193" i="9"/>
  <c r="Q193" i="9"/>
  <c r="P193" i="9"/>
  <c r="O193" i="9"/>
  <c r="N193" i="9"/>
  <c r="M193" i="9"/>
  <c r="L193" i="9"/>
  <c r="K193" i="9"/>
  <c r="J193" i="9"/>
  <c r="I193" i="9"/>
  <c r="H193" i="9"/>
  <c r="G193" i="9"/>
  <c r="F193" i="9"/>
  <c r="E193" i="9"/>
  <c r="D193" i="9"/>
  <c r="C193" i="9"/>
  <c r="B193" i="9"/>
  <c r="R192" i="9"/>
  <c r="Q192" i="9"/>
  <c r="P192" i="9"/>
  <c r="O192" i="9"/>
  <c r="N192" i="9"/>
  <c r="M192" i="9"/>
  <c r="L192" i="9"/>
  <c r="K192" i="9"/>
  <c r="J192" i="9"/>
  <c r="I192" i="9"/>
  <c r="H192" i="9"/>
  <c r="G192" i="9"/>
  <c r="F192" i="9"/>
  <c r="E192" i="9"/>
  <c r="D192" i="9"/>
  <c r="C192" i="9"/>
  <c r="B192" i="9"/>
  <c r="R191" i="9"/>
  <c r="Q191" i="9"/>
  <c r="P191" i="9"/>
  <c r="O191" i="9"/>
  <c r="N191" i="9"/>
  <c r="M191" i="9"/>
  <c r="L191" i="9"/>
  <c r="K191" i="9"/>
  <c r="J191" i="9"/>
  <c r="I191" i="9"/>
  <c r="H191" i="9"/>
  <c r="G191" i="9"/>
  <c r="F191" i="9"/>
  <c r="E191" i="9"/>
  <c r="D191" i="9"/>
  <c r="C191" i="9"/>
  <c r="B191" i="9"/>
  <c r="R190" i="9"/>
  <c r="Q190" i="9"/>
  <c r="P190" i="9"/>
  <c r="O190" i="9"/>
  <c r="N190" i="9"/>
  <c r="M190" i="9"/>
  <c r="L190" i="9"/>
  <c r="K190" i="9"/>
  <c r="J190" i="9"/>
  <c r="I190" i="9"/>
  <c r="H190" i="9"/>
  <c r="G190" i="9"/>
  <c r="F190" i="9"/>
  <c r="E190" i="9"/>
  <c r="D190" i="9"/>
  <c r="C190" i="9"/>
  <c r="B190" i="9"/>
  <c r="R189" i="9"/>
  <c r="Q189" i="9"/>
  <c r="P189" i="9"/>
  <c r="O189" i="9"/>
  <c r="N189" i="9"/>
  <c r="M189" i="9"/>
  <c r="L189" i="9"/>
  <c r="K189" i="9"/>
  <c r="J189" i="9"/>
  <c r="I189" i="9"/>
  <c r="H189" i="9"/>
  <c r="G189" i="9"/>
  <c r="F189" i="9"/>
  <c r="E189" i="9"/>
  <c r="D189" i="9"/>
  <c r="C189" i="9"/>
  <c r="B189" i="9"/>
  <c r="R188" i="9"/>
  <c r="Q188" i="9"/>
  <c r="P188" i="9"/>
  <c r="O188" i="9"/>
  <c r="N188" i="9"/>
  <c r="M188" i="9"/>
  <c r="L188" i="9"/>
  <c r="K188" i="9"/>
  <c r="J188" i="9"/>
  <c r="I188" i="9"/>
  <c r="H188" i="9"/>
  <c r="G188" i="9"/>
  <c r="F188" i="9"/>
  <c r="E188" i="9"/>
  <c r="D188" i="9"/>
  <c r="C188" i="9"/>
  <c r="B188" i="9"/>
  <c r="R187" i="9"/>
  <c r="Q187" i="9"/>
  <c r="P187" i="9"/>
  <c r="O187" i="9"/>
  <c r="N187" i="9"/>
  <c r="M187" i="9"/>
  <c r="L187" i="9"/>
  <c r="K187" i="9"/>
  <c r="J187" i="9"/>
  <c r="I187" i="9"/>
  <c r="H187" i="9"/>
  <c r="G187" i="9"/>
  <c r="F187" i="9"/>
  <c r="E187" i="9"/>
  <c r="D187" i="9"/>
  <c r="C187" i="9"/>
  <c r="B187" i="9"/>
  <c r="R186" i="9"/>
  <c r="Q186" i="9"/>
  <c r="P186" i="9"/>
  <c r="O186" i="9"/>
  <c r="N186" i="9"/>
  <c r="M186" i="9"/>
  <c r="L186" i="9"/>
  <c r="K186" i="9"/>
  <c r="J186" i="9"/>
  <c r="I186" i="9"/>
  <c r="H186" i="9"/>
  <c r="G186" i="9"/>
  <c r="F186" i="9"/>
  <c r="E186" i="9"/>
  <c r="D186" i="9"/>
  <c r="C186" i="9"/>
  <c r="B186" i="9"/>
  <c r="R185" i="9"/>
  <c r="Q185" i="9"/>
  <c r="P185" i="9"/>
  <c r="O185" i="9"/>
  <c r="N185" i="9"/>
  <c r="M185" i="9"/>
  <c r="L185" i="9"/>
  <c r="K185" i="9"/>
  <c r="J185" i="9"/>
  <c r="I185" i="9"/>
  <c r="H185" i="9"/>
  <c r="G185" i="9"/>
  <c r="F185" i="9"/>
  <c r="E185" i="9"/>
  <c r="D185" i="9"/>
  <c r="C185" i="9"/>
  <c r="B185" i="9"/>
  <c r="R184" i="9"/>
  <c r="Q184" i="9"/>
  <c r="P184" i="9"/>
  <c r="O184" i="9"/>
  <c r="N184" i="9"/>
  <c r="M184" i="9"/>
  <c r="L184" i="9"/>
  <c r="K184" i="9"/>
  <c r="J184" i="9"/>
  <c r="I184" i="9"/>
  <c r="H184" i="9"/>
  <c r="G184" i="9"/>
  <c r="F184" i="9"/>
  <c r="E184" i="9"/>
  <c r="D184" i="9"/>
  <c r="C184" i="9"/>
  <c r="B184" i="9"/>
  <c r="R183" i="9"/>
  <c r="Q183" i="9"/>
  <c r="P183" i="9"/>
  <c r="O183" i="9"/>
  <c r="N183" i="9"/>
  <c r="M183" i="9"/>
  <c r="L183" i="9"/>
  <c r="K183" i="9"/>
  <c r="J183" i="9"/>
  <c r="I183" i="9"/>
  <c r="H183" i="9"/>
  <c r="G183" i="9"/>
  <c r="F183" i="9"/>
  <c r="E183" i="9"/>
  <c r="D183" i="9"/>
  <c r="C183" i="9"/>
  <c r="B183" i="9"/>
  <c r="R182" i="9"/>
  <c r="Q182" i="9"/>
  <c r="P182" i="9"/>
  <c r="O182" i="9"/>
  <c r="N182" i="9"/>
  <c r="M182" i="9"/>
  <c r="L182" i="9"/>
  <c r="K182" i="9"/>
  <c r="J182" i="9"/>
  <c r="I182" i="9"/>
  <c r="H182" i="9"/>
  <c r="G182" i="9"/>
  <c r="F182" i="9"/>
  <c r="E182" i="9"/>
  <c r="D182" i="9"/>
  <c r="C182" i="9"/>
  <c r="B182" i="9"/>
  <c r="R181" i="9"/>
  <c r="Q181" i="9"/>
  <c r="P181" i="9"/>
  <c r="O181" i="9"/>
  <c r="N181" i="9"/>
  <c r="M181" i="9"/>
  <c r="L181" i="9"/>
  <c r="K181" i="9"/>
  <c r="J181" i="9"/>
  <c r="I181" i="9"/>
  <c r="H181" i="9"/>
  <c r="G181" i="9"/>
  <c r="F181" i="9"/>
  <c r="E181" i="9"/>
  <c r="D181" i="9"/>
  <c r="C181" i="9"/>
  <c r="B181" i="9"/>
  <c r="R180" i="9"/>
  <c r="Q180" i="9"/>
  <c r="P180" i="9"/>
  <c r="O180" i="9"/>
  <c r="N180" i="9"/>
  <c r="M180" i="9"/>
  <c r="L180" i="9"/>
  <c r="K180" i="9"/>
  <c r="J180" i="9"/>
  <c r="I180" i="9"/>
  <c r="H180" i="9"/>
  <c r="G180" i="9"/>
  <c r="F180" i="9"/>
  <c r="E180" i="9"/>
  <c r="D180" i="9"/>
  <c r="C180" i="9"/>
  <c r="B180" i="9"/>
  <c r="R179" i="9"/>
  <c r="Q179" i="9"/>
  <c r="P179" i="9"/>
  <c r="O179" i="9"/>
  <c r="N179" i="9"/>
  <c r="M179" i="9"/>
  <c r="L179" i="9"/>
  <c r="K179" i="9"/>
  <c r="J179" i="9"/>
  <c r="I179" i="9"/>
  <c r="H179" i="9"/>
  <c r="G179" i="9"/>
  <c r="F179" i="9"/>
  <c r="E179" i="9"/>
  <c r="D179" i="9"/>
  <c r="C179" i="9"/>
  <c r="B179" i="9"/>
  <c r="R178" i="9"/>
  <c r="Q178" i="9"/>
  <c r="P178" i="9"/>
  <c r="O178" i="9"/>
  <c r="N178" i="9"/>
  <c r="M178" i="9"/>
  <c r="L178" i="9"/>
  <c r="K178" i="9"/>
  <c r="J178" i="9"/>
  <c r="I178" i="9"/>
  <c r="H178" i="9"/>
  <c r="G178" i="9"/>
  <c r="F178" i="9"/>
  <c r="E178" i="9"/>
  <c r="D178" i="9"/>
  <c r="C178" i="9"/>
  <c r="B178" i="9"/>
  <c r="R177" i="9"/>
  <c r="Q177" i="9"/>
  <c r="P177" i="9"/>
  <c r="O177" i="9"/>
  <c r="N177" i="9"/>
  <c r="M177" i="9"/>
  <c r="L177" i="9"/>
  <c r="K177" i="9"/>
  <c r="J177" i="9"/>
  <c r="I177" i="9"/>
  <c r="H177" i="9"/>
  <c r="G177" i="9"/>
  <c r="F177" i="9"/>
  <c r="E177" i="9"/>
  <c r="D177" i="9"/>
  <c r="C177" i="9"/>
  <c r="B177" i="9"/>
  <c r="R176" i="9"/>
  <c r="Q176" i="9"/>
  <c r="P176" i="9"/>
  <c r="O176" i="9"/>
  <c r="N176" i="9"/>
  <c r="M176" i="9"/>
  <c r="L176" i="9"/>
  <c r="K176" i="9"/>
  <c r="J176" i="9"/>
  <c r="I176" i="9"/>
  <c r="H176" i="9"/>
  <c r="G176" i="9"/>
  <c r="F176" i="9"/>
  <c r="E176" i="9"/>
  <c r="D176" i="9"/>
  <c r="C176" i="9"/>
  <c r="B176" i="9"/>
  <c r="R175" i="9"/>
  <c r="Q175" i="9"/>
  <c r="P175" i="9"/>
  <c r="O175" i="9"/>
  <c r="N175" i="9"/>
  <c r="M175" i="9"/>
  <c r="L175" i="9"/>
  <c r="K175" i="9"/>
  <c r="J175" i="9"/>
  <c r="I175" i="9"/>
  <c r="H175" i="9"/>
  <c r="G175" i="9"/>
  <c r="F175" i="9"/>
  <c r="E175" i="9"/>
  <c r="D175" i="9"/>
  <c r="C175" i="9"/>
  <c r="B175" i="9"/>
  <c r="R174" i="9"/>
  <c r="Q174" i="9"/>
  <c r="P174" i="9"/>
  <c r="O174" i="9"/>
  <c r="N174" i="9"/>
  <c r="M174" i="9"/>
  <c r="L174" i="9"/>
  <c r="K174" i="9"/>
  <c r="J174" i="9"/>
  <c r="I174" i="9"/>
  <c r="H174" i="9"/>
  <c r="G174" i="9"/>
  <c r="F174" i="9"/>
  <c r="E174" i="9"/>
  <c r="D174" i="9"/>
  <c r="C174" i="9"/>
  <c r="B174" i="9"/>
  <c r="R173" i="9"/>
  <c r="Q173" i="9"/>
  <c r="P173" i="9"/>
  <c r="O173" i="9"/>
  <c r="N173" i="9"/>
  <c r="M173" i="9"/>
  <c r="L173" i="9"/>
  <c r="K173" i="9"/>
  <c r="J173" i="9"/>
  <c r="I173" i="9"/>
  <c r="H173" i="9"/>
  <c r="G173" i="9"/>
  <c r="F173" i="9"/>
  <c r="E173" i="9"/>
  <c r="D173" i="9"/>
  <c r="C173" i="9"/>
  <c r="B173" i="9"/>
  <c r="R172" i="9"/>
  <c r="Q172" i="9"/>
  <c r="P172" i="9"/>
  <c r="O172" i="9"/>
  <c r="N172" i="9"/>
  <c r="M172" i="9"/>
  <c r="L172" i="9"/>
  <c r="K172" i="9"/>
  <c r="J172" i="9"/>
  <c r="I172" i="9"/>
  <c r="H172" i="9"/>
  <c r="G172" i="9"/>
  <c r="F172" i="9"/>
  <c r="E172" i="9"/>
  <c r="D172" i="9"/>
  <c r="C172" i="9"/>
  <c r="B172" i="9"/>
  <c r="R171" i="9"/>
  <c r="Q171" i="9"/>
  <c r="P171" i="9"/>
  <c r="O171" i="9"/>
  <c r="N171" i="9"/>
  <c r="M171" i="9"/>
  <c r="L171" i="9"/>
  <c r="K171" i="9"/>
  <c r="J171" i="9"/>
  <c r="I171" i="9"/>
  <c r="H171" i="9"/>
  <c r="G171" i="9"/>
  <c r="F171" i="9"/>
  <c r="E171" i="9"/>
  <c r="D171" i="9"/>
  <c r="C171" i="9"/>
  <c r="B171" i="9"/>
  <c r="R170" i="9"/>
  <c r="Q170" i="9"/>
  <c r="P170" i="9"/>
  <c r="O170" i="9"/>
  <c r="N170" i="9"/>
  <c r="M170" i="9"/>
  <c r="L170" i="9"/>
  <c r="K170" i="9"/>
  <c r="J170" i="9"/>
  <c r="I170" i="9"/>
  <c r="H170" i="9"/>
  <c r="G170" i="9"/>
  <c r="F170" i="9"/>
  <c r="E170" i="9"/>
  <c r="D170" i="9"/>
  <c r="C170" i="9"/>
  <c r="B170" i="9"/>
  <c r="R169" i="9"/>
  <c r="Q169" i="9"/>
  <c r="P169" i="9"/>
  <c r="O169" i="9"/>
  <c r="N169" i="9"/>
  <c r="M169" i="9"/>
  <c r="L169" i="9"/>
  <c r="K169" i="9"/>
  <c r="J169" i="9"/>
  <c r="I169" i="9"/>
  <c r="H169" i="9"/>
  <c r="G169" i="9"/>
  <c r="F169" i="9"/>
  <c r="E169" i="9"/>
  <c r="D169" i="9"/>
  <c r="C169" i="9"/>
  <c r="B169" i="9"/>
  <c r="R168" i="9"/>
  <c r="Q168" i="9"/>
  <c r="P168" i="9"/>
  <c r="O168" i="9"/>
  <c r="N168" i="9"/>
  <c r="M168" i="9"/>
  <c r="L168" i="9"/>
  <c r="K168" i="9"/>
  <c r="J168" i="9"/>
  <c r="I168" i="9"/>
  <c r="H168" i="9"/>
  <c r="G168" i="9"/>
  <c r="F168" i="9"/>
  <c r="E168" i="9"/>
  <c r="D168" i="9"/>
  <c r="C168" i="9"/>
  <c r="B168" i="9"/>
  <c r="R167" i="9"/>
  <c r="Q167" i="9"/>
  <c r="P167" i="9"/>
  <c r="O167" i="9"/>
  <c r="N167" i="9"/>
  <c r="M167" i="9"/>
  <c r="L167" i="9"/>
  <c r="K167" i="9"/>
  <c r="J167" i="9"/>
  <c r="I167" i="9"/>
  <c r="H167" i="9"/>
  <c r="G167" i="9"/>
  <c r="F167" i="9"/>
  <c r="E167" i="9"/>
  <c r="D167" i="9"/>
  <c r="C167" i="9"/>
  <c r="B167" i="9"/>
  <c r="R166" i="9"/>
  <c r="Q166" i="9"/>
  <c r="P166" i="9"/>
  <c r="O166" i="9"/>
  <c r="N166" i="9"/>
  <c r="M166" i="9"/>
  <c r="L166" i="9"/>
  <c r="K166" i="9"/>
  <c r="J166" i="9"/>
  <c r="I166" i="9"/>
  <c r="H166" i="9"/>
  <c r="G166" i="9"/>
  <c r="F166" i="9"/>
  <c r="E166" i="9"/>
  <c r="D166" i="9"/>
  <c r="C166" i="9"/>
  <c r="B166" i="9"/>
  <c r="R165" i="9"/>
  <c r="Q165" i="9"/>
  <c r="P165" i="9"/>
  <c r="O165" i="9"/>
  <c r="N165" i="9"/>
  <c r="M165" i="9"/>
  <c r="L165" i="9"/>
  <c r="K165" i="9"/>
  <c r="J165" i="9"/>
  <c r="I165" i="9"/>
  <c r="H165" i="9"/>
  <c r="G165" i="9"/>
  <c r="F165" i="9"/>
  <c r="E165" i="9"/>
  <c r="D165" i="9"/>
  <c r="C165" i="9"/>
  <c r="B165" i="9"/>
  <c r="R164" i="9"/>
  <c r="Q164" i="9"/>
  <c r="P164" i="9"/>
  <c r="O164" i="9"/>
  <c r="N164" i="9"/>
  <c r="M164" i="9"/>
  <c r="L164" i="9"/>
  <c r="K164" i="9"/>
  <c r="J164" i="9"/>
  <c r="I164" i="9"/>
  <c r="H164" i="9"/>
  <c r="G164" i="9"/>
  <c r="F164" i="9"/>
  <c r="E164" i="9"/>
  <c r="D164" i="9"/>
  <c r="C164" i="9"/>
  <c r="B164" i="9"/>
  <c r="R163" i="9"/>
  <c r="Q163" i="9"/>
  <c r="P163" i="9"/>
  <c r="O163" i="9"/>
  <c r="N163" i="9"/>
  <c r="M163" i="9"/>
  <c r="L163" i="9"/>
  <c r="K163" i="9"/>
  <c r="J163" i="9"/>
  <c r="I163" i="9"/>
  <c r="H163" i="9"/>
  <c r="G163" i="9"/>
  <c r="F163" i="9"/>
  <c r="E163" i="9"/>
  <c r="D163" i="9"/>
  <c r="C163" i="9"/>
  <c r="B163" i="9"/>
  <c r="R162" i="9"/>
  <c r="Q162" i="9"/>
  <c r="P162" i="9"/>
  <c r="O162" i="9"/>
  <c r="N162" i="9"/>
  <c r="M162" i="9"/>
  <c r="L162" i="9"/>
  <c r="K162" i="9"/>
  <c r="J162" i="9"/>
  <c r="I162" i="9"/>
  <c r="H162" i="9"/>
  <c r="G162" i="9"/>
  <c r="F162" i="9"/>
  <c r="E162" i="9"/>
  <c r="D162" i="9"/>
  <c r="C162" i="9"/>
  <c r="B162" i="9"/>
  <c r="R161" i="9"/>
  <c r="Q161" i="9"/>
  <c r="P161" i="9"/>
  <c r="O161" i="9"/>
  <c r="N161" i="9"/>
  <c r="M161" i="9"/>
  <c r="L161" i="9"/>
  <c r="K161" i="9"/>
  <c r="J161" i="9"/>
  <c r="I161" i="9"/>
  <c r="H161" i="9"/>
  <c r="G161" i="9"/>
  <c r="F161" i="9"/>
  <c r="E161" i="9"/>
  <c r="D161" i="9"/>
  <c r="C161" i="9"/>
  <c r="B161" i="9"/>
  <c r="R160" i="9"/>
  <c r="Q160" i="9"/>
  <c r="P160" i="9"/>
  <c r="O160" i="9"/>
  <c r="N160" i="9"/>
  <c r="M160" i="9"/>
  <c r="L160" i="9"/>
  <c r="K160" i="9"/>
  <c r="J160" i="9"/>
  <c r="I160" i="9"/>
  <c r="H160" i="9"/>
  <c r="G160" i="9"/>
  <c r="F160" i="9"/>
  <c r="E160" i="9"/>
  <c r="D160" i="9"/>
  <c r="C160" i="9"/>
  <c r="B160" i="9"/>
  <c r="R159" i="9"/>
  <c r="Q159" i="9"/>
  <c r="P159" i="9"/>
  <c r="O159" i="9"/>
  <c r="N159" i="9"/>
  <c r="M159" i="9"/>
  <c r="L159" i="9"/>
  <c r="K159" i="9"/>
  <c r="J159" i="9"/>
  <c r="I159" i="9"/>
  <c r="H159" i="9"/>
  <c r="G159" i="9"/>
  <c r="F159" i="9"/>
  <c r="E159" i="9"/>
  <c r="D159" i="9"/>
  <c r="C159" i="9"/>
  <c r="B159" i="9"/>
  <c r="R158" i="9"/>
  <c r="Q158" i="9"/>
  <c r="P158" i="9"/>
  <c r="O158" i="9"/>
  <c r="N158" i="9"/>
  <c r="M158" i="9"/>
  <c r="L158" i="9"/>
  <c r="K158" i="9"/>
  <c r="J158" i="9"/>
  <c r="I158" i="9"/>
  <c r="H158" i="9"/>
  <c r="G158" i="9"/>
  <c r="F158" i="9"/>
  <c r="E158" i="9"/>
  <c r="D158" i="9"/>
  <c r="C158" i="9"/>
  <c r="B158" i="9"/>
  <c r="R157" i="9"/>
  <c r="Q157" i="9"/>
  <c r="P157" i="9"/>
  <c r="O157" i="9"/>
  <c r="N157" i="9"/>
  <c r="M157" i="9"/>
  <c r="L157" i="9"/>
  <c r="K157" i="9"/>
  <c r="J157" i="9"/>
  <c r="I157" i="9"/>
  <c r="H157" i="9"/>
  <c r="G157" i="9"/>
  <c r="F157" i="9"/>
  <c r="E157" i="9"/>
  <c r="D157" i="9"/>
  <c r="C157" i="9"/>
  <c r="B157" i="9"/>
  <c r="R156" i="9"/>
  <c r="Q156" i="9"/>
  <c r="P156" i="9"/>
  <c r="O156" i="9"/>
  <c r="N156" i="9"/>
  <c r="M156" i="9"/>
  <c r="L156" i="9"/>
  <c r="K156" i="9"/>
  <c r="J156" i="9"/>
  <c r="I156" i="9"/>
  <c r="H156" i="9"/>
  <c r="G156" i="9"/>
  <c r="F156" i="9"/>
  <c r="E156" i="9"/>
  <c r="D156" i="9"/>
  <c r="C156" i="9"/>
  <c r="B156" i="9"/>
  <c r="R155" i="9"/>
  <c r="Q155" i="9"/>
  <c r="P155" i="9"/>
  <c r="O155" i="9"/>
  <c r="N155" i="9"/>
  <c r="M155" i="9"/>
  <c r="L155" i="9"/>
  <c r="K155" i="9"/>
  <c r="J155" i="9"/>
  <c r="I155" i="9"/>
  <c r="H155" i="9"/>
  <c r="G155" i="9"/>
  <c r="F155" i="9"/>
  <c r="E155" i="9"/>
  <c r="D155" i="9"/>
  <c r="C155" i="9"/>
  <c r="B155" i="9"/>
  <c r="R154" i="9"/>
  <c r="Q154" i="9"/>
  <c r="P154" i="9"/>
  <c r="O154" i="9"/>
  <c r="N154" i="9"/>
  <c r="M154" i="9"/>
  <c r="L154" i="9"/>
  <c r="K154" i="9"/>
  <c r="J154" i="9"/>
  <c r="I154" i="9"/>
  <c r="H154" i="9"/>
  <c r="G154" i="9"/>
  <c r="F154" i="9"/>
  <c r="E154" i="9"/>
  <c r="D154" i="9"/>
  <c r="C154" i="9"/>
  <c r="B154" i="9"/>
  <c r="R153" i="9"/>
  <c r="Q153" i="9"/>
  <c r="P153" i="9"/>
  <c r="O153" i="9"/>
  <c r="N153" i="9"/>
  <c r="M153" i="9"/>
  <c r="L153" i="9"/>
  <c r="K153" i="9"/>
  <c r="J153" i="9"/>
  <c r="I153" i="9"/>
  <c r="H153" i="9"/>
  <c r="G153" i="9"/>
  <c r="F153" i="9"/>
  <c r="E153" i="9"/>
  <c r="D153" i="9"/>
  <c r="C153" i="9"/>
  <c r="B153" i="9"/>
  <c r="R152" i="9"/>
  <c r="Q152" i="9"/>
  <c r="P152" i="9"/>
  <c r="O152" i="9"/>
  <c r="N152" i="9"/>
  <c r="M152" i="9"/>
  <c r="L152" i="9"/>
  <c r="K152" i="9"/>
  <c r="J152" i="9"/>
  <c r="I152" i="9"/>
  <c r="H152" i="9"/>
  <c r="G152" i="9"/>
  <c r="F152" i="9"/>
  <c r="E152" i="9"/>
  <c r="D152" i="9"/>
  <c r="C152" i="9"/>
  <c r="B152" i="9"/>
  <c r="R151" i="9"/>
  <c r="Q151" i="9"/>
  <c r="P151" i="9"/>
  <c r="O151" i="9"/>
  <c r="N151" i="9"/>
  <c r="M151" i="9"/>
  <c r="L151" i="9"/>
  <c r="K151" i="9"/>
  <c r="J151" i="9"/>
  <c r="I151" i="9"/>
  <c r="H151" i="9"/>
  <c r="G151" i="9"/>
  <c r="F151" i="9"/>
  <c r="E151" i="9"/>
  <c r="D151" i="9"/>
  <c r="C151" i="9"/>
  <c r="B151" i="9"/>
  <c r="R150" i="9"/>
  <c r="Q150" i="9"/>
  <c r="P150" i="9"/>
  <c r="O150" i="9"/>
  <c r="N150" i="9"/>
  <c r="M150" i="9"/>
  <c r="L150" i="9"/>
  <c r="K150" i="9"/>
  <c r="J150" i="9"/>
  <c r="I150" i="9"/>
  <c r="H150" i="9"/>
  <c r="G150" i="9"/>
  <c r="F150" i="9"/>
  <c r="E150" i="9"/>
  <c r="D150" i="9"/>
  <c r="C150" i="9"/>
  <c r="B150" i="9"/>
  <c r="R149" i="9"/>
  <c r="Q149" i="9"/>
  <c r="P149" i="9"/>
  <c r="O149" i="9"/>
  <c r="N149" i="9"/>
  <c r="M149" i="9"/>
  <c r="L149" i="9"/>
  <c r="K149" i="9"/>
  <c r="J149" i="9"/>
  <c r="I149" i="9"/>
  <c r="H149" i="9"/>
  <c r="G149" i="9"/>
  <c r="F149" i="9"/>
  <c r="E149" i="9"/>
  <c r="D149" i="9"/>
  <c r="C149" i="9"/>
  <c r="B149" i="9"/>
  <c r="R148" i="9"/>
  <c r="Q148" i="9"/>
  <c r="P148" i="9"/>
  <c r="O148" i="9"/>
  <c r="N148" i="9"/>
  <c r="M148" i="9"/>
  <c r="L148" i="9"/>
  <c r="K148" i="9"/>
  <c r="J148" i="9"/>
  <c r="I148" i="9"/>
  <c r="H148" i="9"/>
  <c r="G148" i="9"/>
  <c r="F148" i="9"/>
  <c r="E148" i="9"/>
  <c r="D148" i="9"/>
  <c r="C148" i="9"/>
  <c r="B148" i="9"/>
  <c r="R147" i="9"/>
  <c r="Q147" i="9"/>
  <c r="P147" i="9"/>
  <c r="O147" i="9"/>
  <c r="N147" i="9"/>
  <c r="M147" i="9"/>
  <c r="L147" i="9"/>
  <c r="K147" i="9"/>
  <c r="J147" i="9"/>
  <c r="I147" i="9"/>
  <c r="H147" i="9"/>
  <c r="G147" i="9"/>
  <c r="F147" i="9"/>
  <c r="E147" i="9"/>
  <c r="D147" i="9"/>
  <c r="C147" i="9"/>
  <c r="B147" i="9"/>
  <c r="R146" i="9"/>
  <c r="Q146" i="9"/>
  <c r="P146" i="9"/>
  <c r="O146" i="9"/>
  <c r="N146" i="9"/>
  <c r="M146" i="9"/>
  <c r="L146" i="9"/>
  <c r="K146" i="9"/>
  <c r="J146" i="9"/>
  <c r="I146" i="9"/>
  <c r="H146" i="9"/>
  <c r="G146" i="9"/>
  <c r="F146" i="9"/>
  <c r="E146" i="9"/>
  <c r="D146" i="9"/>
  <c r="C146" i="9"/>
  <c r="B146" i="9"/>
  <c r="R145" i="9"/>
  <c r="Q145" i="9"/>
  <c r="P145" i="9"/>
  <c r="O145" i="9"/>
  <c r="N145" i="9"/>
  <c r="M145" i="9"/>
  <c r="L145" i="9"/>
  <c r="K145" i="9"/>
  <c r="J145" i="9"/>
  <c r="I145" i="9"/>
  <c r="H145" i="9"/>
  <c r="G145" i="9"/>
  <c r="F145" i="9"/>
  <c r="E145" i="9"/>
  <c r="D145" i="9"/>
  <c r="C145" i="9"/>
  <c r="B145" i="9"/>
  <c r="R144" i="9"/>
  <c r="Q144" i="9"/>
  <c r="P144" i="9"/>
  <c r="O144" i="9"/>
  <c r="N144" i="9"/>
  <c r="M144" i="9"/>
  <c r="L144" i="9"/>
  <c r="K144" i="9"/>
  <c r="J144" i="9"/>
  <c r="I144" i="9"/>
  <c r="H144" i="9"/>
  <c r="G144" i="9"/>
  <c r="F144" i="9"/>
  <c r="E144" i="9"/>
  <c r="D144" i="9"/>
  <c r="C144" i="9"/>
  <c r="B144" i="9"/>
  <c r="R143" i="9"/>
  <c r="Q143" i="9"/>
  <c r="P143" i="9"/>
  <c r="O143" i="9"/>
  <c r="N143" i="9"/>
  <c r="M143" i="9"/>
  <c r="L143" i="9"/>
  <c r="K143" i="9"/>
  <c r="J143" i="9"/>
  <c r="I143" i="9"/>
  <c r="H143" i="9"/>
  <c r="G143" i="9"/>
  <c r="F143" i="9"/>
  <c r="E143" i="9"/>
  <c r="D143" i="9"/>
  <c r="C143" i="9"/>
  <c r="B143" i="9"/>
  <c r="R142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E142" i="9"/>
  <c r="D142" i="9"/>
  <c r="C142" i="9"/>
  <c r="B142" i="9"/>
  <c r="R141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E141" i="9"/>
  <c r="D141" i="9"/>
  <c r="C141" i="9"/>
  <c r="B141" i="9"/>
  <c r="R140" i="9"/>
  <c r="Q140" i="9"/>
  <c r="P140" i="9"/>
  <c r="O140" i="9"/>
  <c r="N140" i="9"/>
  <c r="M140" i="9"/>
  <c r="L140" i="9"/>
  <c r="K140" i="9"/>
  <c r="J140" i="9"/>
  <c r="I140" i="9"/>
  <c r="H140" i="9"/>
  <c r="G140" i="9"/>
  <c r="F140" i="9"/>
  <c r="E140" i="9"/>
  <c r="D140" i="9"/>
  <c r="C140" i="9"/>
  <c r="B140" i="9"/>
  <c r="R139" i="9"/>
  <c r="Q139" i="9"/>
  <c r="P139" i="9"/>
  <c r="O139" i="9"/>
  <c r="N139" i="9"/>
  <c r="M139" i="9"/>
  <c r="L139" i="9"/>
  <c r="K139" i="9"/>
  <c r="J139" i="9"/>
  <c r="I139" i="9"/>
  <c r="H139" i="9"/>
  <c r="G139" i="9"/>
  <c r="F139" i="9"/>
  <c r="E139" i="9"/>
  <c r="D139" i="9"/>
  <c r="C139" i="9"/>
  <c r="B139" i="9"/>
  <c r="R138" i="9"/>
  <c r="Q138" i="9"/>
  <c r="P138" i="9"/>
  <c r="O138" i="9"/>
  <c r="N138" i="9"/>
  <c r="M138" i="9"/>
  <c r="L138" i="9"/>
  <c r="K138" i="9"/>
  <c r="J138" i="9"/>
  <c r="I138" i="9"/>
  <c r="H138" i="9"/>
  <c r="G138" i="9"/>
  <c r="F138" i="9"/>
  <c r="E138" i="9"/>
  <c r="D138" i="9"/>
  <c r="C138" i="9"/>
  <c r="B138" i="9"/>
  <c r="R137" i="9"/>
  <c r="Q137" i="9"/>
  <c r="P137" i="9"/>
  <c r="O137" i="9"/>
  <c r="N137" i="9"/>
  <c r="M137" i="9"/>
  <c r="L137" i="9"/>
  <c r="K137" i="9"/>
  <c r="J137" i="9"/>
  <c r="I137" i="9"/>
  <c r="H137" i="9"/>
  <c r="G137" i="9"/>
  <c r="F137" i="9"/>
  <c r="E137" i="9"/>
  <c r="D137" i="9"/>
  <c r="C137" i="9"/>
  <c r="B137" i="9"/>
  <c r="R136" i="9"/>
  <c r="Q136" i="9"/>
  <c r="P136" i="9"/>
  <c r="O136" i="9"/>
  <c r="N136" i="9"/>
  <c r="M136" i="9"/>
  <c r="L136" i="9"/>
  <c r="K136" i="9"/>
  <c r="J136" i="9"/>
  <c r="I136" i="9"/>
  <c r="H136" i="9"/>
  <c r="G136" i="9"/>
  <c r="F136" i="9"/>
  <c r="E136" i="9"/>
  <c r="D136" i="9"/>
  <c r="C136" i="9"/>
  <c r="B136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E135" i="9"/>
  <c r="D135" i="9"/>
  <c r="C135" i="9"/>
  <c r="B135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E134" i="9"/>
  <c r="D134" i="9"/>
  <c r="C134" i="9"/>
  <c r="B134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E133" i="9"/>
  <c r="D133" i="9"/>
  <c r="C133" i="9"/>
  <c r="B133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C132" i="9"/>
  <c r="B132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C131" i="9"/>
  <c r="B131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B130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C129" i="9"/>
  <c r="B129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C128" i="9"/>
  <c r="B128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C127" i="9"/>
  <c r="B127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B126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B125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B123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B122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B121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E120" i="9"/>
  <c r="D120" i="9"/>
  <c r="C120" i="9"/>
  <c r="B120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B119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118" i="9"/>
  <c r="B118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B117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C116" i="9"/>
  <c r="B116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B115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114" i="9"/>
  <c r="B114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113" i="9"/>
  <c r="B113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112" i="9"/>
  <c r="B112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B111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110" i="9"/>
  <c r="B110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B109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108" i="9"/>
  <c r="B108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C107" i="9"/>
  <c r="B107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B106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C105" i="9"/>
  <c r="B105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C104" i="9"/>
  <c r="B104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C103" i="9"/>
  <c r="B103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C102" i="9"/>
  <c r="B102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C101" i="9"/>
  <c r="B101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C100" i="9"/>
  <c r="B100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C99" i="9"/>
  <c r="B99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E98" i="9"/>
  <c r="D98" i="9"/>
  <c r="C98" i="9"/>
  <c r="B98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E97" i="9"/>
  <c r="D97" i="9"/>
  <c r="C97" i="9"/>
  <c r="B97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E96" i="9"/>
  <c r="D96" i="9"/>
  <c r="C96" i="9"/>
  <c r="B96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E95" i="9"/>
  <c r="D95" i="9"/>
  <c r="C95" i="9"/>
  <c r="B95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D94" i="9"/>
  <c r="C94" i="9"/>
  <c r="B94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D93" i="9"/>
  <c r="C93" i="9"/>
  <c r="B93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D92" i="9"/>
  <c r="C92" i="9"/>
  <c r="B92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D91" i="9"/>
  <c r="C91" i="9"/>
  <c r="B91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D90" i="9"/>
  <c r="C90" i="9"/>
  <c r="B90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C89" i="9"/>
  <c r="B89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D88" i="9"/>
  <c r="C88" i="9"/>
  <c r="B88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D87" i="9"/>
  <c r="C87" i="9"/>
  <c r="B87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C86" i="9"/>
  <c r="B86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D85" i="9"/>
  <c r="C85" i="9"/>
  <c r="B85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C84" i="9"/>
  <c r="B84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C83" i="9"/>
  <c r="B83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C82" i="9"/>
  <c r="B82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C81" i="9"/>
  <c r="B81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C80" i="9"/>
  <c r="B80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C79" i="9"/>
  <c r="B79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C78" i="9"/>
  <c r="B78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C77" i="9"/>
  <c r="B77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C76" i="9"/>
  <c r="B76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C75" i="9"/>
  <c r="B75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E74" i="9"/>
  <c r="D74" i="9"/>
  <c r="C74" i="9"/>
  <c r="B74" i="9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E73" i="9"/>
  <c r="D73" i="9"/>
  <c r="C73" i="9"/>
  <c r="B73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E72" i="9"/>
  <c r="D72" i="9"/>
  <c r="C72" i="9"/>
  <c r="B72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E71" i="9"/>
  <c r="D71" i="9"/>
  <c r="C71" i="9"/>
  <c r="B71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C70" i="9"/>
  <c r="B70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C69" i="9"/>
  <c r="B69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C68" i="9"/>
  <c r="B68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C67" i="9"/>
  <c r="B67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C66" i="9"/>
  <c r="B66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C65" i="9"/>
  <c r="B65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C64" i="9"/>
  <c r="B64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C63" i="9"/>
  <c r="B63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C62" i="9"/>
  <c r="B62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C61" i="9"/>
  <c r="B61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C60" i="9"/>
  <c r="B60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C59" i="9"/>
  <c r="B59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C58" i="9"/>
  <c r="B58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C57" i="9"/>
  <c r="B57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C56" i="9"/>
  <c r="B56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C55" i="9"/>
  <c r="B55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C54" i="9"/>
  <c r="B54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C53" i="9"/>
  <c r="B53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C52" i="9"/>
  <c r="B52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C51" i="9"/>
  <c r="B51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E50" i="9"/>
  <c r="D50" i="9"/>
  <c r="C50" i="9"/>
  <c r="B50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D49" i="9"/>
  <c r="C49" i="9"/>
  <c r="B49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E48" i="9"/>
  <c r="D48" i="9"/>
  <c r="C48" i="9"/>
  <c r="B48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D47" i="9"/>
  <c r="C47" i="9"/>
  <c r="B47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C46" i="9"/>
  <c r="B46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C45" i="9"/>
  <c r="B45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B44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C43" i="9"/>
  <c r="B43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C42" i="9"/>
  <c r="B42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C41" i="9"/>
  <c r="B41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B40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B39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C38" i="9"/>
  <c r="B38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C37" i="9"/>
  <c r="B37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C36" i="9"/>
  <c r="B36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C35" i="9"/>
  <c r="B35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34" i="9"/>
  <c r="B34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C32" i="9"/>
  <c r="B32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C31" i="9"/>
  <c r="B31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B30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B29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C28" i="9"/>
  <c r="B28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B27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B26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B25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B24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B23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C22" i="9"/>
  <c r="B22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C21" i="9"/>
  <c r="B21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19" i="9"/>
  <c r="B19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18" i="9"/>
  <c r="B18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B17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B14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B2" i="9"/>
  <c r="AA109" i="8"/>
  <c r="Z109" i="8"/>
  <c r="Y109" i="8"/>
  <c r="X109" i="8"/>
  <c r="W109" i="8"/>
  <c r="V109" i="8"/>
  <c r="U109" i="8"/>
  <c r="T109" i="8"/>
  <c r="S109" i="8"/>
  <c r="R109" i="8"/>
  <c r="Q109" i="8"/>
  <c r="P109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B109" i="8"/>
  <c r="AA108" i="8"/>
  <c r="Z108" i="8"/>
  <c r="Y108" i="8"/>
  <c r="X108" i="8"/>
  <c r="W108" i="8"/>
  <c r="V108" i="8"/>
  <c r="U108" i="8"/>
  <c r="T108" i="8"/>
  <c r="S108" i="8"/>
  <c r="R108" i="8"/>
  <c r="Q108" i="8"/>
  <c r="P108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B108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AA106" i="8"/>
  <c r="Z106" i="8"/>
  <c r="Y106" i="8"/>
  <c r="X106" i="8"/>
  <c r="W106" i="8"/>
  <c r="V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B106" i="8"/>
  <c r="AA105" i="8"/>
  <c r="Z105" i="8"/>
  <c r="Y105" i="8"/>
  <c r="X105" i="8"/>
  <c r="W105" i="8"/>
  <c r="V105" i="8"/>
  <c r="U105" i="8"/>
  <c r="T105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B105" i="8"/>
  <c r="AA104" i="8"/>
  <c r="Z104" i="8"/>
  <c r="Y104" i="8"/>
  <c r="X104" i="8"/>
  <c r="W104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B104" i="8"/>
  <c r="AA103" i="8"/>
  <c r="Z103" i="8"/>
  <c r="Y103" i="8"/>
  <c r="X103" i="8"/>
  <c r="W103" i="8"/>
  <c r="V103" i="8"/>
  <c r="U103" i="8"/>
  <c r="T103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B103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AA101" i="8"/>
  <c r="Z101" i="8"/>
  <c r="Y101" i="8"/>
  <c r="X101" i="8"/>
  <c r="W101" i="8"/>
  <c r="V101" i="8"/>
  <c r="U101" i="8"/>
  <c r="T101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B101" i="8"/>
  <c r="AA100" i="8"/>
  <c r="Z100" i="8"/>
  <c r="Y100" i="8"/>
  <c r="X100" i="8"/>
  <c r="W100" i="8"/>
  <c r="V100" i="8"/>
  <c r="U100" i="8"/>
  <c r="T100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B100" i="8"/>
  <c r="AA99" i="8"/>
  <c r="Z99" i="8"/>
  <c r="Y99" i="8"/>
  <c r="X99" i="8"/>
  <c r="W99" i="8"/>
  <c r="V99" i="8"/>
  <c r="U99" i="8"/>
  <c r="T99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B99" i="8"/>
  <c r="AA98" i="8"/>
  <c r="Z98" i="8"/>
  <c r="Y98" i="8"/>
  <c r="X98" i="8"/>
  <c r="W98" i="8"/>
  <c r="V98" i="8"/>
  <c r="U98" i="8"/>
  <c r="T98" i="8"/>
  <c r="S98" i="8"/>
  <c r="R98" i="8"/>
  <c r="Q98" i="8"/>
  <c r="P98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B98" i="8"/>
  <c r="AA97" i="8"/>
  <c r="Z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AA96" i="8"/>
  <c r="Z96" i="8"/>
  <c r="Y96" i="8"/>
  <c r="X96" i="8"/>
  <c r="W96" i="8"/>
  <c r="V96" i="8"/>
  <c r="U96" i="8"/>
  <c r="T96" i="8"/>
  <c r="S96" i="8"/>
  <c r="R96" i="8"/>
  <c r="Q96" i="8"/>
  <c r="P96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B96" i="8"/>
  <c r="AA95" i="8"/>
  <c r="Z95" i="8"/>
  <c r="Y95" i="8"/>
  <c r="X95" i="8"/>
  <c r="W95" i="8"/>
  <c r="V95" i="8"/>
  <c r="U95" i="8"/>
  <c r="T95" i="8"/>
  <c r="S95" i="8"/>
  <c r="R95" i="8"/>
  <c r="Q95" i="8"/>
  <c r="P95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B95" i="8"/>
  <c r="AA94" i="8"/>
  <c r="Z94" i="8"/>
  <c r="Y94" i="8"/>
  <c r="X94" i="8"/>
  <c r="W94" i="8"/>
  <c r="V94" i="8"/>
  <c r="U94" i="8"/>
  <c r="T94" i="8"/>
  <c r="S94" i="8"/>
  <c r="R94" i="8"/>
  <c r="Q94" i="8"/>
  <c r="P94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B94" i="8"/>
  <c r="AA93" i="8"/>
  <c r="Z93" i="8"/>
  <c r="Y93" i="8"/>
  <c r="X93" i="8"/>
  <c r="W93" i="8"/>
  <c r="V93" i="8"/>
  <c r="U93" i="8"/>
  <c r="T93" i="8"/>
  <c r="S93" i="8"/>
  <c r="R93" i="8"/>
  <c r="Q93" i="8"/>
  <c r="P93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B93" i="8"/>
  <c r="AA92" i="8"/>
  <c r="Z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B92" i="8"/>
  <c r="AA91" i="8"/>
  <c r="Z91" i="8"/>
  <c r="Y91" i="8"/>
  <c r="X91" i="8"/>
  <c r="W91" i="8"/>
  <c r="V91" i="8"/>
  <c r="U91" i="8"/>
  <c r="T91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B91" i="8"/>
  <c r="AA90" i="8"/>
  <c r="Z90" i="8"/>
  <c r="Y90" i="8"/>
  <c r="X90" i="8"/>
  <c r="W90" i="8"/>
  <c r="V90" i="8"/>
  <c r="U90" i="8"/>
  <c r="T90" i="8"/>
  <c r="S90" i="8"/>
  <c r="R90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B90" i="8"/>
  <c r="AA89" i="8"/>
  <c r="Z89" i="8"/>
  <c r="Y89" i="8"/>
  <c r="X89" i="8"/>
  <c r="W89" i="8"/>
  <c r="V89" i="8"/>
  <c r="U89" i="8"/>
  <c r="T89" i="8"/>
  <c r="S89" i="8"/>
  <c r="R89" i="8"/>
  <c r="Q89" i="8"/>
  <c r="P89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B89" i="8"/>
  <c r="AA88" i="8"/>
  <c r="Z88" i="8"/>
  <c r="Y88" i="8"/>
  <c r="X88" i="8"/>
  <c r="W88" i="8"/>
  <c r="V88" i="8"/>
  <c r="U88" i="8"/>
  <c r="T88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B88" i="8"/>
  <c r="AA87" i="8"/>
  <c r="Z87" i="8"/>
  <c r="Y87" i="8"/>
  <c r="X87" i="8"/>
  <c r="W87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B87" i="8"/>
  <c r="AA86" i="8"/>
  <c r="Z86" i="8"/>
  <c r="Y86" i="8"/>
  <c r="X86" i="8"/>
  <c r="W86" i="8"/>
  <c r="V86" i="8"/>
  <c r="U86" i="8"/>
  <c r="T86" i="8"/>
  <c r="S86" i="8"/>
  <c r="R86" i="8"/>
  <c r="Q86" i="8"/>
  <c r="P86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B86" i="8"/>
  <c r="AA85" i="8"/>
  <c r="Z85" i="8"/>
  <c r="Y85" i="8"/>
  <c r="X85" i="8"/>
  <c r="W85" i="8"/>
  <c r="V85" i="8"/>
  <c r="U85" i="8"/>
  <c r="T85" i="8"/>
  <c r="S85" i="8"/>
  <c r="R85" i="8"/>
  <c r="Q85" i="8"/>
  <c r="P85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B85" i="8"/>
  <c r="AA84" i="8"/>
  <c r="Z84" i="8"/>
  <c r="Y84" i="8"/>
  <c r="X84" i="8"/>
  <c r="W84" i="8"/>
  <c r="V84" i="8"/>
  <c r="U84" i="8"/>
  <c r="T84" i="8"/>
  <c r="S84" i="8"/>
  <c r="R84" i="8"/>
  <c r="Q84" i="8"/>
  <c r="P84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B84" i="8"/>
  <c r="AA83" i="8"/>
  <c r="Z83" i="8"/>
  <c r="Y83" i="8"/>
  <c r="X83" i="8"/>
  <c r="W83" i="8"/>
  <c r="V83" i="8"/>
  <c r="U83" i="8"/>
  <c r="T83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B83" i="8"/>
  <c r="AA82" i="8"/>
  <c r="Z82" i="8"/>
  <c r="Y82" i="8"/>
  <c r="X82" i="8"/>
  <c r="W82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B82" i="8"/>
  <c r="AA81" i="8"/>
  <c r="Z81" i="8"/>
  <c r="Y81" i="8"/>
  <c r="X81" i="8"/>
  <c r="W81" i="8"/>
  <c r="V81" i="8"/>
  <c r="U81" i="8"/>
  <c r="T81" i="8"/>
  <c r="S81" i="8"/>
  <c r="R81" i="8"/>
  <c r="Q81" i="8"/>
  <c r="P81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B81" i="8"/>
  <c r="AA80" i="8"/>
  <c r="Z80" i="8"/>
  <c r="Y80" i="8"/>
  <c r="X80" i="8"/>
  <c r="W80" i="8"/>
  <c r="V80" i="8"/>
  <c r="U80" i="8"/>
  <c r="T80" i="8"/>
  <c r="S80" i="8"/>
  <c r="R80" i="8"/>
  <c r="Q80" i="8"/>
  <c r="P80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B80" i="8"/>
  <c r="AA79" i="8"/>
  <c r="Z79" i="8"/>
  <c r="Y79" i="8"/>
  <c r="X79" i="8"/>
  <c r="W79" i="8"/>
  <c r="V79" i="8"/>
  <c r="U79" i="8"/>
  <c r="T79" i="8"/>
  <c r="S79" i="8"/>
  <c r="R79" i="8"/>
  <c r="Q79" i="8"/>
  <c r="P79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B79" i="8"/>
  <c r="AA78" i="8"/>
  <c r="Z78" i="8"/>
  <c r="Y78" i="8"/>
  <c r="X78" i="8"/>
  <c r="W78" i="8"/>
  <c r="V78" i="8"/>
  <c r="U78" i="8"/>
  <c r="T78" i="8"/>
  <c r="S78" i="8"/>
  <c r="R78" i="8"/>
  <c r="Q78" i="8"/>
  <c r="P78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B78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B77" i="8"/>
  <c r="AA76" i="8"/>
  <c r="Z76" i="8"/>
  <c r="Y76" i="8"/>
  <c r="X76" i="8"/>
  <c r="W76" i="8"/>
  <c r="V76" i="8"/>
  <c r="U76" i="8"/>
  <c r="T76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B76" i="8"/>
  <c r="AA75" i="8"/>
  <c r="Z75" i="8"/>
  <c r="Y75" i="8"/>
  <c r="X75" i="8"/>
  <c r="W75" i="8"/>
  <c r="V75" i="8"/>
  <c r="U75" i="8"/>
  <c r="T75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B75" i="8"/>
  <c r="AA74" i="8"/>
  <c r="Z74" i="8"/>
  <c r="Y74" i="8"/>
  <c r="X74" i="8"/>
  <c r="W74" i="8"/>
  <c r="V74" i="8"/>
  <c r="U74" i="8"/>
  <c r="T74" i="8"/>
  <c r="S74" i="8"/>
  <c r="R74" i="8"/>
  <c r="Q74" i="8"/>
  <c r="P74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B74" i="8"/>
  <c r="AA73" i="8"/>
  <c r="Z73" i="8"/>
  <c r="Y73" i="8"/>
  <c r="X73" i="8"/>
  <c r="W73" i="8"/>
  <c r="V73" i="8"/>
  <c r="U73" i="8"/>
  <c r="T73" i="8"/>
  <c r="S73" i="8"/>
  <c r="R73" i="8"/>
  <c r="Q73" i="8"/>
  <c r="P73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B73" i="8"/>
  <c r="AA72" i="8"/>
  <c r="Z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B72" i="8"/>
  <c r="AA71" i="8"/>
  <c r="Z71" i="8"/>
  <c r="Y71" i="8"/>
  <c r="X71" i="8"/>
  <c r="W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B71" i="8"/>
  <c r="AA70" i="8"/>
  <c r="Z70" i="8"/>
  <c r="Y70" i="8"/>
  <c r="X70" i="8"/>
  <c r="W70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B70" i="8"/>
  <c r="AA69" i="8"/>
  <c r="Z69" i="8"/>
  <c r="Y69" i="8"/>
  <c r="X69" i="8"/>
  <c r="W69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B69" i="8"/>
  <c r="AA68" i="8"/>
  <c r="Z68" i="8"/>
  <c r="Y68" i="8"/>
  <c r="X68" i="8"/>
  <c r="W68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B68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B66" i="8"/>
  <c r="AA65" i="8"/>
  <c r="Z65" i="8"/>
  <c r="Y65" i="8"/>
  <c r="X65" i="8"/>
  <c r="W65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B65" i="8"/>
  <c r="AA64" i="8"/>
  <c r="Z64" i="8"/>
  <c r="Y64" i="8"/>
  <c r="X64" i="8"/>
  <c r="W64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B64" i="8"/>
  <c r="AA63" i="8"/>
  <c r="Z63" i="8"/>
  <c r="Y63" i="8"/>
  <c r="X63" i="8"/>
  <c r="W63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B63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AA61" i="8"/>
  <c r="Z61" i="8"/>
  <c r="Y61" i="8"/>
  <c r="X61" i="8"/>
  <c r="W61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B61" i="8"/>
  <c r="AA60" i="8"/>
  <c r="Z60" i="8"/>
  <c r="Y60" i="8"/>
  <c r="X60" i="8"/>
  <c r="W60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B60" i="8"/>
  <c r="AA59" i="8"/>
  <c r="Z59" i="8"/>
  <c r="Y59" i="8"/>
  <c r="X59" i="8"/>
  <c r="W59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B59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AA57" i="8"/>
  <c r="Z57" i="8"/>
  <c r="Y57" i="8"/>
  <c r="X57" i="8"/>
  <c r="W57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B57" i="8"/>
  <c r="AA56" i="8"/>
  <c r="Z56" i="8"/>
  <c r="Y56" i="8"/>
  <c r="X56" i="8"/>
  <c r="W56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B56" i="8"/>
  <c r="AA55" i="8"/>
  <c r="Z55" i="8"/>
  <c r="Y55" i="8"/>
  <c r="X55" i="8"/>
  <c r="W55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B55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AA53" i="8"/>
  <c r="Z53" i="8"/>
  <c r="Y53" i="8"/>
  <c r="X53" i="8"/>
  <c r="W53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B53" i="8"/>
  <c r="AA52" i="8"/>
  <c r="Z52" i="8"/>
  <c r="Y52" i="8"/>
  <c r="X52" i="8"/>
  <c r="W52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B52" i="8"/>
  <c r="AA51" i="8"/>
  <c r="Z51" i="8"/>
  <c r="Y51" i="8"/>
  <c r="X51" i="8"/>
  <c r="W51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B51" i="8"/>
  <c r="AA50" i="8"/>
  <c r="Z50" i="8"/>
  <c r="Y50" i="8"/>
  <c r="X50" i="8"/>
  <c r="W50" i="8"/>
  <c r="V50" i="8"/>
  <c r="U50" i="8"/>
  <c r="T50" i="8"/>
  <c r="S50" i="8"/>
  <c r="R50" i="8"/>
  <c r="Q50" i="8"/>
  <c r="P50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B50" i="8"/>
  <c r="AA49" i="8"/>
  <c r="Z49" i="8"/>
  <c r="Y49" i="8"/>
  <c r="X49" i="8"/>
  <c r="W49" i="8"/>
  <c r="V49" i="8"/>
  <c r="U49" i="8"/>
  <c r="T49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B49" i="8"/>
  <c r="AA48" i="8"/>
  <c r="Z48" i="8"/>
  <c r="Y48" i="8"/>
  <c r="X48" i="8"/>
  <c r="W48" i="8"/>
  <c r="V48" i="8"/>
  <c r="U48" i="8"/>
  <c r="T48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B48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B47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B46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B45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4" i="8"/>
  <c r="AA43" i="8"/>
  <c r="Z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B43" i="8"/>
  <c r="AA42" i="8"/>
  <c r="Z42" i="8"/>
  <c r="Y42" i="8"/>
  <c r="X42" i="8"/>
  <c r="W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B42" i="8"/>
  <c r="AA41" i="8"/>
  <c r="Z41" i="8"/>
  <c r="Y41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B41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B40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B39" i="8"/>
  <c r="AA38" i="8"/>
  <c r="Z38" i="8"/>
  <c r="Y38" i="8"/>
  <c r="X38" i="8"/>
  <c r="W38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B38" i="8"/>
  <c r="AA37" i="8"/>
  <c r="Z37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B37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B36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B35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B34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B33" i="8"/>
  <c r="AA32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B32" i="8"/>
  <c r="AA31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B31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B30" i="8"/>
  <c r="AA29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B29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B28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B27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B26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B25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B24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B23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B22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B20" i="8"/>
  <c r="AA19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B17" i="8"/>
  <c r="AA16" i="8"/>
  <c r="Z16" i="8"/>
  <c r="Y16" i="8"/>
  <c r="X16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B16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AA14" i="8"/>
  <c r="Z14" i="8"/>
  <c r="Y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B14" i="8"/>
  <c r="AA13" i="8"/>
  <c r="Z13" i="8"/>
  <c r="Y13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B13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AA11" i="8"/>
  <c r="Z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B11" i="8"/>
  <c r="AA10" i="8"/>
  <c r="Z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B10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B9" i="8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B8" i="8"/>
  <c r="AA7" i="8"/>
  <c r="Z7" i="8"/>
  <c r="Y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B7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B6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B2" i="8"/>
  <c r="L1" i="8"/>
  <c r="AJ207" i="7"/>
  <c r="AI207" i="7"/>
  <c r="AH207" i="7"/>
  <c r="AG207" i="7"/>
  <c r="AF207" i="7"/>
  <c r="AE207" i="7"/>
  <c r="AD207" i="7"/>
  <c r="AC207" i="7"/>
  <c r="AB207" i="7"/>
  <c r="AA207" i="7"/>
  <c r="Z207" i="7"/>
  <c r="Y207" i="7"/>
  <c r="X207" i="7"/>
  <c r="W207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B207" i="7"/>
  <c r="AJ206" i="7"/>
  <c r="AI206" i="7"/>
  <c r="AH206" i="7"/>
  <c r="AG206" i="7"/>
  <c r="AF206" i="7"/>
  <c r="AE206" i="7"/>
  <c r="AD206" i="7"/>
  <c r="AC206" i="7"/>
  <c r="AB206" i="7"/>
  <c r="AA206" i="7"/>
  <c r="Z206" i="7"/>
  <c r="Y206" i="7"/>
  <c r="X206" i="7"/>
  <c r="W206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B206" i="7"/>
  <c r="AJ205" i="7"/>
  <c r="AI205" i="7"/>
  <c r="AH205" i="7"/>
  <c r="AG205" i="7"/>
  <c r="AF205" i="7"/>
  <c r="AE205" i="7"/>
  <c r="AD205" i="7"/>
  <c r="AC205" i="7"/>
  <c r="AB205" i="7"/>
  <c r="AA205" i="7"/>
  <c r="Z205" i="7"/>
  <c r="Y205" i="7"/>
  <c r="X205" i="7"/>
  <c r="W205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B205" i="7"/>
  <c r="AJ204" i="7"/>
  <c r="AI204" i="7"/>
  <c r="AH204" i="7"/>
  <c r="AG204" i="7"/>
  <c r="AF204" i="7"/>
  <c r="AE204" i="7"/>
  <c r="AD204" i="7"/>
  <c r="AC204" i="7"/>
  <c r="AB204" i="7"/>
  <c r="AA204" i="7"/>
  <c r="Z204" i="7"/>
  <c r="Y204" i="7"/>
  <c r="X204" i="7"/>
  <c r="W204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B204" i="7"/>
  <c r="AJ203" i="7"/>
  <c r="AI203" i="7"/>
  <c r="AH203" i="7"/>
  <c r="AG203" i="7"/>
  <c r="AF203" i="7"/>
  <c r="AE203" i="7"/>
  <c r="AD203" i="7"/>
  <c r="AC203" i="7"/>
  <c r="AB203" i="7"/>
  <c r="AA203" i="7"/>
  <c r="Z203" i="7"/>
  <c r="Y203" i="7"/>
  <c r="X203" i="7"/>
  <c r="W203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B203" i="7"/>
  <c r="AJ202" i="7"/>
  <c r="AI202" i="7"/>
  <c r="AH202" i="7"/>
  <c r="AG202" i="7"/>
  <c r="AF202" i="7"/>
  <c r="AE202" i="7"/>
  <c r="AD202" i="7"/>
  <c r="AC202" i="7"/>
  <c r="AB202" i="7"/>
  <c r="AA202" i="7"/>
  <c r="Z202" i="7"/>
  <c r="Y202" i="7"/>
  <c r="X202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B202" i="7"/>
  <c r="AJ201" i="7"/>
  <c r="AI201" i="7"/>
  <c r="AH201" i="7"/>
  <c r="AG201" i="7"/>
  <c r="AF201" i="7"/>
  <c r="AE201" i="7"/>
  <c r="AD201" i="7"/>
  <c r="AC201" i="7"/>
  <c r="AB201" i="7"/>
  <c r="AA201" i="7"/>
  <c r="Z201" i="7"/>
  <c r="Y201" i="7"/>
  <c r="X201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B201" i="7"/>
  <c r="AJ200" i="7"/>
  <c r="AI200" i="7"/>
  <c r="AH200" i="7"/>
  <c r="AG200" i="7"/>
  <c r="AF200" i="7"/>
  <c r="AE200" i="7"/>
  <c r="AD200" i="7"/>
  <c r="AC200" i="7"/>
  <c r="AB200" i="7"/>
  <c r="AA200" i="7"/>
  <c r="Z200" i="7"/>
  <c r="Y200" i="7"/>
  <c r="X200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B200" i="7"/>
  <c r="AJ199" i="7"/>
  <c r="AI199" i="7"/>
  <c r="AH199" i="7"/>
  <c r="AG199" i="7"/>
  <c r="AF199" i="7"/>
  <c r="AE199" i="7"/>
  <c r="AD199" i="7"/>
  <c r="AC199" i="7"/>
  <c r="AB199" i="7"/>
  <c r="AA199" i="7"/>
  <c r="Z199" i="7"/>
  <c r="Y199" i="7"/>
  <c r="X199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B199" i="7"/>
  <c r="AJ198" i="7"/>
  <c r="AI198" i="7"/>
  <c r="AH198" i="7"/>
  <c r="AG198" i="7"/>
  <c r="AF198" i="7"/>
  <c r="AE198" i="7"/>
  <c r="AD198" i="7"/>
  <c r="AC198" i="7"/>
  <c r="AB198" i="7"/>
  <c r="AA198" i="7"/>
  <c r="Z198" i="7"/>
  <c r="Y198" i="7"/>
  <c r="X198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B198" i="7"/>
  <c r="AJ197" i="7"/>
  <c r="AI197" i="7"/>
  <c r="AH197" i="7"/>
  <c r="AG197" i="7"/>
  <c r="AF197" i="7"/>
  <c r="AE197" i="7"/>
  <c r="AD197" i="7"/>
  <c r="AC197" i="7"/>
  <c r="AB197" i="7"/>
  <c r="AA197" i="7"/>
  <c r="Z197" i="7"/>
  <c r="Y197" i="7"/>
  <c r="X197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B197" i="7"/>
  <c r="AJ196" i="7"/>
  <c r="AI196" i="7"/>
  <c r="AH196" i="7"/>
  <c r="AG196" i="7"/>
  <c r="AF196" i="7"/>
  <c r="AE196" i="7"/>
  <c r="AD196" i="7"/>
  <c r="AC196" i="7"/>
  <c r="AB196" i="7"/>
  <c r="AA196" i="7"/>
  <c r="Z196" i="7"/>
  <c r="Y196" i="7"/>
  <c r="X196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B196" i="7"/>
  <c r="AJ195" i="7"/>
  <c r="AI195" i="7"/>
  <c r="AH195" i="7"/>
  <c r="AG195" i="7"/>
  <c r="AF195" i="7"/>
  <c r="AE195" i="7"/>
  <c r="AD195" i="7"/>
  <c r="AC195" i="7"/>
  <c r="AB195" i="7"/>
  <c r="AA195" i="7"/>
  <c r="Z195" i="7"/>
  <c r="Y195" i="7"/>
  <c r="X195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B195" i="7"/>
  <c r="AJ194" i="7"/>
  <c r="AI194" i="7"/>
  <c r="AH194" i="7"/>
  <c r="AG194" i="7"/>
  <c r="AF194" i="7"/>
  <c r="AE194" i="7"/>
  <c r="AD194" i="7"/>
  <c r="AC194" i="7"/>
  <c r="AB194" i="7"/>
  <c r="AA194" i="7"/>
  <c r="Z194" i="7"/>
  <c r="Y194" i="7"/>
  <c r="X194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B194" i="7"/>
  <c r="AJ193" i="7"/>
  <c r="AI193" i="7"/>
  <c r="AH193" i="7"/>
  <c r="AG193" i="7"/>
  <c r="AF193" i="7"/>
  <c r="AE193" i="7"/>
  <c r="AD193" i="7"/>
  <c r="AC193" i="7"/>
  <c r="AB193" i="7"/>
  <c r="AA193" i="7"/>
  <c r="Z193" i="7"/>
  <c r="Y193" i="7"/>
  <c r="X193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B193" i="7"/>
  <c r="AJ192" i="7"/>
  <c r="AI192" i="7"/>
  <c r="AH192" i="7"/>
  <c r="AG192" i="7"/>
  <c r="AF192" i="7"/>
  <c r="AE192" i="7"/>
  <c r="AD192" i="7"/>
  <c r="AC192" i="7"/>
  <c r="AB192" i="7"/>
  <c r="AA192" i="7"/>
  <c r="Z192" i="7"/>
  <c r="Y192" i="7"/>
  <c r="X192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B192" i="7"/>
  <c r="AJ191" i="7"/>
  <c r="AI191" i="7"/>
  <c r="AH191" i="7"/>
  <c r="AG191" i="7"/>
  <c r="AF191" i="7"/>
  <c r="AE191" i="7"/>
  <c r="AD191" i="7"/>
  <c r="AC191" i="7"/>
  <c r="AB191" i="7"/>
  <c r="AA191" i="7"/>
  <c r="Z191" i="7"/>
  <c r="Y191" i="7"/>
  <c r="X191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B191" i="7"/>
  <c r="AJ190" i="7"/>
  <c r="AI190" i="7"/>
  <c r="AH190" i="7"/>
  <c r="AG190" i="7"/>
  <c r="AF190" i="7"/>
  <c r="AE190" i="7"/>
  <c r="AD190" i="7"/>
  <c r="AC190" i="7"/>
  <c r="AB190" i="7"/>
  <c r="AA190" i="7"/>
  <c r="Z190" i="7"/>
  <c r="Y190" i="7"/>
  <c r="X190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B190" i="7"/>
  <c r="AJ189" i="7"/>
  <c r="AI189" i="7"/>
  <c r="AH189" i="7"/>
  <c r="AG189" i="7"/>
  <c r="AF189" i="7"/>
  <c r="AE189" i="7"/>
  <c r="AD189" i="7"/>
  <c r="AC189" i="7"/>
  <c r="AB189" i="7"/>
  <c r="AA189" i="7"/>
  <c r="Z189" i="7"/>
  <c r="Y189" i="7"/>
  <c r="X189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B189" i="7"/>
  <c r="AJ188" i="7"/>
  <c r="AI188" i="7"/>
  <c r="AH188" i="7"/>
  <c r="AG188" i="7"/>
  <c r="AF188" i="7"/>
  <c r="AE188" i="7"/>
  <c r="AD188" i="7"/>
  <c r="AC188" i="7"/>
  <c r="AB188" i="7"/>
  <c r="AA188" i="7"/>
  <c r="Z188" i="7"/>
  <c r="Y188" i="7"/>
  <c r="X188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B188" i="7"/>
  <c r="AJ187" i="7"/>
  <c r="AI187" i="7"/>
  <c r="AH187" i="7"/>
  <c r="AG187" i="7"/>
  <c r="AF187" i="7"/>
  <c r="AE187" i="7"/>
  <c r="AD187" i="7"/>
  <c r="AC187" i="7"/>
  <c r="AB187" i="7"/>
  <c r="AA187" i="7"/>
  <c r="Z187" i="7"/>
  <c r="Y187" i="7"/>
  <c r="X187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B187" i="7"/>
  <c r="AJ186" i="7"/>
  <c r="AI186" i="7"/>
  <c r="AH186" i="7"/>
  <c r="AG186" i="7"/>
  <c r="AF186" i="7"/>
  <c r="AE186" i="7"/>
  <c r="AD186" i="7"/>
  <c r="AC186" i="7"/>
  <c r="AB186" i="7"/>
  <c r="AA186" i="7"/>
  <c r="Z186" i="7"/>
  <c r="Y186" i="7"/>
  <c r="X186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B186" i="7"/>
  <c r="AJ185" i="7"/>
  <c r="AI185" i="7"/>
  <c r="AH185" i="7"/>
  <c r="AG185" i="7"/>
  <c r="AF185" i="7"/>
  <c r="AE185" i="7"/>
  <c r="AD185" i="7"/>
  <c r="AC185" i="7"/>
  <c r="AB185" i="7"/>
  <c r="AA185" i="7"/>
  <c r="Z185" i="7"/>
  <c r="Y185" i="7"/>
  <c r="X185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B185" i="7"/>
  <c r="AJ184" i="7"/>
  <c r="AI184" i="7"/>
  <c r="AH184" i="7"/>
  <c r="AG184" i="7"/>
  <c r="AF184" i="7"/>
  <c r="AE184" i="7"/>
  <c r="AD184" i="7"/>
  <c r="AC184" i="7"/>
  <c r="AB184" i="7"/>
  <c r="AA184" i="7"/>
  <c r="Z184" i="7"/>
  <c r="Y184" i="7"/>
  <c r="X184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B184" i="7"/>
  <c r="AJ183" i="7"/>
  <c r="AI183" i="7"/>
  <c r="AH183" i="7"/>
  <c r="AG183" i="7"/>
  <c r="AF183" i="7"/>
  <c r="AE183" i="7"/>
  <c r="AD183" i="7"/>
  <c r="AC183" i="7"/>
  <c r="AB183" i="7"/>
  <c r="AA183" i="7"/>
  <c r="Z183" i="7"/>
  <c r="Y183" i="7"/>
  <c r="X183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B183" i="7"/>
  <c r="AJ182" i="7"/>
  <c r="AI182" i="7"/>
  <c r="AH182" i="7"/>
  <c r="AG182" i="7"/>
  <c r="AF182" i="7"/>
  <c r="AE182" i="7"/>
  <c r="AD182" i="7"/>
  <c r="AC182" i="7"/>
  <c r="AB182" i="7"/>
  <c r="AA182" i="7"/>
  <c r="Z182" i="7"/>
  <c r="Y182" i="7"/>
  <c r="X182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B182" i="7"/>
  <c r="AJ181" i="7"/>
  <c r="AI181" i="7"/>
  <c r="AH181" i="7"/>
  <c r="AG181" i="7"/>
  <c r="AF181" i="7"/>
  <c r="AE181" i="7"/>
  <c r="AD181" i="7"/>
  <c r="AC181" i="7"/>
  <c r="AB181" i="7"/>
  <c r="AA181" i="7"/>
  <c r="Z181" i="7"/>
  <c r="Y181" i="7"/>
  <c r="X181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B181" i="7"/>
  <c r="AJ180" i="7"/>
  <c r="AI180" i="7"/>
  <c r="AH180" i="7"/>
  <c r="AG180" i="7"/>
  <c r="AF180" i="7"/>
  <c r="AE180" i="7"/>
  <c r="AD180" i="7"/>
  <c r="AC180" i="7"/>
  <c r="AB180" i="7"/>
  <c r="AA180" i="7"/>
  <c r="Z180" i="7"/>
  <c r="Y180" i="7"/>
  <c r="X180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B180" i="7"/>
  <c r="AJ179" i="7"/>
  <c r="AI179" i="7"/>
  <c r="AH179" i="7"/>
  <c r="AG179" i="7"/>
  <c r="AF179" i="7"/>
  <c r="AE179" i="7"/>
  <c r="AD179" i="7"/>
  <c r="AC179" i="7"/>
  <c r="AB179" i="7"/>
  <c r="AA179" i="7"/>
  <c r="Z179" i="7"/>
  <c r="Y179" i="7"/>
  <c r="X179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B179" i="7"/>
  <c r="AJ178" i="7"/>
  <c r="AI178" i="7"/>
  <c r="AH178" i="7"/>
  <c r="AG178" i="7"/>
  <c r="AF178" i="7"/>
  <c r="AE178" i="7"/>
  <c r="AD178" i="7"/>
  <c r="AC178" i="7"/>
  <c r="AB178" i="7"/>
  <c r="AA178" i="7"/>
  <c r="Z178" i="7"/>
  <c r="Y178" i="7"/>
  <c r="X178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B178" i="7"/>
  <c r="AJ177" i="7"/>
  <c r="AI177" i="7"/>
  <c r="AH177" i="7"/>
  <c r="AG177" i="7"/>
  <c r="AF177" i="7"/>
  <c r="AE177" i="7"/>
  <c r="AD177" i="7"/>
  <c r="AC177" i="7"/>
  <c r="AB177" i="7"/>
  <c r="AA177" i="7"/>
  <c r="Z177" i="7"/>
  <c r="Y177" i="7"/>
  <c r="X177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B177" i="7"/>
  <c r="AJ176" i="7"/>
  <c r="AI176" i="7"/>
  <c r="AH176" i="7"/>
  <c r="AG176" i="7"/>
  <c r="AF176" i="7"/>
  <c r="AE176" i="7"/>
  <c r="AD176" i="7"/>
  <c r="AC176" i="7"/>
  <c r="AB176" i="7"/>
  <c r="AA176" i="7"/>
  <c r="Z176" i="7"/>
  <c r="Y176" i="7"/>
  <c r="X176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B176" i="7"/>
  <c r="AJ175" i="7"/>
  <c r="AI175" i="7"/>
  <c r="AH175" i="7"/>
  <c r="AG175" i="7"/>
  <c r="AF175" i="7"/>
  <c r="AE175" i="7"/>
  <c r="AD175" i="7"/>
  <c r="AC175" i="7"/>
  <c r="AB175" i="7"/>
  <c r="AA175" i="7"/>
  <c r="Z175" i="7"/>
  <c r="Y175" i="7"/>
  <c r="X175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B175" i="7"/>
  <c r="AJ174" i="7"/>
  <c r="AI174" i="7"/>
  <c r="AH174" i="7"/>
  <c r="AG174" i="7"/>
  <c r="AF174" i="7"/>
  <c r="AE174" i="7"/>
  <c r="AD174" i="7"/>
  <c r="AC174" i="7"/>
  <c r="AB174" i="7"/>
  <c r="AA174" i="7"/>
  <c r="Z174" i="7"/>
  <c r="Y174" i="7"/>
  <c r="X174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B174" i="7"/>
  <c r="AJ173" i="7"/>
  <c r="AI173" i="7"/>
  <c r="AH173" i="7"/>
  <c r="AG173" i="7"/>
  <c r="AF173" i="7"/>
  <c r="AE173" i="7"/>
  <c r="AD173" i="7"/>
  <c r="AC173" i="7"/>
  <c r="AB173" i="7"/>
  <c r="AA173" i="7"/>
  <c r="Z173" i="7"/>
  <c r="Y173" i="7"/>
  <c r="X173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B173" i="7"/>
  <c r="AJ172" i="7"/>
  <c r="AI172" i="7"/>
  <c r="AH172" i="7"/>
  <c r="AG172" i="7"/>
  <c r="AF172" i="7"/>
  <c r="AE172" i="7"/>
  <c r="AD172" i="7"/>
  <c r="AC172" i="7"/>
  <c r="AB172" i="7"/>
  <c r="AA172" i="7"/>
  <c r="Z172" i="7"/>
  <c r="Y172" i="7"/>
  <c r="X172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B172" i="7"/>
  <c r="AJ171" i="7"/>
  <c r="AI171" i="7"/>
  <c r="AH171" i="7"/>
  <c r="AG171" i="7"/>
  <c r="AF171" i="7"/>
  <c r="AE171" i="7"/>
  <c r="AD171" i="7"/>
  <c r="AC171" i="7"/>
  <c r="AB171" i="7"/>
  <c r="AA171" i="7"/>
  <c r="Z171" i="7"/>
  <c r="Y171" i="7"/>
  <c r="X171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B171" i="7"/>
  <c r="AJ170" i="7"/>
  <c r="AI170" i="7"/>
  <c r="AH170" i="7"/>
  <c r="AG170" i="7"/>
  <c r="AF170" i="7"/>
  <c r="AE170" i="7"/>
  <c r="AD170" i="7"/>
  <c r="AC170" i="7"/>
  <c r="AB170" i="7"/>
  <c r="AA170" i="7"/>
  <c r="Z170" i="7"/>
  <c r="Y170" i="7"/>
  <c r="X170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B170" i="7"/>
  <c r="AJ169" i="7"/>
  <c r="AI169" i="7"/>
  <c r="AH169" i="7"/>
  <c r="AG169" i="7"/>
  <c r="AF169" i="7"/>
  <c r="AE169" i="7"/>
  <c r="AD169" i="7"/>
  <c r="AC169" i="7"/>
  <c r="AB169" i="7"/>
  <c r="AA169" i="7"/>
  <c r="Z169" i="7"/>
  <c r="Y169" i="7"/>
  <c r="X169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B169" i="7"/>
  <c r="AJ168" i="7"/>
  <c r="AI168" i="7"/>
  <c r="AH168" i="7"/>
  <c r="AG168" i="7"/>
  <c r="AF168" i="7"/>
  <c r="AE168" i="7"/>
  <c r="AD168" i="7"/>
  <c r="AC168" i="7"/>
  <c r="AB168" i="7"/>
  <c r="AA168" i="7"/>
  <c r="Z168" i="7"/>
  <c r="Y168" i="7"/>
  <c r="X168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B168" i="7"/>
  <c r="AJ167" i="7"/>
  <c r="AI167" i="7"/>
  <c r="AH167" i="7"/>
  <c r="AG167" i="7"/>
  <c r="AF167" i="7"/>
  <c r="AE167" i="7"/>
  <c r="AD167" i="7"/>
  <c r="AC167" i="7"/>
  <c r="AB167" i="7"/>
  <c r="AA167" i="7"/>
  <c r="Z167" i="7"/>
  <c r="Y167" i="7"/>
  <c r="X167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B167" i="7"/>
  <c r="AJ166" i="7"/>
  <c r="AI166" i="7"/>
  <c r="AH166" i="7"/>
  <c r="AG166" i="7"/>
  <c r="AF166" i="7"/>
  <c r="AE166" i="7"/>
  <c r="AD166" i="7"/>
  <c r="AC166" i="7"/>
  <c r="AB166" i="7"/>
  <c r="AA166" i="7"/>
  <c r="Z166" i="7"/>
  <c r="Y166" i="7"/>
  <c r="X166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B166" i="7"/>
  <c r="AJ165" i="7"/>
  <c r="AI165" i="7"/>
  <c r="AH165" i="7"/>
  <c r="AG165" i="7"/>
  <c r="AF165" i="7"/>
  <c r="AE165" i="7"/>
  <c r="AD165" i="7"/>
  <c r="AC165" i="7"/>
  <c r="AB165" i="7"/>
  <c r="AA165" i="7"/>
  <c r="Z165" i="7"/>
  <c r="Y165" i="7"/>
  <c r="X165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B165" i="7"/>
  <c r="AJ164" i="7"/>
  <c r="AI164" i="7"/>
  <c r="AH164" i="7"/>
  <c r="AG164" i="7"/>
  <c r="AF164" i="7"/>
  <c r="AE164" i="7"/>
  <c r="AD164" i="7"/>
  <c r="AC164" i="7"/>
  <c r="AB164" i="7"/>
  <c r="AA164" i="7"/>
  <c r="Z164" i="7"/>
  <c r="Y164" i="7"/>
  <c r="X164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B164" i="7"/>
  <c r="AJ163" i="7"/>
  <c r="AI163" i="7"/>
  <c r="AH163" i="7"/>
  <c r="AG163" i="7"/>
  <c r="AF163" i="7"/>
  <c r="AE163" i="7"/>
  <c r="AD163" i="7"/>
  <c r="AC163" i="7"/>
  <c r="AB163" i="7"/>
  <c r="AA163" i="7"/>
  <c r="Z163" i="7"/>
  <c r="Y163" i="7"/>
  <c r="X163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B163" i="7"/>
  <c r="AJ162" i="7"/>
  <c r="AI162" i="7"/>
  <c r="AH162" i="7"/>
  <c r="AG162" i="7"/>
  <c r="AF162" i="7"/>
  <c r="AE162" i="7"/>
  <c r="AD162" i="7"/>
  <c r="AC162" i="7"/>
  <c r="AB162" i="7"/>
  <c r="AA162" i="7"/>
  <c r="Z162" i="7"/>
  <c r="Y162" i="7"/>
  <c r="X162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B162" i="7"/>
  <c r="AJ161" i="7"/>
  <c r="AI161" i="7"/>
  <c r="AH161" i="7"/>
  <c r="AG161" i="7"/>
  <c r="AF161" i="7"/>
  <c r="AE161" i="7"/>
  <c r="AD161" i="7"/>
  <c r="AC161" i="7"/>
  <c r="AB161" i="7"/>
  <c r="AA161" i="7"/>
  <c r="Z161" i="7"/>
  <c r="Y161" i="7"/>
  <c r="X161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B161" i="7"/>
  <c r="AJ160" i="7"/>
  <c r="AI160" i="7"/>
  <c r="AH160" i="7"/>
  <c r="AG160" i="7"/>
  <c r="AF160" i="7"/>
  <c r="AE160" i="7"/>
  <c r="AD160" i="7"/>
  <c r="AC160" i="7"/>
  <c r="AB160" i="7"/>
  <c r="AA160" i="7"/>
  <c r="Z160" i="7"/>
  <c r="Y160" i="7"/>
  <c r="X160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B160" i="7"/>
  <c r="AJ159" i="7"/>
  <c r="AI159" i="7"/>
  <c r="AH159" i="7"/>
  <c r="AG159" i="7"/>
  <c r="AF159" i="7"/>
  <c r="AE159" i="7"/>
  <c r="AD159" i="7"/>
  <c r="AC159" i="7"/>
  <c r="AB159" i="7"/>
  <c r="AA159" i="7"/>
  <c r="Z159" i="7"/>
  <c r="Y159" i="7"/>
  <c r="X159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B159" i="7"/>
  <c r="AJ158" i="7"/>
  <c r="AI158" i="7"/>
  <c r="AH158" i="7"/>
  <c r="AG158" i="7"/>
  <c r="AF158" i="7"/>
  <c r="AE158" i="7"/>
  <c r="AD158" i="7"/>
  <c r="AC158" i="7"/>
  <c r="AB158" i="7"/>
  <c r="AA158" i="7"/>
  <c r="Z158" i="7"/>
  <c r="Y158" i="7"/>
  <c r="X158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B158" i="7"/>
  <c r="AJ157" i="7"/>
  <c r="AI157" i="7"/>
  <c r="AH157" i="7"/>
  <c r="AG157" i="7"/>
  <c r="AF157" i="7"/>
  <c r="AE157" i="7"/>
  <c r="AD157" i="7"/>
  <c r="AC157" i="7"/>
  <c r="AB157" i="7"/>
  <c r="AA157" i="7"/>
  <c r="Z157" i="7"/>
  <c r="Y157" i="7"/>
  <c r="X157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B157" i="7"/>
  <c r="AJ156" i="7"/>
  <c r="AI156" i="7"/>
  <c r="AH156" i="7"/>
  <c r="AG156" i="7"/>
  <c r="AF156" i="7"/>
  <c r="AE156" i="7"/>
  <c r="AD156" i="7"/>
  <c r="AC156" i="7"/>
  <c r="AB156" i="7"/>
  <c r="AA156" i="7"/>
  <c r="Z156" i="7"/>
  <c r="Y156" i="7"/>
  <c r="X156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B156" i="7"/>
  <c r="AJ155" i="7"/>
  <c r="AI155" i="7"/>
  <c r="AH155" i="7"/>
  <c r="AG155" i="7"/>
  <c r="AF155" i="7"/>
  <c r="AE155" i="7"/>
  <c r="AD155" i="7"/>
  <c r="AC155" i="7"/>
  <c r="AB155" i="7"/>
  <c r="AA155" i="7"/>
  <c r="Z155" i="7"/>
  <c r="Y155" i="7"/>
  <c r="X155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B155" i="7"/>
  <c r="AJ154" i="7"/>
  <c r="AI154" i="7"/>
  <c r="AH154" i="7"/>
  <c r="AG154" i="7"/>
  <c r="AF154" i="7"/>
  <c r="AE154" i="7"/>
  <c r="AD154" i="7"/>
  <c r="AC154" i="7"/>
  <c r="AB154" i="7"/>
  <c r="AA154" i="7"/>
  <c r="Z154" i="7"/>
  <c r="Y154" i="7"/>
  <c r="X154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B154" i="7"/>
  <c r="AJ153" i="7"/>
  <c r="AI153" i="7"/>
  <c r="AH153" i="7"/>
  <c r="AG153" i="7"/>
  <c r="AF153" i="7"/>
  <c r="AE153" i="7"/>
  <c r="AD153" i="7"/>
  <c r="AC153" i="7"/>
  <c r="AB153" i="7"/>
  <c r="AA153" i="7"/>
  <c r="Z153" i="7"/>
  <c r="Y153" i="7"/>
  <c r="X153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B153" i="7"/>
  <c r="AJ152" i="7"/>
  <c r="AI152" i="7"/>
  <c r="AH152" i="7"/>
  <c r="AG152" i="7"/>
  <c r="AF152" i="7"/>
  <c r="AE152" i="7"/>
  <c r="AD152" i="7"/>
  <c r="AC152" i="7"/>
  <c r="AB152" i="7"/>
  <c r="AA152" i="7"/>
  <c r="Z152" i="7"/>
  <c r="Y152" i="7"/>
  <c r="X152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B152" i="7"/>
  <c r="AJ151" i="7"/>
  <c r="AI151" i="7"/>
  <c r="AH151" i="7"/>
  <c r="AG151" i="7"/>
  <c r="AF151" i="7"/>
  <c r="AE151" i="7"/>
  <c r="AD151" i="7"/>
  <c r="AC151" i="7"/>
  <c r="AB151" i="7"/>
  <c r="AA151" i="7"/>
  <c r="Z151" i="7"/>
  <c r="Y151" i="7"/>
  <c r="X151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B151" i="7"/>
  <c r="AJ150" i="7"/>
  <c r="AI150" i="7"/>
  <c r="AH150" i="7"/>
  <c r="AG150" i="7"/>
  <c r="AF150" i="7"/>
  <c r="AE150" i="7"/>
  <c r="AD150" i="7"/>
  <c r="AC150" i="7"/>
  <c r="AB150" i="7"/>
  <c r="AA150" i="7"/>
  <c r="Z150" i="7"/>
  <c r="Y150" i="7"/>
  <c r="X150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B150" i="7"/>
  <c r="AJ149" i="7"/>
  <c r="AI149" i="7"/>
  <c r="AH149" i="7"/>
  <c r="AG149" i="7"/>
  <c r="AF149" i="7"/>
  <c r="AE149" i="7"/>
  <c r="AD149" i="7"/>
  <c r="AC149" i="7"/>
  <c r="AB149" i="7"/>
  <c r="AA149" i="7"/>
  <c r="Z149" i="7"/>
  <c r="Y149" i="7"/>
  <c r="X149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B149" i="7"/>
  <c r="AJ148" i="7"/>
  <c r="AI148" i="7"/>
  <c r="AH148" i="7"/>
  <c r="AG148" i="7"/>
  <c r="AF148" i="7"/>
  <c r="AE148" i="7"/>
  <c r="AD148" i="7"/>
  <c r="AC148" i="7"/>
  <c r="AB148" i="7"/>
  <c r="AA148" i="7"/>
  <c r="Z148" i="7"/>
  <c r="Y148" i="7"/>
  <c r="X148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B148" i="7"/>
  <c r="AJ147" i="7"/>
  <c r="AI147" i="7"/>
  <c r="AH147" i="7"/>
  <c r="AG147" i="7"/>
  <c r="AF147" i="7"/>
  <c r="AE147" i="7"/>
  <c r="AD147" i="7"/>
  <c r="AC147" i="7"/>
  <c r="AB147" i="7"/>
  <c r="AA147" i="7"/>
  <c r="Z147" i="7"/>
  <c r="Y147" i="7"/>
  <c r="X147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B147" i="7"/>
  <c r="AJ146" i="7"/>
  <c r="AI146" i="7"/>
  <c r="AH146" i="7"/>
  <c r="AG146" i="7"/>
  <c r="AF146" i="7"/>
  <c r="AE146" i="7"/>
  <c r="AD146" i="7"/>
  <c r="AC146" i="7"/>
  <c r="AB146" i="7"/>
  <c r="AA146" i="7"/>
  <c r="Z146" i="7"/>
  <c r="Y146" i="7"/>
  <c r="X146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B146" i="7"/>
  <c r="AJ145" i="7"/>
  <c r="AI145" i="7"/>
  <c r="AH145" i="7"/>
  <c r="AG145" i="7"/>
  <c r="AF145" i="7"/>
  <c r="AE145" i="7"/>
  <c r="AD145" i="7"/>
  <c r="AC145" i="7"/>
  <c r="AB145" i="7"/>
  <c r="AA145" i="7"/>
  <c r="Z145" i="7"/>
  <c r="Y145" i="7"/>
  <c r="X145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B145" i="7"/>
  <c r="AJ144" i="7"/>
  <c r="AI144" i="7"/>
  <c r="AH144" i="7"/>
  <c r="AG144" i="7"/>
  <c r="AF144" i="7"/>
  <c r="AE144" i="7"/>
  <c r="AD144" i="7"/>
  <c r="AC144" i="7"/>
  <c r="AB144" i="7"/>
  <c r="AA144" i="7"/>
  <c r="Z144" i="7"/>
  <c r="Y144" i="7"/>
  <c r="X144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B144" i="7"/>
  <c r="AJ143" i="7"/>
  <c r="AI143" i="7"/>
  <c r="AH143" i="7"/>
  <c r="AG143" i="7"/>
  <c r="AF143" i="7"/>
  <c r="AE143" i="7"/>
  <c r="AD143" i="7"/>
  <c r="AC143" i="7"/>
  <c r="AB143" i="7"/>
  <c r="AA143" i="7"/>
  <c r="Z143" i="7"/>
  <c r="Y143" i="7"/>
  <c r="X143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B143" i="7"/>
  <c r="AJ142" i="7"/>
  <c r="AI142" i="7"/>
  <c r="AH142" i="7"/>
  <c r="AG142" i="7"/>
  <c r="AF142" i="7"/>
  <c r="AE142" i="7"/>
  <c r="AD142" i="7"/>
  <c r="AC142" i="7"/>
  <c r="AB142" i="7"/>
  <c r="AA142" i="7"/>
  <c r="Z142" i="7"/>
  <c r="Y142" i="7"/>
  <c r="X142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B142" i="7"/>
  <c r="AJ141" i="7"/>
  <c r="AI141" i="7"/>
  <c r="AH141" i="7"/>
  <c r="AG141" i="7"/>
  <c r="AF141" i="7"/>
  <c r="AE141" i="7"/>
  <c r="AD141" i="7"/>
  <c r="AC141" i="7"/>
  <c r="AB141" i="7"/>
  <c r="AA141" i="7"/>
  <c r="Z141" i="7"/>
  <c r="Y141" i="7"/>
  <c r="X141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B141" i="7"/>
  <c r="AJ140" i="7"/>
  <c r="AI140" i="7"/>
  <c r="AH140" i="7"/>
  <c r="AG140" i="7"/>
  <c r="AF140" i="7"/>
  <c r="AE140" i="7"/>
  <c r="AD140" i="7"/>
  <c r="AC140" i="7"/>
  <c r="AB140" i="7"/>
  <c r="AA140" i="7"/>
  <c r="Z140" i="7"/>
  <c r="Y140" i="7"/>
  <c r="X140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B140" i="7"/>
  <c r="AJ139" i="7"/>
  <c r="AI139" i="7"/>
  <c r="AH139" i="7"/>
  <c r="AG139" i="7"/>
  <c r="AF139" i="7"/>
  <c r="AE139" i="7"/>
  <c r="AD139" i="7"/>
  <c r="AC139" i="7"/>
  <c r="AB139" i="7"/>
  <c r="AA139" i="7"/>
  <c r="Z139" i="7"/>
  <c r="Y139" i="7"/>
  <c r="X139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B139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B138" i="7"/>
  <c r="AJ137" i="7"/>
  <c r="AI137" i="7"/>
  <c r="AH137" i="7"/>
  <c r="AG137" i="7"/>
  <c r="AF137" i="7"/>
  <c r="AE137" i="7"/>
  <c r="AD137" i="7"/>
  <c r="AC137" i="7"/>
  <c r="AB137" i="7"/>
  <c r="AA137" i="7"/>
  <c r="Z137" i="7"/>
  <c r="Y137" i="7"/>
  <c r="X137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B137" i="7"/>
  <c r="AJ136" i="7"/>
  <c r="AI136" i="7"/>
  <c r="AH136" i="7"/>
  <c r="AG136" i="7"/>
  <c r="AF136" i="7"/>
  <c r="AE136" i="7"/>
  <c r="AD136" i="7"/>
  <c r="AC136" i="7"/>
  <c r="AB136" i="7"/>
  <c r="AA136" i="7"/>
  <c r="Z136" i="7"/>
  <c r="Y136" i="7"/>
  <c r="X136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B136" i="7"/>
  <c r="AJ135" i="7"/>
  <c r="AI135" i="7"/>
  <c r="AH135" i="7"/>
  <c r="AG135" i="7"/>
  <c r="AF135" i="7"/>
  <c r="AE135" i="7"/>
  <c r="AD135" i="7"/>
  <c r="AC135" i="7"/>
  <c r="AB135" i="7"/>
  <c r="AA135" i="7"/>
  <c r="Z135" i="7"/>
  <c r="Y135" i="7"/>
  <c r="X135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B135" i="7"/>
  <c r="AJ134" i="7"/>
  <c r="AI134" i="7"/>
  <c r="AH134" i="7"/>
  <c r="AG134" i="7"/>
  <c r="AF134" i="7"/>
  <c r="AE134" i="7"/>
  <c r="AD134" i="7"/>
  <c r="AC134" i="7"/>
  <c r="AB134" i="7"/>
  <c r="AA134" i="7"/>
  <c r="Z134" i="7"/>
  <c r="Y134" i="7"/>
  <c r="X134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B134" i="7"/>
  <c r="AJ133" i="7"/>
  <c r="AI133" i="7"/>
  <c r="AH133" i="7"/>
  <c r="AG133" i="7"/>
  <c r="AF133" i="7"/>
  <c r="AE133" i="7"/>
  <c r="AD133" i="7"/>
  <c r="AC133" i="7"/>
  <c r="AB133" i="7"/>
  <c r="AA133" i="7"/>
  <c r="Z133" i="7"/>
  <c r="Y133" i="7"/>
  <c r="X133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B133" i="7"/>
  <c r="AJ132" i="7"/>
  <c r="AI132" i="7"/>
  <c r="AH132" i="7"/>
  <c r="AG132" i="7"/>
  <c r="AF132" i="7"/>
  <c r="AE132" i="7"/>
  <c r="AD132" i="7"/>
  <c r="AC132" i="7"/>
  <c r="AB132" i="7"/>
  <c r="AA132" i="7"/>
  <c r="Z132" i="7"/>
  <c r="Y132" i="7"/>
  <c r="X132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B132" i="7"/>
  <c r="AJ131" i="7"/>
  <c r="AI131" i="7"/>
  <c r="AH131" i="7"/>
  <c r="AG131" i="7"/>
  <c r="AF131" i="7"/>
  <c r="AE131" i="7"/>
  <c r="AD131" i="7"/>
  <c r="AC131" i="7"/>
  <c r="AB131" i="7"/>
  <c r="AA131" i="7"/>
  <c r="Z131" i="7"/>
  <c r="Y131" i="7"/>
  <c r="X131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B131" i="7"/>
  <c r="AJ130" i="7"/>
  <c r="AI130" i="7"/>
  <c r="AH130" i="7"/>
  <c r="AG130" i="7"/>
  <c r="AF130" i="7"/>
  <c r="AE130" i="7"/>
  <c r="AD130" i="7"/>
  <c r="AC130" i="7"/>
  <c r="AB130" i="7"/>
  <c r="AA130" i="7"/>
  <c r="Z130" i="7"/>
  <c r="Y130" i="7"/>
  <c r="X130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B130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B129" i="7"/>
  <c r="AJ128" i="7"/>
  <c r="AI128" i="7"/>
  <c r="AH128" i="7"/>
  <c r="AG128" i="7"/>
  <c r="AF128" i="7"/>
  <c r="AE128" i="7"/>
  <c r="AD128" i="7"/>
  <c r="AC128" i="7"/>
  <c r="AB128" i="7"/>
  <c r="AA128" i="7"/>
  <c r="Z128" i="7"/>
  <c r="Y128" i="7"/>
  <c r="X128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B128" i="7"/>
  <c r="AJ127" i="7"/>
  <c r="AI127" i="7"/>
  <c r="AH127" i="7"/>
  <c r="AG127" i="7"/>
  <c r="AF127" i="7"/>
  <c r="AE127" i="7"/>
  <c r="AD127" i="7"/>
  <c r="AC127" i="7"/>
  <c r="AB127" i="7"/>
  <c r="AA127" i="7"/>
  <c r="Z127" i="7"/>
  <c r="Y127" i="7"/>
  <c r="X127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B127" i="7"/>
  <c r="AJ126" i="7"/>
  <c r="AI126" i="7"/>
  <c r="AH126" i="7"/>
  <c r="AG126" i="7"/>
  <c r="AF126" i="7"/>
  <c r="AE126" i="7"/>
  <c r="AD126" i="7"/>
  <c r="AC126" i="7"/>
  <c r="AB126" i="7"/>
  <c r="AA126" i="7"/>
  <c r="Z126" i="7"/>
  <c r="Y126" i="7"/>
  <c r="X126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B126" i="7"/>
  <c r="AJ125" i="7"/>
  <c r="AI125" i="7"/>
  <c r="AH125" i="7"/>
  <c r="AG125" i="7"/>
  <c r="AF125" i="7"/>
  <c r="AE125" i="7"/>
  <c r="AD125" i="7"/>
  <c r="AC125" i="7"/>
  <c r="AB125" i="7"/>
  <c r="AA125" i="7"/>
  <c r="Z125" i="7"/>
  <c r="Y125" i="7"/>
  <c r="X125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B125" i="7"/>
  <c r="AJ124" i="7"/>
  <c r="AI124" i="7"/>
  <c r="AH124" i="7"/>
  <c r="AG124" i="7"/>
  <c r="AF124" i="7"/>
  <c r="AE124" i="7"/>
  <c r="AD124" i="7"/>
  <c r="AC124" i="7"/>
  <c r="AB124" i="7"/>
  <c r="AA124" i="7"/>
  <c r="Z124" i="7"/>
  <c r="Y124" i="7"/>
  <c r="X124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B124" i="7"/>
  <c r="AJ123" i="7"/>
  <c r="AI123" i="7"/>
  <c r="AH123" i="7"/>
  <c r="AG123" i="7"/>
  <c r="AF123" i="7"/>
  <c r="AE123" i="7"/>
  <c r="AD123" i="7"/>
  <c r="AC123" i="7"/>
  <c r="AB123" i="7"/>
  <c r="AA123" i="7"/>
  <c r="Z123" i="7"/>
  <c r="Y123" i="7"/>
  <c r="X123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B123" i="7"/>
  <c r="AJ122" i="7"/>
  <c r="AI122" i="7"/>
  <c r="AH122" i="7"/>
  <c r="AG122" i="7"/>
  <c r="AF122" i="7"/>
  <c r="AE122" i="7"/>
  <c r="AD122" i="7"/>
  <c r="AC122" i="7"/>
  <c r="AB122" i="7"/>
  <c r="AA122" i="7"/>
  <c r="Z122" i="7"/>
  <c r="Y122" i="7"/>
  <c r="X122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B122" i="7"/>
  <c r="AJ121" i="7"/>
  <c r="AI121" i="7"/>
  <c r="AH121" i="7"/>
  <c r="AG121" i="7"/>
  <c r="AF121" i="7"/>
  <c r="AE121" i="7"/>
  <c r="AD121" i="7"/>
  <c r="AC121" i="7"/>
  <c r="AB121" i="7"/>
  <c r="AA121" i="7"/>
  <c r="Z121" i="7"/>
  <c r="Y121" i="7"/>
  <c r="X121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B121" i="7"/>
  <c r="AJ120" i="7"/>
  <c r="AI120" i="7"/>
  <c r="AH120" i="7"/>
  <c r="AG120" i="7"/>
  <c r="AF120" i="7"/>
  <c r="AE120" i="7"/>
  <c r="AD120" i="7"/>
  <c r="AC120" i="7"/>
  <c r="AB120" i="7"/>
  <c r="AA120" i="7"/>
  <c r="Z120" i="7"/>
  <c r="Y120" i="7"/>
  <c r="X120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B120" i="7"/>
  <c r="AJ119" i="7"/>
  <c r="AI119" i="7"/>
  <c r="AH119" i="7"/>
  <c r="AG119" i="7"/>
  <c r="AF119" i="7"/>
  <c r="AE119" i="7"/>
  <c r="AD119" i="7"/>
  <c r="AC119" i="7"/>
  <c r="AB119" i="7"/>
  <c r="AA119" i="7"/>
  <c r="Z119" i="7"/>
  <c r="Y119" i="7"/>
  <c r="X119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B119" i="7"/>
  <c r="AJ118" i="7"/>
  <c r="AI118" i="7"/>
  <c r="AH118" i="7"/>
  <c r="AG118" i="7"/>
  <c r="AF118" i="7"/>
  <c r="AE118" i="7"/>
  <c r="AD118" i="7"/>
  <c r="AC118" i="7"/>
  <c r="AB118" i="7"/>
  <c r="AA118" i="7"/>
  <c r="Z118" i="7"/>
  <c r="Y118" i="7"/>
  <c r="X118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B118" i="7"/>
  <c r="AJ117" i="7"/>
  <c r="AI117" i="7"/>
  <c r="AH117" i="7"/>
  <c r="AG117" i="7"/>
  <c r="AF117" i="7"/>
  <c r="AE117" i="7"/>
  <c r="AD117" i="7"/>
  <c r="AC117" i="7"/>
  <c r="AB117" i="7"/>
  <c r="AA117" i="7"/>
  <c r="Z117" i="7"/>
  <c r="Y117" i="7"/>
  <c r="X117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B117" i="7"/>
  <c r="AJ116" i="7"/>
  <c r="AI116" i="7"/>
  <c r="AH116" i="7"/>
  <c r="AG116" i="7"/>
  <c r="AF116" i="7"/>
  <c r="AE116" i="7"/>
  <c r="AD116" i="7"/>
  <c r="AC116" i="7"/>
  <c r="AB116" i="7"/>
  <c r="AA116" i="7"/>
  <c r="Z116" i="7"/>
  <c r="Y116" i="7"/>
  <c r="X116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B116" i="7"/>
  <c r="AJ115" i="7"/>
  <c r="AI115" i="7"/>
  <c r="AH115" i="7"/>
  <c r="AG115" i="7"/>
  <c r="AF115" i="7"/>
  <c r="AE115" i="7"/>
  <c r="AD115" i="7"/>
  <c r="AC115" i="7"/>
  <c r="AB115" i="7"/>
  <c r="AA115" i="7"/>
  <c r="Z115" i="7"/>
  <c r="Y115" i="7"/>
  <c r="X115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B115" i="7"/>
  <c r="AJ114" i="7"/>
  <c r="AI114" i="7"/>
  <c r="AH114" i="7"/>
  <c r="AG114" i="7"/>
  <c r="AF114" i="7"/>
  <c r="AE114" i="7"/>
  <c r="AD114" i="7"/>
  <c r="AC114" i="7"/>
  <c r="AB114" i="7"/>
  <c r="AA114" i="7"/>
  <c r="Z114" i="7"/>
  <c r="Y114" i="7"/>
  <c r="X114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B114" i="7"/>
  <c r="AJ113" i="7"/>
  <c r="AI113" i="7"/>
  <c r="AH113" i="7"/>
  <c r="AG113" i="7"/>
  <c r="AF113" i="7"/>
  <c r="AE113" i="7"/>
  <c r="AD113" i="7"/>
  <c r="AC113" i="7"/>
  <c r="AB113" i="7"/>
  <c r="AA113" i="7"/>
  <c r="Z113" i="7"/>
  <c r="Y113" i="7"/>
  <c r="X113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B113" i="7"/>
  <c r="AJ112" i="7"/>
  <c r="AI112" i="7"/>
  <c r="AH112" i="7"/>
  <c r="AG112" i="7"/>
  <c r="AF112" i="7"/>
  <c r="AE112" i="7"/>
  <c r="AD112" i="7"/>
  <c r="AC112" i="7"/>
  <c r="AB112" i="7"/>
  <c r="AA112" i="7"/>
  <c r="Z112" i="7"/>
  <c r="Y112" i="7"/>
  <c r="X112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B112" i="7"/>
  <c r="AJ111" i="7"/>
  <c r="AI111" i="7"/>
  <c r="AH111" i="7"/>
  <c r="AG111" i="7"/>
  <c r="AF111" i="7"/>
  <c r="AE111" i="7"/>
  <c r="AD111" i="7"/>
  <c r="AC111" i="7"/>
  <c r="AB111" i="7"/>
  <c r="AA111" i="7"/>
  <c r="Z111" i="7"/>
  <c r="Y111" i="7"/>
  <c r="X111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B111" i="7"/>
  <c r="AJ110" i="7"/>
  <c r="AI110" i="7"/>
  <c r="AH110" i="7"/>
  <c r="AG110" i="7"/>
  <c r="AF110" i="7"/>
  <c r="AE110" i="7"/>
  <c r="AD110" i="7"/>
  <c r="AC110" i="7"/>
  <c r="AB110" i="7"/>
  <c r="AA110" i="7"/>
  <c r="Z110" i="7"/>
  <c r="Y110" i="7"/>
  <c r="X110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B110" i="7"/>
  <c r="AJ109" i="7"/>
  <c r="AI109" i="7"/>
  <c r="AH109" i="7"/>
  <c r="AG109" i="7"/>
  <c r="AF109" i="7"/>
  <c r="AE109" i="7"/>
  <c r="AD109" i="7"/>
  <c r="AC109" i="7"/>
  <c r="AB109" i="7"/>
  <c r="AA109" i="7"/>
  <c r="Z109" i="7"/>
  <c r="Y109" i="7"/>
  <c r="X109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AJ108" i="7"/>
  <c r="AI108" i="7"/>
  <c r="AH108" i="7"/>
  <c r="AG108" i="7"/>
  <c r="AF108" i="7"/>
  <c r="AE108" i="7"/>
  <c r="AD108" i="7"/>
  <c r="AC108" i="7"/>
  <c r="AB108" i="7"/>
  <c r="AA108" i="7"/>
  <c r="Z108" i="7"/>
  <c r="Y108" i="7"/>
  <c r="X108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B108" i="7"/>
  <c r="AJ107" i="7"/>
  <c r="AI107" i="7"/>
  <c r="AH107" i="7"/>
  <c r="AG107" i="7"/>
  <c r="AF107" i="7"/>
  <c r="AE107" i="7"/>
  <c r="AD107" i="7"/>
  <c r="AC107" i="7"/>
  <c r="AB107" i="7"/>
  <c r="AA107" i="7"/>
  <c r="Z107" i="7"/>
  <c r="Y107" i="7"/>
  <c r="X107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B107" i="7"/>
  <c r="AJ106" i="7"/>
  <c r="AI106" i="7"/>
  <c r="AH106" i="7"/>
  <c r="AG106" i="7"/>
  <c r="AF106" i="7"/>
  <c r="AE106" i="7"/>
  <c r="AD106" i="7"/>
  <c r="AC106" i="7"/>
  <c r="AB106" i="7"/>
  <c r="AA106" i="7"/>
  <c r="Z106" i="7"/>
  <c r="Y106" i="7"/>
  <c r="X106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B106" i="7"/>
  <c r="AJ105" i="7"/>
  <c r="AI105" i="7"/>
  <c r="AH105" i="7"/>
  <c r="AG105" i="7"/>
  <c r="AF105" i="7"/>
  <c r="AE105" i="7"/>
  <c r="AD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B105" i="7"/>
  <c r="AJ104" i="7"/>
  <c r="AI104" i="7"/>
  <c r="AH104" i="7"/>
  <c r="AG104" i="7"/>
  <c r="AF104" i="7"/>
  <c r="AE104" i="7"/>
  <c r="AD104" i="7"/>
  <c r="AC104" i="7"/>
  <c r="AB104" i="7"/>
  <c r="AA104" i="7"/>
  <c r="Z104" i="7"/>
  <c r="Y104" i="7"/>
  <c r="X104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B104" i="7"/>
  <c r="AJ103" i="7"/>
  <c r="AI103" i="7"/>
  <c r="AH103" i="7"/>
  <c r="AG103" i="7"/>
  <c r="AF103" i="7"/>
  <c r="AE103" i="7"/>
  <c r="AD103" i="7"/>
  <c r="AC103" i="7"/>
  <c r="AB103" i="7"/>
  <c r="AA103" i="7"/>
  <c r="Z103" i="7"/>
  <c r="Y103" i="7"/>
  <c r="X103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B103" i="7"/>
  <c r="AJ102" i="7"/>
  <c r="AI102" i="7"/>
  <c r="AH102" i="7"/>
  <c r="AG102" i="7"/>
  <c r="AF102" i="7"/>
  <c r="AE102" i="7"/>
  <c r="AD102" i="7"/>
  <c r="AC102" i="7"/>
  <c r="AB102" i="7"/>
  <c r="AA102" i="7"/>
  <c r="Z102" i="7"/>
  <c r="Y102" i="7"/>
  <c r="X102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B102" i="7"/>
  <c r="AJ101" i="7"/>
  <c r="AI101" i="7"/>
  <c r="AH101" i="7"/>
  <c r="AG101" i="7"/>
  <c r="AF101" i="7"/>
  <c r="AE101" i="7"/>
  <c r="AD101" i="7"/>
  <c r="AC101" i="7"/>
  <c r="AB101" i="7"/>
  <c r="AA101" i="7"/>
  <c r="Z101" i="7"/>
  <c r="Y101" i="7"/>
  <c r="X101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B101" i="7"/>
  <c r="AJ100" i="7"/>
  <c r="AI100" i="7"/>
  <c r="AH100" i="7"/>
  <c r="AG100" i="7"/>
  <c r="AF100" i="7"/>
  <c r="AE100" i="7"/>
  <c r="AD100" i="7"/>
  <c r="AC100" i="7"/>
  <c r="AB100" i="7"/>
  <c r="AA100" i="7"/>
  <c r="Z100" i="7"/>
  <c r="Y100" i="7"/>
  <c r="X100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B100" i="7"/>
  <c r="AJ99" i="7"/>
  <c r="AI99" i="7"/>
  <c r="AH99" i="7"/>
  <c r="AG99" i="7"/>
  <c r="AF99" i="7"/>
  <c r="AE99" i="7"/>
  <c r="AD99" i="7"/>
  <c r="AC99" i="7"/>
  <c r="AB99" i="7"/>
  <c r="AA99" i="7"/>
  <c r="Z99" i="7"/>
  <c r="Y99" i="7"/>
  <c r="X99" i="7"/>
  <c r="W99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B99" i="7"/>
  <c r="AJ98" i="7"/>
  <c r="AI98" i="7"/>
  <c r="AH98" i="7"/>
  <c r="AG98" i="7"/>
  <c r="AF98" i="7"/>
  <c r="AE98" i="7"/>
  <c r="AD98" i="7"/>
  <c r="AC98" i="7"/>
  <c r="AB98" i="7"/>
  <c r="AA98" i="7"/>
  <c r="Z98" i="7"/>
  <c r="Y98" i="7"/>
  <c r="X98" i="7"/>
  <c r="W98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B98" i="7"/>
  <c r="AJ97" i="7"/>
  <c r="AI97" i="7"/>
  <c r="AH97" i="7"/>
  <c r="AG97" i="7"/>
  <c r="AF97" i="7"/>
  <c r="AE97" i="7"/>
  <c r="AD97" i="7"/>
  <c r="AC97" i="7"/>
  <c r="AB97" i="7"/>
  <c r="AA97" i="7"/>
  <c r="Z97" i="7"/>
  <c r="Y97" i="7"/>
  <c r="X97" i="7"/>
  <c r="W97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B97" i="7"/>
  <c r="AJ96" i="7"/>
  <c r="AI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B96" i="7"/>
  <c r="AJ95" i="7"/>
  <c r="AI95" i="7"/>
  <c r="AH95" i="7"/>
  <c r="AG95" i="7"/>
  <c r="AF95" i="7"/>
  <c r="AE95" i="7"/>
  <c r="AD95" i="7"/>
  <c r="AC95" i="7"/>
  <c r="AB95" i="7"/>
  <c r="AA95" i="7"/>
  <c r="Z95" i="7"/>
  <c r="Y95" i="7"/>
  <c r="X95" i="7"/>
  <c r="W95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B95" i="7"/>
  <c r="AJ94" i="7"/>
  <c r="AI94" i="7"/>
  <c r="AH94" i="7"/>
  <c r="AG94" i="7"/>
  <c r="AF94" i="7"/>
  <c r="AE94" i="7"/>
  <c r="AD94" i="7"/>
  <c r="AC94" i="7"/>
  <c r="AB94" i="7"/>
  <c r="AA94" i="7"/>
  <c r="Z94" i="7"/>
  <c r="Y94" i="7"/>
  <c r="X94" i="7"/>
  <c r="W94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B94" i="7"/>
  <c r="AJ93" i="7"/>
  <c r="AI93" i="7"/>
  <c r="AH93" i="7"/>
  <c r="AG93" i="7"/>
  <c r="AF93" i="7"/>
  <c r="AE93" i="7"/>
  <c r="AD93" i="7"/>
  <c r="AC93" i="7"/>
  <c r="AB93" i="7"/>
  <c r="AA93" i="7"/>
  <c r="Z93" i="7"/>
  <c r="Y93" i="7"/>
  <c r="X93" i="7"/>
  <c r="W93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B93" i="7"/>
  <c r="AJ92" i="7"/>
  <c r="AI92" i="7"/>
  <c r="AH92" i="7"/>
  <c r="AG92" i="7"/>
  <c r="AF92" i="7"/>
  <c r="AE92" i="7"/>
  <c r="AD92" i="7"/>
  <c r="AC92" i="7"/>
  <c r="AB92" i="7"/>
  <c r="AA92" i="7"/>
  <c r="Z92" i="7"/>
  <c r="Y92" i="7"/>
  <c r="X92" i="7"/>
  <c r="W92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B92" i="7"/>
  <c r="AJ91" i="7"/>
  <c r="AI91" i="7"/>
  <c r="AH91" i="7"/>
  <c r="AG91" i="7"/>
  <c r="AF91" i="7"/>
  <c r="AE91" i="7"/>
  <c r="AD91" i="7"/>
  <c r="AC91" i="7"/>
  <c r="AB91" i="7"/>
  <c r="AA91" i="7"/>
  <c r="Z91" i="7"/>
  <c r="Y91" i="7"/>
  <c r="X91" i="7"/>
  <c r="W91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B91" i="7"/>
  <c r="AJ90" i="7"/>
  <c r="AI90" i="7"/>
  <c r="AH90" i="7"/>
  <c r="AG90" i="7"/>
  <c r="AF90" i="7"/>
  <c r="AE90" i="7"/>
  <c r="AD90" i="7"/>
  <c r="AC90" i="7"/>
  <c r="AB90" i="7"/>
  <c r="AA90" i="7"/>
  <c r="Z90" i="7"/>
  <c r="Y90" i="7"/>
  <c r="X90" i="7"/>
  <c r="W90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B90" i="7"/>
  <c r="AJ89" i="7"/>
  <c r="AI89" i="7"/>
  <c r="AH89" i="7"/>
  <c r="AG89" i="7"/>
  <c r="AF89" i="7"/>
  <c r="AE89" i="7"/>
  <c r="AD89" i="7"/>
  <c r="AC89" i="7"/>
  <c r="AB89" i="7"/>
  <c r="AA89" i="7"/>
  <c r="Z89" i="7"/>
  <c r="Y89" i="7"/>
  <c r="X89" i="7"/>
  <c r="W89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B89" i="7"/>
  <c r="AJ88" i="7"/>
  <c r="AI88" i="7"/>
  <c r="AH88" i="7"/>
  <c r="AG88" i="7"/>
  <c r="AF88" i="7"/>
  <c r="AE88" i="7"/>
  <c r="AD88" i="7"/>
  <c r="AC88" i="7"/>
  <c r="AB88" i="7"/>
  <c r="AA88" i="7"/>
  <c r="Z88" i="7"/>
  <c r="Y88" i="7"/>
  <c r="X88" i="7"/>
  <c r="W88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B88" i="7"/>
  <c r="AJ87" i="7"/>
  <c r="AI87" i="7"/>
  <c r="AH87" i="7"/>
  <c r="AG87" i="7"/>
  <c r="AF87" i="7"/>
  <c r="AE87" i="7"/>
  <c r="AD87" i="7"/>
  <c r="AC87" i="7"/>
  <c r="AB87" i="7"/>
  <c r="AA87" i="7"/>
  <c r="Z87" i="7"/>
  <c r="Y87" i="7"/>
  <c r="X87" i="7"/>
  <c r="W87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B87" i="7"/>
  <c r="AJ86" i="7"/>
  <c r="AI86" i="7"/>
  <c r="AH86" i="7"/>
  <c r="AG86" i="7"/>
  <c r="AF86" i="7"/>
  <c r="AE86" i="7"/>
  <c r="AD86" i="7"/>
  <c r="AC86" i="7"/>
  <c r="AB86" i="7"/>
  <c r="AA86" i="7"/>
  <c r="Z86" i="7"/>
  <c r="Y86" i="7"/>
  <c r="X86" i="7"/>
  <c r="W86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B86" i="7"/>
  <c r="AJ85" i="7"/>
  <c r="AI85" i="7"/>
  <c r="AH85" i="7"/>
  <c r="AG85" i="7"/>
  <c r="AF85" i="7"/>
  <c r="AE85" i="7"/>
  <c r="AD85" i="7"/>
  <c r="AC85" i="7"/>
  <c r="AB85" i="7"/>
  <c r="AA85" i="7"/>
  <c r="Z85" i="7"/>
  <c r="Y85" i="7"/>
  <c r="X85" i="7"/>
  <c r="W85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B85" i="7"/>
  <c r="AJ84" i="7"/>
  <c r="AI84" i="7"/>
  <c r="AH84" i="7"/>
  <c r="AG84" i="7"/>
  <c r="AF84" i="7"/>
  <c r="AE84" i="7"/>
  <c r="AD84" i="7"/>
  <c r="AC84" i="7"/>
  <c r="AB84" i="7"/>
  <c r="AA84" i="7"/>
  <c r="Z84" i="7"/>
  <c r="Y84" i="7"/>
  <c r="X84" i="7"/>
  <c r="W84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B84" i="7"/>
  <c r="AJ83" i="7"/>
  <c r="AI83" i="7"/>
  <c r="AH83" i="7"/>
  <c r="AG83" i="7"/>
  <c r="AF83" i="7"/>
  <c r="AE83" i="7"/>
  <c r="AD83" i="7"/>
  <c r="AC83" i="7"/>
  <c r="AB83" i="7"/>
  <c r="AA83" i="7"/>
  <c r="Z83" i="7"/>
  <c r="Y83" i="7"/>
  <c r="X83" i="7"/>
  <c r="W83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B83" i="7"/>
  <c r="AJ82" i="7"/>
  <c r="AI82" i="7"/>
  <c r="AH82" i="7"/>
  <c r="AG82" i="7"/>
  <c r="AF82" i="7"/>
  <c r="AE82" i="7"/>
  <c r="AD82" i="7"/>
  <c r="AC82" i="7"/>
  <c r="AB82" i="7"/>
  <c r="AA82" i="7"/>
  <c r="Z82" i="7"/>
  <c r="Y82" i="7"/>
  <c r="X82" i="7"/>
  <c r="W82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B82" i="7"/>
  <c r="AJ81" i="7"/>
  <c r="AI81" i="7"/>
  <c r="AH81" i="7"/>
  <c r="AG81" i="7"/>
  <c r="AF81" i="7"/>
  <c r="AE81" i="7"/>
  <c r="AD81" i="7"/>
  <c r="AC81" i="7"/>
  <c r="AB81" i="7"/>
  <c r="AA81" i="7"/>
  <c r="Z81" i="7"/>
  <c r="Y81" i="7"/>
  <c r="X81" i="7"/>
  <c r="W81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B81" i="7"/>
  <c r="AJ80" i="7"/>
  <c r="AI80" i="7"/>
  <c r="AH80" i="7"/>
  <c r="AG80" i="7"/>
  <c r="AF80" i="7"/>
  <c r="AE80" i="7"/>
  <c r="AD80" i="7"/>
  <c r="AC80" i="7"/>
  <c r="AB80" i="7"/>
  <c r="AA80" i="7"/>
  <c r="Z80" i="7"/>
  <c r="Y80" i="7"/>
  <c r="X80" i="7"/>
  <c r="W80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B80" i="7"/>
  <c r="AJ79" i="7"/>
  <c r="AI79" i="7"/>
  <c r="AH79" i="7"/>
  <c r="AG79" i="7"/>
  <c r="AF79" i="7"/>
  <c r="AE79" i="7"/>
  <c r="AD79" i="7"/>
  <c r="AC79" i="7"/>
  <c r="AB79" i="7"/>
  <c r="AA79" i="7"/>
  <c r="Z79" i="7"/>
  <c r="Y79" i="7"/>
  <c r="X79" i="7"/>
  <c r="W79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B79" i="7"/>
  <c r="AJ78" i="7"/>
  <c r="AI78" i="7"/>
  <c r="AH78" i="7"/>
  <c r="AG78" i="7"/>
  <c r="AF78" i="7"/>
  <c r="AE78" i="7"/>
  <c r="AD78" i="7"/>
  <c r="AC78" i="7"/>
  <c r="AB78" i="7"/>
  <c r="AA78" i="7"/>
  <c r="Z78" i="7"/>
  <c r="Y78" i="7"/>
  <c r="X78" i="7"/>
  <c r="W78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B78" i="7"/>
  <c r="AJ77" i="7"/>
  <c r="AI77" i="7"/>
  <c r="AH77" i="7"/>
  <c r="AG77" i="7"/>
  <c r="AF77" i="7"/>
  <c r="AE77" i="7"/>
  <c r="AD77" i="7"/>
  <c r="AC77" i="7"/>
  <c r="AB77" i="7"/>
  <c r="AA77" i="7"/>
  <c r="Z77" i="7"/>
  <c r="Y77" i="7"/>
  <c r="X77" i="7"/>
  <c r="W77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B77" i="7"/>
  <c r="AJ76" i="7"/>
  <c r="AI76" i="7"/>
  <c r="AH76" i="7"/>
  <c r="AG76" i="7"/>
  <c r="AF76" i="7"/>
  <c r="AE76" i="7"/>
  <c r="AD76" i="7"/>
  <c r="AC76" i="7"/>
  <c r="AB76" i="7"/>
  <c r="AA76" i="7"/>
  <c r="Z76" i="7"/>
  <c r="Y76" i="7"/>
  <c r="X76" i="7"/>
  <c r="W76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B76" i="7"/>
  <c r="AJ75" i="7"/>
  <c r="AI75" i="7"/>
  <c r="AH75" i="7"/>
  <c r="AG75" i="7"/>
  <c r="AF75" i="7"/>
  <c r="AE75" i="7"/>
  <c r="AD75" i="7"/>
  <c r="AC75" i="7"/>
  <c r="AB75" i="7"/>
  <c r="AA75" i="7"/>
  <c r="Z75" i="7"/>
  <c r="Y75" i="7"/>
  <c r="X75" i="7"/>
  <c r="W75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B75" i="7"/>
  <c r="AJ74" i="7"/>
  <c r="AI74" i="7"/>
  <c r="AH74" i="7"/>
  <c r="AG74" i="7"/>
  <c r="AF74" i="7"/>
  <c r="AE74" i="7"/>
  <c r="AD74" i="7"/>
  <c r="AC74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B74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B73" i="7"/>
  <c r="AJ72" i="7"/>
  <c r="AI72" i="7"/>
  <c r="AH72" i="7"/>
  <c r="AG72" i="7"/>
  <c r="AF72" i="7"/>
  <c r="AE72" i="7"/>
  <c r="AD72" i="7"/>
  <c r="AC72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B72" i="7"/>
  <c r="AJ71" i="7"/>
  <c r="AI71" i="7"/>
  <c r="AH71" i="7"/>
  <c r="AG71" i="7"/>
  <c r="AF71" i="7"/>
  <c r="AE71" i="7"/>
  <c r="AD71" i="7"/>
  <c r="AC71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B71" i="7"/>
  <c r="AJ70" i="7"/>
  <c r="AI70" i="7"/>
  <c r="AH70" i="7"/>
  <c r="AG70" i="7"/>
  <c r="AF70" i="7"/>
  <c r="AE70" i="7"/>
  <c r="AD70" i="7"/>
  <c r="AC70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B70" i="7"/>
  <c r="AJ69" i="7"/>
  <c r="AI69" i="7"/>
  <c r="AH69" i="7"/>
  <c r="AG69" i="7"/>
  <c r="AF69" i="7"/>
  <c r="AE69" i="7"/>
  <c r="AD69" i="7"/>
  <c r="AC69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B69" i="7"/>
  <c r="AJ68" i="7"/>
  <c r="AI68" i="7"/>
  <c r="AH68" i="7"/>
  <c r="AG68" i="7"/>
  <c r="AF68" i="7"/>
  <c r="AE68" i="7"/>
  <c r="AD68" i="7"/>
  <c r="AC68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B68" i="7"/>
  <c r="AJ67" i="7"/>
  <c r="AI67" i="7"/>
  <c r="AH67" i="7"/>
  <c r="AG67" i="7"/>
  <c r="AF67" i="7"/>
  <c r="AE67" i="7"/>
  <c r="AD67" i="7"/>
  <c r="AC67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B67" i="7"/>
  <c r="AJ66" i="7"/>
  <c r="AI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B66" i="7"/>
  <c r="AJ65" i="7"/>
  <c r="AI65" i="7"/>
  <c r="AH65" i="7"/>
  <c r="AG65" i="7"/>
  <c r="AF65" i="7"/>
  <c r="AE65" i="7"/>
  <c r="AD65" i="7"/>
  <c r="AC65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B65" i="7"/>
  <c r="AJ64" i="7"/>
  <c r="AI64" i="7"/>
  <c r="AH64" i="7"/>
  <c r="AG64" i="7"/>
  <c r="AF64" i="7"/>
  <c r="AE64" i="7"/>
  <c r="AD64" i="7"/>
  <c r="AC64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B64" i="7"/>
  <c r="AJ63" i="7"/>
  <c r="AI63" i="7"/>
  <c r="AH63" i="7"/>
  <c r="AG63" i="7"/>
  <c r="AF63" i="7"/>
  <c r="AE63" i="7"/>
  <c r="AD63" i="7"/>
  <c r="AC63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B63" i="7"/>
  <c r="AJ62" i="7"/>
  <c r="AI62" i="7"/>
  <c r="AH62" i="7"/>
  <c r="AG62" i="7"/>
  <c r="AF62" i="7"/>
  <c r="AE62" i="7"/>
  <c r="AD62" i="7"/>
  <c r="AC62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B62" i="7"/>
  <c r="AJ61" i="7"/>
  <c r="AI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B61" i="7"/>
  <c r="AJ60" i="7"/>
  <c r="AI60" i="7"/>
  <c r="AH60" i="7"/>
  <c r="AG60" i="7"/>
  <c r="AF60" i="7"/>
  <c r="AE60" i="7"/>
  <c r="AD60" i="7"/>
  <c r="AC60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B60" i="7"/>
  <c r="AJ59" i="7"/>
  <c r="AI59" i="7"/>
  <c r="AH59" i="7"/>
  <c r="AG59" i="7"/>
  <c r="AF59" i="7"/>
  <c r="AE59" i="7"/>
  <c r="AD59" i="7"/>
  <c r="AC59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B59" i="7"/>
  <c r="AJ58" i="7"/>
  <c r="AI58" i="7"/>
  <c r="AH58" i="7"/>
  <c r="AG58" i="7"/>
  <c r="AF58" i="7"/>
  <c r="AE58" i="7"/>
  <c r="AD58" i="7"/>
  <c r="AC58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B58" i="7"/>
  <c r="AJ57" i="7"/>
  <c r="AI57" i="7"/>
  <c r="AH57" i="7"/>
  <c r="AG57" i="7"/>
  <c r="AF57" i="7"/>
  <c r="AE57" i="7"/>
  <c r="AD57" i="7"/>
  <c r="AC57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B57" i="7"/>
  <c r="AJ56" i="7"/>
  <c r="AI56" i="7"/>
  <c r="AH56" i="7"/>
  <c r="AG56" i="7"/>
  <c r="AF56" i="7"/>
  <c r="AE56" i="7"/>
  <c r="AD56" i="7"/>
  <c r="AC56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B56" i="7"/>
  <c r="AJ55" i="7"/>
  <c r="AI55" i="7"/>
  <c r="AH55" i="7"/>
  <c r="AG55" i="7"/>
  <c r="AF55" i="7"/>
  <c r="AE55" i="7"/>
  <c r="AD55" i="7"/>
  <c r="AC55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B55" i="7"/>
  <c r="AJ54" i="7"/>
  <c r="AI54" i="7"/>
  <c r="AH54" i="7"/>
  <c r="AG54" i="7"/>
  <c r="AF54" i="7"/>
  <c r="AE54" i="7"/>
  <c r="AD54" i="7"/>
  <c r="AC54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B54" i="7"/>
  <c r="AJ53" i="7"/>
  <c r="AI53" i="7"/>
  <c r="AH53" i="7"/>
  <c r="AG53" i="7"/>
  <c r="AF53" i="7"/>
  <c r="AE53" i="7"/>
  <c r="AD53" i="7"/>
  <c r="AC53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B53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B52" i="7"/>
  <c r="AJ51" i="7"/>
  <c r="AI51" i="7"/>
  <c r="AH51" i="7"/>
  <c r="AG51" i="7"/>
  <c r="AF51" i="7"/>
  <c r="AE51" i="7"/>
  <c r="AD51" i="7"/>
  <c r="AC51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B51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50" i="7"/>
  <c r="AJ49" i="7"/>
  <c r="AI49" i="7"/>
  <c r="AH49" i="7"/>
  <c r="AG49" i="7"/>
  <c r="AF49" i="7"/>
  <c r="AE49" i="7"/>
  <c r="AD49" i="7"/>
  <c r="AC49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B49" i="7"/>
  <c r="AJ48" i="7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B48" i="7"/>
  <c r="AJ47" i="7"/>
  <c r="AI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B47" i="7"/>
  <c r="AJ46" i="7"/>
  <c r="AI46" i="7"/>
  <c r="AH46" i="7"/>
  <c r="AG46" i="7"/>
  <c r="AF46" i="7"/>
  <c r="AE46" i="7"/>
  <c r="AD46" i="7"/>
  <c r="AC46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B46" i="7"/>
  <c r="AJ45" i="7"/>
  <c r="AI45" i="7"/>
  <c r="AH45" i="7"/>
  <c r="AG45" i="7"/>
  <c r="AF45" i="7"/>
  <c r="AE45" i="7"/>
  <c r="AD45" i="7"/>
  <c r="AC45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B45" i="7"/>
  <c r="AJ44" i="7"/>
  <c r="AI44" i="7"/>
  <c r="AH44" i="7"/>
  <c r="AG44" i="7"/>
  <c r="AF44" i="7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J43" i="7"/>
  <c r="AI43" i="7"/>
  <c r="AH43" i="7"/>
  <c r="AG43" i="7"/>
  <c r="AF43" i="7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J42" i="7"/>
  <c r="AI42" i="7"/>
  <c r="AH42" i="7"/>
  <c r="AG42" i="7"/>
  <c r="AF42" i="7"/>
  <c r="AE42" i="7"/>
  <c r="AD42" i="7"/>
  <c r="AC42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B42" i="7"/>
  <c r="AJ41" i="7"/>
  <c r="AI41" i="7"/>
  <c r="AH41" i="7"/>
  <c r="AG41" i="7"/>
  <c r="AF41" i="7"/>
  <c r="AE41" i="7"/>
  <c r="AD41" i="7"/>
  <c r="AC41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B41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40" i="7"/>
  <c r="AJ39" i="7"/>
  <c r="AI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B39" i="7"/>
  <c r="AJ38" i="7"/>
  <c r="AI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B38" i="7"/>
  <c r="AJ37" i="7"/>
  <c r="AI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B37" i="7"/>
  <c r="AJ36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B36" i="7"/>
  <c r="AJ35" i="7"/>
  <c r="AI35" i="7"/>
  <c r="AH35" i="7"/>
  <c r="AG35" i="7"/>
  <c r="AF35" i="7"/>
  <c r="AE35" i="7"/>
  <c r="AD35" i="7"/>
  <c r="AC35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B35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B34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B32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B31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30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B29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B27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B21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B20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B19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B18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B17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AX5" i="7"/>
  <c r="AX5" i="7" a="1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Y2" i="7"/>
  <c r="B1" i="7"/>
  <c r="BC109" i="6"/>
  <c r="BA108" i="6"/>
  <c r="BA107" i="6"/>
  <c r="BA106" i="6"/>
  <c r="BA105" i="6"/>
  <c r="BA104" i="6"/>
  <c r="BA103" i="6"/>
  <c r="BA102" i="6"/>
  <c r="BA101" i="6"/>
  <c r="BA100" i="6"/>
  <c r="BA99" i="6"/>
  <c r="BA98" i="6"/>
  <c r="BA97" i="6"/>
  <c r="BA96" i="6"/>
  <c r="BA95" i="6"/>
  <c r="BA94" i="6"/>
  <c r="BA93" i="6"/>
  <c r="BA92" i="6"/>
  <c r="BA91" i="6"/>
  <c r="BA90" i="6"/>
  <c r="BA89" i="6"/>
  <c r="BA88" i="6"/>
  <c r="BA87" i="6"/>
  <c r="BA86" i="6"/>
  <c r="BA85" i="6"/>
  <c r="BA84" i="6"/>
  <c r="BA83" i="6"/>
  <c r="BA82" i="6"/>
  <c r="BA81" i="6"/>
  <c r="BA80" i="6"/>
  <c r="BA79" i="6"/>
  <c r="BA78" i="6"/>
  <c r="BA77" i="6"/>
  <c r="BA76" i="6"/>
  <c r="BC74" i="6"/>
  <c r="BB74" i="6"/>
  <c r="BE40" i="6"/>
  <c r="D34" i="6"/>
  <c r="E32" i="6"/>
  <c r="D32" i="6"/>
  <c r="C32" i="6"/>
  <c r="B32" i="6"/>
  <c r="E31" i="6"/>
  <c r="D31" i="6"/>
  <c r="C31" i="6"/>
  <c r="B31" i="6"/>
  <c r="E30" i="6"/>
  <c r="D30" i="6"/>
  <c r="C30" i="6"/>
  <c r="B30" i="6"/>
  <c r="E29" i="6"/>
  <c r="D29" i="6"/>
  <c r="C29" i="6"/>
  <c r="B29" i="6"/>
  <c r="E28" i="6"/>
  <c r="D28" i="6"/>
  <c r="C28" i="6"/>
  <c r="B28" i="6"/>
  <c r="E27" i="6"/>
  <c r="D27" i="6"/>
  <c r="C27" i="6"/>
  <c r="B27" i="6"/>
  <c r="E26" i="6"/>
  <c r="D26" i="6"/>
  <c r="C26" i="6"/>
  <c r="B26" i="6"/>
  <c r="E25" i="6"/>
  <c r="D25" i="6"/>
  <c r="C25" i="6"/>
  <c r="B25" i="6"/>
  <c r="E24" i="6"/>
  <c r="D24" i="6"/>
  <c r="C24" i="6"/>
  <c r="B24" i="6"/>
  <c r="E23" i="6"/>
  <c r="D23" i="6"/>
  <c r="C23" i="6"/>
  <c r="B23" i="6"/>
  <c r="E22" i="6"/>
  <c r="D22" i="6"/>
  <c r="C22" i="6"/>
  <c r="B22" i="6"/>
  <c r="E21" i="6"/>
  <c r="D21" i="6"/>
  <c r="C21" i="6"/>
  <c r="B21" i="6"/>
  <c r="E20" i="6"/>
  <c r="D20" i="6"/>
  <c r="C20" i="6"/>
  <c r="B20" i="6"/>
  <c r="E19" i="6"/>
  <c r="D19" i="6"/>
  <c r="C19" i="6"/>
  <c r="B19" i="6"/>
  <c r="E18" i="6"/>
  <c r="D18" i="6"/>
  <c r="C18" i="6"/>
  <c r="B18" i="6"/>
  <c r="E17" i="6"/>
  <c r="D17" i="6"/>
  <c r="C17" i="6"/>
  <c r="B17" i="6"/>
  <c r="E16" i="6"/>
  <c r="D16" i="6"/>
  <c r="C16" i="6"/>
  <c r="B16" i="6"/>
  <c r="E15" i="6"/>
  <c r="D15" i="6"/>
  <c r="C15" i="6"/>
  <c r="B15" i="6"/>
  <c r="E14" i="6"/>
  <c r="D14" i="6"/>
  <c r="C14" i="6"/>
  <c r="B14" i="6"/>
  <c r="E13" i="6"/>
  <c r="D13" i="6"/>
  <c r="C13" i="6"/>
  <c r="B13" i="6"/>
  <c r="E12" i="6"/>
  <c r="D12" i="6"/>
  <c r="C12" i="6"/>
  <c r="B12" i="6"/>
  <c r="E11" i="6"/>
  <c r="D11" i="6"/>
  <c r="C11" i="6"/>
  <c r="B11" i="6"/>
  <c r="E10" i="6"/>
  <c r="D10" i="6"/>
  <c r="C10" i="6"/>
  <c r="B10" i="6"/>
  <c r="E9" i="6"/>
  <c r="D9" i="6"/>
  <c r="C9" i="6"/>
  <c r="B9" i="6"/>
  <c r="E8" i="6"/>
  <c r="D8" i="6"/>
  <c r="C8" i="6"/>
  <c r="B8" i="6"/>
  <c r="E7" i="6"/>
  <c r="D7" i="6"/>
  <c r="C7" i="6"/>
  <c r="B7" i="6"/>
  <c r="E6" i="6"/>
  <c r="D6" i="6"/>
  <c r="C6" i="6"/>
  <c r="B6" i="6"/>
  <c r="E5" i="6"/>
  <c r="D5" i="6"/>
  <c r="C5" i="6"/>
  <c r="B5" i="6"/>
  <c r="E4" i="6"/>
  <c r="D4" i="6"/>
  <c r="C4" i="6"/>
  <c r="B4" i="6"/>
  <c r="E3" i="6"/>
  <c r="D3" i="6"/>
  <c r="C3" i="6"/>
  <c r="B3" i="6"/>
  <c r="A1" i="6"/>
  <c r="BA36" i="5"/>
  <c r="BA36" i="5" a="1"/>
  <c r="BA34" i="5"/>
  <c r="D15" i="5"/>
  <c r="D14" i="5"/>
  <c r="D13" i="5"/>
  <c r="D12" i="5"/>
  <c r="D11" i="5"/>
  <c r="D10" i="5"/>
  <c r="D9" i="5"/>
  <c r="O5" i="5"/>
  <c r="L5" i="5"/>
  <c r="G5" i="5"/>
  <c r="D29" i="4"/>
  <c r="D28" i="4"/>
  <c r="C28" i="4"/>
  <c r="B28" i="4"/>
  <c r="D27" i="4"/>
  <c r="C27" i="4"/>
  <c r="B27" i="4"/>
  <c r="D26" i="4"/>
  <c r="C26" i="4"/>
  <c r="B26" i="4"/>
  <c r="D25" i="4"/>
  <c r="C25" i="4"/>
  <c r="B25" i="4"/>
  <c r="D24" i="4"/>
  <c r="C24" i="4"/>
  <c r="B24" i="4"/>
  <c r="D23" i="4"/>
  <c r="C23" i="4"/>
  <c r="B23" i="4"/>
  <c r="D22" i="4"/>
  <c r="C22" i="4"/>
  <c r="B22" i="4"/>
  <c r="D21" i="4"/>
  <c r="C21" i="4"/>
  <c r="B21" i="4"/>
  <c r="D20" i="4"/>
  <c r="C20" i="4"/>
  <c r="B20" i="4"/>
  <c r="D19" i="4"/>
  <c r="C19" i="4"/>
  <c r="B19" i="4"/>
  <c r="D18" i="4"/>
  <c r="C18" i="4"/>
  <c r="B18" i="4"/>
  <c r="D17" i="4"/>
  <c r="C17" i="4"/>
  <c r="B17" i="4"/>
  <c r="D16" i="4"/>
  <c r="C16" i="4"/>
  <c r="B16" i="4"/>
  <c r="D15" i="4"/>
  <c r="C15" i="4"/>
  <c r="B15" i="4"/>
  <c r="D14" i="4"/>
  <c r="C14" i="4"/>
  <c r="B14" i="4"/>
  <c r="D13" i="4"/>
  <c r="C13" i="4"/>
  <c r="B13" i="4"/>
  <c r="D12" i="4"/>
  <c r="C12" i="4"/>
  <c r="B12" i="4"/>
  <c r="D11" i="4"/>
  <c r="C11" i="4"/>
  <c r="B11" i="4"/>
  <c r="D10" i="4"/>
  <c r="C10" i="4"/>
  <c r="B10" i="4"/>
  <c r="D9" i="4"/>
  <c r="C9" i="4"/>
  <c r="B9" i="4"/>
  <c r="D8" i="4"/>
  <c r="C8" i="4"/>
  <c r="B8" i="4"/>
  <c r="D7" i="4"/>
  <c r="C7" i="4"/>
  <c r="B7" i="4"/>
  <c r="D6" i="4"/>
  <c r="C6" i="4"/>
  <c r="B6" i="4"/>
  <c r="D5" i="4"/>
  <c r="C5" i="4"/>
  <c r="B5" i="4"/>
  <c r="D4" i="4"/>
  <c r="C4" i="4"/>
  <c r="B4" i="4"/>
  <c r="A1" i="4"/>
  <c r="CM2280" i="2"/>
  <c r="CM2279" i="2"/>
  <c r="CM2278" i="2"/>
  <c r="CM2277" i="2"/>
  <c r="CM2276" i="2"/>
  <c r="CM2275" i="2"/>
  <c r="CM2274" i="2"/>
  <c r="CM2273" i="2"/>
  <c r="CM2272" i="2"/>
  <c r="CM2271" i="2"/>
  <c r="CM2270" i="2"/>
  <c r="CM2269" i="2"/>
  <c r="CM2268" i="2"/>
  <c r="CM2267" i="2"/>
  <c r="CM2266" i="2"/>
  <c r="CM2265" i="2"/>
  <c r="CM2264" i="2"/>
  <c r="CM2263" i="2"/>
  <c r="CM2262" i="2"/>
  <c r="CM2261" i="2"/>
  <c r="CM2260" i="2"/>
  <c r="CM2259" i="2"/>
  <c r="CM2258" i="2"/>
  <c r="CM2257" i="2"/>
  <c r="CM2256" i="2"/>
  <c r="CM2255" i="2"/>
  <c r="CM2254" i="2"/>
  <c r="CM2253" i="2"/>
  <c r="CM2252" i="2"/>
  <c r="CM2251" i="2"/>
  <c r="CM2250" i="2"/>
  <c r="CM2249" i="2"/>
  <c r="CM2248" i="2"/>
  <c r="CM2247" i="2"/>
  <c r="CM2246" i="2"/>
  <c r="CM2245" i="2"/>
  <c r="CM2244" i="2"/>
  <c r="CM2243" i="2"/>
  <c r="CM2242" i="2"/>
  <c r="CM2241" i="2"/>
  <c r="CM2240" i="2"/>
  <c r="CM2239" i="2"/>
  <c r="CM2238" i="2"/>
  <c r="CM2237" i="2"/>
  <c r="CM2236" i="2"/>
  <c r="CM2235" i="2"/>
  <c r="CM2234" i="2"/>
  <c r="CM2233" i="2"/>
  <c r="CM2232" i="2"/>
  <c r="CM2231" i="2"/>
  <c r="CM2230" i="2"/>
  <c r="CM2229" i="2"/>
  <c r="CM2228" i="2"/>
  <c r="CM2227" i="2"/>
  <c r="CM2226" i="2"/>
  <c r="CM2225" i="2"/>
  <c r="CM2224" i="2"/>
  <c r="CM2223" i="2"/>
  <c r="CM2222" i="2"/>
  <c r="CM2221" i="2"/>
  <c r="CM2220" i="2"/>
  <c r="CM2219" i="2"/>
  <c r="CM2218" i="2"/>
  <c r="CM2217" i="2"/>
  <c r="CM2216" i="2"/>
  <c r="CM2215" i="2"/>
  <c r="CM2214" i="2"/>
  <c r="CM2213" i="2"/>
  <c r="CM2212" i="2"/>
  <c r="CM2211" i="2"/>
  <c r="CM2210" i="2"/>
  <c r="CM2209" i="2"/>
  <c r="CM2208" i="2"/>
  <c r="CM2207" i="2"/>
  <c r="CM2206" i="2"/>
  <c r="CM2205" i="2"/>
  <c r="CM2204" i="2"/>
  <c r="CM2203" i="2"/>
  <c r="CM2202" i="2"/>
  <c r="CM2201" i="2"/>
  <c r="CM2200" i="2"/>
  <c r="CM2199" i="2"/>
  <c r="CM2198" i="2"/>
  <c r="CM2197" i="2"/>
  <c r="CM2196" i="2"/>
  <c r="CM2195" i="2"/>
  <c r="CM2194" i="2"/>
  <c r="CM2193" i="2"/>
  <c r="CM2192" i="2"/>
  <c r="CM2191" i="2"/>
  <c r="CM2190" i="2"/>
  <c r="CM2189" i="2"/>
  <c r="CM2188" i="2"/>
  <c r="CM2187" i="2"/>
  <c r="CM2186" i="2"/>
  <c r="CM2185" i="2"/>
  <c r="CM2184" i="2"/>
  <c r="CM2183" i="2"/>
  <c r="CM2182" i="2"/>
  <c r="CM2181" i="2"/>
  <c r="CM2180" i="2"/>
  <c r="CM2179" i="2"/>
  <c r="CM2178" i="2"/>
  <c r="CM2177" i="2"/>
  <c r="CM2176" i="2"/>
  <c r="CM2175" i="2"/>
  <c r="CM2174" i="2"/>
  <c r="CM2173" i="2"/>
  <c r="CM2172" i="2"/>
  <c r="CM2171" i="2"/>
  <c r="CM2170" i="2"/>
  <c r="CM2169" i="2"/>
  <c r="CM2168" i="2"/>
  <c r="CM2167" i="2"/>
  <c r="CM2166" i="2"/>
  <c r="CM2165" i="2"/>
  <c r="CM2164" i="2"/>
  <c r="CM2163" i="2"/>
  <c r="CM2162" i="2"/>
  <c r="CM2161" i="2"/>
  <c r="CM2160" i="2"/>
  <c r="CM2159" i="2"/>
  <c r="CM2158" i="2"/>
  <c r="CM2157" i="2"/>
  <c r="CM2156" i="2"/>
  <c r="CM2155" i="2"/>
  <c r="CM2154" i="2"/>
  <c r="CM2153" i="2"/>
  <c r="CM2152" i="2"/>
  <c r="CM2151" i="2"/>
  <c r="CM2150" i="2"/>
  <c r="CM2149" i="2"/>
  <c r="CM2148" i="2"/>
  <c r="CM2147" i="2"/>
  <c r="CM2146" i="2"/>
  <c r="CM2145" i="2"/>
  <c r="CM2144" i="2"/>
  <c r="CM2143" i="2"/>
  <c r="CM2142" i="2"/>
  <c r="CM2141" i="2"/>
  <c r="CM2140" i="2"/>
  <c r="CM2139" i="2"/>
  <c r="CM2138" i="2"/>
  <c r="CM2137" i="2"/>
  <c r="CM2136" i="2"/>
  <c r="CM2135" i="2"/>
  <c r="CM2134" i="2"/>
  <c r="CM2133" i="2"/>
  <c r="CM2132" i="2"/>
  <c r="CM2131" i="2"/>
  <c r="CM2130" i="2"/>
  <c r="CM2129" i="2"/>
  <c r="CM2128" i="2"/>
  <c r="CM2127" i="2"/>
  <c r="CM2126" i="2"/>
  <c r="CM2125" i="2"/>
  <c r="CM2124" i="2"/>
  <c r="CM2123" i="2"/>
  <c r="CM2122" i="2"/>
  <c r="CM2121" i="2"/>
  <c r="CM2120" i="2"/>
  <c r="CM2119" i="2"/>
  <c r="CM2118" i="2"/>
  <c r="CM2117" i="2"/>
  <c r="CM2116" i="2"/>
  <c r="CM2115" i="2"/>
  <c r="CM2114" i="2"/>
  <c r="CM2113" i="2"/>
  <c r="CM2112" i="2"/>
  <c r="CM2111" i="2"/>
  <c r="CM2110" i="2"/>
  <c r="CM2109" i="2"/>
  <c r="CM2108" i="2"/>
  <c r="CM2107" i="2"/>
  <c r="CM2106" i="2"/>
  <c r="CM2105" i="2"/>
  <c r="CM2104" i="2"/>
  <c r="CM2103" i="2"/>
  <c r="CM2102" i="2"/>
  <c r="CM2101" i="2"/>
  <c r="CM2100" i="2"/>
  <c r="CM2099" i="2"/>
  <c r="CM2098" i="2"/>
  <c r="CM2097" i="2"/>
  <c r="CM2096" i="2"/>
  <c r="CM2095" i="2"/>
  <c r="CM2094" i="2"/>
  <c r="CM2093" i="2"/>
  <c r="CM2092" i="2"/>
  <c r="CM2091" i="2"/>
  <c r="CM2090" i="2"/>
  <c r="CM2089" i="2"/>
  <c r="CM2088" i="2"/>
  <c r="CM2087" i="2"/>
  <c r="CM2086" i="2"/>
  <c r="CM2085" i="2"/>
  <c r="CM2084" i="2"/>
  <c r="CM2083" i="2"/>
  <c r="CM2082" i="2"/>
  <c r="CM2081" i="2"/>
  <c r="CM2080" i="2"/>
  <c r="CM2079" i="2"/>
  <c r="CM2078" i="2"/>
  <c r="CM2077" i="2"/>
  <c r="CM2076" i="2"/>
  <c r="CM2075" i="2"/>
  <c r="CM2074" i="2"/>
  <c r="CM2073" i="2"/>
  <c r="CM2072" i="2"/>
  <c r="CM2071" i="2"/>
  <c r="CM2070" i="2"/>
  <c r="CM2069" i="2"/>
  <c r="CM2068" i="2"/>
  <c r="CM2067" i="2"/>
  <c r="CM2066" i="2"/>
  <c r="CM2065" i="2"/>
  <c r="CM2064" i="2"/>
  <c r="CM2063" i="2"/>
  <c r="CM2062" i="2"/>
  <c r="CM2061" i="2"/>
  <c r="CM2060" i="2"/>
  <c r="CM2059" i="2"/>
  <c r="CM2058" i="2"/>
  <c r="CM2057" i="2"/>
  <c r="CM2056" i="2"/>
  <c r="CM2055" i="2"/>
  <c r="CM2054" i="2"/>
  <c r="CM2053" i="2"/>
  <c r="CM2052" i="2"/>
  <c r="CM2051" i="2"/>
  <c r="CM2050" i="2"/>
  <c r="CM2049" i="2"/>
  <c r="CM2048" i="2"/>
  <c r="CM2047" i="2"/>
  <c r="CM2046" i="2"/>
  <c r="CM2045" i="2"/>
  <c r="CM2044" i="2"/>
  <c r="CM2043" i="2"/>
  <c r="CM2042" i="2"/>
  <c r="CM2041" i="2"/>
  <c r="CM2040" i="2"/>
  <c r="CM2039" i="2"/>
  <c r="CM2038" i="2"/>
  <c r="CM2037" i="2"/>
  <c r="CM2036" i="2"/>
  <c r="CM2035" i="2"/>
  <c r="CM2034" i="2"/>
  <c r="CM2033" i="2"/>
  <c r="CM2032" i="2"/>
  <c r="CM2031" i="2"/>
  <c r="CM2030" i="2"/>
  <c r="CM2029" i="2"/>
  <c r="CM2028" i="2"/>
  <c r="CM2027" i="2"/>
  <c r="CM2026" i="2"/>
  <c r="CM2025" i="2"/>
  <c r="CM2024" i="2"/>
  <c r="CM2023" i="2"/>
  <c r="CM2022" i="2"/>
  <c r="CM2021" i="2"/>
  <c r="CM2020" i="2"/>
  <c r="CM2019" i="2"/>
  <c r="CM2018" i="2"/>
  <c r="CM2017" i="2"/>
  <c r="CM2016" i="2"/>
  <c r="CM2015" i="2"/>
  <c r="CM2014" i="2"/>
  <c r="CM2013" i="2"/>
  <c r="CM2012" i="2"/>
  <c r="CM2011" i="2"/>
  <c r="CM2010" i="2"/>
  <c r="CM2009" i="2"/>
  <c r="CM2008" i="2"/>
  <c r="CM2007" i="2"/>
  <c r="CM2006" i="2"/>
  <c r="CM2005" i="2"/>
  <c r="CM2004" i="2"/>
  <c r="CM2003" i="2"/>
  <c r="CM2002" i="2"/>
  <c r="CM2001" i="2"/>
  <c r="CM2000" i="2"/>
  <c r="CM1999" i="2"/>
  <c r="CM1998" i="2"/>
  <c r="CM1997" i="2"/>
  <c r="CM1996" i="2"/>
  <c r="CM1995" i="2"/>
  <c r="CM1994" i="2"/>
  <c r="CM1993" i="2"/>
  <c r="CM1992" i="2"/>
  <c r="CM1991" i="2"/>
  <c r="CM1990" i="2"/>
  <c r="CM1989" i="2"/>
  <c r="CM1988" i="2"/>
  <c r="CM1987" i="2"/>
  <c r="CM1986" i="2"/>
  <c r="CM1985" i="2"/>
  <c r="CM1984" i="2"/>
  <c r="CM1983" i="2"/>
  <c r="CM1982" i="2"/>
  <c r="CM1981" i="2"/>
  <c r="CM1980" i="2"/>
  <c r="CM1979" i="2"/>
  <c r="CM1978" i="2"/>
  <c r="CM1977" i="2"/>
  <c r="CM1976" i="2"/>
  <c r="CM1975" i="2"/>
  <c r="CM1974" i="2"/>
  <c r="CM1973" i="2"/>
  <c r="CM1972" i="2"/>
  <c r="CM1971" i="2"/>
  <c r="CM1970" i="2"/>
  <c r="CM1969" i="2"/>
  <c r="CM1968" i="2"/>
  <c r="CM1967" i="2"/>
  <c r="CM1966" i="2"/>
  <c r="CM1965" i="2"/>
  <c r="CM1964" i="2"/>
  <c r="CM1963" i="2"/>
  <c r="CM1962" i="2"/>
  <c r="CM1961" i="2"/>
  <c r="CM1960" i="2"/>
  <c r="CM1959" i="2"/>
  <c r="CM1958" i="2"/>
  <c r="CM1957" i="2"/>
  <c r="CM1956" i="2"/>
  <c r="CM1955" i="2"/>
  <c r="CM1954" i="2"/>
  <c r="CM1953" i="2"/>
  <c r="CM1952" i="2"/>
  <c r="CM1951" i="2"/>
  <c r="CM1950" i="2"/>
  <c r="CM1949" i="2"/>
  <c r="CM1948" i="2"/>
  <c r="CM1947" i="2"/>
  <c r="CM1946" i="2"/>
  <c r="CM1945" i="2"/>
  <c r="CM1944" i="2"/>
  <c r="CM1943" i="2"/>
  <c r="CM1942" i="2"/>
  <c r="CM1941" i="2"/>
  <c r="CM1940" i="2"/>
  <c r="CM1939" i="2"/>
  <c r="CM1938" i="2"/>
  <c r="CM1937" i="2"/>
  <c r="CM1936" i="2"/>
  <c r="CM1935" i="2"/>
  <c r="CM1934" i="2"/>
  <c r="CM1933" i="2"/>
  <c r="CM1932" i="2"/>
  <c r="CM1931" i="2"/>
  <c r="CM1930" i="2"/>
  <c r="CM1929" i="2"/>
  <c r="CM1928" i="2"/>
  <c r="CM1927" i="2"/>
  <c r="CM1926" i="2"/>
  <c r="CM1925" i="2"/>
  <c r="CM1924" i="2"/>
  <c r="CM1923" i="2"/>
  <c r="CM1922" i="2"/>
  <c r="CM1921" i="2"/>
  <c r="CM1920" i="2"/>
  <c r="CM1919" i="2"/>
  <c r="CM1918" i="2"/>
  <c r="CM1917" i="2"/>
  <c r="CM1916" i="2"/>
  <c r="CM1915" i="2"/>
  <c r="CM1914" i="2"/>
  <c r="CM1913" i="2"/>
  <c r="CM1912" i="2"/>
  <c r="CM1911" i="2"/>
  <c r="CM1910" i="2"/>
  <c r="CM1909" i="2"/>
  <c r="CM1908" i="2"/>
  <c r="CM1907" i="2"/>
  <c r="CM1906" i="2"/>
  <c r="CM1905" i="2"/>
  <c r="CM1904" i="2"/>
  <c r="CM1903" i="2"/>
  <c r="CM1902" i="2"/>
  <c r="CM1901" i="2"/>
  <c r="CM1900" i="2"/>
  <c r="CM1899" i="2"/>
  <c r="CM1898" i="2"/>
  <c r="CM1897" i="2"/>
  <c r="CM1896" i="2"/>
  <c r="CM1895" i="2"/>
  <c r="CM1894" i="2"/>
  <c r="CM1893" i="2"/>
  <c r="CM1892" i="2"/>
  <c r="CM1891" i="2"/>
  <c r="CM1890" i="2"/>
  <c r="CM1889" i="2"/>
  <c r="CM1888" i="2"/>
  <c r="CM1887" i="2"/>
  <c r="CM1886" i="2"/>
  <c r="CM1885" i="2"/>
  <c r="CM1884" i="2"/>
  <c r="CM1883" i="2"/>
  <c r="CM1882" i="2"/>
  <c r="CM1881" i="2"/>
  <c r="CM1880" i="2"/>
  <c r="CM1879" i="2"/>
  <c r="CM1878" i="2"/>
  <c r="CM1877" i="2"/>
  <c r="CM1876" i="2"/>
  <c r="CM1875" i="2"/>
  <c r="CM1874" i="2"/>
  <c r="CM1873" i="2"/>
  <c r="CM1872" i="2"/>
  <c r="CM1871" i="2"/>
  <c r="CM1870" i="2"/>
  <c r="CM1869" i="2"/>
  <c r="CM1868" i="2"/>
  <c r="CM1867" i="2"/>
  <c r="CM1866" i="2"/>
  <c r="CM1865" i="2"/>
  <c r="CM1864" i="2"/>
  <c r="CM1863" i="2"/>
  <c r="CM1862" i="2"/>
  <c r="CM1861" i="2"/>
  <c r="CM1860" i="2"/>
  <c r="CM1859" i="2"/>
  <c r="CM1858" i="2"/>
  <c r="CM1857" i="2"/>
  <c r="CM1856" i="2"/>
  <c r="CM1855" i="2"/>
  <c r="CM1854" i="2"/>
  <c r="CM1853" i="2"/>
  <c r="CM1852" i="2"/>
  <c r="CM1851" i="2"/>
  <c r="CM1850" i="2"/>
  <c r="CM1849" i="2"/>
  <c r="CM1848" i="2"/>
  <c r="CM1847" i="2"/>
  <c r="CM1846" i="2"/>
  <c r="CM1845" i="2"/>
  <c r="CM1844" i="2"/>
  <c r="CM1843" i="2"/>
  <c r="CM1842" i="2"/>
  <c r="CM1841" i="2"/>
  <c r="CM1840" i="2"/>
  <c r="CM1839" i="2"/>
  <c r="CM1838" i="2"/>
  <c r="CM1837" i="2"/>
  <c r="CM1836" i="2"/>
  <c r="CM1835" i="2"/>
  <c r="CM1834" i="2"/>
  <c r="CM1833" i="2"/>
  <c r="CM1832" i="2"/>
  <c r="CM1831" i="2"/>
  <c r="CM1830" i="2"/>
  <c r="CM1829" i="2"/>
  <c r="CM1828" i="2"/>
  <c r="CM1827" i="2"/>
  <c r="CM1826" i="2"/>
  <c r="CM1825" i="2"/>
  <c r="CM1824" i="2"/>
  <c r="CM1823" i="2"/>
  <c r="CM1822" i="2"/>
  <c r="CM1821" i="2"/>
  <c r="CM1820" i="2"/>
  <c r="CM1819" i="2"/>
  <c r="CM1818" i="2"/>
  <c r="CM1817" i="2"/>
  <c r="CM1816" i="2"/>
  <c r="CM1815" i="2"/>
  <c r="CM1814" i="2"/>
  <c r="CM1813" i="2"/>
  <c r="CM1812" i="2"/>
  <c r="CM1811" i="2"/>
  <c r="CM1810" i="2"/>
  <c r="CM1809" i="2"/>
  <c r="CM1808" i="2"/>
  <c r="CM1807" i="2"/>
  <c r="CM1806" i="2"/>
  <c r="CM1805" i="2"/>
  <c r="CM1804" i="2"/>
  <c r="CM1803" i="2"/>
  <c r="CM1802" i="2"/>
  <c r="CM1801" i="2"/>
  <c r="CM1800" i="2"/>
  <c r="CM1799" i="2"/>
  <c r="CM1798" i="2"/>
  <c r="CM1797" i="2"/>
  <c r="CM1796" i="2"/>
  <c r="CM1795" i="2"/>
  <c r="CM1794" i="2"/>
  <c r="CM1793" i="2"/>
  <c r="CM1792" i="2"/>
  <c r="CM1791" i="2"/>
  <c r="CM1790" i="2"/>
  <c r="CM1789" i="2"/>
  <c r="CM1788" i="2"/>
  <c r="CM1787" i="2"/>
  <c r="CM1786" i="2"/>
  <c r="CM1785" i="2"/>
  <c r="CM1784" i="2"/>
  <c r="CM1783" i="2"/>
  <c r="CM1782" i="2"/>
  <c r="CM1781" i="2"/>
  <c r="CM1780" i="2"/>
  <c r="CM1779" i="2"/>
  <c r="CM1778" i="2"/>
  <c r="CM1777" i="2"/>
  <c r="CM1776" i="2"/>
  <c r="CM1775" i="2"/>
  <c r="CM1774" i="2"/>
  <c r="CM1773" i="2"/>
  <c r="CM1772" i="2"/>
  <c r="CM1771" i="2"/>
  <c r="CM1770" i="2"/>
  <c r="CM1769" i="2"/>
  <c r="CM1768" i="2"/>
  <c r="CM1767" i="2"/>
  <c r="CM1766" i="2"/>
  <c r="CM1765" i="2"/>
  <c r="CM1764" i="2"/>
  <c r="CM1763" i="2"/>
  <c r="CM1762" i="2"/>
  <c r="CM1761" i="2"/>
  <c r="CM1760" i="2"/>
  <c r="CM1759" i="2"/>
  <c r="CM1758" i="2"/>
  <c r="CM1757" i="2"/>
  <c r="CM1756" i="2"/>
  <c r="CM1755" i="2"/>
  <c r="CM1754" i="2"/>
  <c r="CM1753" i="2"/>
  <c r="CM1752" i="2"/>
  <c r="CM1751" i="2"/>
  <c r="CM1750" i="2"/>
  <c r="CM1749" i="2"/>
  <c r="CM1748" i="2"/>
  <c r="CM1747" i="2"/>
  <c r="CM1746" i="2"/>
  <c r="CM1745" i="2"/>
  <c r="CM1744" i="2"/>
  <c r="CM1743" i="2"/>
  <c r="CM1742" i="2"/>
  <c r="CM1741" i="2"/>
  <c r="CM1740" i="2"/>
  <c r="CM1739" i="2"/>
  <c r="CM1738" i="2"/>
  <c r="CM1737" i="2"/>
  <c r="CM1736" i="2"/>
  <c r="CM1735" i="2"/>
  <c r="CM1734" i="2"/>
  <c r="CM1733" i="2"/>
  <c r="CM1732" i="2"/>
  <c r="CM1731" i="2"/>
  <c r="CM1730" i="2"/>
  <c r="CM1729" i="2"/>
  <c r="CM1728" i="2"/>
  <c r="CM1727" i="2"/>
  <c r="CM1726" i="2"/>
  <c r="CM1725" i="2"/>
  <c r="CM1724" i="2"/>
  <c r="CM1723" i="2"/>
  <c r="CM1722" i="2"/>
  <c r="CM1721" i="2"/>
  <c r="CM1720" i="2"/>
  <c r="CM1719" i="2"/>
  <c r="CM1718" i="2"/>
  <c r="CM1717" i="2"/>
  <c r="CM1716" i="2"/>
  <c r="CM1715" i="2"/>
  <c r="CM1714" i="2"/>
  <c r="CM1713" i="2"/>
  <c r="CM1712" i="2"/>
  <c r="CM1711" i="2"/>
  <c r="CM1710" i="2"/>
  <c r="CM1709" i="2"/>
  <c r="CM1708" i="2"/>
  <c r="CM1707" i="2"/>
  <c r="CM1706" i="2"/>
  <c r="CM1705" i="2"/>
  <c r="CM1704" i="2"/>
  <c r="CM1703" i="2"/>
  <c r="CM1702" i="2"/>
  <c r="CM1701" i="2"/>
  <c r="CM1700" i="2"/>
  <c r="CM1699" i="2"/>
  <c r="CM1698" i="2"/>
  <c r="CM1697" i="2"/>
  <c r="CM1696" i="2"/>
  <c r="CM1695" i="2"/>
  <c r="CM1694" i="2"/>
  <c r="CM1693" i="2"/>
  <c r="CM1692" i="2"/>
  <c r="CM1691" i="2"/>
  <c r="CM1690" i="2"/>
  <c r="CM1689" i="2"/>
  <c r="CM1688" i="2"/>
  <c r="CM1687" i="2"/>
  <c r="CM1686" i="2"/>
  <c r="CM1685" i="2"/>
  <c r="CM1684" i="2"/>
  <c r="CM1683" i="2"/>
  <c r="CM1682" i="2"/>
  <c r="CM1681" i="2"/>
  <c r="CM1680" i="2"/>
  <c r="CM1679" i="2"/>
  <c r="CM1678" i="2"/>
  <c r="CM1677" i="2"/>
  <c r="CM1676" i="2"/>
  <c r="CM1675" i="2"/>
  <c r="CM1674" i="2"/>
  <c r="CM1673" i="2"/>
  <c r="CM1672" i="2"/>
  <c r="CM1671" i="2"/>
  <c r="CM1670" i="2"/>
  <c r="CM1669" i="2"/>
  <c r="CM1668" i="2"/>
  <c r="CM1667" i="2"/>
  <c r="CM1666" i="2"/>
  <c r="CM1665" i="2"/>
  <c r="CM1664" i="2"/>
  <c r="CM1663" i="2"/>
  <c r="CM1662" i="2"/>
  <c r="CM1661" i="2"/>
  <c r="CM1660" i="2"/>
  <c r="CM1659" i="2"/>
  <c r="CM1658" i="2"/>
  <c r="CM1657" i="2"/>
  <c r="CM1656" i="2"/>
  <c r="CM1655" i="2"/>
  <c r="CM1654" i="2"/>
  <c r="CM1653" i="2"/>
  <c r="CM1652" i="2"/>
  <c r="CM1651" i="2"/>
  <c r="CM1650" i="2"/>
  <c r="CM1649" i="2"/>
  <c r="CM1648" i="2"/>
  <c r="CM1647" i="2"/>
  <c r="CM1646" i="2"/>
  <c r="CM1645" i="2"/>
  <c r="CM1644" i="2"/>
  <c r="CM1643" i="2"/>
  <c r="CM1642" i="2"/>
  <c r="CM1641" i="2"/>
  <c r="CM1640" i="2"/>
  <c r="CM1639" i="2"/>
  <c r="CM1638" i="2"/>
  <c r="CM1637" i="2"/>
  <c r="CM1636" i="2"/>
  <c r="CM1635" i="2"/>
  <c r="CM1634" i="2"/>
  <c r="CM1633" i="2"/>
  <c r="CM1632" i="2"/>
  <c r="CM1631" i="2"/>
  <c r="CM1630" i="2"/>
  <c r="CM1629" i="2"/>
  <c r="CM1628" i="2"/>
  <c r="CM1627" i="2"/>
  <c r="CM1626" i="2"/>
  <c r="CM1625" i="2"/>
  <c r="CM1624" i="2"/>
  <c r="CM1623" i="2"/>
  <c r="CM1622" i="2"/>
  <c r="CM1621" i="2"/>
  <c r="CM1620" i="2"/>
  <c r="CM1619" i="2"/>
  <c r="CM1618" i="2"/>
  <c r="CM1617" i="2"/>
  <c r="CM1616" i="2"/>
  <c r="CM1615" i="2"/>
  <c r="CM1614" i="2"/>
  <c r="CM1613" i="2"/>
  <c r="CM1612" i="2"/>
  <c r="CM1611" i="2"/>
  <c r="CM1610" i="2"/>
  <c r="CM1609" i="2"/>
  <c r="CM1608" i="2"/>
  <c r="CM1607" i="2"/>
  <c r="CM1606" i="2"/>
  <c r="CM1605" i="2"/>
  <c r="CM1604" i="2"/>
  <c r="CM1603" i="2"/>
  <c r="CM1602" i="2"/>
  <c r="CM1601" i="2"/>
  <c r="CM1600" i="2"/>
  <c r="CM1599" i="2"/>
  <c r="CM1598" i="2"/>
  <c r="CM1597" i="2"/>
  <c r="CM1596" i="2"/>
  <c r="CM1595" i="2"/>
  <c r="CM1594" i="2"/>
  <c r="CM1593" i="2"/>
  <c r="CM1592" i="2"/>
  <c r="CM1591" i="2"/>
  <c r="CM1590" i="2"/>
  <c r="CM1589" i="2"/>
  <c r="CM1588" i="2"/>
  <c r="CM1587" i="2"/>
  <c r="CM1586" i="2"/>
  <c r="CM1585" i="2"/>
  <c r="CM1584" i="2"/>
  <c r="CM1583" i="2"/>
  <c r="CM1582" i="2"/>
  <c r="CM1581" i="2"/>
  <c r="CM1580" i="2"/>
  <c r="CM1579" i="2"/>
  <c r="CM1578" i="2"/>
  <c r="CM1577" i="2"/>
  <c r="CM1576" i="2"/>
  <c r="CM1575" i="2"/>
  <c r="CM1574" i="2"/>
  <c r="CM1573" i="2"/>
  <c r="CM1572" i="2"/>
  <c r="CM1571" i="2"/>
  <c r="CM1570" i="2"/>
  <c r="CM1569" i="2"/>
  <c r="CM1568" i="2"/>
  <c r="CM1567" i="2"/>
  <c r="CM1566" i="2"/>
  <c r="CM1565" i="2"/>
  <c r="CM1564" i="2"/>
  <c r="CM1563" i="2"/>
  <c r="CM1562" i="2"/>
  <c r="CM1561" i="2"/>
  <c r="CM1560" i="2"/>
  <c r="CM1559" i="2"/>
  <c r="CM1558" i="2"/>
  <c r="CM1557" i="2"/>
  <c r="CM1556" i="2"/>
  <c r="CM1555" i="2"/>
  <c r="CM1554" i="2"/>
  <c r="CM1553" i="2"/>
  <c r="CM1552" i="2"/>
  <c r="CM1551" i="2"/>
  <c r="CM1550" i="2"/>
  <c r="CM1549" i="2"/>
  <c r="CM1548" i="2"/>
  <c r="CM1547" i="2"/>
  <c r="CM1546" i="2"/>
  <c r="CM1545" i="2"/>
  <c r="CM1544" i="2"/>
  <c r="CM1543" i="2"/>
  <c r="CM1542" i="2"/>
  <c r="CM1541" i="2"/>
  <c r="CM1540" i="2"/>
  <c r="CM1539" i="2"/>
  <c r="CM1538" i="2"/>
  <c r="CM1537" i="2"/>
  <c r="CM1536" i="2"/>
  <c r="CM1535" i="2"/>
  <c r="CM1534" i="2"/>
  <c r="CM1533" i="2"/>
  <c r="CM1532" i="2"/>
  <c r="CM1531" i="2"/>
  <c r="CM1530" i="2"/>
  <c r="CM1529" i="2"/>
  <c r="CM1528" i="2"/>
  <c r="CM1527" i="2"/>
  <c r="CM1526" i="2"/>
  <c r="CM1525" i="2"/>
  <c r="CM1524" i="2"/>
  <c r="CM1523" i="2"/>
  <c r="CM1522" i="2"/>
  <c r="CM1521" i="2"/>
  <c r="CM1520" i="2"/>
  <c r="CM1519" i="2"/>
  <c r="CM1518" i="2"/>
  <c r="CM1517" i="2"/>
  <c r="CM1516" i="2"/>
  <c r="CM1515" i="2"/>
  <c r="CM1514" i="2"/>
  <c r="CM1513" i="2"/>
  <c r="CM1512" i="2"/>
  <c r="CM1511" i="2"/>
  <c r="CM1510" i="2"/>
  <c r="CM1509" i="2"/>
  <c r="CM1508" i="2"/>
  <c r="CM1507" i="2"/>
  <c r="CM1506" i="2"/>
  <c r="CM1505" i="2"/>
  <c r="CM1504" i="2"/>
  <c r="CM1503" i="2"/>
  <c r="CM1502" i="2"/>
  <c r="CM1501" i="2"/>
  <c r="CM1500" i="2"/>
  <c r="CM1499" i="2"/>
  <c r="CM1498" i="2"/>
  <c r="CM1497" i="2"/>
  <c r="CM1496" i="2"/>
  <c r="CM1495" i="2"/>
  <c r="CM1494" i="2"/>
  <c r="CM1493" i="2"/>
  <c r="CM1492" i="2"/>
  <c r="CM1491" i="2"/>
  <c r="CM1490" i="2"/>
  <c r="CM1489" i="2"/>
  <c r="CM1488" i="2"/>
  <c r="CM1487" i="2"/>
  <c r="CM1486" i="2"/>
  <c r="CM1485" i="2"/>
  <c r="CM1484" i="2"/>
  <c r="CM1483" i="2"/>
  <c r="CM1482" i="2"/>
  <c r="CM1481" i="2"/>
  <c r="CM1480" i="2"/>
  <c r="CM1479" i="2"/>
  <c r="CM1478" i="2"/>
  <c r="CM1477" i="2"/>
  <c r="CM1476" i="2"/>
  <c r="CM1475" i="2"/>
  <c r="CM1474" i="2"/>
  <c r="CM1473" i="2"/>
  <c r="CM1472" i="2"/>
  <c r="CM1471" i="2"/>
  <c r="CM1470" i="2"/>
  <c r="CM1469" i="2"/>
  <c r="CM1468" i="2"/>
  <c r="CM1467" i="2"/>
  <c r="CM1466" i="2"/>
  <c r="CM1465" i="2"/>
  <c r="CM1464" i="2"/>
  <c r="CM1463" i="2"/>
  <c r="CM1462" i="2"/>
  <c r="CM1461" i="2"/>
  <c r="CM1460" i="2"/>
  <c r="CM1459" i="2"/>
  <c r="CM1458" i="2"/>
  <c r="CM1457" i="2"/>
  <c r="CM1456" i="2"/>
  <c r="CM1455" i="2"/>
  <c r="CM1454" i="2"/>
  <c r="CM1453" i="2"/>
  <c r="CM1452" i="2"/>
  <c r="CM1451" i="2"/>
  <c r="CM1450" i="2"/>
  <c r="CM1449" i="2"/>
  <c r="CM1448" i="2"/>
  <c r="CM1447" i="2"/>
  <c r="CM1446" i="2"/>
  <c r="CM1445" i="2"/>
  <c r="CM1444" i="2"/>
  <c r="CM1443" i="2"/>
  <c r="CM1442" i="2"/>
  <c r="CM1441" i="2"/>
  <c r="CM1440" i="2"/>
  <c r="CM1439" i="2"/>
  <c r="CM1438" i="2"/>
  <c r="CM1437" i="2"/>
  <c r="CM1436" i="2"/>
  <c r="CM1435" i="2"/>
  <c r="CM1434" i="2"/>
  <c r="CM1433" i="2"/>
  <c r="CM1432" i="2"/>
  <c r="CM1431" i="2"/>
  <c r="CM1430" i="2"/>
  <c r="CM1429" i="2"/>
  <c r="CM1428" i="2"/>
  <c r="CM1427" i="2"/>
  <c r="CM1426" i="2"/>
  <c r="CM1425" i="2"/>
  <c r="CM1424" i="2"/>
  <c r="CM1423" i="2"/>
  <c r="CM1422" i="2"/>
  <c r="CM1421" i="2"/>
  <c r="CM1420" i="2"/>
  <c r="CM1419" i="2"/>
  <c r="CM1418" i="2"/>
  <c r="CM1417" i="2"/>
  <c r="CM1416" i="2"/>
  <c r="CM1415" i="2"/>
  <c r="CM1414" i="2"/>
  <c r="CM1413" i="2"/>
  <c r="CM1412" i="2"/>
  <c r="CM1411" i="2"/>
  <c r="CM1410" i="2"/>
  <c r="CM1409" i="2"/>
  <c r="CM1408" i="2"/>
  <c r="CM1407" i="2"/>
  <c r="CM1406" i="2"/>
  <c r="CM1405" i="2"/>
  <c r="CM1404" i="2"/>
  <c r="CM1403" i="2"/>
  <c r="CM1402" i="2"/>
  <c r="CM1401" i="2"/>
  <c r="CM1400" i="2"/>
  <c r="CM1399" i="2"/>
  <c r="CM1398" i="2"/>
  <c r="CM1397" i="2"/>
  <c r="CM1396" i="2"/>
  <c r="CM1395" i="2"/>
  <c r="CM1394" i="2"/>
  <c r="CM1393" i="2"/>
  <c r="CM1392" i="2"/>
  <c r="CM1391" i="2"/>
  <c r="CM1390" i="2"/>
  <c r="CM1389" i="2"/>
  <c r="CM1388" i="2"/>
  <c r="CM1387" i="2"/>
  <c r="CM1386" i="2"/>
  <c r="CM1385" i="2"/>
  <c r="CM1384" i="2"/>
  <c r="CM1383" i="2"/>
  <c r="CM1382" i="2"/>
  <c r="CM1381" i="2"/>
  <c r="CM1380" i="2"/>
  <c r="CM1379" i="2"/>
  <c r="CM1378" i="2"/>
  <c r="CM1377" i="2"/>
  <c r="CM1376" i="2"/>
  <c r="CM1375" i="2"/>
  <c r="CM1374" i="2"/>
  <c r="CM1373" i="2"/>
  <c r="CM1372" i="2"/>
  <c r="CM1371" i="2"/>
  <c r="CM1370" i="2"/>
  <c r="CM1369" i="2"/>
  <c r="CM1368" i="2"/>
  <c r="CM1367" i="2"/>
  <c r="CM1366" i="2"/>
  <c r="CM1365" i="2"/>
  <c r="CM1364" i="2"/>
  <c r="CM1363" i="2"/>
  <c r="CM1362" i="2"/>
  <c r="CM1361" i="2"/>
  <c r="CM1360" i="2"/>
  <c r="CM1359" i="2"/>
  <c r="CM1358" i="2"/>
  <c r="CM1357" i="2"/>
  <c r="CM1356" i="2"/>
  <c r="CM1355" i="2"/>
  <c r="CM1354" i="2"/>
  <c r="CM1353" i="2"/>
  <c r="CM1352" i="2"/>
  <c r="CM1351" i="2"/>
  <c r="CM1350" i="2"/>
  <c r="CM1349" i="2"/>
  <c r="CM1348" i="2"/>
  <c r="CM1347" i="2"/>
  <c r="CM1346" i="2"/>
  <c r="CM1345" i="2"/>
  <c r="CM1344" i="2"/>
  <c r="CM1343" i="2"/>
  <c r="CM1342" i="2"/>
  <c r="CM1341" i="2"/>
  <c r="CM1340" i="2"/>
  <c r="CM1339" i="2"/>
  <c r="CM1338" i="2"/>
  <c r="CM1337" i="2"/>
  <c r="CM1336" i="2"/>
  <c r="CM1335" i="2"/>
  <c r="CM1334" i="2"/>
  <c r="CM1333" i="2"/>
  <c r="CM1332" i="2"/>
  <c r="CM1331" i="2"/>
  <c r="CM1330" i="2"/>
  <c r="CM1329" i="2"/>
  <c r="CM1328" i="2"/>
  <c r="CM1327" i="2"/>
  <c r="CM1326" i="2"/>
  <c r="CM1325" i="2"/>
  <c r="CM1324" i="2"/>
  <c r="CM1323" i="2"/>
  <c r="CM1322" i="2"/>
  <c r="CM1321" i="2"/>
  <c r="CM1320" i="2"/>
  <c r="CM1319" i="2"/>
  <c r="CM1318" i="2"/>
  <c r="CM1317" i="2"/>
  <c r="CM1316" i="2"/>
  <c r="CM1315" i="2"/>
  <c r="CM1314" i="2"/>
  <c r="CM1313" i="2"/>
  <c r="CM1312" i="2"/>
  <c r="CM1311" i="2"/>
  <c r="CM1310" i="2"/>
  <c r="CM1309" i="2"/>
  <c r="CM1308" i="2"/>
  <c r="CM1307" i="2"/>
  <c r="CM1306" i="2"/>
  <c r="CM1305" i="2"/>
  <c r="CM1304" i="2"/>
  <c r="CM1303" i="2"/>
  <c r="CM1302" i="2"/>
  <c r="CM1301" i="2"/>
  <c r="CM1300" i="2"/>
  <c r="CM1299" i="2"/>
  <c r="CM1298" i="2"/>
  <c r="CM1297" i="2"/>
  <c r="CM1296" i="2"/>
  <c r="CM1295" i="2"/>
  <c r="CM1294" i="2"/>
  <c r="CM1293" i="2"/>
  <c r="CM1292" i="2"/>
  <c r="CM1291" i="2"/>
  <c r="CM1290" i="2"/>
  <c r="CM1289" i="2"/>
  <c r="CM1288" i="2"/>
  <c r="CM1287" i="2"/>
  <c r="CM1286" i="2"/>
  <c r="CM1285" i="2"/>
  <c r="CM1284" i="2"/>
  <c r="CM1283" i="2"/>
  <c r="CM1282" i="2"/>
  <c r="CM1281" i="2"/>
  <c r="CM1280" i="2"/>
  <c r="CM1279" i="2"/>
  <c r="CM1278" i="2"/>
  <c r="CM1277" i="2"/>
  <c r="CM1276" i="2"/>
  <c r="CM1275" i="2"/>
  <c r="CM1274" i="2"/>
  <c r="CM1273" i="2"/>
  <c r="CM1272" i="2"/>
  <c r="CM1271" i="2"/>
  <c r="CM1270" i="2"/>
  <c r="CM1269" i="2"/>
  <c r="CM1268" i="2"/>
  <c r="CM1267" i="2"/>
  <c r="CM1266" i="2"/>
  <c r="CM1265" i="2"/>
  <c r="CM1264" i="2"/>
  <c r="CM1263" i="2"/>
  <c r="CM1262" i="2"/>
  <c r="CM1261" i="2"/>
  <c r="CM1260" i="2"/>
  <c r="CM1259" i="2"/>
  <c r="CM1258" i="2"/>
  <c r="CM1257" i="2"/>
  <c r="CM1256" i="2"/>
  <c r="CM1255" i="2"/>
  <c r="CM1254" i="2"/>
  <c r="CM1253" i="2"/>
  <c r="CM1252" i="2"/>
  <c r="CM1251" i="2"/>
  <c r="CM1250" i="2"/>
  <c r="CM1249" i="2"/>
  <c r="CM1248" i="2"/>
  <c r="CM1247" i="2"/>
  <c r="CM1246" i="2"/>
  <c r="CM1245" i="2"/>
  <c r="CM1244" i="2"/>
  <c r="CM1243" i="2"/>
  <c r="CM1242" i="2"/>
  <c r="CM1241" i="2"/>
  <c r="CM1240" i="2"/>
  <c r="CM1239" i="2"/>
  <c r="CM1238" i="2"/>
  <c r="CM1237" i="2"/>
  <c r="CM1236" i="2"/>
  <c r="CM1235" i="2"/>
  <c r="CM1234" i="2"/>
  <c r="CM1233" i="2"/>
  <c r="CM1232" i="2"/>
  <c r="CM1231" i="2"/>
  <c r="CM1230" i="2"/>
  <c r="CM1229" i="2"/>
  <c r="CM1228" i="2"/>
  <c r="CM1227" i="2"/>
  <c r="CM1226" i="2"/>
  <c r="CM1225" i="2"/>
  <c r="CM1224" i="2"/>
  <c r="CM1223" i="2"/>
  <c r="CM1222" i="2"/>
  <c r="CM1221" i="2"/>
  <c r="CM1220" i="2"/>
  <c r="CM1219" i="2"/>
  <c r="CM1218" i="2"/>
  <c r="CM1217" i="2"/>
  <c r="CM1216" i="2"/>
  <c r="CM1215" i="2"/>
  <c r="CM1214" i="2"/>
  <c r="CM1213" i="2"/>
  <c r="CM1212" i="2"/>
  <c r="CM1211" i="2"/>
  <c r="CM1210" i="2"/>
  <c r="CM1209" i="2"/>
  <c r="CM1208" i="2"/>
  <c r="CM1207" i="2"/>
  <c r="CM1206" i="2"/>
  <c r="CM1205" i="2"/>
  <c r="CM1204" i="2"/>
  <c r="CM1203" i="2"/>
  <c r="CM1202" i="2"/>
  <c r="CM1201" i="2"/>
  <c r="CM1200" i="2"/>
  <c r="CM1199" i="2"/>
  <c r="CM1198" i="2"/>
  <c r="CM1197" i="2"/>
  <c r="CM1196" i="2"/>
  <c r="CM1195" i="2"/>
  <c r="CM1194" i="2"/>
  <c r="CM1193" i="2"/>
  <c r="CM1192" i="2"/>
  <c r="CM1191" i="2"/>
  <c r="CM1190" i="2"/>
  <c r="CM1189" i="2"/>
  <c r="CM1188" i="2"/>
  <c r="CM1187" i="2"/>
  <c r="CM1186" i="2"/>
  <c r="CM1185" i="2"/>
  <c r="CM1184" i="2"/>
  <c r="CM1183" i="2"/>
  <c r="CM1182" i="2"/>
  <c r="CM1181" i="2"/>
  <c r="CM1180" i="2"/>
  <c r="CM1179" i="2"/>
  <c r="CM1178" i="2"/>
  <c r="CM1177" i="2"/>
  <c r="CM1176" i="2"/>
  <c r="CM1175" i="2"/>
  <c r="CM1174" i="2"/>
  <c r="CM1173" i="2"/>
  <c r="CM1172" i="2"/>
  <c r="CM1171" i="2"/>
  <c r="CM1170" i="2"/>
  <c r="CM1169" i="2"/>
  <c r="CM1168" i="2"/>
  <c r="CM1167" i="2"/>
  <c r="CM1166" i="2"/>
  <c r="CM1165" i="2"/>
  <c r="CM1164" i="2"/>
  <c r="CM1163" i="2"/>
  <c r="CM1162" i="2"/>
  <c r="CM1161" i="2"/>
  <c r="CM1160" i="2"/>
  <c r="CM1159" i="2"/>
  <c r="CM1158" i="2"/>
  <c r="CM1157" i="2"/>
  <c r="CM1156" i="2"/>
  <c r="CM1155" i="2"/>
  <c r="CM1154" i="2"/>
  <c r="CM1153" i="2"/>
  <c r="CM1152" i="2"/>
  <c r="CM1151" i="2"/>
  <c r="CM1150" i="2"/>
  <c r="CM1149" i="2"/>
  <c r="CM1148" i="2"/>
  <c r="CM1147" i="2"/>
  <c r="CM1146" i="2"/>
  <c r="CM1145" i="2"/>
  <c r="CM1144" i="2"/>
  <c r="CM1143" i="2"/>
  <c r="CM1142" i="2"/>
  <c r="CM1141" i="2"/>
  <c r="CM1140" i="2"/>
  <c r="CM1139" i="2"/>
  <c r="CM1138" i="2"/>
  <c r="CM1137" i="2"/>
  <c r="CM1136" i="2"/>
  <c r="CM1135" i="2"/>
  <c r="CM1134" i="2"/>
  <c r="CM1133" i="2"/>
  <c r="CM1132" i="2"/>
  <c r="CM1131" i="2"/>
  <c r="CM1130" i="2"/>
  <c r="CM1129" i="2"/>
  <c r="CM1128" i="2"/>
  <c r="CM1127" i="2"/>
  <c r="CM1126" i="2"/>
  <c r="CM1125" i="2"/>
  <c r="CM1124" i="2"/>
  <c r="CM1123" i="2"/>
  <c r="CM1122" i="2"/>
  <c r="CM1121" i="2"/>
  <c r="CM1120" i="2"/>
  <c r="CM1119" i="2"/>
  <c r="CM1118" i="2"/>
  <c r="CM1117" i="2"/>
  <c r="CM1116" i="2"/>
  <c r="CM1115" i="2"/>
  <c r="CM1114" i="2"/>
  <c r="CM1113" i="2"/>
  <c r="CM1112" i="2"/>
  <c r="CM1111" i="2"/>
  <c r="CM1110" i="2"/>
  <c r="CM1109" i="2"/>
  <c r="CM1108" i="2"/>
  <c r="CM1107" i="2"/>
  <c r="CM1106" i="2"/>
  <c r="CM1105" i="2"/>
  <c r="CM1104" i="2"/>
  <c r="CM1103" i="2"/>
  <c r="CM1102" i="2"/>
  <c r="CM1101" i="2"/>
  <c r="CM1100" i="2"/>
  <c r="CM1099" i="2"/>
  <c r="CM1098" i="2"/>
  <c r="CM1097" i="2"/>
  <c r="CM1096" i="2"/>
  <c r="CM1095" i="2"/>
  <c r="CM1094" i="2"/>
  <c r="CM1093" i="2"/>
  <c r="CM1092" i="2"/>
  <c r="CM1091" i="2"/>
  <c r="CM1090" i="2"/>
  <c r="CM1089" i="2"/>
  <c r="CM1088" i="2"/>
  <c r="CM1087" i="2"/>
  <c r="CM1086" i="2"/>
  <c r="CM1085" i="2"/>
  <c r="CM1084" i="2"/>
  <c r="CM1083" i="2"/>
  <c r="CM1082" i="2"/>
  <c r="CM1081" i="2"/>
  <c r="CM1080" i="2"/>
  <c r="CM1079" i="2"/>
  <c r="CM1078" i="2"/>
  <c r="CM1077" i="2"/>
  <c r="CM1076" i="2"/>
  <c r="CM1075" i="2"/>
  <c r="CM1074" i="2"/>
  <c r="CM1073" i="2"/>
  <c r="CM1072" i="2"/>
  <c r="CM1071" i="2"/>
  <c r="CM1070" i="2"/>
  <c r="CM1069" i="2"/>
  <c r="CM1068" i="2"/>
  <c r="CM1067" i="2"/>
  <c r="CM1066" i="2"/>
  <c r="CM1065" i="2"/>
  <c r="CM1064" i="2"/>
  <c r="CM1063" i="2"/>
  <c r="CM1062" i="2"/>
  <c r="CM1061" i="2"/>
  <c r="CM1060" i="2"/>
  <c r="CM1059" i="2"/>
  <c r="CM1058" i="2"/>
  <c r="CM1057" i="2"/>
  <c r="CM1056" i="2"/>
  <c r="CM1055" i="2"/>
  <c r="CM1054" i="2"/>
  <c r="CM1053" i="2"/>
  <c r="CM1052" i="2"/>
  <c r="CM1051" i="2"/>
  <c r="CM1050" i="2"/>
  <c r="CM1049" i="2"/>
  <c r="CM1048" i="2"/>
  <c r="CM1047" i="2"/>
  <c r="CM1046" i="2"/>
  <c r="CM1045" i="2"/>
  <c r="CM1044" i="2"/>
  <c r="CM1043" i="2"/>
  <c r="CM1042" i="2"/>
  <c r="CM1041" i="2"/>
  <c r="CM1040" i="2"/>
  <c r="CM1039" i="2"/>
  <c r="CM1038" i="2"/>
  <c r="CM1037" i="2"/>
  <c r="CM1036" i="2"/>
  <c r="CM1035" i="2"/>
  <c r="CM1034" i="2"/>
  <c r="CM1033" i="2"/>
  <c r="CM1032" i="2"/>
  <c r="CM1031" i="2"/>
  <c r="CM1030" i="2"/>
  <c r="CM1029" i="2"/>
  <c r="CM1028" i="2"/>
  <c r="CM1027" i="2"/>
  <c r="CM1026" i="2"/>
  <c r="CM1025" i="2"/>
  <c r="CM1024" i="2"/>
  <c r="CM1023" i="2"/>
  <c r="CM1022" i="2"/>
  <c r="CM1021" i="2"/>
  <c r="CM1020" i="2"/>
  <c r="CM1019" i="2"/>
  <c r="CM1018" i="2"/>
  <c r="CM1017" i="2"/>
  <c r="CM1016" i="2"/>
  <c r="CM1015" i="2"/>
  <c r="CM1014" i="2"/>
  <c r="CM1013" i="2"/>
  <c r="CM1012" i="2"/>
  <c r="CM1011" i="2"/>
  <c r="CM1010" i="2"/>
  <c r="CM1009" i="2"/>
  <c r="CM1008" i="2"/>
  <c r="CM1007" i="2"/>
  <c r="CM1006" i="2"/>
  <c r="CM1005" i="2"/>
  <c r="CM1004" i="2"/>
  <c r="CM1003" i="2"/>
  <c r="CM1002" i="2"/>
  <c r="CM1001" i="2"/>
  <c r="CM1000" i="2"/>
  <c r="CM999" i="2"/>
  <c r="CM998" i="2"/>
  <c r="CM997" i="2"/>
  <c r="CM996" i="2"/>
  <c r="CM995" i="2"/>
  <c r="CM994" i="2"/>
  <c r="CM993" i="2"/>
  <c r="CM992" i="2"/>
  <c r="CM991" i="2"/>
  <c r="CM990" i="2"/>
  <c r="CM989" i="2"/>
  <c r="CM988" i="2"/>
  <c r="CM987" i="2"/>
  <c r="CM986" i="2"/>
  <c r="CM985" i="2"/>
  <c r="CM984" i="2"/>
  <c r="CM983" i="2"/>
  <c r="CM982" i="2"/>
  <c r="CM981" i="2"/>
  <c r="CM980" i="2"/>
  <c r="CM979" i="2"/>
  <c r="CM978" i="2"/>
  <c r="CM977" i="2"/>
  <c r="CM976" i="2"/>
  <c r="CM975" i="2"/>
  <c r="CM974" i="2"/>
  <c r="CM973" i="2"/>
  <c r="CM972" i="2"/>
  <c r="CM971" i="2"/>
  <c r="CM970" i="2"/>
  <c r="CM969" i="2"/>
  <c r="CM968" i="2"/>
  <c r="CM967" i="2"/>
  <c r="CM966" i="2"/>
  <c r="CM965" i="2"/>
  <c r="CM964" i="2"/>
  <c r="CM963" i="2"/>
  <c r="CM962" i="2"/>
  <c r="CM961" i="2"/>
  <c r="CM960" i="2"/>
  <c r="CM959" i="2"/>
  <c r="CM958" i="2"/>
  <c r="CM957" i="2"/>
  <c r="CM956" i="2"/>
  <c r="CM955" i="2"/>
  <c r="CM954" i="2"/>
  <c r="CM953" i="2"/>
  <c r="CM952" i="2"/>
  <c r="CM951" i="2"/>
  <c r="CM950" i="2"/>
  <c r="CM949" i="2"/>
  <c r="CM948" i="2"/>
  <c r="CM947" i="2"/>
  <c r="CM946" i="2"/>
  <c r="CM945" i="2"/>
  <c r="CM944" i="2"/>
  <c r="CM943" i="2"/>
  <c r="CM942" i="2"/>
  <c r="CM941" i="2"/>
  <c r="CM940" i="2"/>
  <c r="CM939" i="2"/>
  <c r="CM938" i="2"/>
  <c r="CM937" i="2"/>
  <c r="CM936" i="2"/>
  <c r="CM935" i="2"/>
  <c r="CM934" i="2"/>
  <c r="CM933" i="2"/>
  <c r="CM932" i="2"/>
  <c r="CM931" i="2"/>
  <c r="CM930" i="2"/>
  <c r="CM929" i="2"/>
  <c r="CM928" i="2"/>
  <c r="CM927" i="2"/>
  <c r="CM926" i="2"/>
  <c r="CM925" i="2"/>
  <c r="CM924" i="2"/>
  <c r="CM923" i="2"/>
  <c r="CM922" i="2"/>
  <c r="CM921" i="2"/>
  <c r="CM920" i="2"/>
  <c r="CM919" i="2"/>
  <c r="CM918" i="2"/>
  <c r="CM917" i="2"/>
  <c r="CM916" i="2"/>
  <c r="CM915" i="2"/>
  <c r="CM914" i="2"/>
  <c r="CM913" i="2"/>
  <c r="CM912" i="2"/>
  <c r="CM911" i="2"/>
  <c r="CM910" i="2"/>
  <c r="CM909" i="2"/>
  <c r="CM908" i="2"/>
  <c r="CM907" i="2"/>
  <c r="CM906" i="2"/>
  <c r="CM905" i="2"/>
  <c r="CM904" i="2"/>
  <c r="CM903" i="2"/>
  <c r="CM902" i="2"/>
  <c r="CM901" i="2"/>
  <c r="CM900" i="2"/>
  <c r="CM899" i="2"/>
  <c r="CM898" i="2"/>
  <c r="CM897" i="2"/>
  <c r="CM896" i="2"/>
  <c r="CM895" i="2"/>
  <c r="CM894" i="2"/>
  <c r="CM893" i="2"/>
  <c r="CM892" i="2"/>
  <c r="CM891" i="2"/>
  <c r="CM890" i="2"/>
  <c r="CM889" i="2"/>
  <c r="CM888" i="2"/>
  <c r="CM887" i="2"/>
  <c r="CM886" i="2"/>
  <c r="CM885" i="2"/>
  <c r="CM884" i="2"/>
  <c r="CM883" i="2"/>
  <c r="CM882" i="2"/>
  <c r="CM881" i="2"/>
  <c r="CM880" i="2"/>
  <c r="CM879" i="2"/>
  <c r="CM878" i="2"/>
  <c r="CM877" i="2"/>
  <c r="CM876" i="2"/>
  <c r="CM875" i="2"/>
  <c r="CM874" i="2"/>
  <c r="CM873" i="2"/>
  <c r="CM872" i="2"/>
  <c r="CM871" i="2"/>
  <c r="CM870" i="2"/>
  <c r="CM869" i="2"/>
  <c r="CM868" i="2"/>
  <c r="CM867" i="2"/>
  <c r="CM866" i="2"/>
  <c r="CM865" i="2"/>
  <c r="CM864" i="2"/>
  <c r="CM863" i="2"/>
  <c r="CM862" i="2"/>
  <c r="CM861" i="2"/>
  <c r="CM860" i="2"/>
  <c r="CM859" i="2"/>
  <c r="CM858" i="2"/>
  <c r="CM857" i="2"/>
  <c r="CM856" i="2"/>
  <c r="CM855" i="2"/>
  <c r="CM854" i="2"/>
  <c r="CM853" i="2"/>
  <c r="CM852" i="2"/>
  <c r="CM851" i="2"/>
  <c r="CM850" i="2"/>
  <c r="CM849" i="2"/>
  <c r="CM848" i="2"/>
  <c r="CM847" i="2"/>
  <c r="CM846" i="2"/>
  <c r="CM845" i="2"/>
  <c r="CM844" i="2"/>
  <c r="CM843" i="2"/>
  <c r="CM842" i="2"/>
  <c r="CM841" i="2"/>
  <c r="CM840" i="2"/>
  <c r="CM839" i="2"/>
  <c r="CM838" i="2"/>
  <c r="CM837" i="2"/>
  <c r="CM836" i="2"/>
  <c r="CM835" i="2"/>
  <c r="CM834" i="2"/>
  <c r="CM833" i="2"/>
  <c r="CM832" i="2"/>
  <c r="CM831" i="2"/>
  <c r="CM830" i="2"/>
  <c r="CM829" i="2"/>
  <c r="CM828" i="2"/>
  <c r="CM827" i="2"/>
  <c r="CM826" i="2"/>
  <c r="CM825" i="2"/>
  <c r="CM824" i="2"/>
  <c r="CM823" i="2"/>
  <c r="CM822" i="2"/>
  <c r="CM821" i="2"/>
  <c r="CM820" i="2"/>
  <c r="CM819" i="2"/>
  <c r="CM818" i="2"/>
  <c r="CM817" i="2"/>
  <c r="CM816" i="2"/>
  <c r="CM815" i="2"/>
  <c r="CM814" i="2"/>
  <c r="CM813" i="2"/>
  <c r="CM812" i="2"/>
  <c r="CM811" i="2"/>
  <c r="CM810" i="2"/>
  <c r="CM809" i="2"/>
  <c r="CM808" i="2"/>
  <c r="CM807" i="2"/>
  <c r="CM806" i="2"/>
  <c r="CM805" i="2"/>
  <c r="CM804" i="2"/>
  <c r="CM803" i="2"/>
  <c r="CM802" i="2"/>
  <c r="CM801" i="2"/>
  <c r="CM800" i="2"/>
  <c r="CM799" i="2"/>
  <c r="CM798" i="2"/>
  <c r="CM797" i="2"/>
  <c r="CM796" i="2"/>
  <c r="CM795" i="2"/>
  <c r="CM794" i="2"/>
  <c r="CM793" i="2"/>
  <c r="CM792" i="2"/>
  <c r="CM791" i="2"/>
  <c r="CM790" i="2"/>
  <c r="CM789" i="2"/>
  <c r="CM788" i="2"/>
  <c r="CM787" i="2"/>
  <c r="CM786" i="2"/>
  <c r="CM785" i="2"/>
  <c r="CM784" i="2"/>
  <c r="CM783" i="2"/>
  <c r="CM782" i="2"/>
  <c r="CM781" i="2"/>
  <c r="CM780" i="2"/>
  <c r="CM779" i="2"/>
  <c r="CM778" i="2"/>
  <c r="CM777" i="2"/>
  <c r="CM776" i="2"/>
  <c r="CM775" i="2"/>
  <c r="CM774" i="2"/>
  <c r="CM773" i="2"/>
  <c r="CM772" i="2"/>
  <c r="CM771" i="2"/>
  <c r="CM770" i="2"/>
  <c r="CM769" i="2"/>
  <c r="CM768" i="2"/>
  <c r="CM767" i="2"/>
  <c r="CM766" i="2"/>
  <c r="CM765" i="2"/>
  <c r="CM764" i="2"/>
  <c r="CM763" i="2"/>
  <c r="CM762" i="2"/>
  <c r="CM761" i="2"/>
  <c r="CM760" i="2"/>
  <c r="CM759" i="2"/>
  <c r="CM758" i="2"/>
  <c r="CM757" i="2"/>
  <c r="CM756" i="2"/>
  <c r="CM755" i="2"/>
  <c r="CM754" i="2"/>
  <c r="CM753" i="2"/>
  <c r="CM752" i="2"/>
  <c r="CM751" i="2"/>
  <c r="CM750" i="2"/>
  <c r="CM749" i="2"/>
  <c r="CM748" i="2"/>
  <c r="CM747" i="2"/>
  <c r="CM746" i="2"/>
  <c r="CM745" i="2"/>
  <c r="CM744" i="2"/>
  <c r="CM743" i="2"/>
  <c r="CM742" i="2"/>
  <c r="CM741" i="2"/>
  <c r="CM740" i="2"/>
  <c r="CM739" i="2"/>
  <c r="CM738" i="2"/>
  <c r="CM737" i="2"/>
  <c r="CM736" i="2"/>
  <c r="CM735" i="2"/>
  <c r="CM734" i="2"/>
  <c r="CM733" i="2"/>
  <c r="CM732" i="2"/>
  <c r="CM731" i="2"/>
  <c r="CM730" i="2"/>
  <c r="CM729" i="2"/>
  <c r="CM728" i="2"/>
  <c r="CM727" i="2"/>
  <c r="CM726" i="2"/>
  <c r="CM725" i="2"/>
  <c r="CM724" i="2"/>
  <c r="CM723" i="2"/>
  <c r="CM722" i="2"/>
  <c r="CM721" i="2"/>
  <c r="CM720" i="2"/>
  <c r="CM719" i="2"/>
  <c r="CM718" i="2"/>
  <c r="CM717" i="2"/>
  <c r="CM716" i="2"/>
  <c r="CM715" i="2"/>
  <c r="CM714" i="2"/>
  <c r="CM713" i="2"/>
  <c r="CM712" i="2"/>
  <c r="CM711" i="2"/>
  <c r="CM710" i="2"/>
  <c r="CM709" i="2"/>
  <c r="CM708" i="2"/>
  <c r="CM707" i="2"/>
  <c r="CM706" i="2"/>
  <c r="CM705" i="2"/>
  <c r="CM704" i="2"/>
  <c r="CM703" i="2"/>
  <c r="CM702" i="2"/>
  <c r="CM701" i="2"/>
  <c r="CM700" i="2"/>
  <c r="CM699" i="2"/>
  <c r="CM698" i="2"/>
  <c r="CM697" i="2"/>
  <c r="CM696" i="2"/>
  <c r="CM695" i="2"/>
  <c r="CM694" i="2"/>
  <c r="CM693" i="2"/>
  <c r="CM692" i="2"/>
  <c r="CM691" i="2"/>
  <c r="CM690" i="2"/>
  <c r="CM689" i="2"/>
  <c r="CM688" i="2"/>
  <c r="CM687" i="2"/>
  <c r="CM686" i="2"/>
  <c r="CM685" i="2"/>
  <c r="CM684" i="2"/>
  <c r="CM683" i="2"/>
  <c r="CM682" i="2"/>
  <c r="CM681" i="2"/>
  <c r="CM680" i="2"/>
  <c r="CM679" i="2"/>
  <c r="CM678" i="2"/>
  <c r="CM677" i="2"/>
  <c r="CM676" i="2"/>
  <c r="CM675" i="2"/>
  <c r="CM674" i="2"/>
  <c r="CM673" i="2"/>
  <c r="CM672" i="2"/>
  <c r="CM671" i="2"/>
  <c r="CM670" i="2"/>
  <c r="CM669" i="2"/>
  <c r="CM668" i="2"/>
  <c r="CM667" i="2"/>
  <c r="CM666" i="2"/>
  <c r="CM665" i="2"/>
  <c r="CM664" i="2"/>
  <c r="CM663" i="2"/>
  <c r="CM662" i="2"/>
  <c r="CM661" i="2"/>
  <c r="CM660" i="2"/>
  <c r="CM659" i="2"/>
  <c r="CM658" i="2"/>
  <c r="CM657" i="2"/>
  <c r="CM656" i="2"/>
  <c r="CM655" i="2"/>
  <c r="CM654" i="2"/>
  <c r="CM653" i="2"/>
  <c r="CM652" i="2"/>
  <c r="CM651" i="2"/>
  <c r="CM650" i="2"/>
  <c r="CM649" i="2"/>
  <c r="CM648" i="2"/>
  <c r="CM647" i="2"/>
  <c r="CM646" i="2"/>
  <c r="CM645" i="2"/>
  <c r="CM644" i="2"/>
  <c r="CM643" i="2"/>
  <c r="CM642" i="2"/>
  <c r="CM641" i="2"/>
  <c r="CM640" i="2"/>
  <c r="CM639" i="2"/>
  <c r="CM638" i="2"/>
  <c r="CM637" i="2"/>
  <c r="CM636" i="2"/>
  <c r="CM635" i="2"/>
  <c r="CM634" i="2"/>
  <c r="CM633" i="2"/>
  <c r="CM632" i="2"/>
  <c r="CM631" i="2"/>
  <c r="CM630" i="2"/>
  <c r="CM629" i="2"/>
  <c r="CM628" i="2"/>
  <c r="CM627" i="2"/>
  <c r="CM626" i="2"/>
  <c r="CM625" i="2"/>
  <c r="CM624" i="2"/>
  <c r="CM623" i="2"/>
  <c r="CM622" i="2"/>
  <c r="CM621" i="2"/>
  <c r="CM620" i="2"/>
  <c r="CM619" i="2"/>
  <c r="CM618" i="2"/>
  <c r="CM617" i="2"/>
  <c r="CM616" i="2"/>
  <c r="CM615" i="2"/>
  <c r="CM614" i="2"/>
  <c r="CM613" i="2"/>
  <c r="CM612" i="2"/>
  <c r="CM611" i="2"/>
  <c r="CM610" i="2"/>
  <c r="CM609" i="2"/>
  <c r="CM608" i="2"/>
  <c r="CM607" i="2"/>
  <c r="CM606" i="2"/>
  <c r="CM605" i="2"/>
  <c r="CM604" i="2"/>
  <c r="CM603" i="2"/>
  <c r="CM602" i="2"/>
  <c r="CM601" i="2"/>
  <c r="CM600" i="2"/>
  <c r="CM599" i="2"/>
  <c r="CM598" i="2"/>
  <c r="CM597" i="2"/>
  <c r="CM596" i="2"/>
  <c r="CM595" i="2"/>
  <c r="CM594" i="2"/>
  <c r="CM593" i="2"/>
  <c r="CM592" i="2"/>
  <c r="CM591" i="2"/>
  <c r="CM590" i="2"/>
  <c r="CM589" i="2"/>
  <c r="CM588" i="2"/>
  <c r="CM587" i="2"/>
  <c r="CM586" i="2"/>
  <c r="CM585" i="2"/>
  <c r="CM584" i="2"/>
  <c r="CM583" i="2"/>
  <c r="CM582" i="2"/>
  <c r="CM581" i="2"/>
  <c r="CM580" i="2"/>
  <c r="CM579" i="2"/>
  <c r="CM578" i="2"/>
  <c r="CM577" i="2"/>
  <c r="CM576" i="2"/>
  <c r="CM575" i="2"/>
  <c r="CM574" i="2"/>
  <c r="CM573" i="2"/>
  <c r="CM572" i="2"/>
  <c r="CM571" i="2"/>
  <c r="CM570" i="2"/>
  <c r="CM569" i="2"/>
  <c r="CM568" i="2"/>
  <c r="CM567" i="2"/>
  <c r="CM566" i="2"/>
  <c r="CM565" i="2"/>
  <c r="CM564" i="2"/>
  <c r="CM563" i="2"/>
  <c r="CM562" i="2"/>
  <c r="CM561" i="2"/>
  <c r="CM560" i="2"/>
  <c r="CM559" i="2"/>
  <c r="CM558" i="2"/>
  <c r="CM557" i="2"/>
  <c r="CM556" i="2"/>
  <c r="CM555" i="2"/>
  <c r="CM554" i="2"/>
  <c r="CM553" i="2"/>
  <c r="CM552" i="2"/>
  <c r="CM551" i="2"/>
  <c r="CM550" i="2"/>
  <c r="CM549" i="2"/>
  <c r="CM548" i="2"/>
  <c r="CM547" i="2"/>
  <c r="CM546" i="2"/>
  <c r="CM545" i="2"/>
  <c r="CM544" i="2"/>
  <c r="CM543" i="2"/>
  <c r="CM542" i="2"/>
  <c r="CM541" i="2"/>
  <c r="CM540" i="2"/>
  <c r="CM539" i="2"/>
  <c r="CM538" i="2"/>
  <c r="CM537" i="2"/>
  <c r="CM536" i="2"/>
  <c r="CM535" i="2"/>
  <c r="CM534" i="2"/>
  <c r="CM533" i="2"/>
  <c r="CM532" i="2"/>
  <c r="CM531" i="2"/>
  <c r="CM530" i="2"/>
  <c r="CM529" i="2"/>
  <c r="CM528" i="2"/>
  <c r="CM527" i="2"/>
  <c r="CM526" i="2"/>
  <c r="CM525" i="2"/>
  <c r="CM524" i="2"/>
  <c r="CM523" i="2"/>
  <c r="CM522" i="2"/>
  <c r="CM521" i="2"/>
  <c r="CM520" i="2"/>
  <c r="CM519" i="2"/>
  <c r="CM518" i="2"/>
  <c r="CM517" i="2"/>
  <c r="CM516" i="2"/>
  <c r="CM515" i="2"/>
  <c r="CM514" i="2"/>
  <c r="CM513" i="2"/>
  <c r="CM512" i="2"/>
  <c r="CM511" i="2"/>
  <c r="CM510" i="2"/>
  <c r="CM509" i="2"/>
  <c r="CM508" i="2"/>
  <c r="CM507" i="2"/>
  <c r="CM506" i="2"/>
  <c r="CM505" i="2"/>
  <c r="CM504" i="2"/>
  <c r="CM503" i="2"/>
  <c r="CM502" i="2"/>
  <c r="CM501" i="2"/>
  <c r="CM500" i="2"/>
  <c r="CM499" i="2"/>
  <c r="CM498" i="2"/>
  <c r="CM497" i="2"/>
  <c r="CM496" i="2"/>
  <c r="CM495" i="2"/>
  <c r="CM494" i="2"/>
  <c r="CM493" i="2"/>
  <c r="CM492" i="2"/>
  <c r="CM491" i="2"/>
  <c r="CM490" i="2"/>
  <c r="CM489" i="2"/>
  <c r="CM488" i="2"/>
  <c r="CM487" i="2"/>
  <c r="CM486" i="2"/>
  <c r="CM485" i="2"/>
  <c r="CM484" i="2"/>
  <c r="CM483" i="2"/>
  <c r="CM482" i="2"/>
  <c r="CM481" i="2"/>
  <c r="CM480" i="2"/>
  <c r="CM479" i="2"/>
  <c r="CM478" i="2"/>
  <c r="CM477" i="2"/>
  <c r="CM476" i="2"/>
  <c r="CM475" i="2"/>
  <c r="CM474" i="2"/>
  <c r="CM473" i="2"/>
  <c r="CM472" i="2"/>
  <c r="CM471" i="2"/>
  <c r="CM470" i="2"/>
  <c r="CM469" i="2"/>
  <c r="CM468" i="2"/>
  <c r="CM467" i="2"/>
  <c r="CM466" i="2"/>
  <c r="CM465" i="2"/>
  <c r="CM464" i="2"/>
  <c r="CM463" i="2"/>
  <c r="CM462" i="2"/>
  <c r="CM461" i="2"/>
  <c r="CM460" i="2"/>
  <c r="CM459" i="2"/>
  <c r="CM458" i="2"/>
  <c r="CM457" i="2"/>
  <c r="CM456" i="2"/>
  <c r="CM455" i="2"/>
  <c r="CM454" i="2"/>
  <c r="CM453" i="2"/>
  <c r="CM452" i="2"/>
  <c r="CM451" i="2"/>
  <c r="CM450" i="2"/>
  <c r="CM449" i="2"/>
  <c r="CM448" i="2"/>
  <c r="CM447" i="2"/>
  <c r="CM446" i="2"/>
  <c r="CM445" i="2"/>
  <c r="CM444" i="2"/>
  <c r="CM443" i="2"/>
  <c r="CM442" i="2"/>
  <c r="CM441" i="2"/>
  <c r="CM440" i="2"/>
  <c r="CM439" i="2"/>
  <c r="CM438" i="2"/>
  <c r="CM437" i="2"/>
  <c r="CM436" i="2"/>
  <c r="CM435" i="2"/>
  <c r="CM434" i="2"/>
  <c r="CM433" i="2"/>
  <c r="CM432" i="2"/>
  <c r="CM431" i="2"/>
  <c r="CM430" i="2"/>
  <c r="CM429" i="2"/>
  <c r="CM428" i="2"/>
  <c r="CM427" i="2"/>
  <c r="CM426" i="2"/>
  <c r="CM425" i="2"/>
  <c r="CM424" i="2"/>
  <c r="CM423" i="2"/>
  <c r="CM422" i="2"/>
  <c r="CM421" i="2"/>
  <c r="CM420" i="2"/>
  <c r="CM419" i="2"/>
  <c r="CM418" i="2"/>
  <c r="CM417" i="2"/>
  <c r="CM416" i="2"/>
  <c r="CM415" i="2"/>
  <c r="CM414" i="2"/>
  <c r="CM413" i="2"/>
  <c r="CM412" i="2"/>
  <c r="CM411" i="2"/>
  <c r="CM410" i="2"/>
  <c r="CM409" i="2"/>
  <c r="CM408" i="2"/>
  <c r="CM407" i="2"/>
  <c r="CM406" i="2"/>
  <c r="CM405" i="2"/>
  <c r="CM404" i="2"/>
  <c r="CM403" i="2"/>
  <c r="CM402" i="2"/>
  <c r="CM401" i="2"/>
  <c r="CM400" i="2"/>
  <c r="CM399" i="2"/>
  <c r="CM398" i="2"/>
  <c r="CM397" i="2"/>
  <c r="CM396" i="2"/>
  <c r="CM395" i="2"/>
  <c r="CM394" i="2"/>
  <c r="CM393" i="2"/>
  <c r="CM392" i="2"/>
  <c r="CM391" i="2"/>
  <c r="CM390" i="2"/>
  <c r="CM389" i="2"/>
  <c r="CM388" i="2"/>
  <c r="CM387" i="2"/>
  <c r="CM386" i="2"/>
  <c r="CM385" i="2"/>
  <c r="CM384" i="2"/>
  <c r="CM383" i="2"/>
  <c r="CM382" i="2"/>
  <c r="CM381" i="2"/>
  <c r="CM380" i="2"/>
  <c r="CM379" i="2"/>
  <c r="CM378" i="2"/>
  <c r="CM377" i="2"/>
  <c r="CM376" i="2"/>
  <c r="CM375" i="2"/>
  <c r="CM374" i="2"/>
  <c r="CM373" i="2"/>
  <c r="CM372" i="2"/>
  <c r="CM371" i="2"/>
  <c r="CM370" i="2"/>
  <c r="CM369" i="2"/>
  <c r="CM368" i="2"/>
  <c r="CM367" i="2"/>
  <c r="CM366" i="2"/>
  <c r="CM365" i="2"/>
  <c r="CM364" i="2"/>
  <c r="CM363" i="2"/>
  <c r="CM362" i="2"/>
  <c r="CM361" i="2"/>
  <c r="CM360" i="2"/>
  <c r="CM359" i="2"/>
  <c r="CM358" i="2"/>
  <c r="CM357" i="2"/>
  <c r="CM356" i="2"/>
  <c r="CM355" i="2"/>
  <c r="CM354" i="2"/>
  <c r="CM353" i="2"/>
  <c r="CM352" i="2"/>
  <c r="CM351" i="2"/>
  <c r="CM350" i="2"/>
  <c r="CM349" i="2"/>
  <c r="CM348" i="2"/>
  <c r="CM347" i="2"/>
  <c r="CM346" i="2"/>
  <c r="CM345" i="2"/>
  <c r="CM344" i="2"/>
  <c r="CM343" i="2"/>
  <c r="CM342" i="2"/>
  <c r="CM341" i="2"/>
  <c r="CM340" i="2"/>
  <c r="CM339" i="2"/>
  <c r="CM338" i="2"/>
  <c r="CM337" i="2"/>
  <c r="CM336" i="2"/>
  <c r="CM335" i="2"/>
  <c r="CM334" i="2"/>
  <c r="CM333" i="2"/>
  <c r="CM332" i="2"/>
  <c r="CM331" i="2"/>
  <c r="CM330" i="2"/>
  <c r="CM329" i="2"/>
  <c r="CM328" i="2"/>
  <c r="CM327" i="2"/>
  <c r="CM326" i="2"/>
  <c r="CM325" i="2"/>
  <c r="CM324" i="2"/>
  <c r="CM323" i="2"/>
  <c r="CM322" i="2"/>
  <c r="CM321" i="2"/>
  <c r="CM320" i="2"/>
  <c r="CM319" i="2"/>
  <c r="CM318" i="2"/>
  <c r="CM317" i="2"/>
  <c r="CM316" i="2"/>
  <c r="CM315" i="2"/>
  <c r="CM314" i="2"/>
  <c r="CM313" i="2"/>
  <c r="CM312" i="2"/>
  <c r="CM311" i="2"/>
  <c r="CM310" i="2"/>
  <c r="CM309" i="2"/>
  <c r="CM308" i="2"/>
  <c r="CM307" i="2"/>
  <c r="CM306" i="2"/>
  <c r="CM305" i="2"/>
  <c r="CM304" i="2"/>
  <c r="CM303" i="2"/>
  <c r="CM302" i="2"/>
  <c r="CM301" i="2"/>
  <c r="CM300" i="2"/>
  <c r="CM299" i="2"/>
  <c r="CM298" i="2"/>
  <c r="CM297" i="2"/>
  <c r="CM296" i="2"/>
  <c r="CM295" i="2"/>
  <c r="CM294" i="2"/>
  <c r="CM293" i="2"/>
  <c r="CM292" i="2"/>
  <c r="CM291" i="2"/>
  <c r="CM290" i="2"/>
  <c r="CM289" i="2"/>
  <c r="CM288" i="2"/>
  <c r="CM287" i="2"/>
  <c r="CM286" i="2"/>
  <c r="CM285" i="2"/>
  <c r="CM284" i="2"/>
  <c r="CM283" i="2"/>
  <c r="CM282" i="2"/>
  <c r="CM281" i="2"/>
  <c r="CM280" i="2"/>
  <c r="CM279" i="2"/>
  <c r="CM278" i="2"/>
  <c r="CM277" i="2"/>
  <c r="CM276" i="2"/>
  <c r="CM275" i="2"/>
  <c r="CM274" i="2"/>
  <c r="CM273" i="2"/>
  <c r="CM272" i="2"/>
  <c r="CM271" i="2"/>
  <c r="CM270" i="2"/>
  <c r="CM269" i="2"/>
  <c r="CM268" i="2"/>
  <c r="CM267" i="2"/>
  <c r="CM266" i="2"/>
  <c r="CM265" i="2"/>
  <c r="CM264" i="2"/>
  <c r="CM263" i="2"/>
  <c r="CM262" i="2"/>
  <c r="CM261" i="2"/>
  <c r="CM260" i="2"/>
  <c r="CM259" i="2"/>
  <c r="CM258" i="2"/>
  <c r="CM257" i="2"/>
  <c r="CM256" i="2"/>
  <c r="CM255" i="2"/>
  <c r="CM254" i="2"/>
  <c r="CM253" i="2"/>
  <c r="CM252" i="2"/>
  <c r="CM251" i="2"/>
  <c r="CM250" i="2"/>
  <c r="CM249" i="2"/>
  <c r="CM248" i="2"/>
  <c r="CM247" i="2"/>
  <c r="CM246" i="2"/>
  <c r="CM245" i="2"/>
  <c r="CM244" i="2"/>
  <c r="CM243" i="2"/>
  <c r="CM242" i="2"/>
  <c r="CM241" i="2"/>
  <c r="CM240" i="2"/>
  <c r="CM239" i="2"/>
  <c r="CM238" i="2"/>
  <c r="CM237" i="2"/>
  <c r="CM236" i="2"/>
  <c r="CM235" i="2"/>
  <c r="CM234" i="2"/>
  <c r="CM233" i="2"/>
  <c r="CM232" i="2"/>
  <c r="CM231" i="2"/>
  <c r="CM230" i="2"/>
  <c r="CM229" i="2"/>
  <c r="CM228" i="2"/>
  <c r="CM227" i="2"/>
  <c r="CM226" i="2"/>
  <c r="CM225" i="2"/>
  <c r="CM224" i="2"/>
  <c r="CM223" i="2"/>
  <c r="CM222" i="2"/>
  <c r="CM221" i="2"/>
  <c r="CM220" i="2"/>
  <c r="CM219" i="2"/>
  <c r="CM218" i="2"/>
  <c r="CM217" i="2"/>
  <c r="CM216" i="2"/>
  <c r="CM215" i="2"/>
  <c r="CM214" i="2"/>
  <c r="CM213" i="2"/>
  <c r="CM212" i="2"/>
  <c r="CM211" i="2"/>
  <c r="CM210" i="2"/>
  <c r="CM209" i="2"/>
  <c r="CM208" i="2"/>
  <c r="CM207" i="2"/>
  <c r="CM206" i="2"/>
  <c r="CM205" i="2"/>
  <c r="CM204" i="2"/>
  <c r="CM203" i="2"/>
  <c r="CM202" i="2"/>
  <c r="CM201" i="2"/>
  <c r="CM200" i="2"/>
  <c r="CM199" i="2"/>
  <c r="CM198" i="2"/>
  <c r="CM197" i="2"/>
  <c r="CM196" i="2"/>
  <c r="CM195" i="2"/>
  <c r="CM194" i="2"/>
  <c r="CM193" i="2"/>
  <c r="CM192" i="2"/>
  <c r="CM191" i="2"/>
  <c r="CM190" i="2"/>
  <c r="CM189" i="2"/>
  <c r="CM188" i="2"/>
  <c r="CM187" i="2"/>
  <c r="CM186" i="2"/>
  <c r="CM185" i="2"/>
  <c r="CM184" i="2"/>
  <c r="CM183" i="2"/>
  <c r="CM182" i="2"/>
  <c r="CM181" i="2"/>
  <c r="CM180" i="2"/>
  <c r="CM179" i="2"/>
  <c r="CM178" i="2"/>
  <c r="CM177" i="2"/>
  <c r="CM176" i="2"/>
  <c r="CM175" i="2"/>
  <c r="CM174" i="2"/>
  <c r="CM173" i="2"/>
  <c r="CM172" i="2"/>
  <c r="CM171" i="2"/>
  <c r="CM170" i="2"/>
  <c r="CM169" i="2"/>
  <c r="CM168" i="2"/>
  <c r="CM167" i="2"/>
  <c r="CM166" i="2"/>
  <c r="CM165" i="2"/>
  <c r="CM164" i="2"/>
  <c r="CM163" i="2"/>
  <c r="CM162" i="2"/>
  <c r="CM161" i="2"/>
  <c r="CM160" i="2"/>
  <c r="CM159" i="2"/>
  <c r="CM158" i="2"/>
  <c r="CM157" i="2"/>
  <c r="CM156" i="2"/>
  <c r="CM155" i="2"/>
  <c r="CM154" i="2"/>
  <c r="CM153" i="2"/>
  <c r="CM152" i="2"/>
  <c r="CM151" i="2"/>
  <c r="CM150" i="2"/>
  <c r="CM149" i="2"/>
  <c r="CM148" i="2"/>
  <c r="CM147" i="2"/>
  <c r="CM146" i="2"/>
  <c r="CM145" i="2"/>
  <c r="CM144" i="2"/>
  <c r="CM143" i="2"/>
  <c r="CM142" i="2"/>
  <c r="CM141" i="2"/>
  <c r="CM140" i="2"/>
  <c r="CM139" i="2"/>
  <c r="CM138" i="2"/>
  <c r="CM137" i="2"/>
  <c r="CM136" i="2"/>
  <c r="CM135" i="2"/>
  <c r="CM134" i="2"/>
  <c r="CM133" i="2"/>
  <c r="CM132" i="2"/>
  <c r="CM131" i="2"/>
  <c r="CM130" i="2"/>
  <c r="CM129" i="2"/>
  <c r="CM128" i="2"/>
  <c r="CM127" i="2"/>
  <c r="CM126" i="2"/>
  <c r="CM125" i="2"/>
  <c r="CM124" i="2"/>
  <c r="CM123" i="2"/>
  <c r="CM122" i="2"/>
  <c r="CM121" i="2"/>
  <c r="CM120" i="2"/>
  <c r="CM119" i="2"/>
  <c r="CM118" i="2"/>
  <c r="CM117" i="2"/>
  <c r="CM116" i="2"/>
  <c r="CM115" i="2"/>
  <c r="CM114" i="2"/>
  <c r="CM113" i="2"/>
  <c r="CM112" i="2"/>
  <c r="CM111" i="2"/>
  <c r="CM110" i="2"/>
  <c r="CM109" i="2"/>
  <c r="CM108" i="2"/>
  <c r="CM107" i="2"/>
  <c r="CM106" i="2"/>
  <c r="CM105" i="2"/>
  <c r="CM104" i="2"/>
  <c r="CM103" i="2"/>
  <c r="CM102" i="2"/>
  <c r="CM101" i="2"/>
  <c r="CM100" i="2"/>
  <c r="CM99" i="2"/>
  <c r="CM98" i="2"/>
  <c r="CM97" i="2"/>
  <c r="CM96" i="2"/>
  <c r="CM95" i="2"/>
  <c r="CM94" i="2"/>
  <c r="CM93" i="2"/>
  <c r="CM92" i="2"/>
  <c r="CM91" i="2"/>
  <c r="CM90" i="2"/>
  <c r="CM89" i="2"/>
  <c r="CM88" i="2"/>
  <c r="CM87" i="2"/>
  <c r="CM86" i="2"/>
  <c r="CM85" i="2"/>
  <c r="CM84" i="2"/>
  <c r="CM83" i="2"/>
  <c r="CM82" i="2"/>
  <c r="CM81" i="2"/>
  <c r="CM80" i="2"/>
  <c r="CM79" i="2"/>
  <c r="CM78" i="2"/>
  <c r="CM77" i="2"/>
  <c r="CM76" i="2"/>
  <c r="CM75" i="2"/>
  <c r="CM74" i="2"/>
  <c r="CM73" i="2"/>
  <c r="CM72" i="2"/>
  <c r="CM71" i="2"/>
  <c r="CM70" i="2"/>
  <c r="CM69" i="2"/>
  <c r="CM68" i="2"/>
  <c r="CM67" i="2"/>
  <c r="CM66" i="2"/>
  <c r="CM65" i="2"/>
  <c r="CM64" i="2"/>
  <c r="CM63" i="2"/>
  <c r="CM62" i="2"/>
  <c r="CM61" i="2"/>
  <c r="CM60" i="2"/>
  <c r="CM59" i="2"/>
  <c r="CM58" i="2"/>
  <c r="CM57" i="2"/>
  <c r="CM56" i="2"/>
  <c r="CM55" i="2"/>
  <c r="CM54" i="2"/>
  <c r="CM53" i="2"/>
  <c r="CM52" i="2"/>
  <c r="CM51" i="2"/>
  <c r="CM50" i="2"/>
  <c r="CM49" i="2"/>
  <c r="CM48" i="2"/>
  <c r="CM47" i="2"/>
  <c r="CM46" i="2"/>
  <c r="CM45" i="2"/>
  <c r="CM44" i="2"/>
  <c r="CM43" i="2"/>
  <c r="CM42" i="2"/>
  <c r="CM41" i="2"/>
  <c r="CM40" i="2"/>
  <c r="CM39" i="2"/>
  <c r="CM38" i="2"/>
  <c r="CM37" i="2"/>
  <c r="CM36" i="2"/>
  <c r="CM35" i="2"/>
  <c r="CM34" i="2"/>
  <c r="CM33" i="2"/>
  <c r="CM32" i="2"/>
  <c r="CM31" i="2"/>
  <c r="CM30" i="2"/>
  <c r="CM29" i="2"/>
  <c r="CM28" i="2"/>
  <c r="CM27" i="2"/>
  <c r="CM26" i="2"/>
  <c r="CM25" i="2"/>
  <c r="CM24" i="2"/>
  <c r="CM23" i="2"/>
  <c r="CM22" i="2"/>
  <c r="CM21" i="2"/>
  <c r="CM20" i="2"/>
  <c r="CM19" i="2"/>
  <c r="CM18" i="2"/>
  <c r="CM17" i="2"/>
  <c r="CM16" i="2"/>
  <c r="CM15" i="2"/>
  <c r="CM14" i="2"/>
  <c r="CM13" i="2"/>
  <c r="CM12" i="2"/>
  <c r="CM11" i="2"/>
  <c r="CM10" i="2"/>
  <c r="CM9" i="2"/>
  <c r="CM8" i="2"/>
  <c r="CM7" i="2"/>
  <c r="CM6" i="2"/>
  <c r="CM5" i="2"/>
  <c r="CM4" i="2"/>
  <c r="CM3" i="2"/>
  <c r="CM2" i="2"/>
  <c r="AT4" i="1"/>
  <c r="AR4" i="1"/>
  <c r="AQ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2">
    <bk>
      <extLst>
        <ext uri="{bdbb8cdc-fa1e-496e-a857-3c3f30c029c3}">
          <xda:dynamicArrayProperties fDynamic="0" fCollapsed="0"/>
        </ext>
      </extLst>
    </bk>
    <bk>
      <extLst>
        <ext uri="{bdbb8cdc-fa1e-496e-a857-3c3f30c029c3}">
          <xda:dynamicArrayProperties fDynamic="1" fCollapsed="0"/>
        </ext>
      </extLst>
    </bk>
  </futureMetadata>
  <cellMetadata count="2">
    <bk>
      <rc t="1" v="0"/>
    </bk>
    <bk>
      <rc t="1" v="1"/>
    </bk>
  </cellMetadata>
</metadata>
</file>

<file path=xl/sharedStrings.xml><?xml version="1.0" encoding="utf-8"?>
<sst xmlns="http://schemas.openxmlformats.org/spreadsheetml/2006/main" count="4832" uniqueCount="2851">
  <si>
    <t>شرح گرید</t>
  </si>
  <si>
    <t>وضعیت 
پرداخت</t>
  </si>
  <si>
    <t>تاریخ سفارش گذاری</t>
  </si>
  <si>
    <t xml:space="preserve">وضعیت 
</t>
  </si>
  <si>
    <t>مقدار خرید</t>
  </si>
  <si>
    <t>فی تمام شده</t>
  </si>
  <si>
    <t>نحوه پرداخت</t>
  </si>
  <si>
    <t>وضعیت پرداختی</t>
  </si>
  <si>
    <t>واحد</t>
  </si>
  <si>
    <t>مبلغ فاکتور</t>
  </si>
  <si>
    <t>هزینه های جانبی</t>
  </si>
  <si>
    <t>شماره تامین وجه</t>
  </si>
  <si>
    <t>تاریخ دریافت انبار</t>
  </si>
  <si>
    <t>انحراف زمانی خرید</t>
  </si>
  <si>
    <t>مقدار دریافتی</t>
  </si>
  <si>
    <t>شماره رسید دائم</t>
  </si>
  <si>
    <t>شماره رسید موقت</t>
  </si>
  <si>
    <t>امتیاز عملکرد تحویل کمی %</t>
  </si>
  <si>
    <t>امتیاز عملکرد کیفی %</t>
  </si>
  <si>
    <t>امتیاز عملکرد زمانی تحویل %</t>
  </si>
  <si>
    <t>امتیاز کل تامین</t>
  </si>
  <si>
    <t>نام کالا</t>
  </si>
  <si>
    <t>نام تامین کننده</t>
  </si>
  <si>
    <t xml:space="preserve">نقدی </t>
  </si>
  <si>
    <t>L/C</t>
  </si>
  <si>
    <t>کیلوگرم</t>
  </si>
  <si>
    <t>تحویل شد</t>
  </si>
  <si>
    <t>آماده تحویل</t>
  </si>
  <si>
    <t>رزیتان</t>
  </si>
  <si>
    <t>بورس</t>
  </si>
  <si>
    <t>هونام پالایش شیمی فردا</t>
  </si>
  <si>
    <t>خمیر رنگ پودرهای میکرونیزه</t>
  </si>
  <si>
    <t>آریا رزین</t>
  </si>
  <si>
    <t>کیمیاران</t>
  </si>
  <si>
    <t>امیاپارس</t>
  </si>
  <si>
    <t>PAYA40,40R,UP78, 48 I</t>
  </si>
  <si>
    <t xml:space="preserve">رزین پایا40  </t>
  </si>
  <si>
    <t>رزین پایا40R</t>
  </si>
  <si>
    <t>رزین پایا48-I</t>
  </si>
  <si>
    <t xml:space="preserve">رزین پایا 43  </t>
  </si>
  <si>
    <t xml:space="preserve">استایرن </t>
  </si>
  <si>
    <t>HIPS</t>
  </si>
  <si>
    <t>مواد پتروشیمی</t>
  </si>
  <si>
    <t>Film PA</t>
  </si>
  <si>
    <t xml:space="preserve">  CPP FILM</t>
  </si>
  <si>
    <t xml:space="preserve">پودر ضد رسوب </t>
  </si>
  <si>
    <t>پودر پارابنزوکینون PBQ</t>
  </si>
  <si>
    <t>آرمان شیمی آوید</t>
  </si>
  <si>
    <t>پودر BHT</t>
  </si>
  <si>
    <t>خمیر رنگ مشکی Printon156-1</t>
  </si>
  <si>
    <t xml:space="preserve">توافقی </t>
  </si>
  <si>
    <t>کربن بلک 156 Printon 156</t>
  </si>
  <si>
    <t>رزین 4402(50R)</t>
  </si>
  <si>
    <t xml:space="preserve"> مواد LP-300</t>
  </si>
  <si>
    <t>گرید KAV-400</t>
  </si>
  <si>
    <t>گرید UP850 R</t>
  </si>
  <si>
    <t>رزین پلی استر ایزو</t>
  </si>
  <si>
    <t>پایا 30</t>
  </si>
  <si>
    <t xml:space="preserve">استارات روی </t>
  </si>
  <si>
    <t>کربنات کلسیم جامبو</t>
  </si>
  <si>
    <t>فی (ریال)</t>
  </si>
  <si>
    <t>وضعیت</t>
  </si>
  <si>
    <t>ردیف</t>
  </si>
  <si>
    <t>ندارد</t>
  </si>
  <si>
    <t>تاریخ ارسال تامین وجه</t>
  </si>
  <si>
    <t>مقدار سفارش</t>
  </si>
  <si>
    <t xml:space="preserve">تاریخ شروع خرید </t>
  </si>
  <si>
    <t>شماره درخواست</t>
  </si>
  <si>
    <t>شماره فاکتور</t>
  </si>
  <si>
    <t>تاریخ فاکتور</t>
  </si>
  <si>
    <t>lead   time</t>
  </si>
  <si>
    <t>****/**/**</t>
  </si>
  <si>
    <t>پیش فاکتور</t>
  </si>
  <si>
    <t xml:space="preserve">امتیاز ارزیابی </t>
  </si>
  <si>
    <t>d</t>
  </si>
  <si>
    <t>مجموع میانگین تامین کنندگان</t>
  </si>
  <si>
    <t>نام تامین کننده :</t>
  </si>
  <si>
    <t xml:space="preserve">میانگین امتیاز ارزیابی </t>
  </si>
  <si>
    <t>روند ماهانه امتیاز ارزیابی تامین کننده انتخاب شده</t>
  </si>
  <si>
    <t>1404/01/23</t>
  </si>
  <si>
    <t>1404/02/30</t>
  </si>
  <si>
    <t>1404/01/31</t>
  </si>
  <si>
    <t>1404/02/01</t>
  </si>
  <si>
    <t>1404/02/03</t>
  </si>
  <si>
    <t>1404/02/04</t>
  </si>
  <si>
    <t>پترواکتان ایساتیس</t>
  </si>
  <si>
    <t>رزین پلی استر غیر اشباع</t>
  </si>
  <si>
    <t>1404/01/26</t>
  </si>
  <si>
    <t>4001</t>
  </si>
  <si>
    <t>1404/01/25</t>
  </si>
  <si>
    <t>1404/02/06</t>
  </si>
  <si>
    <t>1404/02/21</t>
  </si>
  <si>
    <t>1404/02/28</t>
  </si>
  <si>
    <t>1404/03/11</t>
  </si>
  <si>
    <t>1404/03/19</t>
  </si>
  <si>
    <t>گرید KAV-520</t>
  </si>
  <si>
    <t>1404/04/10</t>
  </si>
  <si>
    <t>1404/04/22</t>
  </si>
  <si>
    <t>1404/02/23</t>
  </si>
  <si>
    <t>1404/03/13</t>
  </si>
  <si>
    <t>1404/01/28</t>
  </si>
  <si>
    <t>1404/03/18</t>
  </si>
  <si>
    <t xml:space="preserve">پلی استایرن مقاوم </t>
  </si>
  <si>
    <t>اطلاعات بورس</t>
  </si>
  <si>
    <t xml:space="preserve"> نام تامین کننده          </t>
  </si>
  <si>
    <t>امتیاز</t>
  </si>
  <si>
    <t>پتروشیمی پارس</t>
  </si>
  <si>
    <t>پتروشیمی تبریز</t>
  </si>
  <si>
    <t>روند امتیاز ارزیابی اولیه تامین کنندگان</t>
  </si>
  <si>
    <t>1404/06/30</t>
  </si>
  <si>
    <t>تاریخ</t>
  </si>
  <si>
    <t>RANK</t>
  </si>
  <si>
    <t>UNIQUE DATE</t>
  </si>
  <si>
    <t>تصویر فاکتور</t>
  </si>
  <si>
    <t>آدرس فاکتور</t>
  </si>
  <si>
    <t>1404/02/14</t>
  </si>
  <si>
    <t>1404/03/12</t>
  </si>
  <si>
    <t>1404/04/18</t>
  </si>
  <si>
    <t>1404/04/19</t>
  </si>
  <si>
    <t>1404/03/25</t>
  </si>
  <si>
    <t>1404/02/15</t>
  </si>
  <si>
    <t>1404/04/23</t>
  </si>
  <si>
    <t>1404/05/25</t>
  </si>
  <si>
    <t>1404/01/27</t>
  </si>
  <si>
    <t>1404/02/22</t>
  </si>
  <si>
    <t>1404/02/25</t>
  </si>
  <si>
    <t>1404/02/17</t>
  </si>
  <si>
    <t>1404/02/24</t>
  </si>
  <si>
    <t>1404/03/03</t>
  </si>
  <si>
    <t>1404/04/07</t>
  </si>
  <si>
    <t>1404/04/27</t>
  </si>
  <si>
    <t>1404/04/15</t>
  </si>
  <si>
    <t>1404/05/04</t>
  </si>
  <si>
    <t>1404/03/24</t>
  </si>
  <si>
    <t>1404/03/26</t>
  </si>
  <si>
    <t>1404/04/09</t>
  </si>
  <si>
    <t>1404/02/08</t>
  </si>
  <si>
    <t>1404/02/12</t>
  </si>
  <si>
    <t>1404/02/26</t>
  </si>
  <si>
    <t>1404/01/29</t>
  </si>
  <si>
    <t>1404/03/30</t>
  </si>
  <si>
    <t>1404/01/20</t>
  </si>
  <si>
    <t>1404/03/05</t>
  </si>
  <si>
    <t>1404/02/02</t>
  </si>
  <si>
    <t>1404/04/16</t>
  </si>
  <si>
    <t>1404/04/21</t>
  </si>
  <si>
    <t xml:space="preserve">کلسیم کربنات بیگ بگ </t>
  </si>
  <si>
    <t>مهره M6</t>
  </si>
  <si>
    <t xml:space="preserve">کربنات کلسیم </t>
  </si>
  <si>
    <t xml:space="preserve">پروکساید </t>
  </si>
  <si>
    <t>گرید TBPB</t>
  </si>
  <si>
    <t xml:space="preserve">800 مش </t>
  </si>
  <si>
    <t xml:space="preserve">استایرن منومر </t>
  </si>
  <si>
    <t>0OASTYB-PPC</t>
  </si>
  <si>
    <t>1404/03/15</t>
  </si>
  <si>
    <t>عدد</t>
  </si>
  <si>
    <t>1404/04/08</t>
  </si>
  <si>
    <t>1404/04/17</t>
  </si>
  <si>
    <t>1404/04/28</t>
  </si>
  <si>
    <t xml:space="preserve">مهره پرچ </t>
  </si>
  <si>
    <t>1404/04/31</t>
  </si>
  <si>
    <t>1404/03/31</t>
  </si>
  <si>
    <t>*</t>
  </si>
  <si>
    <t xml:space="preserve">استارت روی </t>
  </si>
  <si>
    <t xml:space="preserve">عبدی </t>
  </si>
  <si>
    <t xml:space="preserve">مدیر </t>
  </si>
  <si>
    <t>۰۲۶-۳۴۷۱۰۲۱۰</t>
  </si>
  <si>
    <t>رزین 50R</t>
  </si>
  <si>
    <t>خیابان نلسون ماندلا نرسیده به بزرگراه مدرس خیابان گلگشت پلاک 8 طبقه 1واحد 101</t>
  </si>
  <si>
    <t>88791193-94</t>
  </si>
  <si>
    <t>www.aryaresin.com</t>
  </si>
  <si>
    <t>0263-6301731</t>
  </si>
  <si>
    <t>کربنات کلسیم- 3SW</t>
  </si>
  <si>
    <t>کریمی</t>
  </si>
  <si>
    <t>فنی</t>
  </si>
  <si>
    <t xml:space="preserve"> شهر صنعتي ساوه - خ آزادي - كوچه 4 - پلاك 4</t>
  </si>
  <si>
    <t>0255-2342283</t>
  </si>
  <si>
    <t>www.omya.com</t>
  </si>
  <si>
    <t>گرانول HIPS7240</t>
  </si>
  <si>
    <t>آقای صادقی</t>
  </si>
  <si>
    <t>کارشناس فروش</t>
  </si>
  <si>
    <t>تبريز- انتهای اتوبان شهید کسایی- کیلومتر 3 آزادراه شهید باکری - جاده اختصاصی پتروشیمی تبریز- مجتمع پتروشیمی تبریز کدپستی: 5197133377</t>
  </si>
  <si>
    <t>04134465850-1</t>
  </si>
  <si>
    <t>0411-4282645</t>
  </si>
  <si>
    <t>www.ptcir.com</t>
  </si>
  <si>
    <t>باربری آذرپوشا</t>
  </si>
  <si>
    <t>حمل HIPS</t>
  </si>
  <si>
    <t>مدیریت</t>
  </si>
  <si>
    <t>تبریز، دیزل آباد، مجتمع رسالت</t>
  </si>
  <si>
    <t>بنیان کالا شیمی</t>
  </si>
  <si>
    <t>رزین BUP670/ 675/665</t>
  </si>
  <si>
    <t>استایرن منومر</t>
  </si>
  <si>
    <t xml:space="preserve"> بوشهر، عسلویه، منطقه ویژه اقتصادی انرژی پارس، شرکت پتروشیمی پارس</t>
  </si>
  <si>
    <t>0773-7263864</t>
  </si>
  <si>
    <t>پلاستیک ماشین الوان</t>
  </si>
  <si>
    <t>فیلم CPP</t>
  </si>
  <si>
    <t>خانم قاجار</t>
  </si>
  <si>
    <t>مدیر فروش</t>
  </si>
  <si>
    <t>اشتهارد - شهرك صنعتي اشتهارد - فاز 1 - ميدان ابوريحان - بلوار ابن سيناي شرقي - خ   قانون اول ادرس  دفتر مرکزی : سهروردی شمالی انتهای خیابان ابن یمین پلاک 33</t>
  </si>
  <si>
    <t>026-37774629
42318301</t>
  </si>
  <si>
    <t>www.pmaprintopack.com</t>
  </si>
  <si>
    <t>خانم میری</t>
  </si>
  <si>
    <t>تهران، خیابان خرمشهر، شماره 142، ساختمان صباحی</t>
  </si>
  <si>
    <t>88743930-4</t>
  </si>
  <si>
    <t>97/01/02</t>
  </si>
  <si>
    <t xml:space="preserve">www.sabahico.com </t>
  </si>
  <si>
    <t xml:space="preserve">خانم حسینی </t>
  </si>
  <si>
    <t>بازرگانی عبدالهیان</t>
  </si>
  <si>
    <t xml:space="preserve">پودر ضدرسوب </t>
  </si>
  <si>
    <t xml:space="preserve">خانم روزبه </t>
  </si>
  <si>
    <t xml:space="preserve"> تهران، خ مطهری، بعد از سلیمان خاطر، پ ۱۲۳، طبقه ۲.
</t>
  </si>
  <si>
    <t>88289952 </t>
  </si>
  <si>
    <t>88289951 </t>
  </si>
  <si>
    <t>88289952-56545339</t>
  </si>
  <si>
    <t>96/06/15</t>
  </si>
  <si>
    <t>حمل و نقل پتروشیمی</t>
  </si>
  <si>
    <t>حمل استایرن</t>
  </si>
  <si>
    <t>چهارلنگ-ملایم</t>
  </si>
  <si>
    <t>تهران- سعادت آباد - بلوار دریا - حد فاصل بین بلوار پاکنژاد و مسجد قدس- پلاک 32</t>
  </si>
  <si>
    <t>وردین پازن</t>
  </si>
  <si>
    <t>LP-300    مواد</t>
  </si>
  <si>
    <t>خانم هاشمی</t>
  </si>
  <si>
    <t xml:space="preserve">مدیر فروش </t>
  </si>
  <si>
    <t>تهران – خیابان پاسداران خیابان داوود اسلامی نبش بوستان نهم پلاک 43 واحد 401 کدپستی 1666718786</t>
  </si>
  <si>
    <t xml:space="preserve">PBQپودر </t>
  </si>
  <si>
    <t>عباسی</t>
  </si>
  <si>
    <t xml:space="preserve">مدیر عامل </t>
  </si>
  <si>
    <t>تهران ، میدان انقلاب ، خیابان 12فروردین ، خ دکتر لبافی نژاد ، پلاک 171 ، ساختمان قائم ، طبقه 5، واحد 19</t>
  </si>
  <si>
    <t xml:space="preserve">کربنات کلسیم جامبو </t>
  </si>
  <si>
    <t xml:space="preserve">خانم عطاری </t>
  </si>
  <si>
    <t>تهران، سعادت آباد، بلوار سرو شرقی، پلاک ۱۴۷ ، طبقه ۵</t>
  </si>
  <si>
    <t>رزین پلی استر ایزو گرید UP850R</t>
  </si>
  <si>
    <t xml:space="preserve">آقای اصحاب </t>
  </si>
  <si>
    <t xml:space="preserve">تهران ، سعادت آباد، بالای میدان کاج،برج مادر ، طبقه 8، واحد16/ دفتر یزد ، خیابان مطهری ، جنب پارک علم و فناوری کوچه شهید محمد حسن درخشان </t>
  </si>
  <si>
    <t>035-91004005</t>
  </si>
  <si>
    <t>فیلم CPP , PA</t>
  </si>
  <si>
    <t xml:space="preserve">خانم جان قربان </t>
  </si>
  <si>
    <t xml:space="preserve">کارشناس فروش </t>
  </si>
  <si>
    <t xml:space="preserve">اصفهان ، شهرک صنعتی ، سه راهی مبارکه ، خیابان یازدهم و دوازدهم </t>
  </si>
  <si>
    <t>035-52374391</t>
  </si>
  <si>
    <t xml:space="preserve">مهره پرچی گرد لبه دار </t>
  </si>
  <si>
    <t xml:space="preserve">أقای جهان نیا </t>
  </si>
  <si>
    <t>خیابان فاطمی خیابان کاج جتوبی خیابان فکوری پ8</t>
  </si>
  <si>
    <t>021-55404166</t>
  </si>
  <si>
    <t xml:space="preserve">آقای عباسی </t>
  </si>
  <si>
    <t>www.gamafarayand.com</t>
  </si>
  <si>
    <t>رزین پلی استر ایزو گرید KAV-400</t>
  </si>
  <si>
    <t xml:space="preserve">آقای ایراندوست </t>
  </si>
  <si>
    <t>شهرزیبا ، خیابان کانون، بن بست ، بلوک بیستم، پلاک 2 ، طبقه 3</t>
  </si>
  <si>
    <t>سمت سازمانی :</t>
  </si>
  <si>
    <t>شماره موبایل :</t>
  </si>
  <si>
    <t>شماره تلفن :</t>
  </si>
  <si>
    <t>شماره فاکس :</t>
  </si>
  <si>
    <t>آدرس سایت :</t>
  </si>
  <si>
    <t>آدرس پستی :</t>
  </si>
  <si>
    <t>نام سازنده</t>
  </si>
  <si>
    <t>نام شخص حقیقی</t>
  </si>
  <si>
    <t>سمت سازمانی</t>
  </si>
  <si>
    <t>آدرس پستی</t>
  </si>
  <si>
    <t>شماره تلفن</t>
  </si>
  <si>
    <t>شماره موبایل</t>
  </si>
  <si>
    <t>شماره فاکس</t>
  </si>
  <si>
    <t>آدرس سایت</t>
  </si>
  <si>
    <t>فعال/غیرفعال</t>
  </si>
  <si>
    <t>پودرهای میکرونیزه ایران</t>
  </si>
  <si>
    <t>پاک شیمی صفه سپاهان</t>
  </si>
  <si>
    <t>پودرسازان</t>
  </si>
  <si>
    <t>سپهر پلیمر سپاهان</t>
  </si>
  <si>
    <t>شرکت اریکه صنعت ایلیا</t>
  </si>
  <si>
    <t>شرکت پایاپلاست</t>
  </si>
  <si>
    <t>شرکت پرچ ساز</t>
  </si>
  <si>
    <t>فرداد شیمی کاوش</t>
  </si>
  <si>
    <t>گاما فرآیند</t>
  </si>
  <si>
    <t>شرکت پیچ آنلاین</t>
  </si>
  <si>
    <t>آدرس گواهینامه</t>
  </si>
  <si>
    <t>آدرس دیتاشیت</t>
  </si>
  <si>
    <t>شخص حقیقی :</t>
  </si>
  <si>
    <t>آدرس رسید انبار</t>
  </si>
  <si>
    <t>تصویر رسید</t>
  </si>
  <si>
    <t>bonyankala.com</t>
  </si>
  <si>
    <t>https://www.parspc.ir/</t>
  </si>
  <si>
    <t>https://resitan.net/</t>
  </si>
  <si>
    <t>info@abdln.com</t>
  </si>
  <si>
    <t>info@vardinpolymer.com</t>
  </si>
  <si>
    <t>www.faaltarin.com/web/hoonampala</t>
  </si>
  <si>
    <t>yazdpetrooctane@gmail.com</t>
  </si>
  <si>
    <t>akpsho.com</t>
  </si>
  <si>
    <t>https://pichonline24.com/</t>
  </si>
  <si>
    <t>sale@chimiaran.com
data@chimiaran.com</t>
  </si>
  <si>
    <t xml:space="preserve">nfo@ptc-ir.com </t>
  </si>
  <si>
    <t xml:space="preserve">توضیحات </t>
  </si>
  <si>
    <t>1404/05/10</t>
  </si>
  <si>
    <t>1404/05/12</t>
  </si>
  <si>
    <t>1404/05/14</t>
  </si>
  <si>
    <t>1404/05/15</t>
  </si>
  <si>
    <t>تاریخ میلادی</t>
  </si>
  <si>
    <t>تاریخ شمسی</t>
  </si>
  <si>
    <t>1403/01/01</t>
  </si>
  <si>
    <t>1403/01/02</t>
  </si>
  <si>
    <t>1403/01/03</t>
  </si>
  <si>
    <t>1403/01/04</t>
  </si>
  <si>
    <t>1403/01/05</t>
  </si>
  <si>
    <t>1403/01/06</t>
  </si>
  <si>
    <t>1403/01/07</t>
  </si>
  <si>
    <t>1403/01/08</t>
  </si>
  <si>
    <t>1403/01/09</t>
  </si>
  <si>
    <t>1403/01/10</t>
  </si>
  <si>
    <t>1403/01/11</t>
  </si>
  <si>
    <t>1403/01/12</t>
  </si>
  <si>
    <t>1403/01/13</t>
  </si>
  <si>
    <t>1403/01/14</t>
  </si>
  <si>
    <t>1403/01/15</t>
  </si>
  <si>
    <t>1403/01/16</t>
  </si>
  <si>
    <t>1403/01/17</t>
  </si>
  <si>
    <t>1403/01/18</t>
  </si>
  <si>
    <t>1403/01/19</t>
  </si>
  <si>
    <t>1403/01/20</t>
  </si>
  <si>
    <t>1403/01/21</t>
  </si>
  <si>
    <t>1403/01/22</t>
  </si>
  <si>
    <t>1403/01/23</t>
  </si>
  <si>
    <t>1403/01/24</t>
  </si>
  <si>
    <t>1403/01/25</t>
  </si>
  <si>
    <t>1403/01/26</t>
  </si>
  <si>
    <t>1403/01/27</t>
  </si>
  <si>
    <t>1403/01/28</t>
  </si>
  <si>
    <t>1403/01/29</t>
  </si>
  <si>
    <t>1403/01/30</t>
  </si>
  <si>
    <t>1403/01/31</t>
  </si>
  <si>
    <t>1403/02/01</t>
  </si>
  <si>
    <t>1403/02/02</t>
  </si>
  <si>
    <t>1403/02/03</t>
  </si>
  <si>
    <t>1403/02/04</t>
  </si>
  <si>
    <t>1403/02/05</t>
  </si>
  <si>
    <t>1403/02/06</t>
  </si>
  <si>
    <t>1403/02/07</t>
  </si>
  <si>
    <t>1403/02/08</t>
  </si>
  <si>
    <t>1403/02/09</t>
  </si>
  <si>
    <t>1403/02/10</t>
  </si>
  <si>
    <t>1403/02/11</t>
  </si>
  <si>
    <t>1403/02/12</t>
  </si>
  <si>
    <t>1403/02/13</t>
  </si>
  <si>
    <t>1403/02/14</t>
  </si>
  <si>
    <t>1403/02/15</t>
  </si>
  <si>
    <t>1403/02/16</t>
  </si>
  <si>
    <t>1403/02/17</t>
  </si>
  <si>
    <t>1403/02/18</t>
  </si>
  <si>
    <t>1403/02/19</t>
  </si>
  <si>
    <t>1403/02/20</t>
  </si>
  <si>
    <t>1403/02/21</t>
  </si>
  <si>
    <t>1403/02/22</t>
  </si>
  <si>
    <t>1403/02/23</t>
  </si>
  <si>
    <t>1403/02/24</t>
  </si>
  <si>
    <t>1403/02/25</t>
  </si>
  <si>
    <t>1403/02/26</t>
  </si>
  <si>
    <t>1403/02/27</t>
  </si>
  <si>
    <t>1403/02/28</t>
  </si>
  <si>
    <t>1403/02/29</t>
  </si>
  <si>
    <t>1403/02/30</t>
  </si>
  <si>
    <t>1403/02/31</t>
  </si>
  <si>
    <t>1403/03/01</t>
  </si>
  <si>
    <t>1403/03/02</t>
  </si>
  <si>
    <t>1403/03/03</t>
  </si>
  <si>
    <t>1403/03/04</t>
  </si>
  <si>
    <t>1403/03/05</t>
  </si>
  <si>
    <t>1403/03/06</t>
  </si>
  <si>
    <t>1403/03/07</t>
  </si>
  <si>
    <t>1403/03/08</t>
  </si>
  <si>
    <t>1403/03/09</t>
  </si>
  <si>
    <t>1403/03/10</t>
  </si>
  <si>
    <t>1403/03/11</t>
  </si>
  <si>
    <t>1403/03/12</t>
  </si>
  <si>
    <t>1403/03/13</t>
  </si>
  <si>
    <t>1403/03/14</t>
  </si>
  <si>
    <t>1403/03/15</t>
  </si>
  <si>
    <t>1403/03/16</t>
  </si>
  <si>
    <t>1403/03/17</t>
  </si>
  <si>
    <t>1403/03/18</t>
  </si>
  <si>
    <t>1403/03/19</t>
  </si>
  <si>
    <t>1403/03/20</t>
  </si>
  <si>
    <t>1403/03/21</t>
  </si>
  <si>
    <t>1403/03/22</t>
  </si>
  <si>
    <t>1403/03/23</t>
  </si>
  <si>
    <t>1403/03/24</t>
  </si>
  <si>
    <t>1403/03/25</t>
  </si>
  <si>
    <t>1403/03/26</t>
  </si>
  <si>
    <t>1403/03/27</t>
  </si>
  <si>
    <t>1403/03/28</t>
  </si>
  <si>
    <t>1403/03/29</t>
  </si>
  <si>
    <t>1403/03/30</t>
  </si>
  <si>
    <t>1403/03/31</t>
  </si>
  <si>
    <t>1403/04/01</t>
  </si>
  <si>
    <t>1403/04/02</t>
  </si>
  <si>
    <t>1403/04/03</t>
  </si>
  <si>
    <t>1403/04/04</t>
  </si>
  <si>
    <t>1403/04/05</t>
  </si>
  <si>
    <t>1403/04/06</t>
  </si>
  <si>
    <t>1403/04/07</t>
  </si>
  <si>
    <t>1403/04/08</t>
  </si>
  <si>
    <t>1403/04/09</t>
  </si>
  <si>
    <t>1403/04/10</t>
  </si>
  <si>
    <t>1403/04/11</t>
  </si>
  <si>
    <t>1403/04/12</t>
  </si>
  <si>
    <t>1403/04/13</t>
  </si>
  <si>
    <t>1403/04/14</t>
  </si>
  <si>
    <t>1403/04/15</t>
  </si>
  <si>
    <t>1403/04/16</t>
  </si>
  <si>
    <t>1403/04/17</t>
  </si>
  <si>
    <t>1403/04/18</t>
  </si>
  <si>
    <t>1403/04/19</t>
  </si>
  <si>
    <t>1403/04/20</t>
  </si>
  <si>
    <t>1403/04/21</t>
  </si>
  <si>
    <t>1403/04/22</t>
  </si>
  <si>
    <t>1403/04/23</t>
  </si>
  <si>
    <t>1403/04/24</t>
  </si>
  <si>
    <t>1403/04/25</t>
  </si>
  <si>
    <t>1403/04/26</t>
  </si>
  <si>
    <t>1403/04/27</t>
  </si>
  <si>
    <t>1403/04/28</t>
  </si>
  <si>
    <t>1403/04/29</t>
  </si>
  <si>
    <t>1403/04/30</t>
  </si>
  <si>
    <t>1403/04/31</t>
  </si>
  <si>
    <t>1403/05/01</t>
  </si>
  <si>
    <t>1403/05/02</t>
  </si>
  <si>
    <t>1403/05/03</t>
  </si>
  <si>
    <t>1403/05/04</t>
  </si>
  <si>
    <t>1403/05/05</t>
  </si>
  <si>
    <t>1403/05/06</t>
  </si>
  <si>
    <t>1403/05/07</t>
  </si>
  <si>
    <t>1403/05/08</t>
  </si>
  <si>
    <t>1403/05/09</t>
  </si>
  <si>
    <t>1403/05/10</t>
  </si>
  <si>
    <t>1403/05/11</t>
  </si>
  <si>
    <t>1403/05/12</t>
  </si>
  <si>
    <t>1403/05/13</t>
  </si>
  <si>
    <t>1403/05/14</t>
  </si>
  <si>
    <t>1403/05/15</t>
  </si>
  <si>
    <t>1403/05/16</t>
  </si>
  <si>
    <t>1403/05/17</t>
  </si>
  <si>
    <t>1403/05/18</t>
  </si>
  <si>
    <t>1403/05/19</t>
  </si>
  <si>
    <t>1403/05/20</t>
  </si>
  <si>
    <t>1403/05/21</t>
  </si>
  <si>
    <t>1403/05/22</t>
  </si>
  <si>
    <t>1403/05/23</t>
  </si>
  <si>
    <t>1403/05/24</t>
  </si>
  <si>
    <t>1403/05/25</t>
  </si>
  <si>
    <t>1403/05/26</t>
  </si>
  <si>
    <t>1403/05/27</t>
  </si>
  <si>
    <t>1403/05/28</t>
  </si>
  <si>
    <t>1403/05/29</t>
  </si>
  <si>
    <t>1403/05/30</t>
  </si>
  <si>
    <t>1403/05/31</t>
  </si>
  <si>
    <t>1403/06/01</t>
  </si>
  <si>
    <t>1403/06/02</t>
  </si>
  <si>
    <t>1403/06/03</t>
  </si>
  <si>
    <t>1403/06/04</t>
  </si>
  <si>
    <t>1403/06/05</t>
  </si>
  <si>
    <t>1403/06/06</t>
  </si>
  <si>
    <t>1403/06/07</t>
  </si>
  <si>
    <t>1403/06/08</t>
  </si>
  <si>
    <t>1403/06/09</t>
  </si>
  <si>
    <t>1403/06/10</t>
  </si>
  <si>
    <t>1403/06/11</t>
  </si>
  <si>
    <t>1403/06/12</t>
  </si>
  <si>
    <t>1403/06/13</t>
  </si>
  <si>
    <t>1403/06/14</t>
  </si>
  <si>
    <t>1403/06/15</t>
  </si>
  <si>
    <t>1403/06/16</t>
  </si>
  <si>
    <t>1403/06/17</t>
  </si>
  <si>
    <t>1403/06/18</t>
  </si>
  <si>
    <t>1403/06/19</t>
  </si>
  <si>
    <t>1403/06/20</t>
  </si>
  <si>
    <t>1403/06/21</t>
  </si>
  <si>
    <t>1403/06/22</t>
  </si>
  <si>
    <t>1403/06/23</t>
  </si>
  <si>
    <t>1403/06/24</t>
  </si>
  <si>
    <t>1403/06/25</t>
  </si>
  <si>
    <t>1403/06/26</t>
  </si>
  <si>
    <t>1403/06/27</t>
  </si>
  <si>
    <t>1403/06/28</t>
  </si>
  <si>
    <t>1403/06/29</t>
  </si>
  <si>
    <t>1403/06/30</t>
  </si>
  <si>
    <t>1403/06/31</t>
  </si>
  <si>
    <t>1403/07/01</t>
  </si>
  <si>
    <t>1403/07/02</t>
  </si>
  <si>
    <t>1403/07/03</t>
  </si>
  <si>
    <t>1403/07/04</t>
  </si>
  <si>
    <t>1403/07/05</t>
  </si>
  <si>
    <t>1403/07/06</t>
  </si>
  <si>
    <t>1403/07/07</t>
  </si>
  <si>
    <t>1403/07/08</t>
  </si>
  <si>
    <t>1403/07/09</t>
  </si>
  <si>
    <t>1403/07/10</t>
  </si>
  <si>
    <t>1403/07/11</t>
  </si>
  <si>
    <t>1403/07/12</t>
  </si>
  <si>
    <t>1403/07/13</t>
  </si>
  <si>
    <t>1403/07/14</t>
  </si>
  <si>
    <t>1403/07/15</t>
  </si>
  <si>
    <t>1403/07/16</t>
  </si>
  <si>
    <t>1403/07/17</t>
  </si>
  <si>
    <t>1403/07/18</t>
  </si>
  <si>
    <t>1403/07/19</t>
  </si>
  <si>
    <t>1403/07/20</t>
  </si>
  <si>
    <t>1403/07/21</t>
  </si>
  <si>
    <t>1403/07/22</t>
  </si>
  <si>
    <t>1403/07/23</t>
  </si>
  <si>
    <t>1403/07/24</t>
  </si>
  <si>
    <t>1403/07/25</t>
  </si>
  <si>
    <t>1403/07/26</t>
  </si>
  <si>
    <t>1403/07/27</t>
  </si>
  <si>
    <t>1403/07/28</t>
  </si>
  <si>
    <t>1403/07/29</t>
  </si>
  <si>
    <t>1403/07/30</t>
  </si>
  <si>
    <t>1403/08/01</t>
  </si>
  <si>
    <t>1403/08/02</t>
  </si>
  <si>
    <t>1403/08/03</t>
  </si>
  <si>
    <t>1403/08/04</t>
  </si>
  <si>
    <t>1403/08/05</t>
  </si>
  <si>
    <t>1403/08/06</t>
  </si>
  <si>
    <t>1403/08/07</t>
  </si>
  <si>
    <t>1403/08/08</t>
  </si>
  <si>
    <t>1403/08/09</t>
  </si>
  <si>
    <t>1403/08/10</t>
  </si>
  <si>
    <t>1403/08/11</t>
  </si>
  <si>
    <t>1403/08/12</t>
  </si>
  <si>
    <t>1403/08/13</t>
  </si>
  <si>
    <t>1403/08/14</t>
  </si>
  <si>
    <t>1403/08/15</t>
  </si>
  <si>
    <t>1403/08/16</t>
  </si>
  <si>
    <t>1403/08/17</t>
  </si>
  <si>
    <t>1403/08/18</t>
  </si>
  <si>
    <t>1403/08/19</t>
  </si>
  <si>
    <t>1403/08/20</t>
  </si>
  <si>
    <t>1403/08/21</t>
  </si>
  <si>
    <t>1403/08/22</t>
  </si>
  <si>
    <t>1403/08/23</t>
  </si>
  <si>
    <t>1403/08/24</t>
  </si>
  <si>
    <t>1403/08/25</t>
  </si>
  <si>
    <t>1403/08/26</t>
  </si>
  <si>
    <t>1403/08/27</t>
  </si>
  <si>
    <t>1403/08/28</t>
  </si>
  <si>
    <t>1403/08/29</t>
  </si>
  <si>
    <t>1403/08/30</t>
  </si>
  <si>
    <t>1403/09/01</t>
  </si>
  <si>
    <t>1403/09/02</t>
  </si>
  <si>
    <t>1403/09/03</t>
  </si>
  <si>
    <t>1403/09/04</t>
  </si>
  <si>
    <t>1403/09/05</t>
  </si>
  <si>
    <t>1403/09/06</t>
  </si>
  <si>
    <t>1403/09/07</t>
  </si>
  <si>
    <t>1403/09/08</t>
  </si>
  <si>
    <t>1403/09/09</t>
  </si>
  <si>
    <t>1403/09/10</t>
  </si>
  <si>
    <t>1403/09/11</t>
  </si>
  <si>
    <t>1403/09/12</t>
  </si>
  <si>
    <t>1403/09/13</t>
  </si>
  <si>
    <t>1403/09/14</t>
  </si>
  <si>
    <t>1403/09/15</t>
  </si>
  <si>
    <t>1403/09/16</t>
  </si>
  <si>
    <t>1403/09/17</t>
  </si>
  <si>
    <t>1403/09/18</t>
  </si>
  <si>
    <t>1403/09/19</t>
  </si>
  <si>
    <t>1403/09/20</t>
  </si>
  <si>
    <t>1403/09/21</t>
  </si>
  <si>
    <t>1403/09/22</t>
  </si>
  <si>
    <t>1403/09/23</t>
  </si>
  <si>
    <t>1403/09/24</t>
  </si>
  <si>
    <t>1403/09/25</t>
  </si>
  <si>
    <t>1403/09/26</t>
  </si>
  <si>
    <t>1403/09/27</t>
  </si>
  <si>
    <t>1403/09/28</t>
  </si>
  <si>
    <t>1403/09/29</t>
  </si>
  <si>
    <t>1403/09/30</t>
  </si>
  <si>
    <t>1403/10/01</t>
  </si>
  <si>
    <t>1403/10/02</t>
  </si>
  <si>
    <t>1403/10/03</t>
  </si>
  <si>
    <t>1403/10/04</t>
  </si>
  <si>
    <t>1403/10/05</t>
  </si>
  <si>
    <t>1403/10/06</t>
  </si>
  <si>
    <t>1403/10/07</t>
  </si>
  <si>
    <t>1403/10/08</t>
  </si>
  <si>
    <t>1403/10/09</t>
  </si>
  <si>
    <t>1403/10/10</t>
  </si>
  <si>
    <t>1403/10/11</t>
  </si>
  <si>
    <t>1403/10/12</t>
  </si>
  <si>
    <t>1403/10/13</t>
  </si>
  <si>
    <t>1403/10/14</t>
  </si>
  <si>
    <t>1403/10/15</t>
  </si>
  <si>
    <t>1403/10/16</t>
  </si>
  <si>
    <t>1403/10/17</t>
  </si>
  <si>
    <t>1403/10/18</t>
  </si>
  <si>
    <t>1403/10/19</t>
  </si>
  <si>
    <t>1403/10/20</t>
  </si>
  <si>
    <t>1403/10/21</t>
  </si>
  <si>
    <t>1403/10/22</t>
  </si>
  <si>
    <t>1403/10/23</t>
  </si>
  <si>
    <t>1403/10/24</t>
  </si>
  <si>
    <t>1403/10/25</t>
  </si>
  <si>
    <t>1403/10/26</t>
  </si>
  <si>
    <t>1403/10/27</t>
  </si>
  <si>
    <t>1403/10/28</t>
  </si>
  <si>
    <t>1403/10/29</t>
  </si>
  <si>
    <t>1403/10/30</t>
  </si>
  <si>
    <t>1403/11/01</t>
  </si>
  <si>
    <t>1403/11/02</t>
  </si>
  <si>
    <t>1403/11/03</t>
  </si>
  <si>
    <t>1403/11/04</t>
  </si>
  <si>
    <t>1403/11/05</t>
  </si>
  <si>
    <t>1403/11/06</t>
  </si>
  <si>
    <t>1403/11/07</t>
  </si>
  <si>
    <t>1403/11/08</t>
  </si>
  <si>
    <t>1403/11/09</t>
  </si>
  <si>
    <t>1403/11/10</t>
  </si>
  <si>
    <t>1403/11/11</t>
  </si>
  <si>
    <t>1403/11/12</t>
  </si>
  <si>
    <t>1403/11/13</t>
  </si>
  <si>
    <t>1403/11/14</t>
  </si>
  <si>
    <t>1403/11/15</t>
  </si>
  <si>
    <t>1403/11/16</t>
  </si>
  <si>
    <t>1403/11/17</t>
  </si>
  <si>
    <t>1403/11/18</t>
  </si>
  <si>
    <t>1403/11/19</t>
  </si>
  <si>
    <t>1403/11/20</t>
  </si>
  <si>
    <t>1403/11/21</t>
  </si>
  <si>
    <t>1403/11/22</t>
  </si>
  <si>
    <t>1403/11/23</t>
  </si>
  <si>
    <t>1403/11/24</t>
  </si>
  <si>
    <t>1403/11/25</t>
  </si>
  <si>
    <t>1403/11/26</t>
  </si>
  <si>
    <t>1403/11/27</t>
  </si>
  <si>
    <t>1403/11/28</t>
  </si>
  <si>
    <t>1403/11/29</t>
  </si>
  <si>
    <t>1403/11/30</t>
  </si>
  <si>
    <t>1403/12/01</t>
  </si>
  <si>
    <t>1403/12/02</t>
  </si>
  <si>
    <t>1403/12/03</t>
  </si>
  <si>
    <t>1403/12/04</t>
  </si>
  <si>
    <t>1403/12/05</t>
  </si>
  <si>
    <t>1403/12/06</t>
  </si>
  <si>
    <t>1403/12/07</t>
  </si>
  <si>
    <t>1403/12/08</t>
  </si>
  <si>
    <t>1403/12/09</t>
  </si>
  <si>
    <t>1403/12/10</t>
  </si>
  <si>
    <t>1403/12/11</t>
  </si>
  <si>
    <t>1403/12/12</t>
  </si>
  <si>
    <t>1403/12/13</t>
  </si>
  <si>
    <t>1403/12/14</t>
  </si>
  <si>
    <t>1403/12/15</t>
  </si>
  <si>
    <t>1403/12/16</t>
  </si>
  <si>
    <t>1403/12/17</t>
  </si>
  <si>
    <t>1403/12/18</t>
  </si>
  <si>
    <t>1403/12/19</t>
  </si>
  <si>
    <t>1403/12/20</t>
  </si>
  <si>
    <t>1403/12/21</t>
  </si>
  <si>
    <t>1403/12/22</t>
  </si>
  <si>
    <t>1403/12/23</t>
  </si>
  <si>
    <t>1403/12/24</t>
  </si>
  <si>
    <t>1403/12/25</t>
  </si>
  <si>
    <t>1403/12/26</t>
  </si>
  <si>
    <t>1403/12/27</t>
  </si>
  <si>
    <t>1403/12/28</t>
  </si>
  <si>
    <t>1403/12/29</t>
  </si>
  <si>
    <t>1403/12/30</t>
  </si>
  <si>
    <t>1404/01/01</t>
  </si>
  <si>
    <t>1404/01/02</t>
  </si>
  <si>
    <t>1404/01/03</t>
  </si>
  <si>
    <t>1404/01/04</t>
  </si>
  <si>
    <t>1404/01/05</t>
  </si>
  <si>
    <t>1404/01/06</t>
  </si>
  <si>
    <t>1404/01/07</t>
  </si>
  <si>
    <t>1404/01/08</t>
  </si>
  <si>
    <t>1404/01/09</t>
  </si>
  <si>
    <t>1404/01/10</t>
  </si>
  <si>
    <t>1404/01/11</t>
  </si>
  <si>
    <t>1404/01/12</t>
  </si>
  <si>
    <t>1404/01/13</t>
  </si>
  <si>
    <t>1404/01/14</t>
  </si>
  <si>
    <t>1404/01/15</t>
  </si>
  <si>
    <t>1404/01/16</t>
  </si>
  <si>
    <t>1404/01/17</t>
  </si>
  <si>
    <t>1404/01/18</t>
  </si>
  <si>
    <t>1404/01/19</t>
  </si>
  <si>
    <t>1404/01/21</t>
  </si>
  <si>
    <t>1404/01/22</t>
  </si>
  <si>
    <t>1404/01/24</t>
  </si>
  <si>
    <t>1404/01/30</t>
  </si>
  <si>
    <t>1404/02/05</t>
  </si>
  <si>
    <t>1404/02/07</t>
  </si>
  <si>
    <t>1404/02/09</t>
  </si>
  <si>
    <t>1404/02/10</t>
  </si>
  <si>
    <t>1404/02/11</t>
  </si>
  <si>
    <t>1404/02/13</t>
  </si>
  <si>
    <t>1404/02/16</t>
  </si>
  <si>
    <t>1404/02/18</t>
  </si>
  <si>
    <t>1404/02/19</t>
  </si>
  <si>
    <t>1404/02/20</t>
  </si>
  <si>
    <t>1404/02/27</t>
  </si>
  <si>
    <t>1404/02/29</t>
  </si>
  <si>
    <t>1404/02/31</t>
  </si>
  <si>
    <t>1404/03/01</t>
  </si>
  <si>
    <t>1404/03/02</t>
  </si>
  <si>
    <t>1404/03/04</t>
  </si>
  <si>
    <t>1404/03/06</t>
  </si>
  <si>
    <t>1404/03/07</t>
  </si>
  <si>
    <t>1404/03/08</t>
  </si>
  <si>
    <t>1404/03/09</t>
  </si>
  <si>
    <t>1404/03/10</t>
  </si>
  <si>
    <t>1404/03/14</t>
  </si>
  <si>
    <t>1404/03/16</t>
  </si>
  <si>
    <t>1404/03/17</t>
  </si>
  <si>
    <t>1404/03/20</t>
  </si>
  <si>
    <t>1404/03/21</t>
  </si>
  <si>
    <t>1404/03/22</t>
  </si>
  <si>
    <t>1404/03/23</t>
  </si>
  <si>
    <t>1404/03/27</t>
  </si>
  <si>
    <t>1404/03/28</t>
  </si>
  <si>
    <t>1404/03/29</t>
  </si>
  <si>
    <t>1404/04/01</t>
  </si>
  <si>
    <t>1404/04/02</t>
  </si>
  <si>
    <t>1404/04/03</t>
  </si>
  <si>
    <t>1404/04/04</t>
  </si>
  <si>
    <t>1404/04/05</t>
  </si>
  <si>
    <t>1404/04/06</t>
  </si>
  <si>
    <t>1404/04/11</t>
  </si>
  <si>
    <t>1404/04/12</t>
  </si>
  <si>
    <t>1404/04/13</t>
  </si>
  <si>
    <t>1404/04/14</t>
  </si>
  <si>
    <t>1404/04/20</t>
  </si>
  <si>
    <t>1404/04/24</t>
  </si>
  <si>
    <t>1404/04/25</t>
  </si>
  <si>
    <t>1404/04/26</t>
  </si>
  <si>
    <t>1404/04/29</t>
  </si>
  <si>
    <t>1404/04/30</t>
  </si>
  <si>
    <t>1404/05/01</t>
  </si>
  <si>
    <t>1404/05/02</t>
  </si>
  <si>
    <t>1404/05/03</t>
  </si>
  <si>
    <t>1404/05/05</t>
  </si>
  <si>
    <t>1404/05/06</t>
  </si>
  <si>
    <t>1404/05/07</t>
  </si>
  <si>
    <t>1404/05/08</t>
  </si>
  <si>
    <t>1404/05/09</t>
  </si>
  <si>
    <t>1404/05/11</t>
  </si>
  <si>
    <t>1404/05/13</t>
  </si>
  <si>
    <t>1404/05/16</t>
  </si>
  <si>
    <t>1404/05/17</t>
  </si>
  <si>
    <t>1404/05/18</t>
  </si>
  <si>
    <t>1404/05/19</t>
  </si>
  <si>
    <t>1404/05/20</t>
  </si>
  <si>
    <t>1404/05/21</t>
  </si>
  <si>
    <t>1404/05/22</t>
  </si>
  <si>
    <t>1404/05/23</t>
  </si>
  <si>
    <t>1404/05/24</t>
  </si>
  <si>
    <t>1404/05/26</t>
  </si>
  <si>
    <t>1404/05/27</t>
  </si>
  <si>
    <t>1404/05/28</t>
  </si>
  <si>
    <t>1404/05/29</t>
  </si>
  <si>
    <t>1404/05/30</t>
  </si>
  <si>
    <t>1404/05/31</t>
  </si>
  <si>
    <t>1404/06/01</t>
  </si>
  <si>
    <t>1404/06/02</t>
  </si>
  <si>
    <t>1404/06/03</t>
  </si>
  <si>
    <t>1404/06/04</t>
  </si>
  <si>
    <t>1404/06/05</t>
  </si>
  <si>
    <t>1404/06/06</t>
  </si>
  <si>
    <t>1404/06/07</t>
  </si>
  <si>
    <t>1404/06/08</t>
  </si>
  <si>
    <t>1404/06/09</t>
  </si>
  <si>
    <t>1404/06/10</t>
  </si>
  <si>
    <t>1404/06/11</t>
  </si>
  <si>
    <t>1404/06/12</t>
  </si>
  <si>
    <t>1404/06/13</t>
  </si>
  <si>
    <t>1404/06/14</t>
  </si>
  <si>
    <t>1404/06/15</t>
  </si>
  <si>
    <t>1404/06/16</t>
  </si>
  <si>
    <t>1404/06/17</t>
  </si>
  <si>
    <t>1404/06/18</t>
  </si>
  <si>
    <t>1404/06/19</t>
  </si>
  <si>
    <t>1404/06/20</t>
  </si>
  <si>
    <t>1404/06/21</t>
  </si>
  <si>
    <t>1404/06/22</t>
  </si>
  <si>
    <t>1404/06/23</t>
  </si>
  <si>
    <t>1404/06/24</t>
  </si>
  <si>
    <t>1404/06/25</t>
  </si>
  <si>
    <t>1404/06/26</t>
  </si>
  <si>
    <t>1404/06/27</t>
  </si>
  <si>
    <t>1404/06/28</t>
  </si>
  <si>
    <t>1404/06/29</t>
  </si>
  <si>
    <t>1404/06/31</t>
  </si>
  <si>
    <t>1404/07/01</t>
  </si>
  <si>
    <t>1404/07/02</t>
  </si>
  <si>
    <t>1404/07/03</t>
  </si>
  <si>
    <t>1404/07/04</t>
  </si>
  <si>
    <t>1404/07/05</t>
  </si>
  <si>
    <t>1404/07/06</t>
  </si>
  <si>
    <t>1404/07/07</t>
  </si>
  <si>
    <t>1404/07/08</t>
  </si>
  <si>
    <t>1404/07/09</t>
  </si>
  <si>
    <t>1404/07/10</t>
  </si>
  <si>
    <t>1404/07/11</t>
  </si>
  <si>
    <t>1404/07/12</t>
  </si>
  <si>
    <t>1404/07/13</t>
  </si>
  <si>
    <t>1404/07/14</t>
  </si>
  <si>
    <t>1404/07/15</t>
  </si>
  <si>
    <t>1404/07/16</t>
  </si>
  <si>
    <t>1404/07/17</t>
  </si>
  <si>
    <t>1404/07/18</t>
  </si>
  <si>
    <t>1404/07/19</t>
  </si>
  <si>
    <t>1404/07/20</t>
  </si>
  <si>
    <t>1404/07/21</t>
  </si>
  <si>
    <t>1404/07/22</t>
  </si>
  <si>
    <t>1404/07/23</t>
  </si>
  <si>
    <t>1404/07/24</t>
  </si>
  <si>
    <t>1404/07/25</t>
  </si>
  <si>
    <t>1404/07/26</t>
  </si>
  <si>
    <t>1404/07/27</t>
  </si>
  <si>
    <t>1404/07/28</t>
  </si>
  <si>
    <t>1404/07/29</t>
  </si>
  <si>
    <t>1404/07/30</t>
  </si>
  <si>
    <t>1404/08/01</t>
  </si>
  <si>
    <t>1404/08/02</t>
  </si>
  <si>
    <t>1404/08/03</t>
  </si>
  <si>
    <t>1404/08/04</t>
  </si>
  <si>
    <t>1404/08/05</t>
  </si>
  <si>
    <t>1404/08/06</t>
  </si>
  <si>
    <t>1404/08/07</t>
  </si>
  <si>
    <t>1404/08/08</t>
  </si>
  <si>
    <t>1404/08/09</t>
  </si>
  <si>
    <t>1404/08/10</t>
  </si>
  <si>
    <t>1404/08/11</t>
  </si>
  <si>
    <t>1404/08/12</t>
  </si>
  <si>
    <t>1404/08/13</t>
  </si>
  <si>
    <t>1404/08/14</t>
  </si>
  <si>
    <t>1404/08/15</t>
  </si>
  <si>
    <t>1404/08/16</t>
  </si>
  <si>
    <t>1404/08/17</t>
  </si>
  <si>
    <t>1404/08/18</t>
  </si>
  <si>
    <t>1404/08/19</t>
  </si>
  <si>
    <t>1404/08/20</t>
  </si>
  <si>
    <t>1404/08/21</t>
  </si>
  <si>
    <t>1404/08/22</t>
  </si>
  <si>
    <t>1404/08/23</t>
  </si>
  <si>
    <t>1404/08/24</t>
  </si>
  <si>
    <t>1404/08/25</t>
  </si>
  <si>
    <t>1404/08/26</t>
  </si>
  <si>
    <t>1404/08/27</t>
  </si>
  <si>
    <t>1404/08/28</t>
  </si>
  <si>
    <t>1404/08/29</t>
  </si>
  <si>
    <t>1404/08/30</t>
  </si>
  <si>
    <t>1404/09/01</t>
  </si>
  <si>
    <t>1404/09/02</t>
  </si>
  <si>
    <t>1404/09/03</t>
  </si>
  <si>
    <t>1404/09/04</t>
  </si>
  <si>
    <t>1404/09/05</t>
  </si>
  <si>
    <t>1404/09/06</t>
  </si>
  <si>
    <t>1404/09/07</t>
  </si>
  <si>
    <t>1404/09/08</t>
  </si>
  <si>
    <t>1404/09/09</t>
  </si>
  <si>
    <t>1404/09/10</t>
  </si>
  <si>
    <t>1404/09/11</t>
  </si>
  <si>
    <t>1404/09/12</t>
  </si>
  <si>
    <t>1404/09/13</t>
  </si>
  <si>
    <t>1404/09/14</t>
  </si>
  <si>
    <t>1404/09/15</t>
  </si>
  <si>
    <t>1404/09/16</t>
  </si>
  <si>
    <t>1404/09/17</t>
  </si>
  <si>
    <t>1404/09/18</t>
  </si>
  <si>
    <t>1404/09/19</t>
  </si>
  <si>
    <t>1404/09/20</t>
  </si>
  <si>
    <t>1404/09/21</t>
  </si>
  <si>
    <t>1404/09/22</t>
  </si>
  <si>
    <t>1404/09/23</t>
  </si>
  <si>
    <t>1404/09/24</t>
  </si>
  <si>
    <t>1404/09/25</t>
  </si>
  <si>
    <t>1404/09/26</t>
  </si>
  <si>
    <t>1404/09/27</t>
  </si>
  <si>
    <t>1404/09/28</t>
  </si>
  <si>
    <t>1404/09/29</t>
  </si>
  <si>
    <t>1404/09/30</t>
  </si>
  <si>
    <t>1404/10/01</t>
  </si>
  <si>
    <t>1404/10/02</t>
  </si>
  <si>
    <t>1404/10/03</t>
  </si>
  <si>
    <t>1404/10/04</t>
  </si>
  <si>
    <t>1404/10/05</t>
  </si>
  <si>
    <t>1404/10/06</t>
  </si>
  <si>
    <t>1404/10/07</t>
  </si>
  <si>
    <t>1404/10/08</t>
  </si>
  <si>
    <t>1404/10/09</t>
  </si>
  <si>
    <t>1404/10/10</t>
  </si>
  <si>
    <t>1404/10/11</t>
  </si>
  <si>
    <t>1404/10/12</t>
  </si>
  <si>
    <t>1404/10/13</t>
  </si>
  <si>
    <t>1404/10/14</t>
  </si>
  <si>
    <t>1404/10/15</t>
  </si>
  <si>
    <t>1404/10/16</t>
  </si>
  <si>
    <t>1404/10/17</t>
  </si>
  <si>
    <t>1404/10/18</t>
  </si>
  <si>
    <t>1404/10/19</t>
  </si>
  <si>
    <t>1404/10/20</t>
  </si>
  <si>
    <t>1404/10/21</t>
  </si>
  <si>
    <t>1404/10/22</t>
  </si>
  <si>
    <t>1404/10/23</t>
  </si>
  <si>
    <t>1404/10/24</t>
  </si>
  <si>
    <t>1404/10/25</t>
  </si>
  <si>
    <t>1404/10/26</t>
  </si>
  <si>
    <t>1404/10/27</t>
  </si>
  <si>
    <t>1404/10/28</t>
  </si>
  <si>
    <t>1404/10/29</t>
  </si>
  <si>
    <t>1404/10/30</t>
  </si>
  <si>
    <t>1404/11/01</t>
  </si>
  <si>
    <t>1404/11/02</t>
  </si>
  <si>
    <t>1404/11/03</t>
  </si>
  <si>
    <t>1404/11/04</t>
  </si>
  <si>
    <t>1404/11/05</t>
  </si>
  <si>
    <t>1404/11/06</t>
  </si>
  <si>
    <t>1404/11/07</t>
  </si>
  <si>
    <t>1404/11/08</t>
  </si>
  <si>
    <t>1404/11/09</t>
  </si>
  <si>
    <t>1404/11/10</t>
  </si>
  <si>
    <t>1404/11/11</t>
  </si>
  <si>
    <t>1404/11/12</t>
  </si>
  <si>
    <t>1404/11/13</t>
  </si>
  <si>
    <t>1404/11/14</t>
  </si>
  <si>
    <t>1404/11/15</t>
  </si>
  <si>
    <t>1404/11/16</t>
  </si>
  <si>
    <t>1404/11/17</t>
  </si>
  <si>
    <t>1404/11/18</t>
  </si>
  <si>
    <t>1404/11/19</t>
  </si>
  <si>
    <t>1404/11/20</t>
  </si>
  <si>
    <t>1404/11/21</t>
  </si>
  <si>
    <t>1404/11/22</t>
  </si>
  <si>
    <t>1404/11/23</t>
  </si>
  <si>
    <t>1404/11/24</t>
  </si>
  <si>
    <t>1404/11/25</t>
  </si>
  <si>
    <t>1404/11/26</t>
  </si>
  <si>
    <t>1404/11/27</t>
  </si>
  <si>
    <t>1404/11/28</t>
  </si>
  <si>
    <t>1404/11/29</t>
  </si>
  <si>
    <t>1404/11/30</t>
  </si>
  <si>
    <t>1404/12/01</t>
  </si>
  <si>
    <t>1404/12/02</t>
  </si>
  <si>
    <t>1404/12/03</t>
  </si>
  <si>
    <t>1404/12/04</t>
  </si>
  <si>
    <t>1404/12/05</t>
  </si>
  <si>
    <t>1404/12/06</t>
  </si>
  <si>
    <t>1404/12/07</t>
  </si>
  <si>
    <t>1404/12/08</t>
  </si>
  <si>
    <t>1404/12/09</t>
  </si>
  <si>
    <t>1404/12/10</t>
  </si>
  <si>
    <t>1404/12/11</t>
  </si>
  <si>
    <t>1404/12/12</t>
  </si>
  <si>
    <t>1404/12/13</t>
  </si>
  <si>
    <t>1404/12/14</t>
  </si>
  <si>
    <t>1404/12/15</t>
  </si>
  <si>
    <t>1404/12/16</t>
  </si>
  <si>
    <t>1404/12/17</t>
  </si>
  <si>
    <t>1404/12/18</t>
  </si>
  <si>
    <t>1404/12/19</t>
  </si>
  <si>
    <t>1404/12/20</t>
  </si>
  <si>
    <t>1404/12/21</t>
  </si>
  <si>
    <t>1404/12/22</t>
  </si>
  <si>
    <t>1404/12/23</t>
  </si>
  <si>
    <t>1404/12/24</t>
  </si>
  <si>
    <t>1404/12/25</t>
  </si>
  <si>
    <t>1404/12/26</t>
  </si>
  <si>
    <t>1404/12/27</t>
  </si>
  <si>
    <t>1404/12/28</t>
  </si>
  <si>
    <t>1404/12/29</t>
  </si>
  <si>
    <t>1405/01/01</t>
  </si>
  <si>
    <t>1405/01/02</t>
  </si>
  <si>
    <t>1405/01/03</t>
  </si>
  <si>
    <t>1405/01/04</t>
  </si>
  <si>
    <t>1405/01/05</t>
  </si>
  <si>
    <t>1405/01/06</t>
  </si>
  <si>
    <t>1405/01/07</t>
  </si>
  <si>
    <t>1405/01/08</t>
  </si>
  <si>
    <t>1405/01/09</t>
  </si>
  <si>
    <t>1405/01/10</t>
  </si>
  <si>
    <t>1405/01/11</t>
  </si>
  <si>
    <t>1405/01/12</t>
  </si>
  <si>
    <t>1405/01/13</t>
  </si>
  <si>
    <t>1405/01/14</t>
  </si>
  <si>
    <t>1405/01/15</t>
  </si>
  <si>
    <t>1405/01/16</t>
  </si>
  <si>
    <t>1405/01/17</t>
  </si>
  <si>
    <t>1405/01/18</t>
  </si>
  <si>
    <t>1405/01/19</t>
  </si>
  <si>
    <t>1405/01/20</t>
  </si>
  <si>
    <t>1405/01/21</t>
  </si>
  <si>
    <t>1405/01/22</t>
  </si>
  <si>
    <t>1405/01/23</t>
  </si>
  <si>
    <t>1405/01/24</t>
  </si>
  <si>
    <t>1405/01/25</t>
  </si>
  <si>
    <t>1405/01/26</t>
  </si>
  <si>
    <t>1405/01/27</t>
  </si>
  <si>
    <t>1405/01/28</t>
  </si>
  <si>
    <t>1405/01/29</t>
  </si>
  <si>
    <t>1405/01/30</t>
  </si>
  <si>
    <t>1405/01/31</t>
  </si>
  <si>
    <t>1405/02/01</t>
  </si>
  <si>
    <t>1405/02/02</t>
  </si>
  <si>
    <t>1405/02/03</t>
  </si>
  <si>
    <t>1405/02/04</t>
  </si>
  <si>
    <t>1405/02/05</t>
  </si>
  <si>
    <t>1405/02/06</t>
  </si>
  <si>
    <t>1405/02/07</t>
  </si>
  <si>
    <t>1405/02/08</t>
  </si>
  <si>
    <t>1405/02/09</t>
  </si>
  <si>
    <t>1405/02/10</t>
  </si>
  <si>
    <t>1405/02/11</t>
  </si>
  <si>
    <t>1405/02/12</t>
  </si>
  <si>
    <t>1405/02/13</t>
  </si>
  <si>
    <t>1405/02/14</t>
  </si>
  <si>
    <t>1405/02/15</t>
  </si>
  <si>
    <t>1405/02/16</t>
  </si>
  <si>
    <t>1405/02/17</t>
  </si>
  <si>
    <t>1405/02/18</t>
  </si>
  <si>
    <t>1405/02/19</t>
  </si>
  <si>
    <t>1405/02/20</t>
  </si>
  <si>
    <t>1405/02/21</t>
  </si>
  <si>
    <t>1405/02/22</t>
  </si>
  <si>
    <t>1405/02/23</t>
  </si>
  <si>
    <t>1405/02/24</t>
  </si>
  <si>
    <t>1405/02/25</t>
  </si>
  <si>
    <t>1405/02/26</t>
  </si>
  <si>
    <t>1405/02/27</t>
  </si>
  <si>
    <t>1405/02/28</t>
  </si>
  <si>
    <t>1405/02/29</t>
  </si>
  <si>
    <t>1405/02/30</t>
  </si>
  <si>
    <t>1405/02/31</t>
  </si>
  <si>
    <t>1405/03/01</t>
  </si>
  <si>
    <t>1405/03/02</t>
  </si>
  <si>
    <t>1405/03/03</t>
  </si>
  <si>
    <t>1405/03/04</t>
  </si>
  <si>
    <t>1405/03/05</t>
  </si>
  <si>
    <t>1405/03/06</t>
  </si>
  <si>
    <t>1405/03/07</t>
  </si>
  <si>
    <t>1405/03/08</t>
  </si>
  <si>
    <t>1405/03/09</t>
  </si>
  <si>
    <t>1405/03/10</t>
  </si>
  <si>
    <t>1405/03/11</t>
  </si>
  <si>
    <t>1405/03/12</t>
  </si>
  <si>
    <t>1405/03/13</t>
  </si>
  <si>
    <t>1405/03/14</t>
  </si>
  <si>
    <t>1405/03/15</t>
  </si>
  <si>
    <t>1405/03/16</t>
  </si>
  <si>
    <t>1405/03/17</t>
  </si>
  <si>
    <t>1405/03/18</t>
  </si>
  <si>
    <t>1405/03/19</t>
  </si>
  <si>
    <t>1405/03/20</t>
  </si>
  <si>
    <t>1405/03/21</t>
  </si>
  <si>
    <t>1405/03/22</t>
  </si>
  <si>
    <t>1405/03/23</t>
  </si>
  <si>
    <t>1405/03/24</t>
  </si>
  <si>
    <t>1405/03/25</t>
  </si>
  <si>
    <t>1405/03/26</t>
  </si>
  <si>
    <t>1405/03/27</t>
  </si>
  <si>
    <t>1405/03/28</t>
  </si>
  <si>
    <t>1405/03/29</t>
  </si>
  <si>
    <t>1405/03/30</t>
  </si>
  <si>
    <t>1405/03/31</t>
  </si>
  <si>
    <t>1405/04/01</t>
  </si>
  <si>
    <t>1405/04/02</t>
  </si>
  <si>
    <t>1405/04/03</t>
  </si>
  <si>
    <t>1405/04/04</t>
  </si>
  <si>
    <t>1405/04/05</t>
  </si>
  <si>
    <t>1405/04/06</t>
  </si>
  <si>
    <t>1405/04/07</t>
  </si>
  <si>
    <t>1405/04/08</t>
  </si>
  <si>
    <t>1405/04/09</t>
  </si>
  <si>
    <t>1405/04/10</t>
  </si>
  <si>
    <t>1405/04/11</t>
  </si>
  <si>
    <t>1405/04/12</t>
  </si>
  <si>
    <t>1405/04/13</t>
  </si>
  <si>
    <t>1405/04/14</t>
  </si>
  <si>
    <t>1405/04/15</t>
  </si>
  <si>
    <t>1405/04/16</t>
  </si>
  <si>
    <t>1405/04/17</t>
  </si>
  <si>
    <t>1405/04/18</t>
  </si>
  <si>
    <t>1405/04/19</t>
  </si>
  <si>
    <t>1405/04/20</t>
  </si>
  <si>
    <t>1405/04/21</t>
  </si>
  <si>
    <t>1405/04/22</t>
  </si>
  <si>
    <t>1405/04/23</t>
  </si>
  <si>
    <t>1405/04/24</t>
  </si>
  <si>
    <t>1405/04/25</t>
  </si>
  <si>
    <t>1405/04/26</t>
  </si>
  <si>
    <t>1405/04/27</t>
  </si>
  <si>
    <t>1405/04/28</t>
  </si>
  <si>
    <t>1405/04/29</t>
  </si>
  <si>
    <t>1405/04/30</t>
  </si>
  <si>
    <t>1405/04/31</t>
  </si>
  <si>
    <t>1405/05/01</t>
  </si>
  <si>
    <t>1405/05/02</t>
  </si>
  <si>
    <t>1405/05/03</t>
  </si>
  <si>
    <t>1405/05/04</t>
  </si>
  <si>
    <t>1405/05/05</t>
  </si>
  <si>
    <t>1405/05/06</t>
  </si>
  <si>
    <t>1405/05/07</t>
  </si>
  <si>
    <t>1405/05/08</t>
  </si>
  <si>
    <t>1405/05/09</t>
  </si>
  <si>
    <t>1405/05/10</t>
  </si>
  <si>
    <t>1405/05/11</t>
  </si>
  <si>
    <t>1405/05/12</t>
  </si>
  <si>
    <t>1405/05/13</t>
  </si>
  <si>
    <t>1405/05/14</t>
  </si>
  <si>
    <t>1405/05/15</t>
  </si>
  <si>
    <t>1405/05/16</t>
  </si>
  <si>
    <t>1405/05/17</t>
  </si>
  <si>
    <t>1405/05/18</t>
  </si>
  <si>
    <t>1405/05/19</t>
  </si>
  <si>
    <t>1405/05/20</t>
  </si>
  <si>
    <t>1405/05/21</t>
  </si>
  <si>
    <t>1405/05/22</t>
  </si>
  <si>
    <t>1405/05/23</t>
  </si>
  <si>
    <t>1405/05/24</t>
  </si>
  <si>
    <t>1405/05/25</t>
  </si>
  <si>
    <t>1405/05/26</t>
  </si>
  <si>
    <t>1405/05/27</t>
  </si>
  <si>
    <t>1405/05/28</t>
  </si>
  <si>
    <t>1405/05/29</t>
  </si>
  <si>
    <t>1405/05/30</t>
  </si>
  <si>
    <t>1405/05/31</t>
  </si>
  <si>
    <t>1405/06/01</t>
  </si>
  <si>
    <t>1405/06/02</t>
  </si>
  <si>
    <t>1405/06/03</t>
  </si>
  <si>
    <t>1405/06/04</t>
  </si>
  <si>
    <t>1405/06/05</t>
  </si>
  <si>
    <t>1405/06/06</t>
  </si>
  <si>
    <t>1405/06/07</t>
  </si>
  <si>
    <t>1405/06/08</t>
  </si>
  <si>
    <t>1405/06/09</t>
  </si>
  <si>
    <t>1405/06/10</t>
  </si>
  <si>
    <t>1405/06/11</t>
  </si>
  <si>
    <t>1405/06/12</t>
  </si>
  <si>
    <t>1405/06/13</t>
  </si>
  <si>
    <t>1405/06/14</t>
  </si>
  <si>
    <t>1405/06/15</t>
  </si>
  <si>
    <t>1405/06/16</t>
  </si>
  <si>
    <t>1405/06/17</t>
  </si>
  <si>
    <t>1405/06/18</t>
  </si>
  <si>
    <t>1405/06/19</t>
  </si>
  <si>
    <t>1405/06/20</t>
  </si>
  <si>
    <t>1405/06/21</t>
  </si>
  <si>
    <t>1405/06/22</t>
  </si>
  <si>
    <t>1405/06/23</t>
  </si>
  <si>
    <t>1405/06/24</t>
  </si>
  <si>
    <t>1405/06/25</t>
  </si>
  <si>
    <t>1405/06/26</t>
  </si>
  <si>
    <t>1405/06/27</t>
  </si>
  <si>
    <t>1405/06/28</t>
  </si>
  <si>
    <t>1405/06/29</t>
  </si>
  <si>
    <t>1405/06/30</t>
  </si>
  <si>
    <t>1405/06/31</t>
  </si>
  <si>
    <t>1405/07/01</t>
  </si>
  <si>
    <t>1405/07/02</t>
  </si>
  <si>
    <t>1405/07/03</t>
  </si>
  <si>
    <t>1405/07/04</t>
  </si>
  <si>
    <t>1405/07/05</t>
  </si>
  <si>
    <t>1405/07/06</t>
  </si>
  <si>
    <t>1405/07/07</t>
  </si>
  <si>
    <t>1405/07/08</t>
  </si>
  <si>
    <t>1405/07/09</t>
  </si>
  <si>
    <t>1405/07/10</t>
  </si>
  <si>
    <t>1405/07/11</t>
  </si>
  <si>
    <t>1405/07/12</t>
  </si>
  <si>
    <t>1405/07/13</t>
  </si>
  <si>
    <t>1405/07/14</t>
  </si>
  <si>
    <t>1405/07/15</t>
  </si>
  <si>
    <t>1405/07/16</t>
  </si>
  <si>
    <t>1405/07/17</t>
  </si>
  <si>
    <t>1405/07/18</t>
  </si>
  <si>
    <t>1405/07/19</t>
  </si>
  <si>
    <t>1405/07/20</t>
  </si>
  <si>
    <t>1405/07/21</t>
  </si>
  <si>
    <t>1405/07/22</t>
  </si>
  <si>
    <t>1405/07/23</t>
  </si>
  <si>
    <t>1405/07/24</t>
  </si>
  <si>
    <t>1405/07/25</t>
  </si>
  <si>
    <t>1405/07/26</t>
  </si>
  <si>
    <t>1405/07/27</t>
  </si>
  <si>
    <t>1405/07/28</t>
  </si>
  <si>
    <t>1405/07/29</t>
  </si>
  <si>
    <t>1405/07/30</t>
  </si>
  <si>
    <t>1405/08/01</t>
  </si>
  <si>
    <t>1405/08/02</t>
  </si>
  <si>
    <t>1405/08/03</t>
  </si>
  <si>
    <t>1405/08/04</t>
  </si>
  <si>
    <t>1405/08/05</t>
  </si>
  <si>
    <t>1405/08/06</t>
  </si>
  <si>
    <t>1405/08/07</t>
  </si>
  <si>
    <t>1405/08/08</t>
  </si>
  <si>
    <t>1405/08/09</t>
  </si>
  <si>
    <t>1405/08/10</t>
  </si>
  <si>
    <t>1405/08/11</t>
  </si>
  <si>
    <t>1405/08/12</t>
  </si>
  <si>
    <t>1405/08/13</t>
  </si>
  <si>
    <t>1405/08/14</t>
  </si>
  <si>
    <t>1405/08/15</t>
  </si>
  <si>
    <t>1405/08/16</t>
  </si>
  <si>
    <t>1405/08/17</t>
  </si>
  <si>
    <t>1405/08/18</t>
  </si>
  <si>
    <t>1405/08/19</t>
  </si>
  <si>
    <t>1405/08/20</t>
  </si>
  <si>
    <t>1405/08/21</t>
  </si>
  <si>
    <t>1405/08/22</t>
  </si>
  <si>
    <t>1405/08/23</t>
  </si>
  <si>
    <t>1405/08/24</t>
  </si>
  <si>
    <t>1405/08/25</t>
  </si>
  <si>
    <t>1405/08/26</t>
  </si>
  <si>
    <t>1405/08/27</t>
  </si>
  <si>
    <t>1405/08/28</t>
  </si>
  <si>
    <t>1405/08/29</t>
  </si>
  <si>
    <t>1405/08/30</t>
  </si>
  <si>
    <t>1405/09/01</t>
  </si>
  <si>
    <t>1405/09/02</t>
  </si>
  <si>
    <t>1405/09/03</t>
  </si>
  <si>
    <t>1405/09/04</t>
  </si>
  <si>
    <t>1405/09/05</t>
  </si>
  <si>
    <t>1405/09/06</t>
  </si>
  <si>
    <t>1405/09/07</t>
  </si>
  <si>
    <t>1405/09/08</t>
  </si>
  <si>
    <t>1405/09/09</t>
  </si>
  <si>
    <t>1405/09/10</t>
  </si>
  <si>
    <t>1405/09/11</t>
  </si>
  <si>
    <t>1405/09/12</t>
  </si>
  <si>
    <t>1405/09/13</t>
  </si>
  <si>
    <t>1405/09/14</t>
  </si>
  <si>
    <t>1405/09/15</t>
  </si>
  <si>
    <t>1405/09/16</t>
  </si>
  <si>
    <t>1405/09/17</t>
  </si>
  <si>
    <t>1405/09/18</t>
  </si>
  <si>
    <t>1405/09/19</t>
  </si>
  <si>
    <t>1405/09/20</t>
  </si>
  <si>
    <t>1405/09/21</t>
  </si>
  <si>
    <t>1405/09/22</t>
  </si>
  <si>
    <t>1405/09/23</t>
  </si>
  <si>
    <t>1405/09/24</t>
  </si>
  <si>
    <t>1405/09/25</t>
  </si>
  <si>
    <t>1405/09/26</t>
  </si>
  <si>
    <t>1405/09/27</t>
  </si>
  <si>
    <t>1405/09/28</t>
  </si>
  <si>
    <t>1405/09/29</t>
  </si>
  <si>
    <t>1405/09/30</t>
  </si>
  <si>
    <t>1405/10/01</t>
  </si>
  <si>
    <t>1405/10/02</t>
  </si>
  <si>
    <t>1405/10/03</t>
  </si>
  <si>
    <t>1405/10/04</t>
  </si>
  <si>
    <t>1405/10/05</t>
  </si>
  <si>
    <t>1405/10/06</t>
  </si>
  <si>
    <t>1405/10/07</t>
  </si>
  <si>
    <t>1405/10/08</t>
  </si>
  <si>
    <t>1405/10/09</t>
  </si>
  <si>
    <t>1405/10/10</t>
  </si>
  <si>
    <t>1405/10/11</t>
  </si>
  <si>
    <t>1405/10/12</t>
  </si>
  <si>
    <t>1405/10/13</t>
  </si>
  <si>
    <t>1405/10/14</t>
  </si>
  <si>
    <t>1405/10/15</t>
  </si>
  <si>
    <t>1405/10/16</t>
  </si>
  <si>
    <t>1405/10/17</t>
  </si>
  <si>
    <t>1405/10/18</t>
  </si>
  <si>
    <t>1405/10/19</t>
  </si>
  <si>
    <t>1405/10/20</t>
  </si>
  <si>
    <t>1405/10/21</t>
  </si>
  <si>
    <t>1405/10/22</t>
  </si>
  <si>
    <t>1405/10/23</t>
  </si>
  <si>
    <t>1405/10/24</t>
  </si>
  <si>
    <t>1405/10/25</t>
  </si>
  <si>
    <t>1405/10/26</t>
  </si>
  <si>
    <t>1405/10/27</t>
  </si>
  <si>
    <t>1405/10/28</t>
  </si>
  <si>
    <t>1405/10/29</t>
  </si>
  <si>
    <t>1405/10/30</t>
  </si>
  <si>
    <t>1405/11/01</t>
  </si>
  <si>
    <t>1405/11/02</t>
  </si>
  <si>
    <t>1405/11/03</t>
  </si>
  <si>
    <t>1405/11/04</t>
  </si>
  <si>
    <t>1405/11/05</t>
  </si>
  <si>
    <t>1405/11/06</t>
  </si>
  <si>
    <t>1405/11/07</t>
  </si>
  <si>
    <t>1405/11/08</t>
  </si>
  <si>
    <t>1405/11/09</t>
  </si>
  <si>
    <t>1405/11/10</t>
  </si>
  <si>
    <t>1405/11/11</t>
  </si>
  <si>
    <t>1405/11/12</t>
  </si>
  <si>
    <t>1405/11/13</t>
  </si>
  <si>
    <t>1405/11/14</t>
  </si>
  <si>
    <t>1405/11/15</t>
  </si>
  <si>
    <t>1405/11/16</t>
  </si>
  <si>
    <t>1405/11/17</t>
  </si>
  <si>
    <t>1405/11/18</t>
  </si>
  <si>
    <t>1405/11/19</t>
  </si>
  <si>
    <t>1405/11/20</t>
  </si>
  <si>
    <t>1405/11/21</t>
  </si>
  <si>
    <t>1405/11/22</t>
  </si>
  <si>
    <t>1405/11/23</t>
  </si>
  <si>
    <t>1405/11/24</t>
  </si>
  <si>
    <t>1405/11/25</t>
  </si>
  <si>
    <t>1405/11/26</t>
  </si>
  <si>
    <t>1405/11/27</t>
  </si>
  <si>
    <t>1405/11/28</t>
  </si>
  <si>
    <t>1405/11/29</t>
  </si>
  <si>
    <t>1405/11/30</t>
  </si>
  <si>
    <t>1405/12/01</t>
  </si>
  <si>
    <t>1405/12/02</t>
  </si>
  <si>
    <t>1405/12/03</t>
  </si>
  <si>
    <t>1405/12/04</t>
  </si>
  <si>
    <t>1405/12/05</t>
  </si>
  <si>
    <t>1405/12/06</t>
  </si>
  <si>
    <t>1405/12/07</t>
  </si>
  <si>
    <t>1405/12/08</t>
  </si>
  <si>
    <t>1405/12/09</t>
  </si>
  <si>
    <t>1405/12/10</t>
  </si>
  <si>
    <t>1405/12/11</t>
  </si>
  <si>
    <t>1405/12/12</t>
  </si>
  <si>
    <t>1405/12/13</t>
  </si>
  <si>
    <t>1405/12/14</t>
  </si>
  <si>
    <t>1405/12/15</t>
  </si>
  <si>
    <t>1405/12/16</t>
  </si>
  <si>
    <t>1405/12/17</t>
  </si>
  <si>
    <t>1405/12/18</t>
  </si>
  <si>
    <t>1405/12/19</t>
  </si>
  <si>
    <t>1405/12/20</t>
  </si>
  <si>
    <t>1405/12/21</t>
  </si>
  <si>
    <t>1405/12/22</t>
  </si>
  <si>
    <t>1405/12/23</t>
  </si>
  <si>
    <t>1405/12/24</t>
  </si>
  <si>
    <t>1405/12/25</t>
  </si>
  <si>
    <t>1405/12/26</t>
  </si>
  <si>
    <t>1405/12/27</t>
  </si>
  <si>
    <t>1405/12/28</t>
  </si>
  <si>
    <t>1405/12/29</t>
  </si>
  <si>
    <t>1406/01/01</t>
  </si>
  <si>
    <t>1406/01/02</t>
  </si>
  <si>
    <t>1406/01/03</t>
  </si>
  <si>
    <t>1406/01/04</t>
  </si>
  <si>
    <t>1406/01/05</t>
  </si>
  <si>
    <t>1406/01/06</t>
  </si>
  <si>
    <t>1406/01/07</t>
  </si>
  <si>
    <t>1406/01/08</t>
  </si>
  <si>
    <t>1406/01/09</t>
  </si>
  <si>
    <t>1406/01/10</t>
  </si>
  <si>
    <t>1406/01/11</t>
  </si>
  <si>
    <t>1406/01/12</t>
  </si>
  <si>
    <t>1406/01/13</t>
  </si>
  <si>
    <t>1406/01/14</t>
  </si>
  <si>
    <t>1406/01/15</t>
  </si>
  <si>
    <t>1406/01/16</t>
  </si>
  <si>
    <t>1406/01/17</t>
  </si>
  <si>
    <t>1406/01/18</t>
  </si>
  <si>
    <t>1406/01/19</t>
  </si>
  <si>
    <t>1406/01/20</t>
  </si>
  <si>
    <t>1406/01/21</t>
  </si>
  <si>
    <t>1406/01/22</t>
  </si>
  <si>
    <t>1406/01/23</t>
  </si>
  <si>
    <t>1406/01/24</t>
  </si>
  <si>
    <t>1406/01/25</t>
  </si>
  <si>
    <t>1406/01/26</t>
  </si>
  <si>
    <t>1406/01/27</t>
  </si>
  <si>
    <t>1406/01/28</t>
  </si>
  <si>
    <t>1406/01/29</t>
  </si>
  <si>
    <t>1406/01/30</t>
  </si>
  <si>
    <t>1406/01/31</t>
  </si>
  <si>
    <t>1406/02/01</t>
  </si>
  <si>
    <t>1406/02/02</t>
  </si>
  <si>
    <t>1406/02/03</t>
  </si>
  <si>
    <t>1406/02/04</t>
  </si>
  <si>
    <t>1406/02/05</t>
  </si>
  <si>
    <t>1406/02/06</t>
  </si>
  <si>
    <t>1406/02/07</t>
  </si>
  <si>
    <t>1406/02/08</t>
  </si>
  <si>
    <t>1406/02/09</t>
  </si>
  <si>
    <t>1406/02/10</t>
  </si>
  <si>
    <t>1406/02/11</t>
  </si>
  <si>
    <t>1406/02/12</t>
  </si>
  <si>
    <t>1406/02/13</t>
  </si>
  <si>
    <t>1406/02/14</t>
  </si>
  <si>
    <t>1406/02/15</t>
  </si>
  <si>
    <t>1406/02/16</t>
  </si>
  <si>
    <t>1406/02/17</t>
  </si>
  <si>
    <t>1406/02/18</t>
  </si>
  <si>
    <t>1406/02/19</t>
  </si>
  <si>
    <t>1406/02/20</t>
  </si>
  <si>
    <t>1406/02/21</t>
  </si>
  <si>
    <t>1406/02/22</t>
  </si>
  <si>
    <t>1406/02/23</t>
  </si>
  <si>
    <t>1406/02/24</t>
  </si>
  <si>
    <t>1406/02/25</t>
  </si>
  <si>
    <t>1406/02/26</t>
  </si>
  <si>
    <t>1406/02/27</t>
  </si>
  <si>
    <t>1406/02/28</t>
  </si>
  <si>
    <t>1406/02/29</t>
  </si>
  <si>
    <t>1406/02/30</t>
  </si>
  <si>
    <t>1406/02/31</t>
  </si>
  <si>
    <t>1406/03/01</t>
  </si>
  <si>
    <t>1406/03/02</t>
  </si>
  <si>
    <t>1406/03/03</t>
  </si>
  <si>
    <t>1406/03/04</t>
  </si>
  <si>
    <t>1406/03/05</t>
  </si>
  <si>
    <t>1406/03/06</t>
  </si>
  <si>
    <t>1406/03/07</t>
  </si>
  <si>
    <t>1406/03/08</t>
  </si>
  <si>
    <t>1406/03/09</t>
  </si>
  <si>
    <t>1406/03/10</t>
  </si>
  <si>
    <t>1406/03/11</t>
  </si>
  <si>
    <t>1406/03/12</t>
  </si>
  <si>
    <t>1406/03/13</t>
  </si>
  <si>
    <t>1406/03/14</t>
  </si>
  <si>
    <t>1406/03/15</t>
  </si>
  <si>
    <t>1406/03/16</t>
  </si>
  <si>
    <t>1406/03/17</t>
  </si>
  <si>
    <t>1406/03/18</t>
  </si>
  <si>
    <t>1406/03/19</t>
  </si>
  <si>
    <t>1406/03/20</t>
  </si>
  <si>
    <t>1406/03/21</t>
  </si>
  <si>
    <t>1406/03/22</t>
  </si>
  <si>
    <t>1406/03/23</t>
  </si>
  <si>
    <t>1406/03/24</t>
  </si>
  <si>
    <t>1406/03/25</t>
  </si>
  <si>
    <t>1406/03/26</t>
  </si>
  <si>
    <t>1406/03/27</t>
  </si>
  <si>
    <t>1406/03/28</t>
  </si>
  <si>
    <t>1406/03/29</t>
  </si>
  <si>
    <t>1406/03/30</t>
  </si>
  <si>
    <t>1406/03/31</t>
  </si>
  <si>
    <t>1406/04/01</t>
  </si>
  <si>
    <t>1406/04/02</t>
  </si>
  <si>
    <t>1406/04/03</t>
  </si>
  <si>
    <t>1406/04/04</t>
  </si>
  <si>
    <t>1406/04/05</t>
  </si>
  <si>
    <t>1406/04/06</t>
  </si>
  <si>
    <t>1406/04/07</t>
  </si>
  <si>
    <t>1406/04/08</t>
  </si>
  <si>
    <t>1406/04/09</t>
  </si>
  <si>
    <t>1406/04/10</t>
  </si>
  <si>
    <t>1406/04/11</t>
  </si>
  <si>
    <t>1406/04/12</t>
  </si>
  <si>
    <t>1406/04/13</t>
  </si>
  <si>
    <t>1406/04/14</t>
  </si>
  <si>
    <t>1406/04/15</t>
  </si>
  <si>
    <t>1406/04/16</t>
  </si>
  <si>
    <t>1406/04/17</t>
  </si>
  <si>
    <t>1406/04/18</t>
  </si>
  <si>
    <t>1406/04/19</t>
  </si>
  <si>
    <t>1406/04/20</t>
  </si>
  <si>
    <t>1406/04/21</t>
  </si>
  <si>
    <t>1406/04/22</t>
  </si>
  <si>
    <t>1406/04/23</t>
  </si>
  <si>
    <t>1406/04/24</t>
  </si>
  <si>
    <t>1406/04/25</t>
  </si>
  <si>
    <t>1406/04/26</t>
  </si>
  <si>
    <t>1406/04/27</t>
  </si>
  <si>
    <t>1406/04/28</t>
  </si>
  <si>
    <t>1406/04/29</t>
  </si>
  <si>
    <t>1406/04/30</t>
  </si>
  <si>
    <t>1406/04/31</t>
  </si>
  <si>
    <t>1406/05/01</t>
  </si>
  <si>
    <t>1406/05/02</t>
  </si>
  <si>
    <t>1406/05/03</t>
  </si>
  <si>
    <t>1406/05/04</t>
  </si>
  <si>
    <t>1406/05/05</t>
  </si>
  <si>
    <t>1406/05/06</t>
  </si>
  <si>
    <t>1406/05/07</t>
  </si>
  <si>
    <t>1406/05/08</t>
  </si>
  <si>
    <t>1406/05/09</t>
  </si>
  <si>
    <t>1406/05/10</t>
  </si>
  <si>
    <t>1406/05/11</t>
  </si>
  <si>
    <t>1406/05/12</t>
  </si>
  <si>
    <t>1406/05/13</t>
  </si>
  <si>
    <t>1406/05/14</t>
  </si>
  <si>
    <t>1406/05/15</t>
  </si>
  <si>
    <t>1406/05/16</t>
  </si>
  <si>
    <t>1406/05/17</t>
  </si>
  <si>
    <t>1406/05/18</t>
  </si>
  <si>
    <t>1406/05/19</t>
  </si>
  <si>
    <t>1406/05/20</t>
  </si>
  <si>
    <t>1406/05/21</t>
  </si>
  <si>
    <t>1406/05/22</t>
  </si>
  <si>
    <t>1406/05/23</t>
  </si>
  <si>
    <t>1406/05/24</t>
  </si>
  <si>
    <t>1406/05/25</t>
  </si>
  <si>
    <t>1406/05/26</t>
  </si>
  <si>
    <t>1406/05/27</t>
  </si>
  <si>
    <t>1406/05/28</t>
  </si>
  <si>
    <t>1406/05/29</t>
  </si>
  <si>
    <t>1406/05/30</t>
  </si>
  <si>
    <t>1406/05/31</t>
  </si>
  <si>
    <t>1406/06/01</t>
  </si>
  <si>
    <t>1406/06/02</t>
  </si>
  <si>
    <t>1406/06/03</t>
  </si>
  <si>
    <t>1406/06/04</t>
  </si>
  <si>
    <t>1406/06/05</t>
  </si>
  <si>
    <t>1406/06/06</t>
  </si>
  <si>
    <t>1406/06/07</t>
  </si>
  <si>
    <t>1406/06/08</t>
  </si>
  <si>
    <t>1406/06/09</t>
  </si>
  <si>
    <t>1406/06/10</t>
  </si>
  <si>
    <t>1406/06/11</t>
  </si>
  <si>
    <t>1406/06/12</t>
  </si>
  <si>
    <t>1406/06/13</t>
  </si>
  <si>
    <t>1406/06/14</t>
  </si>
  <si>
    <t>1406/06/15</t>
  </si>
  <si>
    <t>1406/06/16</t>
  </si>
  <si>
    <t>1406/06/17</t>
  </si>
  <si>
    <t>1406/06/18</t>
  </si>
  <si>
    <t>1406/06/19</t>
  </si>
  <si>
    <t>1406/06/20</t>
  </si>
  <si>
    <t>1406/06/21</t>
  </si>
  <si>
    <t>1406/06/22</t>
  </si>
  <si>
    <t>1406/06/23</t>
  </si>
  <si>
    <t>1406/06/24</t>
  </si>
  <si>
    <t>1406/06/25</t>
  </si>
  <si>
    <t>1406/06/26</t>
  </si>
  <si>
    <t>1406/06/27</t>
  </si>
  <si>
    <t>1406/06/28</t>
  </si>
  <si>
    <t>1406/06/29</t>
  </si>
  <si>
    <t>1406/06/30</t>
  </si>
  <si>
    <t>1406/06/31</t>
  </si>
  <si>
    <t>1406/07/01</t>
  </si>
  <si>
    <t>1406/07/02</t>
  </si>
  <si>
    <t>1406/07/03</t>
  </si>
  <si>
    <t>1406/07/04</t>
  </si>
  <si>
    <t>1406/07/05</t>
  </si>
  <si>
    <t>1406/07/06</t>
  </si>
  <si>
    <t>1406/07/07</t>
  </si>
  <si>
    <t>1406/07/08</t>
  </si>
  <si>
    <t>1406/07/09</t>
  </si>
  <si>
    <t>1406/07/10</t>
  </si>
  <si>
    <t>1406/07/11</t>
  </si>
  <si>
    <t>1406/07/12</t>
  </si>
  <si>
    <t>1406/07/13</t>
  </si>
  <si>
    <t>1406/07/14</t>
  </si>
  <si>
    <t>1406/07/15</t>
  </si>
  <si>
    <t>1406/07/16</t>
  </si>
  <si>
    <t>1406/07/17</t>
  </si>
  <si>
    <t>1406/07/18</t>
  </si>
  <si>
    <t>1406/07/19</t>
  </si>
  <si>
    <t>1406/07/20</t>
  </si>
  <si>
    <t>1406/07/21</t>
  </si>
  <si>
    <t>1406/07/22</t>
  </si>
  <si>
    <t>1406/07/23</t>
  </si>
  <si>
    <t>1406/07/24</t>
  </si>
  <si>
    <t>1406/07/25</t>
  </si>
  <si>
    <t>1406/07/26</t>
  </si>
  <si>
    <t>1406/07/27</t>
  </si>
  <si>
    <t>1406/07/28</t>
  </si>
  <si>
    <t>1406/07/29</t>
  </si>
  <si>
    <t>1406/07/30</t>
  </si>
  <si>
    <t>1406/08/01</t>
  </si>
  <si>
    <t>1406/08/02</t>
  </si>
  <si>
    <t>1406/08/03</t>
  </si>
  <si>
    <t>1406/08/04</t>
  </si>
  <si>
    <t>1406/08/05</t>
  </si>
  <si>
    <t>1406/08/06</t>
  </si>
  <si>
    <t>1406/08/07</t>
  </si>
  <si>
    <t>1406/08/08</t>
  </si>
  <si>
    <t>1406/08/09</t>
  </si>
  <si>
    <t>1406/08/10</t>
  </si>
  <si>
    <t>1406/08/11</t>
  </si>
  <si>
    <t>1406/08/12</t>
  </si>
  <si>
    <t>1406/08/13</t>
  </si>
  <si>
    <t>1406/08/14</t>
  </si>
  <si>
    <t>1406/08/15</t>
  </si>
  <si>
    <t>1406/08/16</t>
  </si>
  <si>
    <t>1406/08/17</t>
  </si>
  <si>
    <t>1406/08/18</t>
  </si>
  <si>
    <t>1406/08/19</t>
  </si>
  <si>
    <t>1406/08/20</t>
  </si>
  <si>
    <t>1406/08/21</t>
  </si>
  <si>
    <t>1406/08/22</t>
  </si>
  <si>
    <t>1406/08/23</t>
  </si>
  <si>
    <t>1406/08/24</t>
  </si>
  <si>
    <t>1406/08/25</t>
  </si>
  <si>
    <t>1406/08/26</t>
  </si>
  <si>
    <t>1406/08/27</t>
  </si>
  <si>
    <t>1406/08/28</t>
  </si>
  <si>
    <t>1406/08/29</t>
  </si>
  <si>
    <t>1406/08/30</t>
  </si>
  <si>
    <t>1406/09/01</t>
  </si>
  <si>
    <t>1406/09/02</t>
  </si>
  <si>
    <t>1406/09/03</t>
  </si>
  <si>
    <t>1406/09/04</t>
  </si>
  <si>
    <t>1406/09/05</t>
  </si>
  <si>
    <t>1406/09/06</t>
  </si>
  <si>
    <t>1406/09/07</t>
  </si>
  <si>
    <t>1406/09/08</t>
  </si>
  <si>
    <t>1406/09/09</t>
  </si>
  <si>
    <t>1406/09/10</t>
  </si>
  <si>
    <t>1406/09/11</t>
  </si>
  <si>
    <t>1406/09/12</t>
  </si>
  <si>
    <t>1406/09/13</t>
  </si>
  <si>
    <t>1406/09/14</t>
  </si>
  <si>
    <t>1406/09/15</t>
  </si>
  <si>
    <t>1406/09/16</t>
  </si>
  <si>
    <t>1406/09/17</t>
  </si>
  <si>
    <t>1406/09/18</t>
  </si>
  <si>
    <t>1406/09/19</t>
  </si>
  <si>
    <t>1406/09/20</t>
  </si>
  <si>
    <t>1406/09/21</t>
  </si>
  <si>
    <t>1406/09/22</t>
  </si>
  <si>
    <t>1406/09/23</t>
  </si>
  <si>
    <t>1406/09/24</t>
  </si>
  <si>
    <t>1406/09/25</t>
  </si>
  <si>
    <t>1406/09/26</t>
  </si>
  <si>
    <t>1406/09/27</t>
  </si>
  <si>
    <t>1406/09/28</t>
  </si>
  <si>
    <t>1406/09/29</t>
  </si>
  <si>
    <t>1406/09/30</t>
  </si>
  <si>
    <t>1406/10/01</t>
  </si>
  <si>
    <t>1406/10/02</t>
  </si>
  <si>
    <t>1406/10/03</t>
  </si>
  <si>
    <t>1406/10/04</t>
  </si>
  <si>
    <t>1406/10/05</t>
  </si>
  <si>
    <t>1406/10/06</t>
  </si>
  <si>
    <t>1406/10/07</t>
  </si>
  <si>
    <t>1406/10/08</t>
  </si>
  <si>
    <t>1406/10/09</t>
  </si>
  <si>
    <t>1406/10/10</t>
  </si>
  <si>
    <t>1406/10/11</t>
  </si>
  <si>
    <t>1406/10/12</t>
  </si>
  <si>
    <t>1406/10/13</t>
  </si>
  <si>
    <t>1406/10/14</t>
  </si>
  <si>
    <t>1406/10/15</t>
  </si>
  <si>
    <t>1406/10/16</t>
  </si>
  <si>
    <t>1406/10/17</t>
  </si>
  <si>
    <t>1406/10/18</t>
  </si>
  <si>
    <t>1406/10/19</t>
  </si>
  <si>
    <t>1406/10/20</t>
  </si>
  <si>
    <t>1406/10/21</t>
  </si>
  <si>
    <t>1406/10/22</t>
  </si>
  <si>
    <t>1406/10/23</t>
  </si>
  <si>
    <t>1406/10/24</t>
  </si>
  <si>
    <t>1406/10/25</t>
  </si>
  <si>
    <t>1406/10/26</t>
  </si>
  <si>
    <t>1406/10/27</t>
  </si>
  <si>
    <t>1406/10/28</t>
  </si>
  <si>
    <t>1406/10/29</t>
  </si>
  <si>
    <t>1406/10/30</t>
  </si>
  <si>
    <t>1406/11/01</t>
  </si>
  <si>
    <t>1406/11/02</t>
  </si>
  <si>
    <t>1406/11/03</t>
  </si>
  <si>
    <t>1406/11/04</t>
  </si>
  <si>
    <t>1406/11/05</t>
  </si>
  <si>
    <t>1406/11/06</t>
  </si>
  <si>
    <t>1406/11/07</t>
  </si>
  <si>
    <t>1406/11/08</t>
  </si>
  <si>
    <t>1406/11/09</t>
  </si>
  <si>
    <t>1406/11/10</t>
  </si>
  <si>
    <t>1406/11/11</t>
  </si>
  <si>
    <t>1406/11/12</t>
  </si>
  <si>
    <t>1406/11/13</t>
  </si>
  <si>
    <t>1406/11/14</t>
  </si>
  <si>
    <t>1406/11/15</t>
  </si>
  <si>
    <t>1406/11/16</t>
  </si>
  <si>
    <t>1406/11/17</t>
  </si>
  <si>
    <t>1406/11/18</t>
  </si>
  <si>
    <t>1406/11/19</t>
  </si>
  <si>
    <t>1406/11/20</t>
  </si>
  <si>
    <t>1406/11/21</t>
  </si>
  <si>
    <t>1406/11/22</t>
  </si>
  <si>
    <t>1406/11/23</t>
  </si>
  <si>
    <t>1406/11/24</t>
  </si>
  <si>
    <t>1406/11/25</t>
  </si>
  <si>
    <t>1406/11/26</t>
  </si>
  <si>
    <t>1406/11/27</t>
  </si>
  <si>
    <t>1406/11/28</t>
  </si>
  <si>
    <t>1406/11/29</t>
  </si>
  <si>
    <t>1406/11/30</t>
  </si>
  <si>
    <t>1406/12/01</t>
  </si>
  <si>
    <t>1406/12/02</t>
  </si>
  <si>
    <t>1406/12/03</t>
  </si>
  <si>
    <t>1406/12/04</t>
  </si>
  <si>
    <t>1406/12/05</t>
  </si>
  <si>
    <t>1406/12/06</t>
  </si>
  <si>
    <t>1406/12/07</t>
  </si>
  <si>
    <t>1406/12/08</t>
  </si>
  <si>
    <t>1406/12/09</t>
  </si>
  <si>
    <t>1406/12/10</t>
  </si>
  <si>
    <t>1406/12/11</t>
  </si>
  <si>
    <t>1406/12/12</t>
  </si>
  <si>
    <t>1406/12/13</t>
  </si>
  <si>
    <t>1406/12/14</t>
  </si>
  <si>
    <t>1406/12/15</t>
  </si>
  <si>
    <t>1406/12/16</t>
  </si>
  <si>
    <t>1406/12/17</t>
  </si>
  <si>
    <t>1406/12/18</t>
  </si>
  <si>
    <t>1406/12/19</t>
  </si>
  <si>
    <t>1406/12/20</t>
  </si>
  <si>
    <t>1406/12/21</t>
  </si>
  <si>
    <t>1406/12/22</t>
  </si>
  <si>
    <t>1406/12/23</t>
  </si>
  <si>
    <t>1406/12/24</t>
  </si>
  <si>
    <t>1406/12/25</t>
  </si>
  <si>
    <t>1406/12/26</t>
  </si>
  <si>
    <t>1406/12/27</t>
  </si>
  <si>
    <t>1406/12/28</t>
  </si>
  <si>
    <t>1406/12/29</t>
  </si>
  <si>
    <t>1407/01/01</t>
  </si>
  <si>
    <t>1407/01/02</t>
  </si>
  <si>
    <t>1407/01/03</t>
  </si>
  <si>
    <t>1407/01/04</t>
  </si>
  <si>
    <t>1407/01/05</t>
  </si>
  <si>
    <t>1407/01/06</t>
  </si>
  <si>
    <t>1407/01/07</t>
  </si>
  <si>
    <t>1407/01/08</t>
  </si>
  <si>
    <t>1407/01/09</t>
  </si>
  <si>
    <t>1407/01/10</t>
  </si>
  <si>
    <t>1407/01/11</t>
  </si>
  <si>
    <t>1407/01/12</t>
  </si>
  <si>
    <t>1407/01/13</t>
  </si>
  <si>
    <t>1407/01/14</t>
  </si>
  <si>
    <t>1407/01/15</t>
  </si>
  <si>
    <t>1407/01/16</t>
  </si>
  <si>
    <t>1407/01/17</t>
  </si>
  <si>
    <t>1407/01/18</t>
  </si>
  <si>
    <t>1407/01/19</t>
  </si>
  <si>
    <t>1407/01/20</t>
  </si>
  <si>
    <t>1407/01/21</t>
  </si>
  <si>
    <t>1407/01/22</t>
  </si>
  <si>
    <t>1407/01/23</t>
  </si>
  <si>
    <t>1407/01/24</t>
  </si>
  <si>
    <t>1407/01/25</t>
  </si>
  <si>
    <t>1407/01/26</t>
  </si>
  <si>
    <t>1407/01/27</t>
  </si>
  <si>
    <t>1407/01/28</t>
  </si>
  <si>
    <t>1407/01/29</t>
  </si>
  <si>
    <t>1407/01/30</t>
  </si>
  <si>
    <t>1407/01/31</t>
  </si>
  <si>
    <t>1407/02/01</t>
  </si>
  <si>
    <t>1407/02/02</t>
  </si>
  <si>
    <t>1407/02/03</t>
  </si>
  <si>
    <t>1407/02/04</t>
  </si>
  <si>
    <t>1407/02/05</t>
  </si>
  <si>
    <t>1407/02/06</t>
  </si>
  <si>
    <t>1407/02/07</t>
  </si>
  <si>
    <t>1407/02/08</t>
  </si>
  <si>
    <t>1407/02/09</t>
  </si>
  <si>
    <t>1407/02/10</t>
  </si>
  <si>
    <t>1407/02/11</t>
  </si>
  <si>
    <t>1407/02/12</t>
  </si>
  <si>
    <t>1407/02/13</t>
  </si>
  <si>
    <t>1407/02/14</t>
  </si>
  <si>
    <t>1407/02/15</t>
  </si>
  <si>
    <t>1407/02/16</t>
  </si>
  <si>
    <t>1407/02/17</t>
  </si>
  <si>
    <t>1407/02/18</t>
  </si>
  <si>
    <t>1407/02/19</t>
  </si>
  <si>
    <t>1407/02/20</t>
  </si>
  <si>
    <t>1407/02/21</t>
  </si>
  <si>
    <t>1407/02/22</t>
  </si>
  <si>
    <t>1407/02/23</t>
  </si>
  <si>
    <t>1407/02/24</t>
  </si>
  <si>
    <t>1407/02/25</t>
  </si>
  <si>
    <t>1407/02/26</t>
  </si>
  <si>
    <t>1407/02/27</t>
  </si>
  <si>
    <t>1407/02/28</t>
  </si>
  <si>
    <t>1407/02/29</t>
  </si>
  <si>
    <t>1407/02/30</t>
  </si>
  <si>
    <t>1407/02/31</t>
  </si>
  <si>
    <t>1407/03/01</t>
  </si>
  <si>
    <t>1407/03/02</t>
  </si>
  <si>
    <t>1407/03/03</t>
  </si>
  <si>
    <t>1407/03/04</t>
  </si>
  <si>
    <t>1407/03/05</t>
  </si>
  <si>
    <t>1407/03/06</t>
  </si>
  <si>
    <t>1407/03/07</t>
  </si>
  <si>
    <t>1407/03/08</t>
  </si>
  <si>
    <t>1407/03/09</t>
  </si>
  <si>
    <t>1407/03/10</t>
  </si>
  <si>
    <t>1407/03/11</t>
  </si>
  <si>
    <t>1407/03/12</t>
  </si>
  <si>
    <t>1407/03/13</t>
  </si>
  <si>
    <t>1407/03/14</t>
  </si>
  <si>
    <t>1407/03/15</t>
  </si>
  <si>
    <t>1407/03/16</t>
  </si>
  <si>
    <t>1407/03/17</t>
  </si>
  <si>
    <t>1407/03/18</t>
  </si>
  <si>
    <t>1407/03/19</t>
  </si>
  <si>
    <t>1407/03/20</t>
  </si>
  <si>
    <t>1407/03/21</t>
  </si>
  <si>
    <t>1407/03/22</t>
  </si>
  <si>
    <t>1407/03/23</t>
  </si>
  <si>
    <t>1407/03/24</t>
  </si>
  <si>
    <t>1407/03/25</t>
  </si>
  <si>
    <t>1407/03/26</t>
  </si>
  <si>
    <t>1407/03/27</t>
  </si>
  <si>
    <t>1407/03/28</t>
  </si>
  <si>
    <t>1407/03/29</t>
  </si>
  <si>
    <t>1407/03/30</t>
  </si>
  <si>
    <t>1407/03/31</t>
  </si>
  <si>
    <t>1407/04/01</t>
  </si>
  <si>
    <t>1407/04/02</t>
  </si>
  <si>
    <t>1407/04/03</t>
  </si>
  <si>
    <t>1407/04/04</t>
  </si>
  <si>
    <t>1407/04/05</t>
  </si>
  <si>
    <t>1407/04/06</t>
  </si>
  <si>
    <t>1407/04/07</t>
  </si>
  <si>
    <t>1407/04/08</t>
  </si>
  <si>
    <t>1407/04/09</t>
  </si>
  <si>
    <t>1407/04/10</t>
  </si>
  <si>
    <t>1407/04/11</t>
  </si>
  <si>
    <t>1407/04/12</t>
  </si>
  <si>
    <t>1407/04/13</t>
  </si>
  <si>
    <t>1407/04/14</t>
  </si>
  <si>
    <t>1407/04/15</t>
  </si>
  <si>
    <t>1407/04/16</t>
  </si>
  <si>
    <t>1407/04/17</t>
  </si>
  <si>
    <t>1407/04/18</t>
  </si>
  <si>
    <t>1407/04/19</t>
  </si>
  <si>
    <t>1407/04/20</t>
  </si>
  <si>
    <t>1407/04/21</t>
  </si>
  <si>
    <t>1407/04/22</t>
  </si>
  <si>
    <t>1407/04/23</t>
  </si>
  <si>
    <t>1407/04/24</t>
  </si>
  <si>
    <t>1407/04/25</t>
  </si>
  <si>
    <t>1407/04/26</t>
  </si>
  <si>
    <t>1407/04/27</t>
  </si>
  <si>
    <t>1407/04/28</t>
  </si>
  <si>
    <t>1407/04/29</t>
  </si>
  <si>
    <t>1407/04/30</t>
  </si>
  <si>
    <t>1407/04/31</t>
  </si>
  <si>
    <t>1407/05/01</t>
  </si>
  <si>
    <t>1407/05/02</t>
  </si>
  <si>
    <t>1407/05/03</t>
  </si>
  <si>
    <t>1407/05/04</t>
  </si>
  <si>
    <t>1407/05/05</t>
  </si>
  <si>
    <t>1407/05/06</t>
  </si>
  <si>
    <t>1407/05/07</t>
  </si>
  <si>
    <t>1407/05/08</t>
  </si>
  <si>
    <t>1407/05/09</t>
  </si>
  <si>
    <t>1407/05/10</t>
  </si>
  <si>
    <t>1407/05/11</t>
  </si>
  <si>
    <t>1407/05/12</t>
  </si>
  <si>
    <t>1407/05/13</t>
  </si>
  <si>
    <t>1407/05/14</t>
  </si>
  <si>
    <t>1407/05/15</t>
  </si>
  <si>
    <t>1407/05/16</t>
  </si>
  <si>
    <t>1407/05/17</t>
  </si>
  <si>
    <t>1407/05/18</t>
  </si>
  <si>
    <t>1407/05/19</t>
  </si>
  <si>
    <t>1407/05/20</t>
  </si>
  <si>
    <t>1407/05/21</t>
  </si>
  <si>
    <t>1407/05/22</t>
  </si>
  <si>
    <t>1407/05/23</t>
  </si>
  <si>
    <t>1407/05/24</t>
  </si>
  <si>
    <t>1407/05/25</t>
  </si>
  <si>
    <t>1407/05/26</t>
  </si>
  <si>
    <t>1407/05/27</t>
  </si>
  <si>
    <t>1407/05/28</t>
  </si>
  <si>
    <t>1407/05/29</t>
  </si>
  <si>
    <t>1407/05/30</t>
  </si>
  <si>
    <t>1407/05/31</t>
  </si>
  <si>
    <t>1407/06/01</t>
  </si>
  <si>
    <t>1407/06/02</t>
  </si>
  <si>
    <t>1407/06/03</t>
  </si>
  <si>
    <t>1407/06/04</t>
  </si>
  <si>
    <t>1407/06/05</t>
  </si>
  <si>
    <t>1407/06/06</t>
  </si>
  <si>
    <t>1407/06/07</t>
  </si>
  <si>
    <t>1407/06/08</t>
  </si>
  <si>
    <t>1407/06/09</t>
  </si>
  <si>
    <t>1407/06/10</t>
  </si>
  <si>
    <t>1407/06/11</t>
  </si>
  <si>
    <t>1407/06/12</t>
  </si>
  <si>
    <t>1407/06/13</t>
  </si>
  <si>
    <t>1407/06/14</t>
  </si>
  <si>
    <t>1407/06/15</t>
  </si>
  <si>
    <t>1407/06/16</t>
  </si>
  <si>
    <t>1407/06/17</t>
  </si>
  <si>
    <t>1407/06/18</t>
  </si>
  <si>
    <t>1407/06/19</t>
  </si>
  <si>
    <t>1407/06/20</t>
  </si>
  <si>
    <t>1407/06/21</t>
  </si>
  <si>
    <t>1407/06/22</t>
  </si>
  <si>
    <t>1407/06/23</t>
  </si>
  <si>
    <t>1407/06/24</t>
  </si>
  <si>
    <t>1407/06/25</t>
  </si>
  <si>
    <t>1407/06/26</t>
  </si>
  <si>
    <t>1407/06/27</t>
  </si>
  <si>
    <t>1407/06/28</t>
  </si>
  <si>
    <t>1407/06/29</t>
  </si>
  <si>
    <t>1407/06/30</t>
  </si>
  <si>
    <t>1407/06/31</t>
  </si>
  <si>
    <t>1407/07/01</t>
  </si>
  <si>
    <t>1407/07/02</t>
  </si>
  <si>
    <t>1407/07/03</t>
  </si>
  <si>
    <t>1407/07/04</t>
  </si>
  <si>
    <t>1407/07/05</t>
  </si>
  <si>
    <t>1407/07/06</t>
  </si>
  <si>
    <t>1407/07/07</t>
  </si>
  <si>
    <t>1407/07/08</t>
  </si>
  <si>
    <t>1407/07/09</t>
  </si>
  <si>
    <t>1407/07/10</t>
  </si>
  <si>
    <t>1407/07/11</t>
  </si>
  <si>
    <t>1407/07/12</t>
  </si>
  <si>
    <t>1407/07/13</t>
  </si>
  <si>
    <t>1407/07/14</t>
  </si>
  <si>
    <t>1407/07/15</t>
  </si>
  <si>
    <t>1407/07/16</t>
  </si>
  <si>
    <t>1407/07/17</t>
  </si>
  <si>
    <t>1407/07/18</t>
  </si>
  <si>
    <t>1407/07/19</t>
  </si>
  <si>
    <t>1407/07/20</t>
  </si>
  <si>
    <t>1407/07/21</t>
  </si>
  <si>
    <t>1407/07/22</t>
  </si>
  <si>
    <t>1407/07/23</t>
  </si>
  <si>
    <t>1407/07/24</t>
  </si>
  <si>
    <t>1407/07/25</t>
  </si>
  <si>
    <t>1407/07/26</t>
  </si>
  <si>
    <t>1407/07/27</t>
  </si>
  <si>
    <t>1407/07/28</t>
  </si>
  <si>
    <t>1407/07/29</t>
  </si>
  <si>
    <t>1407/07/30</t>
  </si>
  <si>
    <t>1407/08/01</t>
  </si>
  <si>
    <t>1407/08/02</t>
  </si>
  <si>
    <t>1407/08/03</t>
  </si>
  <si>
    <t>1407/08/04</t>
  </si>
  <si>
    <t>1407/08/05</t>
  </si>
  <si>
    <t>1407/08/06</t>
  </si>
  <si>
    <t>1407/08/07</t>
  </si>
  <si>
    <t>1407/08/08</t>
  </si>
  <si>
    <t>1407/08/09</t>
  </si>
  <si>
    <t>1407/08/10</t>
  </si>
  <si>
    <t>1407/08/11</t>
  </si>
  <si>
    <t>1407/08/12</t>
  </si>
  <si>
    <t>1407/08/13</t>
  </si>
  <si>
    <t>1407/08/14</t>
  </si>
  <si>
    <t>1407/08/15</t>
  </si>
  <si>
    <t>1407/08/16</t>
  </si>
  <si>
    <t>1407/08/17</t>
  </si>
  <si>
    <t>1407/08/18</t>
  </si>
  <si>
    <t>1407/08/19</t>
  </si>
  <si>
    <t>1407/08/20</t>
  </si>
  <si>
    <t>1407/08/21</t>
  </si>
  <si>
    <t>1407/08/22</t>
  </si>
  <si>
    <t>1407/08/23</t>
  </si>
  <si>
    <t>1407/08/24</t>
  </si>
  <si>
    <t>1407/08/25</t>
  </si>
  <si>
    <t>1407/08/26</t>
  </si>
  <si>
    <t>1407/08/27</t>
  </si>
  <si>
    <t>1407/08/28</t>
  </si>
  <si>
    <t>1407/08/29</t>
  </si>
  <si>
    <t>1407/08/30</t>
  </si>
  <si>
    <t>1407/09/01</t>
  </si>
  <si>
    <t>1407/09/02</t>
  </si>
  <si>
    <t>1407/09/03</t>
  </si>
  <si>
    <t>1407/09/04</t>
  </si>
  <si>
    <t>1407/09/05</t>
  </si>
  <si>
    <t>1407/09/06</t>
  </si>
  <si>
    <t>1407/09/07</t>
  </si>
  <si>
    <t>1407/09/08</t>
  </si>
  <si>
    <t>1407/09/09</t>
  </si>
  <si>
    <t>1407/09/10</t>
  </si>
  <si>
    <t>1407/09/11</t>
  </si>
  <si>
    <t>1407/09/12</t>
  </si>
  <si>
    <t>1407/09/13</t>
  </si>
  <si>
    <t>1407/09/14</t>
  </si>
  <si>
    <t>1407/09/15</t>
  </si>
  <si>
    <t>1407/09/16</t>
  </si>
  <si>
    <t>1407/09/17</t>
  </si>
  <si>
    <t>1407/09/18</t>
  </si>
  <si>
    <t>1407/09/19</t>
  </si>
  <si>
    <t>1407/09/20</t>
  </si>
  <si>
    <t>1407/09/21</t>
  </si>
  <si>
    <t>1407/09/22</t>
  </si>
  <si>
    <t>1407/09/23</t>
  </si>
  <si>
    <t>1407/09/24</t>
  </si>
  <si>
    <t>1407/09/25</t>
  </si>
  <si>
    <t>1407/09/26</t>
  </si>
  <si>
    <t>1407/09/27</t>
  </si>
  <si>
    <t>1407/09/28</t>
  </si>
  <si>
    <t>1407/09/29</t>
  </si>
  <si>
    <t>1407/09/30</t>
  </si>
  <si>
    <t>1407/10/01</t>
  </si>
  <si>
    <t>1407/10/02</t>
  </si>
  <si>
    <t>1407/10/03</t>
  </si>
  <si>
    <t>1407/10/04</t>
  </si>
  <si>
    <t>1407/10/05</t>
  </si>
  <si>
    <t>1407/10/06</t>
  </si>
  <si>
    <t>1407/10/07</t>
  </si>
  <si>
    <t>1407/10/08</t>
  </si>
  <si>
    <t>1407/10/09</t>
  </si>
  <si>
    <t>1407/10/10</t>
  </si>
  <si>
    <t>1407/10/11</t>
  </si>
  <si>
    <t>1407/10/12</t>
  </si>
  <si>
    <t>1407/10/13</t>
  </si>
  <si>
    <t>1407/10/14</t>
  </si>
  <si>
    <t>1407/10/15</t>
  </si>
  <si>
    <t>1407/10/16</t>
  </si>
  <si>
    <t>1407/10/17</t>
  </si>
  <si>
    <t>1407/10/18</t>
  </si>
  <si>
    <t>1407/10/19</t>
  </si>
  <si>
    <t>1407/10/20</t>
  </si>
  <si>
    <t>1407/10/21</t>
  </si>
  <si>
    <t>1407/10/22</t>
  </si>
  <si>
    <t>1407/10/23</t>
  </si>
  <si>
    <t>1407/10/24</t>
  </si>
  <si>
    <t>1407/10/25</t>
  </si>
  <si>
    <t>1407/10/26</t>
  </si>
  <si>
    <t>1407/10/27</t>
  </si>
  <si>
    <t>1407/10/28</t>
  </si>
  <si>
    <t>1407/10/29</t>
  </si>
  <si>
    <t>1407/10/30</t>
  </si>
  <si>
    <t>1407/11/01</t>
  </si>
  <si>
    <t>1407/11/02</t>
  </si>
  <si>
    <t>1407/11/03</t>
  </si>
  <si>
    <t>1407/11/04</t>
  </si>
  <si>
    <t>1407/11/05</t>
  </si>
  <si>
    <t>1407/11/06</t>
  </si>
  <si>
    <t>1407/11/07</t>
  </si>
  <si>
    <t>1407/11/08</t>
  </si>
  <si>
    <t>1407/11/09</t>
  </si>
  <si>
    <t>1407/11/10</t>
  </si>
  <si>
    <t>1407/11/11</t>
  </si>
  <si>
    <t>1407/11/12</t>
  </si>
  <si>
    <t>1407/11/13</t>
  </si>
  <si>
    <t>1407/11/14</t>
  </si>
  <si>
    <t>1407/11/15</t>
  </si>
  <si>
    <t>1407/11/16</t>
  </si>
  <si>
    <t>1407/11/17</t>
  </si>
  <si>
    <t>1407/11/18</t>
  </si>
  <si>
    <t>1407/11/19</t>
  </si>
  <si>
    <t>1407/11/20</t>
  </si>
  <si>
    <t>1407/11/21</t>
  </si>
  <si>
    <t>1407/11/22</t>
  </si>
  <si>
    <t>1407/11/23</t>
  </si>
  <si>
    <t>1407/11/24</t>
  </si>
  <si>
    <t>1407/11/25</t>
  </si>
  <si>
    <t>1407/11/26</t>
  </si>
  <si>
    <t>1407/11/27</t>
  </si>
  <si>
    <t>1407/11/28</t>
  </si>
  <si>
    <t>1407/11/29</t>
  </si>
  <si>
    <t>1407/11/30</t>
  </si>
  <si>
    <t>1407/12/01</t>
  </si>
  <si>
    <t>1407/12/02</t>
  </si>
  <si>
    <t>1407/12/03</t>
  </si>
  <si>
    <t>1407/12/04</t>
  </si>
  <si>
    <t>1407/12/05</t>
  </si>
  <si>
    <t>1407/12/06</t>
  </si>
  <si>
    <t>1407/12/07</t>
  </si>
  <si>
    <t>1407/12/08</t>
  </si>
  <si>
    <t>1407/12/09</t>
  </si>
  <si>
    <t>1407/12/10</t>
  </si>
  <si>
    <t>1407/12/11</t>
  </si>
  <si>
    <t>1407/12/12</t>
  </si>
  <si>
    <t>1407/12/13</t>
  </si>
  <si>
    <t>1407/12/14</t>
  </si>
  <si>
    <t>1407/12/15</t>
  </si>
  <si>
    <t>1407/12/16</t>
  </si>
  <si>
    <t>1407/12/17</t>
  </si>
  <si>
    <t>1407/12/18</t>
  </si>
  <si>
    <t>1407/12/19</t>
  </si>
  <si>
    <t>1407/12/20</t>
  </si>
  <si>
    <t>1407/12/21</t>
  </si>
  <si>
    <t>1407/12/22</t>
  </si>
  <si>
    <t>1407/12/23</t>
  </si>
  <si>
    <t>1407/12/24</t>
  </si>
  <si>
    <t>1407/12/25</t>
  </si>
  <si>
    <t>1407/12/26</t>
  </si>
  <si>
    <t>1407/12/27</t>
  </si>
  <si>
    <t>1407/12/28</t>
  </si>
  <si>
    <t>1407/12/29</t>
  </si>
  <si>
    <t>1408/01/01</t>
  </si>
  <si>
    <t>1408/01/02</t>
  </si>
  <si>
    <t>1408/01/03</t>
  </si>
  <si>
    <t>1408/01/04</t>
  </si>
  <si>
    <t>1408/01/05</t>
  </si>
  <si>
    <t>1408/01/06</t>
  </si>
  <si>
    <t>1408/01/07</t>
  </si>
  <si>
    <t>1408/01/08</t>
  </si>
  <si>
    <t>1408/01/09</t>
  </si>
  <si>
    <t>1408/01/10</t>
  </si>
  <si>
    <t>1408/01/11</t>
  </si>
  <si>
    <t>1408/01/12</t>
  </si>
  <si>
    <t>1408/01/13</t>
  </si>
  <si>
    <t>1408/01/14</t>
  </si>
  <si>
    <t>1408/01/15</t>
  </si>
  <si>
    <t>1408/01/16</t>
  </si>
  <si>
    <t>1408/01/17</t>
  </si>
  <si>
    <t>1408/01/18</t>
  </si>
  <si>
    <t>1408/01/19</t>
  </si>
  <si>
    <t>1408/01/20</t>
  </si>
  <si>
    <t>1408/01/21</t>
  </si>
  <si>
    <t>1408/01/22</t>
  </si>
  <si>
    <t>1408/01/23</t>
  </si>
  <si>
    <t>1408/01/24</t>
  </si>
  <si>
    <t>1408/01/25</t>
  </si>
  <si>
    <t>1408/01/26</t>
  </si>
  <si>
    <t>1408/01/27</t>
  </si>
  <si>
    <t>1408/01/28</t>
  </si>
  <si>
    <t>1408/01/29</t>
  </si>
  <si>
    <t>1408/01/30</t>
  </si>
  <si>
    <t>1408/01/31</t>
  </si>
  <si>
    <t>1408/02/01</t>
  </si>
  <si>
    <t>1408/02/02</t>
  </si>
  <si>
    <t>1408/02/03</t>
  </si>
  <si>
    <t>1408/02/04</t>
  </si>
  <si>
    <t>1408/02/05</t>
  </si>
  <si>
    <t>1408/02/06</t>
  </si>
  <si>
    <t>1408/02/07</t>
  </si>
  <si>
    <t>1408/02/08</t>
  </si>
  <si>
    <t>1408/02/09</t>
  </si>
  <si>
    <t>1408/02/10</t>
  </si>
  <si>
    <t>1408/02/11</t>
  </si>
  <si>
    <t>1408/02/12</t>
  </si>
  <si>
    <t>1408/02/13</t>
  </si>
  <si>
    <t>1408/02/14</t>
  </si>
  <si>
    <t>1408/02/15</t>
  </si>
  <si>
    <t>1408/02/16</t>
  </si>
  <si>
    <t>1408/02/17</t>
  </si>
  <si>
    <t>1408/02/18</t>
  </si>
  <si>
    <t>1408/02/19</t>
  </si>
  <si>
    <t>1408/02/20</t>
  </si>
  <si>
    <t>1408/02/21</t>
  </si>
  <si>
    <t>1408/02/22</t>
  </si>
  <si>
    <t>1408/02/23</t>
  </si>
  <si>
    <t>1408/02/24</t>
  </si>
  <si>
    <t>1408/02/25</t>
  </si>
  <si>
    <t>1408/02/26</t>
  </si>
  <si>
    <t>1408/02/27</t>
  </si>
  <si>
    <t>1408/02/28</t>
  </si>
  <si>
    <t>1408/02/29</t>
  </si>
  <si>
    <t>1408/02/30</t>
  </si>
  <si>
    <t>1408/02/31</t>
  </si>
  <si>
    <t>1408/03/01</t>
  </si>
  <si>
    <t>1408/03/02</t>
  </si>
  <si>
    <t>1408/03/03</t>
  </si>
  <si>
    <t>1408/03/04</t>
  </si>
  <si>
    <t>1408/03/05</t>
  </si>
  <si>
    <t>1408/03/06</t>
  </si>
  <si>
    <t>1408/03/07</t>
  </si>
  <si>
    <t>1408/03/08</t>
  </si>
  <si>
    <t>1408/03/09</t>
  </si>
  <si>
    <t>1408/03/10</t>
  </si>
  <si>
    <t>1408/03/11</t>
  </si>
  <si>
    <t>1408/03/12</t>
  </si>
  <si>
    <t>1408/03/13</t>
  </si>
  <si>
    <t>1408/03/14</t>
  </si>
  <si>
    <t>1408/03/15</t>
  </si>
  <si>
    <t>1408/03/16</t>
  </si>
  <si>
    <t>1408/03/17</t>
  </si>
  <si>
    <t>1408/03/18</t>
  </si>
  <si>
    <t>1408/03/19</t>
  </si>
  <si>
    <t>1408/03/20</t>
  </si>
  <si>
    <t>1408/03/21</t>
  </si>
  <si>
    <t>1408/03/22</t>
  </si>
  <si>
    <t>1408/03/23</t>
  </si>
  <si>
    <t>1408/03/24</t>
  </si>
  <si>
    <t>1408/03/25</t>
  </si>
  <si>
    <t>1408/03/26</t>
  </si>
  <si>
    <t>1408/03/27</t>
  </si>
  <si>
    <t>1408/03/28</t>
  </si>
  <si>
    <t>1408/03/29</t>
  </si>
  <si>
    <t>1408/03/30</t>
  </si>
  <si>
    <t>1408/03/31</t>
  </si>
  <si>
    <t>1408/04/01</t>
  </si>
  <si>
    <t>1408/04/02</t>
  </si>
  <si>
    <t>1408/04/03</t>
  </si>
  <si>
    <t>1408/04/04</t>
  </si>
  <si>
    <t>1408/04/05</t>
  </si>
  <si>
    <t>1408/04/06</t>
  </si>
  <si>
    <t>1408/04/07</t>
  </si>
  <si>
    <t>1408/04/08</t>
  </si>
  <si>
    <t>1408/04/09</t>
  </si>
  <si>
    <t>1408/04/10</t>
  </si>
  <si>
    <t>1408/04/11</t>
  </si>
  <si>
    <t>1408/04/12</t>
  </si>
  <si>
    <t>1408/04/13</t>
  </si>
  <si>
    <t>1408/04/14</t>
  </si>
  <si>
    <t>1408/04/15</t>
  </si>
  <si>
    <t>1408/04/16</t>
  </si>
  <si>
    <t>1408/04/17</t>
  </si>
  <si>
    <t>1408/04/18</t>
  </si>
  <si>
    <t>1408/04/19</t>
  </si>
  <si>
    <t>1408/04/20</t>
  </si>
  <si>
    <t>1408/04/21</t>
  </si>
  <si>
    <t>1408/04/22</t>
  </si>
  <si>
    <t>1408/04/23</t>
  </si>
  <si>
    <t>1408/04/24</t>
  </si>
  <si>
    <t>1408/04/25</t>
  </si>
  <si>
    <t>1408/04/26</t>
  </si>
  <si>
    <t>1408/04/27</t>
  </si>
  <si>
    <t>1408/04/28</t>
  </si>
  <si>
    <t>1408/04/29</t>
  </si>
  <si>
    <t>1408/04/30</t>
  </si>
  <si>
    <t>1408/04/31</t>
  </si>
  <si>
    <t>1408/05/01</t>
  </si>
  <si>
    <t>1408/05/02</t>
  </si>
  <si>
    <t>1408/05/03</t>
  </si>
  <si>
    <t>1408/05/04</t>
  </si>
  <si>
    <t>1408/05/05</t>
  </si>
  <si>
    <t>1408/05/06</t>
  </si>
  <si>
    <t>1408/05/07</t>
  </si>
  <si>
    <t>1408/05/08</t>
  </si>
  <si>
    <t>1408/05/09</t>
  </si>
  <si>
    <t>1408/05/10</t>
  </si>
  <si>
    <t>1408/05/11</t>
  </si>
  <si>
    <t>1408/05/12</t>
  </si>
  <si>
    <t>1408/05/13</t>
  </si>
  <si>
    <t>1408/05/14</t>
  </si>
  <si>
    <t>1408/05/15</t>
  </si>
  <si>
    <t>1408/05/16</t>
  </si>
  <si>
    <t>1408/05/17</t>
  </si>
  <si>
    <t>1408/05/18</t>
  </si>
  <si>
    <t>1408/05/19</t>
  </si>
  <si>
    <t>1408/05/20</t>
  </si>
  <si>
    <t>1408/05/21</t>
  </si>
  <si>
    <t>1408/05/22</t>
  </si>
  <si>
    <t>1408/05/23</t>
  </si>
  <si>
    <t>1408/05/24</t>
  </si>
  <si>
    <t>1408/05/25</t>
  </si>
  <si>
    <t>1408/05/26</t>
  </si>
  <si>
    <t>1408/05/27</t>
  </si>
  <si>
    <t>1408/05/28</t>
  </si>
  <si>
    <t>1408/05/29</t>
  </si>
  <si>
    <t>1408/05/30</t>
  </si>
  <si>
    <t>1408/05/31</t>
  </si>
  <si>
    <t>1408/06/01</t>
  </si>
  <si>
    <t>1408/06/02</t>
  </si>
  <si>
    <t>1408/06/03</t>
  </si>
  <si>
    <t>1408/06/04</t>
  </si>
  <si>
    <t>1408/06/05</t>
  </si>
  <si>
    <t>1408/06/06</t>
  </si>
  <si>
    <t>1408/06/07</t>
  </si>
  <si>
    <t>1408/06/08</t>
  </si>
  <si>
    <t>1408/06/09</t>
  </si>
  <si>
    <t>1408/06/10</t>
  </si>
  <si>
    <t>1408/06/11</t>
  </si>
  <si>
    <t>1408/06/12</t>
  </si>
  <si>
    <t>1408/06/13</t>
  </si>
  <si>
    <t>1408/06/14</t>
  </si>
  <si>
    <t>1408/06/15</t>
  </si>
  <si>
    <t>1408/06/16</t>
  </si>
  <si>
    <t>1408/06/17</t>
  </si>
  <si>
    <t>1408/06/18</t>
  </si>
  <si>
    <t>1408/06/19</t>
  </si>
  <si>
    <t>1408/06/20</t>
  </si>
  <si>
    <t>1408/06/21</t>
  </si>
  <si>
    <t>1408/06/22</t>
  </si>
  <si>
    <t>1408/06/23</t>
  </si>
  <si>
    <t>1408/06/24</t>
  </si>
  <si>
    <t>1408/06/25</t>
  </si>
  <si>
    <t>1408/06/26</t>
  </si>
  <si>
    <t>1408/06/27</t>
  </si>
  <si>
    <t>1408/06/28</t>
  </si>
  <si>
    <t>1408/06/29</t>
  </si>
  <si>
    <t>1408/06/30</t>
  </si>
  <si>
    <t>1408/06/31</t>
  </si>
  <si>
    <t>1408/07/01</t>
  </si>
  <si>
    <t>1408/07/02</t>
  </si>
  <si>
    <t>1408/07/03</t>
  </si>
  <si>
    <t>1408/07/04</t>
  </si>
  <si>
    <t>1408/07/05</t>
  </si>
  <si>
    <t>1408/07/06</t>
  </si>
  <si>
    <t>1408/07/07</t>
  </si>
  <si>
    <t>1408/07/08</t>
  </si>
  <si>
    <t>1408/07/09</t>
  </si>
  <si>
    <t>1408/07/10</t>
  </si>
  <si>
    <t>1408/07/11</t>
  </si>
  <si>
    <t>1408/07/12</t>
  </si>
  <si>
    <t>1408/07/13</t>
  </si>
  <si>
    <t>1408/07/14</t>
  </si>
  <si>
    <t>1408/07/15</t>
  </si>
  <si>
    <t>1408/07/16</t>
  </si>
  <si>
    <t>1408/07/17</t>
  </si>
  <si>
    <t>1408/07/18</t>
  </si>
  <si>
    <t>1408/07/19</t>
  </si>
  <si>
    <t>1408/07/20</t>
  </si>
  <si>
    <t>1408/07/21</t>
  </si>
  <si>
    <t>1408/07/22</t>
  </si>
  <si>
    <t>1408/07/23</t>
  </si>
  <si>
    <t>1408/07/24</t>
  </si>
  <si>
    <t>1408/07/25</t>
  </si>
  <si>
    <t>1408/07/26</t>
  </si>
  <si>
    <t>1408/07/27</t>
  </si>
  <si>
    <t>1408/07/28</t>
  </si>
  <si>
    <t>1408/07/29</t>
  </si>
  <si>
    <t>1408/07/30</t>
  </si>
  <si>
    <t>1408/08/01</t>
  </si>
  <si>
    <t>1408/08/02</t>
  </si>
  <si>
    <t>1408/08/03</t>
  </si>
  <si>
    <t>1408/08/04</t>
  </si>
  <si>
    <t>1408/08/05</t>
  </si>
  <si>
    <t>1408/08/06</t>
  </si>
  <si>
    <t>1408/08/07</t>
  </si>
  <si>
    <t>1408/08/08</t>
  </si>
  <si>
    <t>1408/08/09</t>
  </si>
  <si>
    <t>1408/08/10</t>
  </si>
  <si>
    <t>1408/08/11</t>
  </si>
  <si>
    <t>1408/08/12</t>
  </si>
  <si>
    <t>1408/08/13</t>
  </si>
  <si>
    <t>1408/08/14</t>
  </si>
  <si>
    <t>1408/08/15</t>
  </si>
  <si>
    <t>1408/08/16</t>
  </si>
  <si>
    <t>1408/08/17</t>
  </si>
  <si>
    <t>1408/08/18</t>
  </si>
  <si>
    <t>1408/08/19</t>
  </si>
  <si>
    <t>1408/08/20</t>
  </si>
  <si>
    <t>1408/08/21</t>
  </si>
  <si>
    <t>1408/08/22</t>
  </si>
  <si>
    <t>1408/08/23</t>
  </si>
  <si>
    <t>1408/08/24</t>
  </si>
  <si>
    <t>1408/08/25</t>
  </si>
  <si>
    <t>1408/08/26</t>
  </si>
  <si>
    <t>1408/08/27</t>
  </si>
  <si>
    <t>1408/08/28</t>
  </si>
  <si>
    <t>1408/08/29</t>
  </si>
  <si>
    <t>1408/08/30</t>
  </si>
  <si>
    <t>1408/09/01</t>
  </si>
  <si>
    <t>1408/09/02</t>
  </si>
  <si>
    <t>1408/09/03</t>
  </si>
  <si>
    <t>1408/09/04</t>
  </si>
  <si>
    <t>1408/09/05</t>
  </si>
  <si>
    <t>1408/09/06</t>
  </si>
  <si>
    <t>1408/09/07</t>
  </si>
  <si>
    <t>1408/09/08</t>
  </si>
  <si>
    <t>1408/09/09</t>
  </si>
  <si>
    <t>1408/09/10</t>
  </si>
  <si>
    <t>1408/09/11</t>
  </si>
  <si>
    <t>1408/09/12</t>
  </si>
  <si>
    <t>1408/09/13</t>
  </si>
  <si>
    <t>1408/09/14</t>
  </si>
  <si>
    <t>1408/09/15</t>
  </si>
  <si>
    <t>1408/09/16</t>
  </si>
  <si>
    <t>1408/09/17</t>
  </si>
  <si>
    <t>1408/09/18</t>
  </si>
  <si>
    <t>1408/09/19</t>
  </si>
  <si>
    <t>1408/09/20</t>
  </si>
  <si>
    <t>1408/09/21</t>
  </si>
  <si>
    <t>1408/09/22</t>
  </si>
  <si>
    <t>1408/09/23</t>
  </si>
  <si>
    <t>1408/09/24</t>
  </si>
  <si>
    <t>1408/09/25</t>
  </si>
  <si>
    <t>1408/09/26</t>
  </si>
  <si>
    <t>1408/09/27</t>
  </si>
  <si>
    <t>1408/09/28</t>
  </si>
  <si>
    <t>1408/09/29</t>
  </si>
  <si>
    <t>1408/09/30</t>
  </si>
  <si>
    <t>1408/10/01</t>
  </si>
  <si>
    <t>1408/10/02</t>
  </si>
  <si>
    <t>1408/10/03</t>
  </si>
  <si>
    <t>1408/10/04</t>
  </si>
  <si>
    <t>1408/10/05</t>
  </si>
  <si>
    <t>1408/10/06</t>
  </si>
  <si>
    <t>1408/10/07</t>
  </si>
  <si>
    <t>1408/10/08</t>
  </si>
  <si>
    <t>1408/10/09</t>
  </si>
  <si>
    <t>1408/10/10</t>
  </si>
  <si>
    <t>1408/10/11</t>
  </si>
  <si>
    <t>1408/10/12</t>
  </si>
  <si>
    <t>1408/10/13</t>
  </si>
  <si>
    <t>1408/10/14</t>
  </si>
  <si>
    <t>1408/10/15</t>
  </si>
  <si>
    <t>1408/10/16</t>
  </si>
  <si>
    <t>1408/10/17</t>
  </si>
  <si>
    <t>1408/10/18</t>
  </si>
  <si>
    <t>1408/10/19</t>
  </si>
  <si>
    <t>1408/10/20</t>
  </si>
  <si>
    <t>1408/10/21</t>
  </si>
  <si>
    <t>1408/10/22</t>
  </si>
  <si>
    <t>1408/10/23</t>
  </si>
  <si>
    <t>1408/10/24</t>
  </si>
  <si>
    <t>1408/10/25</t>
  </si>
  <si>
    <t>1408/10/26</t>
  </si>
  <si>
    <t>1408/10/27</t>
  </si>
  <si>
    <t>1408/10/28</t>
  </si>
  <si>
    <t>1408/10/29</t>
  </si>
  <si>
    <t>1408/10/30</t>
  </si>
  <si>
    <t>1408/11/01</t>
  </si>
  <si>
    <t>1408/11/02</t>
  </si>
  <si>
    <t>1408/11/03</t>
  </si>
  <si>
    <t>1408/11/04</t>
  </si>
  <si>
    <t>1408/11/05</t>
  </si>
  <si>
    <t>1408/11/06</t>
  </si>
  <si>
    <t>1408/11/07</t>
  </si>
  <si>
    <t>1408/11/08</t>
  </si>
  <si>
    <t>1408/11/09</t>
  </si>
  <si>
    <t>1408/11/10</t>
  </si>
  <si>
    <t>1408/11/11</t>
  </si>
  <si>
    <t>1408/11/12</t>
  </si>
  <si>
    <t>1408/11/13</t>
  </si>
  <si>
    <t>1408/11/14</t>
  </si>
  <si>
    <t>1408/11/15</t>
  </si>
  <si>
    <t>1408/11/16</t>
  </si>
  <si>
    <t>1408/11/17</t>
  </si>
  <si>
    <t>1408/11/18</t>
  </si>
  <si>
    <t>1408/11/19</t>
  </si>
  <si>
    <t>1408/11/20</t>
  </si>
  <si>
    <t>1408/11/21</t>
  </si>
  <si>
    <t>1408/11/22</t>
  </si>
  <si>
    <t>1408/11/23</t>
  </si>
  <si>
    <t>1408/11/24</t>
  </si>
  <si>
    <t>1408/11/25</t>
  </si>
  <si>
    <t>1408/11/26</t>
  </si>
  <si>
    <t>1408/11/27</t>
  </si>
  <si>
    <t>1408/11/28</t>
  </si>
  <si>
    <t>1408/11/29</t>
  </si>
  <si>
    <t>1408/11/30</t>
  </si>
  <si>
    <t>1408/12/01</t>
  </si>
  <si>
    <t>1408/12/02</t>
  </si>
  <si>
    <t>1408/12/03</t>
  </si>
  <si>
    <t>1408/12/04</t>
  </si>
  <si>
    <t>1408/12/05</t>
  </si>
  <si>
    <t>1408/12/06</t>
  </si>
  <si>
    <t>1408/12/07</t>
  </si>
  <si>
    <t>1408/12/08</t>
  </si>
  <si>
    <t>1408/12/09</t>
  </si>
  <si>
    <t>1408/12/10</t>
  </si>
  <si>
    <t>1408/12/11</t>
  </si>
  <si>
    <t>1408/12/12</t>
  </si>
  <si>
    <t>1408/12/13</t>
  </si>
  <si>
    <t>1408/12/14</t>
  </si>
  <si>
    <t>1408/12/15</t>
  </si>
  <si>
    <t>1408/12/16</t>
  </si>
  <si>
    <t>1408/12/17</t>
  </si>
  <si>
    <t>1408/12/18</t>
  </si>
  <si>
    <t>1408/12/19</t>
  </si>
  <si>
    <t>1408/12/20</t>
  </si>
  <si>
    <t>1408/12/21</t>
  </si>
  <si>
    <t>1408/12/22</t>
  </si>
  <si>
    <t>1408/12/23</t>
  </si>
  <si>
    <t>1408/12/24</t>
  </si>
  <si>
    <t>1408/12/25</t>
  </si>
  <si>
    <t>1408/12/26</t>
  </si>
  <si>
    <t>1408/12/27</t>
  </si>
  <si>
    <t>1408/12/28</t>
  </si>
  <si>
    <t>1408/12/29</t>
  </si>
  <si>
    <t>1408/12/30</t>
  </si>
  <si>
    <t>1409/01/01</t>
  </si>
  <si>
    <t>1409/01/02</t>
  </si>
  <si>
    <t>1409/01/03</t>
  </si>
  <si>
    <t>1409/01/04</t>
  </si>
  <si>
    <t>1409/01/05</t>
  </si>
  <si>
    <t>1409/01/06</t>
  </si>
  <si>
    <t>1409/01/07</t>
  </si>
  <si>
    <t>1409/01/08</t>
  </si>
  <si>
    <t>1409/01/09</t>
  </si>
  <si>
    <t>1409/01/10</t>
  </si>
  <si>
    <t>1409/01/11</t>
  </si>
  <si>
    <t>1409/01/12</t>
  </si>
  <si>
    <t>1409/01/13</t>
  </si>
  <si>
    <t>1409/01/14</t>
  </si>
  <si>
    <t>1409/01/15</t>
  </si>
  <si>
    <t>1409/01/16</t>
  </si>
  <si>
    <t>1409/01/17</t>
  </si>
  <si>
    <t>1409/01/18</t>
  </si>
  <si>
    <t>1409/01/19</t>
  </si>
  <si>
    <t>1409/01/20</t>
  </si>
  <si>
    <t>1409/01/21</t>
  </si>
  <si>
    <t>1409/01/22</t>
  </si>
  <si>
    <t>1409/01/23</t>
  </si>
  <si>
    <t>1409/01/24</t>
  </si>
  <si>
    <t>1409/01/25</t>
  </si>
  <si>
    <t>1409/01/26</t>
  </si>
  <si>
    <t>1409/01/27</t>
  </si>
  <si>
    <t>1409/01/28</t>
  </si>
  <si>
    <t>1409/01/29</t>
  </si>
  <si>
    <t>1409/01/30</t>
  </si>
  <si>
    <t>1409/01/31</t>
  </si>
  <si>
    <t>1409/02/01</t>
  </si>
  <si>
    <t>1409/02/02</t>
  </si>
  <si>
    <t>1409/02/03</t>
  </si>
  <si>
    <t>1409/02/04</t>
  </si>
  <si>
    <t>1409/02/05</t>
  </si>
  <si>
    <t>1409/02/06</t>
  </si>
  <si>
    <t>1409/02/07</t>
  </si>
  <si>
    <t>1409/02/08</t>
  </si>
  <si>
    <t>1409/02/09</t>
  </si>
  <si>
    <t>1409/02/10</t>
  </si>
  <si>
    <t>1409/02/11</t>
  </si>
  <si>
    <t>1409/02/12</t>
  </si>
  <si>
    <t>1409/02/13</t>
  </si>
  <si>
    <t>1409/02/14</t>
  </si>
  <si>
    <t>1409/02/15</t>
  </si>
  <si>
    <t>1409/02/16</t>
  </si>
  <si>
    <t>1409/02/17</t>
  </si>
  <si>
    <t>1409/02/18</t>
  </si>
  <si>
    <t>1409/02/19</t>
  </si>
  <si>
    <t>1409/02/20</t>
  </si>
  <si>
    <t>1409/02/21</t>
  </si>
  <si>
    <t>1409/02/22</t>
  </si>
  <si>
    <t>1409/02/23</t>
  </si>
  <si>
    <t>1409/02/24</t>
  </si>
  <si>
    <t>1409/02/25</t>
  </si>
  <si>
    <t>1409/02/26</t>
  </si>
  <si>
    <t>1409/02/27</t>
  </si>
  <si>
    <t>1409/02/28</t>
  </si>
  <si>
    <t>1409/02/29</t>
  </si>
  <si>
    <t>1409/02/30</t>
  </si>
  <si>
    <t>1409/02/31</t>
  </si>
  <si>
    <t>1409/03/01</t>
  </si>
  <si>
    <t>1409/03/02</t>
  </si>
  <si>
    <t>1409/03/03</t>
  </si>
  <si>
    <t>1409/03/04</t>
  </si>
  <si>
    <t>1409/03/05</t>
  </si>
  <si>
    <t>1409/03/06</t>
  </si>
  <si>
    <t>1409/03/07</t>
  </si>
  <si>
    <t>1409/03/08</t>
  </si>
  <si>
    <t>1409/03/09</t>
  </si>
  <si>
    <t>1409/03/10</t>
  </si>
  <si>
    <t>1409/03/11</t>
  </si>
  <si>
    <t>1409/03/12</t>
  </si>
  <si>
    <t>1409/03/13</t>
  </si>
  <si>
    <t>1409/03/14</t>
  </si>
  <si>
    <t>1409/03/15</t>
  </si>
  <si>
    <t>1409/03/16</t>
  </si>
  <si>
    <t>1409/03/17</t>
  </si>
  <si>
    <t>1409/03/18</t>
  </si>
  <si>
    <t>1409/03/19</t>
  </si>
  <si>
    <t>1409/03/20</t>
  </si>
  <si>
    <t>1409/03/21</t>
  </si>
  <si>
    <t>1409/03/22</t>
  </si>
  <si>
    <t>1409/03/23</t>
  </si>
  <si>
    <t>1409/03/24</t>
  </si>
  <si>
    <t>1409/03/25</t>
  </si>
  <si>
    <t>2856</t>
  </si>
  <si>
    <t>4002</t>
  </si>
  <si>
    <t>4003</t>
  </si>
  <si>
    <t>64291</t>
  </si>
  <si>
    <t>55</t>
  </si>
  <si>
    <t>19019</t>
  </si>
  <si>
    <t>1404119516</t>
  </si>
  <si>
    <t>174-175</t>
  </si>
  <si>
    <t>1404057912</t>
  </si>
  <si>
    <t>63-64</t>
  </si>
  <si>
    <t>160481</t>
  </si>
  <si>
    <t>160951</t>
  </si>
  <si>
    <t>2175</t>
  </si>
  <si>
    <t>2195</t>
  </si>
  <si>
    <t>2229</t>
  </si>
  <si>
    <t>2242</t>
  </si>
  <si>
    <t>2273</t>
  </si>
  <si>
    <t>2206</t>
  </si>
  <si>
    <t>2050</t>
  </si>
  <si>
    <t>2070</t>
  </si>
  <si>
    <t>2101</t>
  </si>
  <si>
    <t>2126</t>
  </si>
  <si>
    <t>1884</t>
  </si>
  <si>
    <t>1915</t>
  </si>
  <si>
    <t>1941</t>
  </si>
  <si>
    <t>1984</t>
  </si>
  <si>
    <t>2005</t>
  </si>
  <si>
    <t>1821</t>
  </si>
  <si>
    <t>1859</t>
  </si>
  <si>
    <t>4005</t>
  </si>
  <si>
    <t>553</t>
  </si>
  <si>
    <t>194</t>
  </si>
  <si>
    <t>1284</t>
  </si>
  <si>
    <t>139</t>
  </si>
  <si>
    <t>تصویر فرم</t>
  </si>
  <si>
    <t>آدرس فرم ارزیابی</t>
  </si>
  <si>
    <t>161123</t>
  </si>
  <si>
    <t>4566</t>
  </si>
  <si>
    <t>14040067</t>
  </si>
  <si>
    <t>14040382</t>
  </si>
  <si>
    <t>شماره سند</t>
  </si>
  <si>
    <t>طرف مقابل</t>
  </si>
  <si>
    <t>مرکز نگهداری</t>
  </si>
  <si>
    <t>تاریخ سند</t>
  </si>
  <si>
    <t>وضعیت سند</t>
  </si>
  <si>
    <t>تاریخ 
آخرین تغییر سند</t>
  </si>
  <si>
    <t>عطف</t>
  </si>
  <si>
    <t>کد کالا</t>
  </si>
  <si>
    <t>کد انبار</t>
  </si>
  <si>
    <t>نام انبار</t>
  </si>
  <si>
    <t>توضیحات</t>
  </si>
  <si>
    <t>ثبت شده</t>
  </si>
  <si>
    <t>تایید شده</t>
  </si>
  <si>
    <t>در حال بررسی</t>
  </si>
  <si>
    <t>انبار مواد اولیه</t>
  </si>
  <si>
    <t>اشتهارد</t>
  </si>
  <si>
    <t>تاریخ ایجاد سند</t>
  </si>
  <si>
    <t>رزین برنا 40</t>
  </si>
  <si>
    <t>140482184</t>
  </si>
  <si>
    <t>1404173952</t>
  </si>
  <si>
    <t>14040500</t>
  </si>
  <si>
    <t>14040222</t>
  </si>
  <si>
    <t>14040851</t>
  </si>
  <si>
    <t>1404192790</t>
  </si>
  <si>
    <t>سند برگشتی موجود است</t>
  </si>
  <si>
    <t xml:space="preserve">برای این تامین کننده </t>
  </si>
  <si>
    <t>تصویر سند</t>
  </si>
  <si>
    <t>آدرس فرم برگشتی</t>
  </si>
  <si>
    <t>زمـان بـاقـی مـانـده</t>
  </si>
  <si>
    <t>14040882</t>
  </si>
  <si>
    <t>0000/00/00</t>
  </si>
  <si>
    <t>04006</t>
  </si>
  <si>
    <t>14040417</t>
  </si>
  <si>
    <t>2292</t>
  </si>
  <si>
    <t>2347</t>
  </si>
  <si>
    <t>2377</t>
  </si>
  <si>
    <t>2390</t>
  </si>
  <si>
    <t xml:space="preserve">خانم ملکی </t>
  </si>
  <si>
    <t>خیابان مطهری خیابان علی اکبری خیابان صحاف زاده پلاک 62</t>
  </si>
  <si>
    <t>wwwçparchsazco.com</t>
  </si>
  <si>
    <t xml:space="preserve">شهرک صنعتی مبار که فاز 4 </t>
  </si>
  <si>
    <t xml:space="preserve">شرکت پاک شیمی صفه سپاهان </t>
  </si>
  <si>
    <t xml:space="preserve">قسمت فر وش </t>
  </si>
  <si>
    <t xml:space="preserve">آقای جهان نیا </t>
  </si>
  <si>
    <t>پارک شهر خیابان باب همایون پلاک 71</t>
  </si>
  <si>
    <t xml:space="preserve"> www.sabahico.com</t>
  </si>
  <si>
    <t xml:space="preserve">خمیر رنگ </t>
  </si>
  <si>
    <t>شهرک صنعتی اشتهارد، بلوار ملاصدرای غربی، کوچه گلشن سوم</t>
  </si>
  <si>
    <t>مواد smc* bmc</t>
  </si>
  <si>
    <t xml:space="preserve">آقای مومیوند </t>
  </si>
  <si>
    <t>026-37776377</t>
  </si>
  <si>
    <t>031- 52273448</t>
  </si>
  <si>
    <t>www.https:payaplast.ir</t>
  </si>
  <si>
    <t xml:space="preserve"> www.pakchemical.com</t>
  </si>
  <si>
    <t>جاده قدیم قم شورآباد خیابان واوان رو به روی کفش الهام بن بست برومند پلاک 1</t>
  </si>
  <si>
    <t>https://avidchemical.com/</t>
  </si>
  <si>
    <t>www.poudrsazan.com</t>
  </si>
  <si>
    <t>بنیان کالا</t>
  </si>
  <si>
    <t>4730</t>
  </si>
  <si>
    <t>تهران، بلوار میرداماد، میدان محسنی، خیابان کاووسی، پلاک،۲۴ طبقه ۴ واحد ۱۱</t>
  </si>
  <si>
    <t xml:space="preserve"> </t>
  </si>
  <si>
    <t>229</t>
  </si>
  <si>
    <t>200</t>
  </si>
  <si>
    <t>4007</t>
  </si>
  <si>
    <t>4008</t>
  </si>
  <si>
    <t/>
  </si>
  <si>
    <t>264</t>
  </si>
  <si>
    <t>285</t>
  </si>
  <si>
    <t>Z:\audit\analysis\File\Factor\</t>
  </si>
  <si>
    <t>Z:\audit\analysis\File\Certificate\</t>
  </si>
  <si>
    <t>Z:\audit\analysis\File\Data Sheet\</t>
  </si>
  <si>
    <t>Z:\audit\analysis\File\Resid Anbar\</t>
  </si>
  <si>
    <t>Z:\audit\analysis\File\form\</t>
  </si>
  <si>
    <t>4009</t>
  </si>
  <si>
    <t>565</t>
  </si>
  <si>
    <t>14040967</t>
  </si>
  <si>
    <t>306</t>
  </si>
  <si>
    <t>296</t>
  </si>
  <si>
    <t>ماه</t>
  </si>
  <si>
    <t>مقدار</t>
  </si>
  <si>
    <t>فصل</t>
  </si>
  <si>
    <t xml:space="preserve"> نام تامین کننده</t>
  </si>
  <si>
    <t>اریکه صنعت ایلیا</t>
  </si>
  <si>
    <t>پرچ ساز</t>
  </si>
  <si>
    <t>پترو اکتان ایساتیس</t>
  </si>
  <si>
    <t>اطلاعات ورود کاربران</t>
  </si>
  <si>
    <t>اطلاعات کاربران</t>
  </si>
  <si>
    <t>کاربری که در حال ورود است</t>
  </si>
  <si>
    <t>نام شیت ها</t>
  </si>
  <si>
    <t>دسترسی به شیت ها</t>
  </si>
  <si>
    <t>نام کاربری</t>
  </si>
  <si>
    <t>کاربر</t>
  </si>
  <si>
    <t>نام سیستم</t>
  </si>
  <si>
    <t>نام کاربر</t>
  </si>
  <si>
    <t>تاریخ ورود</t>
  </si>
  <si>
    <t>ساعت ورود</t>
  </si>
  <si>
    <t>رمز عبور</t>
  </si>
  <si>
    <t>ترکیب</t>
  </si>
  <si>
    <t>مورد تایید است ؟</t>
  </si>
  <si>
    <t>نام شیت</t>
  </si>
  <si>
    <t>کاربر : درویش</t>
  </si>
  <si>
    <t>admin</t>
  </si>
  <si>
    <t>شاهین درویش</t>
  </si>
  <si>
    <t>تعداد دسترسی</t>
  </si>
  <si>
    <t>دسترسی ها</t>
  </si>
  <si>
    <t>Data</t>
  </si>
  <si>
    <t>Information</t>
  </si>
  <si>
    <t>HelpRamz</t>
  </si>
  <si>
    <t>List</t>
  </si>
  <si>
    <t>white</t>
  </si>
  <si>
    <t>kianloo_e</t>
  </si>
  <si>
    <t>Index</t>
  </si>
  <si>
    <t>Home</t>
  </si>
  <si>
    <t>Trend</t>
  </si>
  <si>
    <t>Arzyabi</t>
  </si>
  <si>
    <t>Report</t>
  </si>
  <si>
    <t>Report2</t>
  </si>
  <si>
    <t>Cover</t>
  </si>
  <si>
    <t>Help</t>
  </si>
  <si>
    <t>Information1</t>
  </si>
  <si>
    <t>Reject</t>
  </si>
  <si>
    <t>الناز کیانلو</t>
  </si>
  <si>
    <t>کاربر : کیانلو</t>
  </si>
  <si>
    <t>ساعت خروج</t>
  </si>
  <si>
    <t>326</t>
  </si>
  <si>
    <t>343</t>
  </si>
  <si>
    <t>4010</t>
  </si>
  <si>
    <t>4011</t>
  </si>
  <si>
    <t>1404299773</t>
  </si>
  <si>
    <t>quo1380</t>
  </si>
  <si>
    <t>1404299579</t>
  </si>
  <si>
    <t>کامپاند 9010</t>
  </si>
  <si>
    <t>19777</t>
  </si>
  <si>
    <t>20129</t>
  </si>
  <si>
    <t>2453</t>
  </si>
  <si>
    <t>2537</t>
  </si>
  <si>
    <t>2575</t>
  </si>
  <si>
    <t>2628</t>
  </si>
  <si>
    <t>2655</t>
  </si>
  <si>
    <t>2685</t>
  </si>
  <si>
    <t>2706</t>
  </si>
  <si>
    <t>2730</t>
  </si>
  <si>
    <t>2742</t>
  </si>
  <si>
    <t>2780</t>
  </si>
  <si>
    <t>6003</t>
  </si>
  <si>
    <t>رزین PYAY 43</t>
  </si>
  <si>
    <t>5570</t>
  </si>
  <si>
    <t>5998</t>
  </si>
  <si>
    <t>6138</t>
  </si>
  <si>
    <t>5656</t>
  </si>
  <si>
    <t>6139</t>
  </si>
  <si>
    <t>64393</t>
  </si>
  <si>
    <t>249</t>
  </si>
  <si>
    <t>خوش آمدید</t>
  </si>
  <si>
    <t>USER</t>
  </si>
  <si>
    <t>Pass 1</t>
  </si>
  <si>
    <t>Pass 2</t>
  </si>
  <si>
    <t>Password</t>
  </si>
  <si>
    <t>تصویر کاربر</t>
  </si>
  <si>
    <t>امضای کاربر</t>
  </si>
  <si>
    <t>شماره تماس</t>
  </si>
  <si>
    <t>Menu</t>
  </si>
  <si>
    <t>روند مقایسه ای امتیاز ارزیابی عملکرد تامین کنندگان</t>
  </si>
  <si>
    <t>کاربر : مهمان</t>
  </si>
  <si>
    <t>رزین پایا 40 , رزین پایا40R و 43</t>
  </si>
  <si>
    <t>دفتر مرکزی ، تهران خیابان پاسداران خیابان نارنجستان هشتم پلاک ۲۳ساختمان پارک سنتر، طبقه ۱۵ واحد 1</t>
  </si>
  <si>
    <t>کرج کمال شهر ابتدای پليس راه چهار باغ  خيابان عطا خيابان کارگر پلاک ۱۰۳۰۵​ ، کدپستی : ۳۱۹۹۹۹۸۷۶۶</t>
  </si>
  <si>
    <t>کهن ، محمدزاده</t>
  </si>
  <si>
    <t>مدیر عامل - مدیرفروش</t>
  </si>
  <si>
    <t>آقای زینعلی - علوی</t>
  </si>
  <si>
    <t xml:space="preserve">تهران، خيابان احمد قصير (بخارست)، کوچه سيزدهم، پلاک 2، واحد 4
اتوبان کرج-قزوین روبروی نیروگاه شهید رجایی شهرک صنعتی کاسپین بلوار عبید زاکانی میدان صنعت خیابان صنعت ششم </t>
  </si>
  <si>
    <t>0901837923-تلگرام</t>
  </si>
  <si>
    <t>امین خاتمی-مبارکی-پارسا(صدور فاکتور)</t>
  </si>
  <si>
    <t>0773-7263881</t>
  </si>
  <si>
    <t>آقای میرزایی -خانم اعتمادی</t>
  </si>
  <si>
    <t>بخش فروش - رئیس بازرسی فنی</t>
  </si>
  <si>
    <t>ایزدی (داخلی 4147)</t>
  </si>
  <si>
    <t>پیگمنت مشکی PRINTON156</t>
  </si>
  <si>
    <t>مدیر فروش-رئیس هیئت مدیره-مدیرعامل</t>
  </si>
  <si>
    <t>کلمه عبور</t>
  </si>
  <si>
    <t>user110</t>
  </si>
  <si>
    <t>کاربر مهمان</t>
  </si>
  <si>
    <t>هدف</t>
  </si>
  <si>
    <t>معیار پذیرش</t>
  </si>
  <si>
    <t>تفسیر</t>
  </si>
  <si>
    <t xml:space="preserve">انحراف </t>
  </si>
  <si>
    <t>ماه/سال</t>
  </si>
  <si>
    <t>زودتر از حد انتظار</t>
  </si>
  <si>
    <t>دیرتر از حد انتظار</t>
  </si>
  <si>
    <t>نوع انحراف را وارد نمایید :</t>
  </si>
  <si>
    <t>زمان خرید
(روز)</t>
  </si>
  <si>
    <t>lead   time
(روز)</t>
  </si>
  <si>
    <t>Deviation</t>
  </si>
  <si>
    <t>14041704</t>
  </si>
  <si>
    <t>4012</t>
  </si>
  <si>
    <t>367</t>
  </si>
  <si>
    <t>20606</t>
  </si>
  <si>
    <t>248</t>
  </si>
  <si>
    <t>2855</t>
  </si>
  <si>
    <t>QUO1262</t>
  </si>
  <si>
    <t xml:space="preserve">پیچ و مهره </t>
  </si>
  <si>
    <t>اگر D&gt;0 باشد یعنی خرید با تاخیر انجام شده است</t>
  </si>
  <si>
    <t>اگر D&lt;0 باشد یعنی خرید زودتر از موعد انجام شده است</t>
  </si>
  <si>
    <t>lead   time - انحراف زمانی خرید</t>
  </si>
  <si>
    <t>D =</t>
  </si>
  <si>
    <t>395</t>
  </si>
  <si>
    <t>20206</t>
  </si>
  <si>
    <t>14041520</t>
  </si>
  <si>
    <t>19327</t>
  </si>
  <si>
    <t>Q</t>
  </si>
  <si>
    <t>U</t>
  </si>
  <si>
    <t>KIANLOO_E</t>
  </si>
  <si>
    <t>2890</t>
  </si>
  <si>
    <t>1404371726</t>
  </si>
  <si>
    <t>2803</t>
  </si>
  <si>
    <t>2822</t>
  </si>
  <si>
    <t>2859</t>
  </si>
  <si>
    <t>1404362731</t>
  </si>
  <si>
    <t>415</t>
  </si>
  <si>
    <t>94</t>
  </si>
  <si>
    <t>2904</t>
  </si>
  <si>
    <t>2928</t>
  </si>
  <si>
    <t>4014</t>
  </si>
  <si>
    <t>257</t>
  </si>
  <si>
    <t>4013</t>
  </si>
  <si>
    <t>435</t>
  </si>
  <si>
    <t>QUO1466</t>
  </si>
  <si>
    <t>2976</t>
  </si>
  <si>
    <t>3006</t>
  </si>
  <si>
    <t xml:space="preserve">125		</t>
  </si>
  <si>
    <t xml:space="preserve">119	</t>
  </si>
  <si>
    <t>3034</t>
  </si>
  <si>
    <t>3046</t>
  </si>
  <si>
    <t>3068</t>
  </si>
  <si>
    <t>3093</t>
  </si>
  <si>
    <t>14041903</t>
  </si>
  <si>
    <t>4016</t>
  </si>
  <si>
    <t>527</t>
  </si>
  <si>
    <t>14041911</t>
  </si>
  <si>
    <t>6308</t>
  </si>
  <si>
    <t>460</t>
  </si>
  <si>
    <t>20837</t>
  </si>
  <si>
    <t>21441</t>
  </si>
  <si>
    <t>1404440320</t>
  </si>
  <si>
    <t>QUO1485</t>
  </si>
  <si>
    <t>3109</t>
  </si>
  <si>
    <t>498</t>
  </si>
  <si>
    <t>390</t>
  </si>
  <si>
    <t>2486</t>
  </si>
  <si>
    <t>3188</t>
  </si>
  <si>
    <t>3182</t>
  </si>
  <si>
    <t>6833</t>
  </si>
  <si>
    <t>6827</t>
  </si>
  <si>
    <t>536</t>
  </si>
  <si>
    <t>130-134</t>
  </si>
  <si>
    <t>1404449388</t>
  </si>
  <si>
    <t>699-698</t>
  </si>
  <si>
    <t>21638</t>
  </si>
  <si>
    <t>14042469</t>
  </si>
  <si>
    <t>1404497065</t>
  </si>
  <si>
    <t>خاکسار شیمی</t>
  </si>
  <si>
    <t>1404124</t>
  </si>
  <si>
    <t>1404506883</t>
  </si>
  <si>
    <t>3226</t>
  </si>
  <si>
    <t>3301</t>
  </si>
  <si>
    <t>3294</t>
  </si>
  <si>
    <t>3257</t>
  </si>
  <si>
    <t>64496</t>
  </si>
  <si>
    <t>ساجده نجفی</t>
  </si>
  <si>
    <t>Najafi_s</t>
  </si>
  <si>
    <t>کاربر : نجفی</t>
  </si>
  <si>
    <t>شادی آور پویان</t>
  </si>
  <si>
    <t>انتخاب ماه :</t>
  </si>
  <si>
    <t>darvish_s</t>
  </si>
  <si>
    <t>اطلاعات تامین کنندگان مواد / قطعات</t>
  </si>
  <si>
    <t>تاریخ بروز رسانی :</t>
  </si>
  <si>
    <t>4021</t>
  </si>
  <si>
    <t>4020</t>
  </si>
  <si>
    <t>8</t>
  </si>
  <si>
    <t>خانم مرادی</t>
  </si>
  <si>
    <t>تهران ناصر خسرو کوچه شهید قاسم کجوری کوچه خدابنده لو پلاک 65</t>
  </si>
  <si>
    <t>INFO@KHCIRAN.COM</t>
  </si>
  <si>
    <t>Elnaz Kiyanlo</t>
  </si>
  <si>
    <t>3384</t>
  </si>
  <si>
    <t>3404</t>
  </si>
  <si>
    <t>3440</t>
  </si>
  <si>
    <t xml:space="preserve">شرکت لفاف مهر </t>
  </si>
  <si>
    <t>فیلم پلی استر متالایز</t>
  </si>
  <si>
    <t>1051</t>
  </si>
  <si>
    <t>64418</t>
  </si>
  <si>
    <t>1907</t>
  </si>
  <si>
    <t>581</t>
  </si>
  <si>
    <t>598</t>
  </si>
  <si>
    <t>32323</t>
  </si>
  <si>
    <t>64530</t>
  </si>
  <si>
    <t>ادامه بده ، به هدف نزديک‌تري!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</si>
</sst>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"/>
    <numFmt numFmtId="165" formatCode="[$-960429]yyyy/mm/dd;@"/>
    <numFmt numFmtId="166" formatCode="[$-960429]yyyy/mm;@"/>
    <numFmt numFmtId="167" formatCode="[$-3000401]0"/>
    <numFmt numFmtId="168" formatCode="0.00000"/>
    <numFmt numFmtId="169" formatCode=";;;"/>
    <numFmt numFmtId="170" formatCode="[$-160429]yyyy/mm/dd;@"/>
    <numFmt numFmtId="171" formatCode="[$-1000000]hh:mm:ss;@"/>
    <numFmt numFmtId="172" formatCode="**"/>
    <numFmt numFmtId="173" formatCode="[$-960429]dddd\,\ d\ mmmm\ yyyy;@"/>
    <numFmt numFmtId="174" formatCode="[$-960429]yyyy/mm/dd"/>
  </numFmts>
  <fonts count="52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Vazirmatn FD"/>
    </font>
    <font>
      <b/>
      <sz val="11"/>
      <color theme="1"/>
      <name val="Vazirmatn FD"/>
    </font>
    <font>
      <b/>
      <sz val="11"/>
      <color theme="0"/>
      <name val="Vazirmatn FD"/>
    </font>
    <font>
      <sz val="11"/>
      <color theme="7" tint="0.79998168889431442"/>
      <name val="Vazirmatn FD"/>
    </font>
    <font>
      <sz val="11"/>
      <color theme="8" tint="0.79998168889431442"/>
      <name val="Vazirmatn FD"/>
    </font>
    <font>
      <b/>
      <sz val="12"/>
      <color theme="0"/>
      <name val="Vazirmatn FD"/>
    </font>
    <font>
      <sz val="11"/>
      <color theme="0" tint="-0.14999847407452621"/>
      <name val="Vazirmatn FD"/>
    </font>
    <font>
      <b/>
      <sz val="11"/>
      <color rgb="FF002060"/>
      <name val="Vazirmatn FD"/>
    </font>
    <font>
      <sz val="8"/>
      <name val="Arial"/>
      <family val="2"/>
      <scheme val="minor"/>
    </font>
    <font>
      <sz val="11"/>
      <color theme="0" tint="-4.9989318521683403E-2"/>
      <name val="Vazirmatn FD"/>
    </font>
    <font>
      <b/>
      <sz val="11"/>
      <color theme="0" tint="-4.9989318521683403E-2"/>
      <name val="Vazirmatn FD"/>
    </font>
    <font>
      <b/>
      <sz val="16"/>
      <color theme="0"/>
      <name val="Vazirmatn FD"/>
    </font>
    <font>
      <b/>
      <sz val="10"/>
      <color rgb="FF00B0F0"/>
      <name val="Vazirmatn FD"/>
    </font>
    <font>
      <sz val="8"/>
      <color theme="0" tint="-4.9989318521683403E-2"/>
      <name val="Vazirmatn FD"/>
    </font>
    <font>
      <u/>
      <sz val="11"/>
      <color theme="10"/>
      <name val="Arial"/>
      <family val="2"/>
      <scheme val="minor"/>
    </font>
    <font>
      <sz val="12"/>
      <color theme="1"/>
      <name val="Vazirmatn FD"/>
    </font>
    <font>
      <u/>
      <sz val="12"/>
      <color theme="10"/>
      <name val="Vazirmatn FD"/>
    </font>
    <font>
      <sz val="12"/>
      <name val="Vazirmatn FD"/>
    </font>
    <font>
      <sz val="11"/>
      <color theme="1"/>
      <name val="Vazirmatn FD Black"/>
    </font>
    <font>
      <b/>
      <sz val="12"/>
      <color theme="1"/>
      <name val="Vazirmatn FD"/>
    </font>
    <font>
      <sz val="20"/>
      <color theme="1"/>
      <name val="Vazirmatn FD Black"/>
    </font>
    <font>
      <b/>
      <sz val="20"/>
      <color theme="1"/>
      <name val="Vazirmatn FD"/>
    </font>
    <font>
      <b/>
      <sz val="20"/>
      <color theme="1"/>
      <name val="Vazirmatn FD Black"/>
    </font>
    <font>
      <sz val="14"/>
      <color theme="0"/>
      <name val="Vazirmatn FD Black"/>
    </font>
    <font>
      <b/>
      <sz val="18"/>
      <color theme="3"/>
      <name val="Times New Roman"/>
      <family val="2"/>
      <scheme val="major"/>
    </font>
    <font>
      <sz val="11"/>
      <color rgb="FF002060"/>
      <name val="Vazirmatn FD"/>
    </font>
    <font>
      <sz val="12"/>
      <color theme="8" tint="-0.499984740745262"/>
      <name val="Vazirmatn FD"/>
    </font>
    <font>
      <sz val="10"/>
      <color theme="1"/>
      <name val="Vazirmatn FD"/>
    </font>
    <font>
      <b/>
      <sz val="14"/>
      <color theme="0"/>
      <name val="Vazirmatn FD"/>
    </font>
    <font>
      <b/>
      <sz val="12"/>
      <color rgb="FFFF0000"/>
      <name val="Vazirmatn FD"/>
    </font>
    <font>
      <b/>
      <sz val="9"/>
      <color rgb="FF0070C0"/>
      <name val="Vazirmatn FD"/>
    </font>
    <font>
      <b/>
      <sz val="28"/>
      <color rgb="FF0070C0"/>
      <name val="Vazirmatn FD"/>
    </font>
    <font>
      <b/>
      <sz val="11"/>
      <color theme="8" tint="0.79998168889431442"/>
      <name val="Vazirmatn FD"/>
    </font>
    <font>
      <sz val="16"/>
      <color rgb="FF0070C0"/>
      <name val="Vazirmatn FD Black"/>
    </font>
    <font>
      <sz val="11"/>
      <color rgb="FFFF0000"/>
      <name val="Vazirmatn FD"/>
    </font>
    <font>
      <b/>
      <sz val="12"/>
      <color theme="1"/>
      <name val="B Nazanin"/>
      <charset val="178"/>
    </font>
    <font>
      <sz val="12"/>
      <color theme="1"/>
      <name val="B Nazanin"/>
      <charset val="178"/>
    </font>
    <font>
      <b/>
      <sz val="10"/>
      <color theme="1"/>
      <name val="B Nazanin"/>
      <charset val="178"/>
    </font>
    <font>
      <b/>
      <sz val="12"/>
      <color rgb="FF000000"/>
      <name val="Vazirmatn FD"/>
    </font>
    <font>
      <sz val="16"/>
      <color theme="9" tint="-0.499984740745262"/>
      <name val="Vazirmatn FD Black"/>
    </font>
    <font>
      <sz val="10"/>
      <color theme="1"/>
      <name val="B Nazanin"/>
      <charset val="178"/>
    </font>
    <font>
      <sz val="11"/>
      <color theme="1"/>
      <name val="B Nazanin"/>
      <charset val="178"/>
    </font>
    <font>
      <b/>
      <sz val="12"/>
      <color theme="1"/>
      <name val="Times New Roman"/>
      <family val="1"/>
    </font>
    <font>
      <b/>
      <sz val="12"/>
      <color rgb="FF002060"/>
      <name val="Vazirmatn FD"/>
    </font>
    <font>
      <b/>
      <sz val="14"/>
      <color theme="1"/>
      <name val="Vazirmatn FD"/>
    </font>
    <font>
      <sz val="8"/>
      <color theme="1"/>
      <name val="Vazirmatn FD"/>
    </font>
    <font>
      <sz val="11"/>
      <color theme="0"/>
      <name val="Vazirmatn FD"/>
    </font>
    <font>
      <sz val="11"/>
      <color theme="8" tint="0.79998168889431442"/>
      <name val="Vazirmatn FD Black"/>
    </font>
    <font>
      <b/>
      <sz val="24"/>
      <color theme="1"/>
      <name val="Vazirmatn FD"/>
    </font>
    <font>
      <b/>
      <sz val="16"/>
      <color rgb="FF0000FF"/>
      <name val="B Titr"/>
      <charset val="178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7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00B0F0"/>
      </right>
      <top style="thin">
        <color theme="0"/>
      </top>
      <bottom style="thin">
        <color theme="0"/>
      </bottom>
      <diagonal/>
    </border>
    <border>
      <left style="thin">
        <color rgb="FF00B0F0"/>
      </left>
      <right style="thin">
        <color rgb="FF00B0F0"/>
      </right>
      <top style="thin">
        <color theme="0"/>
      </top>
      <bottom style="thin">
        <color theme="0"/>
      </bottom>
      <diagonal/>
    </border>
    <border>
      <left style="thin">
        <color rgb="FF00B0F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rgb="FF2FC9FF"/>
      </left>
      <right style="thin">
        <color rgb="FF2FC9FF"/>
      </right>
      <top style="thin">
        <color rgb="FF2FC9FF"/>
      </top>
      <bottom style="thin">
        <color rgb="FF2FC9FF"/>
      </bottom>
      <diagonal/>
    </border>
    <border>
      <left/>
      <right/>
      <top/>
      <bottom style="thin">
        <color indexed="64"/>
      </bottom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/>
      <top/>
      <bottom/>
      <diagonal/>
    </border>
    <border>
      <left/>
      <right style="thin">
        <color rgb="FF00B0F0"/>
      </right>
      <top/>
      <bottom/>
      <diagonal/>
    </border>
    <border>
      <left style="thin">
        <color rgb="FF00B0F0"/>
      </left>
      <right/>
      <top/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thin">
        <color rgb="FF2FC9FF"/>
      </left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6" fillId="0" borderId="0" applyNumberFormat="0" applyFill="0" applyBorder="0" applyAlignment="0" applyProtection="0"/>
  </cellStyleXfs>
  <cellXfs count="240">
    <xf numFmtId="0" fontId="0" fillId="0" borderId="0" xfId="0"/>
    <xf numFmtId="0" fontId="2" fillId="2" borderId="0" xfId="0" applyFont="1" applyFill="1" applyAlignment="1" applyProtection="1">
      <alignment horizontal="center" vertical="center"/>
      <protection hidden="1"/>
    </xf>
    <xf numFmtId="3" fontId="2" fillId="2" borderId="0" xfId="0" applyNumberFormat="1" applyFont="1" applyFill="1" applyAlignment="1" applyProtection="1">
      <alignment horizontal="center" vertical="center"/>
      <protection hidden="1"/>
    </xf>
    <xf numFmtId="0" fontId="5" fillId="2" borderId="0" xfId="0" applyFont="1" applyFill="1" applyAlignment="1" applyProtection="1">
      <alignment horizontal="center" vertical="center"/>
      <protection hidden="1"/>
    </xf>
    <xf numFmtId="0" fontId="3" fillId="3" borderId="1" xfId="0" applyFont="1" applyFill="1" applyBorder="1" applyAlignment="1" applyProtection="1">
      <alignment horizontal="center" vertical="center" wrapText="1"/>
      <protection hidden="1"/>
    </xf>
    <xf numFmtId="3" fontId="3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2" borderId="0" xfId="0" applyFont="1" applyFill="1" applyAlignment="1" applyProtection="1">
      <alignment horizontal="center" vertical="center" wrapText="1"/>
      <protection hidden="1"/>
    </xf>
    <xf numFmtId="0" fontId="2" fillId="5" borderId="1" xfId="0" applyFont="1" applyFill="1" applyBorder="1" applyAlignment="1" applyProtection="1">
      <alignment horizontal="center" vertical="center"/>
      <protection hidden="1"/>
    </xf>
    <xf numFmtId="3" fontId="2" fillId="5" borderId="1" xfId="0" applyNumberFormat="1" applyFont="1" applyFill="1" applyBorder="1" applyAlignment="1" applyProtection="1">
      <alignment horizontal="center" vertical="center"/>
      <protection hidden="1"/>
    </xf>
    <xf numFmtId="1" fontId="2" fillId="5" borderId="1" xfId="0" applyNumberFormat="1" applyFont="1" applyFill="1" applyBorder="1" applyAlignment="1" applyProtection="1">
      <alignment horizontal="center" vertical="center"/>
      <protection hidden="1"/>
    </xf>
    <xf numFmtId="0" fontId="3" fillId="3" borderId="2" xfId="0" applyFont="1" applyFill="1" applyBorder="1" applyAlignment="1" applyProtection="1">
      <alignment horizontal="center" vertical="center" wrapText="1"/>
      <protection hidden="1"/>
    </xf>
    <xf numFmtId="0" fontId="3" fillId="3" borderId="3" xfId="0" applyFont="1" applyFill="1" applyBorder="1" applyAlignment="1" applyProtection="1">
      <alignment horizontal="center" vertical="center" wrapText="1"/>
      <protection hidden="1"/>
    </xf>
    <xf numFmtId="3" fontId="3" fillId="3" borderId="3" xfId="0" applyNumberFormat="1" applyFont="1" applyFill="1" applyBorder="1" applyAlignment="1" applyProtection="1">
      <alignment horizontal="center" vertical="center" wrapText="1"/>
      <protection hidden="1"/>
    </xf>
    <xf numFmtId="0" fontId="3" fillId="3" borderId="4" xfId="0" applyFont="1" applyFill="1" applyBorder="1" applyAlignment="1" applyProtection="1">
      <alignment horizontal="center" vertical="center" wrapText="1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3" fontId="2" fillId="4" borderId="0" xfId="0" applyNumberFormat="1" applyFont="1" applyFill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locked="0"/>
    </xf>
    <xf numFmtId="3" fontId="2" fillId="2" borderId="1" xfId="0" applyNumberFormat="1" applyFont="1" applyFill="1" applyBorder="1" applyAlignment="1" applyProtection="1">
      <alignment horizontal="center" vertical="center"/>
      <protection locked="0"/>
    </xf>
    <xf numFmtId="9" fontId="2" fillId="2" borderId="1" xfId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165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horizontal="center" vertical="center"/>
      <protection hidden="1"/>
    </xf>
    <xf numFmtId="0" fontId="3" fillId="3" borderId="1" xfId="0" applyFont="1" applyFill="1" applyBorder="1" applyAlignment="1" applyProtection="1">
      <alignment horizontal="center" vertical="center"/>
      <protection hidden="1"/>
    </xf>
    <xf numFmtId="0" fontId="2" fillId="2" borderId="0" xfId="0" applyFont="1" applyFill="1" applyProtection="1">
      <protection hidden="1"/>
    </xf>
    <xf numFmtId="1" fontId="2" fillId="2" borderId="0" xfId="0" applyNumberFormat="1" applyFont="1" applyFill="1" applyAlignment="1" applyProtection="1">
      <alignment horizontal="center" vertical="center"/>
      <protection hidden="1"/>
    </xf>
    <xf numFmtId="1" fontId="7" fillId="3" borderId="0" xfId="0" applyNumberFormat="1" applyFont="1" applyFill="1" applyAlignment="1" applyProtection="1">
      <alignment horizontal="center" vertical="center"/>
      <protection hidden="1"/>
    </xf>
    <xf numFmtId="0" fontId="2" fillId="3" borderId="0" xfId="0" applyFont="1" applyFill="1" applyProtection="1">
      <protection hidden="1"/>
    </xf>
    <xf numFmtId="0" fontId="8" fillId="2" borderId="0" xfId="0" applyFont="1" applyFill="1" applyAlignment="1" applyProtection="1">
      <alignment horizontal="right" vertical="center"/>
      <protection hidden="1"/>
    </xf>
    <xf numFmtId="0" fontId="4" fillId="3" borderId="0" xfId="0" applyFont="1" applyFill="1" applyAlignment="1" applyProtection="1">
      <alignment horizontal="center" vertical="center"/>
      <protection hidden="1"/>
    </xf>
    <xf numFmtId="49" fontId="2" fillId="2" borderId="0" xfId="0" applyNumberFormat="1" applyFont="1" applyFill="1" applyAlignment="1" applyProtection="1">
      <alignment horizontal="center" vertical="center"/>
      <protection hidden="1"/>
    </xf>
    <xf numFmtId="165" fontId="2" fillId="2" borderId="0" xfId="0" applyNumberFormat="1" applyFont="1" applyFill="1" applyAlignment="1" applyProtection="1">
      <alignment horizontal="center" vertical="center"/>
      <protection hidden="1"/>
    </xf>
    <xf numFmtId="166" fontId="11" fillId="2" borderId="0" xfId="0" applyNumberFormat="1" applyFont="1" applyFill="1" applyAlignment="1" applyProtection="1">
      <alignment horizontal="center" vertical="center"/>
      <protection hidden="1"/>
    </xf>
    <xf numFmtId="165" fontId="3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center" vertical="center"/>
      <protection hidden="1"/>
    </xf>
    <xf numFmtId="3" fontId="2" fillId="2" borderId="0" xfId="0" applyNumberFormat="1" applyFont="1" applyFill="1" applyAlignment="1" applyProtection="1">
      <alignment vertical="center"/>
      <protection hidden="1"/>
    </xf>
    <xf numFmtId="49" fontId="3" fillId="3" borderId="1" xfId="0" applyNumberFormat="1" applyFont="1" applyFill="1" applyBorder="1" applyAlignment="1" applyProtection="1">
      <alignment horizontal="center" vertical="center" wrapText="1"/>
      <protection hidden="1"/>
    </xf>
    <xf numFmtId="165" fontId="3" fillId="3" borderId="3" xfId="0" applyNumberFormat="1" applyFont="1" applyFill="1" applyBorder="1" applyAlignment="1" applyProtection="1">
      <alignment horizontal="center" vertical="center" wrapText="1"/>
      <protection hidden="1"/>
    </xf>
    <xf numFmtId="0" fontId="3" fillId="3" borderId="3" xfId="0" applyFont="1" applyFill="1" applyBorder="1" applyAlignment="1" applyProtection="1">
      <alignment horizontal="center" vertical="center"/>
      <protection hidden="1"/>
    </xf>
    <xf numFmtId="49" fontId="3" fillId="3" borderId="3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 applyProtection="1">
      <protection hidden="1"/>
    </xf>
    <xf numFmtId="0" fontId="13" fillId="3" borderId="0" xfId="0" applyFont="1" applyFill="1" applyAlignment="1" applyProtection="1">
      <alignment horizontal="centerContinuous" vertical="center"/>
      <protection hidden="1"/>
    </xf>
    <xf numFmtId="0" fontId="0" fillId="3" borderId="0" xfId="0" applyFill="1" applyAlignment="1" applyProtection="1">
      <alignment horizontal="centerContinuous"/>
      <protection hidden="1"/>
    </xf>
    <xf numFmtId="0" fontId="2" fillId="3" borderId="0" xfId="0" applyFont="1" applyFill="1" applyAlignment="1" applyProtection="1">
      <alignment horizontal="centerContinuous"/>
      <protection hidden="1"/>
    </xf>
    <xf numFmtId="0" fontId="0" fillId="3" borderId="0" xfId="0" applyFill="1" applyProtection="1">
      <protection hidden="1"/>
    </xf>
    <xf numFmtId="0" fontId="9" fillId="2" borderId="5" xfId="0" applyFont="1" applyFill="1" applyBorder="1" applyAlignment="1" applyProtection="1">
      <alignment horizontal="center" vertical="center"/>
      <protection hidden="1"/>
    </xf>
    <xf numFmtId="0" fontId="9" fillId="6" borderId="5" xfId="0" applyFont="1" applyFill="1" applyBorder="1" applyAlignment="1" applyProtection="1">
      <alignment horizontal="center" vertical="center"/>
      <protection locked="0"/>
    </xf>
    <xf numFmtId="1" fontId="2" fillId="3" borderId="0" xfId="0" applyNumberFormat="1" applyFont="1" applyFill="1" applyAlignment="1" applyProtection="1">
      <alignment horizontal="center" vertical="center"/>
      <protection hidden="1"/>
    </xf>
    <xf numFmtId="9" fontId="2" fillId="2" borderId="0" xfId="1" applyFont="1" applyFill="1" applyAlignment="1" applyProtection="1">
      <alignment horizontal="center" vertical="center"/>
      <protection hidden="1"/>
    </xf>
    <xf numFmtId="165" fontId="3" fillId="3" borderId="0" xfId="0" applyNumberFormat="1" applyFont="1" applyFill="1" applyAlignment="1" applyProtection="1">
      <alignment horizontal="center" vertical="center" wrapText="1"/>
      <protection hidden="1"/>
    </xf>
    <xf numFmtId="0" fontId="3" fillId="3" borderId="0" xfId="0" applyFont="1" applyFill="1" applyAlignment="1" applyProtection="1">
      <alignment horizontal="center" vertical="center" wrapText="1"/>
      <protection hidden="1"/>
    </xf>
    <xf numFmtId="49" fontId="3" fillId="3" borderId="0" xfId="0" applyNumberFormat="1" applyFont="1" applyFill="1" applyAlignment="1" applyProtection="1">
      <alignment horizontal="center" vertical="center" wrapText="1"/>
      <protection hidden="1"/>
    </xf>
    <xf numFmtId="3" fontId="3" fillId="3" borderId="0" xfId="0" applyNumberFormat="1" applyFont="1" applyFill="1" applyAlignment="1" applyProtection="1">
      <alignment horizontal="center" vertical="center" wrapText="1"/>
      <protection hidden="1"/>
    </xf>
    <xf numFmtId="9" fontId="3" fillId="3" borderId="0" xfId="1" applyFont="1" applyFill="1" applyBorder="1" applyAlignment="1" applyProtection="1">
      <alignment horizontal="center" vertical="center" wrapText="1"/>
      <protection hidden="1"/>
    </xf>
    <xf numFmtId="0" fontId="14" fillId="2" borderId="0" xfId="0" applyFont="1" applyFill="1" applyAlignment="1" applyProtection="1">
      <alignment horizontal="center" vertical="center"/>
      <protection hidden="1"/>
    </xf>
    <xf numFmtId="2" fontId="2" fillId="2" borderId="0" xfId="0" applyNumberFormat="1" applyFont="1" applyFill="1" applyAlignment="1" applyProtection="1">
      <alignment horizontal="center" vertical="center"/>
      <protection hidden="1"/>
    </xf>
    <xf numFmtId="3" fontId="3" fillId="3" borderId="6" xfId="0" applyNumberFormat="1" applyFont="1" applyFill="1" applyBorder="1" applyAlignment="1" applyProtection="1">
      <alignment horizontal="center" vertical="center" wrapText="1"/>
      <protection hidden="1"/>
    </xf>
    <xf numFmtId="9" fontId="3" fillId="3" borderId="1" xfId="1" applyFont="1" applyFill="1" applyBorder="1" applyAlignment="1" applyProtection="1">
      <alignment horizontal="center" vertical="center" wrapText="1"/>
      <protection hidden="1"/>
    </xf>
    <xf numFmtId="0" fontId="3" fillId="3" borderId="7" xfId="0" applyFont="1" applyFill="1" applyBorder="1" applyAlignment="1" applyProtection="1">
      <alignment horizontal="center" vertical="center" wrapText="1"/>
      <protection hidden="1"/>
    </xf>
    <xf numFmtId="9" fontId="2" fillId="4" borderId="0" xfId="1" applyFont="1" applyFill="1" applyAlignment="1" applyProtection="1">
      <alignment horizontal="center" vertical="center"/>
      <protection hidden="1"/>
    </xf>
    <xf numFmtId="0" fontId="6" fillId="4" borderId="0" xfId="0" applyFont="1" applyFill="1" applyAlignment="1" applyProtection="1">
      <alignment horizontal="right" vertical="center"/>
      <protection hidden="1"/>
    </xf>
    <xf numFmtId="0" fontId="11" fillId="2" borderId="0" xfId="0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 wrapText="1"/>
      <protection hidden="1"/>
    </xf>
    <xf numFmtId="0" fontId="15" fillId="2" borderId="0" xfId="0" applyFont="1" applyFill="1" applyAlignment="1" applyProtection="1">
      <alignment horizontal="center" vertical="center"/>
      <protection hidden="1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164" fontId="4" fillId="3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26" fillId="2" borderId="0" xfId="3" applyFill="1" applyAlignment="1" applyProtection="1">
      <alignment horizontal="center" vertical="center"/>
      <protection hidden="1"/>
    </xf>
    <xf numFmtId="0" fontId="26" fillId="2" borderId="0" xfId="3" applyFill="1" applyAlignment="1" applyProtection="1">
      <alignment horizontal="right" vertical="center"/>
      <protection hidden="1"/>
    </xf>
    <xf numFmtId="0" fontId="27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centerContinuous" vertical="center"/>
      <protection hidden="1"/>
    </xf>
    <xf numFmtId="0" fontId="23" fillId="2" borderId="0" xfId="0" applyFont="1" applyFill="1" applyAlignment="1" applyProtection="1">
      <alignment horizontal="centerContinuous" vertical="center"/>
      <protection hidden="1"/>
    </xf>
    <xf numFmtId="0" fontId="24" fillId="2" borderId="0" xfId="0" applyFont="1" applyFill="1" applyAlignment="1" applyProtection="1">
      <alignment horizontal="centerContinuous" vertical="center"/>
      <protection hidden="1"/>
    </xf>
    <xf numFmtId="0" fontId="20" fillId="2" borderId="0" xfId="0" applyFont="1" applyFill="1" applyAlignment="1" applyProtection="1">
      <alignment horizontal="center" vertical="center"/>
      <protection hidden="1"/>
    </xf>
    <xf numFmtId="0" fontId="17" fillId="2" borderId="0" xfId="0" applyFont="1" applyFill="1" applyAlignment="1" applyProtection="1">
      <alignment horizontal="center" vertical="center"/>
      <protection hidden="1"/>
    </xf>
    <xf numFmtId="166" fontId="2" fillId="2" borderId="0" xfId="0" applyNumberFormat="1" applyFont="1" applyFill="1" applyProtection="1">
      <protection hidden="1"/>
    </xf>
    <xf numFmtId="0" fontId="2" fillId="6" borderId="0" xfId="0" applyFont="1" applyFill="1" applyProtection="1">
      <protection hidden="1"/>
    </xf>
    <xf numFmtId="0" fontId="2" fillId="6" borderId="0" xfId="0" applyFont="1" applyFill="1" applyAlignment="1" applyProtection="1">
      <alignment horizontal="left" vertical="center"/>
      <protection hidden="1"/>
    </xf>
    <xf numFmtId="166" fontId="2" fillId="2" borderId="0" xfId="0" applyNumberFormat="1" applyFont="1" applyFill="1" applyAlignment="1" applyProtection="1">
      <alignment horizontal="center" vertical="center"/>
      <protection hidden="1"/>
    </xf>
    <xf numFmtId="164" fontId="2" fillId="2" borderId="0" xfId="0" applyNumberFormat="1" applyFont="1" applyFill="1" applyAlignment="1" applyProtection="1">
      <alignment horizontal="center" vertical="center"/>
      <protection hidden="1"/>
    </xf>
    <xf numFmtId="1" fontId="4" fillId="3" borderId="0" xfId="0" applyNumberFormat="1" applyFont="1" applyFill="1" applyAlignment="1" applyProtection="1">
      <alignment horizontal="center" vertical="center"/>
      <protection hidden="1"/>
    </xf>
    <xf numFmtId="166" fontId="2" fillId="3" borderId="0" xfId="0" applyNumberFormat="1" applyFont="1" applyFill="1" applyAlignment="1" applyProtection="1">
      <alignment horizontal="center" vertical="center"/>
      <protection hidden="1"/>
    </xf>
    <xf numFmtId="164" fontId="2" fillId="3" borderId="0" xfId="0" applyNumberFormat="1" applyFont="1" applyFill="1" applyAlignment="1" applyProtection="1">
      <alignment horizontal="center" vertical="center"/>
      <protection hidden="1"/>
    </xf>
    <xf numFmtId="164" fontId="4" fillId="3" borderId="0" xfId="0" applyNumberFormat="1" applyFont="1" applyFill="1" applyAlignment="1" applyProtection="1">
      <alignment horizontal="center" vertical="center"/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164" fontId="4" fillId="2" borderId="0" xfId="0" applyNumberFormat="1" applyFont="1" applyFill="1" applyAlignment="1" applyProtection="1">
      <alignment horizontal="center" vertical="center"/>
      <protection hidden="1"/>
    </xf>
    <xf numFmtId="0" fontId="2" fillId="3" borderId="0" xfId="0" applyFont="1" applyFill="1" applyAlignment="1" applyProtection="1">
      <alignment horizontal="center" vertical="center"/>
      <protection hidden="1"/>
    </xf>
    <xf numFmtId="166" fontId="2" fillId="3" borderId="0" xfId="0" applyNumberFormat="1" applyFont="1" applyFill="1" applyProtection="1">
      <protection hidden="1"/>
    </xf>
    <xf numFmtId="3" fontId="3" fillId="3" borderId="1" xfId="0" applyNumberFormat="1" applyFont="1" applyFill="1" applyBorder="1" applyAlignment="1" applyProtection="1">
      <alignment horizontal="center" vertical="center"/>
      <protection hidden="1"/>
    </xf>
    <xf numFmtId="3" fontId="3" fillId="3" borderId="3" xfId="0" applyNumberFormat="1" applyFont="1" applyFill="1" applyBorder="1" applyAlignment="1" applyProtection="1">
      <alignment horizontal="center" vertical="center"/>
      <protection hidden="1"/>
    </xf>
    <xf numFmtId="165" fontId="3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7" fillId="3" borderId="0" xfId="0" applyFont="1" applyFill="1" applyAlignment="1" applyProtection="1">
      <alignment horizontal="centerContinuous" vertical="center"/>
      <protection hidden="1"/>
    </xf>
    <xf numFmtId="0" fontId="29" fillId="2" borderId="0" xfId="0" applyFont="1" applyFill="1" applyAlignment="1" applyProtection="1">
      <alignment horizontal="center" vertical="center"/>
      <protection hidden="1"/>
    </xf>
    <xf numFmtId="0" fontId="30" fillId="3" borderId="0" xfId="0" applyFont="1" applyFill="1" applyAlignment="1" applyProtection="1">
      <alignment horizontal="centerContinuous" vertical="center"/>
      <protection hidden="1"/>
    </xf>
    <xf numFmtId="0" fontId="30" fillId="2" borderId="0" xfId="0" applyFont="1" applyFill="1" applyAlignment="1" applyProtection="1">
      <alignment horizontal="centerContinuous" vertical="center"/>
      <protection hidden="1"/>
    </xf>
    <xf numFmtId="0" fontId="7" fillId="2" borderId="0" xfId="0" applyFont="1" applyFill="1" applyAlignment="1" applyProtection="1">
      <alignment horizontal="centerContinuous" vertical="center"/>
      <protection hidden="1"/>
    </xf>
    <xf numFmtId="168" fontId="21" fillId="2" borderId="0" xfId="0" applyNumberFormat="1" applyFont="1" applyFill="1" applyAlignment="1" applyProtection="1">
      <alignment horizontal="center" vertical="center"/>
      <protection locked="0"/>
    </xf>
    <xf numFmtId="45" fontId="2" fillId="2" borderId="0" xfId="0" applyNumberFormat="1" applyFont="1" applyFill="1" applyProtection="1">
      <protection hidden="1"/>
    </xf>
    <xf numFmtId="45" fontId="31" fillId="2" borderId="0" xfId="0" applyNumberFormat="1" applyFont="1" applyFill="1" applyAlignment="1">
      <alignment horizontal="center" vertical="center"/>
    </xf>
    <xf numFmtId="19" fontId="32" fillId="2" borderId="0" xfId="0" applyNumberFormat="1" applyFont="1" applyFill="1" applyAlignment="1" applyProtection="1">
      <alignment horizontal="left" vertical="center"/>
      <protection locked="0"/>
    </xf>
    <xf numFmtId="45" fontId="21" fillId="2" borderId="0" xfId="0" applyNumberFormat="1" applyFont="1" applyFill="1" applyAlignment="1" applyProtection="1">
      <alignment horizontal="center" vertical="center"/>
      <protection locked="0"/>
    </xf>
    <xf numFmtId="19" fontId="33" fillId="2" borderId="0" xfId="0" applyNumberFormat="1" applyFont="1" applyFill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center" vertical="center"/>
      <protection hidden="1"/>
    </xf>
    <xf numFmtId="0" fontId="3" fillId="3" borderId="9" xfId="0" applyFont="1" applyFill="1" applyBorder="1" applyAlignment="1" applyProtection="1">
      <alignment horizontal="center" vertical="center" wrapText="1"/>
      <protection hidden="1"/>
    </xf>
    <xf numFmtId="166" fontId="12" fillId="3" borderId="0" xfId="0" applyNumberFormat="1" applyFont="1" applyFill="1" applyAlignment="1" applyProtection="1">
      <alignment horizontal="center" vertical="center" wrapText="1"/>
      <protection hidden="1"/>
    </xf>
    <xf numFmtId="0" fontId="34" fillId="2" borderId="0" xfId="0" applyFont="1" applyFill="1" applyAlignment="1" applyProtection="1">
      <alignment horizontal="center" vertical="center" wrapText="1"/>
      <protection hidden="1"/>
    </xf>
    <xf numFmtId="0" fontId="2" fillId="4" borderId="0" xfId="0" applyFont="1" applyFill="1" applyProtection="1">
      <protection hidden="1"/>
    </xf>
    <xf numFmtId="166" fontId="2" fillId="4" borderId="0" xfId="0" applyNumberFormat="1" applyFont="1" applyFill="1" applyProtection="1"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49" fontId="2" fillId="2" borderId="10" xfId="0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vertical="center"/>
      <protection locked="0"/>
    </xf>
    <xf numFmtId="0" fontId="2" fillId="3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21" fillId="2" borderId="0" xfId="0" applyFont="1" applyFill="1" applyAlignment="1" applyProtection="1">
      <alignment horizontal="center"/>
      <protection locked="0"/>
    </xf>
    <xf numFmtId="0" fontId="21" fillId="2" borderId="0" xfId="0" applyFont="1" applyFill="1" applyAlignment="1" applyProtection="1">
      <alignment horizontal="center" vertical="center"/>
      <protection locked="0"/>
    </xf>
    <xf numFmtId="169" fontId="2" fillId="2" borderId="0" xfId="0" applyNumberFormat="1" applyFont="1" applyFill="1" applyProtection="1">
      <protection hidden="1"/>
    </xf>
    <xf numFmtId="169" fontId="2" fillId="6" borderId="0" xfId="0" applyNumberFormat="1" applyFont="1" applyFill="1" applyProtection="1">
      <protection hidden="1"/>
    </xf>
    <xf numFmtId="169" fontId="36" fillId="6" borderId="0" xfId="0" applyNumberFormat="1" applyFont="1" applyFill="1" applyAlignment="1" applyProtection="1">
      <alignment horizontal="left" vertical="center"/>
      <protection hidden="1"/>
    </xf>
    <xf numFmtId="169" fontId="2" fillId="6" borderId="0" xfId="0" applyNumberFormat="1" applyFont="1" applyFill="1" applyAlignment="1" applyProtection="1">
      <alignment horizontal="left" vertical="center"/>
      <protection hidden="1"/>
    </xf>
    <xf numFmtId="49" fontId="2" fillId="2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vertical="center"/>
      <protection locked="0"/>
    </xf>
    <xf numFmtId="0" fontId="36" fillId="2" borderId="0" xfId="0" applyFont="1" applyFill="1" applyAlignment="1" applyProtection="1">
      <alignment horizontal="center" vertical="center"/>
      <protection locked="0"/>
    </xf>
    <xf numFmtId="0" fontId="36" fillId="2" borderId="0" xfId="0" applyFont="1" applyFill="1" applyAlignment="1" applyProtection="1">
      <alignment vertical="center"/>
      <protection locked="0"/>
    </xf>
    <xf numFmtId="0" fontId="37" fillId="2" borderId="0" xfId="0" applyFont="1" applyFill="1" applyAlignment="1">
      <alignment horizontal="centerContinuous" vertical="center"/>
    </xf>
    <xf numFmtId="170" fontId="37" fillId="2" borderId="0" xfId="0" applyNumberFormat="1" applyFont="1" applyFill="1" applyAlignment="1">
      <alignment horizontal="centerContinuous" vertical="center"/>
    </xf>
    <xf numFmtId="171" fontId="37" fillId="2" borderId="0" xfId="0" applyNumberFormat="1" applyFont="1" applyFill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39" fillId="2" borderId="0" xfId="0" applyFont="1" applyFill="1" applyAlignment="1">
      <alignment horizontal="centerContinuous" vertical="center"/>
    </xf>
    <xf numFmtId="45" fontId="40" fillId="2" borderId="0" xfId="0" applyNumberFormat="1" applyFont="1" applyFill="1" applyAlignment="1" applyProtection="1">
      <alignment horizontal="center" vertical="center"/>
      <protection locked="0"/>
    </xf>
    <xf numFmtId="0" fontId="38" fillId="2" borderId="0" xfId="0" applyFont="1" applyFill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170" fontId="38" fillId="2" borderId="0" xfId="0" applyNumberFormat="1" applyFont="1" applyFill="1" applyAlignment="1">
      <alignment horizontal="center" vertical="center"/>
    </xf>
    <xf numFmtId="171" fontId="38" fillId="2" borderId="0" xfId="0" applyNumberFormat="1" applyFont="1" applyFill="1" applyAlignment="1">
      <alignment horizontal="center" vertical="center"/>
    </xf>
    <xf numFmtId="172" fontId="38" fillId="2" borderId="0" xfId="0" applyNumberFormat="1" applyFont="1" applyFill="1" applyAlignment="1">
      <alignment horizontal="center" vertical="center"/>
    </xf>
    <xf numFmtId="0" fontId="41" fillId="2" borderId="0" xfId="0" applyFont="1" applyFill="1" applyAlignment="1" applyProtection="1">
      <alignment horizontal="center" vertical="center"/>
      <protection locked="0"/>
    </xf>
    <xf numFmtId="172" fontId="42" fillId="2" borderId="0" xfId="0" applyNumberFormat="1" applyFont="1" applyFill="1" applyAlignment="1">
      <alignment horizontal="center" vertical="center"/>
    </xf>
    <xf numFmtId="0" fontId="43" fillId="2" borderId="0" xfId="0" applyFont="1" applyFill="1" applyAlignment="1">
      <alignment horizontal="center" vertical="center"/>
    </xf>
    <xf numFmtId="0" fontId="25" fillId="3" borderId="8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/>
    <xf numFmtId="0" fontId="0" fillId="3" borderId="0" xfId="0" applyFill="1"/>
    <xf numFmtId="0" fontId="0" fillId="10" borderId="0" xfId="0" applyFill="1"/>
    <xf numFmtId="173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44" fillId="4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38" fillId="4" borderId="0" xfId="0" applyFont="1" applyFill="1" applyAlignment="1">
      <alignment horizontal="center" vertical="center"/>
    </xf>
    <xf numFmtId="170" fontId="38" fillId="4" borderId="0" xfId="0" applyNumberFormat="1" applyFont="1" applyFill="1" applyAlignment="1">
      <alignment horizontal="center" vertical="center"/>
    </xf>
    <xf numFmtId="171" fontId="38" fillId="4" borderId="0" xfId="0" applyNumberFormat="1" applyFont="1" applyFill="1" applyAlignment="1">
      <alignment horizontal="center" vertical="center"/>
    </xf>
    <xf numFmtId="172" fontId="38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1" fontId="2" fillId="12" borderId="0" xfId="0" applyNumberFormat="1" applyFont="1" applyFill="1" applyAlignment="1">
      <alignment horizontal="center" vertical="center"/>
    </xf>
    <xf numFmtId="0" fontId="25" fillId="3" borderId="0" xfId="0" applyFont="1" applyFill="1" applyAlignment="1" applyProtection="1">
      <alignment horizontal="center" vertical="center"/>
      <protection hidden="1"/>
    </xf>
    <xf numFmtId="0" fontId="25" fillId="3" borderId="0" xfId="0" applyFont="1" applyFill="1" applyAlignment="1" applyProtection="1">
      <alignment horizontal="center" vertical="center" wrapText="1"/>
      <protection hidden="1"/>
    </xf>
    <xf numFmtId="0" fontId="25" fillId="3" borderId="0" xfId="2" applyFont="1" applyFill="1" applyBorder="1" applyAlignment="1" applyProtection="1">
      <alignment horizontal="center" vertical="center" wrapText="1"/>
      <protection hidden="1"/>
    </xf>
    <xf numFmtId="0" fontId="25" fillId="3" borderId="0" xfId="2" applyFont="1" applyFill="1" applyBorder="1" applyAlignment="1" applyProtection="1">
      <alignment horizontal="center" vertical="center"/>
      <protection hidden="1"/>
    </xf>
    <xf numFmtId="0" fontId="17" fillId="2" borderId="0" xfId="0" applyFont="1" applyFill="1" applyAlignment="1" applyProtection="1">
      <alignment horizontal="center" vertical="center" wrapText="1"/>
      <protection hidden="1"/>
    </xf>
    <xf numFmtId="0" fontId="17" fillId="2" borderId="0" xfId="2" applyFont="1" applyFill="1" applyBorder="1" applyAlignment="1" applyProtection="1">
      <alignment horizontal="center" vertical="center" wrapText="1"/>
      <protection hidden="1"/>
    </xf>
    <xf numFmtId="0" fontId="18" fillId="2" borderId="0" xfId="2" applyFont="1" applyFill="1" applyBorder="1" applyAlignment="1" applyProtection="1">
      <alignment horizontal="center" vertical="center" wrapText="1"/>
      <protection hidden="1"/>
    </xf>
    <xf numFmtId="0" fontId="18" fillId="2" borderId="0" xfId="2" applyFont="1" applyFill="1" applyBorder="1" applyAlignment="1" applyProtection="1">
      <alignment horizontal="center" vertical="center"/>
      <protection hidden="1"/>
    </xf>
    <xf numFmtId="0" fontId="19" fillId="2" borderId="0" xfId="0" applyFont="1" applyFill="1" applyAlignment="1" applyProtection="1">
      <alignment horizontal="center" vertical="center" wrapText="1"/>
      <protection hidden="1"/>
    </xf>
    <xf numFmtId="0" fontId="17" fillId="2" borderId="0" xfId="0" applyFont="1" applyFill="1" applyAlignment="1" applyProtection="1">
      <alignment vertical="center"/>
      <protection hidden="1"/>
    </xf>
    <xf numFmtId="167" fontId="17" fillId="2" borderId="0" xfId="0" applyNumberFormat="1" applyFont="1" applyFill="1" applyAlignment="1" applyProtection="1">
      <alignment horizontal="center" vertical="center"/>
      <protection hidden="1"/>
    </xf>
    <xf numFmtId="0" fontId="16" fillId="2" borderId="0" xfId="2" applyFill="1" applyBorder="1" applyAlignment="1" applyProtection="1">
      <alignment horizontal="center" vertical="center"/>
      <protection hidden="1"/>
    </xf>
    <xf numFmtId="0" fontId="28" fillId="2" borderId="0" xfId="0" applyFont="1" applyFill="1" applyAlignment="1" applyProtection="1">
      <alignment horizontal="center" vertical="center" wrapText="1"/>
      <protection hidden="1"/>
    </xf>
    <xf numFmtId="0" fontId="37" fillId="4" borderId="0" xfId="0" applyFont="1" applyFill="1" applyAlignment="1">
      <alignment horizontal="center" vertical="center"/>
    </xf>
    <xf numFmtId="0" fontId="0" fillId="13" borderId="0" xfId="0" applyFill="1"/>
    <xf numFmtId="0" fontId="2" fillId="13" borderId="0" xfId="0" applyFont="1" applyFill="1" applyAlignment="1">
      <alignment horizontal="center" vertical="center"/>
    </xf>
    <xf numFmtId="0" fontId="38" fillId="14" borderId="0" xfId="0" applyFont="1" applyFill="1" applyAlignment="1">
      <alignment horizontal="center" vertical="center"/>
    </xf>
    <xf numFmtId="0" fontId="37" fillId="14" borderId="0" xfId="0" applyFont="1" applyFill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hidden="1"/>
    </xf>
    <xf numFmtId="169" fontId="2" fillId="2" borderId="0" xfId="0" applyNumberFormat="1" applyFont="1" applyFill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3" fillId="2" borderId="1" xfId="0" applyFont="1" applyFill="1" applyBorder="1" applyAlignment="1" applyProtection="1">
      <alignment horizontal="center" vertical="center" wrapText="1"/>
      <protection hidden="1"/>
    </xf>
    <xf numFmtId="165" fontId="2" fillId="4" borderId="0" xfId="0" applyNumberFormat="1" applyFont="1" applyFill="1" applyAlignment="1" applyProtection="1">
      <alignment horizontal="center" vertical="center"/>
      <protection hidden="1"/>
    </xf>
    <xf numFmtId="3" fontId="2" fillId="4" borderId="0" xfId="0" applyNumberFormat="1" applyFont="1" applyFill="1" applyAlignment="1" applyProtection="1">
      <alignment vertical="center"/>
      <protection hidden="1"/>
    </xf>
    <xf numFmtId="165" fontId="3" fillId="4" borderId="0" xfId="0" applyNumberFormat="1" applyFont="1" applyFill="1" applyAlignment="1" applyProtection="1">
      <alignment horizontal="center" vertical="center"/>
      <protection hidden="1"/>
    </xf>
    <xf numFmtId="0" fontId="3" fillId="4" borderId="0" xfId="0" applyFont="1" applyFill="1" applyAlignment="1" applyProtection="1">
      <alignment horizontal="center" vertical="center"/>
      <protection hidden="1"/>
    </xf>
    <xf numFmtId="165" fontId="34" fillId="4" borderId="0" xfId="0" applyNumberFormat="1" applyFont="1" applyFill="1" applyAlignment="1" applyProtection="1">
      <alignment horizontal="center" vertical="center"/>
      <protection hidden="1"/>
    </xf>
    <xf numFmtId="0" fontId="21" fillId="4" borderId="0" xfId="0" applyFont="1" applyFill="1" applyAlignment="1" applyProtection="1">
      <alignment horizontal="left" vertical="center"/>
      <protection hidden="1"/>
    </xf>
    <xf numFmtId="0" fontId="21" fillId="4" borderId="0" xfId="0" applyFont="1" applyFill="1" applyAlignment="1" applyProtection="1">
      <alignment horizontal="right" vertical="center"/>
      <protection hidden="1"/>
    </xf>
    <xf numFmtId="0" fontId="6" fillId="4" borderId="0" xfId="0" applyFont="1" applyFill="1" applyAlignment="1" applyProtection="1">
      <alignment horizontal="center" vertical="center"/>
      <protection hidden="1"/>
    </xf>
    <xf numFmtId="3" fontId="2" fillId="3" borderId="0" xfId="0" applyNumberFormat="1" applyFont="1" applyFill="1" applyAlignment="1" applyProtection="1">
      <alignment horizontal="center" vertical="center"/>
      <protection hidden="1"/>
    </xf>
    <xf numFmtId="165" fontId="2" fillId="3" borderId="0" xfId="0" applyNumberFormat="1" applyFont="1" applyFill="1" applyAlignment="1" applyProtection="1">
      <alignment horizontal="center" vertical="center"/>
      <protection hidden="1"/>
    </xf>
    <xf numFmtId="49" fontId="2" fillId="3" borderId="0" xfId="0" applyNumberFormat="1" applyFont="1" applyFill="1" applyAlignment="1" applyProtection="1">
      <alignment horizontal="center" vertical="center"/>
      <protection hidden="1"/>
    </xf>
    <xf numFmtId="165" fontId="3" fillId="3" borderId="9" xfId="0" applyNumberFormat="1" applyFont="1" applyFill="1" applyBorder="1" applyAlignment="1" applyProtection="1">
      <alignment horizontal="center" vertical="center" wrapText="1"/>
      <protection hidden="1"/>
    </xf>
    <xf numFmtId="3" fontId="3" fillId="3" borderId="9" xfId="0" applyNumberFormat="1" applyFont="1" applyFill="1" applyBorder="1" applyAlignment="1" applyProtection="1">
      <alignment horizontal="center" vertical="center" wrapText="1"/>
      <protection hidden="1"/>
    </xf>
    <xf numFmtId="0" fontId="3" fillId="3" borderId="9" xfId="0" applyFont="1" applyFill="1" applyBorder="1" applyAlignment="1" applyProtection="1">
      <alignment horizontal="center" vertical="center"/>
      <protection hidden="1"/>
    </xf>
    <xf numFmtId="49" fontId="3" fillId="3" borderId="9" xfId="0" applyNumberFormat="1" applyFont="1" applyFill="1" applyBorder="1" applyAlignment="1" applyProtection="1">
      <alignment horizontal="center" vertical="center" wrapText="1"/>
      <protection hidden="1"/>
    </xf>
    <xf numFmtId="9" fontId="2" fillId="2" borderId="0" xfId="1" applyFont="1" applyFill="1" applyBorder="1" applyAlignment="1" applyProtection="1">
      <alignment horizontal="center" vertical="center"/>
      <protection hidden="1"/>
    </xf>
    <xf numFmtId="0" fontId="45" fillId="2" borderId="11" xfId="0" applyFont="1" applyFill="1" applyBorder="1" applyAlignment="1" applyProtection="1">
      <alignment horizontal="left" vertical="center"/>
      <protection hidden="1"/>
    </xf>
    <xf numFmtId="0" fontId="35" fillId="2" borderId="0" xfId="0" applyFont="1" applyFill="1" applyAlignment="1" applyProtection="1">
      <alignment horizontal="center" vertical="center"/>
      <protection hidden="1"/>
    </xf>
    <xf numFmtId="14" fontId="2" fillId="2" borderId="0" xfId="0" applyNumberFormat="1" applyFont="1" applyFill="1" applyAlignment="1" applyProtection="1">
      <alignment horizontal="center" vertical="center"/>
      <protection hidden="1"/>
    </xf>
    <xf numFmtId="0" fontId="2" fillId="8" borderId="0" xfId="0" applyFont="1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31" fillId="7" borderId="0" xfId="0" applyFont="1" applyFill="1" applyAlignment="1" applyProtection="1">
      <alignment horizontal="center" vertical="center" wrapText="1"/>
      <protection locked="0"/>
    </xf>
    <xf numFmtId="2" fontId="2" fillId="2" borderId="0" xfId="1" applyNumberFormat="1" applyFont="1" applyFill="1" applyAlignment="1" applyProtection="1">
      <alignment horizontal="center" vertical="center"/>
      <protection hidden="1"/>
    </xf>
    <xf numFmtId="1" fontId="2" fillId="2" borderId="0" xfId="1" applyNumberFormat="1" applyFont="1" applyFill="1" applyAlignment="1" applyProtection="1">
      <alignment horizontal="center" vertical="center"/>
      <protection hidden="1"/>
    </xf>
    <xf numFmtId="0" fontId="21" fillId="2" borderId="0" xfId="0" applyFont="1" applyFill="1" applyAlignment="1" applyProtection="1">
      <alignment horizontal="right" vertical="center"/>
      <protection hidden="1"/>
    </xf>
    <xf numFmtId="0" fontId="2" fillId="2" borderId="0" xfId="0" applyFont="1" applyFill="1" applyAlignment="1" applyProtection="1">
      <alignment horizontal="center" vertical="center" readingOrder="2"/>
      <protection hidden="1"/>
    </xf>
    <xf numFmtId="0" fontId="3" fillId="2" borderId="12" xfId="0" applyFont="1" applyFill="1" applyBorder="1" applyAlignment="1" applyProtection="1">
      <alignment horizontal="center" vertical="center" readingOrder="2"/>
      <protection hidden="1"/>
    </xf>
    <xf numFmtId="0" fontId="46" fillId="2" borderId="0" xfId="0" applyFont="1" applyFill="1" applyAlignment="1" applyProtection="1">
      <alignment horizontal="center"/>
      <protection hidden="1"/>
    </xf>
    <xf numFmtId="0" fontId="3" fillId="2" borderId="0" xfId="0" applyFont="1" applyFill="1" applyAlignment="1" applyProtection="1">
      <alignment horizontal="left" vertical="center"/>
      <protection hidden="1"/>
    </xf>
    <xf numFmtId="0" fontId="47" fillId="2" borderId="0" xfId="0" applyFont="1" applyFill="1" applyAlignment="1">
      <alignment horizontal="center" vertical="center"/>
    </xf>
    <xf numFmtId="0" fontId="2" fillId="10" borderId="0" xfId="0" applyFont="1" applyFill="1" applyAlignment="1" applyProtection="1">
      <alignment horizontal="center" vertical="center"/>
      <protection hidden="1"/>
    </xf>
    <xf numFmtId="164" fontId="2" fillId="10" borderId="0" xfId="0" applyNumberFormat="1" applyFont="1" applyFill="1" applyAlignment="1" applyProtection="1">
      <alignment horizontal="center" vertical="center"/>
      <protection hidden="1"/>
    </xf>
    <xf numFmtId="0" fontId="2" fillId="2" borderId="13" xfId="0" applyFont="1" applyFill="1" applyBorder="1" applyProtection="1">
      <protection hidden="1"/>
    </xf>
    <xf numFmtId="0" fontId="2" fillId="2" borderId="14" xfId="0" applyFont="1" applyFill="1" applyBorder="1" applyProtection="1">
      <protection hidden="1"/>
    </xf>
    <xf numFmtId="0" fontId="2" fillId="2" borderId="15" xfId="0" applyFont="1" applyFill="1" applyBorder="1" applyProtection="1">
      <protection hidden="1"/>
    </xf>
    <xf numFmtId="0" fontId="2" fillId="2" borderId="16" xfId="0" applyFont="1" applyFill="1" applyBorder="1" applyProtection="1">
      <protection hidden="1"/>
    </xf>
    <xf numFmtId="0" fontId="27" fillId="2" borderId="15" xfId="0" applyFont="1" applyFill="1" applyBorder="1" applyAlignment="1" applyProtection="1">
      <alignment horizontal="left" vertical="center"/>
      <protection hidden="1"/>
    </xf>
    <xf numFmtId="0" fontId="27" fillId="2" borderId="16" xfId="0" applyFont="1" applyFill="1" applyBorder="1" applyAlignment="1" applyProtection="1">
      <alignment horizontal="center" vertical="center"/>
      <protection hidden="1"/>
    </xf>
    <xf numFmtId="0" fontId="27" fillId="2" borderId="15" xfId="0" applyFont="1" applyFill="1" applyBorder="1" applyAlignment="1" applyProtection="1">
      <alignment horizontal="center" vertical="center"/>
      <protection hidden="1"/>
    </xf>
    <xf numFmtId="0" fontId="2" fillId="2" borderId="15" xfId="0" applyFont="1" applyFill="1" applyBorder="1" applyAlignment="1" applyProtection="1">
      <alignment horizontal="center" vertical="center"/>
      <protection hidden="1"/>
    </xf>
    <xf numFmtId="0" fontId="2" fillId="2" borderId="16" xfId="0" applyFont="1" applyFill="1" applyBorder="1" applyAlignment="1" applyProtection="1">
      <alignment vertical="top" wrapText="1"/>
      <protection hidden="1"/>
    </xf>
    <xf numFmtId="0" fontId="2" fillId="2" borderId="16" xfId="0" applyFont="1" applyFill="1" applyBorder="1" applyAlignment="1" applyProtection="1">
      <alignment horizontal="center" vertical="center"/>
      <protection hidden="1"/>
    </xf>
    <xf numFmtId="0" fontId="2" fillId="2" borderId="17" xfId="0" applyFont="1" applyFill="1" applyBorder="1" applyAlignment="1" applyProtection="1">
      <alignment horizontal="center" vertical="center"/>
      <protection hidden="1"/>
    </xf>
    <xf numFmtId="0" fontId="2" fillId="2" borderId="18" xfId="0" applyFont="1" applyFill="1" applyBorder="1" applyAlignment="1" applyProtection="1">
      <alignment horizontal="center" vertical="center"/>
      <protection hidden="1"/>
    </xf>
    <xf numFmtId="2" fontId="9" fillId="12" borderId="5" xfId="0" applyNumberFormat="1" applyFont="1" applyFill="1" applyBorder="1" applyAlignment="1" applyProtection="1">
      <alignment horizontal="center" vertical="center"/>
      <protection hidden="1"/>
    </xf>
    <xf numFmtId="0" fontId="45" fillId="4" borderId="19" xfId="0" applyFont="1" applyFill="1" applyBorder="1" applyAlignment="1" applyProtection="1">
      <alignment horizontal="center" vertical="center"/>
      <protection locked="0" hidden="1"/>
    </xf>
    <xf numFmtId="166" fontId="48" fillId="2" borderId="0" xfId="0" applyNumberFormat="1" applyFont="1" applyFill="1" applyAlignment="1" applyProtection="1">
      <alignment horizontal="center" vertical="center"/>
      <protection hidden="1"/>
    </xf>
    <xf numFmtId="0" fontId="47" fillId="4" borderId="0" xfId="0" applyFont="1" applyFill="1" applyAlignment="1" applyProtection="1">
      <alignment horizontal="center" vertical="center"/>
      <protection locked="0" hidden="1"/>
    </xf>
    <xf numFmtId="0" fontId="49" fillId="2" borderId="0" xfId="0" applyFont="1" applyFill="1" applyAlignment="1" applyProtection="1">
      <alignment horizontal="center" vertical="center"/>
      <protection hidden="1"/>
    </xf>
    <xf numFmtId="174" fontId="6" fillId="2" borderId="0" xfId="0" applyNumberFormat="1" applyFont="1" applyFill="1" applyAlignment="1" applyProtection="1">
      <alignment horizontal="center" vertical="center"/>
      <protection hidden="1"/>
    </xf>
    <xf numFmtId="174" fontId="50" fillId="2" borderId="0" xfId="0" applyNumberFormat="1" applyFont="1" applyFill="1" applyAlignment="1" applyProtection="1">
      <alignment horizontal="left" vertical="center" indent="5"/>
      <protection hidden="1"/>
    </xf>
    <xf numFmtId="0" fontId="6" fillId="2" borderId="0" xfId="0" applyFont="1" applyFill="1" applyAlignment="1" applyProtection="1">
      <alignment horizontal="center" vertical="center" readingOrder="2"/>
      <protection hidden="1"/>
    </xf>
    <xf numFmtId="0" fontId="4" fillId="3" borderId="0" xfId="0" applyFont="1" applyFill="1" applyAlignment="1" applyProtection="1">
      <alignment horizontal="center" vertical="center"/>
      <protection hidden="1"/>
    </xf>
    <xf numFmtId="0" fontId="27" fillId="2" borderId="16" xfId="0" applyFont="1" applyFill="1" applyBorder="1" applyAlignment="1" applyProtection="1">
      <alignment horizontal="center" vertical="top" wrapText="1"/>
      <protection hidden="1"/>
    </xf>
    <xf numFmtId="3" fontId="21" fillId="4" borderId="0" xfId="0" applyNumberFormat="1" applyFont="1" applyFill="1" applyAlignment="1" applyProtection="1">
      <alignment horizontal="center"/>
      <protection hidden="1"/>
    </xf>
    <xf numFmtId="3" fontId="31" fillId="4" borderId="0" xfId="2" applyNumberFormat="1" applyFont="1" applyFill="1" applyAlignment="1" applyProtection="1">
      <alignment horizontal="center" vertical="center"/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center" vertical="center"/>
      <protection locked="0"/>
    </xf>
    <xf numFmtId="166" fontId="2" fillId="4" borderId="0" xfId="0" applyNumberFormat="1" applyFont="1" applyFill="1" applyAlignment="1" applyProtection="1">
      <alignment horizontal="center"/>
      <protection hidden="1"/>
    </xf>
    <xf numFmtId="166" fontId="31" fillId="4" borderId="0" xfId="0" applyNumberFormat="1" applyFont="1" applyFill="1" applyAlignment="1" applyProtection="1">
      <alignment horizontal="center"/>
      <protection hidden="1"/>
    </xf>
  </cellXfs>
  <cellStyles count="4">
    <cellStyle name="Hyperlink" xfId="2" builtinId="8"/>
    <cellStyle name="Normal" xfId="0" builtinId="0"/>
    <cellStyle name="Percent" xfId="1" builtinId="5"/>
    <cellStyle name="Title" xfId="3" builtinId="15"/>
  </cellStyles>
  <dxfs count="19"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u val="none"/>
        <color rgb="FFFF000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rgb="FFEBF7FF"/>
        </patternFill>
      </fill>
    </dxf>
  </dxfs>
  <tableStyles count="0" defaultTableStyle="TableStyleMedium2" defaultPivotStyle="PivotStyleLight16"/>
  <colors>
    <mruColors>
      <color rgb="FFDAEEF3"/>
      <color rgb="FF2FC9FF"/>
      <color rgb="FFEBF7FF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a-IR" sz="1800" b="0" i="0" baseline="0">
                <a:solidFill>
                  <a:schemeClr val="tx2">
                    <a:lumMod val="75000"/>
                  </a:schemeClr>
                </a:solidFill>
                <a:effectLst/>
                <a:cs typeface="B Titr" panose="00000700000000000000" pitchFamily="2" charset="-78"/>
              </a:rPr>
              <a:t>شاخص انحراف زمانی خرید</a:t>
            </a:r>
            <a:br>
              <a:rPr lang="fa-IR" sz="1800" b="0" i="0" baseline="0">
                <a:solidFill>
                  <a:schemeClr val="tx2">
                    <a:lumMod val="75000"/>
                  </a:schemeClr>
                </a:solidFill>
                <a:effectLst/>
                <a:cs typeface="B Titr" panose="00000700000000000000" pitchFamily="2" charset="-78"/>
              </a:rPr>
            </a:br>
            <a:r>
              <a:rPr lang="fa-IR" sz="1050" b="0" i="0" baseline="0">
                <a:solidFill>
                  <a:schemeClr val="tx2">
                    <a:lumMod val="75000"/>
                  </a:schemeClr>
                </a:solidFill>
                <a:effectLst/>
                <a:cs typeface="B Titr" panose="00000700000000000000" pitchFamily="2" charset="-78"/>
              </a:rPr>
              <a:t>(روند ماهانه)</a:t>
            </a:r>
            <a:endParaRPr lang="en-US">
              <a:solidFill>
                <a:schemeClr val="tx2">
                  <a:lumMod val="75000"/>
                </a:schemeClr>
              </a:solidFill>
              <a:effectLst/>
              <a:cs typeface="B Titr" panose="00000700000000000000" pitchFamily="2" charset="-78"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78302712160979E-2"/>
          <c:y val="4.9108385757794769E-2"/>
          <c:w val="0.89978114274177279"/>
          <c:h val="0.82588945967725647"/>
        </c:manualLayout>
      </c:layout>
      <c:lineChart>
        <c:grouping val="standard"/>
        <c:varyColors val="0"/>
        <c:ser>
          <c:idx val="1"/>
          <c:order val="0"/>
          <c:tx>
            <c:v>انحراف زمانی</c:v>
          </c:tx>
          <c:spPr>
            <a:ln w="53975" cap="rnd">
              <a:solidFill>
                <a:srgbClr val="00B0F0"/>
              </a:solidFill>
              <a:round/>
            </a:ln>
            <a:effectLst>
              <a:outerShdw blurRad="114300" dist="88900" dir="5400000" algn="ctr" rotWithShape="0">
                <a:srgbClr val="000000">
                  <a:alpha val="85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4.4825547013601528E-3"/>
                  <c:y val="-2.18214287927681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A5-4585-8F24-BA3345B78374}"/>
                </c:ext>
              </c:extLst>
            </c:dLbl>
            <c:dLbl>
              <c:idx val="1"/>
              <c:layout>
                <c:manualLayout>
                  <c:x val="-2.0393322018934242E-2"/>
                  <c:y val="-2.49338798019207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A5-4585-8F24-BA3345B78374}"/>
                </c:ext>
              </c:extLst>
            </c:dLbl>
            <c:dLbl>
              <c:idx val="5"/>
              <c:layout>
                <c:manualLayout>
                  <c:x val="-2.862027837597609E-2"/>
                  <c:y val="-2.544549069627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76-4992-B1A7-65A4EA1264F1}"/>
                </c:ext>
              </c:extLst>
            </c:dLbl>
            <c:dLbl>
              <c:idx val="6"/>
              <c:layout>
                <c:manualLayout>
                  <c:x val="2.4837374334713187E-4"/>
                  <c:y val="9.027985379624020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76-4992-B1A7-65A4EA1264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latin typeface="Vazirmatn FD" pitchFamily="2" charset="-78"/>
                    <a:cs typeface="Vazirmatn FD" pitchFamily="2" charset="-78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[0]!AT</c:f>
              <c:strCache>
                <c:ptCount val="11"/>
                <c:pt idx="0">
                  <c:v>1404/01</c:v>
                </c:pt>
                <c:pt idx="1">
                  <c:v>1404/02</c:v>
                </c:pt>
                <c:pt idx="2">
                  <c:v>1404/03</c:v>
                </c:pt>
                <c:pt idx="3">
                  <c:v>1404/04</c:v>
                </c:pt>
                <c:pt idx="4">
                  <c:v>1404/05</c:v>
                </c:pt>
                <c:pt idx="5">
                  <c:v>1404/06</c:v>
                </c:pt>
                <c:pt idx="6">
                  <c:v>1404/07</c:v>
                </c:pt>
                <c:pt idx="7">
                  <c:v>1404/08</c:v>
                </c:pt>
                <c:pt idx="8">
                  <c:v>1404/09</c:v>
                </c:pt>
                <c:pt idx="9">
                  <c:v>1404/10</c:v>
                </c:pt>
                <c:pt idx="10">
                  <c:v>1404/11</c:v>
                </c:pt>
              </c:strCache>
            </c:strRef>
          </c:cat>
          <c:val>
            <c:numRef>
              <c:f>[0]!DT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4.9428571428571431</c:v>
                </c:pt>
                <c:pt idx="8">
                  <c:v>48.303571428571431</c:v>
                </c:pt>
                <c:pt idx="9">
                  <c:v>3.2967032967032965</c:v>
                </c:pt>
                <c:pt idx="10">
                  <c:v>5.7142857142857135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64-4FCF-9CDE-D059A5F69F36}"/>
            </c:ext>
          </c:extLst>
        </c:ser>
        <c:ser>
          <c:idx val="0"/>
          <c:order val="1"/>
          <c:tx>
            <c:v>هدف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dLbls>
            <c:delete val="1"/>
          </c:dLbls>
          <c:cat>
            <c:strRef>
              <c:f>[0]!AT</c:f>
              <c:strCache>
                <c:ptCount val="11"/>
                <c:pt idx="0">
                  <c:v>1404/01</c:v>
                </c:pt>
                <c:pt idx="1">
                  <c:v>1404/02</c:v>
                </c:pt>
                <c:pt idx="2">
                  <c:v>1404/03</c:v>
                </c:pt>
                <c:pt idx="3">
                  <c:v>1404/04</c:v>
                </c:pt>
                <c:pt idx="4">
                  <c:v>1404/05</c:v>
                </c:pt>
                <c:pt idx="5">
                  <c:v>1404/06</c:v>
                </c:pt>
                <c:pt idx="6">
                  <c:v>1404/07</c:v>
                </c:pt>
                <c:pt idx="7">
                  <c:v>1404/08</c:v>
                </c:pt>
                <c:pt idx="8">
                  <c:v>1404/09</c:v>
                </c:pt>
                <c:pt idx="9">
                  <c:v>1404/10</c:v>
                </c:pt>
                <c:pt idx="10">
                  <c:v>1404/11</c:v>
                </c:pt>
              </c:strCache>
            </c:strRef>
          </c:cat>
          <c:val>
            <c:numRef>
              <c:f>[0]!DT_1</c:f>
              <c:numCache>
                <c:formatCode>0</c:formatCode>
                <c:ptCount val="1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64-4FCF-9CDE-D059A5F69F36}"/>
            </c:ext>
          </c:extLst>
        </c:ser>
        <c:ser>
          <c:idx val="2"/>
          <c:order val="2"/>
          <c:tx>
            <c:v>معیار پذیرش</c:v>
          </c:tx>
          <c:spPr>
            <a:ln w="31750">
              <a:solidFill>
                <a:srgbClr val="FFC000"/>
              </a:solidFill>
              <a:prstDash val="sysDash"/>
            </a:ln>
          </c:spPr>
          <c:marker>
            <c:symbol val="none"/>
          </c:marker>
          <c:dLbls>
            <c:delete val="1"/>
          </c:dLbls>
          <c:cat>
            <c:strRef>
              <c:f>[0]!AT</c:f>
              <c:strCache>
                <c:ptCount val="11"/>
                <c:pt idx="0">
                  <c:v>1404/01</c:v>
                </c:pt>
                <c:pt idx="1">
                  <c:v>1404/02</c:v>
                </c:pt>
                <c:pt idx="2">
                  <c:v>1404/03</c:v>
                </c:pt>
                <c:pt idx="3">
                  <c:v>1404/04</c:v>
                </c:pt>
                <c:pt idx="4">
                  <c:v>1404/05</c:v>
                </c:pt>
                <c:pt idx="5">
                  <c:v>1404/06</c:v>
                </c:pt>
                <c:pt idx="6">
                  <c:v>1404/07</c:v>
                </c:pt>
                <c:pt idx="7">
                  <c:v>1404/08</c:v>
                </c:pt>
                <c:pt idx="8">
                  <c:v>1404/09</c:v>
                </c:pt>
                <c:pt idx="9">
                  <c:v>1404/10</c:v>
                </c:pt>
                <c:pt idx="10">
                  <c:v>1404/11</c:v>
                </c:pt>
              </c:strCache>
            </c:strRef>
          </c:cat>
          <c:val>
            <c:numRef>
              <c:f>[0]!DT_2</c:f>
              <c:numCache>
                <c:formatCode>0</c:formatCode>
                <c:ptCount val="1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03-4ED3-B6BD-E41F77FCB60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2152576"/>
        <c:axId val="182149888"/>
      </c:lineChart>
      <c:valAx>
        <c:axId val="182149888"/>
        <c:scaling>
          <c:orientation val="minMax"/>
        </c:scaling>
        <c:delete val="1"/>
        <c:axPos val="r"/>
        <c:numFmt formatCode="0.00" sourceLinked="1"/>
        <c:majorTickMark val="none"/>
        <c:minorTickMark val="none"/>
        <c:tickLblPos val="nextTo"/>
        <c:crossAx val="182152576"/>
        <c:crosses val="max"/>
        <c:crossBetween val="between"/>
      </c:valAx>
      <c:catAx>
        <c:axId val="18215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azirmatn FD" pitchFamily="2" charset="-78"/>
                <a:ea typeface="+mn-ea"/>
                <a:cs typeface="Vazirmatn FD" pitchFamily="2" charset="-78"/>
              </a:defRPr>
            </a:pPr>
            <a:endParaRPr lang="en-US"/>
          </a:p>
        </c:txPr>
        <c:crossAx val="182149888"/>
        <c:crosses val="autoZero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.37256061502069782"/>
          <c:y val="0.95669609847746273"/>
          <c:w val="0.26631428477686375"/>
          <c:h val="3.9489573168028293E-2"/>
        </c:manualLayout>
      </c:layout>
      <c:overlay val="0"/>
      <c:txPr>
        <a:bodyPr/>
        <a:lstStyle/>
        <a:p>
          <a:pPr>
            <a:defRPr sz="1000">
              <a:latin typeface="Vazirmatn FD" pitchFamily="2" charset="-78"/>
              <a:cs typeface="Vazirmatn FD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1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rgbClr val="F79646">
                    <a:lumMod val="50000"/>
                  </a:srgbClr>
                </a:solidFill>
                <a:latin typeface="Vazirmatn FD Black" pitchFamily="2" charset="-78"/>
                <a:ea typeface="+mn-ea"/>
                <a:cs typeface="B Titr" panose="00000700000000000000" pitchFamily="2" charset="-78"/>
              </a:defRPr>
            </a:pPr>
            <a:r>
              <a:rPr lang="fa-IR" sz="1200" b="0">
                <a:solidFill>
                  <a:srgbClr val="002060"/>
                </a:solidFill>
                <a:latin typeface="Vazirmatn FD Black" pitchFamily="2" charset="-78"/>
                <a:cs typeface="B Titr" panose="00000700000000000000" pitchFamily="2" charset="-78"/>
              </a:rPr>
              <a:t>درصد انحراف</a:t>
            </a:r>
            <a:r>
              <a:rPr lang="fa-IR" sz="1200" b="0" baseline="0">
                <a:solidFill>
                  <a:srgbClr val="002060"/>
                </a:solidFill>
                <a:latin typeface="Vazirmatn FD Black" pitchFamily="2" charset="-78"/>
                <a:cs typeface="B Titr" panose="00000700000000000000" pitchFamily="2" charset="-78"/>
              </a:rPr>
              <a:t> </a:t>
            </a:r>
            <a:r>
              <a:rPr lang="fa-IR" sz="1200" b="0">
                <a:solidFill>
                  <a:srgbClr val="002060"/>
                </a:solidFill>
                <a:latin typeface="Vazirmatn FD Black" pitchFamily="2" charset="-78"/>
                <a:cs typeface="B Titr" panose="00000700000000000000" pitchFamily="2" charset="-78"/>
              </a:rPr>
              <a:t>زمانی خرید </a:t>
            </a:r>
            <a:endParaRPr lang="fa-IR" sz="1100" b="0">
              <a:solidFill>
                <a:srgbClr val="002060"/>
              </a:solidFill>
              <a:latin typeface="Vazirmatn FD Black" pitchFamily="2" charset="-78"/>
              <a:cs typeface="B Titr" panose="00000700000000000000" pitchFamily="2" charset="-78"/>
            </a:endParaRPr>
          </a:p>
          <a:p>
            <a:pPr marL="0" marR="0" lvl="0" indent="0" algn="ctr" defTabSz="914400" rtl="1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rgbClr val="F79646">
                    <a:lumMod val="50000"/>
                  </a:srgbClr>
                </a:solidFill>
                <a:latin typeface="Vazirmatn FD Black" pitchFamily="2" charset="-78"/>
                <a:ea typeface="+mn-ea"/>
                <a:cs typeface="B Titr" panose="00000700000000000000" pitchFamily="2" charset="-78"/>
              </a:defRPr>
            </a:pPr>
            <a:r>
              <a:rPr lang="fa-IR" sz="1000" b="0" i="0" baseline="0">
                <a:solidFill>
                  <a:srgbClr val="002060"/>
                </a:solidFill>
                <a:effectLst/>
              </a:rPr>
              <a:t>(روند سه ماهه)</a:t>
            </a:r>
            <a:endParaRPr lang="en-US" sz="700">
              <a:solidFill>
                <a:srgbClr val="002060"/>
              </a:solidFill>
              <a:effectLst/>
            </a:endParaRPr>
          </a:p>
          <a:p>
            <a:pPr marL="0" marR="0" lvl="0" indent="0" algn="ctr" defTabSz="914400" rtl="1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rgbClr val="F79646">
                    <a:lumMod val="50000"/>
                  </a:srgbClr>
                </a:solidFill>
                <a:latin typeface="Vazirmatn FD Black" pitchFamily="2" charset="-78"/>
                <a:ea typeface="+mn-ea"/>
                <a:cs typeface="B Titr" panose="00000700000000000000" pitchFamily="2" charset="-78"/>
              </a:defRPr>
            </a:pPr>
            <a:endParaRPr lang="en-US" sz="1200" b="0">
              <a:solidFill>
                <a:srgbClr val="002060"/>
              </a:solidFill>
              <a:latin typeface="Vazirmatn FD Black" pitchFamily="2" charset="-78"/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7529330015656127E-2"/>
          <c:y val="0.15669060836357659"/>
          <c:w val="0.84388944792198284"/>
          <c:h val="0.674694840360144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C5FD-4D07-8DCC-156EEFE0DEF7}"/>
              </c:ext>
            </c:extLst>
          </c:dPt>
          <c:dPt>
            <c:idx val="1"/>
            <c:invertIfNegative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C5FD-4D07-8DCC-156EEFE0DEF7}"/>
              </c:ext>
            </c:extLst>
          </c:dPt>
          <c:dPt>
            <c:idx val="2"/>
            <c:invertIfNegative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C5FD-4D07-8DCC-156EEFE0DEF7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7-C5FD-4D07-8DCC-156EEFE0DE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B Titr" panose="00000700000000000000" pitchFamily="2" charset="-78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[0]!AT_3</c:f>
              <c:strCache>
                <c:ptCount val="4"/>
                <c:pt idx="0">
                  <c:v>سه ماهه اول</c:v>
                </c:pt>
                <c:pt idx="1">
                  <c:v>سه ماهه دوم</c:v>
                </c:pt>
                <c:pt idx="2">
                  <c:v>سه ماهه سوم</c:v>
                </c:pt>
                <c:pt idx="3">
                  <c:v>سه ماهه چهارم</c:v>
                </c:pt>
              </c:strCache>
            </c:strRef>
          </c:cat>
          <c:val>
            <c:numRef>
              <c:f>[0]!DT_3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17.748809523809523</c:v>
                </c:pt>
                <c:pt idx="3">
                  <c:v>4.5054945054945055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5FD-4D07-8DCC-156EEFE0D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134400719"/>
        <c:axId val="134399055"/>
      </c:barChart>
      <c:catAx>
        <c:axId val="1344007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2060"/>
                </a:solidFill>
                <a:cs typeface="B Titr" panose="00000700000000000000" pitchFamily="2" charset="-78"/>
              </a:defRPr>
            </a:pPr>
            <a:endParaRPr lang="en-US"/>
          </a:p>
        </c:txPr>
        <c:crossAx val="134399055"/>
        <c:crosses val="autoZero"/>
        <c:auto val="1"/>
        <c:lblAlgn val="ctr"/>
        <c:lblOffset val="100"/>
        <c:noMultiLvlLbl val="0"/>
      </c:catAx>
      <c:valAx>
        <c:axId val="134399055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134400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01307186404651E-2"/>
          <c:y val="4.256903220613107E-2"/>
          <c:w val="0.93506169561772179"/>
          <c:h val="0.67764482619571131"/>
        </c:manualLayout>
      </c:layout>
      <c:barChart>
        <c:barDir val="col"/>
        <c:grouping val="clustered"/>
        <c:varyColors val="0"/>
        <c:ser>
          <c:idx val="0"/>
          <c:order val="0"/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1">
                    <a:latin typeface="Vazirmatn FD" pitchFamily="2" charset="-78"/>
                    <a:cs typeface="Vazirmatn FD" pitchFamily="2" charset="-78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[0]!A</c:f>
              <c:strCache>
                <c:ptCount val="21"/>
                <c:pt idx="0">
                  <c:v>پترواکتان ایساتیس</c:v>
                </c:pt>
                <c:pt idx="1">
                  <c:v>پودرهای میکرونیزه ایران</c:v>
                </c:pt>
                <c:pt idx="2">
                  <c:v>امیاپارس</c:v>
                </c:pt>
                <c:pt idx="3">
                  <c:v>شرکت پیچ آنلاین</c:v>
                </c:pt>
                <c:pt idx="4">
                  <c:v>شرکت اریکه صنعت ایلیا</c:v>
                </c:pt>
                <c:pt idx="5">
                  <c:v>شرکت پایاپلاست</c:v>
                </c:pt>
                <c:pt idx="6">
                  <c:v>گاما فرآیند</c:v>
                </c:pt>
                <c:pt idx="7">
                  <c:v>آریا رزین</c:v>
                </c:pt>
                <c:pt idx="8">
                  <c:v>شادی آور پویان</c:v>
                </c:pt>
                <c:pt idx="9">
                  <c:v>شرکت لفاف مهر </c:v>
                </c:pt>
                <c:pt idx="10">
                  <c:v>شرکت پرچ ساز</c:v>
                </c:pt>
                <c:pt idx="11">
                  <c:v>پلاستیک ماشین الوان</c:v>
                </c:pt>
                <c:pt idx="12">
                  <c:v>فرداد شیمی کاوش</c:v>
                </c:pt>
                <c:pt idx="13">
                  <c:v>پاک شیمی صفه سپاهان</c:v>
                </c:pt>
                <c:pt idx="14">
                  <c:v>پتروشیمی پارس</c:v>
                </c:pt>
                <c:pt idx="15">
                  <c:v>پتروشیمی تبریز</c:v>
                </c:pt>
                <c:pt idx="16">
                  <c:v>رزیتان</c:v>
                </c:pt>
                <c:pt idx="17">
                  <c:v>پودرسازان</c:v>
                </c:pt>
                <c:pt idx="18">
                  <c:v>وردین پازن</c:v>
                </c:pt>
                <c:pt idx="19">
                  <c:v>خاکسار شیمی</c:v>
                </c:pt>
                <c:pt idx="20">
                  <c:v>بازرگانی عبدالهیان</c:v>
                </c:pt>
              </c:strCache>
            </c:strRef>
          </c:cat>
          <c:val>
            <c:numRef>
              <c:f>[0]!T</c:f>
              <c:numCache>
                <c:formatCode>0.00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99.722222222222229</c:v>
                </c:pt>
                <c:pt idx="11">
                  <c:v>99.454545454545453</c:v>
                </c:pt>
                <c:pt idx="12">
                  <c:v>99.300694444444446</c:v>
                </c:pt>
                <c:pt idx="13">
                  <c:v>99</c:v>
                </c:pt>
                <c:pt idx="14">
                  <c:v>98.458333333333343</c:v>
                </c:pt>
                <c:pt idx="15">
                  <c:v>98.333333333333329</c:v>
                </c:pt>
                <c:pt idx="16">
                  <c:v>98.202637636251097</c:v>
                </c:pt>
                <c:pt idx="17">
                  <c:v>98.038259958071265</c:v>
                </c:pt>
                <c:pt idx="18">
                  <c:v>96.677777777777777</c:v>
                </c:pt>
                <c:pt idx="19">
                  <c:v>87.75</c:v>
                </c:pt>
                <c:pt idx="20">
                  <c:v>78.01204819277109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01-4199-9EB0-0969639014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9606656"/>
        <c:axId val="199603712"/>
      </c:barChart>
      <c:valAx>
        <c:axId val="199603712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199606656"/>
        <c:crosses val="max"/>
        <c:crossBetween val="between"/>
      </c:valAx>
      <c:catAx>
        <c:axId val="19960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azirmatn FD" pitchFamily="2" charset="-78"/>
                <a:ea typeface="+mn-ea"/>
                <a:cs typeface="Vazirmatn FD" pitchFamily="2" charset="-78"/>
              </a:defRPr>
            </a:pPr>
            <a:endParaRPr lang="en-US"/>
          </a:p>
        </c:txPr>
        <c:crossAx val="19960371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590718317395103E-3"/>
          <c:y val="0.13176336896180951"/>
          <c:w val="0.99348185633652109"/>
          <c:h val="0.61663618958062327"/>
        </c:manualLayout>
      </c:layout>
      <c:lineChart>
        <c:grouping val="standard"/>
        <c:varyColors val="0"/>
        <c:ser>
          <c:idx val="1"/>
          <c:order val="0"/>
          <c:spPr>
            <a:ln w="508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[0]!A_1</c:f>
              <c:strCache>
                <c:ptCount val="5"/>
                <c:pt idx="0">
                  <c:v>1404/02/30</c:v>
                </c:pt>
                <c:pt idx="1">
                  <c:v>1404/07/15</c:v>
                </c:pt>
                <c:pt idx="2">
                  <c:v>1404/11/01</c:v>
                </c:pt>
                <c:pt idx="3">
                  <c:v>1404/08/10</c:v>
                </c:pt>
                <c:pt idx="4">
                  <c:v>1404/11/18</c:v>
                </c:pt>
              </c:strCache>
            </c:strRef>
          </c:cat>
          <c:val>
            <c:numRef>
              <c:f>[0]!T_1</c:f>
              <c:numCache>
                <c:formatCode>0.0</c:formatCode>
                <c:ptCount val="5"/>
                <c:pt idx="0">
                  <c:v>100</c:v>
                </c:pt>
                <c:pt idx="1">
                  <c:v>100</c:v>
                </c:pt>
                <c:pt idx="2">
                  <c:v>94.5</c:v>
                </c:pt>
                <c:pt idx="3">
                  <c:v>100</c:v>
                </c:pt>
                <c:pt idx="4">
                  <c:v>88.888888888888886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00-47FB-96A7-F435A1FC79F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2152576"/>
        <c:axId val="182149888"/>
      </c:lineChart>
      <c:valAx>
        <c:axId val="182149888"/>
        <c:scaling>
          <c:orientation val="minMax"/>
        </c:scaling>
        <c:delete val="1"/>
        <c:axPos val="r"/>
        <c:numFmt formatCode="0.0" sourceLinked="1"/>
        <c:majorTickMark val="none"/>
        <c:minorTickMark val="none"/>
        <c:tickLblPos val="nextTo"/>
        <c:crossAx val="182152576"/>
        <c:crosses val="max"/>
        <c:crossBetween val="between"/>
      </c:valAx>
      <c:catAx>
        <c:axId val="18215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B Titr" panose="00000700000000000000" pitchFamily="2" charset="-78"/>
              </a:defRPr>
            </a:pPr>
            <a:endParaRPr lang="en-US"/>
          </a:p>
        </c:txPr>
        <c:crossAx val="182149888"/>
        <c:crosses val="autoZero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DAEEF3"/>
    </a:solidFill>
    <a:ln w="9525" cap="flat" cmpd="sng" algn="ctr">
      <a:solidFill>
        <a:srgbClr val="00B0F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cap="none" spc="5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fa-IR" sz="1100" b="0" i="0" baseline="0">
                <a:solidFill>
                  <a:srgbClr val="002060"/>
                </a:solidFill>
                <a:effectLst/>
                <a:cs typeface="B Titr" panose="00000700000000000000" pitchFamily="2" charset="-78"/>
              </a:rPr>
              <a:t>میانگین ماهانه امتیاز ارزیابی</a:t>
            </a:r>
            <a:endParaRPr lang="fa-IR" sz="1100">
              <a:solidFill>
                <a:srgbClr val="002060"/>
              </a:solidFill>
              <a:effectLst/>
              <a:cs typeface="B Titr" panose="00000700000000000000" pitchFamily="2" charset="-78"/>
            </a:endParaRPr>
          </a:p>
        </c:rich>
      </c:tx>
      <c:layout>
        <c:manualLayout>
          <c:xMode val="edge"/>
          <c:yMode val="edge"/>
          <c:x val="0.18663609487853478"/>
          <c:y val="1.019259081260444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626921639663178"/>
          <c:y val="9.3428615540704488E-2"/>
          <c:w val="0.74809702153386237"/>
          <c:h val="0.875152076578662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 w="25400" cap="flat" cmpd="sng" algn="ctr">
              <a:noFill/>
              <a:miter lim="800000"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002060"/>
                      </a:solidFill>
                      <a:latin typeface="+mn-lt"/>
                      <a:ea typeface="Tahoma" panose="020B0604030504040204" pitchFamily="34" charset="0"/>
                      <a:cs typeface="2  Arshia" panose="00000400000000000000" pitchFamily="2" charset="-78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E74E-45A0-9529-1F739143C7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2  Arshia" panose="00000400000000000000" pitchFamily="2" charset="-78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[0]!A_4</c:f>
              <c:strCache>
                <c:ptCount val="4"/>
                <c:pt idx="0">
                  <c:v>1404/02</c:v>
                </c:pt>
                <c:pt idx="1">
                  <c:v>1404/07</c:v>
                </c:pt>
                <c:pt idx="2">
                  <c:v>1404/08</c:v>
                </c:pt>
                <c:pt idx="3">
                  <c:v>1404/11</c:v>
                </c:pt>
              </c:strCache>
            </c:strRef>
          </c:cat>
          <c:val>
            <c:numRef>
              <c:f>[0]!T_4</c:f>
              <c:numCache>
                <c:formatCode>0.0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91.694444444444443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E-45A0-9529-1F739143C7A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48"/>
        <c:axId val="200460160"/>
        <c:axId val="200461696"/>
      </c:barChart>
      <c:catAx>
        <c:axId val="20046016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rgbClr val="002060"/>
                </a:solidFill>
                <a:latin typeface="Vazirmatn FD" pitchFamily="2" charset="-78"/>
                <a:ea typeface="+mn-ea"/>
                <a:cs typeface="Vazirmatn FD" pitchFamily="2" charset="-78"/>
              </a:defRPr>
            </a:pPr>
            <a:endParaRPr lang="en-US"/>
          </a:p>
        </c:txPr>
        <c:crossAx val="200461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0461696"/>
        <c:scaling>
          <c:orientation val="minMax"/>
          <c:min val="0"/>
        </c:scaling>
        <c:delete val="1"/>
        <c:axPos val="t"/>
        <c:numFmt formatCode="0.0" sourceLinked="1"/>
        <c:majorTickMark val="none"/>
        <c:minorTickMark val="none"/>
        <c:tickLblPos val="nextTo"/>
        <c:crossAx val="20046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12700" cap="flat" cmpd="sng" algn="ctr">
      <a:solidFill>
        <a:srgbClr val="00B0F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237682177518109E-2"/>
          <c:y val="7.7065315303684101E-2"/>
          <c:w val="0.89219689686409331"/>
          <c:h val="0.62164885858863816"/>
        </c:manualLayout>
      </c:layout>
      <c:barChart>
        <c:barDir val="col"/>
        <c:grouping val="clustered"/>
        <c:varyColors val="0"/>
        <c:ser>
          <c:idx val="0"/>
          <c:order val="0"/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>
                    <a:latin typeface="Vazirmatn FD" pitchFamily="2" charset="-78"/>
                    <a:cs typeface="Vazirmatn FD" pitchFamily="2" charset="-78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[0]!A_2</c:f>
              <c:strCache>
                <c:ptCount val="20"/>
                <c:pt idx="0">
                  <c:v>آریا رزین</c:v>
                </c:pt>
                <c:pt idx="1">
                  <c:v>پاک شیمی صفه سپاهان</c:v>
                </c:pt>
                <c:pt idx="2">
                  <c:v>امیاپارس</c:v>
                </c:pt>
                <c:pt idx="3">
                  <c:v>بازرگانی عبدالهیان</c:v>
                </c:pt>
                <c:pt idx="4">
                  <c:v>پلاستیک ماشین الوان</c:v>
                </c:pt>
                <c:pt idx="5">
                  <c:v>پودرهای میکرونیزه ایران</c:v>
                </c:pt>
                <c:pt idx="6">
                  <c:v>فرداد شیمی کاوش</c:v>
                </c:pt>
                <c:pt idx="7">
                  <c:v>پرچ ساز</c:v>
                </c:pt>
                <c:pt idx="8">
                  <c:v>اریکه صنعت ایلیا</c:v>
                </c:pt>
                <c:pt idx="9">
                  <c:v>پتروشیمی پارس</c:v>
                </c:pt>
                <c:pt idx="10">
                  <c:v>پتروشیمی تبریز</c:v>
                </c:pt>
                <c:pt idx="11">
                  <c:v>پودرسازان</c:v>
                </c:pt>
                <c:pt idx="12">
                  <c:v>رزیتان</c:v>
                </c:pt>
                <c:pt idx="13">
                  <c:v>سپهر پلیمر سپاهان</c:v>
                </c:pt>
                <c:pt idx="14">
                  <c:v>وردین پازن</c:v>
                </c:pt>
                <c:pt idx="15">
                  <c:v>هونام پالایش شیمی فردا</c:v>
                </c:pt>
                <c:pt idx="16">
                  <c:v>بنیان کالا</c:v>
                </c:pt>
                <c:pt idx="17">
                  <c:v>پترو اکتان ایساتیس</c:v>
                </c:pt>
                <c:pt idx="18">
                  <c:v>کیمیاران</c:v>
                </c:pt>
                <c:pt idx="19">
                  <c:v>گاما فرآیند</c:v>
                </c:pt>
              </c:strCache>
              <c:extLst xmlns:c15="http://schemas.microsoft.com/office/drawing/2012/chart"/>
            </c:strRef>
          </c:cat>
          <c:val>
            <c:numRef>
              <c:f>[0]!T_2</c:f>
              <c:numCache>
                <c:formatCode>General</c:formatCode>
                <c:ptCount val="20"/>
                <c:pt idx="0">
                  <c:v>93.75</c:v>
                </c:pt>
                <c:pt idx="1">
                  <c:v>93.75</c:v>
                </c:pt>
                <c:pt idx="2">
                  <c:v>87.5</c:v>
                </c:pt>
                <c:pt idx="3">
                  <c:v>87.5</c:v>
                </c:pt>
                <c:pt idx="4">
                  <c:v>87.5</c:v>
                </c:pt>
                <c:pt idx="5">
                  <c:v>87.5</c:v>
                </c:pt>
                <c:pt idx="6">
                  <c:v>87.5</c:v>
                </c:pt>
                <c:pt idx="7">
                  <c:v>87.5</c:v>
                </c:pt>
                <c:pt idx="8">
                  <c:v>81.25</c:v>
                </c:pt>
                <c:pt idx="9">
                  <c:v>81.25</c:v>
                </c:pt>
                <c:pt idx="10">
                  <c:v>81.25</c:v>
                </c:pt>
                <c:pt idx="11">
                  <c:v>81.25</c:v>
                </c:pt>
                <c:pt idx="12">
                  <c:v>81.25</c:v>
                </c:pt>
                <c:pt idx="13">
                  <c:v>81.25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01-4199-9EB0-0969639014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9350784"/>
        <c:axId val="139716480"/>
      </c:barChart>
      <c:valAx>
        <c:axId val="1397164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9350784"/>
        <c:crosses val="max"/>
        <c:crossBetween val="between"/>
      </c:valAx>
      <c:catAx>
        <c:axId val="13935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azirmatn FD" pitchFamily="2" charset="-78"/>
                <a:ea typeface="+mn-ea"/>
                <a:cs typeface="Vazirmatn FD" pitchFamily="2" charset="-78"/>
              </a:defRPr>
            </a:pPr>
            <a:endParaRPr lang="en-US"/>
          </a:p>
        </c:txPr>
        <c:crossAx val="139716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5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fa-IR" sz="1800" b="0" i="0" baseline="0">
                <a:solidFill>
                  <a:srgbClr val="002060"/>
                </a:solidFill>
                <a:effectLst/>
                <a:cs typeface="B Titr" panose="00000700000000000000" pitchFamily="2" charset="-78"/>
              </a:rPr>
              <a:t>درصد انحراف زمانی خرید</a:t>
            </a:r>
            <a:endParaRPr lang="en-US" sz="1400">
              <a:solidFill>
                <a:srgbClr val="002060"/>
              </a:solidFill>
              <a:effectLst/>
              <a:cs typeface="B Titr" panose="00000700000000000000" pitchFamily="2" charset="-78"/>
            </a:endParaRPr>
          </a:p>
        </c:rich>
      </c:tx>
      <c:layout>
        <c:manualLayout>
          <c:xMode val="edge"/>
          <c:yMode val="edge"/>
          <c:x val="0.27827758659067581"/>
          <c:y val="1.019260368452512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300518551484487"/>
          <c:y val="9.3428615540704488E-2"/>
          <c:w val="0.71425612226109358"/>
          <c:h val="0.875152076578662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 w="25400" cap="flat" cmpd="sng" algn="ctr">
              <a:noFill/>
              <a:miter lim="800000"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002060"/>
                      </a:solidFill>
                      <a:latin typeface="+mn-lt"/>
                      <a:ea typeface="Tahoma" panose="020B0604030504040204" pitchFamily="34" charset="0"/>
                      <a:cs typeface="2  Arshia" panose="00000400000000000000" pitchFamily="2" charset="-78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F5D-4454-81FA-64559ADA18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2  Arshia" panose="00000400000000000000" pitchFamily="2" charset="-78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[0]!AT</c:f>
              <c:strCache>
                <c:ptCount val="11"/>
                <c:pt idx="0">
                  <c:v>1404/01</c:v>
                </c:pt>
                <c:pt idx="1">
                  <c:v>1404/02</c:v>
                </c:pt>
                <c:pt idx="2">
                  <c:v>1404/03</c:v>
                </c:pt>
                <c:pt idx="3">
                  <c:v>1404/04</c:v>
                </c:pt>
                <c:pt idx="4">
                  <c:v>1404/05</c:v>
                </c:pt>
                <c:pt idx="5">
                  <c:v>1404/06</c:v>
                </c:pt>
                <c:pt idx="6">
                  <c:v>1404/07</c:v>
                </c:pt>
                <c:pt idx="7">
                  <c:v>1404/08</c:v>
                </c:pt>
                <c:pt idx="8">
                  <c:v>1404/09</c:v>
                </c:pt>
                <c:pt idx="9">
                  <c:v>1404/10</c:v>
                </c:pt>
                <c:pt idx="10">
                  <c:v>1404/11</c:v>
                </c:pt>
              </c:strCache>
            </c:strRef>
          </c:cat>
          <c:val>
            <c:numRef>
              <c:f>[0]!DT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4.9428571428571431</c:v>
                </c:pt>
                <c:pt idx="8">
                  <c:v>48.303571428571431</c:v>
                </c:pt>
                <c:pt idx="9">
                  <c:v>3.2967032967032965</c:v>
                </c:pt>
                <c:pt idx="10">
                  <c:v>5.7142857142857135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5D-4454-81FA-64559ADA188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48"/>
        <c:axId val="200460160"/>
        <c:axId val="200461696"/>
      </c:barChart>
      <c:catAx>
        <c:axId val="20046016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rgbClr val="002060"/>
                </a:solidFill>
                <a:latin typeface="Vazirmatn FD ExtraBold" pitchFamily="2" charset="-78"/>
                <a:ea typeface="+mn-ea"/>
                <a:cs typeface="B Titr" panose="00000700000000000000" pitchFamily="2" charset="-78"/>
              </a:defRPr>
            </a:pPr>
            <a:endParaRPr lang="en-US"/>
          </a:p>
        </c:txPr>
        <c:crossAx val="200461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0461696"/>
        <c:scaling>
          <c:orientation val="minMax"/>
          <c:min val="0"/>
        </c:scaling>
        <c:delete val="1"/>
        <c:axPos val="t"/>
        <c:numFmt formatCode="0.00" sourceLinked="1"/>
        <c:majorTickMark val="none"/>
        <c:minorTickMark val="none"/>
        <c:tickLblPos val="nextTo"/>
        <c:crossAx val="20046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1587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Vazirmatn FD Black" pitchFamily="2" charset="-78"/>
                <a:ea typeface="+mn-ea"/>
                <a:cs typeface="B Titr" panose="00000700000000000000" pitchFamily="2" charset="-78"/>
              </a:defRPr>
            </a:pPr>
            <a:r>
              <a:rPr lang="fa-IR" sz="1200" b="0">
                <a:solidFill>
                  <a:srgbClr val="002060"/>
                </a:solidFill>
                <a:latin typeface="Vazirmatn FD Black" pitchFamily="2" charset="-78"/>
                <a:cs typeface="B Titr" panose="00000700000000000000" pitchFamily="2" charset="-78"/>
              </a:rPr>
              <a:t>درصد انحراف سه ماهه زمانی خرید</a:t>
            </a:r>
            <a:endParaRPr lang="en-US" sz="1200" b="0">
              <a:solidFill>
                <a:srgbClr val="002060"/>
              </a:solidFill>
              <a:latin typeface="Vazirmatn FD Black" pitchFamily="2" charset="-78"/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7529330015656127E-2"/>
          <c:y val="0.15669060836357659"/>
          <c:w val="0.84388944792198284"/>
          <c:h val="0.674694840360144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7E6B-4CC3-BD73-F6BA74912C84}"/>
              </c:ext>
            </c:extLst>
          </c:dPt>
          <c:dPt>
            <c:idx val="1"/>
            <c:invertIfNegative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7E6B-4CC3-BD73-F6BA74912C84}"/>
              </c:ext>
            </c:extLst>
          </c:dPt>
          <c:dPt>
            <c:idx val="2"/>
            <c:invertIfNegative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7E6B-4CC3-BD73-F6BA74912C84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7-7E6B-4CC3-BD73-F6BA74912C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B Titr" panose="00000700000000000000" pitchFamily="2" charset="-78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[0]!AT_3</c:f>
              <c:strCache>
                <c:ptCount val="4"/>
                <c:pt idx="0">
                  <c:v>سه ماهه اول</c:v>
                </c:pt>
                <c:pt idx="1">
                  <c:v>سه ماهه دوم</c:v>
                </c:pt>
                <c:pt idx="2">
                  <c:v>سه ماهه سوم</c:v>
                </c:pt>
                <c:pt idx="3">
                  <c:v>سه ماهه چهارم</c:v>
                </c:pt>
              </c:strCache>
            </c:strRef>
          </c:cat>
          <c:val>
            <c:numRef>
              <c:f>[0]!DT_3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17.748809523809523</c:v>
                </c:pt>
                <c:pt idx="3">
                  <c:v>4.5054945054945055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6B-4CC3-BD73-F6BA74912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134400719"/>
        <c:axId val="134399055"/>
      </c:barChart>
      <c:catAx>
        <c:axId val="1344007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2060"/>
                </a:solidFill>
                <a:cs typeface="B Titr" panose="00000700000000000000" pitchFamily="2" charset="-78"/>
              </a:defRPr>
            </a:pPr>
            <a:endParaRPr lang="en-US"/>
          </a:p>
        </c:txPr>
        <c:crossAx val="134399055"/>
        <c:crosses val="autoZero"/>
        <c:auto val="1"/>
        <c:lblAlgn val="ctr"/>
        <c:lblOffset val="100"/>
        <c:noMultiLvlLbl val="0"/>
      </c:catAx>
      <c:valAx>
        <c:axId val="134399055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134400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5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fa-IR" sz="1800" b="0" i="0" baseline="0">
                <a:solidFill>
                  <a:srgbClr val="002060"/>
                </a:solidFill>
                <a:effectLst/>
                <a:cs typeface="B Titr" panose="00000700000000000000" pitchFamily="2" charset="-78"/>
              </a:rPr>
              <a:t>میانگین امتیاز ارزیابی</a:t>
            </a:r>
            <a:endParaRPr lang="en-US" sz="1400">
              <a:solidFill>
                <a:srgbClr val="002060"/>
              </a:solidFill>
              <a:effectLst/>
              <a:cs typeface="B Titr" panose="00000700000000000000" pitchFamily="2" charset="-78"/>
            </a:endParaRPr>
          </a:p>
        </c:rich>
      </c:tx>
      <c:layout>
        <c:manualLayout>
          <c:xMode val="edge"/>
          <c:yMode val="edge"/>
          <c:x val="0.27827758659067581"/>
          <c:y val="1.019260368452512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300518551484487"/>
          <c:y val="9.3428615540704488E-2"/>
          <c:w val="0.71425612226109358"/>
          <c:h val="0.875152076578662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 w="25400" cap="flat" cmpd="sng" algn="ctr">
              <a:noFill/>
              <a:miter lim="800000"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002060"/>
                      </a:solidFill>
                      <a:latin typeface="+mn-lt"/>
                      <a:ea typeface="Tahoma" panose="020B0604030504040204" pitchFamily="34" charset="0"/>
                      <a:cs typeface="2  Arshia" panose="00000400000000000000" pitchFamily="2" charset="-78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D477-47C8-9F5C-873C288581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2  Arshia" panose="00000400000000000000" pitchFamily="2" charset="-78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[0]!A_4</c:f>
              <c:strCache>
                <c:ptCount val="4"/>
                <c:pt idx="0">
                  <c:v>1404/02</c:v>
                </c:pt>
                <c:pt idx="1">
                  <c:v>1404/07</c:v>
                </c:pt>
                <c:pt idx="2">
                  <c:v>1404/08</c:v>
                </c:pt>
                <c:pt idx="3">
                  <c:v>1404/11</c:v>
                </c:pt>
              </c:strCache>
            </c:strRef>
          </c:cat>
          <c:val>
            <c:numRef>
              <c:f>[0]!T_4</c:f>
              <c:numCache>
                <c:formatCode>0.0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91.694444444444443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77-47C8-9F5C-873C288581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48"/>
        <c:axId val="200460160"/>
        <c:axId val="200461696"/>
      </c:barChart>
      <c:catAx>
        <c:axId val="20046016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rgbClr val="002060"/>
                </a:solidFill>
                <a:latin typeface="Vazirmatn FD ExtraBold" pitchFamily="2" charset="-78"/>
                <a:ea typeface="+mn-ea"/>
                <a:cs typeface="B Titr" panose="00000700000000000000" pitchFamily="2" charset="-78"/>
              </a:defRPr>
            </a:pPr>
            <a:endParaRPr lang="en-US"/>
          </a:p>
        </c:txPr>
        <c:crossAx val="200461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0461696"/>
        <c:scaling>
          <c:orientation val="minMax"/>
          <c:min val="0"/>
        </c:scaling>
        <c:delete val="1"/>
        <c:axPos val="t"/>
        <c:numFmt formatCode="0.0" sourceLinked="1"/>
        <c:majorTickMark val="none"/>
        <c:minorTickMark val="none"/>
        <c:tickLblPos val="nextTo"/>
        <c:crossAx val="20046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1587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5.jpg"/><Relationship Id="rId5" Type="http://schemas.openxmlformats.org/officeDocument/2006/relationships/image" Target="../media/image4.gif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png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.xml"/><Relationship Id="rId1" Type="http://schemas.openxmlformats.org/officeDocument/2006/relationships/image" Target="../media/image13.jpeg"/><Relationship Id="rId4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eg"/><Relationship Id="rId2" Type="http://schemas.openxmlformats.org/officeDocument/2006/relationships/image" Target="../media/image14.png"/><Relationship Id="rId1" Type="http://schemas.openxmlformats.org/officeDocument/2006/relationships/chart" Target="../charts/chart3.xml"/><Relationship Id="rId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8.png"/><Relationship Id="rId7" Type="http://schemas.openxmlformats.org/officeDocument/2006/relationships/image" Target="../media/image20.png"/><Relationship Id="rId2" Type="http://schemas.openxmlformats.org/officeDocument/2006/relationships/image" Target="../media/image17.jpeg"/><Relationship Id="rId1" Type="http://schemas.openxmlformats.org/officeDocument/2006/relationships/chart" Target="../charts/chart4.xml"/><Relationship Id="rId6" Type="http://schemas.openxmlformats.org/officeDocument/2006/relationships/image" Target="../media/image19.png"/><Relationship Id="rId5" Type="http://schemas.microsoft.com/office/2007/relationships/hdphoto" Target="../media/hdphoto2.wdp"/><Relationship Id="rId4" Type="http://schemas.openxmlformats.org/officeDocument/2006/relationships/image" Target="../media/image18.png"/><Relationship Id="rId9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jpeg"/><Relationship Id="rId2" Type="http://schemas.openxmlformats.org/officeDocument/2006/relationships/image" Target="../media/image8.png"/><Relationship Id="rId1" Type="http://schemas.openxmlformats.org/officeDocument/2006/relationships/chart" Target="../charts/chart6.xml"/><Relationship Id="rId4" Type="http://schemas.openxmlformats.org/officeDocument/2006/relationships/image" Target="../media/image1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8.png"/><Relationship Id="rId1" Type="http://schemas.openxmlformats.org/officeDocument/2006/relationships/image" Target="../media/image24.jpeg"/><Relationship Id="rId4" Type="http://schemas.microsoft.com/office/2007/relationships/hdphoto" Target="../media/hdphoto3.wdp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3" Type="http://schemas.openxmlformats.org/officeDocument/2006/relationships/image" Target="../media/image20.png"/><Relationship Id="rId7" Type="http://schemas.openxmlformats.org/officeDocument/2006/relationships/image" Target="../media/image28.emf"/><Relationship Id="rId2" Type="http://schemas.openxmlformats.org/officeDocument/2006/relationships/image" Target="../media/image8.png"/><Relationship Id="rId1" Type="http://schemas.openxmlformats.org/officeDocument/2006/relationships/image" Target="../media/image25.jpeg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microsoft.com/office/2007/relationships/hdphoto" Target="../media/hdphoto3.wdp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8.png"/><Relationship Id="rId1" Type="http://schemas.openxmlformats.org/officeDocument/2006/relationships/image" Target="../media/image33.jpeg"/><Relationship Id="rId4" Type="http://schemas.microsoft.com/office/2007/relationships/hdphoto" Target="../media/hdphoto3.wdp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8.png"/><Relationship Id="rId4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6.jpeg"/></Relationships>
</file>

<file path=xl/drawings/_rels/drawing14.xml.rels><?xml version="1.0" encoding="UTF-8" standalone="yes"?>
<Relationships xmlns="http://schemas.openxmlformats.org/package/2006/relationships"><Relationship Id="rId3" Type="http://schemas.microsoft.com/office/2007/relationships/hdphoto" Target="../media/hdphoto4.wdp"/><Relationship Id="rId2" Type="http://schemas.openxmlformats.org/officeDocument/2006/relationships/image" Target="../media/image38.png"/><Relationship Id="rId1" Type="http://schemas.openxmlformats.org/officeDocument/2006/relationships/image" Target="../media/image37.jpeg"/><Relationship Id="rId6" Type="http://schemas.openxmlformats.org/officeDocument/2006/relationships/image" Target="../media/image41.jpg"/><Relationship Id="rId5" Type="http://schemas.openxmlformats.org/officeDocument/2006/relationships/image" Target="../media/image40.jpeg"/><Relationship Id="rId4" Type="http://schemas.openxmlformats.org/officeDocument/2006/relationships/image" Target="../media/image39.jpe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4.gif"/><Relationship Id="rId7" Type="http://schemas.openxmlformats.org/officeDocument/2006/relationships/image" Target="../media/image10.emf"/><Relationship Id="rId2" Type="http://schemas.openxmlformats.org/officeDocument/2006/relationships/image" Target="../media/image8.png"/><Relationship Id="rId1" Type="http://schemas.openxmlformats.org/officeDocument/2006/relationships/image" Target="../media/image42.jpeg"/><Relationship Id="rId6" Type="http://schemas.openxmlformats.org/officeDocument/2006/relationships/image" Target="../media/image9.emf"/><Relationship Id="rId5" Type="http://schemas.openxmlformats.org/officeDocument/2006/relationships/image" Target="../media/image44.emf"/><Relationship Id="rId4" Type="http://schemas.openxmlformats.org/officeDocument/2006/relationships/image" Target="../media/image43.png"/><Relationship Id="rId9" Type="http://schemas.openxmlformats.org/officeDocument/2006/relationships/image" Target="../media/image12.emf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gif"/><Relationship Id="rId2" Type="http://schemas.openxmlformats.org/officeDocument/2006/relationships/image" Target="../media/image8.png"/><Relationship Id="rId1" Type="http://schemas.openxmlformats.org/officeDocument/2006/relationships/image" Target="../media/image3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10586</xdr:rowOff>
    </xdr:from>
    <xdr:to>
      <xdr:col>37</xdr:col>
      <xdr:colOff>590550</xdr:colOff>
      <xdr:row>8</xdr:row>
      <xdr:rowOff>39160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36018366" y="10586"/>
          <a:ext cx="24170217" cy="1256241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254000" dist="177800" dir="3000000" algn="ctr">
            <a:srgbClr val="000000">
              <a:alpha val="31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0</xdr:col>
      <xdr:colOff>0</xdr:colOff>
      <xdr:row>43</xdr:row>
      <xdr:rowOff>0</xdr:rowOff>
    </xdr:from>
    <xdr:to>
      <xdr:col>37</xdr:col>
      <xdr:colOff>68469</xdr:colOff>
      <xdr:row>47</xdr:row>
      <xdr:rowOff>115824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965062731" y="6905625"/>
          <a:ext cx="23490444" cy="877824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254000" dist="177800" dir="3000000" algn="ctr">
            <a:srgbClr val="000000">
              <a:alpha val="31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24</xdr:col>
      <xdr:colOff>560484</xdr:colOff>
      <xdr:row>8</xdr:row>
      <xdr:rowOff>112061</xdr:rowOff>
    </xdr:from>
    <xdr:to>
      <xdr:col>28</xdr:col>
      <xdr:colOff>478117</xdr:colOff>
      <xdr:row>8</xdr:row>
      <xdr:rowOff>537882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11426791383" y="1297394"/>
          <a:ext cx="2711633" cy="425821"/>
          <a:chOff x="9898592912" y="1333502"/>
          <a:chExt cx="2338105" cy="425821"/>
        </a:xfrm>
      </xdr:grpSpPr>
      <xdr:sp macro="[0]!starttimer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9899274252" y="1333502"/>
            <a:ext cx="1656765" cy="4258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 rtl="1"/>
            <a:r>
              <a:rPr lang="fa-IR" sz="1400" b="1" i="0" u="none" strike="noStrike">
                <a:solidFill>
                  <a:schemeClr val="bg1"/>
                </a:solidFill>
                <a:latin typeface="Vazirmatn FD" pitchFamily="2" charset="-78"/>
                <a:ea typeface="Calibri"/>
                <a:cs typeface="Vazirmatn FD" pitchFamily="2" charset="-78"/>
              </a:rPr>
              <a:t>زمان باقی مانده :</a:t>
            </a:r>
          </a:p>
        </xdr:txBody>
      </xdr:sp>
      <xdr:sp macro="" textlink="Cover!N4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9898592912" y="1379496"/>
            <a:ext cx="750793" cy="361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 rtl="1"/>
            <a:fld id="{51471515-D86E-4E63-891B-2F03DAB04E96}" type="TxLink">
              <a:rPr lang="en-US" sz="1600" b="1" i="0" u="none" strike="noStrike">
                <a:solidFill>
                  <a:schemeClr val="bg1"/>
                </a:solidFill>
                <a:latin typeface="Vazirmatn FD"/>
                <a:ea typeface="Calibri"/>
                <a:cs typeface="Vazirmatn FD"/>
              </a:rPr>
              <a:pPr algn="r" rtl="1"/>
              <a:t>29:45</a:t>
            </a:fld>
            <a:endParaRPr lang="fa-IR" sz="1400" b="1" i="0" u="none" strike="noStrike">
              <a:solidFill>
                <a:schemeClr val="bg1"/>
              </a:solidFill>
              <a:latin typeface="Vazirmatn FD" pitchFamily="2" charset="-78"/>
              <a:ea typeface="Calibri"/>
              <a:cs typeface="Vazirmatn FD" pitchFamily="2" charset="-78"/>
            </a:endParaRPr>
          </a:p>
        </xdr:txBody>
      </xdr:sp>
    </xdr:grpSp>
    <xdr:clientData/>
  </xdr:twoCellAnchor>
  <xdr:twoCellAnchor>
    <xdr:from>
      <xdr:col>0</xdr:col>
      <xdr:colOff>0</xdr:colOff>
      <xdr:row>8</xdr:row>
      <xdr:rowOff>47625</xdr:rowOff>
    </xdr:from>
    <xdr:to>
      <xdr:col>1</xdr:col>
      <xdr:colOff>933450</xdr:colOff>
      <xdr:row>8</xdr:row>
      <xdr:rowOff>561917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9987581625" y="1266825"/>
          <a:ext cx="971550" cy="514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1"/>
          <a:r>
            <a:rPr lang="fa-IR" sz="1400" b="1" i="0" u="none" strike="noStrike">
              <a:solidFill>
                <a:schemeClr val="bg1"/>
              </a:solidFill>
              <a:latin typeface="Vazirmatn FD" pitchFamily="2" charset="-78"/>
              <a:ea typeface="Calibri"/>
              <a:cs typeface="Vazirmatn FD" pitchFamily="2" charset="-78"/>
            </a:rPr>
            <a:t>امروز :</a:t>
          </a:r>
        </a:p>
      </xdr:txBody>
    </xdr:sp>
    <xdr:clientData/>
  </xdr:twoCellAnchor>
  <xdr:twoCellAnchor>
    <xdr:from>
      <xdr:col>1</xdr:col>
      <xdr:colOff>895350</xdr:colOff>
      <xdr:row>8</xdr:row>
      <xdr:rowOff>47625</xdr:rowOff>
    </xdr:from>
    <xdr:to>
      <xdr:col>3</xdr:col>
      <xdr:colOff>336176</xdr:colOff>
      <xdr:row>8</xdr:row>
      <xdr:rowOff>561917</xdr:rowOff>
    </xdr:to>
    <xdr:sp macro="[0]!CloseMenu" textlink="$AQ$1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914404412" y="1269066"/>
          <a:ext cx="2096620" cy="514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fld id="{56C439F8-FA1A-4F39-9902-E0B20C3B68EC}" type="TxLink">
            <a:rPr lang="fa-IR" sz="1400" b="1" i="0" u="none" strike="noStrike">
              <a:solidFill>
                <a:schemeClr val="bg1"/>
              </a:solidFill>
              <a:latin typeface="Vazirmatn FD" pitchFamily="2" charset="-78"/>
              <a:ea typeface="Calibri"/>
              <a:cs typeface="Vazirmatn FD" pitchFamily="2" charset="-78"/>
            </a:rPr>
            <a:pPr algn="r" rtl="1"/>
            <a:t>چهارشنبه, 10 تیر 1405</a:t>
          </a:fld>
          <a:endParaRPr lang="fa-IR" sz="1800" b="1" i="0" u="none" strike="noStrike">
            <a:solidFill>
              <a:schemeClr val="bg1"/>
            </a:solidFill>
            <a:latin typeface="Vazirmatn FD" pitchFamily="2" charset="-78"/>
            <a:ea typeface="Calibri"/>
            <a:cs typeface="Vazirmatn FD" pitchFamily="2" charset="-78"/>
          </a:endParaRPr>
        </a:p>
      </xdr:txBody>
    </xdr:sp>
    <xdr:clientData/>
  </xdr:twoCellAnchor>
  <xdr:twoCellAnchor>
    <xdr:from>
      <xdr:col>1</xdr:col>
      <xdr:colOff>923925</xdr:colOff>
      <xdr:row>10</xdr:row>
      <xdr:rowOff>107280</xdr:rowOff>
    </xdr:from>
    <xdr:to>
      <xdr:col>4</xdr:col>
      <xdr:colOff>0</xdr:colOff>
      <xdr:row>10</xdr:row>
      <xdr:rowOff>401049</xdr:rowOff>
    </xdr:to>
    <xdr:sp macro="" textlink="$AT$4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0020380211" y="1901991"/>
          <a:ext cx="2344654" cy="293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fld id="{B07B9F31-35A2-45B4-BC1E-081640F6694E}" type="TxLink">
            <a:rPr lang="fa-IR" sz="1200" b="1" i="0" u="none" strike="noStrike">
              <a:solidFill>
                <a:schemeClr val="bg1"/>
              </a:solidFill>
              <a:latin typeface="Vazirmatn FD" pitchFamily="2" charset="-78"/>
              <a:ea typeface="Calibri"/>
              <a:cs typeface="Vazirmatn FD" pitchFamily="2" charset="-78"/>
            </a:rPr>
            <a:pPr algn="r" rtl="1"/>
            <a:t>الناز کیانلو خوش آمدید</a:t>
          </a:fld>
          <a:endParaRPr lang="fa-IR" sz="2000" b="1" i="0" u="none" strike="noStrike">
            <a:solidFill>
              <a:schemeClr val="bg1"/>
            </a:solidFill>
            <a:latin typeface="Vazirmatn FD" pitchFamily="2" charset="-78"/>
            <a:ea typeface="Calibri"/>
            <a:cs typeface="Vazirmatn FD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48626</xdr:colOff>
          <xdr:row>10</xdr:row>
          <xdr:rowOff>86727</xdr:rowOff>
        </xdr:from>
        <xdr:to>
          <xdr:col>1</xdr:col>
          <xdr:colOff>930088</xdr:colOff>
          <xdr:row>10</xdr:row>
          <xdr:rowOff>1086852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122498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916466294" y="1890874"/>
              <a:ext cx="881462" cy="1000125"/>
            </a:xfrm>
            <a:prstGeom prst="rect">
              <a:avLst/>
            </a:prstGeom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 prst="softRound"/>
            </a:sp3d>
          </xdr:spPr>
        </xdr:pic>
        <xdr:clientData/>
      </xdr:twoCellAnchor>
    </mc:Choice>
    <mc:Fallback/>
  </mc:AlternateContent>
  <xdr:twoCellAnchor>
    <xdr:from>
      <xdr:col>1</xdr:col>
      <xdr:colOff>959847</xdr:colOff>
      <xdr:row>10</xdr:row>
      <xdr:rowOff>431134</xdr:rowOff>
    </xdr:from>
    <xdr:to>
      <xdr:col>2</xdr:col>
      <xdr:colOff>54971</xdr:colOff>
      <xdr:row>10</xdr:row>
      <xdr:rowOff>661739</xdr:rowOff>
    </xdr:to>
    <xdr:sp macro="[0]!OPENChange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0021548450" y="2225845"/>
          <a:ext cx="1140493" cy="2306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fa-IR" sz="1100" b="1" i="0" u="none" strike="noStrike">
              <a:solidFill>
                <a:schemeClr val="bg1"/>
              </a:solidFill>
              <a:latin typeface="Vazirmatn FD" pitchFamily="2" charset="-78"/>
              <a:ea typeface="Calibri"/>
              <a:cs typeface="Vazirmatn FD" pitchFamily="2" charset="-78"/>
            </a:rPr>
            <a:t>تغییر رمز عبور</a:t>
          </a:r>
        </a:p>
      </xdr:txBody>
    </xdr:sp>
    <xdr:clientData/>
  </xdr:twoCellAnchor>
  <xdr:twoCellAnchor>
    <xdr:from>
      <xdr:col>1</xdr:col>
      <xdr:colOff>969040</xdr:colOff>
      <xdr:row>10</xdr:row>
      <xdr:rowOff>711873</xdr:rowOff>
    </xdr:from>
    <xdr:to>
      <xdr:col>1</xdr:col>
      <xdr:colOff>1694444</xdr:colOff>
      <xdr:row>10</xdr:row>
      <xdr:rowOff>953361</xdr:rowOff>
    </xdr:to>
    <xdr:sp macro="[0]!CloseExcel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021954346" y="2506584"/>
          <a:ext cx="725404" cy="241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fa-IR" sz="1100" b="1" i="0" u="none" strike="noStrike">
              <a:solidFill>
                <a:schemeClr val="bg1"/>
              </a:solidFill>
              <a:latin typeface="Vazirmatn FD" pitchFamily="2" charset="-78"/>
              <a:ea typeface="Calibri"/>
              <a:cs typeface="Vazirmatn FD" pitchFamily="2" charset="-78"/>
            </a:rPr>
            <a:t>خروج</a:t>
          </a:r>
        </a:p>
      </xdr:txBody>
    </xdr:sp>
    <xdr:clientData/>
  </xdr:twoCellAnchor>
  <xdr:twoCellAnchor>
    <xdr:from>
      <xdr:col>1</xdr:col>
      <xdr:colOff>1432262</xdr:colOff>
      <xdr:row>10</xdr:row>
      <xdr:rowOff>761499</xdr:rowOff>
    </xdr:from>
    <xdr:to>
      <xdr:col>1</xdr:col>
      <xdr:colOff>1632952</xdr:colOff>
      <xdr:row>10</xdr:row>
      <xdr:rowOff>925385</xdr:rowOff>
    </xdr:to>
    <xdr:pic macro="[0]!CloseExcel"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22015838" y="2556210"/>
          <a:ext cx="200690" cy="16388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3</xdr:col>
      <xdr:colOff>509404</xdr:colOff>
      <xdr:row>14</xdr:row>
      <xdr:rowOff>175932</xdr:rowOff>
    </xdr:to>
    <xdr:sp macro="[0]!OpenUser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9987634196" y="2924175"/>
          <a:ext cx="3204979" cy="728382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254000" dist="228600" dir="3000000" sx="101000" sy="101000" algn="l" rotWithShape="0">
            <a:schemeClr val="tx1">
              <a:alpha val="31000"/>
            </a:scheme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1"/>
          <a:r>
            <a:rPr lang="fa-IR" sz="1800" b="1">
              <a:solidFill>
                <a:schemeClr val="accent6">
                  <a:lumMod val="20000"/>
                  <a:lumOff val="80000"/>
                </a:schemeClr>
              </a:solidFill>
              <a:latin typeface="Vazirmatn FD" pitchFamily="2" charset="-78"/>
              <a:ea typeface="+mn-ea"/>
              <a:cs typeface="Vazirmatn FD" pitchFamily="2" charset="-78"/>
            </a:rPr>
            <a:t>ثبـت اطلاعـات</a:t>
          </a:r>
          <a:endParaRPr lang="en-US" sz="1800" b="1">
            <a:solidFill>
              <a:schemeClr val="accent6">
                <a:lumMod val="20000"/>
                <a:lumOff val="80000"/>
              </a:schemeClr>
            </a:solidFill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3</xdr:col>
      <xdr:colOff>509404</xdr:colOff>
      <xdr:row>18</xdr:row>
      <xdr:rowOff>166407</xdr:rowOff>
    </xdr:to>
    <xdr:sp macro="[0]!Macro13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020482412" y="3709236"/>
          <a:ext cx="3206483" cy="728382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254000" dist="228600" dir="3000000" sx="101000" sy="101000" algn="l" rotWithShape="0">
            <a:schemeClr val="tx1">
              <a:alpha val="31000"/>
            </a:scheme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1"/>
          <a:r>
            <a:rPr lang="fa-IR" sz="1800" b="1">
              <a:solidFill>
                <a:schemeClr val="accent6">
                  <a:lumMod val="20000"/>
                  <a:lumOff val="80000"/>
                </a:schemeClr>
              </a:solidFill>
              <a:latin typeface="Vazirmatn FD" pitchFamily="2" charset="-78"/>
              <a:ea typeface="+mn-ea"/>
              <a:cs typeface="Vazirmatn FD" pitchFamily="2" charset="-78"/>
            </a:rPr>
            <a:t>روند انحراف زمانی خرید</a:t>
          </a:r>
          <a:endParaRPr lang="en-US" sz="1800" b="1">
            <a:solidFill>
              <a:schemeClr val="accent6">
                <a:lumMod val="20000"/>
                <a:lumOff val="80000"/>
              </a:schemeClr>
            </a:solidFill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3</xdr:col>
      <xdr:colOff>509404</xdr:colOff>
      <xdr:row>22</xdr:row>
      <xdr:rowOff>156882</xdr:rowOff>
    </xdr:to>
    <xdr:sp macro="[0]!Macro11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20482412" y="4461711"/>
          <a:ext cx="3206483" cy="728382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254000" dist="228600" dir="3000000" sx="101000" sy="101000" algn="l" rotWithShape="0">
            <a:schemeClr val="tx1">
              <a:alpha val="31000"/>
            </a:scheme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1"/>
          <a:r>
            <a:rPr lang="fa-IR" sz="1800" b="1">
              <a:solidFill>
                <a:schemeClr val="accent6">
                  <a:lumMod val="20000"/>
                  <a:lumOff val="80000"/>
                </a:schemeClr>
              </a:solidFill>
              <a:latin typeface="Vazirmatn FD" pitchFamily="2" charset="-78"/>
              <a:ea typeface="+mn-ea"/>
              <a:cs typeface="Vazirmatn FD" pitchFamily="2" charset="-78"/>
            </a:rPr>
            <a:t>ارزیابی عملکرد تامین کنندگان</a:t>
          </a:r>
          <a:endParaRPr lang="en-US" sz="1800" b="1">
            <a:solidFill>
              <a:schemeClr val="accent6">
                <a:lumMod val="20000"/>
                <a:lumOff val="80000"/>
              </a:schemeClr>
            </a:solidFill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0</xdr:col>
      <xdr:colOff>0</xdr:colOff>
      <xdr:row>22</xdr:row>
      <xdr:rowOff>180975</xdr:rowOff>
    </xdr:from>
    <xdr:to>
      <xdr:col>3</xdr:col>
      <xdr:colOff>509404</xdr:colOff>
      <xdr:row>26</xdr:row>
      <xdr:rowOff>147357</xdr:rowOff>
    </xdr:to>
    <xdr:sp macro="[0]!Macro5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0020482412" y="5214186"/>
          <a:ext cx="3206483" cy="728382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254000" dist="228600" dir="3000000" sx="101000" sy="101000" algn="l" rotWithShape="0">
            <a:schemeClr val="tx1">
              <a:alpha val="31000"/>
            </a:scheme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1"/>
          <a:r>
            <a:rPr lang="fa-IR" sz="1800" b="1">
              <a:solidFill>
                <a:schemeClr val="accent6">
                  <a:lumMod val="20000"/>
                  <a:lumOff val="80000"/>
                </a:schemeClr>
              </a:solidFill>
              <a:latin typeface="Vazirmatn FD" pitchFamily="2" charset="-78"/>
              <a:ea typeface="+mn-ea"/>
              <a:cs typeface="Vazirmatn FD" pitchFamily="2" charset="-78"/>
            </a:rPr>
            <a:t>ارزیابی اولیه تامین کنندگان</a:t>
          </a:r>
          <a:endParaRPr lang="en-US" sz="1800" b="1">
            <a:solidFill>
              <a:schemeClr val="accent6">
                <a:lumMod val="20000"/>
                <a:lumOff val="80000"/>
              </a:schemeClr>
            </a:solidFill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10</xdr:col>
      <xdr:colOff>121762</xdr:colOff>
      <xdr:row>0</xdr:row>
      <xdr:rowOff>67238</xdr:rowOff>
    </xdr:from>
    <xdr:to>
      <xdr:col>21</xdr:col>
      <xdr:colOff>143893</xdr:colOff>
      <xdr:row>8</xdr:row>
      <xdr:rowOff>76763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9903704578" y="67238"/>
          <a:ext cx="6678425" cy="12309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48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ranNastaliq" panose="02020505000000020003" pitchFamily="18" charset="0"/>
              <a:cs typeface="IranNastaliq" panose="02020505000000020003" pitchFamily="18" charset="0"/>
            </a:rPr>
            <a:t>سامانه ثبت خرید قطعات و مواد اولیه</a:t>
          </a:r>
          <a:endParaRPr lang="fa-IR" sz="1600" b="1">
            <a:ln w="10160">
              <a:noFill/>
              <a:prstDash val="solid"/>
            </a:ln>
            <a:solidFill>
              <a:schemeClr val="bg1"/>
            </a:solidFill>
            <a:cs typeface="+mj-cs"/>
          </a:endParaRPr>
        </a:p>
      </xdr:txBody>
    </xdr:sp>
    <xdr:clientData/>
  </xdr:twoCellAnchor>
  <xdr:twoCellAnchor editAs="oneCell">
    <xdr:from>
      <xdr:col>3</xdr:col>
      <xdr:colOff>298829</xdr:colOff>
      <xdr:row>8</xdr:row>
      <xdr:rowOff>108480</xdr:rowOff>
    </xdr:from>
    <xdr:to>
      <xdr:col>4</xdr:col>
      <xdr:colOff>80598</xdr:colOff>
      <xdr:row>8</xdr:row>
      <xdr:rowOff>505411</xdr:rowOff>
    </xdr:to>
    <xdr:pic macro="[0]!Openadmin"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4054873" y="1329921"/>
          <a:ext cx="386886" cy="396931"/>
        </a:xfrm>
        <a:prstGeom prst="rect">
          <a:avLst/>
        </a:prstGeom>
      </xdr:spPr>
    </xdr:pic>
    <xdr:clientData/>
  </xdr:twoCellAnchor>
  <xdr:twoCellAnchor>
    <xdr:from>
      <xdr:col>28</xdr:col>
      <xdr:colOff>440191</xdr:colOff>
      <xdr:row>8</xdr:row>
      <xdr:rowOff>182982</xdr:rowOff>
    </xdr:from>
    <xdr:to>
      <xdr:col>29</xdr:col>
      <xdr:colOff>108337</xdr:colOff>
      <xdr:row>8</xdr:row>
      <xdr:rowOff>471238</xdr:rowOff>
    </xdr:to>
    <xdr:pic macro="[0]!SaveExcel"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4981742" y="1396166"/>
          <a:ext cx="279751" cy="288256"/>
        </a:xfrm>
        <a:prstGeom prst="rect">
          <a:avLst/>
        </a:prstGeom>
      </xdr:spPr>
    </xdr:pic>
    <xdr:clientData/>
  </xdr:twoCellAnchor>
  <xdr:twoCellAnchor editAs="oneCell">
    <xdr:from>
      <xdr:col>11</xdr:col>
      <xdr:colOff>243928</xdr:colOff>
      <xdr:row>10</xdr:row>
      <xdr:rowOff>681915</xdr:rowOff>
    </xdr:from>
    <xdr:to>
      <xdr:col>19</xdr:col>
      <xdr:colOff>3134</xdr:colOff>
      <xdr:row>32</xdr:row>
      <xdr:rowOff>125328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11202998" y="2476626"/>
          <a:ext cx="4652048" cy="4546807"/>
        </a:xfrm>
        <a:prstGeom prst="rect">
          <a:avLst/>
        </a:prstGeom>
      </xdr:spPr>
    </xdr:pic>
    <xdr:clientData/>
  </xdr:twoCellAnchor>
  <xdr:twoCellAnchor>
    <xdr:from>
      <xdr:col>6</xdr:col>
      <xdr:colOff>184766</xdr:colOff>
      <xdr:row>36</xdr:row>
      <xdr:rowOff>76199</xdr:rowOff>
    </xdr:from>
    <xdr:to>
      <xdr:col>24</xdr:col>
      <xdr:colOff>49411</xdr:colOff>
      <xdr:row>39</xdr:row>
      <xdr:rowOff>63500</xdr:rowOff>
    </xdr:to>
    <xdr:sp macro="[0]!StartRandomMessages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0183153489" y="7365999"/>
          <a:ext cx="11066045" cy="520701"/>
        </a:xfrm>
        <a:prstGeom prst="rect">
          <a:avLst/>
        </a:prstGeom>
        <a:noFill/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800" b="1">
              <a:solidFill>
                <a:srgbClr val="0070C0"/>
              </a:solidFill>
              <a:latin typeface="Vazirmatn FD" pitchFamily="2" charset="-78"/>
              <a:cs typeface="Vazirmatn FD" pitchFamily="2" charset="-78"/>
            </a:rPr>
            <a:t>ایده های بزرگ ، کم نیستند ؛ چیزی که کم است فقدان اراده</a:t>
          </a:r>
          <a:r>
            <a:rPr lang="fa-IR" sz="1800" b="1" baseline="0">
              <a:solidFill>
                <a:srgbClr val="0070C0"/>
              </a:solidFill>
              <a:latin typeface="Vazirmatn FD" pitchFamily="2" charset="-78"/>
              <a:cs typeface="Vazirmatn FD" pitchFamily="2" charset="-78"/>
            </a:rPr>
            <a:t> لازم برای اجرای آنهاست</a:t>
          </a:r>
          <a:endParaRPr lang="en-US" sz="1800" b="1">
            <a:solidFill>
              <a:srgbClr val="0070C0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twoCellAnchor>
  <xdr:twoCellAnchor>
    <xdr:from>
      <xdr:col>9</xdr:col>
      <xdr:colOff>551448</xdr:colOff>
      <xdr:row>8</xdr:row>
      <xdr:rowOff>50132</xdr:rowOff>
    </xdr:from>
    <xdr:to>
      <xdr:col>21</xdr:col>
      <xdr:colOff>40106</xdr:colOff>
      <xdr:row>8</xdr:row>
      <xdr:rowOff>561474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009942815" y="1263316"/>
          <a:ext cx="6827921" cy="511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Parts and raw Materials Purchase Registration System</a:t>
          </a:r>
        </a:p>
        <a:p>
          <a:pPr algn="ctr" rtl="1"/>
          <a:endParaRPr lang="en-US" sz="1600">
            <a:solidFill>
              <a:schemeClr val="accent1">
                <a:lumMod val="20000"/>
                <a:lumOff val="8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26</xdr:row>
      <xdr:rowOff>170453</xdr:rowOff>
    </xdr:from>
    <xdr:to>
      <xdr:col>3</xdr:col>
      <xdr:colOff>509404</xdr:colOff>
      <xdr:row>30</xdr:row>
      <xdr:rowOff>136835</xdr:rowOff>
    </xdr:to>
    <xdr:sp macro="[0]!Macro15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020482412" y="5925558"/>
          <a:ext cx="3206483" cy="728382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254000" dist="228600" dir="3000000" sx="101000" sy="101000" algn="l" rotWithShape="0">
            <a:schemeClr val="tx1">
              <a:alpha val="31000"/>
            </a:scheme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1"/>
          <a:r>
            <a:rPr lang="fa-IR" sz="1800" b="1">
              <a:solidFill>
                <a:schemeClr val="accent6">
                  <a:lumMod val="20000"/>
                  <a:lumOff val="80000"/>
                </a:schemeClr>
              </a:solidFill>
              <a:latin typeface="Vazirmatn FD" pitchFamily="2" charset="-78"/>
              <a:ea typeface="+mn-ea"/>
              <a:cs typeface="Vazirmatn FD" pitchFamily="2" charset="-78"/>
            </a:rPr>
            <a:t>لیست تامین کنندگان</a:t>
          </a:r>
          <a:endParaRPr lang="en-US" sz="1800" b="1">
            <a:solidFill>
              <a:schemeClr val="accent6">
                <a:lumMod val="20000"/>
                <a:lumOff val="80000"/>
              </a:schemeClr>
            </a:solidFill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12</xdr:col>
      <xdr:colOff>394610</xdr:colOff>
      <xdr:row>33</xdr:row>
      <xdr:rowOff>137580</xdr:rowOff>
    </xdr:from>
    <xdr:to>
      <xdr:col>17</xdr:col>
      <xdr:colOff>415777</xdr:colOff>
      <xdr:row>36</xdr:row>
      <xdr:rowOff>12700</xdr:rowOff>
    </xdr:to>
    <xdr:sp macro="[0]!StopRandomMessages" textlink="$AT$5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187143223" y="6893980"/>
          <a:ext cx="3132667" cy="40852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fld id="{D65A5B16-2174-46CE-AFC7-3A40CC36F883}" type="TxLink">
            <a:rPr lang="en-US" sz="1600" b="1" i="0" u="none" strike="noStrike">
              <a:solidFill>
                <a:srgbClr val="0070C0"/>
              </a:solidFill>
              <a:latin typeface="Vazirmatn FD" pitchFamily="2" charset="-78"/>
              <a:ea typeface="Calibri"/>
              <a:cs typeface="Vazirmatn FD" pitchFamily="2" charset="-78"/>
            </a:rPr>
            <a:pPr algn="ctr" rtl="1"/>
            <a:t>ادامه بده ، به هدف نزديک‌تري!</a:t>
          </a:fld>
          <a:endParaRPr lang="en-US" sz="1600" b="1">
            <a:solidFill>
              <a:srgbClr val="0070C0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23820</xdr:colOff>
      <xdr:row>0</xdr:row>
      <xdr:rowOff>38521</xdr:rowOff>
    </xdr:from>
    <xdr:to>
      <xdr:col>23</xdr:col>
      <xdr:colOff>372655</xdr:colOff>
      <xdr:row>0</xdr:row>
      <xdr:rowOff>404815</xdr:rowOff>
    </xdr:to>
    <xdr:pic macro="[0]!Macro14"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1571127" y="38521"/>
          <a:ext cx="348835" cy="366294"/>
        </a:xfrm>
        <a:prstGeom prst="rect">
          <a:avLst/>
        </a:prstGeom>
      </xdr:spPr>
    </xdr:pic>
    <xdr:clientData/>
  </xdr:twoCellAnchor>
  <xdr:twoCellAnchor>
    <xdr:from>
      <xdr:col>55</xdr:col>
      <xdr:colOff>523872</xdr:colOff>
      <xdr:row>8</xdr:row>
      <xdr:rowOff>273843</xdr:rowOff>
    </xdr:from>
    <xdr:to>
      <xdr:col>56</xdr:col>
      <xdr:colOff>3343275</xdr:colOff>
      <xdr:row>10</xdr:row>
      <xdr:rowOff>288131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1044713750" y="3540918"/>
          <a:ext cx="3495678" cy="642938"/>
          <a:chOff x="9728277787" y="2024062"/>
          <a:chExt cx="3414715" cy="63341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28277787" y="2202657"/>
            <a:ext cx="604838" cy="32146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28761181" y="2024062"/>
            <a:ext cx="1955006" cy="63341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30768575" y="2226469"/>
            <a:ext cx="352425" cy="3190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31087664" y="2178844"/>
            <a:ext cx="604838" cy="323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295275</xdr:colOff>
      <xdr:row>0</xdr:row>
      <xdr:rowOff>0</xdr:rowOff>
    </xdr:from>
    <xdr:to>
      <xdr:col>2</xdr:col>
      <xdr:colOff>1031298</xdr:colOff>
      <xdr:row>2</xdr:row>
      <xdr:rowOff>4920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5530502" y="0"/>
          <a:ext cx="736023" cy="719295"/>
        </a:xfrm>
        <a:prstGeom prst="rect">
          <a:avLst/>
        </a:prstGeom>
      </xdr:spPr>
    </xdr:pic>
    <xdr:clientData/>
  </xdr:twoCellAnchor>
  <xdr:twoCellAnchor>
    <xdr:from>
      <xdr:col>18</xdr:col>
      <xdr:colOff>9030</xdr:colOff>
      <xdr:row>2</xdr:row>
      <xdr:rowOff>60615</xdr:rowOff>
    </xdr:from>
    <xdr:to>
      <xdr:col>21</xdr:col>
      <xdr:colOff>9896</xdr:colOff>
      <xdr:row>2</xdr:row>
      <xdr:rowOff>339438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1065877929" y="698790"/>
          <a:ext cx="2029691" cy="278823"/>
          <a:chOff x="9634857886" y="441614"/>
          <a:chExt cx="1767321" cy="278823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635433716" y="441614"/>
            <a:ext cx="1191491" cy="268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 rtl="1"/>
            <a:r>
              <a:rPr lang="fa-IR" sz="1100" b="1" i="0" u="none" strike="noStrike">
                <a:solidFill>
                  <a:schemeClr val="bg1"/>
                </a:solidFill>
                <a:latin typeface="Vazirmatn FD" pitchFamily="2" charset="-78"/>
                <a:ea typeface="Calibri"/>
                <a:cs typeface="Vazirmatn FD" pitchFamily="2" charset="-78"/>
              </a:rPr>
              <a:t>زمان باقی مانده :</a:t>
            </a:r>
          </a:p>
        </xdr:txBody>
      </xdr:sp>
      <xdr:sp macro="" textlink="Cover!N4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9634857886" y="451139"/>
            <a:ext cx="656359" cy="2692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1"/>
            <a:fld id="{51471515-D86E-4E63-891B-2F03DAB04E96}" type="TxLink">
              <a:rPr lang="en-US" sz="1200" b="1" i="0" u="none" strike="noStrike">
                <a:solidFill>
                  <a:schemeClr val="bg1"/>
                </a:solidFill>
                <a:latin typeface="Vazirmatn FD"/>
                <a:ea typeface="Calibri"/>
                <a:cs typeface="Vazirmatn FD"/>
              </a:rPr>
              <a:pPr algn="ctr" rtl="1"/>
              <a:t>29:45</a:t>
            </a:fld>
            <a:endParaRPr lang="fa-IR" sz="1100" b="1" i="0" u="none" strike="noStrike">
              <a:solidFill>
                <a:schemeClr val="bg1"/>
              </a:solidFill>
              <a:latin typeface="Vazirmatn FD" pitchFamily="2" charset="-78"/>
              <a:ea typeface="Calibri"/>
              <a:cs typeface="Vazirmatn FD" pitchFamily="2" charset="-78"/>
            </a:endParaRPr>
          </a:p>
        </xdr:txBody>
      </xdr:sp>
    </xdr:grpSp>
    <xdr:clientData/>
  </xdr:twoCellAnchor>
  <xdr:twoCellAnchor>
    <xdr:from>
      <xdr:col>5</xdr:col>
      <xdr:colOff>115981</xdr:colOff>
      <xdr:row>4</xdr:row>
      <xdr:rowOff>43542</xdr:rowOff>
    </xdr:from>
    <xdr:to>
      <xdr:col>21</xdr:col>
      <xdr:colOff>531879</xdr:colOff>
      <xdr:row>27</xdr:row>
      <xdr:rowOff>258536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140073</xdr:colOff>
      <xdr:row>2</xdr:row>
      <xdr:rowOff>44822</xdr:rowOff>
    </xdr:from>
    <xdr:to>
      <xdr:col>21</xdr:col>
      <xdr:colOff>440111</xdr:colOff>
      <xdr:row>2</xdr:row>
      <xdr:rowOff>344860</xdr:rowOff>
    </xdr:to>
    <xdr:pic macro="[0]!Macro14"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3668067" y="752393"/>
          <a:ext cx="300038" cy="3000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133350</xdr:colOff>
          <xdr:row>28</xdr:row>
          <xdr:rowOff>19050</xdr:rowOff>
        </xdr:from>
        <xdr:to>
          <xdr:col>21</xdr:col>
          <xdr:colOff>542925</xdr:colOff>
          <xdr:row>28</xdr:row>
          <xdr:rowOff>400050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2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82296" rIns="45720" bIns="82296" anchor="ctr" upright="1"/>
            <a:lstStyle/>
            <a:p>
              <a:pPr algn="ctr" rtl="1">
                <a:defRPr sz="1000"/>
              </a:pPr>
              <a:r>
                <a:rPr lang="fa-IR" sz="1600" b="1" i="0" u="none" strike="noStrike" baseline="0">
                  <a:solidFill>
                    <a:srgbClr val="0000FF"/>
                  </a:solidFill>
                  <a:cs typeface="B Titr"/>
                </a:rPr>
                <a:t>آنـالیــز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1075765</xdr:colOff>
      <xdr:row>8</xdr:row>
      <xdr:rowOff>40022</xdr:rowOff>
    </xdr:from>
    <xdr:to>
      <xdr:col>6</xdr:col>
      <xdr:colOff>239889</xdr:colOff>
      <xdr:row>18</xdr:row>
      <xdr:rowOff>250620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542925</xdr:colOff>
      <xdr:row>16</xdr:row>
      <xdr:rowOff>95250</xdr:rowOff>
    </xdr:from>
    <xdr:to>
      <xdr:col>21</xdr:col>
      <xdr:colOff>504825</xdr:colOff>
      <xdr:row>17</xdr:row>
      <xdr:rowOff>238125</xdr:rowOff>
    </xdr:to>
    <xdr:sp macro="" textlink="">
      <xdr:nvSpPr>
        <xdr:cNvPr id="12" name="TextBox 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9662664825" y="4695825"/>
          <a:ext cx="552450" cy="409575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/>
            <a:t>10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0.00253</cdr:x>
      <cdr:y>0.18067</cdr:y>
    </cdr:from>
    <cdr:to>
      <cdr:x>0.05414</cdr:x>
      <cdr:y>0.24518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AFEB7AA-FAA7-4C02-BE11-D915CEFCA80F}"/>
            </a:ext>
          </a:extLst>
        </cdr:cNvPr>
        <cdr:cNvSpPr txBox="1"/>
      </cdr:nvSpPr>
      <cdr:spPr>
        <a:xfrm xmlns:a="http://schemas.openxmlformats.org/drawingml/2006/main">
          <a:off x="27054" y="1147083"/>
          <a:ext cx="552450" cy="409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100" b="1"/>
            <a:t>20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751417</xdr:colOff>
      <xdr:row>3</xdr:row>
      <xdr:rowOff>23086</xdr:rowOff>
    </xdr:from>
    <xdr:to>
      <xdr:col>19</xdr:col>
      <xdr:colOff>554181</xdr:colOff>
      <xdr:row>25</xdr:row>
      <xdr:rowOff>193575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468823</xdr:colOff>
      <xdr:row>2</xdr:row>
      <xdr:rowOff>33588</xdr:rowOff>
    </xdr:from>
    <xdr:to>
      <xdr:col>19</xdr:col>
      <xdr:colOff>201970</xdr:colOff>
      <xdr:row>2</xdr:row>
      <xdr:rowOff>361950</xdr:rowOff>
    </xdr:to>
    <xdr:pic macro="[0]!Macro3"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664148780" y="747963"/>
          <a:ext cx="323697" cy="328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415637</xdr:colOff>
      <xdr:row>0</xdr:row>
      <xdr:rowOff>0</xdr:rowOff>
    </xdr:from>
    <xdr:to>
      <xdr:col>2</xdr:col>
      <xdr:colOff>1151660</xdr:colOff>
      <xdr:row>2</xdr:row>
      <xdr:rowOff>590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231726" y="0"/>
          <a:ext cx="736023" cy="719295"/>
        </a:xfrm>
        <a:prstGeom prst="rect">
          <a:avLst/>
        </a:prstGeom>
      </xdr:spPr>
    </xdr:pic>
    <xdr:clientData/>
  </xdr:twoCellAnchor>
  <xdr:twoCellAnchor>
    <xdr:from>
      <xdr:col>19</xdr:col>
      <xdr:colOff>238125</xdr:colOff>
      <xdr:row>2</xdr:row>
      <xdr:rowOff>47625</xdr:rowOff>
    </xdr:from>
    <xdr:to>
      <xdr:col>19</xdr:col>
      <xdr:colOff>538163</xdr:colOff>
      <xdr:row>2</xdr:row>
      <xdr:rowOff>347663</xdr:rowOff>
    </xdr:to>
    <xdr:pic macro="[0]!Macro14"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3812587" y="762000"/>
          <a:ext cx="300038" cy="300038"/>
        </a:xfrm>
        <a:prstGeom prst="rect">
          <a:avLst/>
        </a:prstGeom>
      </xdr:spPr>
    </xdr:pic>
    <xdr:clientData/>
  </xdr:twoCellAnchor>
  <xdr:twoCellAnchor>
    <xdr:from>
      <xdr:col>17</xdr:col>
      <xdr:colOff>85725</xdr:colOff>
      <xdr:row>1</xdr:row>
      <xdr:rowOff>9525</xdr:rowOff>
    </xdr:from>
    <xdr:to>
      <xdr:col>20</xdr:col>
      <xdr:colOff>23133</xdr:colOff>
      <xdr:row>2</xdr:row>
      <xdr:rowOff>9525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11066540967" y="447675"/>
          <a:ext cx="1985283" cy="200025"/>
          <a:chOff x="9947485699" y="582632"/>
          <a:chExt cx="1728108" cy="278740"/>
        </a:xfrm>
      </xdr:grpSpPr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 txBox="1"/>
        </xdr:nvSpPr>
        <xdr:spPr>
          <a:xfrm>
            <a:off x="9948015554" y="582632"/>
            <a:ext cx="1198253" cy="268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 rtl="1"/>
            <a:r>
              <a:rPr lang="fa-IR" sz="1100" b="1" i="0" u="none" strike="noStrike">
                <a:solidFill>
                  <a:srgbClr val="0070C0"/>
                </a:solidFill>
                <a:latin typeface="Vazirmatn FD" pitchFamily="2" charset="-78"/>
                <a:ea typeface="Calibri"/>
                <a:cs typeface="Vazirmatn FD" pitchFamily="2" charset="-78"/>
              </a:rPr>
              <a:t>زمان باقی مانده :</a:t>
            </a:r>
          </a:p>
        </xdr:txBody>
      </xdr:sp>
      <xdr:sp macro="" textlink="Cover!N4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 txBox="1"/>
        </xdr:nvSpPr>
        <xdr:spPr>
          <a:xfrm>
            <a:off x="9947485699" y="591291"/>
            <a:ext cx="661389" cy="2700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1"/>
            <a:fld id="{51471515-D86E-4E63-891B-2F03DAB04E96}" type="TxLink">
              <a:rPr lang="en-US" sz="1200" b="1" i="0" u="none" strike="noStrike">
                <a:solidFill>
                  <a:srgbClr val="0070C0"/>
                </a:solidFill>
                <a:latin typeface="Vazirmatn FD"/>
                <a:ea typeface="Calibri"/>
                <a:cs typeface="Vazirmatn FD"/>
              </a:rPr>
              <a:pPr algn="ctr" rtl="1"/>
              <a:t>29:45</a:t>
            </a:fld>
            <a:endParaRPr lang="fa-IR" sz="1100" b="1" i="0" u="none" strike="noStrike">
              <a:solidFill>
                <a:srgbClr val="0070C0"/>
              </a:solidFill>
              <a:latin typeface="Vazirmatn FD" pitchFamily="2" charset="-78"/>
              <a:ea typeface="Calibri"/>
              <a:cs typeface="Vazirmatn FD" pitchFamily="2" charset="-78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2039471</xdr:colOff>
      <xdr:row>5</xdr:row>
      <xdr:rowOff>263524</xdr:rowOff>
    </xdr:from>
    <xdr:to>
      <xdr:col>15</xdr:col>
      <xdr:colOff>308101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28575</xdr:colOff>
      <xdr:row>0</xdr:row>
      <xdr:rowOff>88105</xdr:rowOff>
    </xdr:from>
    <xdr:to>
      <xdr:col>2</xdr:col>
      <xdr:colOff>666750</xdr:colOff>
      <xdr:row>1</xdr:row>
      <xdr:rowOff>406052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49481625" y="88105"/>
          <a:ext cx="995362" cy="758478"/>
        </a:xfrm>
        <a:prstGeom prst="rect">
          <a:avLst/>
        </a:prstGeom>
      </xdr:spPr>
    </xdr:pic>
    <xdr:clientData/>
  </xdr:twoCellAnchor>
  <xdr:twoCellAnchor>
    <xdr:from>
      <xdr:col>17</xdr:col>
      <xdr:colOff>11547</xdr:colOff>
      <xdr:row>1</xdr:row>
      <xdr:rowOff>147203</xdr:rowOff>
    </xdr:from>
    <xdr:to>
      <xdr:col>19</xdr:col>
      <xdr:colOff>530132</xdr:colOff>
      <xdr:row>2</xdr:row>
      <xdr:rowOff>8658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1379044518" y="585353"/>
          <a:ext cx="1909235" cy="280555"/>
          <a:chOff x="9947485699" y="582632"/>
          <a:chExt cx="1728108" cy="278740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9948015554" y="582632"/>
            <a:ext cx="1198253" cy="268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 rtl="1"/>
            <a:r>
              <a:rPr lang="fa-IR" sz="1100" b="1" i="0" u="none" strike="noStrike">
                <a:solidFill>
                  <a:srgbClr val="0070C0"/>
                </a:solidFill>
                <a:latin typeface="Vazirmatn FD" pitchFamily="2" charset="-78"/>
                <a:ea typeface="Calibri"/>
                <a:cs typeface="Vazirmatn FD" pitchFamily="2" charset="-78"/>
              </a:rPr>
              <a:t>زمان باقی مانده :</a:t>
            </a:r>
          </a:p>
        </xdr:txBody>
      </xdr:sp>
      <xdr:sp macro="" textlink="Cover!N4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 txBox="1"/>
        </xdr:nvSpPr>
        <xdr:spPr>
          <a:xfrm>
            <a:off x="9947485699" y="591291"/>
            <a:ext cx="661389" cy="2700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1"/>
            <a:fld id="{51471515-D86E-4E63-891B-2F03DAB04E96}" type="TxLink">
              <a:rPr lang="en-US" sz="1200" b="1" i="0" u="none" strike="noStrike">
                <a:solidFill>
                  <a:srgbClr val="0070C0"/>
                </a:solidFill>
                <a:latin typeface="Vazirmatn FD"/>
                <a:ea typeface="Calibri"/>
                <a:cs typeface="Vazirmatn FD"/>
              </a:rPr>
              <a:pPr algn="ctr" rtl="1"/>
              <a:t>29:45</a:t>
            </a:fld>
            <a:endParaRPr lang="fa-IR" sz="1100" b="1" i="0" u="none" strike="noStrike">
              <a:solidFill>
                <a:srgbClr val="0070C0"/>
              </a:solidFill>
              <a:latin typeface="Vazirmatn FD" pitchFamily="2" charset="-78"/>
              <a:ea typeface="Calibri"/>
              <a:cs typeface="Vazirmatn FD" pitchFamily="2" charset="-78"/>
            </a:endParaRPr>
          </a:p>
        </xdr:txBody>
      </xdr:sp>
    </xdr:grpSp>
    <xdr:clientData/>
  </xdr:twoCellAnchor>
  <xdr:twoCellAnchor>
    <xdr:from>
      <xdr:col>18</xdr:col>
      <xdr:colOff>363227</xdr:colOff>
      <xdr:row>2</xdr:row>
      <xdr:rowOff>47626</xdr:rowOff>
    </xdr:from>
    <xdr:to>
      <xdr:col>19</xdr:col>
      <xdr:colOff>55481</xdr:colOff>
      <xdr:row>2</xdr:row>
      <xdr:rowOff>347664</xdr:rowOff>
    </xdr:to>
    <xdr:pic macro="[0]!Macro14"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5824436" y="904876"/>
          <a:ext cx="306087" cy="300038"/>
        </a:xfrm>
        <a:prstGeom prst="rect">
          <a:avLst/>
        </a:prstGeom>
      </xdr:spPr>
    </xdr:pic>
    <xdr:clientData/>
  </xdr:twoCellAnchor>
  <xdr:twoCellAnchor>
    <xdr:from>
      <xdr:col>18</xdr:col>
      <xdr:colOff>35976</xdr:colOff>
      <xdr:row>2</xdr:row>
      <xdr:rowOff>57150</xdr:rowOff>
    </xdr:from>
    <xdr:to>
      <xdr:col>18</xdr:col>
      <xdr:colOff>322576</xdr:colOff>
      <xdr:row>2</xdr:row>
      <xdr:rowOff>361950</xdr:rowOff>
    </xdr:to>
    <xdr:pic macro="[0]!Macro6"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046171174" y="914400"/>
          <a:ext cx="2866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296356</xdr:colOff>
      <xdr:row>2</xdr:row>
      <xdr:rowOff>57149</xdr:rowOff>
    </xdr:from>
    <xdr:to>
      <xdr:col>17</xdr:col>
      <xdr:colOff>613299</xdr:colOff>
      <xdr:row>2</xdr:row>
      <xdr:rowOff>363880</xdr:rowOff>
    </xdr:to>
    <xdr:pic macro="[0]!OPENUserForm2"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prstClr val="black"/>
            <a:srgbClr val="00B0F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6494284" y="914399"/>
          <a:ext cx="316943" cy="306731"/>
        </a:xfrm>
        <a:prstGeom prst="rect">
          <a:avLst/>
        </a:prstGeom>
      </xdr:spPr>
    </xdr:pic>
    <xdr:clientData/>
  </xdr:twoCellAnchor>
  <xdr:twoCellAnchor>
    <xdr:from>
      <xdr:col>19</xdr:col>
      <xdr:colOff>63500</xdr:colOff>
      <xdr:row>2</xdr:row>
      <xdr:rowOff>52916</xdr:rowOff>
    </xdr:from>
    <xdr:to>
      <xdr:col>19</xdr:col>
      <xdr:colOff>422373</xdr:colOff>
      <xdr:row>2</xdr:row>
      <xdr:rowOff>398953</xdr:rowOff>
    </xdr:to>
    <xdr:pic macro="[0]!Macro2"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1">
              <a:shade val="45000"/>
              <a:satMod val="135000"/>
            </a:schemeClr>
            <a:prstClr val="white"/>
          </a:duotone>
          <a:alphaModFix/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045457544" y="910166"/>
          <a:ext cx="358873" cy="346037"/>
        </a:xfrm>
        <a:prstGeom prst="rect">
          <a:avLst/>
        </a:prstGeom>
      </xdr:spPr>
    </xdr:pic>
    <xdr:clientData/>
  </xdr:twoCellAnchor>
  <xdr:twoCellAnchor>
    <xdr:from>
      <xdr:col>15</xdr:col>
      <xdr:colOff>309036</xdr:colOff>
      <xdr:row>6</xdr:row>
      <xdr:rowOff>0</xdr:rowOff>
    </xdr:from>
    <xdr:to>
      <xdr:col>19</xdr:col>
      <xdr:colOff>508002</xdr:colOff>
      <xdr:row>24</xdr:row>
      <xdr:rowOff>264583</xdr:rowOff>
    </xdr:to>
    <xdr:graphicFrame macro="">
      <xdr:nvGraphicFramePr>
        <xdr:cNvPr id="11" name="Chart 18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4</xdr:row>
          <xdr:rowOff>9525</xdr:rowOff>
        </xdr:from>
        <xdr:to>
          <xdr:col>3</xdr:col>
          <xdr:colOff>2019300</xdr:colOff>
          <xdr:row>4</xdr:row>
          <xdr:rowOff>409575</xdr:rowOff>
        </xdr:to>
        <xdr:sp macro="" textlink="">
          <xdr:nvSpPr>
            <xdr:cNvPr id="125954" name="ComboBox1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4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15239</xdr:colOff>
      <xdr:row>2</xdr:row>
      <xdr:rowOff>15240</xdr:rowOff>
    </xdr:from>
    <xdr:to>
      <xdr:col>15</xdr:col>
      <xdr:colOff>594359</xdr:colOff>
      <xdr:row>32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278180</xdr:colOff>
      <xdr:row>1</xdr:row>
      <xdr:rowOff>37166</xdr:rowOff>
    </xdr:from>
    <xdr:to>
      <xdr:col>15</xdr:col>
      <xdr:colOff>530372</xdr:colOff>
      <xdr:row>1</xdr:row>
      <xdr:rowOff>291162</xdr:rowOff>
    </xdr:to>
    <xdr:pic macro="[0]!Macro14"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5711566" y="572947"/>
          <a:ext cx="252192" cy="253996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</xdr:colOff>
      <xdr:row>0</xdr:row>
      <xdr:rowOff>1</xdr:rowOff>
    </xdr:from>
    <xdr:to>
      <xdr:col>2</xdr:col>
      <xdr:colOff>899160</xdr:colOff>
      <xdr:row>1</xdr:row>
      <xdr:rowOff>45721</xdr:rowOff>
    </xdr:to>
    <xdr:pic macro="[0]!starttimer"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90033360" y="1"/>
          <a:ext cx="876300" cy="586740"/>
        </a:xfrm>
        <a:prstGeom prst="rect">
          <a:avLst/>
        </a:prstGeom>
      </xdr:spPr>
    </xdr:pic>
    <xdr:clientData/>
  </xdr:twoCellAnchor>
  <xdr:twoCellAnchor>
    <xdr:from>
      <xdr:col>13</xdr:col>
      <xdr:colOff>95243</xdr:colOff>
      <xdr:row>0</xdr:row>
      <xdr:rowOff>259770</xdr:rowOff>
    </xdr:from>
    <xdr:to>
      <xdr:col>15</xdr:col>
      <xdr:colOff>112560</xdr:colOff>
      <xdr:row>0</xdr:row>
      <xdr:rowOff>528202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9637975167" y="259770"/>
          <a:ext cx="1194954" cy="268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1"/>
          <a:r>
            <a:rPr lang="fa-IR" sz="1100" b="1" i="0" u="none" strike="noStrike">
              <a:solidFill>
                <a:srgbClr val="0070C0"/>
              </a:solidFill>
              <a:latin typeface="Vazirmatn FD" pitchFamily="2" charset="-78"/>
              <a:ea typeface="Calibri"/>
              <a:cs typeface="Vazirmatn FD" pitchFamily="2" charset="-78"/>
            </a:rPr>
            <a:t>زمان باقی مانده :</a:t>
          </a:r>
        </a:p>
      </xdr:txBody>
    </xdr:sp>
    <xdr:clientData/>
  </xdr:twoCellAnchor>
  <xdr:twoCellAnchor>
    <xdr:from>
      <xdr:col>14</xdr:col>
      <xdr:colOff>571493</xdr:colOff>
      <xdr:row>0</xdr:row>
      <xdr:rowOff>268429</xdr:rowOff>
    </xdr:from>
    <xdr:to>
      <xdr:col>16</xdr:col>
      <xdr:colOff>51948</xdr:colOff>
      <xdr:row>0</xdr:row>
      <xdr:rowOff>536861</xdr:rowOff>
    </xdr:to>
    <xdr:sp macro="" textlink="Cover!N4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9637446961" y="268429"/>
          <a:ext cx="658091" cy="268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fld id="{51471515-D86E-4E63-891B-2F03DAB04E96}" type="TxLink">
            <a:rPr lang="en-US" sz="1200" b="1" i="0" u="none" strike="noStrike">
              <a:solidFill>
                <a:srgbClr val="0070C0"/>
              </a:solidFill>
              <a:latin typeface="Vazirmatn FD"/>
              <a:ea typeface="Calibri"/>
              <a:cs typeface="Vazirmatn FD"/>
            </a:rPr>
            <a:pPr algn="ctr" rtl="1"/>
            <a:t>29:45</a:t>
          </a:fld>
          <a:endParaRPr lang="fa-IR" sz="1100" b="1" i="0" u="none" strike="noStrike">
            <a:solidFill>
              <a:srgbClr val="0070C0"/>
            </a:solidFill>
            <a:latin typeface="Vazirmatn FD" pitchFamily="2" charset="-78"/>
            <a:ea typeface="Calibri"/>
            <a:cs typeface="Vazirmatn FD" pitchFamily="2" charset="-78"/>
          </a:endParaRPr>
        </a:p>
      </xdr:txBody>
    </xdr:sp>
    <xdr:clientData/>
  </xdr:twoCellAnchor>
  <xdr:twoCellAnchor>
    <xdr:from>
      <xdr:col>14</xdr:col>
      <xdr:colOff>470955</xdr:colOff>
      <xdr:row>1</xdr:row>
      <xdr:rowOff>21167</xdr:rowOff>
    </xdr:from>
    <xdr:to>
      <xdr:col>15</xdr:col>
      <xdr:colOff>189185</xdr:colOff>
      <xdr:row>1</xdr:row>
      <xdr:rowOff>327898</xdr:rowOff>
    </xdr:to>
    <xdr:pic macro="[0]!OpenUserForm1"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prstClr val="black"/>
            <a:srgbClr val="00B0F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6052753" y="556948"/>
          <a:ext cx="313542" cy="30673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177902</xdr:colOff>
      <xdr:row>0</xdr:row>
      <xdr:rowOff>59532</xdr:rowOff>
    </xdr:from>
    <xdr:to>
      <xdr:col>2</xdr:col>
      <xdr:colOff>1104901</xdr:colOff>
      <xdr:row>3</xdr:row>
      <xdr:rowOff>11906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766854037" y="59532"/>
          <a:ext cx="926999" cy="631030"/>
        </a:xfrm>
        <a:prstGeom prst="rect">
          <a:avLst/>
        </a:prstGeom>
      </xdr:spPr>
    </xdr:pic>
    <xdr:clientData/>
  </xdr:twoCellAnchor>
  <xdr:twoCellAnchor>
    <xdr:from>
      <xdr:col>16</xdr:col>
      <xdr:colOff>11205</xdr:colOff>
      <xdr:row>1</xdr:row>
      <xdr:rowOff>48481</xdr:rowOff>
    </xdr:from>
    <xdr:to>
      <xdr:col>16</xdr:col>
      <xdr:colOff>762000</xdr:colOff>
      <xdr:row>3</xdr:row>
      <xdr:rowOff>3279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11012984294" y="227775"/>
          <a:ext cx="750795" cy="369416"/>
          <a:chOff x="9727904912" y="317422"/>
          <a:chExt cx="750795" cy="369416"/>
        </a:xfrm>
      </xdr:grpSpPr>
      <xdr:pic macro="[0]!Macro20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27904912" y="323078"/>
            <a:ext cx="340546" cy="315197"/>
          </a:xfrm>
          <a:prstGeom prst="rect">
            <a:avLst/>
          </a:prstGeom>
        </xdr:spPr>
      </xdr:pic>
      <xdr:pic macro="[0]!Macro18"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1">
                <a:shade val="45000"/>
                <a:satMod val="135000"/>
              </a:schemeClr>
              <a:prstClr val="white"/>
            </a:duotone>
            <a:alphaModFix/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saturation sat="0"/>
                    </a14:imgEffect>
                    <a14:imgEffect>
                      <a14:brightnessContrast bright="-20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728280783" y="317422"/>
            <a:ext cx="374924" cy="369416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605118</xdr:colOff>
      <xdr:row>1</xdr:row>
      <xdr:rowOff>45943</xdr:rowOff>
    </xdr:from>
    <xdr:to>
      <xdr:col>15</xdr:col>
      <xdr:colOff>709027</xdr:colOff>
      <xdr:row>3</xdr:row>
      <xdr:rowOff>11205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pSpPr/>
      </xdr:nvGrpSpPr>
      <xdr:grpSpPr>
        <a:xfrm>
          <a:off x="11014079414" y="225237"/>
          <a:ext cx="2367498" cy="379880"/>
          <a:chOff x="9728899178" y="326091"/>
          <a:chExt cx="1728763" cy="277091"/>
        </a:xfrm>
      </xdr:grpSpPr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 txBox="1"/>
        </xdr:nvSpPr>
        <xdr:spPr>
          <a:xfrm>
            <a:off x="9729427384" y="326091"/>
            <a:ext cx="1200557" cy="268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 rtl="1"/>
            <a:r>
              <a:rPr lang="fa-IR" sz="1100" b="1" i="0" u="none" strike="noStrike">
                <a:solidFill>
                  <a:srgbClr val="0070C0"/>
                </a:solidFill>
                <a:latin typeface="Vazirmatn FD" pitchFamily="2" charset="-78"/>
                <a:ea typeface="Calibri"/>
                <a:cs typeface="Vazirmatn FD" pitchFamily="2" charset="-78"/>
              </a:rPr>
              <a:t>زمان باقی مانده :</a:t>
            </a:r>
          </a:p>
        </xdr:txBody>
      </xdr:sp>
      <xdr:sp macro="" textlink="Cover!N4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SpPr txBox="1"/>
        </xdr:nvSpPr>
        <xdr:spPr>
          <a:xfrm>
            <a:off x="9728899178" y="334750"/>
            <a:ext cx="658091" cy="268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1"/>
            <a:fld id="{51471515-D86E-4E63-891B-2F03DAB04E96}" type="TxLink">
              <a:rPr lang="en-US" sz="1200" b="1" i="0" u="none" strike="noStrike">
                <a:solidFill>
                  <a:srgbClr val="0070C0"/>
                </a:solidFill>
                <a:latin typeface="Vazirmatn FD"/>
                <a:ea typeface="Calibri"/>
                <a:cs typeface="Vazirmatn FD"/>
              </a:rPr>
              <a:pPr algn="ctr" rtl="1"/>
              <a:t>29:45</a:t>
            </a:fld>
            <a:endParaRPr lang="fa-IR" sz="1100" b="1" i="0" u="none" strike="noStrike">
              <a:solidFill>
                <a:srgbClr val="0070C0"/>
              </a:solidFill>
              <a:latin typeface="Vazirmatn FD" pitchFamily="2" charset="-78"/>
              <a:ea typeface="Calibri"/>
              <a:cs typeface="Vazirmatn FD" pitchFamily="2" charset="-78"/>
            </a:endParaRPr>
          </a:p>
        </xdr:txBody>
      </xdr:sp>
    </xdr:grpSp>
    <xdr:clientData/>
  </xdr:twoCellAnchor>
  <xdr:twoCellAnchor>
    <xdr:from>
      <xdr:col>34</xdr:col>
      <xdr:colOff>308099</xdr:colOff>
      <xdr:row>1</xdr:row>
      <xdr:rowOff>116843</xdr:rowOff>
    </xdr:from>
    <xdr:to>
      <xdr:col>34</xdr:col>
      <xdr:colOff>528581</xdr:colOff>
      <xdr:row>1</xdr:row>
      <xdr:rowOff>343265</xdr:rowOff>
    </xdr:to>
    <xdr:pic macro="[0]!Macro14">
      <xdr:nvPicPr>
        <xdr:cNvPr id="29" name="Picture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0713184" y="385784"/>
          <a:ext cx="220482" cy="226422"/>
        </a:xfrm>
        <a:prstGeom prst="rect">
          <a:avLst/>
        </a:prstGeom>
      </xdr:spPr>
    </xdr:pic>
    <xdr:clientData/>
  </xdr:twoCellAnchor>
  <xdr:twoCellAnchor>
    <xdr:from>
      <xdr:col>34</xdr:col>
      <xdr:colOff>0</xdr:colOff>
      <xdr:row>1</xdr:row>
      <xdr:rowOff>100854</xdr:rowOff>
    </xdr:from>
    <xdr:to>
      <xdr:col>34</xdr:col>
      <xdr:colOff>283980</xdr:colOff>
      <xdr:row>1</xdr:row>
      <xdr:rowOff>380662</xdr:rowOff>
    </xdr:to>
    <xdr:pic macro="[0]!Macro18">
      <xdr:nvPicPr>
        <xdr:cNvPr id="30" name="Picture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1">
              <a:shade val="45000"/>
              <a:satMod val="135000"/>
            </a:schemeClr>
            <a:prstClr val="white"/>
          </a:duotone>
          <a:alphaModFix/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710957785" y="369795"/>
          <a:ext cx="283980" cy="27980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1704975</xdr:colOff>
          <xdr:row>1</xdr:row>
          <xdr:rowOff>0</xdr:rowOff>
        </xdr:from>
        <xdr:to>
          <xdr:col>4</xdr:col>
          <xdr:colOff>1352550</xdr:colOff>
          <xdr:row>2</xdr:row>
          <xdr:rowOff>0</xdr:rowOff>
        </xdr:to>
        <xdr:sp macro="" textlink="">
          <xdr:nvSpPr>
            <xdr:cNvPr id="128003" name="ComboBox1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1</xdr:row>
          <xdr:rowOff>0</xdr:rowOff>
        </xdr:from>
        <xdr:to>
          <xdr:col>9</xdr:col>
          <xdr:colOff>847725</xdr:colOff>
          <xdr:row>1</xdr:row>
          <xdr:rowOff>371475</xdr:rowOff>
        </xdr:to>
        <xdr:sp macro="" textlink="">
          <xdr:nvSpPr>
            <xdr:cNvPr id="128005" name="ComboBox2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0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0</xdr:row>
      <xdr:rowOff>28575</xdr:rowOff>
    </xdr:from>
    <xdr:ext cx="990600" cy="760859"/>
    <xdr:pic macro="[0]!stoptimer"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86057625" y="28575"/>
          <a:ext cx="990600" cy="760859"/>
        </a:xfrm>
        <a:prstGeom prst="rect">
          <a:avLst/>
        </a:prstGeom>
      </xdr:spPr>
    </xdr:pic>
    <xdr:clientData/>
  </xdr:oneCellAnchor>
  <xdr:twoCellAnchor>
    <xdr:from>
      <xdr:col>25</xdr:col>
      <xdr:colOff>36932</xdr:colOff>
      <xdr:row>0</xdr:row>
      <xdr:rowOff>323786</xdr:rowOff>
    </xdr:from>
    <xdr:to>
      <xdr:col>25</xdr:col>
      <xdr:colOff>296256</xdr:colOff>
      <xdr:row>1</xdr:row>
      <xdr:rowOff>155620</xdr:rowOff>
    </xdr:to>
    <xdr:pic macro="[0]!Macro14"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8688861" y="323786"/>
          <a:ext cx="259324" cy="268863"/>
        </a:xfrm>
        <a:prstGeom prst="rect">
          <a:avLst/>
        </a:prstGeom>
      </xdr:spPr>
    </xdr:pic>
    <xdr:clientData/>
  </xdr:twoCellAnchor>
  <xdr:twoCellAnchor>
    <xdr:from>
      <xdr:col>24</xdr:col>
      <xdr:colOff>347383</xdr:colOff>
      <xdr:row>0</xdr:row>
      <xdr:rowOff>304800</xdr:rowOff>
    </xdr:from>
    <xdr:to>
      <xdr:col>24</xdr:col>
      <xdr:colOff>661148</xdr:colOff>
      <xdr:row>1</xdr:row>
      <xdr:rowOff>200026</xdr:rowOff>
    </xdr:to>
    <xdr:pic macro="[0]!Macro3"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1">
              <a:shade val="45000"/>
              <a:satMod val="135000"/>
            </a:schemeClr>
            <a:prstClr val="white"/>
          </a:duotone>
          <a:alphaModFix/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898996323" y="304800"/>
          <a:ext cx="313765" cy="3322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1222055</xdr:colOff>
          <xdr:row>0</xdr:row>
          <xdr:rowOff>285750</xdr:rowOff>
        </xdr:from>
        <xdr:to>
          <xdr:col>5</xdr:col>
          <xdr:colOff>627583</xdr:colOff>
          <xdr:row>1</xdr:row>
          <xdr:rowOff>267821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rend!$C$5:$D$5" spid="_x0000_s150390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9914583652" y="285750"/>
              <a:ext cx="3114675" cy="4191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164656</xdr:colOff>
          <xdr:row>0</xdr:row>
          <xdr:rowOff>285749</xdr:rowOff>
        </xdr:from>
        <xdr:to>
          <xdr:col>9</xdr:col>
          <xdr:colOff>730553</xdr:colOff>
          <xdr:row>1</xdr:row>
          <xdr:rowOff>267820</xdr:rowOff>
        </xdr:to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rend!$F$5:$G$5" spid="_x0000_s150391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911690418" y="285749"/>
              <a:ext cx="2000250" cy="4191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34248</xdr:colOff>
          <xdr:row>0</xdr:row>
          <xdr:rowOff>419528</xdr:rowOff>
        </xdr:from>
        <xdr:to>
          <xdr:col>15</xdr:col>
          <xdr:colOff>44632</xdr:colOff>
          <xdr:row>1</xdr:row>
          <xdr:rowOff>260707</xdr:rowOff>
        </xdr:to>
        <xdr:pic macro="[0]!Macro8">
          <xdr:nvPicPr>
            <xdr:cNvPr id="18" name="Picture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elp!$G$133" spid="_x0000_s15039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0232028378" y="419528"/>
              <a:ext cx="1734363" cy="27783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22</xdr:col>
      <xdr:colOff>349240</xdr:colOff>
      <xdr:row>0</xdr:row>
      <xdr:rowOff>349253</xdr:rowOff>
    </xdr:from>
    <xdr:to>
      <xdr:col>23</xdr:col>
      <xdr:colOff>686944</xdr:colOff>
      <xdr:row>1</xdr:row>
      <xdr:rowOff>183768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0042367223" y="349253"/>
          <a:ext cx="1194954" cy="268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1"/>
          <a:r>
            <a:rPr lang="fa-IR" sz="1100" b="1" i="0" u="none" strike="noStrike">
              <a:solidFill>
                <a:srgbClr val="0070C0"/>
              </a:solidFill>
              <a:latin typeface="Vazirmatn FD" pitchFamily="2" charset="-78"/>
              <a:ea typeface="Calibri"/>
              <a:cs typeface="Vazirmatn FD" pitchFamily="2" charset="-78"/>
            </a:rPr>
            <a:t>زمان باقی مانده :</a:t>
          </a:r>
        </a:p>
      </xdr:txBody>
    </xdr:sp>
    <xdr:clientData/>
  </xdr:twoCellAnchor>
  <xdr:twoCellAnchor>
    <xdr:from>
      <xdr:col>23</xdr:col>
      <xdr:colOff>557059</xdr:colOff>
      <xdr:row>0</xdr:row>
      <xdr:rowOff>357912</xdr:rowOff>
    </xdr:from>
    <xdr:to>
      <xdr:col>24</xdr:col>
      <xdr:colOff>304983</xdr:colOff>
      <xdr:row>1</xdr:row>
      <xdr:rowOff>192427</xdr:rowOff>
    </xdr:to>
    <xdr:sp macro="" textlink="Cover!N4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0041839017" y="357912"/>
          <a:ext cx="658091" cy="268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fld id="{51471515-D86E-4E63-891B-2F03DAB04E96}" type="TxLink">
            <a:rPr lang="en-US" sz="1200" b="1" i="0" u="none" strike="noStrike">
              <a:solidFill>
                <a:srgbClr val="0070C0"/>
              </a:solidFill>
              <a:latin typeface="Vazirmatn FD"/>
              <a:ea typeface="Calibri"/>
              <a:cs typeface="Vazirmatn FD"/>
            </a:rPr>
            <a:pPr algn="ctr" rtl="1"/>
            <a:t>29:45</a:t>
          </a:fld>
          <a:endParaRPr lang="fa-IR" sz="1100" b="1" i="0" u="none" strike="noStrike">
            <a:solidFill>
              <a:srgbClr val="0070C0"/>
            </a:solidFill>
            <a:latin typeface="Vazirmatn FD" pitchFamily="2" charset="-78"/>
            <a:ea typeface="Calibri"/>
            <a:cs typeface="Vazirmatn FD" pitchFamily="2" charset="-78"/>
          </a:endParaRPr>
        </a:p>
      </xdr:txBody>
    </xdr:sp>
    <xdr:clientData/>
  </xdr:twoCellAnchor>
  <xdr:twoCellAnchor editAs="oneCell">
    <xdr:from>
      <xdr:col>5</xdr:col>
      <xdr:colOff>392206</xdr:colOff>
      <xdr:row>0</xdr:row>
      <xdr:rowOff>257736</xdr:rowOff>
    </xdr:from>
    <xdr:to>
      <xdr:col>6</xdr:col>
      <xdr:colOff>430867</xdr:colOff>
      <xdr:row>1</xdr:row>
      <xdr:rowOff>270623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14085604" y="257736"/>
          <a:ext cx="733425" cy="449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443866</xdr:colOff>
      <xdr:row>0</xdr:row>
      <xdr:rowOff>0</xdr:rowOff>
    </xdr:from>
    <xdr:to>
      <xdr:col>2</xdr:col>
      <xdr:colOff>811531</xdr:colOff>
      <xdr:row>2</xdr:row>
      <xdr:rowOff>1905</xdr:rowOff>
    </xdr:to>
    <xdr:pic macro="[0]!CloseMenu"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95272109" y="0"/>
          <a:ext cx="809625" cy="657225"/>
        </a:xfrm>
        <a:prstGeom prst="rect">
          <a:avLst/>
        </a:prstGeom>
      </xdr:spPr>
    </xdr:pic>
    <xdr:clientData/>
  </xdr:twoCellAnchor>
  <xdr:twoCellAnchor>
    <xdr:from>
      <xdr:col>16</xdr:col>
      <xdr:colOff>1196838</xdr:colOff>
      <xdr:row>0</xdr:row>
      <xdr:rowOff>336029</xdr:rowOff>
    </xdr:from>
    <xdr:to>
      <xdr:col>16</xdr:col>
      <xdr:colOff>1417320</xdr:colOff>
      <xdr:row>1</xdr:row>
      <xdr:rowOff>149701</xdr:rowOff>
    </xdr:to>
    <xdr:pic macro="[0]!Macro14"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0451347" y="336029"/>
          <a:ext cx="220482" cy="226422"/>
        </a:xfrm>
        <a:prstGeom prst="rect">
          <a:avLst/>
        </a:prstGeom>
      </xdr:spPr>
    </xdr:pic>
    <xdr:clientData/>
  </xdr:twoCellAnchor>
  <xdr:twoCellAnchor>
    <xdr:from>
      <xdr:col>16</xdr:col>
      <xdr:colOff>891540</xdr:colOff>
      <xdr:row>0</xdr:row>
      <xdr:rowOff>320040</xdr:rowOff>
    </xdr:from>
    <xdr:to>
      <xdr:col>16</xdr:col>
      <xdr:colOff>1172719</xdr:colOff>
      <xdr:row>1</xdr:row>
      <xdr:rowOff>187098</xdr:rowOff>
    </xdr:to>
    <xdr:pic macro="[0]!Macro9"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1">
              <a:shade val="45000"/>
              <a:satMod val="135000"/>
            </a:schemeClr>
            <a:prstClr val="white"/>
          </a:duotone>
          <a:alphaModFix/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700695948" y="320040"/>
          <a:ext cx="281179" cy="279808"/>
        </a:xfrm>
        <a:prstGeom prst="rect">
          <a:avLst/>
        </a:prstGeom>
      </xdr:spPr>
    </xdr:pic>
    <xdr:clientData/>
  </xdr:twoCellAnchor>
  <xdr:twoCellAnchor>
    <xdr:from>
      <xdr:col>14</xdr:col>
      <xdr:colOff>497418</xdr:colOff>
      <xdr:row>0</xdr:row>
      <xdr:rowOff>317503</xdr:rowOff>
    </xdr:from>
    <xdr:to>
      <xdr:col>16</xdr:col>
      <xdr:colOff>253039</xdr:colOff>
      <xdr:row>1</xdr:row>
      <xdr:rowOff>173185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9701615628" y="317503"/>
          <a:ext cx="1194954" cy="268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1"/>
          <a:r>
            <a:rPr lang="fa-IR" sz="1100" b="1" i="0" u="none" strike="noStrike">
              <a:solidFill>
                <a:srgbClr val="0070C0"/>
              </a:solidFill>
              <a:latin typeface="Vazirmatn FD" pitchFamily="2" charset="-78"/>
              <a:ea typeface="Calibri"/>
              <a:cs typeface="Vazirmatn FD" pitchFamily="2" charset="-78"/>
            </a:rPr>
            <a:t>زمان باقی مانده :</a:t>
          </a:r>
        </a:p>
      </xdr:txBody>
    </xdr:sp>
    <xdr:clientData/>
  </xdr:twoCellAnchor>
  <xdr:twoCellAnchor>
    <xdr:from>
      <xdr:col>16</xdr:col>
      <xdr:colOff>123154</xdr:colOff>
      <xdr:row>0</xdr:row>
      <xdr:rowOff>326162</xdr:rowOff>
    </xdr:from>
    <xdr:to>
      <xdr:col>16</xdr:col>
      <xdr:colOff>781245</xdr:colOff>
      <xdr:row>1</xdr:row>
      <xdr:rowOff>181844</xdr:rowOff>
    </xdr:to>
    <xdr:sp macro="" textlink="Cover!N4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9701087422" y="326162"/>
          <a:ext cx="658091" cy="268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fld id="{51471515-D86E-4E63-891B-2F03DAB04E96}" type="TxLink">
            <a:rPr lang="en-US" sz="1200" b="1" i="0" u="none" strike="noStrike">
              <a:solidFill>
                <a:srgbClr val="0070C0"/>
              </a:solidFill>
              <a:latin typeface="Vazirmatn FD"/>
              <a:ea typeface="Calibri"/>
              <a:cs typeface="Vazirmatn FD"/>
            </a:rPr>
            <a:pPr algn="ctr" rtl="1"/>
            <a:t>29:45</a:t>
          </a:fld>
          <a:endParaRPr lang="fa-IR" sz="1100" b="1" i="0" u="none" strike="noStrike">
            <a:solidFill>
              <a:srgbClr val="0070C0"/>
            </a:solidFill>
            <a:latin typeface="Vazirmatn FD" pitchFamily="2" charset="-78"/>
            <a:ea typeface="Calibri"/>
            <a:cs typeface="Vazirmatn FD" pitchFamily="2" charset="-7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8826954</xdr:colOff>
      <xdr:row>11</xdr:row>
      <xdr:rowOff>29936</xdr:rowOff>
    </xdr:from>
    <xdr:to>
      <xdr:col>0</xdr:col>
      <xdr:colOff>9111440</xdr:colOff>
      <xdr:row>12</xdr:row>
      <xdr:rowOff>38100</xdr:rowOff>
    </xdr:to>
    <xdr:pic macro="[0]!Macro2"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2178510" y="4335236"/>
          <a:ext cx="284486" cy="274864"/>
        </a:xfrm>
        <a:prstGeom prst="rect">
          <a:avLst/>
        </a:prstGeom>
      </xdr:spPr>
    </xdr:pic>
    <xdr:clientData/>
  </xdr:twoCellAnchor>
  <xdr:twoCellAnchor>
    <xdr:from>
      <xdr:col>0</xdr:col>
      <xdr:colOff>189014</xdr:colOff>
      <xdr:row>1</xdr:row>
      <xdr:rowOff>45026</xdr:rowOff>
    </xdr:from>
    <xdr:to>
      <xdr:col>0</xdr:col>
      <xdr:colOff>2051957</xdr:colOff>
      <xdr:row>5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11184516257" y="670955"/>
          <a:ext cx="1862943" cy="1941616"/>
          <a:chOff x="9614736386" y="880504"/>
          <a:chExt cx="1862943" cy="2069163"/>
        </a:xfrm>
      </xdr:grpSpPr>
      <xdr:sp macro="" textlink="$N$4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 txBox="1"/>
        </xdr:nvSpPr>
        <xdr:spPr>
          <a:xfrm flipH="1">
            <a:off x="9614736386" y="880504"/>
            <a:ext cx="1862943" cy="1399948"/>
          </a:xfrm>
          <a:prstGeom prst="ellipse">
            <a:avLst/>
          </a:prstGeom>
          <a:solidFill>
            <a:srgbClr val="DAEEF3"/>
          </a:solidFill>
          <a:ln>
            <a:noFill/>
          </a:ln>
          <a:effectLst>
            <a:outerShdw blurRad="152400" dist="317500" dir="5400000" sx="90000" sy="-19000" rotWithShape="0">
              <a:prstClr val="black">
                <a:alpha val="15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1" anchor="ctr"/>
          <a:lstStyle/>
          <a:p>
            <a:pPr marL="0" indent="0" algn="ctr"/>
            <a:fld id="{F92C52EB-7677-42E5-A9A9-B973EA6202BA}" type="TxLink">
              <a:rPr lang="en-US" sz="2800" b="0" i="0" u="none" strike="noStrike" cap="none" spc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solidFill>
                  <a:srgbClr val="F2F2F2"/>
                </a:solid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Vazirmatn FD Black" pitchFamily="2" charset="-78"/>
                <a:ea typeface="+mn-ea"/>
                <a:cs typeface="Vazirmatn FD Black" pitchFamily="2" charset="-78"/>
              </a:rPr>
              <a:pPr marL="0" indent="0" algn="ctr"/>
              <a:t>29:45</a:t>
            </a:fld>
            <a:endParaRPr lang="fa-IR" sz="111700" b="0" i="0" u="none" strike="noStrike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rgbClr val="FFFF00"/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Vazirmatn FD Black" pitchFamily="2" charset="-78"/>
              <a:ea typeface="+mn-ea"/>
              <a:cs typeface="Vazirmatn FD Black" pitchFamily="2" charset="-78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8" name="Picture 7">
                <a:extLst>
                  <a:ext uri="{FF2B5EF4-FFF2-40B4-BE49-F238E27FC236}">
                    <a16:creationId xmlns:a16="http://schemas.microsoft.com/office/drawing/2014/main" id="{00000000-0008-0000-0900-000008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List!$BF$2" spid="_x0000_s114390"/>
                  </a:ext>
                </a:extLst>
              </xdr:cNvPicPr>
            </xdr:nvPicPr>
            <xdr:blipFill>
              <a:blip xmlns:r="http://schemas.openxmlformats.org/officeDocument/2006/relationships" r:embed="rId2">
                <a:clrChange>
                  <a:clrFrom>
                    <a:srgbClr val="DAEEF3"/>
                  </a:clrFrom>
                  <a:clrTo>
                    <a:srgbClr val="DAEEF3">
                      <a:alpha val="0"/>
                    </a:srgbClr>
                  </a:clrTo>
                </a:clrChange>
              </a:blip>
              <a:srcRect/>
              <a:stretch>
                <a:fillRect/>
              </a:stretch>
            </xdr:blipFill>
            <xdr:spPr bwMode="auto">
              <a:xfrm>
                <a:off x="9614912651" y="2175187"/>
                <a:ext cx="1450731" cy="77448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437059</xdr:colOff>
      <xdr:row>2</xdr:row>
      <xdr:rowOff>57146</xdr:rowOff>
    </xdr:from>
    <xdr:to>
      <xdr:col>28</xdr:col>
      <xdr:colOff>109828</xdr:colOff>
      <xdr:row>2</xdr:row>
      <xdr:rowOff>326916</xdr:rowOff>
    </xdr:to>
    <xdr:pic macro="[0]!Macro14"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4731506" y="586313"/>
          <a:ext cx="265435" cy="269770"/>
        </a:xfrm>
        <a:prstGeom prst="rect">
          <a:avLst/>
        </a:prstGeom>
      </xdr:spPr>
    </xdr:pic>
    <xdr:clientData/>
  </xdr:twoCellAnchor>
  <xdr:twoCellAnchor>
    <xdr:from>
      <xdr:col>23</xdr:col>
      <xdr:colOff>414074</xdr:colOff>
      <xdr:row>14</xdr:row>
      <xdr:rowOff>136260</xdr:rowOff>
    </xdr:from>
    <xdr:to>
      <xdr:col>31</xdr:col>
      <xdr:colOff>206730</xdr:colOff>
      <xdr:row>33</xdr:row>
      <xdr:rowOff>163233</xdr:rowOff>
    </xdr:to>
    <xdr:graphicFrame macro="">
      <xdr:nvGraphicFramePr>
        <xdr:cNvPr id="6" name="Chart 18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484754</xdr:colOff>
      <xdr:row>5</xdr:row>
      <xdr:rowOff>5295</xdr:rowOff>
    </xdr:from>
    <xdr:to>
      <xdr:col>31</xdr:col>
      <xdr:colOff>550953</xdr:colOff>
      <xdr:row>14</xdr:row>
      <xdr:rowOff>166689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381000</xdr:colOff>
      <xdr:row>31</xdr:row>
      <xdr:rowOff>83343</xdr:rowOff>
    </xdr:from>
    <xdr:to>
      <xdr:col>14</xdr:col>
      <xdr:colOff>42688</xdr:colOff>
      <xdr:row>46</xdr:row>
      <xdr:rowOff>83343</xdr:rowOff>
    </xdr:to>
    <xdr:graphicFrame macro="">
      <xdr:nvGraphicFramePr>
        <xdr:cNvPr id="5" name="Chart 18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566057</xdr:colOff>
      <xdr:row>0</xdr:row>
      <xdr:rowOff>76199</xdr:rowOff>
    </xdr:from>
    <xdr:ext cx="1299482" cy="895878"/>
    <xdr:pic macro="[0]!CloseMenu"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697032386" y="76199"/>
          <a:ext cx="1299482" cy="895878"/>
        </a:xfrm>
        <a:prstGeom prst="rect">
          <a:avLst/>
        </a:prstGeom>
      </xdr:spPr>
    </xdr:pic>
    <xdr:clientData/>
  </xdr:oneCellAnchor>
  <xdr:twoCellAnchor>
    <xdr:from>
      <xdr:col>6</xdr:col>
      <xdr:colOff>9633857</xdr:colOff>
      <xdr:row>1</xdr:row>
      <xdr:rowOff>46231</xdr:rowOff>
    </xdr:from>
    <xdr:to>
      <xdr:col>6</xdr:col>
      <xdr:colOff>10058510</xdr:colOff>
      <xdr:row>1</xdr:row>
      <xdr:rowOff>457107</xdr:rowOff>
    </xdr:to>
    <xdr:pic macro="[0]!Macro14"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9590275" y="957910"/>
          <a:ext cx="424653" cy="410876"/>
        </a:xfrm>
        <a:prstGeom prst="rect">
          <a:avLst/>
        </a:prstGeom>
      </xdr:spPr>
    </xdr:pic>
    <xdr:clientData/>
  </xdr:twoCellAnchor>
  <xdr:twoCellAnchor>
    <xdr:from>
      <xdr:col>5</xdr:col>
      <xdr:colOff>2122721</xdr:colOff>
      <xdr:row>0</xdr:row>
      <xdr:rowOff>3</xdr:rowOff>
    </xdr:from>
    <xdr:to>
      <xdr:col>6</xdr:col>
      <xdr:colOff>9661077</xdr:colOff>
      <xdr:row>0</xdr:row>
      <xdr:rowOff>898072</xdr:rowOff>
    </xdr:to>
    <xdr:sp macro="" textlink="$Z$2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9592831601" y="3"/>
          <a:ext cx="10300606" cy="8980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fld id="{6D156F09-4631-4AC1-93FE-A8ED40834015}" type="TxLink">
            <a:rPr lang="fa-IR" sz="2400" b="1" i="0" u="none" strike="noStrike">
              <a:solidFill>
                <a:srgbClr val="000000"/>
              </a:solidFill>
              <a:latin typeface="Vazirmatn FD" pitchFamily="2" charset="-78"/>
              <a:cs typeface="Vazirmatn FD" pitchFamily="2" charset="-78"/>
            </a:rPr>
            <a:pPr algn="ctr" rtl="1"/>
            <a:t>اطلاعات تامین کنندگان مواد / قطعات  -   تاریخ بروز رسانی :</a:t>
          </a:fld>
          <a:endParaRPr lang="en-US" sz="2400" b="1">
            <a:latin typeface="Vazirmatn FD" pitchFamily="2" charset="-78"/>
            <a:cs typeface="Vazirmatn FD" pitchFamily="2" charset="-78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11601</xdr:colOff>
      <xdr:row>23</xdr:row>
      <xdr:rowOff>19049</xdr:rowOff>
    </xdr:from>
    <xdr:to>
      <xdr:col>1</xdr:col>
      <xdr:colOff>626989</xdr:colOff>
      <xdr:row>23</xdr:row>
      <xdr:rowOff>778001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89031086" y="6896099"/>
          <a:ext cx="615388" cy="7589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223850</xdr:rowOff>
    </xdr:from>
    <xdr:to>
      <xdr:col>7</xdr:col>
      <xdr:colOff>352425</xdr:colOff>
      <xdr:row>22</xdr:row>
      <xdr:rowOff>39017</xdr:rowOff>
    </xdr:to>
    <xdr:pic macro="[0]!AddUser">
      <xdr:nvPicPr>
        <xdr:cNvPr id="34" name="Picture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2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983704950" y="5767400"/>
          <a:ext cx="352425" cy="348567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</xdr:pic>
    <xdr:clientData/>
  </xdr:twoCellAnchor>
  <xdr:twoCellAnchor editAs="oneCell">
    <xdr:from>
      <xdr:col>1</xdr:col>
      <xdr:colOff>16566</xdr:colOff>
      <xdr:row>22</xdr:row>
      <xdr:rowOff>19050</xdr:rowOff>
    </xdr:from>
    <xdr:to>
      <xdr:col>1</xdr:col>
      <xdr:colOff>628650</xdr:colOff>
      <xdr:row>22</xdr:row>
      <xdr:rowOff>778002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9029425" y="6096000"/>
          <a:ext cx="612084" cy="758952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24</xdr:row>
      <xdr:rowOff>28274</xdr:rowOff>
    </xdr:from>
    <xdr:to>
      <xdr:col>1</xdr:col>
      <xdr:colOff>619124</xdr:colOff>
      <xdr:row>24</xdr:row>
      <xdr:rowOff>781049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88572226" y="7705424"/>
          <a:ext cx="609600" cy="752775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25</xdr:row>
      <xdr:rowOff>28575</xdr:rowOff>
    </xdr:from>
    <xdr:to>
      <xdr:col>1</xdr:col>
      <xdr:colOff>619124</xdr:colOff>
      <xdr:row>25</xdr:row>
      <xdr:rowOff>781050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88572226" y="8505825"/>
          <a:ext cx="609600" cy="75247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314326</xdr:colOff>
      <xdr:row>0</xdr:row>
      <xdr:rowOff>0</xdr:rowOff>
    </xdr:from>
    <xdr:to>
      <xdr:col>4</xdr:col>
      <xdr:colOff>1123951</xdr:colOff>
      <xdr:row>2</xdr:row>
      <xdr:rowOff>47625</xdr:rowOff>
    </xdr:to>
    <xdr:pic macro="[0]!CloseMenu"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04530409" y="0"/>
          <a:ext cx="809625" cy="53530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0</xdr:row>
      <xdr:rowOff>238125</xdr:rowOff>
    </xdr:from>
    <xdr:to>
      <xdr:col>16</xdr:col>
      <xdr:colOff>1017911</xdr:colOff>
      <xdr:row>1</xdr:row>
      <xdr:rowOff>240030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pSpPr/>
      </xdr:nvGrpSpPr>
      <xdr:grpSpPr>
        <a:xfrm>
          <a:off x="11096030422" y="180975"/>
          <a:ext cx="875036" cy="191347"/>
          <a:chOff x="9985584756" y="238125"/>
          <a:chExt cx="875036" cy="247438"/>
        </a:xfrm>
      </xdr:grpSpPr>
      <xdr:pic macro="[0]!Macro14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85584756" y="238125"/>
            <a:ext cx="265436" cy="241656"/>
          </a:xfrm>
          <a:prstGeom prst="rect">
            <a:avLst/>
          </a:prstGeom>
        </xdr:spPr>
      </xdr:pic>
      <xdr:pic macro="[0]!SaveExcel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85878767" y="238125"/>
            <a:ext cx="276225" cy="247438"/>
          </a:xfrm>
          <a:prstGeom prst="rect">
            <a:avLst/>
          </a:prstGeom>
        </xdr:spPr>
      </xdr:pic>
      <xdr:pic macro="[0]!Macro4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86174042" y="246657"/>
            <a:ext cx="285750" cy="238906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994832</xdr:colOff>
      <xdr:row>0</xdr:row>
      <xdr:rowOff>254000</xdr:rowOff>
    </xdr:from>
    <xdr:to>
      <xdr:col>25</xdr:col>
      <xdr:colOff>800951</xdr:colOff>
      <xdr:row>1</xdr:row>
      <xdr:rowOff>255905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pSpPr/>
      </xdr:nvGrpSpPr>
      <xdr:grpSpPr>
        <a:xfrm>
          <a:off x="11085579382" y="177800"/>
          <a:ext cx="1023203" cy="191347"/>
          <a:chOff x="9708936423" y="238125"/>
          <a:chExt cx="875036" cy="266488"/>
        </a:xfrm>
      </xdr:grpSpPr>
      <xdr:pic macro="[0]!Macro14"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08936423" y="238125"/>
            <a:ext cx="265436" cy="260261"/>
          </a:xfrm>
          <a:prstGeom prst="rect">
            <a:avLst/>
          </a:prstGeom>
        </xdr:spPr>
      </xdr:pic>
      <xdr:pic macro="[0]!SaveExcel"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09230434" y="238125"/>
            <a:ext cx="276225" cy="266488"/>
          </a:xfrm>
          <a:prstGeom prst="rect">
            <a:avLst/>
          </a:prstGeom>
        </xdr:spPr>
      </xdr:pic>
      <xdr:pic macro="[0]!Macro4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09525709" y="247314"/>
            <a:ext cx="285750" cy="257299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42331</xdr:colOff>
      <xdr:row>1</xdr:row>
      <xdr:rowOff>0</xdr:rowOff>
    </xdr:from>
    <xdr:to>
      <xdr:col>34</xdr:col>
      <xdr:colOff>938740</xdr:colOff>
      <xdr:row>2</xdr:row>
      <xdr:rowOff>1904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11075165177" y="179917"/>
          <a:ext cx="896409" cy="192404"/>
          <a:chOff x="9676505914" y="228600"/>
          <a:chExt cx="875036" cy="276225"/>
        </a:xfrm>
      </xdr:grpSpPr>
      <xdr:pic macro="[0]!Macro2"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76505914" y="228600"/>
            <a:ext cx="265436" cy="269770"/>
          </a:xfrm>
          <a:prstGeom prst="rect">
            <a:avLst/>
          </a:prstGeom>
        </xdr:spPr>
      </xdr:pic>
      <xdr:pic macro="[0]!SaveExcel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F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76799925" y="228600"/>
            <a:ext cx="276225" cy="276225"/>
          </a:xfrm>
          <a:prstGeom prst="rect">
            <a:avLst/>
          </a:prstGeom>
        </xdr:spPr>
      </xdr:pic>
      <xdr:pic macro="[0]!Macro4">
        <xdr:nvPicPr>
          <xdr:cNvPr id="23" name="Picture 22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77095200" y="238125"/>
            <a:ext cx="285750" cy="266700"/>
          </a:xfrm>
          <a:prstGeom prst="rect">
            <a:avLst/>
          </a:prstGeom>
        </xdr:spPr>
      </xdr:pic>
    </xdr:grpSp>
    <xdr:clientData/>
  </xdr:twoCellAnchor>
  <xdr:twoCellAnchor editAs="oneCell">
    <xdr:from>
      <xdr:col>35</xdr:col>
      <xdr:colOff>158750</xdr:colOff>
      <xdr:row>0</xdr:row>
      <xdr:rowOff>0</xdr:rowOff>
    </xdr:from>
    <xdr:to>
      <xdr:col>40</xdr:col>
      <xdr:colOff>116417</xdr:colOff>
      <xdr:row>1</xdr:row>
      <xdr:rowOff>240060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87094333" y="0"/>
          <a:ext cx="3323167" cy="5275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40</xdr:col>
      <xdr:colOff>179918</xdr:colOff>
      <xdr:row>0</xdr:row>
      <xdr:rowOff>137583</xdr:rowOff>
    </xdr:from>
    <xdr:to>
      <xdr:col>44</xdr:col>
      <xdr:colOff>557216</xdr:colOff>
      <xdr:row>2</xdr:row>
      <xdr:rowOff>241829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GrpSpPr/>
      </xdr:nvGrpSpPr>
      <xdr:grpSpPr>
        <a:xfrm>
          <a:off x="11067069451" y="137583"/>
          <a:ext cx="3848631" cy="474663"/>
          <a:chOff x="9728277787" y="2024062"/>
          <a:chExt cx="3414715" cy="633413"/>
        </a:xfrm>
      </xdr:grpSpPr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00000000-0008-0000-0F00-00001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28277787" y="2202657"/>
            <a:ext cx="604838" cy="32146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28761181" y="2024062"/>
            <a:ext cx="1955006" cy="63341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30768575" y="2226469"/>
            <a:ext cx="352425" cy="3190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31087664" y="2178844"/>
            <a:ext cx="604838" cy="323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443866</xdr:colOff>
      <xdr:row>0</xdr:row>
      <xdr:rowOff>0</xdr:rowOff>
    </xdr:from>
    <xdr:to>
      <xdr:col>2</xdr:col>
      <xdr:colOff>811531</xdr:colOff>
      <xdr:row>2</xdr:row>
      <xdr:rowOff>1905</xdr:rowOff>
    </xdr:to>
    <xdr:pic macro="[0]!CloseMenu"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85823309" y="0"/>
          <a:ext cx="809625" cy="657225"/>
        </a:xfrm>
        <a:prstGeom prst="rect">
          <a:avLst/>
        </a:prstGeom>
      </xdr:spPr>
    </xdr:pic>
    <xdr:clientData/>
  </xdr:twoCellAnchor>
  <xdr:twoCellAnchor>
    <xdr:from>
      <xdr:col>15</xdr:col>
      <xdr:colOff>365452</xdr:colOff>
      <xdr:row>0</xdr:row>
      <xdr:rowOff>381000</xdr:rowOff>
    </xdr:from>
    <xdr:to>
      <xdr:col>15</xdr:col>
      <xdr:colOff>634999</xdr:colOff>
      <xdr:row>1</xdr:row>
      <xdr:rowOff>234093</xdr:rowOff>
    </xdr:to>
    <xdr:pic macro="[0]!Macro14"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1900417" y="381000"/>
          <a:ext cx="269547" cy="265843"/>
        </a:xfrm>
        <a:prstGeom prst="rect">
          <a:avLst/>
        </a:prstGeom>
      </xdr:spPr>
    </xdr:pic>
    <xdr:clientData/>
  </xdr:twoCellAnchor>
  <xdr:twoCellAnchor>
    <xdr:from>
      <xdr:col>15</xdr:col>
      <xdr:colOff>55932</xdr:colOff>
      <xdr:row>0</xdr:row>
      <xdr:rowOff>381000</xdr:rowOff>
    </xdr:from>
    <xdr:to>
      <xdr:col>15</xdr:col>
      <xdr:colOff>336435</xdr:colOff>
      <xdr:row>1</xdr:row>
      <xdr:rowOff>240454</xdr:rowOff>
    </xdr:to>
    <xdr:pic macro="[0]!SaveExcel">
      <xdr:nvPicPr>
        <xdr:cNvPr id="5" name="Pictur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2198981" y="381000"/>
          <a:ext cx="280503" cy="27220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darvish_s/Downloads/Data%20Base%201404%20(1).xlsm" TargetMode="External"/><Relationship Id="rId1" Type="http://schemas.openxmlformats.org/officeDocument/2006/relationships/externalLinkPath" Target="/Users/darvish_s/Downloads/Data%20Base%201404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Home"/>
      <sheetName val="Trend"/>
      <sheetName val="Report"/>
      <sheetName val="Data"/>
      <sheetName val="Data2"/>
      <sheetName val="Data (2)"/>
      <sheetName val="Help"/>
      <sheetName val="List"/>
      <sheetName val="Data Base 1404 (1)"/>
    </sheetNames>
    <sheetDataSet>
      <sheetData sheetId="0">
        <row r="4">
          <cell r="C4" t="str">
            <v xml:space="preserve">فرداد شیمی کاوش </v>
          </cell>
          <cell r="D4">
            <v>67.389080996884744</v>
          </cell>
        </row>
        <row r="5">
          <cell r="C5" t="str">
            <v/>
          </cell>
          <cell r="D5" t="str">
            <v/>
          </cell>
        </row>
        <row r="6">
          <cell r="C6" t="str">
            <v/>
          </cell>
          <cell r="D6" t="str">
            <v/>
          </cell>
        </row>
        <row r="7">
          <cell r="C7" t="str">
            <v/>
          </cell>
          <cell r="D7" t="str">
            <v/>
          </cell>
        </row>
        <row r="8">
          <cell r="C8" t="str">
            <v/>
          </cell>
          <cell r="D8" t="str">
            <v/>
          </cell>
        </row>
        <row r="9">
          <cell r="C9" t="str">
            <v/>
          </cell>
          <cell r="D9" t="str">
            <v/>
          </cell>
        </row>
        <row r="10">
          <cell r="C10" t="str">
            <v/>
          </cell>
          <cell r="D10" t="str">
            <v/>
          </cell>
        </row>
        <row r="11">
          <cell r="C11" t="str">
            <v/>
          </cell>
          <cell r="D11" t="str">
            <v/>
          </cell>
        </row>
        <row r="12">
          <cell r="C12" t="str">
            <v/>
          </cell>
          <cell r="D12" t="str">
            <v/>
          </cell>
        </row>
        <row r="13">
          <cell r="C13" t="str">
            <v/>
          </cell>
          <cell r="D13" t="str">
            <v/>
          </cell>
        </row>
        <row r="14">
          <cell r="C14" t="str">
            <v/>
          </cell>
          <cell r="D14" t="str">
            <v/>
          </cell>
        </row>
        <row r="15">
          <cell r="C15" t="str">
            <v/>
          </cell>
          <cell r="D15" t="str">
            <v/>
          </cell>
        </row>
        <row r="16">
          <cell r="C16" t="str">
            <v/>
          </cell>
          <cell r="D16" t="str">
            <v/>
          </cell>
        </row>
        <row r="17">
          <cell r="C17" t="str">
            <v/>
          </cell>
          <cell r="D17" t="str">
            <v/>
          </cell>
        </row>
        <row r="18">
          <cell r="C18" t="str">
            <v/>
          </cell>
          <cell r="D18" t="str">
            <v/>
          </cell>
        </row>
        <row r="19">
          <cell r="C19" t="str">
            <v/>
          </cell>
          <cell r="D19" t="str">
            <v/>
          </cell>
        </row>
        <row r="20">
          <cell r="C20" t="str">
            <v/>
          </cell>
          <cell r="D20" t="str">
            <v/>
          </cell>
        </row>
        <row r="21">
          <cell r="C21" t="str">
            <v/>
          </cell>
          <cell r="D21" t="str">
            <v/>
          </cell>
        </row>
        <row r="22">
          <cell r="C22" t="str">
            <v/>
          </cell>
          <cell r="D22" t="str">
            <v/>
          </cell>
        </row>
        <row r="23">
          <cell r="C23" t="str">
            <v/>
          </cell>
          <cell r="D23" t="str">
            <v/>
          </cell>
        </row>
      </sheetData>
      <sheetData sheetId="1"/>
      <sheetData sheetId="2" refreshError="1"/>
      <sheetData sheetId="3"/>
      <sheetData sheetId="4" refreshError="1"/>
      <sheetData sheetId="5" refreshError="1"/>
      <sheetData sheetId="6">
        <row r="4">
          <cell r="H4">
            <v>45442</v>
          </cell>
          <cell r="I4">
            <v>67.389080996884744</v>
          </cell>
        </row>
        <row r="5">
          <cell r="H5" t="str">
            <v/>
          </cell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  <row r="22">
          <cell r="I22" t="str">
            <v/>
          </cell>
        </row>
        <row r="23">
          <cell r="I23" t="str">
            <v/>
          </cell>
        </row>
        <row r="24">
          <cell r="I24" t="str">
            <v/>
          </cell>
        </row>
        <row r="25">
          <cell r="I25" t="str">
            <v/>
          </cell>
        </row>
        <row r="26">
          <cell r="I26" t="str">
            <v/>
          </cell>
        </row>
        <row r="27">
          <cell r="I27" t="str">
            <v/>
          </cell>
        </row>
      </sheetData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vmlDrawing" Target="../drawings/vmlDrawing2.v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image" Target="../media/image16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8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image" Target="../media/image2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gamafarayand.com/" TargetMode="External"/><Relationship Id="rId13" Type="http://schemas.openxmlformats.org/officeDocument/2006/relationships/hyperlink" Target="https://pichonline24.com/" TargetMode="External"/><Relationship Id="rId18" Type="http://schemas.openxmlformats.org/officeDocument/2006/relationships/drawing" Target="../drawings/drawing13.xml"/><Relationship Id="rId3" Type="http://schemas.openxmlformats.org/officeDocument/2006/relationships/hyperlink" Target="http://www.omya.com/" TargetMode="External"/><Relationship Id="rId7" Type="http://schemas.openxmlformats.org/officeDocument/2006/relationships/hyperlink" Target="tel:" TargetMode="External"/><Relationship Id="rId12" Type="http://schemas.openxmlformats.org/officeDocument/2006/relationships/hyperlink" Target="https://pichonline24.com/" TargetMode="External"/><Relationship Id="rId17" Type="http://schemas.openxmlformats.org/officeDocument/2006/relationships/printerSettings" Target="../printerSettings/printerSettings20.bin"/><Relationship Id="rId2" Type="http://schemas.openxmlformats.org/officeDocument/2006/relationships/hyperlink" Target="http://www.aryaresin.com/" TargetMode="External"/><Relationship Id="rId16" Type="http://schemas.openxmlformats.org/officeDocument/2006/relationships/hyperlink" Target="http://www.poudrsazan.com/" TargetMode="External"/><Relationship Id="rId1" Type="http://schemas.openxmlformats.org/officeDocument/2006/relationships/printerSettings" Target="../printerSettings/printerSettings19.bin"/><Relationship Id="rId6" Type="http://schemas.openxmlformats.org/officeDocument/2006/relationships/hyperlink" Target="http://www.sabahico.com/" TargetMode="External"/><Relationship Id="rId11" Type="http://schemas.openxmlformats.org/officeDocument/2006/relationships/hyperlink" Target="mailto:info@abdln.com" TargetMode="External"/><Relationship Id="rId5" Type="http://schemas.openxmlformats.org/officeDocument/2006/relationships/hyperlink" Target="http://www.pmaprintopack.com/" TargetMode="External"/><Relationship Id="rId15" Type="http://schemas.openxmlformats.org/officeDocument/2006/relationships/hyperlink" Target="http://www.https:payaplast.ir" TargetMode="External"/><Relationship Id="rId10" Type="http://schemas.openxmlformats.org/officeDocument/2006/relationships/hyperlink" Target="https://resitan.net/" TargetMode="External"/><Relationship Id="rId4" Type="http://schemas.openxmlformats.org/officeDocument/2006/relationships/hyperlink" Target="http://www.ptcir.com/" TargetMode="External"/><Relationship Id="rId9" Type="http://schemas.openxmlformats.org/officeDocument/2006/relationships/hyperlink" Target="http://www.bonyankala.com/" TargetMode="External"/><Relationship Id="rId14" Type="http://schemas.openxmlformats.org/officeDocument/2006/relationships/hyperlink" Target="mailto:nfo@ptc-ir.com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F0B77-D525-4D25-A1AB-D5612199E385}">
  <sheetPr codeName="Sheet14"/>
  <dimension ref="A1:AT11"/>
  <sheetViews>
    <sheetView showGridLines="0" showRowColHeaders="0" rightToLeft="1" tabSelected="1" zoomScale="90" zoomScaleNormal="90" zoomScaleSheetLayoutView="40" workbookViewId="0">
      <pane xSplit="31" ySplit="54" topLeftCell="AF70" activePane="bottomRight" state="frozen"/>
      <selection pane="topRight" activeCell="AF1" sqref="AF1"/>
      <selection pane="bottomLeft" activeCell="A55" sqref="A55"/>
      <selection pane="bottomRight" activeCell="L23" sqref="L23"/>
    </sheetView>
  </sheetViews>
  <sheetFormatPr defaultColWidth="9.125" defaultRowHeight="14.25"/>
  <cols>
    <col min="1" max="1" width="0.625" style="142" customWidth="1"/>
    <col min="2" max="2" width="30.75" style="142" customWidth="1"/>
    <col min="3" max="42" width="9.125" style="142"/>
    <col min="43" max="43" width="29" style="142" customWidth="1"/>
    <col min="44" max="44" width="12.25" style="142" customWidth="1"/>
    <col min="45" max="45" width="9.125" style="142"/>
    <col min="46" max="46" width="20.375" style="142" bestFit="1" customWidth="1"/>
    <col min="47" max="16384" width="9.125" style="142"/>
  </cols>
  <sheetData>
    <row r="1" spans="1:46">
      <c r="AQ1" s="145">
        <f ca="1">TODAY()</f>
        <v>46204</v>
      </c>
    </row>
    <row r="2" spans="1:46" ht="9" customHeight="1"/>
    <row r="3" spans="1:46" ht="10.5" customHeight="1"/>
    <row r="4" spans="1:46">
      <c r="AR4" s="146" t="str">
        <f>Information1!AA1</f>
        <v>الناز کیانلو</v>
      </c>
      <c r="AS4" s="146" t="s">
        <v>2708</v>
      </c>
      <c r="AT4" s="146" t="str">
        <f>AR4&amp;" "&amp;AS4</f>
        <v>الناز کیانلو خوش آمدید</v>
      </c>
    </row>
    <row r="5" spans="1:46" ht="9" customHeight="1">
      <c r="AT5" s="142" t="s">
        <v>2850</v>
      </c>
    </row>
    <row r="7" spans="1:46" ht="7.5" customHeight="1"/>
    <row r="9" spans="1:46" ht="45" customHeight="1">
      <c r="A9" s="143"/>
      <c r="B9" s="144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</row>
    <row r="10" spans="1:46" ht="0.95" customHeight="1"/>
    <row r="11" spans="1:46" ht="87" customHeight="1">
      <c r="B11" s="172"/>
      <c r="C11" s="172"/>
      <c r="D11" s="172"/>
    </row>
  </sheetData>
  <sheetProtection algorithmName="SHA-512" hashValue="uWBIxRpXma8r0fFH8U00IBt7TruvV3kO1oOEMVUIwiHv1AfPBbvtDRwIOQ8f13Mjos4p06yknvVbyxP4GgMofA==" saltValue="BZtDrlv+QNIIUMyuutyJ+w==" spinCount="100000" sheet="1" objects="1" scenarios="1"/>
  <customSheetViews>
    <customSheetView guid="{CA5E68D8-9E94-49AD-B12D-E49A10E46082}" scale="95" showPageBreaks="1" showGridLines="0" printArea="1">
      <pane xSplit="30" ySplit="53" topLeftCell="HL77" activePane="bottomRight" state="frozen"/>
      <selection pane="bottomRight" activeCell="G2" sqref="G2"/>
      <colBreaks count="1" manualBreakCount="1">
        <brk id="42" max="62" man="1"/>
      </colBreaks>
      <pageMargins left="0.7" right="0.7" top="0.75" bottom="0.75" header="0.3" footer="0.3"/>
      <pageSetup scale="22" orientation="portrait" horizontalDpi="0" verticalDpi="0" r:id="rId1"/>
      <headerFooter>
        <oddHeader xml:space="preserve">&amp;C
&amp;G
</oddHeader>
      </headerFooter>
    </customSheetView>
  </customSheetViews>
  <pageMargins left="0.7" right="0.7" top="0.75" bottom="0.75" header="0.3" footer="0.3"/>
  <pageSetup scale="22" orientation="portrait" horizontalDpi="0" verticalDpi="0" r:id="rId2"/>
  <headerFooter>
    <oddHeader xml:space="preserve">&amp;C
&amp;G
</oddHeader>
  </headerFooter>
  <colBreaks count="1" manualBreakCount="1">
    <brk id="42" max="62" man="1"/>
  </colBreaks>
  <drawing r:id="rId3"/>
  <legacyDrawing r:id="rId4"/>
  <legacyDrawingHF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CM2281"/>
  <sheetViews>
    <sheetView showGridLines="0" showRowColHeaders="0" rightToLeft="1" topLeftCell="C1" zoomScale="80" zoomScaleNormal="80" workbookViewId="0">
      <selection activeCell="Y6" sqref="Y6"/>
    </sheetView>
  </sheetViews>
  <sheetFormatPr defaultColWidth="8.875" defaultRowHeight="43.5" customHeight="1"/>
  <cols>
    <col min="1" max="1" width="8.75" style="1" customWidth="1"/>
    <col min="2" max="2" width="10.875" style="1" customWidth="1"/>
    <col min="3" max="17" width="8.75" style="1" customWidth="1"/>
    <col min="18" max="23" width="16.75" style="1" customWidth="1"/>
    <col min="24" max="24" width="6.375" style="1" customWidth="1"/>
    <col min="25" max="53" width="8.875" style="1"/>
    <col min="54" max="54" width="5.125" style="1" customWidth="1"/>
    <col min="55" max="55" width="29" style="1" bestFit="1" customWidth="1"/>
    <col min="56" max="56" width="8.875" style="1"/>
    <col min="57" max="57" width="52.375" style="1" bestFit="1" customWidth="1"/>
    <col min="58" max="58" width="26.375" style="1" customWidth="1"/>
    <col min="59" max="88" width="8.875" style="1"/>
    <col min="89" max="89" width="14.375" style="1" customWidth="1"/>
    <col min="90" max="90" width="12.625" style="1" customWidth="1"/>
    <col min="91" max="91" width="15.25" style="1" customWidth="1"/>
    <col min="92" max="16384" width="8.875" style="1"/>
  </cols>
  <sheetData>
    <row r="1" spans="1:91" s="34" customFormat="1" ht="36" customHeight="1">
      <c r="A1" s="183"/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 t="s">
        <v>114</v>
      </c>
      <c r="S1" s="183" t="s">
        <v>274</v>
      </c>
      <c r="T1" s="183" t="s">
        <v>275</v>
      </c>
      <c r="U1" s="183" t="s">
        <v>277</v>
      </c>
      <c r="V1" s="183" t="s">
        <v>2550</v>
      </c>
      <c r="W1" s="183" t="s">
        <v>2582</v>
      </c>
      <c r="CK1" s="105" t="s">
        <v>296</v>
      </c>
      <c r="CL1" s="105" t="s">
        <v>295</v>
      </c>
      <c r="CM1" s="105" t="s">
        <v>296</v>
      </c>
    </row>
    <row r="2" spans="1:91" ht="43.5" customHeight="1">
      <c r="R2" s="201" t="s">
        <v>2623</v>
      </c>
      <c r="S2" s="201" t="s">
        <v>2624</v>
      </c>
      <c r="T2" s="201" t="s">
        <v>2625</v>
      </c>
      <c r="U2" s="201" t="s">
        <v>2626</v>
      </c>
      <c r="V2" s="201" t="s">
        <v>2627</v>
      </c>
      <c r="W2" s="201"/>
      <c r="BF2" s="197" t="s">
        <v>2583</v>
      </c>
      <c r="CK2" s="1" t="s">
        <v>297</v>
      </c>
      <c r="CL2" s="198">
        <v>45371</v>
      </c>
      <c r="CM2" s="1" t="str">
        <f>TEXT(CL2,"[$-fa-IR,96]yyyy/mm/dd")</f>
        <v>1403/01/01</v>
      </c>
    </row>
    <row r="3" spans="1:91" ht="43.5" customHeight="1">
      <c r="CK3" s="1" t="s">
        <v>298</v>
      </c>
      <c r="CL3" s="198">
        <v>45372</v>
      </c>
      <c r="CM3" s="1" t="str">
        <f t="shared" ref="CM3:CM66" si="0">TEXT(CL3,"[$-fa-IR,96]yyyy/mm/dd")</f>
        <v>1403/01/02</v>
      </c>
    </row>
    <row r="4" spans="1:91" ht="26.25" customHeight="1">
      <c r="R4" s="34"/>
      <c r="CK4" s="1" t="s">
        <v>299</v>
      </c>
      <c r="CL4" s="198">
        <v>45373</v>
      </c>
      <c r="CM4" s="1" t="str">
        <f t="shared" si="0"/>
        <v>1403/01/03</v>
      </c>
    </row>
    <row r="5" spans="1:91" ht="21" customHeight="1">
      <c r="R5" s="34"/>
      <c r="CK5" s="1" t="s">
        <v>300</v>
      </c>
      <c r="CL5" s="198">
        <v>45374</v>
      </c>
      <c r="CM5" s="1" t="str">
        <f t="shared" si="0"/>
        <v>1403/01/04</v>
      </c>
    </row>
    <row r="6" spans="1:91" ht="43.5" customHeight="1">
      <c r="Y6" s="199"/>
      <c r="Z6" s="199"/>
      <c r="AA6" s="199"/>
      <c r="AB6" s="199"/>
      <c r="AC6" s="199"/>
      <c r="AD6" s="199"/>
      <c r="AE6" s="199"/>
      <c r="AF6" s="199"/>
      <c r="AG6" s="199"/>
      <c r="AH6" s="199"/>
      <c r="AI6" s="199"/>
      <c r="AJ6" s="199"/>
      <c r="AK6" s="199"/>
      <c r="AL6" s="199"/>
      <c r="AM6" s="199"/>
      <c r="AN6" s="199"/>
      <c r="AO6" s="199"/>
      <c r="AP6" s="199"/>
      <c r="AQ6" s="199"/>
      <c r="AR6" s="199"/>
      <c r="AS6" s="199"/>
      <c r="AT6" s="199"/>
      <c r="AU6" s="199"/>
      <c r="AV6" s="199"/>
      <c r="AW6" s="199"/>
      <c r="AX6" s="199"/>
      <c r="AY6" s="199"/>
      <c r="AZ6" s="199"/>
      <c r="BA6" s="199"/>
      <c r="BB6" s="199"/>
      <c r="BC6" s="199"/>
      <c r="BD6" s="199"/>
      <c r="BE6" s="199"/>
      <c r="CK6" s="1" t="s">
        <v>301</v>
      </c>
      <c r="CL6" s="198">
        <v>45375</v>
      </c>
      <c r="CM6" s="1" t="str">
        <f t="shared" si="0"/>
        <v>1403/01/05</v>
      </c>
    </row>
    <row r="7" spans="1:91" ht="21.95" customHeight="1">
      <c r="BE7" s="204" t="s">
        <v>2756</v>
      </c>
      <c r="CK7" s="1" t="s">
        <v>302</v>
      </c>
      <c r="CL7" s="198">
        <v>45376</v>
      </c>
      <c r="CM7" s="1" t="str">
        <f t="shared" si="0"/>
        <v>1403/01/06</v>
      </c>
    </row>
    <row r="8" spans="1:91" ht="21.95" customHeight="1">
      <c r="BE8" s="204" t="s">
        <v>2757</v>
      </c>
      <c r="CK8" s="1" t="s">
        <v>303</v>
      </c>
      <c r="CL8" s="198">
        <v>45377</v>
      </c>
      <c r="CM8" s="1" t="str">
        <f t="shared" si="0"/>
        <v>1403/01/07</v>
      </c>
    </row>
    <row r="9" spans="1:91" ht="24.95" customHeight="1">
      <c r="BA9" s="208">
        <v>100</v>
      </c>
      <c r="BB9" s="207" t="s">
        <v>162</v>
      </c>
      <c r="BC9" s="206" t="s">
        <v>2758</v>
      </c>
      <c r="BD9" s="34" t="s">
        <v>2759</v>
      </c>
      <c r="BE9" s="205"/>
      <c r="CK9" s="1" t="s">
        <v>304</v>
      </c>
      <c r="CL9" s="198">
        <v>45378</v>
      </c>
      <c r="CM9" s="1" t="str">
        <f t="shared" si="0"/>
        <v>1403/01/08</v>
      </c>
    </row>
    <row r="10" spans="1:91" ht="24.95" customHeight="1">
      <c r="BC10" s="34" t="s">
        <v>70</v>
      </c>
      <c r="CK10" s="1" t="s">
        <v>305</v>
      </c>
      <c r="CL10" s="198">
        <v>45379</v>
      </c>
      <c r="CM10" s="1" t="str">
        <f t="shared" si="0"/>
        <v>1403/01/09</v>
      </c>
    </row>
    <row r="11" spans="1:91" ht="43.5" customHeight="1">
      <c r="CK11" s="1" t="s">
        <v>306</v>
      </c>
      <c r="CL11" s="198">
        <v>45380</v>
      </c>
      <c r="CM11" s="1" t="str">
        <f t="shared" si="0"/>
        <v>1403/01/10</v>
      </c>
    </row>
    <row r="12" spans="1:91" ht="43.5" customHeight="1">
      <c r="CK12" s="1" t="s">
        <v>307</v>
      </c>
      <c r="CL12" s="198">
        <v>45381</v>
      </c>
      <c r="CM12" s="1" t="str">
        <f t="shared" si="0"/>
        <v>1403/01/11</v>
      </c>
    </row>
    <row r="13" spans="1:91" ht="43.5" customHeight="1">
      <c r="CK13" s="1" t="s">
        <v>308</v>
      </c>
      <c r="CL13" s="198">
        <v>45382</v>
      </c>
      <c r="CM13" s="1" t="str">
        <f t="shared" si="0"/>
        <v>1403/01/12</v>
      </c>
    </row>
    <row r="14" spans="1:91" ht="43.5" customHeight="1">
      <c r="CK14" s="1" t="s">
        <v>309</v>
      </c>
      <c r="CL14" s="198">
        <v>45383</v>
      </c>
      <c r="CM14" s="1" t="str">
        <f t="shared" si="0"/>
        <v>1403/01/13</v>
      </c>
    </row>
    <row r="15" spans="1:91" ht="43.5" customHeight="1">
      <c r="E15" s="200"/>
      <c r="J15" s="200"/>
      <c r="K15" s="200"/>
      <c r="L15" s="200"/>
      <c r="M15" s="200"/>
      <c r="N15" s="200"/>
      <c r="O15" s="200"/>
      <c r="P15" s="200"/>
      <c r="Q15" s="200"/>
      <c r="W15" s="1" t="s">
        <v>2615</v>
      </c>
      <c r="CK15" s="1" t="s">
        <v>310</v>
      </c>
      <c r="CL15" s="198">
        <v>45384</v>
      </c>
      <c r="CM15" s="1" t="str">
        <f t="shared" si="0"/>
        <v>1403/01/14</v>
      </c>
    </row>
    <row r="16" spans="1:91" ht="43.5" customHeight="1">
      <c r="CK16" s="1" t="s">
        <v>311</v>
      </c>
      <c r="CL16" s="198">
        <v>45385</v>
      </c>
      <c r="CM16" s="1" t="str">
        <f t="shared" si="0"/>
        <v>1403/01/15</v>
      </c>
    </row>
    <row r="17" spans="3:91" ht="43.5" customHeight="1">
      <c r="C17" s="200"/>
      <c r="CK17" s="1" t="s">
        <v>312</v>
      </c>
      <c r="CL17" s="198">
        <v>45386</v>
      </c>
      <c r="CM17" s="1" t="str">
        <f t="shared" si="0"/>
        <v>1403/01/16</v>
      </c>
    </row>
    <row r="18" spans="3:91" ht="43.5" customHeight="1">
      <c r="CK18" s="1" t="s">
        <v>313</v>
      </c>
      <c r="CL18" s="198">
        <v>45387</v>
      </c>
      <c r="CM18" s="1" t="str">
        <f t="shared" si="0"/>
        <v>1403/01/17</v>
      </c>
    </row>
    <row r="19" spans="3:91" ht="43.5" customHeight="1">
      <c r="CK19" s="1" t="s">
        <v>314</v>
      </c>
      <c r="CL19" s="198">
        <v>45388</v>
      </c>
      <c r="CM19" s="1" t="str">
        <f t="shared" si="0"/>
        <v>1403/01/18</v>
      </c>
    </row>
    <row r="20" spans="3:91" ht="43.5" customHeight="1">
      <c r="CK20" s="1" t="s">
        <v>315</v>
      </c>
      <c r="CL20" s="198">
        <v>45389</v>
      </c>
      <c r="CM20" s="1" t="str">
        <f t="shared" si="0"/>
        <v>1403/01/19</v>
      </c>
    </row>
    <row r="21" spans="3:91" ht="43.5" customHeight="1">
      <c r="CK21" s="1" t="s">
        <v>316</v>
      </c>
      <c r="CL21" s="198">
        <v>45390</v>
      </c>
      <c r="CM21" s="1" t="str">
        <f t="shared" si="0"/>
        <v>1403/01/20</v>
      </c>
    </row>
    <row r="22" spans="3:91" ht="43.5" customHeight="1">
      <c r="CK22" s="1" t="s">
        <v>317</v>
      </c>
      <c r="CL22" s="198">
        <v>45391</v>
      </c>
      <c r="CM22" s="1" t="str">
        <f t="shared" si="0"/>
        <v>1403/01/21</v>
      </c>
    </row>
    <row r="23" spans="3:91" ht="43.5" customHeight="1">
      <c r="CK23" s="1" t="s">
        <v>318</v>
      </c>
      <c r="CL23" s="198">
        <v>45392</v>
      </c>
      <c r="CM23" s="1" t="str">
        <f t="shared" si="0"/>
        <v>1403/01/22</v>
      </c>
    </row>
    <row r="24" spans="3:91" ht="43.5" customHeight="1">
      <c r="CK24" s="1" t="s">
        <v>319</v>
      </c>
      <c r="CL24" s="198">
        <v>45393</v>
      </c>
      <c r="CM24" s="1" t="str">
        <f t="shared" si="0"/>
        <v>1403/01/23</v>
      </c>
    </row>
    <row r="25" spans="3:91" ht="43.5" customHeight="1">
      <c r="CK25" s="1" t="s">
        <v>320</v>
      </c>
      <c r="CL25" s="198">
        <v>45394</v>
      </c>
      <c r="CM25" s="1" t="str">
        <f t="shared" si="0"/>
        <v>1403/01/24</v>
      </c>
    </row>
    <row r="26" spans="3:91" ht="43.5" customHeight="1">
      <c r="CK26" s="1" t="s">
        <v>321</v>
      </c>
      <c r="CL26" s="198">
        <v>45395</v>
      </c>
      <c r="CM26" s="1" t="str">
        <f t="shared" si="0"/>
        <v>1403/01/25</v>
      </c>
    </row>
    <row r="27" spans="3:91" ht="43.5" customHeight="1">
      <c r="CK27" s="1" t="s">
        <v>322</v>
      </c>
      <c r="CL27" s="198">
        <v>45396</v>
      </c>
      <c r="CM27" s="1" t="str">
        <f t="shared" si="0"/>
        <v>1403/01/26</v>
      </c>
    </row>
    <row r="28" spans="3:91" ht="43.5" customHeight="1">
      <c r="CK28" s="1" t="s">
        <v>323</v>
      </c>
      <c r="CL28" s="198">
        <v>45397</v>
      </c>
      <c r="CM28" s="1" t="str">
        <f t="shared" si="0"/>
        <v>1403/01/27</v>
      </c>
    </row>
    <row r="29" spans="3:91" ht="43.5" customHeight="1">
      <c r="CK29" s="1" t="s">
        <v>324</v>
      </c>
      <c r="CL29" s="198">
        <v>45398</v>
      </c>
      <c r="CM29" s="1" t="str">
        <f t="shared" si="0"/>
        <v>1403/01/28</v>
      </c>
    </row>
    <row r="30" spans="3:91" ht="43.5" customHeight="1">
      <c r="CK30" s="1" t="s">
        <v>325</v>
      </c>
      <c r="CL30" s="198">
        <v>45399</v>
      </c>
      <c r="CM30" s="1" t="str">
        <f t="shared" si="0"/>
        <v>1403/01/29</v>
      </c>
    </row>
    <row r="31" spans="3:91" ht="43.5" customHeight="1">
      <c r="CK31" s="1" t="s">
        <v>326</v>
      </c>
      <c r="CL31" s="198">
        <v>45400</v>
      </c>
      <c r="CM31" s="1" t="str">
        <f t="shared" si="0"/>
        <v>1403/01/30</v>
      </c>
    </row>
    <row r="32" spans="3:91" ht="43.5" customHeight="1">
      <c r="CK32" s="1" t="s">
        <v>327</v>
      </c>
      <c r="CL32" s="198">
        <v>45401</v>
      </c>
      <c r="CM32" s="1" t="str">
        <f t="shared" si="0"/>
        <v>1403/01/31</v>
      </c>
    </row>
    <row r="33" spans="89:91" ht="43.5" customHeight="1">
      <c r="CK33" s="1" t="s">
        <v>328</v>
      </c>
      <c r="CL33" s="198">
        <v>45402</v>
      </c>
      <c r="CM33" s="1" t="str">
        <f t="shared" si="0"/>
        <v>1403/02/01</v>
      </c>
    </row>
    <row r="34" spans="89:91" ht="43.5" customHeight="1">
      <c r="CK34" s="1" t="s">
        <v>329</v>
      </c>
      <c r="CL34" s="198">
        <v>45403</v>
      </c>
      <c r="CM34" s="1" t="str">
        <f t="shared" si="0"/>
        <v>1403/02/02</v>
      </c>
    </row>
    <row r="35" spans="89:91" ht="43.5" customHeight="1">
      <c r="CK35" s="1" t="s">
        <v>330</v>
      </c>
      <c r="CL35" s="198">
        <v>45404</v>
      </c>
      <c r="CM35" s="1" t="str">
        <f t="shared" si="0"/>
        <v>1403/02/03</v>
      </c>
    </row>
    <row r="36" spans="89:91" ht="43.5" customHeight="1">
      <c r="CK36" s="1" t="s">
        <v>331</v>
      </c>
      <c r="CL36" s="198">
        <v>45405</v>
      </c>
      <c r="CM36" s="1" t="str">
        <f t="shared" si="0"/>
        <v>1403/02/04</v>
      </c>
    </row>
    <row r="37" spans="89:91" ht="43.5" customHeight="1">
      <c r="CK37" s="1" t="s">
        <v>332</v>
      </c>
      <c r="CL37" s="198">
        <v>45406</v>
      </c>
      <c r="CM37" s="1" t="str">
        <f t="shared" si="0"/>
        <v>1403/02/05</v>
      </c>
    </row>
    <row r="38" spans="89:91" ht="43.5" customHeight="1">
      <c r="CK38" s="1" t="s">
        <v>333</v>
      </c>
      <c r="CL38" s="198">
        <v>45407</v>
      </c>
      <c r="CM38" s="1" t="str">
        <f t="shared" si="0"/>
        <v>1403/02/06</v>
      </c>
    </row>
    <row r="39" spans="89:91" ht="43.5" customHeight="1">
      <c r="CK39" s="1" t="s">
        <v>334</v>
      </c>
      <c r="CL39" s="198">
        <v>45408</v>
      </c>
      <c r="CM39" s="1" t="str">
        <f t="shared" si="0"/>
        <v>1403/02/07</v>
      </c>
    </row>
    <row r="40" spans="89:91" ht="43.5" customHeight="1">
      <c r="CK40" s="1" t="s">
        <v>335</v>
      </c>
      <c r="CL40" s="198">
        <v>45409</v>
      </c>
      <c r="CM40" s="1" t="str">
        <f t="shared" si="0"/>
        <v>1403/02/08</v>
      </c>
    </row>
    <row r="41" spans="89:91" ht="43.5" customHeight="1">
      <c r="CK41" s="1" t="s">
        <v>336</v>
      </c>
      <c r="CL41" s="198">
        <v>45410</v>
      </c>
      <c r="CM41" s="1" t="str">
        <f t="shared" si="0"/>
        <v>1403/02/09</v>
      </c>
    </row>
    <row r="42" spans="89:91" ht="43.5" customHeight="1">
      <c r="CK42" s="1" t="s">
        <v>337</v>
      </c>
      <c r="CL42" s="198">
        <v>45411</v>
      </c>
      <c r="CM42" s="1" t="str">
        <f t="shared" si="0"/>
        <v>1403/02/10</v>
      </c>
    </row>
    <row r="43" spans="89:91" ht="43.5" customHeight="1">
      <c r="CK43" s="1" t="s">
        <v>338</v>
      </c>
      <c r="CL43" s="198">
        <v>45412</v>
      </c>
      <c r="CM43" s="1" t="str">
        <f t="shared" si="0"/>
        <v>1403/02/11</v>
      </c>
    </row>
    <row r="44" spans="89:91" ht="43.5" customHeight="1">
      <c r="CK44" s="1" t="s">
        <v>339</v>
      </c>
      <c r="CL44" s="198">
        <v>45413</v>
      </c>
      <c r="CM44" s="1" t="str">
        <f t="shared" si="0"/>
        <v>1403/02/12</v>
      </c>
    </row>
    <row r="45" spans="89:91" ht="43.5" customHeight="1">
      <c r="CK45" s="1" t="s">
        <v>340</v>
      </c>
      <c r="CL45" s="198">
        <v>45414</v>
      </c>
      <c r="CM45" s="1" t="str">
        <f t="shared" si="0"/>
        <v>1403/02/13</v>
      </c>
    </row>
    <row r="46" spans="89:91" ht="43.5" customHeight="1">
      <c r="CK46" s="1" t="s">
        <v>341</v>
      </c>
      <c r="CL46" s="198">
        <v>45415</v>
      </c>
      <c r="CM46" s="1" t="str">
        <f t="shared" si="0"/>
        <v>1403/02/14</v>
      </c>
    </row>
    <row r="47" spans="89:91" ht="43.5" customHeight="1">
      <c r="CK47" s="1" t="s">
        <v>342</v>
      </c>
      <c r="CL47" s="198">
        <v>45416</v>
      </c>
      <c r="CM47" s="1" t="str">
        <f t="shared" si="0"/>
        <v>1403/02/15</v>
      </c>
    </row>
    <row r="48" spans="89:91" ht="43.5" customHeight="1">
      <c r="CK48" s="1" t="s">
        <v>343</v>
      </c>
      <c r="CL48" s="198">
        <v>45417</v>
      </c>
      <c r="CM48" s="1" t="str">
        <f t="shared" si="0"/>
        <v>1403/02/16</v>
      </c>
    </row>
    <row r="49" spans="89:91" ht="43.5" customHeight="1">
      <c r="CK49" s="1" t="s">
        <v>344</v>
      </c>
      <c r="CL49" s="198">
        <v>45418</v>
      </c>
      <c r="CM49" s="1" t="str">
        <f t="shared" si="0"/>
        <v>1403/02/17</v>
      </c>
    </row>
    <row r="50" spans="89:91" ht="43.5" customHeight="1">
      <c r="CK50" s="1" t="s">
        <v>345</v>
      </c>
      <c r="CL50" s="198">
        <v>45419</v>
      </c>
      <c r="CM50" s="1" t="str">
        <f t="shared" si="0"/>
        <v>1403/02/18</v>
      </c>
    </row>
    <row r="51" spans="89:91" ht="43.5" customHeight="1">
      <c r="CK51" s="1" t="s">
        <v>346</v>
      </c>
      <c r="CL51" s="198">
        <v>45420</v>
      </c>
      <c r="CM51" s="1" t="str">
        <f t="shared" si="0"/>
        <v>1403/02/19</v>
      </c>
    </row>
    <row r="52" spans="89:91" ht="43.5" customHeight="1">
      <c r="CK52" s="1" t="s">
        <v>347</v>
      </c>
      <c r="CL52" s="198">
        <v>45421</v>
      </c>
      <c r="CM52" s="1" t="str">
        <f t="shared" si="0"/>
        <v>1403/02/20</v>
      </c>
    </row>
    <row r="53" spans="89:91" ht="43.5" customHeight="1">
      <c r="CK53" s="1" t="s">
        <v>348</v>
      </c>
      <c r="CL53" s="198">
        <v>45422</v>
      </c>
      <c r="CM53" s="1" t="str">
        <f t="shared" si="0"/>
        <v>1403/02/21</v>
      </c>
    </row>
    <row r="54" spans="89:91" ht="43.5" customHeight="1">
      <c r="CK54" s="1" t="s">
        <v>349</v>
      </c>
      <c r="CL54" s="198">
        <v>45423</v>
      </c>
      <c r="CM54" s="1" t="str">
        <f t="shared" si="0"/>
        <v>1403/02/22</v>
      </c>
    </row>
    <row r="55" spans="89:91" ht="43.5" customHeight="1">
      <c r="CK55" s="1" t="s">
        <v>350</v>
      </c>
      <c r="CL55" s="198">
        <v>45424</v>
      </c>
      <c r="CM55" s="1" t="str">
        <f t="shared" si="0"/>
        <v>1403/02/23</v>
      </c>
    </row>
    <row r="56" spans="89:91" ht="43.5" customHeight="1">
      <c r="CK56" s="1" t="s">
        <v>351</v>
      </c>
      <c r="CL56" s="198">
        <v>45425</v>
      </c>
      <c r="CM56" s="1" t="str">
        <f t="shared" si="0"/>
        <v>1403/02/24</v>
      </c>
    </row>
    <row r="57" spans="89:91" ht="43.5" customHeight="1">
      <c r="CK57" s="1" t="s">
        <v>352</v>
      </c>
      <c r="CL57" s="198">
        <v>45426</v>
      </c>
      <c r="CM57" s="1" t="str">
        <f t="shared" si="0"/>
        <v>1403/02/25</v>
      </c>
    </row>
    <row r="58" spans="89:91" ht="43.5" customHeight="1">
      <c r="CK58" s="1" t="s">
        <v>353</v>
      </c>
      <c r="CL58" s="198">
        <v>45427</v>
      </c>
      <c r="CM58" s="1" t="str">
        <f t="shared" si="0"/>
        <v>1403/02/26</v>
      </c>
    </row>
    <row r="59" spans="89:91" ht="43.5" customHeight="1">
      <c r="CK59" s="1" t="s">
        <v>354</v>
      </c>
      <c r="CL59" s="198">
        <v>45428</v>
      </c>
      <c r="CM59" s="1" t="str">
        <f t="shared" si="0"/>
        <v>1403/02/27</v>
      </c>
    </row>
    <row r="60" spans="89:91" ht="43.5" customHeight="1">
      <c r="CK60" s="1" t="s">
        <v>355</v>
      </c>
      <c r="CL60" s="198">
        <v>45429</v>
      </c>
      <c r="CM60" s="1" t="str">
        <f t="shared" si="0"/>
        <v>1403/02/28</v>
      </c>
    </row>
    <row r="61" spans="89:91" ht="43.5" customHeight="1">
      <c r="CK61" s="1" t="s">
        <v>356</v>
      </c>
      <c r="CL61" s="198">
        <v>45430</v>
      </c>
      <c r="CM61" s="1" t="str">
        <f t="shared" si="0"/>
        <v>1403/02/29</v>
      </c>
    </row>
    <row r="62" spans="89:91" ht="43.5" customHeight="1">
      <c r="CK62" s="1" t="s">
        <v>357</v>
      </c>
      <c r="CL62" s="198">
        <v>45431</v>
      </c>
      <c r="CM62" s="1" t="str">
        <f t="shared" si="0"/>
        <v>1403/02/30</v>
      </c>
    </row>
    <row r="63" spans="89:91" ht="43.5" customHeight="1">
      <c r="CK63" s="1" t="s">
        <v>358</v>
      </c>
      <c r="CL63" s="198">
        <v>45432</v>
      </c>
      <c r="CM63" s="1" t="str">
        <f t="shared" si="0"/>
        <v>1403/02/31</v>
      </c>
    </row>
    <row r="64" spans="89:91" ht="43.5" customHeight="1">
      <c r="CK64" s="1" t="s">
        <v>359</v>
      </c>
      <c r="CL64" s="198">
        <v>45433</v>
      </c>
      <c r="CM64" s="1" t="str">
        <f t="shared" si="0"/>
        <v>1403/03/01</v>
      </c>
    </row>
    <row r="65" spans="89:91" ht="43.5" customHeight="1">
      <c r="CK65" s="1" t="s">
        <v>360</v>
      </c>
      <c r="CL65" s="198">
        <v>45434</v>
      </c>
      <c r="CM65" s="1" t="str">
        <f t="shared" si="0"/>
        <v>1403/03/02</v>
      </c>
    </row>
    <row r="66" spans="89:91" ht="43.5" customHeight="1">
      <c r="CK66" s="1" t="s">
        <v>361</v>
      </c>
      <c r="CL66" s="198">
        <v>45435</v>
      </c>
      <c r="CM66" s="1" t="str">
        <f t="shared" si="0"/>
        <v>1403/03/03</v>
      </c>
    </row>
    <row r="67" spans="89:91" ht="43.5" customHeight="1">
      <c r="CK67" s="1" t="s">
        <v>362</v>
      </c>
      <c r="CL67" s="198">
        <v>45436</v>
      </c>
      <c r="CM67" s="1" t="str">
        <f t="shared" ref="CM67:CM130" si="1">TEXT(CL67,"[$-fa-IR,96]yyyy/mm/dd")</f>
        <v>1403/03/04</v>
      </c>
    </row>
    <row r="68" spans="89:91" ht="43.5" customHeight="1">
      <c r="CK68" s="1" t="s">
        <v>363</v>
      </c>
      <c r="CL68" s="198">
        <v>45437</v>
      </c>
      <c r="CM68" s="1" t="str">
        <f t="shared" si="1"/>
        <v>1403/03/05</v>
      </c>
    </row>
    <row r="69" spans="89:91" ht="43.5" customHeight="1">
      <c r="CK69" s="1" t="s">
        <v>364</v>
      </c>
      <c r="CL69" s="198">
        <v>45438</v>
      </c>
      <c r="CM69" s="1" t="str">
        <f t="shared" si="1"/>
        <v>1403/03/06</v>
      </c>
    </row>
    <row r="70" spans="89:91" ht="43.5" customHeight="1">
      <c r="CK70" s="1" t="s">
        <v>365</v>
      </c>
      <c r="CL70" s="198">
        <v>45439</v>
      </c>
      <c r="CM70" s="1" t="str">
        <f t="shared" si="1"/>
        <v>1403/03/07</v>
      </c>
    </row>
    <row r="71" spans="89:91" ht="43.5" customHeight="1">
      <c r="CK71" s="1" t="s">
        <v>366</v>
      </c>
      <c r="CL71" s="198">
        <v>45440</v>
      </c>
      <c r="CM71" s="1" t="str">
        <f t="shared" si="1"/>
        <v>1403/03/08</v>
      </c>
    </row>
    <row r="72" spans="89:91" ht="43.5" customHeight="1">
      <c r="CK72" s="1" t="s">
        <v>367</v>
      </c>
      <c r="CL72" s="198">
        <v>45441</v>
      </c>
      <c r="CM72" s="1" t="str">
        <f t="shared" si="1"/>
        <v>1403/03/09</v>
      </c>
    </row>
    <row r="73" spans="89:91" ht="43.5" customHeight="1">
      <c r="CK73" s="1" t="s">
        <v>368</v>
      </c>
      <c r="CL73" s="198">
        <v>45442</v>
      </c>
      <c r="CM73" s="1" t="str">
        <f t="shared" si="1"/>
        <v>1403/03/10</v>
      </c>
    </row>
    <row r="74" spans="89:91" ht="43.5" customHeight="1">
      <c r="CK74" s="1" t="s">
        <v>369</v>
      </c>
      <c r="CL74" s="198">
        <v>45443</v>
      </c>
      <c r="CM74" s="1" t="str">
        <f t="shared" si="1"/>
        <v>1403/03/11</v>
      </c>
    </row>
    <row r="75" spans="89:91" ht="43.5" customHeight="1">
      <c r="CK75" s="1" t="s">
        <v>370</v>
      </c>
      <c r="CL75" s="198">
        <v>45444</v>
      </c>
      <c r="CM75" s="1" t="str">
        <f t="shared" si="1"/>
        <v>1403/03/12</v>
      </c>
    </row>
    <row r="76" spans="89:91" ht="43.5" customHeight="1">
      <c r="CK76" s="1" t="s">
        <v>371</v>
      </c>
      <c r="CL76" s="198">
        <v>45445</v>
      </c>
      <c r="CM76" s="1" t="str">
        <f t="shared" si="1"/>
        <v>1403/03/13</v>
      </c>
    </row>
    <row r="77" spans="89:91" ht="43.5" customHeight="1">
      <c r="CK77" s="1" t="s">
        <v>372</v>
      </c>
      <c r="CL77" s="198">
        <v>45446</v>
      </c>
      <c r="CM77" s="1" t="str">
        <f t="shared" si="1"/>
        <v>1403/03/14</v>
      </c>
    </row>
    <row r="78" spans="89:91" ht="43.5" customHeight="1">
      <c r="CK78" s="1" t="s">
        <v>373</v>
      </c>
      <c r="CL78" s="198">
        <v>45447</v>
      </c>
      <c r="CM78" s="1" t="str">
        <f t="shared" si="1"/>
        <v>1403/03/15</v>
      </c>
    </row>
    <row r="79" spans="89:91" ht="43.5" customHeight="1">
      <c r="CK79" s="1" t="s">
        <v>374</v>
      </c>
      <c r="CL79" s="198">
        <v>45448</v>
      </c>
      <c r="CM79" s="1" t="str">
        <f t="shared" si="1"/>
        <v>1403/03/16</v>
      </c>
    </row>
    <row r="80" spans="89:91" ht="43.5" customHeight="1">
      <c r="CK80" s="1" t="s">
        <v>375</v>
      </c>
      <c r="CL80" s="198">
        <v>45449</v>
      </c>
      <c r="CM80" s="1" t="str">
        <f t="shared" si="1"/>
        <v>1403/03/17</v>
      </c>
    </row>
    <row r="81" spans="89:91" ht="43.5" customHeight="1">
      <c r="CK81" s="1" t="s">
        <v>376</v>
      </c>
      <c r="CL81" s="198">
        <v>45450</v>
      </c>
      <c r="CM81" s="1" t="str">
        <f t="shared" si="1"/>
        <v>1403/03/18</v>
      </c>
    </row>
    <row r="82" spans="89:91" ht="43.5" customHeight="1">
      <c r="CK82" s="1" t="s">
        <v>377</v>
      </c>
      <c r="CL82" s="198">
        <v>45451</v>
      </c>
      <c r="CM82" s="1" t="str">
        <f t="shared" si="1"/>
        <v>1403/03/19</v>
      </c>
    </row>
    <row r="83" spans="89:91" ht="43.5" customHeight="1">
      <c r="CK83" s="1" t="s">
        <v>378</v>
      </c>
      <c r="CL83" s="198">
        <v>45452</v>
      </c>
      <c r="CM83" s="1" t="str">
        <f t="shared" si="1"/>
        <v>1403/03/20</v>
      </c>
    </row>
    <row r="84" spans="89:91" ht="43.5" customHeight="1">
      <c r="CK84" s="1" t="s">
        <v>379</v>
      </c>
      <c r="CL84" s="198">
        <v>45453</v>
      </c>
      <c r="CM84" s="1" t="str">
        <f t="shared" si="1"/>
        <v>1403/03/21</v>
      </c>
    </row>
    <row r="85" spans="89:91" ht="43.5" customHeight="1">
      <c r="CK85" s="1" t="s">
        <v>380</v>
      </c>
      <c r="CL85" s="198">
        <v>45454</v>
      </c>
      <c r="CM85" s="1" t="str">
        <f t="shared" si="1"/>
        <v>1403/03/22</v>
      </c>
    </row>
    <row r="86" spans="89:91" ht="43.5" customHeight="1">
      <c r="CK86" s="1" t="s">
        <v>381</v>
      </c>
      <c r="CL86" s="198">
        <v>45455</v>
      </c>
      <c r="CM86" s="1" t="str">
        <f t="shared" si="1"/>
        <v>1403/03/23</v>
      </c>
    </row>
    <row r="87" spans="89:91" ht="43.5" customHeight="1">
      <c r="CK87" s="1" t="s">
        <v>382</v>
      </c>
      <c r="CL87" s="198">
        <v>45456</v>
      </c>
      <c r="CM87" s="1" t="str">
        <f t="shared" si="1"/>
        <v>1403/03/24</v>
      </c>
    </row>
    <row r="88" spans="89:91" ht="43.5" customHeight="1">
      <c r="CK88" s="1" t="s">
        <v>383</v>
      </c>
      <c r="CL88" s="198">
        <v>45457</v>
      </c>
      <c r="CM88" s="1" t="str">
        <f t="shared" si="1"/>
        <v>1403/03/25</v>
      </c>
    </row>
    <row r="89" spans="89:91" ht="43.5" customHeight="1">
      <c r="CK89" s="1" t="s">
        <v>384</v>
      </c>
      <c r="CL89" s="198">
        <v>45458</v>
      </c>
      <c r="CM89" s="1" t="str">
        <f t="shared" si="1"/>
        <v>1403/03/26</v>
      </c>
    </row>
    <row r="90" spans="89:91" ht="43.5" customHeight="1">
      <c r="CK90" s="1" t="s">
        <v>385</v>
      </c>
      <c r="CL90" s="198">
        <v>45459</v>
      </c>
      <c r="CM90" s="1" t="str">
        <f t="shared" si="1"/>
        <v>1403/03/27</v>
      </c>
    </row>
    <row r="91" spans="89:91" ht="43.5" customHeight="1">
      <c r="CK91" s="1" t="s">
        <v>386</v>
      </c>
      <c r="CL91" s="198">
        <v>45460</v>
      </c>
      <c r="CM91" s="1" t="str">
        <f t="shared" si="1"/>
        <v>1403/03/28</v>
      </c>
    </row>
    <row r="92" spans="89:91" ht="43.5" customHeight="1">
      <c r="CK92" s="1" t="s">
        <v>387</v>
      </c>
      <c r="CL92" s="198">
        <v>45461</v>
      </c>
      <c r="CM92" s="1" t="str">
        <f t="shared" si="1"/>
        <v>1403/03/29</v>
      </c>
    </row>
    <row r="93" spans="89:91" ht="43.5" customHeight="1">
      <c r="CK93" s="1" t="s">
        <v>388</v>
      </c>
      <c r="CL93" s="198">
        <v>45462</v>
      </c>
      <c r="CM93" s="1" t="str">
        <f t="shared" si="1"/>
        <v>1403/03/30</v>
      </c>
    </row>
    <row r="94" spans="89:91" ht="43.5" customHeight="1">
      <c r="CK94" s="1" t="s">
        <v>389</v>
      </c>
      <c r="CL94" s="198">
        <v>45463</v>
      </c>
      <c r="CM94" s="1" t="str">
        <f t="shared" si="1"/>
        <v>1403/03/31</v>
      </c>
    </row>
    <row r="95" spans="89:91" ht="43.5" customHeight="1">
      <c r="CK95" s="1" t="s">
        <v>390</v>
      </c>
      <c r="CL95" s="198">
        <v>45464</v>
      </c>
      <c r="CM95" s="1" t="str">
        <f t="shared" si="1"/>
        <v>1403/04/01</v>
      </c>
    </row>
    <row r="96" spans="89:91" ht="43.5" customHeight="1">
      <c r="CK96" s="1" t="s">
        <v>391</v>
      </c>
      <c r="CL96" s="198">
        <v>45465</v>
      </c>
      <c r="CM96" s="1" t="str">
        <f t="shared" si="1"/>
        <v>1403/04/02</v>
      </c>
    </row>
    <row r="97" spans="89:91" ht="43.5" customHeight="1">
      <c r="CK97" s="1" t="s">
        <v>392</v>
      </c>
      <c r="CL97" s="198">
        <v>45466</v>
      </c>
      <c r="CM97" s="1" t="str">
        <f t="shared" si="1"/>
        <v>1403/04/03</v>
      </c>
    </row>
    <row r="98" spans="89:91" ht="43.5" customHeight="1">
      <c r="CK98" s="1" t="s">
        <v>393</v>
      </c>
      <c r="CL98" s="198">
        <v>45467</v>
      </c>
      <c r="CM98" s="1" t="str">
        <f t="shared" si="1"/>
        <v>1403/04/04</v>
      </c>
    </row>
    <row r="99" spans="89:91" ht="43.5" customHeight="1">
      <c r="CK99" s="1" t="s">
        <v>394</v>
      </c>
      <c r="CL99" s="198">
        <v>45468</v>
      </c>
      <c r="CM99" s="1" t="str">
        <f t="shared" si="1"/>
        <v>1403/04/05</v>
      </c>
    </row>
    <row r="100" spans="89:91" ht="43.5" customHeight="1">
      <c r="CK100" s="1" t="s">
        <v>395</v>
      </c>
      <c r="CL100" s="198">
        <v>45469</v>
      </c>
      <c r="CM100" s="1" t="str">
        <f t="shared" si="1"/>
        <v>1403/04/06</v>
      </c>
    </row>
    <row r="101" spans="89:91" ht="43.5" customHeight="1">
      <c r="CK101" s="1" t="s">
        <v>396</v>
      </c>
      <c r="CL101" s="198">
        <v>45470</v>
      </c>
      <c r="CM101" s="1" t="str">
        <f t="shared" si="1"/>
        <v>1403/04/07</v>
      </c>
    </row>
    <row r="102" spans="89:91" ht="43.5" customHeight="1">
      <c r="CK102" s="1" t="s">
        <v>397</v>
      </c>
      <c r="CL102" s="198">
        <v>45471</v>
      </c>
      <c r="CM102" s="1" t="str">
        <f t="shared" si="1"/>
        <v>1403/04/08</v>
      </c>
    </row>
    <row r="103" spans="89:91" ht="43.5" customHeight="1">
      <c r="CK103" s="1" t="s">
        <v>398</v>
      </c>
      <c r="CL103" s="198">
        <v>45472</v>
      </c>
      <c r="CM103" s="1" t="str">
        <f t="shared" si="1"/>
        <v>1403/04/09</v>
      </c>
    </row>
    <row r="104" spans="89:91" ht="43.5" customHeight="1">
      <c r="CK104" s="1" t="s">
        <v>399</v>
      </c>
      <c r="CL104" s="198">
        <v>45473</v>
      </c>
      <c r="CM104" s="1" t="str">
        <f t="shared" si="1"/>
        <v>1403/04/10</v>
      </c>
    </row>
    <row r="105" spans="89:91" ht="43.5" customHeight="1">
      <c r="CK105" s="1" t="s">
        <v>400</v>
      </c>
      <c r="CL105" s="198">
        <v>45474</v>
      </c>
      <c r="CM105" s="1" t="str">
        <f t="shared" si="1"/>
        <v>1403/04/11</v>
      </c>
    </row>
    <row r="106" spans="89:91" ht="43.5" customHeight="1">
      <c r="CK106" s="1" t="s">
        <v>401</v>
      </c>
      <c r="CL106" s="198">
        <v>45475</v>
      </c>
      <c r="CM106" s="1" t="str">
        <f t="shared" si="1"/>
        <v>1403/04/12</v>
      </c>
    </row>
    <row r="107" spans="89:91" ht="43.5" customHeight="1">
      <c r="CK107" s="1" t="s">
        <v>402</v>
      </c>
      <c r="CL107" s="198">
        <v>45476</v>
      </c>
      <c r="CM107" s="1" t="str">
        <f t="shared" si="1"/>
        <v>1403/04/13</v>
      </c>
    </row>
    <row r="108" spans="89:91" ht="43.5" customHeight="1">
      <c r="CK108" s="1" t="s">
        <v>403</v>
      </c>
      <c r="CL108" s="198">
        <v>45477</v>
      </c>
      <c r="CM108" s="1" t="str">
        <f t="shared" si="1"/>
        <v>1403/04/14</v>
      </c>
    </row>
    <row r="109" spans="89:91" ht="43.5" customHeight="1">
      <c r="CK109" s="1" t="s">
        <v>404</v>
      </c>
      <c r="CL109" s="198">
        <v>45478</v>
      </c>
      <c r="CM109" s="1" t="str">
        <f t="shared" si="1"/>
        <v>1403/04/15</v>
      </c>
    </row>
    <row r="110" spans="89:91" ht="43.5" customHeight="1">
      <c r="CK110" s="1" t="s">
        <v>405</v>
      </c>
      <c r="CL110" s="198">
        <v>45479</v>
      </c>
      <c r="CM110" s="1" t="str">
        <f t="shared" si="1"/>
        <v>1403/04/16</v>
      </c>
    </row>
    <row r="111" spans="89:91" ht="43.5" customHeight="1">
      <c r="CK111" s="1" t="s">
        <v>406</v>
      </c>
      <c r="CL111" s="198">
        <v>45480</v>
      </c>
      <c r="CM111" s="1" t="str">
        <f t="shared" si="1"/>
        <v>1403/04/17</v>
      </c>
    </row>
    <row r="112" spans="89:91" ht="43.5" customHeight="1">
      <c r="CK112" s="1" t="s">
        <v>407</v>
      </c>
      <c r="CL112" s="198">
        <v>45481</v>
      </c>
      <c r="CM112" s="1" t="str">
        <f t="shared" si="1"/>
        <v>1403/04/18</v>
      </c>
    </row>
    <row r="113" spans="89:91" ht="43.5" customHeight="1">
      <c r="CK113" s="1" t="s">
        <v>408</v>
      </c>
      <c r="CL113" s="198">
        <v>45482</v>
      </c>
      <c r="CM113" s="1" t="str">
        <f t="shared" si="1"/>
        <v>1403/04/19</v>
      </c>
    </row>
    <row r="114" spans="89:91" ht="43.5" customHeight="1">
      <c r="CK114" s="1" t="s">
        <v>409</v>
      </c>
      <c r="CL114" s="198">
        <v>45483</v>
      </c>
      <c r="CM114" s="1" t="str">
        <f t="shared" si="1"/>
        <v>1403/04/20</v>
      </c>
    </row>
    <row r="115" spans="89:91" ht="43.5" customHeight="1">
      <c r="CK115" s="1" t="s">
        <v>410</v>
      </c>
      <c r="CL115" s="198">
        <v>45484</v>
      </c>
      <c r="CM115" s="1" t="str">
        <f t="shared" si="1"/>
        <v>1403/04/21</v>
      </c>
    </row>
    <row r="116" spans="89:91" ht="43.5" customHeight="1">
      <c r="CK116" s="1" t="s">
        <v>411</v>
      </c>
      <c r="CL116" s="198">
        <v>45485</v>
      </c>
      <c r="CM116" s="1" t="str">
        <f t="shared" si="1"/>
        <v>1403/04/22</v>
      </c>
    </row>
    <row r="117" spans="89:91" ht="43.5" customHeight="1">
      <c r="CK117" s="1" t="s">
        <v>412</v>
      </c>
      <c r="CL117" s="198">
        <v>45486</v>
      </c>
      <c r="CM117" s="1" t="str">
        <f t="shared" si="1"/>
        <v>1403/04/23</v>
      </c>
    </row>
    <row r="118" spans="89:91" ht="43.5" customHeight="1">
      <c r="CK118" s="1" t="s">
        <v>413</v>
      </c>
      <c r="CL118" s="198">
        <v>45487</v>
      </c>
      <c r="CM118" s="1" t="str">
        <f t="shared" si="1"/>
        <v>1403/04/24</v>
      </c>
    </row>
    <row r="119" spans="89:91" ht="43.5" customHeight="1">
      <c r="CK119" s="1" t="s">
        <v>414</v>
      </c>
      <c r="CL119" s="198">
        <v>45488</v>
      </c>
      <c r="CM119" s="1" t="str">
        <f t="shared" si="1"/>
        <v>1403/04/25</v>
      </c>
    </row>
    <row r="120" spans="89:91" ht="43.5" customHeight="1">
      <c r="CK120" s="1" t="s">
        <v>415</v>
      </c>
      <c r="CL120" s="198">
        <v>45489</v>
      </c>
      <c r="CM120" s="1" t="str">
        <f t="shared" si="1"/>
        <v>1403/04/26</v>
      </c>
    </row>
    <row r="121" spans="89:91" ht="43.5" customHeight="1">
      <c r="CK121" s="1" t="s">
        <v>416</v>
      </c>
      <c r="CL121" s="198">
        <v>45490</v>
      </c>
      <c r="CM121" s="1" t="str">
        <f t="shared" si="1"/>
        <v>1403/04/27</v>
      </c>
    </row>
    <row r="122" spans="89:91" ht="43.5" customHeight="1">
      <c r="CK122" s="1" t="s">
        <v>417</v>
      </c>
      <c r="CL122" s="198">
        <v>45491</v>
      </c>
      <c r="CM122" s="1" t="str">
        <f t="shared" si="1"/>
        <v>1403/04/28</v>
      </c>
    </row>
    <row r="123" spans="89:91" ht="43.5" customHeight="1">
      <c r="CK123" s="1" t="s">
        <v>418</v>
      </c>
      <c r="CL123" s="198">
        <v>45492</v>
      </c>
      <c r="CM123" s="1" t="str">
        <f t="shared" si="1"/>
        <v>1403/04/29</v>
      </c>
    </row>
    <row r="124" spans="89:91" ht="43.5" customHeight="1">
      <c r="CK124" s="1" t="s">
        <v>419</v>
      </c>
      <c r="CL124" s="198">
        <v>45493</v>
      </c>
      <c r="CM124" s="1" t="str">
        <f t="shared" si="1"/>
        <v>1403/04/30</v>
      </c>
    </row>
    <row r="125" spans="89:91" ht="43.5" customHeight="1">
      <c r="CK125" s="1" t="s">
        <v>420</v>
      </c>
      <c r="CL125" s="198">
        <v>45494</v>
      </c>
      <c r="CM125" s="1" t="str">
        <f t="shared" si="1"/>
        <v>1403/04/31</v>
      </c>
    </row>
    <row r="126" spans="89:91" ht="43.5" customHeight="1">
      <c r="CK126" s="1" t="s">
        <v>421</v>
      </c>
      <c r="CL126" s="198">
        <v>45495</v>
      </c>
      <c r="CM126" s="1" t="str">
        <f t="shared" si="1"/>
        <v>1403/05/01</v>
      </c>
    </row>
    <row r="127" spans="89:91" ht="43.5" customHeight="1">
      <c r="CK127" s="1" t="s">
        <v>422</v>
      </c>
      <c r="CL127" s="198">
        <v>45496</v>
      </c>
      <c r="CM127" s="1" t="str">
        <f t="shared" si="1"/>
        <v>1403/05/02</v>
      </c>
    </row>
    <row r="128" spans="89:91" ht="43.5" customHeight="1">
      <c r="CK128" s="1" t="s">
        <v>423</v>
      </c>
      <c r="CL128" s="198">
        <v>45497</v>
      </c>
      <c r="CM128" s="1" t="str">
        <f t="shared" si="1"/>
        <v>1403/05/03</v>
      </c>
    </row>
    <row r="129" spans="89:91" ht="43.5" customHeight="1">
      <c r="CK129" s="1" t="s">
        <v>424</v>
      </c>
      <c r="CL129" s="198">
        <v>45498</v>
      </c>
      <c r="CM129" s="1" t="str">
        <f t="shared" si="1"/>
        <v>1403/05/04</v>
      </c>
    </row>
    <row r="130" spans="89:91" ht="43.5" customHeight="1">
      <c r="CK130" s="1" t="s">
        <v>425</v>
      </c>
      <c r="CL130" s="198">
        <v>45499</v>
      </c>
      <c r="CM130" s="1" t="str">
        <f t="shared" si="1"/>
        <v>1403/05/05</v>
      </c>
    </row>
    <row r="131" spans="89:91" ht="43.5" customHeight="1">
      <c r="CK131" s="1" t="s">
        <v>426</v>
      </c>
      <c r="CL131" s="198">
        <v>45500</v>
      </c>
      <c r="CM131" s="1" t="str">
        <f t="shared" ref="CM131:CM194" si="2">TEXT(CL131,"[$-fa-IR,96]yyyy/mm/dd")</f>
        <v>1403/05/06</v>
      </c>
    </row>
    <row r="132" spans="89:91" ht="43.5" customHeight="1">
      <c r="CK132" s="1" t="s">
        <v>427</v>
      </c>
      <c r="CL132" s="198">
        <v>45501</v>
      </c>
      <c r="CM132" s="1" t="str">
        <f t="shared" si="2"/>
        <v>1403/05/07</v>
      </c>
    </row>
    <row r="133" spans="89:91" ht="43.5" customHeight="1">
      <c r="CK133" s="1" t="s">
        <v>428</v>
      </c>
      <c r="CL133" s="198">
        <v>45502</v>
      </c>
      <c r="CM133" s="1" t="str">
        <f t="shared" si="2"/>
        <v>1403/05/08</v>
      </c>
    </row>
    <row r="134" spans="89:91" ht="43.5" customHeight="1">
      <c r="CK134" s="1" t="s">
        <v>429</v>
      </c>
      <c r="CL134" s="198">
        <v>45503</v>
      </c>
      <c r="CM134" s="1" t="str">
        <f t="shared" si="2"/>
        <v>1403/05/09</v>
      </c>
    </row>
    <row r="135" spans="89:91" ht="43.5" customHeight="1">
      <c r="CK135" s="1" t="s">
        <v>430</v>
      </c>
      <c r="CL135" s="198">
        <v>45504</v>
      </c>
      <c r="CM135" s="1" t="str">
        <f t="shared" si="2"/>
        <v>1403/05/10</v>
      </c>
    </row>
    <row r="136" spans="89:91" ht="43.5" customHeight="1">
      <c r="CK136" s="1" t="s">
        <v>431</v>
      </c>
      <c r="CL136" s="198">
        <v>45505</v>
      </c>
      <c r="CM136" s="1" t="str">
        <f t="shared" si="2"/>
        <v>1403/05/11</v>
      </c>
    </row>
    <row r="137" spans="89:91" ht="43.5" customHeight="1">
      <c r="CK137" s="1" t="s">
        <v>432</v>
      </c>
      <c r="CL137" s="198">
        <v>45506</v>
      </c>
      <c r="CM137" s="1" t="str">
        <f t="shared" si="2"/>
        <v>1403/05/12</v>
      </c>
    </row>
    <row r="138" spans="89:91" ht="43.5" customHeight="1">
      <c r="CK138" s="1" t="s">
        <v>433</v>
      </c>
      <c r="CL138" s="198">
        <v>45507</v>
      </c>
      <c r="CM138" s="1" t="str">
        <f t="shared" si="2"/>
        <v>1403/05/13</v>
      </c>
    </row>
    <row r="139" spans="89:91" ht="43.5" customHeight="1">
      <c r="CK139" s="1" t="s">
        <v>434</v>
      </c>
      <c r="CL139" s="198">
        <v>45508</v>
      </c>
      <c r="CM139" s="1" t="str">
        <f t="shared" si="2"/>
        <v>1403/05/14</v>
      </c>
    </row>
    <row r="140" spans="89:91" ht="43.5" customHeight="1">
      <c r="CK140" s="1" t="s">
        <v>435</v>
      </c>
      <c r="CL140" s="198">
        <v>45509</v>
      </c>
      <c r="CM140" s="1" t="str">
        <f t="shared" si="2"/>
        <v>1403/05/15</v>
      </c>
    </row>
    <row r="141" spans="89:91" ht="43.5" customHeight="1">
      <c r="CK141" s="1" t="s">
        <v>436</v>
      </c>
      <c r="CL141" s="198">
        <v>45510</v>
      </c>
      <c r="CM141" s="1" t="str">
        <f t="shared" si="2"/>
        <v>1403/05/16</v>
      </c>
    </row>
    <row r="142" spans="89:91" ht="43.5" customHeight="1">
      <c r="CK142" s="1" t="s">
        <v>437</v>
      </c>
      <c r="CL142" s="198">
        <v>45511</v>
      </c>
      <c r="CM142" s="1" t="str">
        <f t="shared" si="2"/>
        <v>1403/05/17</v>
      </c>
    </row>
    <row r="143" spans="89:91" ht="43.5" customHeight="1">
      <c r="CK143" s="1" t="s">
        <v>438</v>
      </c>
      <c r="CL143" s="198">
        <v>45512</v>
      </c>
      <c r="CM143" s="1" t="str">
        <f t="shared" si="2"/>
        <v>1403/05/18</v>
      </c>
    </row>
    <row r="144" spans="89:91" ht="43.5" customHeight="1">
      <c r="CK144" s="1" t="s">
        <v>439</v>
      </c>
      <c r="CL144" s="198">
        <v>45513</v>
      </c>
      <c r="CM144" s="1" t="str">
        <f t="shared" si="2"/>
        <v>1403/05/19</v>
      </c>
    </row>
    <row r="145" spans="89:91" ht="43.5" customHeight="1">
      <c r="CK145" s="1" t="s">
        <v>440</v>
      </c>
      <c r="CL145" s="198">
        <v>45514</v>
      </c>
      <c r="CM145" s="1" t="str">
        <f t="shared" si="2"/>
        <v>1403/05/20</v>
      </c>
    </row>
    <row r="146" spans="89:91" ht="43.5" customHeight="1">
      <c r="CK146" s="1" t="s">
        <v>441</v>
      </c>
      <c r="CL146" s="198">
        <v>45515</v>
      </c>
      <c r="CM146" s="1" t="str">
        <f t="shared" si="2"/>
        <v>1403/05/21</v>
      </c>
    </row>
    <row r="147" spans="89:91" ht="43.5" customHeight="1">
      <c r="CK147" s="1" t="s">
        <v>442</v>
      </c>
      <c r="CL147" s="198">
        <v>45516</v>
      </c>
      <c r="CM147" s="1" t="str">
        <f t="shared" si="2"/>
        <v>1403/05/22</v>
      </c>
    </row>
    <row r="148" spans="89:91" ht="43.5" customHeight="1">
      <c r="CK148" s="1" t="s">
        <v>443</v>
      </c>
      <c r="CL148" s="198">
        <v>45517</v>
      </c>
      <c r="CM148" s="1" t="str">
        <f t="shared" si="2"/>
        <v>1403/05/23</v>
      </c>
    </row>
    <row r="149" spans="89:91" ht="43.5" customHeight="1">
      <c r="CK149" s="1" t="s">
        <v>444</v>
      </c>
      <c r="CL149" s="198">
        <v>45518</v>
      </c>
      <c r="CM149" s="1" t="str">
        <f t="shared" si="2"/>
        <v>1403/05/24</v>
      </c>
    </row>
    <row r="150" spans="89:91" ht="43.5" customHeight="1">
      <c r="CK150" s="1" t="s">
        <v>445</v>
      </c>
      <c r="CL150" s="198">
        <v>45519</v>
      </c>
      <c r="CM150" s="1" t="str">
        <f t="shared" si="2"/>
        <v>1403/05/25</v>
      </c>
    </row>
    <row r="151" spans="89:91" ht="43.5" customHeight="1">
      <c r="CK151" s="1" t="s">
        <v>446</v>
      </c>
      <c r="CL151" s="198">
        <v>45520</v>
      </c>
      <c r="CM151" s="1" t="str">
        <f t="shared" si="2"/>
        <v>1403/05/26</v>
      </c>
    </row>
    <row r="152" spans="89:91" ht="43.5" customHeight="1">
      <c r="CK152" s="1" t="s">
        <v>447</v>
      </c>
      <c r="CL152" s="198">
        <v>45521</v>
      </c>
      <c r="CM152" s="1" t="str">
        <f t="shared" si="2"/>
        <v>1403/05/27</v>
      </c>
    </row>
    <row r="153" spans="89:91" ht="43.5" customHeight="1">
      <c r="CK153" s="1" t="s">
        <v>448</v>
      </c>
      <c r="CL153" s="198">
        <v>45522</v>
      </c>
      <c r="CM153" s="1" t="str">
        <f t="shared" si="2"/>
        <v>1403/05/28</v>
      </c>
    </row>
    <row r="154" spans="89:91" ht="43.5" customHeight="1">
      <c r="CK154" s="1" t="s">
        <v>449</v>
      </c>
      <c r="CL154" s="198">
        <v>45523</v>
      </c>
      <c r="CM154" s="1" t="str">
        <f t="shared" si="2"/>
        <v>1403/05/29</v>
      </c>
    </row>
    <row r="155" spans="89:91" ht="43.5" customHeight="1">
      <c r="CK155" s="1" t="s">
        <v>450</v>
      </c>
      <c r="CL155" s="198">
        <v>45524</v>
      </c>
      <c r="CM155" s="1" t="str">
        <f t="shared" si="2"/>
        <v>1403/05/30</v>
      </c>
    </row>
    <row r="156" spans="89:91" ht="43.5" customHeight="1">
      <c r="CK156" s="1" t="s">
        <v>451</v>
      </c>
      <c r="CL156" s="198">
        <v>45525</v>
      </c>
      <c r="CM156" s="1" t="str">
        <f t="shared" si="2"/>
        <v>1403/05/31</v>
      </c>
    </row>
    <row r="157" spans="89:91" ht="43.5" customHeight="1">
      <c r="CK157" s="1" t="s">
        <v>452</v>
      </c>
      <c r="CL157" s="198">
        <v>45526</v>
      </c>
      <c r="CM157" s="1" t="str">
        <f t="shared" si="2"/>
        <v>1403/06/01</v>
      </c>
    </row>
    <row r="158" spans="89:91" ht="43.5" customHeight="1">
      <c r="CK158" s="1" t="s">
        <v>453</v>
      </c>
      <c r="CL158" s="198">
        <v>45527</v>
      </c>
      <c r="CM158" s="1" t="str">
        <f t="shared" si="2"/>
        <v>1403/06/02</v>
      </c>
    </row>
    <row r="159" spans="89:91" ht="43.5" customHeight="1">
      <c r="CK159" s="1" t="s">
        <v>454</v>
      </c>
      <c r="CL159" s="198">
        <v>45528</v>
      </c>
      <c r="CM159" s="1" t="str">
        <f t="shared" si="2"/>
        <v>1403/06/03</v>
      </c>
    </row>
    <row r="160" spans="89:91" ht="43.5" customHeight="1">
      <c r="CK160" s="1" t="s">
        <v>455</v>
      </c>
      <c r="CL160" s="198">
        <v>45529</v>
      </c>
      <c r="CM160" s="1" t="str">
        <f t="shared" si="2"/>
        <v>1403/06/04</v>
      </c>
    </row>
    <row r="161" spans="89:91" ht="43.5" customHeight="1">
      <c r="CK161" s="1" t="s">
        <v>456</v>
      </c>
      <c r="CL161" s="198">
        <v>45530</v>
      </c>
      <c r="CM161" s="1" t="str">
        <f t="shared" si="2"/>
        <v>1403/06/05</v>
      </c>
    </row>
    <row r="162" spans="89:91" ht="43.5" customHeight="1">
      <c r="CK162" s="1" t="s">
        <v>457</v>
      </c>
      <c r="CL162" s="198">
        <v>45531</v>
      </c>
      <c r="CM162" s="1" t="str">
        <f t="shared" si="2"/>
        <v>1403/06/06</v>
      </c>
    </row>
    <row r="163" spans="89:91" ht="43.5" customHeight="1">
      <c r="CK163" s="1" t="s">
        <v>458</v>
      </c>
      <c r="CL163" s="198">
        <v>45532</v>
      </c>
      <c r="CM163" s="1" t="str">
        <f t="shared" si="2"/>
        <v>1403/06/07</v>
      </c>
    </row>
    <row r="164" spans="89:91" ht="43.5" customHeight="1">
      <c r="CK164" s="1" t="s">
        <v>459</v>
      </c>
      <c r="CL164" s="198">
        <v>45533</v>
      </c>
      <c r="CM164" s="1" t="str">
        <f t="shared" si="2"/>
        <v>1403/06/08</v>
      </c>
    </row>
    <row r="165" spans="89:91" ht="43.5" customHeight="1">
      <c r="CK165" s="1" t="s">
        <v>460</v>
      </c>
      <c r="CL165" s="198">
        <v>45534</v>
      </c>
      <c r="CM165" s="1" t="str">
        <f t="shared" si="2"/>
        <v>1403/06/09</v>
      </c>
    </row>
    <row r="166" spans="89:91" ht="43.5" customHeight="1">
      <c r="CK166" s="1" t="s">
        <v>461</v>
      </c>
      <c r="CL166" s="198">
        <v>45535</v>
      </c>
      <c r="CM166" s="1" t="str">
        <f t="shared" si="2"/>
        <v>1403/06/10</v>
      </c>
    </row>
    <row r="167" spans="89:91" ht="43.5" customHeight="1">
      <c r="CK167" s="1" t="s">
        <v>462</v>
      </c>
      <c r="CL167" s="198">
        <v>45536</v>
      </c>
      <c r="CM167" s="1" t="str">
        <f t="shared" si="2"/>
        <v>1403/06/11</v>
      </c>
    </row>
    <row r="168" spans="89:91" ht="43.5" customHeight="1">
      <c r="CK168" s="1" t="s">
        <v>463</v>
      </c>
      <c r="CL168" s="198">
        <v>45537</v>
      </c>
      <c r="CM168" s="1" t="str">
        <f t="shared" si="2"/>
        <v>1403/06/12</v>
      </c>
    </row>
    <row r="169" spans="89:91" ht="43.5" customHeight="1">
      <c r="CK169" s="1" t="s">
        <v>464</v>
      </c>
      <c r="CL169" s="198">
        <v>45538</v>
      </c>
      <c r="CM169" s="1" t="str">
        <f t="shared" si="2"/>
        <v>1403/06/13</v>
      </c>
    </row>
    <row r="170" spans="89:91" ht="43.5" customHeight="1">
      <c r="CK170" s="1" t="s">
        <v>465</v>
      </c>
      <c r="CL170" s="198">
        <v>45539</v>
      </c>
      <c r="CM170" s="1" t="str">
        <f t="shared" si="2"/>
        <v>1403/06/14</v>
      </c>
    </row>
    <row r="171" spans="89:91" ht="43.5" customHeight="1">
      <c r="CK171" s="1" t="s">
        <v>466</v>
      </c>
      <c r="CL171" s="198">
        <v>45540</v>
      </c>
      <c r="CM171" s="1" t="str">
        <f t="shared" si="2"/>
        <v>1403/06/15</v>
      </c>
    </row>
    <row r="172" spans="89:91" ht="43.5" customHeight="1">
      <c r="CK172" s="1" t="s">
        <v>467</v>
      </c>
      <c r="CL172" s="198">
        <v>45541</v>
      </c>
      <c r="CM172" s="1" t="str">
        <f t="shared" si="2"/>
        <v>1403/06/16</v>
      </c>
    </row>
    <row r="173" spans="89:91" ht="43.5" customHeight="1">
      <c r="CK173" s="1" t="s">
        <v>468</v>
      </c>
      <c r="CL173" s="198">
        <v>45542</v>
      </c>
      <c r="CM173" s="1" t="str">
        <f t="shared" si="2"/>
        <v>1403/06/17</v>
      </c>
    </row>
    <row r="174" spans="89:91" ht="43.5" customHeight="1">
      <c r="CK174" s="1" t="s">
        <v>469</v>
      </c>
      <c r="CL174" s="198">
        <v>45543</v>
      </c>
      <c r="CM174" s="1" t="str">
        <f t="shared" si="2"/>
        <v>1403/06/18</v>
      </c>
    </row>
    <row r="175" spans="89:91" ht="43.5" customHeight="1">
      <c r="CK175" s="1" t="s">
        <v>470</v>
      </c>
      <c r="CL175" s="198">
        <v>45544</v>
      </c>
      <c r="CM175" s="1" t="str">
        <f t="shared" si="2"/>
        <v>1403/06/19</v>
      </c>
    </row>
    <row r="176" spans="89:91" ht="43.5" customHeight="1">
      <c r="CK176" s="1" t="s">
        <v>471</v>
      </c>
      <c r="CL176" s="198">
        <v>45545</v>
      </c>
      <c r="CM176" s="1" t="str">
        <f t="shared" si="2"/>
        <v>1403/06/20</v>
      </c>
    </row>
    <row r="177" spans="89:91" ht="43.5" customHeight="1">
      <c r="CK177" s="1" t="s">
        <v>472</v>
      </c>
      <c r="CL177" s="198">
        <v>45546</v>
      </c>
      <c r="CM177" s="1" t="str">
        <f t="shared" si="2"/>
        <v>1403/06/21</v>
      </c>
    </row>
    <row r="178" spans="89:91" ht="43.5" customHeight="1">
      <c r="CK178" s="1" t="s">
        <v>473</v>
      </c>
      <c r="CL178" s="198">
        <v>45547</v>
      </c>
      <c r="CM178" s="1" t="str">
        <f t="shared" si="2"/>
        <v>1403/06/22</v>
      </c>
    </row>
    <row r="179" spans="89:91" ht="43.5" customHeight="1">
      <c r="CK179" s="1" t="s">
        <v>474</v>
      </c>
      <c r="CL179" s="198">
        <v>45548</v>
      </c>
      <c r="CM179" s="1" t="str">
        <f t="shared" si="2"/>
        <v>1403/06/23</v>
      </c>
    </row>
    <row r="180" spans="89:91" ht="43.5" customHeight="1">
      <c r="CK180" s="1" t="s">
        <v>475</v>
      </c>
      <c r="CL180" s="198">
        <v>45549</v>
      </c>
      <c r="CM180" s="1" t="str">
        <f t="shared" si="2"/>
        <v>1403/06/24</v>
      </c>
    </row>
    <row r="181" spans="89:91" ht="43.5" customHeight="1">
      <c r="CK181" s="1" t="s">
        <v>476</v>
      </c>
      <c r="CL181" s="198">
        <v>45550</v>
      </c>
      <c r="CM181" s="1" t="str">
        <f t="shared" si="2"/>
        <v>1403/06/25</v>
      </c>
    </row>
    <row r="182" spans="89:91" ht="43.5" customHeight="1">
      <c r="CK182" s="1" t="s">
        <v>477</v>
      </c>
      <c r="CL182" s="198">
        <v>45551</v>
      </c>
      <c r="CM182" s="1" t="str">
        <f t="shared" si="2"/>
        <v>1403/06/26</v>
      </c>
    </row>
    <row r="183" spans="89:91" ht="43.5" customHeight="1">
      <c r="CK183" s="1" t="s">
        <v>478</v>
      </c>
      <c r="CL183" s="198">
        <v>45552</v>
      </c>
      <c r="CM183" s="1" t="str">
        <f t="shared" si="2"/>
        <v>1403/06/27</v>
      </c>
    </row>
    <row r="184" spans="89:91" ht="43.5" customHeight="1">
      <c r="CK184" s="1" t="s">
        <v>479</v>
      </c>
      <c r="CL184" s="198">
        <v>45553</v>
      </c>
      <c r="CM184" s="1" t="str">
        <f t="shared" si="2"/>
        <v>1403/06/28</v>
      </c>
    </row>
    <row r="185" spans="89:91" ht="43.5" customHeight="1">
      <c r="CK185" s="1" t="s">
        <v>480</v>
      </c>
      <c r="CL185" s="198">
        <v>45554</v>
      </c>
      <c r="CM185" s="1" t="str">
        <f t="shared" si="2"/>
        <v>1403/06/29</v>
      </c>
    </row>
    <row r="186" spans="89:91" ht="43.5" customHeight="1">
      <c r="CK186" s="1" t="s">
        <v>481</v>
      </c>
      <c r="CL186" s="198">
        <v>45555</v>
      </c>
      <c r="CM186" s="1" t="str">
        <f t="shared" si="2"/>
        <v>1403/06/30</v>
      </c>
    </row>
    <row r="187" spans="89:91" ht="43.5" customHeight="1">
      <c r="CK187" s="1" t="s">
        <v>482</v>
      </c>
      <c r="CL187" s="198">
        <v>45556</v>
      </c>
      <c r="CM187" s="1" t="str">
        <f t="shared" si="2"/>
        <v>1403/06/31</v>
      </c>
    </row>
    <row r="188" spans="89:91" ht="43.5" customHeight="1">
      <c r="CK188" s="1" t="s">
        <v>483</v>
      </c>
      <c r="CL188" s="198">
        <v>45557</v>
      </c>
      <c r="CM188" s="1" t="str">
        <f t="shared" si="2"/>
        <v>1403/07/01</v>
      </c>
    </row>
    <row r="189" spans="89:91" ht="43.5" customHeight="1">
      <c r="CK189" s="1" t="s">
        <v>484</v>
      </c>
      <c r="CL189" s="198">
        <v>45558</v>
      </c>
      <c r="CM189" s="1" t="str">
        <f t="shared" si="2"/>
        <v>1403/07/02</v>
      </c>
    </row>
    <row r="190" spans="89:91" ht="43.5" customHeight="1">
      <c r="CK190" s="1" t="s">
        <v>485</v>
      </c>
      <c r="CL190" s="198">
        <v>45559</v>
      </c>
      <c r="CM190" s="1" t="str">
        <f t="shared" si="2"/>
        <v>1403/07/03</v>
      </c>
    </row>
    <row r="191" spans="89:91" ht="43.5" customHeight="1">
      <c r="CK191" s="1" t="s">
        <v>486</v>
      </c>
      <c r="CL191" s="198">
        <v>45560</v>
      </c>
      <c r="CM191" s="1" t="str">
        <f t="shared" si="2"/>
        <v>1403/07/04</v>
      </c>
    </row>
    <row r="192" spans="89:91" ht="43.5" customHeight="1">
      <c r="CK192" s="1" t="s">
        <v>487</v>
      </c>
      <c r="CL192" s="198">
        <v>45561</v>
      </c>
      <c r="CM192" s="1" t="str">
        <f t="shared" si="2"/>
        <v>1403/07/05</v>
      </c>
    </row>
    <row r="193" spans="89:91" ht="43.5" customHeight="1">
      <c r="CK193" s="1" t="s">
        <v>488</v>
      </c>
      <c r="CL193" s="198">
        <v>45562</v>
      </c>
      <c r="CM193" s="1" t="str">
        <f t="shared" si="2"/>
        <v>1403/07/06</v>
      </c>
    </row>
    <row r="194" spans="89:91" ht="43.5" customHeight="1">
      <c r="CK194" s="1" t="s">
        <v>489</v>
      </c>
      <c r="CL194" s="198">
        <v>45563</v>
      </c>
      <c r="CM194" s="1" t="str">
        <f t="shared" si="2"/>
        <v>1403/07/07</v>
      </c>
    </row>
    <row r="195" spans="89:91" ht="43.5" customHeight="1">
      <c r="CK195" s="1" t="s">
        <v>490</v>
      </c>
      <c r="CL195" s="198">
        <v>45564</v>
      </c>
      <c r="CM195" s="1" t="str">
        <f t="shared" ref="CM195:CM258" si="3">TEXT(CL195,"[$-fa-IR,96]yyyy/mm/dd")</f>
        <v>1403/07/08</v>
      </c>
    </row>
    <row r="196" spans="89:91" ht="43.5" customHeight="1">
      <c r="CK196" s="1" t="s">
        <v>491</v>
      </c>
      <c r="CL196" s="198">
        <v>45565</v>
      </c>
      <c r="CM196" s="1" t="str">
        <f t="shared" si="3"/>
        <v>1403/07/09</v>
      </c>
    </row>
    <row r="197" spans="89:91" ht="43.5" customHeight="1">
      <c r="CK197" s="1" t="s">
        <v>492</v>
      </c>
      <c r="CL197" s="198">
        <v>45566</v>
      </c>
      <c r="CM197" s="1" t="str">
        <f t="shared" si="3"/>
        <v>1403/07/10</v>
      </c>
    </row>
    <row r="198" spans="89:91" ht="43.5" customHeight="1">
      <c r="CK198" s="1" t="s">
        <v>493</v>
      </c>
      <c r="CL198" s="198">
        <v>45567</v>
      </c>
      <c r="CM198" s="1" t="str">
        <f t="shared" si="3"/>
        <v>1403/07/11</v>
      </c>
    </row>
    <row r="199" spans="89:91" ht="43.5" customHeight="1">
      <c r="CK199" s="1" t="s">
        <v>494</v>
      </c>
      <c r="CL199" s="198">
        <v>45568</v>
      </c>
      <c r="CM199" s="1" t="str">
        <f t="shared" si="3"/>
        <v>1403/07/12</v>
      </c>
    </row>
    <row r="200" spans="89:91" ht="43.5" customHeight="1">
      <c r="CK200" s="1" t="s">
        <v>495</v>
      </c>
      <c r="CL200" s="198">
        <v>45569</v>
      </c>
      <c r="CM200" s="1" t="str">
        <f t="shared" si="3"/>
        <v>1403/07/13</v>
      </c>
    </row>
    <row r="201" spans="89:91" ht="43.5" customHeight="1">
      <c r="CK201" s="1" t="s">
        <v>496</v>
      </c>
      <c r="CL201" s="198">
        <v>45570</v>
      </c>
      <c r="CM201" s="1" t="str">
        <f t="shared" si="3"/>
        <v>1403/07/14</v>
      </c>
    </row>
    <row r="202" spans="89:91" ht="43.5" customHeight="1">
      <c r="CK202" s="1" t="s">
        <v>497</v>
      </c>
      <c r="CL202" s="198">
        <v>45571</v>
      </c>
      <c r="CM202" s="1" t="str">
        <f t="shared" si="3"/>
        <v>1403/07/15</v>
      </c>
    </row>
    <row r="203" spans="89:91" ht="43.5" customHeight="1">
      <c r="CK203" s="1" t="s">
        <v>498</v>
      </c>
      <c r="CL203" s="198">
        <v>45572</v>
      </c>
      <c r="CM203" s="1" t="str">
        <f t="shared" si="3"/>
        <v>1403/07/16</v>
      </c>
    </row>
    <row r="204" spans="89:91" ht="43.5" customHeight="1">
      <c r="CK204" s="1" t="s">
        <v>499</v>
      </c>
      <c r="CL204" s="198">
        <v>45573</v>
      </c>
      <c r="CM204" s="1" t="str">
        <f t="shared" si="3"/>
        <v>1403/07/17</v>
      </c>
    </row>
    <row r="205" spans="89:91" ht="43.5" customHeight="1">
      <c r="CK205" s="1" t="s">
        <v>500</v>
      </c>
      <c r="CL205" s="198">
        <v>45574</v>
      </c>
      <c r="CM205" s="1" t="str">
        <f t="shared" si="3"/>
        <v>1403/07/18</v>
      </c>
    </row>
    <row r="206" spans="89:91" ht="43.5" customHeight="1">
      <c r="CK206" s="1" t="s">
        <v>501</v>
      </c>
      <c r="CL206" s="198">
        <v>45575</v>
      </c>
      <c r="CM206" s="1" t="str">
        <f t="shared" si="3"/>
        <v>1403/07/19</v>
      </c>
    </row>
    <row r="207" spans="89:91" ht="43.5" customHeight="1">
      <c r="CK207" s="1" t="s">
        <v>502</v>
      </c>
      <c r="CL207" s="198">
        <v>45576</v>
      </c>
      <c r="CM207" s="1" t="str">
        <f t="shared" si="3"/>
        <v>1403/07/20</v>
      </c>
    </row>
    <row r="208" spans="89:91" ht="43.5" customHeight="1">
      <c r="CK208" s="1" t="s">
        <v>503</v>
      </c>
      <c r="CL208" s="198">
        <v>45577</v>
      </c>
      <c r="CM208" s="1" t="str">
        <f t="shared" si="3"/>
        <v>1403/07/21</v>
      </c>
    </row>
    <row r="209" spans="89:91" ht="43.5" customHeight="1">
      <c r="CK209" s="1" t="s">
        <v>504</v>
      </c>
      <c r="CL209" s="198">
        <v>45578</v>
      </c>
      <c r="CM209" s="1" t="str">
        <f t="shared" si="3"/>
        <v>1403/07/22</v>
      </c>
    </row>
    <row r="210" spans="89:91" ht="43.5" customHeight="1">
      <c r="CK210" s="1" t="s">
        <v>505</v>
      </c>
      <c r="CL210" s="198">
        <v>45579</v>
      </c>
      <c r="CM210" s="1" t="str">
        <f t="shared" si="3"/>
        <v>1403/07/23</v>
      </c>
    </row>
    <row r="211" spans="89:91" ht="43.5" customHeight="1">
      <c r="CK211" s="1" t="s">
        <v>506</v>
      </c>
      <c r="CL211" s="198">
        <v>45580</v>
      </c>
      <c r="CM211" s="1" t="str">
        <f t="shared" si="3"/>
        <v>1403/07/24</v>
      </c>
    </row>
    <row r="212" spans="89:91" ht="43.5" customHeight="1">
      <c r="CK212" s="1" t="s">
        <v>507</v>
      </c>
      <c r="CL212" s="198">
        <v>45581</v>
      </c>
      <c r="CM212" s="1" t="str">
        <f t="shared" si="3"/>
        <v>1403/07/25</v>
      </c>
    </row>
    <row r="213" spans="89:91" ht="43.5" customHeight="1">
      <c r="CK213" s="1" t="s">
        <v>508</v>
      </c>
      <c r="CL213" s="198">
        <v>45582</v>
      </c>
      <c r="CM213" s="1" t="str">
        <f t="shared" si="3"/>
        <v>1403/07/26</v>
      </c>
    </row>
    <row r="214" spans="89:91" ht="43.5" customHeight="1">
      <c r="CK214" s="1" t="s">
        <v>509</v>
      </c>
      <c r="CL214" s="198">
        <v>45583</v>
      </c>
      <c r="CM214" s="1" t="str">
        <f t="shared" si="3"/>
        <v>1403/07/27</v>
      </c>
    </row>
    <row r="215" spans="89:91" ht="43.5" customHeight="1">
      <c r="CK215" s="1" t="s">
        <v>510</v>
      </c>
      <c r="CL215" s="198">
        <v>45584</v>
      </c>
      <c r="CM215" s="1" t="str">
        <f t="shared" si="3"/>
        <v>1403/07/28</v>
      </c>
    </row>
    <row r="216" spans="89:91" ht="43.5" customHeight="1">
      <c r="CK216" s="1" t="s">
        <v>511</v>
      </c>
      <c r="CL216" s="198">
        <v>45585</v>
      </c>
      <c r="CM216" s="1" t="str">
        <f t="shared" si="3"/>
        <v>1403/07/29</v>
      </c>
    </row>
    <row r="217" spans="89:91" ht="43.5" customHeight="1">
      <c r="CK217" s="1" t="s">
        <v>512</v>
      </c>
      <c r="CL217" s="198">
        <v>45586</v>
      </c>
      <c r="CM217" s="1" t="str">
        <f t="shared" si="3"/>
        <v>1403/07/30</v>
      </c>
    </row>
    <row r="218" spans="89:91" ht="43.5" customHeight="1">
      <c r="CK218" s="1" t="s">
        <v>513</v>
      </c>
      <c r="CL218" s="198">
        <v>45587</v>
      </c>
      <c r="CM218" s="1" t="str">
        <f t="shared" si="3"/>
        <v>1403/08/01</v>
      </c>
    </row>
    <row r="219" spans="89:91" ht="43.5" customHeight="1">
      <c r="CK219" s="1" t="s">
        <v>514</v>
      </c>
      <c r="CL219" s="198">
        <v>45588</v>
      </c>
      <c r="CM219" s="1" t="str">
        <f t="shared" si="3"/>
        <v>1403/08/02</v>
      </c>
    </row>
    <row r="220" spans="89:91" ht="43.5" customHeight="1">
      <c r="CK220" s="1" t="s">
        <v>515</v>
      </c>
      <c r="CL220" s="198">
        <v>45589</v>
      </c>
      <c r="CM220" s="1" t="str">
        <f t="shared" si="3"/>
        <v>1403/08/03</v>
      </c>
    </row>
    <row r="221" spans="89:91" ht="43.5" customHeight="1">
      <c r="CK221" s="1" t="s">
        <v>516</v>
      </c>
      <c r="CL221" s="198">
        <v>45590</v>
      </c>
      <c r="CM221" s="1" t="str">
        <f t="shared" si="3"/>
        <v>1403/08/04</v>
      </c>
    </row>
    <row r="222" spans="89:91" ht="43.5" customHeight="1">
      <c r="CK222" s="1" t="s">
        <v>517</v>
      </c>
      <c r="CL222" s="198">
        <v>45591</v>
      </c>
      <c r="CM222" s="1" t="str">
        <f t="shared" si="3"/>
        <v>1403/08/05</v>
      </c>
    </row>
    <row r="223" spans="89:91" ht="43.5" customHeight="1">
      <c r="CK223" s="1" t="s">
        <v>518</v>
      </c>
      <c r="CL223" s="198">
        <v>45592</v>
      </c>
      <c r="CM223" s="1" t="str">
        <f t="shared" si="3"/>
        <v>1403/08/06</v>
      </c>
    </row>
    <row r="224" spans="89:91" ht="43.5" customHeight="1">
      <c r="CK224" s="1" t="s">
        <v>519</v>
      </c>
      <c r="CL224" s="198">
        <v>45593</v>
      </c>
      <c r="CM224" s="1" t="str">
        <f t="shared" si="3"/>
        <v>1403/08/07</v>
      </c>
    </row>
    <row r="225" spans="89:91" ht="43.5" customHeight="1">
      <c r="CK225" s="1" t="s">
        <v>520</v>
      </c>
      <c r="CL225" s="198">
        <v>45594</v>
      </c>
      <c r="CM225" s="1" t="str">
        <f t="shared" si="3"/>
        <v>1403/08/08</v>
      </c>
    </row>
    <row r="226" spans="89:91" ht="43.5" customHeight="1">
      <c r="CK226" s="1" t="s">
        <v>521</v>
      </c>
      <c r="CL226" s="198">
        <v>45595</v>
      </c>
      <c r="CM226" s="1" t="str">
        <f t="shared" si="3"/>
        <v>1403/08/09</v>
      </c>
    </row>
    <row r="227" spans="89:91" ht="43.5" customHeight="1">
      <c r="CK227" s="1" t="s">
        <v>522</v>
      </c>
      <c r="CL227" s="198">
        <v>45596</v>
      </c>
      <c r="CM227" s="1" t="str">
        <f t="shared" si="3"/>
        <v>1403/08/10</v>
      </c>
    </row>
    <row r="228" spans="89:91" ht="43.5" customHeight="1">
      <c r="CK228" s="1" t="s">
        <v>523</v>
      </c>
      <c r="CL228" s="198">
        <v>45597</v>
      </c>
      <c r="CM228" s="1" t="str">
        <f t="shared" si="3"/>
        <v>1403/08/11</v>
      </c>
    </row>
    <row r="229" spans="89:91" ht="43.5" customHeight="1">
      <c r="CK229" s="1" t="s">
        <v>524</v>
      </c>
      <c r="CL229" s="198">
        <v>45598</v>
      </c>
      <c r="CM229" s="1" t="str">
        <f t="shared" si="3"/>
        <v>1403/08/12</v>
      </c>
    </row>
    <row r="230" spans="89:91" ht="43.5" customHeight="1">
      <c r="CK230" s="1" t="s">
        <v>525</v>
      </c>
      <c r="CL230" s="198">
        <v>45599</v>
      </c>
      <c r="CM230" s="1" t="str">
        <f t="shared" si="3"/>
        <v>1403/08/13</v>
      </c>
    </row>
    <row r="231" spans="89:91" ht="43.5" customHeight="1">
      <c r="CK231" s="1" t="s">
        <v>526</v>
      </c>
      <c r="CL231" s="198">
        <v>45600</v>
      </c>
      <c r="CM231" s="1" t="str">
        <f t="shared" si="3"/>
        <v>1403/08/14</v>
      </c>
    </row>
    <row r="232" spans="89:91" ht="43.5" customHeight="1">
      <c r="CK232" s="1" t="s">
        <v>527</v>
      </c>
      <c r="CL232" s="198">
        <v>45601</v>
      </c>
      <c r="CM232" s="1" t="str">
        <f t="shared" si="3"/>
        <v>1403/08/15</v>
      </c>
    </row>
    <row r="233" spans="89:91" ht="43.5" customHeight="1">
      <c r="CK233" s="1" t="s">
        <v>528</v>
      </c>
      <c r="CL233" s="198">
        <v>45602</v>
      </c>
      <c r="CM233" s="1" t="str">
        <f t="shared" si="3"/>
        <v>1403/08/16</v>
      </c>
    </row>
    <row r="234" spans="89:91" ht="43.5" customHeight="1">
      <c r="CK234" s="1" t="s">
        <v>529</v>
      </c>
      <c r="CL234" s="198">
        <v>45603</v>
      </c>
      <c r="CM234" s="1" t="str">
        <f t="shared" si="3"/>
        <v>1403/08/17</v>
      </c>
    </row>
    <row r="235" spans="89:91" ht="43.5" customHeight="1">
      <c r="CK235" s="1" t="s">
        <v>530</v>
      </c>
      <c r="CL235" s="198">
        <v>45604</v>
      </c>
      <c r="CM235" s="1" t="str">
        <f t="shared" si="3"/>
        <v>1403/08/18</v>
      </c>
    </row>
    <row r="236" spans="89:91" ht="43.5" customHeight="1">
      <c r="CK236" s="1" t="s">
        <v>531</v>
      </c>
      <c r="CL236" s="198">
        <v>45605</v>
      </c>
      <c r="CM236" s="1" t="str">
        <f t="shared" si="3"/>
        <v>1403/08/19</v>
      </c>
    </row>
    <row r="237" spans="89:91" ht="43.5" customHeight="1">
      <c r="CK237" s="1" t="s">
        <v>532</v>
      </c>
      <c r="CL237" s="198">
        <v>45606</v>
      </c>
      <c r="CM237" s="1" t="str">
        <f t="shared" si="3"/>
        <v>1403/08/20</v>
      </c>
    </row>
    <row r="238" spans="89:91" ht="43.5" customHeight="1">
      <c r="CK238" s="1" t="s">
        <v>533</v>
      </c>
      <c r="CL238" s="198">
        <v>45607</v>
      </c>
      <c r="CM238" s="1" t="str">
        <f t="shared" si="3"/>
        <v>1403/08/21</v>
      </c>
    </row>
    <row r="239" spans="89:91" ht="43.5" customHeight="1">
      <c r="CK239" s="1" t="s">
        <v>534</v>
      </c>
      <c r="CL239" s="198">
        <v>45608</v>
      </c>
      <c r="CM239" s="1" t="str">
        <f t="shared" si="3"/>
        <v>1403/08/22</v>
      </c>
    </row>
    <row r="240" spans="89:91" ht="43.5" customHeight="1">
      <c r="CK240" s="1" t="s">
        <v>535</v>
      </c>
      <c r="CL240" s="198">
        <v>45609</v>
      </c>
      <c r="CM240" s="1" t="str">
        <f t="shared" si="3"/>
        <v>1403/08/23</v>
      </c>
    </row>
    <row r="241" spans="89:91" ht="43.5" customHeight="1">
      <c r="CK241" s="1" t="s">
        <v>536</v>
      </c>
      <c r="CL241" s="198">
        <v>45610</v>
      </c>
      <c r="CM241" s="1" t="str">
        <f t="shared" si="3"/>
        <v>1403/08/24</v>
      </c>
    </row>
    <row r="242" spans="89:91" ht="43.5" customHeight="1">
      <c r="CK242" s="1" t="s">
        <v>537</v>
      </c>
      <c r="CL242" s="198">
        <v>45611</v>
      </c>
      <c r="CM242" s="1" t="str">
        <f t="shared" si="3"/>
        <v>1403/08/25</v>
      </c>
    </row>
    <row r="243" spans="89:91" ht="43.5" customHeight="1">
      <c r="CK243" s="1" t="s">
        <v>538</v>
      </c>
      <c r="CL243" s="198">
        <v>45612</v>
      </c>
      <c r="CM243" s="1" t="str">
        <f t="shared" si="3"/>
        <v>1403/08/26</v>
      </c>
    </row>
    <row r="244" spans="89:91" ht="43.5" customHeight="1">
      <c r="CK244" s="1" t="s">
        <v>539</v>
      </c>
      <c r="CL244" s="198">
        <v>45613</v>
      </c>
      <c r="CM244" s="1" t="str">
        <f t="shared" si="3"/>
        <v>1403/08/27</v>
      </c>
    </row>
    <row r="245" spans="89:91" ht="43.5" customHeight="1">
      <c r="CK245" s="1" t="s">
        <v>540</v>
      </c>
      <c r="CL245" s="198">
        <v>45614</v>
      </c>
      <c r="CM245" s="1" t="str">
        <f t="shared" si="3"/>
        <v>1403/08/28</v>
      </c>
    </row>
    <row r="246" spans="89:91" ht="43.5" customHeight="1">
      <c r="CK246" s="1" t="s">
        <v>541</v>
      </c>
      <c r="CL246" s="198">
        <v>45615</v>
      </c>
      <c r="CM246" s="1" t="str">
        <f t="shared" si="3"/>
        <v>1403/08/29</v>
      </c>
    </row>
    <row r="247" spans="89:91" ht="43.5" customHeight="1">
      <c r="CK247" s="1" t="s">
        <v>542</v>
      </c>
      <c r="CL247" s="198">
        <v>45616</v>
      </c>
      <c r="CM247" s="1" t="str">
        <f t="shared" si="3"/>
        <v>1403/08/30</v>
      </c>
    </row>
    <row r="248" spans="89:91" ht="43.5" customHeight="1">
      <c r="CK248" s="1" t="s">
        <v>543</v>
      </c>
      <c r="CL248" s="198">
        <v>45617</v>
      </c>
      <c r="CM248" s="1" t="str">
        <f t="shared" si="3"/>
        <v>1403/09/01</v>
      </c>
    </row>
    <row r="249" spans="89:91" ht="43.5" customHeight="1">
      <c r="CK249" s="1" t="s">
        <v>544</v>
      </c>
      <c r="CL249" s="198">
        <v>45618</v>
      </c>
      <c r="CM249" s="1" t="str">
        <f t="shared" si="3"/>
        <v>1403/09/02</v>
      </c>
    </row>
    <row r="250" spans="89:91" ht="43.5" customHeight="1">
      <c r="CK250" s="1" t="s">
        <v>545</v>
      </c>
      <c r="CL250" s="198">
        <v>45619</v>
      </c>
      <c r="CM250" s="1" t="str">
        <f t="shared" si="3"/>
        <v>1403/09/03</v>
      </c>
    </row>
    <row r="251" spans="89:91" ht="43.5" customHeight="1">
      <c r="CK251" s="1" t="s">
        <v>546</v>
      </c>
      <c r="CL251" s="198">
        <v>45620</v>
      </c>
      <c r="CM251" s="1" t="str">
        <f t="shared" si="3"/>
        <v>1403/09/04</v>
      </c>
    </row>
    <row r="252" spans="89:91" ht="43.5" customHeight="1">
      <c r="CK252" s="1" t="s">
        <v>547</v>
      </c>
      <c r="CL252" s="198">
        <v>45621</v>
      </c>
      <c r="CM252" s="1" t="str">
        <f t="shared" si="3"/>
        <v>1403/09/05</v>
      </c>
    </row>
    <row r="253" spans="89:91" ht="43.5" customHeight="1">
      <c r="CK253" s="1" t="s">
        <v>548</v>
      </c>
      <c r="CL253" s="198">
        <v>45622</v>
      </c>
      <c r="CM253" s="1" t="str">
        <f t="shared" si="3"/>
        <v>1403/09/06</v>
      </c>
    </row>
    <row r="254" spans="89:91" ht="43.5" customHeight="1">
      <c r="CK254" s="1" t="s">
        <v>549</v>
      </c>
      <c r="CL254" s="198">
        <v>45623</v>
      </c>
      <c r="CM254" s="1" t="str">
        <f t="shared" si="3"/>
        <v>1403/09/07</v>
      </c>
    </row>
    <row r="255" spans="89:91" ht="43.5" customHeight="1">
      <c r="CK255" s="1" t="s">
        <v>550</v>
      </c>
      <c r="CL255" s="198">
        <v>45624</v>
      </c>
      <c r="CM255" s="1" t="str">
        <f t="shared" si="3"/>
        <v>1403/09/08</v>
      </c>
    </row>
    <row r="256" spans="89:91" ht="43.5" customHeight="1">
      <c r="CK256" s="1" t="s">
        <v>551</v>
      </c>
      <c r="CL256" s="198">
        <v>45625</v>
      </c>
      <c r="CM256" s="1" t="str">
        <f t="shared" si="3"/>
        <v>1403/09/09</v>
      </c>
    </row>
    <row r="257" spans="89:91" ht="43.5" customHeight="1">
      <c r="CK257" s="1" t="s">
        <v>552</v>
      </c>
      <c r="CL257" s="198">
        <v>45626</v>
      </c>
      <c r="CM257" s="1" t="str">
        <f t="shared" si="3"/>
        <v>1403/09/10</v>
      </c>
    </row>
    <row r="258" spans="89:91" ht="43.5" customHeight="1">
      <c r="CK258" s="1" t="s">
        <v>553</v>
      </c>
      <c r="CL258" s="198">
        <v>45627</v>
      </c>
      <c r="CM258" s="1" t="str">
        <f t="shared" si="3"/>
        <v>1403/09/11</v>
      </c>
    </row>
    <row r="259" spans="89:91" ht="43.5" customHeight="1">
      <c r="CK259" s="1" t="s">
        <v>554</v>
      </c>
      <c r="CL259" s="198">
        <v>45628</v>
      </c>
      <c r="CM259" s="1" t="str">
        <f t="shared" ref="CM259:CM322" si="4">TEXT(CL259,"[$-fa-IR,96]yyyy/mm/dd")</f>
        <v>1403/09/12</v>
      </c>
    </row>
    <row r="260" spans="89:91" ht="43.5" customHeight="1">
      <c r="CK260" s="1" t="s">
        <v>555</v>
      </c>
      <c r="CL260" s="198">
        <v>45629</v>
      </c>
      <c r="CM260" s="1" t="str">
        <f t="shared" si="4"/>
        <v>1403/09/13</v>
      </c>
    </row>
    <row r="261" spans="89:91" ht="43.5" customHeight="1">
      <c r="CK261" s="1" t="s">
        <v>556</v>
      </c>
      <c r="CL261" s="198">
        <v>45630</v>
      </c>
      <c r="CM261" s="1" t="str">
        <f t="shared" si="4"/>
        <v>1403/09/14</v>
      </c>
    </row>
    <row r="262" spans="89:91" ht="43.5" customHeight="1">
      <c r="CK262" s="1" t="s">
        <v>557</v>
      </c>
      <c r="CL262" s="198">
        <v>45631</v>
      </c>
      <c r="CM262" s="1" t="str">
        <f t="shared" si="4"/>
        <v>1403/09/15</v>
      </c>
    </row>
    <row r="263" spans="89:91" ht="43.5" customHeight="1">
      <c r="CK263" s="1" t="s">
        <v>558</v>
      </c>
      <c r="CL263" s="198">
        <v>45632</v>
      </c>
      <c r="CM263" s="1" t="str">
        <f t="shared" si="4"/>
        <v>1403/09/16</v>
      </c>
    </row>
    <row r="264" spans="89:91" ht="43.5" customHeight="1">
      <c r="CK264" s="1" t="s">
        <v>559</v>
      </c>
      <c r="CL264" s="198">
        <v>45633</v>
      </c>
      <c r="CM264" s="1" t="str">
        <f t="shared" si="4"/>
        <v>1403/09/17</v>
      </c>
    </row>
    <row r="265" spans="89:91" ht="43.5" customHeight="1">
      <c r="CK265" s="1" t="s">
        <v>560</v>
      </c>
      <c r="CL265" s="198">
        <v>45634</v>
      </c>
      <c r="CM265" s="1" t="str">
        <f t="shared" si="4"/>
        <v>1403/09/18</v>
      </c>
    </row>
    <row r="266" spans="89:91" ht="43.5" customHeight="1">
      <c r="CK266" s="1" t="s">
        <v>561</v>
      </c>
      <c r="CL266" s="198">
        <v>45635</v>
      </c>
      <c r="CM266" s="1" t="str">
        <f t="shared" si="4"/>
        <v>1403/09/19</v>
      </c>
    </row>
    <row r="267" spans="89:91" ht="43.5" customHeight="1">
      <c r="CK267" s="1" t="s">
        <v>562</v>
      </c>
      <c r="CL267" s="198">
        <v>45636</v>
      </c>
      <c r="CM267" s="1" t="str">
        <f t="shared" si="4"/>
        <v>1403/09/20</v>
      </c>
    </row>
    <row r="268" spans="89:91" ht="43.5" customHeight="1">
      <c r="CK268" s="1" t="s">
        <v>563</v>
      </c>
      <c r="CL268" s="198">
        <v>45637</v>
      </c>
      <c r="CM268" s="1" t="str">
        <f t="shared" si="4"/>
        <v>1403/09/21</v>
      </c>
    </row>
    <row r="269" spans="89:91" ht="43.5" customHeight="1">
      <c r="CK269" s="1" t="s">
        <v>564</v>
      </c>
      <c r="CL269" s="198">
        <v>45638</v>
      </c>
      <c r="CM269" s="1" t="str">
        <f t="shared" si="4"/>
        <v>1403/09/22</v>
      </c>
    </row>
    <row r="270" spans="89:91" ht="43.5" customHeight="1">
      <c r="CK270" s="1" t="s">
        <v>565</v>
      </c>
      <c r="CL270" s="198">
        <v>45639</v>
      </c>
      <c r="CM270" s="1" t="str">
        <f t="shared" si="4"/>
        <v>1403/09/23</v>
      </c>
    </row>
    <row r="271" spans="89:91" ht="43.5" customHeight="1">
      <c r="CK271" s="1" t="s">
        <v>566</v>
      </c>
      <c r="CL271" s="198">
        <v>45640</v>
      </c>
      <c r="CM271" s="1" t="str">
        <f t="shared" si="4"/>
        <v>1403/09/24</v>
      </c>
    </row>
    <row r="272" spans="89:91" ht="43.5" customHeight="1">
      <c r="CK272" s="1" t="s">
        <v>567</v>
      </c>
      <c r="CL272" s="198">
        <v>45641</v>
      </c>
      <c r="CM272" s="1" t="str">
        <f t="shared" si="4"/>
        <v>1403/09/25</v>
      </c>
    </row>
    <row r="273" spans="89:91" ht="43.5" customHeight="1">
      <c r="CK273" s="1" t="s">
        <v>568</v>
      </c>
      <c r="CL273" s="198">
        <v>45642</v>
      </c>
      <c r="CM273" s="1" t="str">
        <f t="shared" si="4"/>
        <v>1403/09/26</v>
      </c>
    </row>
    <row r="274" spans="89:91" ht="43.5" customHeight="1">
      <c r="CK274" s="1" t="s">
        <v>569</v>
      </c>
      <c r="CL274" s="198">
        <v>45643</v>
      </c>
      <c r="CM274" s="1" t="str">
        <f t="shared" si="4"/>
        <v>1403/09/27</v>
      </c>
    </row>
    <row r="275" spans="89:91" ht="43.5" customHeight="1">
      <c r="CK275" s="1" t="s">
        <v>570</v>
      </c>
      <c r="CL275" s="198">
        <v>45644</v>
      </c>
      <c r="CM275" s="1" t="str">
        <f t="shared" si="4"/>
        <v>1403/09/28</v>
      </c>
    </row>
    <row r="276" spans="89:91" ht="43.5" customHeight="1">
      <c r="CK276" s="1" t="s">
        <v>571</v>
      </c>
      <c r="CL276" s="198">
        <v>45645</v>
      </c>
      <c r="CM276" s="1" t="str">
        <f t="shared" si="4"/>
        <v>1403/09/29</v>
      </c>
    </row>
    <row r="277" spans="89:91" ht="43.5" customHeight="1">
      <c r="CK277" s="1" t="s">
        <v>572</v>
      </c>
      <c r="CL277" s="198">
        <v>45646</v>
      </c>
      <c r="CM277" s="1" t="str">
        <f t="shared" si="4"/>
        <v>1403/09/30</v>
      </c>
    </row>
    <row r="278" spans="89:91" ht="43.5" customHeight="1">
      <c r="CK278" s="1" t="s">
        <v>573</v>
      </c>
      <c r="CL278" s="198">
        <v>45647</v>
      </c>
      <c r="CM278" s="1" t="str">
        <f t="shared" si="4"/>
        <v>1403/10/01</v>
      </c>
    </row>
    <row r="279" spans="89:91" ht="43.5" customHeight="1">
      <c r="CK279" s="1" t="s">
        <v>574</v>
      </c>
      <c r="CL279" s="198">
        <v>45648</v>
      </c>
      <c r="CM279" s="1" t="str">
        <f t="shared" si="4"/>
        <v>1403/10/02</v>
      </c>
    </row>
    <row r="280" spans="89:91" ht="43.5" customHeight="1">
      <c r="CK280" s="1" t="s">
        <v>575</v>
      </c>
      <c r="CL280" s="198">
        <v>45649</v>
      </c>
      <c r="CM280" s="1" t="str">
        <f t="shared" si="4"/>
        <v>1403/10/03</v>
      </c>
    </row>
    <row r="281" spans="89:91" ht="43.5" customHeight="1">
      <c r="CK281" s="1" t="s">
        <v>576</v>
      </c>
      <c r="CL281" s="198">
        <v>45650</v>
      </c>
      <c r="CM281" s="1" t="str">
        <f t="shared" si="4"/>
        <v>1403/10/04</v>
      </c>
    </row>
    <row r="282" spans="89:91" ht="43.5" customHeight="1">
      <c r="CK282" s="1" t="s">
        <v>577</v>
      </c>
      <c r="CL282" s="198">
        <v>45651</v>
      </c>
      <c r="CM282" s="1" t="str">
        <f t="shared" si="4"/>
        <v>1403/10/05</v>
      </c>
    </row>
    <row r="283" spans="89:91" ht="43.5" customHeight="1">
      <c r="CK283" s="1" t="s">
        <v>578</v>
      </c>
      <c r="CL283" s="198">
        <v>45652</v>
      </c>
      <c r="CM283" s="1" t="str">
        <f t="shared" si="4"/>
        <v>1403/10/06</v>
      </c>
    </row>
    <row r="284" spans="89:91" ht="43.5" customHeight="1">
      <c r="CK284" s="1" t="s">
        <v>579</v>
      </c>
      <c r="CL284" s="198">
        <v>45653</v>
      </c>
      <c r="CM284" s="1" t="str">
        <f t="shared" si="4"/>
        <v>1403/10/07</v>
      </c>
    </row>
    <row r="285" spans="89:91" ht="43.5" customHeight="1">
      <c r="CK285" s="1" t="s">
        <v>580</v>
      </c>
      <c r="CL285" s="198">
        <v>45654</v>
      </c>
      <c r="CM285" s="1" t="str">
        <f t="shared" si="4"/>
        <v>1403/10/08</v>
      </c>
    </row>
    <row r="286" spans="89:91" ht="43.5" customHeight="1">
      <c r="CK286" s="1" t="s">
        <v>581</v>
      </c>
      <c r="CL286" s="198">
        <v>45655</v>
      </c>
      <c r="CM286" s="1" t="str">
        <f t="shared" si="4"/>
        <v>1403/10/09</v>
      </c>
    </row>
    <row r="287" spans="89:91" ht="43.5" customHeight="1">
      <c r="CK287" s="1" t="s">
        <v>582</v>
      </c>
      <c r="CL287" s="198">
        <v>45656</v>
      </c>
      <c r="CM287" s="1" t="str">
        <f t="shared" si="4"/>
        <v>1403/10/10</v>
      </c>
    </row>
    <row r="288" spans="89:91" ht="43.5" customHeight="1">
      <c r="CK288" s="1" t="s">
        <v>583</v>
      </c>
      <c r="CL288" s="198">
        <v>45657</v>
      </c>
      <c r="CM288" s="1" t="str">
        <f t="shared" si="4"/>
        <v>1403/10/11</v>
      </c>
    </row>
    <row r="289" spans="89:91" ht="43.5" customHeight="1">
      <c r="CK289" s="1" t="s">
        <v>584</v>
      </c>
      <c r="CL289" s="198">
        <v>45658</v>
      </c>
      <c r="CM289" s="1" t="str">
        <f t="shared" si="4"/>
        <v>1403/10/12</v>
      </c>
    </row>
    <row r="290" spans="89:91" ht="43.5" customHeight="1">
      <c r="CK290" s="1" t="s">
        <v>585</v>
      </c>
      <c r="CL290" s="198">
        <v>45659</v>
      </c>
      <c r="CM290" s="1" t="str">
        <f t="shared" si="4"/>
        <v>1403/10/13</v>
      </c>
    </row>
    <row r="291" spans="89:91" ht="43.5" customHeight="1">
      <c r="CK291" s="1" t="s">
        <v>586</v>
      </c>
      <c r="CL291" s="198">
        <v>45660</v>
      </c>
      <c r="CM291" s="1" t="str">
        <f t="shared" si="4"/>
        <v>1403/10/14</v>
      </c>
    </row>
    <row r="292" spans="89:91" ht="43.5" customHeight="1">
      <c r="CK292" s="1" t="s">
        <v>587</v>
      </c>
      <c r="CL292" s="198">
        <v>45661</v>
      </c>
      <c r="CM292" s="1" t="str">
        <f t="shared" si="4"/>
        <v>1403/10/15</v>
      </c>
    </row>
    <row r="293" spans="89:91" ht="43.5" customHeight="1">
      <c r="CK293" s="1" t="s">
        <v>588</v>
      </c>
      <c r="CL293" s="198">
        <v>45662</v>
      </c>
      <c r="CM293" s="1" t="str">
        <f t="shared" si="4"/>
        <v>1403/10/16</v>
      </c>
    </row>
    <row r="294" spans="89:91" ht="43.5" customHeight="1">
      <c r="CK294" s="1" t="s">
        <v>589</v>
      </c>
      <c r="CL294" s="198">
        <v>45663</v>
      </c>
      <c r="CM294" s="1" t="str">
        <f t="shared" si="4"/>
        <v>1403/10/17</v>
      </c>
    </row>
    <row r="295" spans="89:91" ht="43.5" customHeight="1">
      <c r="CK295" s="1" t="s">
        <v>590</v>
      </c>
      <c r="CL295" s="198">
        <v>45664</v>
      </c>
      <c r="CM295" s="1" t="str">
        <f t="shared" si="4"/>
        <v>1403/10/18</v>
      </c>
    </row>
    <row r="296" spans="89:91" ht="43.5" customHeight="1">
      <c r="CK296" s="1" t="s">
        <v>591</v>
      </c>
      <c r="CL296" s="198">
        <v>45665</v>
      </c>
      <c r="CM296" s="1" t="str">
        <f t="shared" si="4"/>
        <v>1403/10/19</v>
      </c>
    </row>
    <row r="297" spans="89:91" ht="43.5" customHeight="1">
      <c r="CK297" s="1" t="s">
        <v>592</v>
      </c>
      <c r="CL297" s="198">
        <v>45666</v>
      </c>
      <c r="CM297" s="1" t="str">
        <f t="shared" si="4"/>
        <v>1403/10/20</v>
      </c>
    </row>
    <row r="298" spans="89:91" ht="43.5" customHeight="1">
      <c r="CK298" s="1" t="s">
        <v>593</v>
      </c>
      <c r="CL298" s="198">
        <v>45667</v>
      </c>
      <c r="CM298" s="1" t="str">
        <f t="shared" si="4"/>
        <v>1403/10/21</v>
      </c>
    </row>
    <row r="299" spans="89:91" ht="43.5" customHeight="1">
      <c r="CK299" s="1" t="s">
        <v>594</v>
      </c>
      <c r="CL299" s="198">
        <v>45668</v>
      </c>
      <c r="CM299" s="1" t="str">
        <f t="shared" si="4"/>
        <v>1403/10/22</v>
      </c>
    </row>
    <row r="300" spans="89:91" ht="43.5" customHeight="1">
      <c r="CK300" s="1" t="s">
        <v>595</v>
      </c>
      <c r="CL300" s="198">
        <v>45669</v>
      </c>
      <c r="CM300" s="1" t="str">
        <f t="shared" si="4"/>
        <v>1403/10/23</v>
      </c>
    </row>
    <row r="301" spans="89:91" ht="43.5" customHeight="1">
      <c r="CK301" s="1" t="s">
        <v>596</v>
      </c>
      <c r="CL301" s="198">
        <v>45670</v>
      </c>
      <c r="CM301" s="1" t="str">
        <f t="shared" si="4"/>
        <v>1403/10/24</v>
      </c>
    </row>
    <row r="302" spans="89:91" ht="43.5" customHeight="1">
      <c r="CK302" s="1" t="s">
        <v>597</v>
      </c>
      <c r="CL302" s="198">
        <v>45671</v>
      </c>
      <c r="CM302" s="1" t="str">
        <f t="shared" si="4"/>
        <v>1403/10/25</v>
      </c>
    </row>
    <row r="303" spans="89:91" ht="43.5" customHeight="1">
      <c r="CK303" s="1" t="s">
        <v>598</v>
      </c>
      <c r="CL303" s="198">
        <v>45672</v>
      </c>
      <c r="CM303" s="1" t="str">
        <f t="shared" si="4"/>
        <v>1403/10/26</v>
      </c>
    </row>
    <row r="304" spans="89:91" ht="43.5" customHeight="1">
      <c r="CK304" s="1" t="s">
        <v>599</v>
      </c>
      <c r="CL304" s="198">
        <v>45673</v>
      </c>
      <c r="CM304" s="1" t="str">
        <f t="shared" si="4"/>
        <v>1403/10/27</v>
      </c>
    </row>
    <row r="305" spans="89:91" ht="43.5" customHeight="1">
      <c r="CK305" s="1" t="s">
        <v>600</v>
      </c>
      <c r="CL305" s="198">
        <v>45674</v>
      </c>
      <c r="CM305" s="1" t="str">
        <f t="shared" si="4"/>
        <v>1403/10/28</v>
      </c>
    </row>
    <row r="306" spans="89:91" ht="43.5" customHeight="1">
      <c r="CK306" s="1" t="s">
        <v>601</v>
      </c>
      <c r="CL306" s="198">
        <v>45675</v>
      </c>
      <c r="CM306" s="1" t="str">
        <f t="shared" si="4"/>
        <v>1403/10/29</v>
      </c>
    </row>
    <row r="307" spans="89:91" ht="43.5" customHeight="1">
      <c r="CK307" s="1" t="s">
        <v>602</v>
      </c>
      <c r="CL307" s="198">
        <v>45676</v>
      </c>
      <c r="CM307" s="1" t="str">
        <f t="shared" si="4"/>
        <v>1403/10/30</v>
      </c>
    </row>
    <row r="308" spans="89:91" ht="43.5" customHeight="1">
      <c r="CK308" s="1" t="s">
        <v>603</v>
      </c>
      <c r="CL308" s="198">
        <v>45677</v>
      </c>
      <c r="CM308" s="1" t="str">
        <f t="shared" si="4"/>
        <v>1403/11/01</v>
      </c>
    </row>
    <row r="309" spans="89:91" ht="43.5" customHeight="1">
      <c r="CK309" s="1" t="s">
        <v>604</v>
      </c>
      <c r="CL309" s="198">
        <v>45678</v>
      </c>
      <c r="CM309" s="1" t="str">
        <f t="shared" si="4"/>
        <v>1403/11/02</v>
      </c>
    </row>
    <row r="310" spans="89:91" ht="43.5" customHeight="1">
      <c r="CK310" s="1" t="s">
        <v>605</v>
      </c>
      <c r="CL310" s="198">
        <v>45679</v>
      </c>
      <c r="CM310" s="1" t="str">
        <f t="shared" si="4"/>
        <v>1403/11/03</v>
      </c>
    </row>
    <row r="311" spans="89:91" ht="43.5" customHeight="1">
      <c r="CK311" s="1" t="s">
        <v>606</v>
      </c>
      <c r="CL311" s="198">
        <v>45680</v>
      </c>
      <c r="CM311" s="1" t="str">
        <f t="shared" si="4"/>
        <v>1403/11/04</v>
      </c>
    </row>
    <row r="312" spans="89:91" ht="43.5" customHeight="1">
      <c r="CK312" s="1" t="s">
        <v>607</v>
      </c>
      <c r="CL312" s="198">
        <v>45681</v>
      </c>
      <c r="CM312" s="1" t="str">
        <f t="shared" si="4"/>
        <v>1403/11/05</v>
      </c>
    </row>
    <row r="313" spans="89:91" ht="43.5" customHeight="1">
      <c r="CK313" s="1" t="s">
        <v>608</v>
      </c>
      <c r="CL313" s="198">
        <v>45682</v>
      </c>
      <c r="CM313" s="1" t="str">
        <f t="shared" si="4"/>
        <v>1403/11/06</v>
      </c>
    </row>
    <row r="314" spans="89:91" ht="43.5" customHeight="1">
      <c r="CK314" s="1" t="s">
        <v>609</v>
      </c>
      <c r="CL314" s="198">
        <v>45683</v>
      </c>
      <c r="CM314" s="1" t="str">
        <f t="shared" si="4"/>
        <v>1403/11/07</v>
      </c>
    </row>
    <row r="315" spans="89:91" ht="43.5" customHeight="1">
      <c r="CK315" s="1" t="s">
        <v>610</v>
      </c>
      <c r="CL315" s="198">
        <v>45684</v>
      </c>
      <c r="CM315" s="1" t="str">
        <f t="shared" si="4"/>
        <v>1403/11/08</v>
      </c>
    </row>
    <row r="316" spans="89:91" ht="43.5" customHeight="1">
      <c r="CK316" s="1" t="s">
        <v>611</v>
      </c>
      <c r="CL316" s="198">
        <v>45685</v>
      </c>
      <c r="CM316" s="1" t="str">
        <f t="shared" si="4"/>
        <v>1403/11/09</v>
      </c>
    </row>
    <row r="317" spans="89:91" ht="43.5" customHeight="1">
      <c r="CK317" s="1" t="s">
        <v>612</v>
      </c>
      <c r="CL317" s="198">
        <v>45686</v>
      </c>
      <c r="CM317" s="1" t="str">
        <f t="shared" si="4"/>
        <v>1403/11/10</v>
      </c>
    </row>
    <row r="318" spans="89:91" ht="43.5" customHeight="1">
      <c r="CK318" s="1" t="s">
        <v>613</v>
      </c>
      <c r="CL318" s="198">
        <v>45687</v>
      </c>
      <c r="CM318" s="1" t="str">
        <f t="shared" si="4"/>
        <v>1403/11/11</v>
      </c>
    </row>
    <row r="319" spans="89:91" ht="43.5" customHeight="1">
      <c r="CK319" s="1" t="s">
        <v>614</v>
      </c>
      <c r="CL319" s="198">
        <v>45688</v>
      </c>
      <c r="CM319" s="1" t="str">
        <f t="shared" si="4"/>
        <v>1403/11/12</v>
      </c>
    </row>
    <row r="320" spans="89:91" ht="43.5" customHeight="1">
      <c r="CK320" s="1" t="s">
        <v>615</v>
      </c>
      <c r="CL320" s="198">
        <v>45689</v>
      </c>
      <c r="CM320" s="1" t="str">
        <f t="shared" si="4"/>
        <v>1403/11/13</v>
      </c>
    </row>
    <row r="321" spans="89:91" ht="43.5" customHeight="1">
      <c r="CK321" s="1" t="s">
        <v>616</v>
      </c>
      <c r="CL321" s="198">
        <v>45690</v>
      </c>
      <c r="CM321" s="1" t="str">
        <f t="shared" si="4"/>
        <v>1403/11/14</v>
      </c>
    </row>
    <row r="322" spans="89:91" ht="43.5" customHeight="1">
      <c r="CK322" s="1" t="s">
        <v>617</v>
      </c>
      <c r="CL322" s="198">
        <v>45691</v>
      </c>
      <c r="CM322" s="1" t="str">
        <f t="shared" si="4"/>
        <v>1403/11/15</v>
      </c>
    </row>
    <row r="323" spans="89:91" ht="43.5" customHeight="1">
      <c r="CK323" s="1" t="s">
        <v>618</v>
      </c>
      <c r="CL323" s="198">
        <v>45692</v>
      </c>
      <c r="CM323" s="1" t="str">
        <f t="shared" ref="CM323:CM386" si="5">TEXT(CL323,"[$-fa-IR,96]yyyy/mm/dd")</f>
        <v>1403/11/16</v>
      </c>
    </row>
    <row r="324" spans="89:91" ht="43.5" customHeight="1">
      <c r="CK324" s="1" t="s">
        <v>619</v>
      </c>
      <c r="CL324" s="198">
        <v>45693</v>
      </c>
      <c r="CM324" s="1" t="str">
        <f t="shared" si="5"/>
        <v>1403/11/17</v>
      </c>
    </row>
    <row r="325" spans="89:91" ht="43.5" customHeight="1">
      <c r="CK325" s="1" t="s">
        <v>620</v>
      </c>
      <c r="CL325" s="198">
        <v>45694</v>
      </c>
      <c r="CM325" s="1" t="str">
        <f t="shared" si="5"/>
        <v>1403/11/18</v>
      </c>
    </row>
    <row r="326" spans="89:91" ht="43.5" customHeight="1">
      <c r="CK326" s="1" t="s">
        <v>621</v>
      </c>
      <c r="CL326" s="198">
        <v>45695</v>
      </c>
      <c r="CM326" s="1" t="str">
        <f t="shared" si="5"/>
        <v>1403/11/19</v>
      </c>
    </row>
    <row r="327" spans="89:91" ht="43.5" customHeight="1">
      <c r="CK327" s="1" t="s">
        <v>622</v>
      </c>
      <c r="CL327" s="198">
        <v>45696</v>
      </c>
      <c r="CM327" s="1" t="str">
        <f t="shared" si="5"/>
        <v>1403/11/20</v>
      </c>
    </row>
    <row r="328" spans="89:91" ht="43.5" customHeight="1">
      <c r="CK328" s="1" t="s">
        <v>623</v>
      </c>
      <c r="CL328" s="198">
        <v>45697</v>
      </c>
      <c r="CM328" s="1" t="str">
        <f t="shared" si="5"/>
        <v>1403/11/21</v>
      </c>
    </row>
    <row r="329" spans="89:91" ht="43.5" customHeight="1">
      <c r="CK329" s="1" t="s">
        <v>624</v>
      </c>
      <c r="CL329" s="198">
        <v>45698</v>
      </c>
      <c r="CM329" s="1" t="str">
        <f t="shared" si="5"/>
        <v>1403/11/22</v>
      </c>
    </row>
    <row r="330" spans="89:91" ht="43.5" customHeight="1">
      <c r="CK330" s="1" t="s">
        <v>625</v>
      </c>
      <c r="CL330" s="198">
        <v>45699</v>
      </c>
      <c r="CM330" s="1" t="str">
        <f t="shared" si="5"/>
        <v>1403/11/23</v>
      </c>
    </row>
    <row r="331" spans="89:91" ht="43.5" customHeight="1">
      <c r="CK331" s="1" t="s">
        <v>626</v>
      </c>
      <c r="CL331" s="198">
        <v>45700</v>
      </c>
      <c r="CM331" s="1" t="str">
        <f t="shared" si="5"/>
        <v>1403/11/24</v>
      </c>
    </row>
    <row r="332" spans="89:91" ht="43.5" customHeight="1">
      <c r="CK332" s="1" t="s">
        <v>627</v>
      </c>
      <c r="CL332" s="198">
        <v>45701</v>
      </c>
      <c r="CM332" s="1" t="str">
        <f t="shared" si="5"/>
        <v>1403/11/25</v>
      </c>
    </row>
    <row r="333" spans="89:91" ht="43.5" customHeight="1">
      <c r="CK333" s="1" t="s">
        <v>628</v>
      </c>
      <c r="CL333" s="198">
        <v>45702</v>
      </c>
      <c r="CM333" s="1" t="str">
        <f t="shared" si="5"/>
        <v>1403/11/26</v>
      </c>
    </row>
    <row r="334" spans="89:91" ht="43.5" customHeight="1">
      <c r="CK334" s="1" t="s">
        <v>629</v>
      </c>
      <c r="CL334" s="198">
        <v>45703</v>
      </c>
      <c r="CM334" s="1" t="str">
        <f t="shared" si="5"/>
        <v>1403/11/27</v>
      </c>
    </row>
    <row r="335" spans="89:91" ht="43.5" customHeight="1">
      <c r="CK335" s="1" t="s">
        <v>630</v>
      </c>
      <c r="CL335" s="198">
        <v>45704</v>
      </c>
      <c r="CM335" s="1" t="str">
        <f t="shared" si="5"/>
        <v>1403/11/28</v>
      </c>
    </row>
    <row r="336" spans="89:91" ht="43.5" customHeight="1">
      <c r="CK336" s="1" t="s">
        <v>631</v>
      </c>
      <c r="CL336" s="198">
        <v>45705</v>
      </c>
      <c r="CM336" s="1" t="str">
        <f t="shared" si="5"/>
        <v>1403/11/29</v>
      </c>
    </row>
    <row r="337" spans="89:91" ht="43.5" customHeight="1">
      <c r="CK337" s="1" t="s">
        <v>632</v>
      </c>
      <c r="CL337" s="198">
        <v>45706</v>
      </c>
      <c r="CM337" s="1" t="str">
        <f t="shared" si="5"/>
        <v>1403/11/30</v>
      </c>
    </row>
    <row r="338" spans="89:91" ht="43.5" customHeight="1">
      <c r="CK338" s="1" t="s">
        <v>633</v>
      </c>
      <c r="CL338" s="198">
        <v>45707</v>
      </c>
      <c r="CM338" s="1" t="str">
        <f t="shared" si="5"/>
        <v>1403/12/01</v>
      </c>
    </row>
    <row r="339" spans="89:91" ht="43.5" customHeight="1">
      <c r="CK339" s="1" t="s">
        <v>634</v>
      </c>
      <c r="CL339" s="198">
        <v>45708</v>
      </c>
      <c r="CM339" s="1" t="str">
        <f t="shared" si="5"/>
        <v>1403/12/02</v>
      </c>
    </row>
    <row r="340" spans="89:91" ht="43.5" customHeight="1">
      <c r="CK340" s="1" t="s">
        <v>635</v>
      </c>
      <c r="CL340" s="198">
        <v>45709</v>
      </c>
      <c r="CM340" s="1" t="str">
        <f t="shared" si="5"/>
        <v>1403/12/03</v>
      </c>
    </row>
    <row r="341" spans="89:91" ht="43.5" customHeight="1">
      <c r="CK341" s="1" t="s">
        <v>636</v>
      </c>
      <c r="CL341" s="198">
        <v>45710</v>
      </c>
      <c r="CM341" s="1" t="str">
        <f t="shared" si="5"/>
        <v>1403/12/04</v>
      </c>
    </row>
    <row r="342" spans="89:91" ht="43.5" customHeight="1">
      <c r="CK342" s="1" t="s">
        <v>637</v>
      </c>
      <c r="CL342" s="198">
        <v>45711</v>
      </c>
      <c r="CM342" s="1" t="str">
        <f t="shared" si="5"/>
        <v>1403/12/05</v>
      </c>
    </row>
    <row r="343" spans="89:91" ht="43.5" customHeight="1">
      <c r="CK343" s="1" t="s">
        <v>638</v>
      </c>
      <c r="CL343" s="198">
        <v>45712</v>
      </c>
      <c r="CM343" s="1" t="str">
        <f t="shared" si="5"/>
        <v>1403/12/06</v>
      </c>
    </row>
    <row r="344" spans="89:91" ht="43.5" customHeight="1">
      <c r="CK344" s="1" t="s">
        <v>639</v>
      </c>
      <c r="CL344" s="198">
        <v>45713</v>
      </c>
      <c r="CM344" s="1" t="str">
        <f t="shared" si="5"/>
        <v>1403/12/07</v>
      </c>
    </row>
    <row r="345" spans="89:91" ht="43.5" customHeight="1">
      <c r="CK345" s="1" t="s">
        <v>640</v>
      </c>
      <c r="CL345" s="198">
        <v>45714</v>
      </c>
      <c r="CM345" s="1" t="str">
        <f t="shared" si="5"/>
        <v>1403/12/08</v>
      </c>
    </row>
    <row r="346" spans="89:91" ht="43.5" customHeight="1">
      <c r="CK346" s="1" t="s">
        <v>641</v>
      </c>
      <c r="CL346" s="198">
        <v>45715</v>
      </c>
      <c r="CM346" s="1" t="str">
        <f t="shared" si="5"/>
        <v>1403/12/09</v>
      </c>
    </row>
    <row r="347" spans="89:91" ht="43.5" customHeight="1">
      <c r="CK347" s="1" t="s">
        <v>642</v>
      </c>
      <c r="CL347" s="198">
        <v>45716</v>
      </c>
      <c r="CM347" s="1" t="str">
        <f t="shared" si="5"/>
        <v>1403/12/10</v>
      </c>
    </row>
    <row r="348" spans="89:91" ht="43.5" customHeight="1">
      <c r="CK348" s="1" t="s">
        <v>643</v>
      </c>
      <c r="CL348" s="198">
        <v>45717</v>
      </c>
      <c r="CM348" s="1" t="str">
        <f t="shared" si="5"/>
        <v>1403/12/11</v>
      </c>
    </row>
    <row r="349" spans="89:91" ht="43.5" customHeight="1">
      <c r="CK349" s="1" t="s">
        <v>644</v>
      </c>
      <c r="CL349" s="198">
        <v>45718</v>
      </c>
      <c r="CM349" s="1" t="str">
        <f t="shared" si="5"/>
        <v>1403/12/12</v>
      </c>
    </row>
    <row r="350" spans="89:91" ht="43.5" customHeight="1">
      <c r="CK350" s="1" t="s">
        <v>645</v>
      </c>
      <c r="CL350" s="198">
        <v>45719</v>
      </c>
      <c r="CM350" s="1" t="str">
        <f t="shared" si="5"/>
        <v>1403/12/13</v>
      </c>
    </row>
    <row r="351" spans="89:91" ht="43.5" customHeight="1">
      <c r="CK351" s="1" t="s">
        <v>646</v>
      </c>
      <c r="CL351" s="198">
        <v>45720</v>
      </c>
      <c r="CM351" s="1" t="str">
        <f t="shared" si="5"/>
        <v>1403/12/14</v>
      </c>
    </row>
    <row r="352" spans="89:91" ht="43.5" customHeight="1">
      <c r="CK352" s="1" t="s">
        <v>647</v>
      </c>
      <c r="CL352" s="198">
        <v>45721</v>
      </c>
      <c r="CM352" s="1" t="str">
        <f t="shared" si="5"/>
        <v>1403/12/15</v>
      </c>
    </row>
    <row r="353" spans="89:91" ht="43.5" customHeight="1">
      <c r="CK353" s="1" t="s">
        <v>648</v>
      </c>
      <c r="CL353" s="198">
        <v>45722</v>
      </c>
      <c r="CM353" s="1" t="str">
        <f t="shared" si="5"/>
        <v>1403/12/16</v>
      </c>
    </row>
    <row r="354" spans="89:91" ht="43.5" customHeight="1">
      <c r="CK354" s="1" t="s">
        <v>649</v>
      </c>
      <c r="CL354" s="198">
        <v>45723</v>
      </c>
      <c r="CM354" s="1" t="str">
        <f t="shared" si="5"/>
        <v>1403/12/17</v>
      </c>
    </row>
    <row r="355" spans="89:91" ht="43.5" customHeight="1">
      <c r="CK355" s="1" t="s">
        <v>650</v>
      </c>
      <c r="CL355" s="198">
        <v>45724</v>
      </c>
      <c r="CM355" s="1" t="str">
        <f t="shared" si="5"/>
        <v>1403/12/18</v>
      </c>
    </row>
    <row r="356" spans="89:91" ht="43.5" customHeight="1">
      <c r="CK356" s="1" t="s">
        <v>651</v>
      </c>
      <c r="CL356" s="198">
        <v>45725</v>
      </c>
      <c r="CM356" s="1" t="str">
        <f t="shared" si="5"/>
        <v>1403/12/19</v>
      </c>
    </row>
    <row r="357" spans="89:91" ht="43.5" customHeight="1">
      <c r="CK357" s="1" t="s">
        <v>652</v>
      </c>
      <c r="CL357" s="198">
        <v>45726</v>
      </c>
      <c r="CM357" s="1" t="str">
        <f t="shared" si="5"/>
        <v>1403/12/20</v>
      </c>
    </row>
    <row r="358" spans="89:91" ht="43.5" customHeight="1">
      <c r="CK358" s="1" t="s">
        <v>653</v>
      </c>
      <c r="CL358" s="198">
        <v>45727</v>
      </c>
      <c r="CM358" s="1" t="str">
        <f t="shared" si="5"/>
        <v>1403/12/21</v>
      </c>
    </row>
    <row r="359" spans="89:91" ht="43.5" customHeight="1">
      <c r="CK359" s="1" t="s">
        <v>654</v>
      </c>
      <c r="CL359" s="198">
        <v>45728</v>
      </c>
      <c r="CM359" s="1" t="str">
        <f t="shared" si="5"/>
        <v>1403/12/22</v>
      </c>
    </row>
    <row r="360" spans="89:91" ht="43.5" customHeight="1">
      <c r="CK360" s="1" t="s">
        <v>655</v>
      </c>
      <c r="CL360" s="198">
        <v>45729</v>
      </c>
      <c r="CM360" s="1" t="str">
        <f t="shared" si="5"/>
        <v>1403/12/23</v>
      </c>
    </row>
    <row r="361" spans="89:91" ht="43.5" customHeight="1">
      <c r="CK361" s="1" t="s">
        <v>656</v>
      </c>
      <c r="CL361" s="198">
        <v>45730</v>
      </c>
      <c r="CM361" s="1" t="str">
        <f t="shared" si="5"/>
        <v>1403/12/24</v>
      </c>
    </row>
    <row r="362" spans="89:91" ht="43.5" customHeight="1">
      <c r="CK362" s="1" t="s">
        <v>657</v>
      </c>
      <c r="CL362" s="198">
        <v>45731</v>
      </c>
      <c r="CM362" s="1" t="str">
        <f t="shared" si="5"/>
        <v>1403/12/25</v>
      </c>
    </row>
    <row r="363" spans="89:91" ht="43.5" customHeight="1">
      <c r="CK363" s="1" t="s">
        <v>658</v>
      </c>
      <c r="CL363" s="198">
        <v>45732</v>
      </c>
      <c r="CM363" s="1" t="str">
        <f t="shared" si="5"/>
        <v>1403/12/26</v>
      </c>
    </row>
    <row r="364" spans="89:91" ht="43.5" customHeight="1">
      <c r="CK364" s="1" t="s">
        <v>659</v>
      </c>
      <c r="CL364" s="198">
        <v>45733</v>
      </c>
      <c r="CM364" s="1" t="str">
        <f t="shared" si="5"/>
        <v>1403/12/27</v>
      </c>
    </row>
    <row r="365" spans="89:91" ht="43.5" customHeight="1">
      <c r="CK365" s="1" t="s">
        <v>660</v>
      </c>
      <c r="CL365" s="198">
        <v>45734</v>
      </c>
      <c r="CM365" s="1" t="str">
        <f t="shared" si="5"/>
        <v>1403/12/28</v>
      </c>
    </row>
    <row r="366" spans="89:91" ht="43.5" customHeight="1">
      <c r="CK366" s="1" t="s">
        <v>661</v>
      </c>
      <c r="CL366" s="198">
        <v>45735</v>
      </c>
      <c r="CM366" s="1" t="str">
        <f t="shared" si="5"/>
        <v>1403/12/29</v>
      </c>
    </row>
    <row r="367" spans="89:91" ht="43.5" customHeight="1">
      <c r="CK367" s="1" t="s">
        <v>662</v>
      </c>
      <c r="CL367" s="198">
        <v>45736</v>
      </c>
      <c r="CM367" s="1" t="str">
        <f t="shared" si="5"/>
        <v>1403/12/30</v>
      </c>
    </row>
    <row r="368" spans="89:91" ht="43.5" customHeight="1">
      <c r="CK368" s="1" t="s">
        <v>663</v>
      </c>
      <c r="CL368" s="198">
        <v>45737</v>
      </c>
      <c r="CM368" s="1" t="str">
        <f t="shared" si="5"/>
        <v>1404/01/01</v>
      </c>
    </row>
    <row r="369" spans="89:91" ht="43.5" customHeight="1">
      <c r="CK369" s="1" t="s">
        <v>664</v>
      </c>
      <c r="CL369" s="198">
        <v>45738</v>
      </c>
      <c r="CM369" s="1" t="str">
        <f t="shared" si="5"/>
        <v>1404/01/02</v>
      </c>
    </row>
    <row r="370" spans="89:91" ht="43.5" customHeight="1">
      <c r="CK370" s="1" t="s">
        <v>665</v>
      </c>
      <c r="CL370" s="198">
        <v>45739</v>
      </c>
      <c r="CM370" s="1" t="str">
        <f t="shared" si="5"/>
        <v>1404/01/03</v>
      </c>
    </row>
    <row r="371" spans="89:91" ht="43.5" customHeight="1">
      <c r="CK371" s="1" t="s">
        <v>666</v>
      </c>
      <c r="CL371" s="198">
        <v>45740</v>
      </c>
      <c r="CM371" s="1" t="str">
        <f t="shared" si="5"/>
        <v>1404/01/04</v>
      </c>
    </row>
    <row r="372" spans="89:91" ht="43.5" customHeight="1">
      <c r="CK372" s="1" t="s">
        <v>667</v>
      </c>
      <c r="CL372" s="198">
        <v>45741</v>
      </c>
      <c r="CM372" s="1" t="str">
        <f t="shared" si="5"/>
        <v>1404/01/05</v>
      </c>
    </row>
    <row r="373" spans="89:91" ht="43.5" customHeight="1">
      <c r="CK373" s="1" t="s">
        <v>668</v>
      </c>
      <c r="CL373" s="198">
        <v>45742</v>
      </c>
      <c r="CM373" s="1" t="str">
        <f t="shared" si="5"/>
        <v>1404/01/06</v>
      </c>
    </row>
    <row r="374" spans="89:91" ht="43.5" customHeight="1">
      <c r="CK374" s="1" t="s">
        <v>669</v>
      </c>
      <c r="CL374" s="198">
        <v>45743</v>
      </c>
      <c r="CM374" s="1" t="str">
        <f t="shared" si="5"/>
        <v>1404/01/07</v>
      </c>
    </row>
    <row r="375" spans="89:91" ht="43.5" customHeight="1">
      <c r="CK375" s="1" t="s">
        <v>670</v>
      </c>
      <c r="CL375" s="198">
        <v>45744</v>
      </c>
      <c r="CM375" s="1" t="str">
        <f t="shared" si="5"/>
        <v>1404/01/08</v>
      </c>
    </row>
    <row r="376" spans="89:91" ht="43.5" customHeight="1">
      <c r="CK376" s="1" t="s">
        <v>671</v>
      </c>
      <c r="CL376" s="198">
        <v>45745</v>
      </c>
      <c r="CM376" s="1" t="str">
        <f t="shared" si="5"/>
        <v>1404/01/09</v>
      </c>
    </row>
    <row r="377" spans="89:91" ht="43.5" customHeight="1">
      <c r="CK377" s="1" t="s">
        <v>672</v>
      </c>
      <c r="CL377" s="198">
        <v>45746</v>
      </c>
      <c r="CM377" s="1" t="str">
        <f t="shared" si="5"/>
        <v>1404/01/10</v>
      </c>
    </row>
    <row r="378" spans="89:91" ht="43.5" customHeight="1">
      <c r="CK378" s="1" t="s">
        <v>673</v>
      </c>
      <c r="CL378" s="198">
        <v>45747</v>
      </c>
      <c r="CM378" s="1" t="str">
        <f t="shared" si="5"/>
        <v>1404/01/11</v>
      </c>
    </row>
    <row r="379" spans="89:91" ht="43.5" customHeight="1">
      <c r="CK379" s="1" t="s">
        <v>674</v>
      </c>
      <c r="CL379" s="198">
        <v>45748</v>
      </c>
      <c r="CM379" s="1" t="str">
        <f t="shared" si="5"/>
        <v>1404/01/12</v>
      </c>
    </row>
    <row r="380" spans="89:91" ht="43.5" customHeight="1">
      <c r="CK380" s="1" t="s">
        <v>675</v>
      </c>
      <c r="CL380" s="198">
        <v>45749</v>
      </c>
      <c r="CM380" s="1" t="str">
        <f t="shared" si="5"/>
        <v>1404/01/13</v>
      </c>
    </row>
    <row r="381" spans="89:91" ht="43.5" customHeight="1">
      <c r="CK381" s="1" t="s">
        <v>676</v>
      </c>
      <c r="CL381" s="198">
        <v>45750</v>
      </c>
      <c r="CM381" s="1" t="str">
        <f t="shared" si="5"/>
        <v>1404/01/14</v>
      </c>
    </row>
    <row r="382" spans="89:91" ht="43.5" customHeight="1">
      <c r="CK382" s="1" t="s">
        <v>677</v>
      </c>
      <c r="CL382" s="198">
        <v>45751</v>
      </c>
      <c r="CM382" s="1" t="str">
        <f t="shared" si="5"/>
        <v>1404/01/15</v>
      </c>
    </row>
    <row r="383" spans="89:91" ht="43.5" customHeight="1">
      <c r="CK383" s="1" t="s">
        <v>678</v>
      </c>
      <c r="CL383" s="198">
        <v>45752</v>
      </c>
      <c r="CM383" s="1" t="str">
        <f t="shared" si="5"/>
        <v>1404/01/16</v>
      </c>
    </row>
    <row r="384" spans="89:91" ht="43.5" customHeight="1">
      <c r="CK384" s="1" t="s">
        <v>679</v>
      </c>
      <c r="CL384" s="198">
        <v>45753</v>
      </c>
      <c r="CM384" s="1" t="str">
        <f t="shared" si="5"/>
        <v>1404/01/17</v>
      </c>
    </row>
    <row r="385" spans="89:91" ht="43.5" customHeight="1">
      <c r="CK385" s="1" t="s">
        <v>680</v>
      </c>
      <c r="CL385" s="198">
        <v>45754</v>
      </c>
      <c r="CM385" s="1" t="str">
        <f t="shared" si="5"/>
        <v>1404/01/18</v>
      </c>
    </row>
    <row r="386" spans="89:91" ht="43.5" customHeight="1">
      <c r="CK386" s="1" t="s">
        <v>681</v>
      </c>
      <c r="CL386" s="198">
        <v>45755</v>
      </c>
      <c r="CM386" s="1" t="str">
        <f t="shared" si="5"/>
        <v>1404/01/19</v>
      </c>
    </row>
    <row r="387" spans="89:91" ht="43.5" customHeight="1">
      <c r="CK387" s="1" t="s">
        <v>141</v>
      </c>
      <c r="CL387" s="198">
        <v>45756</v>
      </c>
      <c r="CM387" s="1" t="str">
        <f t="shared" ref="CM387:CM450" si="6">TEXT(CL387,"[$-fa-IR,96]yyyy/mm/dd")</f>
        <v>1404/01/20</v>
      </c>
    </row>
    <row r="388" spans="89:91" ht="43.5" customHeight="1">
      <c r="CK388" s="1" t="s">
        <v>682</v>
      </c>
      <c r="CL388" s="198">
        <v>45757</v>
      </c>
      <c r="CM388" s="1" t="str">
        <f t="shared" si="6"/>
        <v>1404/01/21</v>
      </c>
    </row>
    <row r="389" spans="89:91" ht="43.5" customHeight="1">
      <c r="CK389" s="1" t="s">
        <v>683</v>
      </c>
      <c r="CL389" s="198">
        <v>45758</v>
      </c>
      <c r="CM389" s="1" t="str">
        <f t="shared" si="6"/>
        <v>1404/01/22</v>
      </c>
    </row>
    <row r="390" spans="89:91" ht="43.5" customHeight="1">
      <c r="CK390" s="1" t="s">
        <v>79</v>
      </c>
      <c r="CL390" s="198">
        <v>45759</v>
      </c>
      <c r="CM390" s="1" t="str">
        <f t="shared" si="6"/>
        <v>1404/01/23</v>
      </c>
    </row>
    <row r="391" spans="89:91" ht="43.5" customHeight="1">
      <c r="CK391" s="1" t="s">
        <v>684</v>
      </c>
      <c r="CL391" s="198">
        <v>45760</v>
      </c>
      <c r="CM391" s="1" t="str">
        <f t="shared" si="6"/>
        <v>1404/01/24</v>
      </c>
    </row>
    <row r="392" spans="89:91" ht="43.5" customHeight="1">
      <c r="CK392" s="1" t="s">
        <v>89</v>
      </c>
      <c r="CL392" s="198">
        <v>45761</v>
      </c>
      <c r="CM392" s="1" t="str">
        <f t="shared" si="6"/>
        <v>1404/01/25</v>
      </c>
    </row>
    <row r="393" spans="89:91" ht="43.5" customHeight="1">
      <c r="CK393" s="1" t="s">
        <v>87</v>
      </c>
      <c r="CL393" s="198">
        <v>45762</v>
      </c>
      <c r="CM393" s="1" t="str">
        <f t="shared" si="6"/>
        <v>1404/01/26</v>
      </c>
    </row>
    <row r="394" spans="89:91" ht="43.5" customHeight="1">
      <c r="CK394" s="1" t="s">
        <v>123</v>
      </c>
      <c r="CL394" s="198">
        <v>45763</v>
      </c>
      <c r="CM394" s="1" t="str">
        <f t="shared" si="6"/>
        <v>1404/01/27</v>
      </c>
    </row>
    <row r="395" spans="89:91" ht="43.5" customHeight="1">
      <c r="CK395" s="1" t="s">
        <v>100</v>
      </c>
      <c r="CL395" s="198">
        <v>45764</v>
      </c>
      <c r="CM395" s="1" t="str">
        <f t="shared" si="6"/>
        <v>1404/01/28</v>
      </c>
    </row>
    <row r="396" spans="89:91" ht="43.5" customHeight="1">
      <c r="CK396" s="1" t="s">
        <v>139</v>
      </c>
      <c r="CL396" s="198">
        <v>45765</v>
      </c>
      <c r="CM396" s="1" t="str">
        <f t="shared" si="6"/>
        <v>1404/01/29</v>
      </c>
    </row>
    <row r="397" spans="89:91" ht="43.5" customHeight="1">
      <c r="CK397" s="1" t="s">
        <v>685</v>
      </c>
      <c r="CL397" s="198">
        <v>45766</v>
      </c>
      <c r="CM397" s="1" t="str">
        <f t="shared" si="6"/>
        <v>1404/01/30</v>
      </c>
    </row>
    <row r="398" spans="89:91" ht="43.5" customHeight="1">
      <c r="CK398" s="1" t="s">
        <v>81</v>
      </c>
      <c r="CL398" s="198">
        <v>45767</v>
      </c>
      <c r="CM398" s="1" t="str">
        <f t="shared" si="6"/>
        <v>1404/01/31</v>
      </c>
    </row>
    <row r="399" spans="89:91" ht="43.5" customHeight="1">
      <c r="CK399" s="1" t="s">
        <v>82</v>
      </c>
      <c r="CL399" s="198">
        <v>45768</v>
      </c>
      <c r="CM399" s="1" t="str">
        <f t="shared" si="6"/>
        <v>1404/02/01</v>
      </c>
    </row>
    <row r="400" spans="89:91" ht="43.5" customHeight="1">
      <c r="CK400" s="1" t="s">
        <v>143</v>
      </c>
      <c r="CL400" s="198">
        <v>45769</v>
      </c>
      <c r="CM400" s="1" t="str">
        <f t="shared" si="6"/>
        <v>1404/02/02</v>
      </c>
    </row>
    <row r="401" spans="89:91" ht="43.5" customHeight="1">
      <c r="CK401" s="1" t="s">
        <v>83</v>
      </c>
      <c r="CL401" s="198">
        <v>45770</v>
      </c>
      <c r="CM401" s="1" t="str">
        <f t="shared" si="6"/>
        <v>1404/02/03</v>
      </c>
    </row>
    <row r="402" spans="89:91" ht="43.5" customHeight="1">
      <c r="CK402" s="1" t="s">
        <v>84</v>
      </c>
      <c r="CL402" s="198">
        <v>45771</v>
      </c>
      <c r="CM402" s="1" t="str">
        <f t="shared" si="6"/>
        <v>1404/02/04</v>
      </c>
    </row>
    <row r="403" spans="89:91" ht="43.5" customHeight="1">
      <c r="CK403" s="1" t="s">
        <v>686</v>
      </c>
      <c r="CL403" s="198">
        <v>45772</v>
      </c>
      <c r="CM403" s="1" t="str">
        <f t="shared" si="6"/>
        <v>1404/02/05</v>
      </c>
    </row>
    <row r="404" spans="89:91" ht="43.5" customHeight="1">
      <c r="CK404" s="1" t="s">
        <v>90</v>
      </c>
      <c r="CL404" s="198">
        <v>45773</v>
      </c>
      <c r="CM404" s="1" t="str">
        <f t="shared" si="6"/>
        <v>1404/02/06</v>
      </c>
    </row>
    <row r="405" spans="89:91" ht="43.5" customHeight="1">
      <c r="CK405" s="1" t="s">
        <v>687</v>
      </c>
      <c r="CL405" s="198">
        <v>45774</v>
      </c>
      <c r="CM405" s="1" t="str">
        <f t="shared" si="6"/>
        <v>1404/02/07</v>
      </c>
    </row>
    <row r="406" spans="89:91" ht="43.5" customHeight="1">
      <c r="CK406" s="1" t="s">
        <v>136</v>
      </c>
      <c r="CL406" s="198">
        <v>45775</v>
      </c>
      <c r="CM406" s="1" t="str">
        <f t="shared" si="6"/>
        <v>1404/02/08</v>
      </c>
    </row>
    <row r="407" spans="89:91" ht="43.5" customHeight="1">
      <c r="CK407" s="1" t="s">
        <v>688</v>
      </c>
      <c r="CL407" s="198">
        <v>45776</v>
      </c>
      <c r="CM407" s="1" t="str">
        <f t="shared" si="6"/>
        <v>1404/02/09</v>
      </c>
    </row>
    <row r="408" spans="89:91" ht="43.5" customHeight="1">
      <c r="CK408" s="1" t="s">
        <v>689</v>
      </c>
      <c r="CL408" s="198">
        <v>45777</v>
      </c>
      <c r="CM408" s="1" t="str">
        <f t="shared" si="6"/>
        <v>1404/02/10</v>
      </c>
    </row>
    <row r="409" spans="89:91" ht="43.5" customHeight="1">
      <c r="CK409" s="1" t="s">
        <v>690</v>
      </c>
      <c r="CL409" s="198">
        <v>45778</v>
      </c>
      <c r="CM409" s="1" t="str">
        <f t="shared" si="6"/>
        <v>1404/02/11</v>
      </c>
    </row>
    <row r="410" spans="89:91" ht="43.5" customHeight="1">
      <c r="CK410" s="1" t="s">
        <v>137</v>
      </c>
      <c r="CL410" s="198">
        <v>45779</v>
      </c>
      <c r="CM410" s="1" t="str">
        <f t="shared" si="6"/>
        <v>1404/02/12</v>
      </c>
    </row>
    <row r="411" spans="89:91" ht="43.5" customHeight="1">
      <c r="CK411" s="1" t="s">
        <v>691</v>
      </c>
      <c r="CL411" s="198">
        <v>45780</v>
      </c>
      <c r="CM411" s="1" t="str">
        <f t="shared" si="6"/>
        <v>1404/02/13</v>
      </c>
    </row>
    <row r="412" spans="89:91" ht="43.5" customHeight="1">
      <c r="CK412" s="1" t="s">
        <v>115</v>
      </c>
      <c r="CL412" s="198">
        <v>45781</v>
      </c>
      <c r="CM412" s="1" t="str">
        <f t="shared" si="6"/>
        <v>1404/02/14</v>
      </c>
    </row>
    <row r="413" spans="89:91" ht="43.5" customHeight="1">
      <c r="CK413" s="1" t="s">
        <v>120</v>
      </c>
      <c r="CL413" s="198">
        <v>45782</v>
      </c>
      <c r="CM413" s="1" t="str">
        <f t="shared" si="6"/>
        <v>1404/02/15</v>
      </c>
    </row>
    <row r="414" spans="89:91" ht="43.5" customHeight="1">
      <c r="CK414" s="1" t="s">
        <v>692</v>
      </c>
      <c r="CL414" s="198">
        <v>45783</v>
      </c>
      <c r="CM414" s="1" t="str">
        <f t="shared" si="6"/>
        <v>1404/02/16</v>
      </c>
    </row>
    <row r="415" spans="89:91" ht="43.5" customHeight="1">
      <c r="CK415" s="1" t="s">
        <v>126</v>
      </c>
      <c r="CL415" s="198">
        <v>45784</v>
      </c>
      <c r="CM415" s="1" t="str">
        <f t="shared" si="6"/>
        <v>1404/02/17</v>
      </c>
    </row>
    <row r="416" spans="89:91" ht="43.5" customHeight="1">
      <c r="CK416" s="1" t="s">
        <v>693</v>
      </c>
      <c r="CL416" s="198">
        <v>45785</v>
      </c>
      <c r="CM416" s="1" t="str">
        <f t="shared" si="6"/>
        <v>1404/02/18</v>
      </c>
    </row>
    <row r="417" spans="89:91" ht="43.5" customHeight="1">
      <c r="CK417" s="1" t="s">
        <v>694</v>
      </c>
      <c r="CL417" s="198">
        <v>45786</v>
      </c>
      <c r="CM417" s="1" t="str">
        <f t="shared" si="6"/>
        <v>1404/02/19</v>
      </c>
    </row>
    <row r="418" spans="89:91" ht="43.5" customHeight="1">
      <c r="CK418" s="1" t="s">
        <v>695</v>
      </c>
      <c r="CL418" s="198">
        <v>45787</v>
      </c>
      <c r="CM418" s="1" t="str">
        <f t="shared" si="6"/>
        <v>1404/02/20</v>
      </c>
    </row>
    <row r="419" spans="89:91" ht="43.5" customHeight="1">
      <c r="CK419" s="1" t="s">
        <v>91</v>
      </c>
      <c r="CL419" s="198">
        <v>45788</v>
      </c>
      <c r="CM419" s="1" t="str">
        <f t="shared" si="6"/>
        <v>1404/02/21</v>
      </c>
    </row>
    <row r="420" spans="89:91" ht="43.5" customHeight="1">
      <c r="CK420" s="1" t="s">
        <v>124</v>
      </c>
      <c r="CL420" s="198">
        <v>45789</v>
      </c>
      <c r="CM420" s="1" t="str">
        <f t="shared" si="6"/>
        <v>1404/02/22</v>
      </c>
    </row>
    <row r="421" spans="89:91" ht="43.5" customHeight="1">
      <c r="CK421" s="1" t="s">
        <v>98</v>
      </c>
      <c r="CL421" s="198">
        <v>45790</v>
      </c>
      <c r="CM421" s="1" t="str">
        <f t="shared" si="6"/>
        <v>1404/02/23</v>
      </c>
    </row>
    <row r="422" spans="89:91" ht="43.5" customHeight="1">
      <c r="CK422" s="1" t="s">
        <v>127</v>
      </c>
      <c r="CL422" s="198">
        <v>45791</v>
      </c>
      <c r="CM422" s="1" t="str">
        <f t="shared" si="6"/>
        <v>1404/02/24</v>
      </c>
    </row>
    <row r="423" spans="89:91" ht="43.5" customHeight="1">
      <c r="CK423" s="1" t="s">
        <v>125</v>
      </c>
      <c r="CL423" s="198">
        <v>45792</v>
      </c>
      <c r="CM423" s="1" t="str">
        <f t="shared" si="6"/>
        <v>1404/02/25</v>
      </c>
    </row>
    <row r="424" spans="89:91" ht="43.5" customHeight="1">
      <c r="CK424" s="1" t="s">
        <v>138</v>
      </c>
      <c r="CL424" s="198">
        <v>45793</v>
      </c>
      <c r="CM424" s="1" t="str">
        <f t="shared" si="6"/>
        <v>1404/02/26</v>
      </c>
    </row>
    <row r="425" spans="89:91" ht="43.5" customHeight="1">
      <c r="CK425" s="1" t="s">
        <v>696</v>
      </c>
      <c r="CL425" s="198">
        <v>45794</v>
      </c>
      <c r="CM425" s="1" t="str">
        <f t="shared" si="6"/>
        <v>1404/02/27</v>
      </c>
    </row>
    <row r="426" spans="89:91" ht="43.5" customHeight="1">
      <c r="CK426" s="1" t="s">
        <v>92</v>
      </c>
      <c r="CL426" s="198">
        <v>45795</v>
      </c>
      <c r="CM426" s="1" t="str">
        <f t="shared" si="6"/>
        <v>1404/02/28</v>
      </c>
    </row>
    <row r="427" spans="89:91" ht="43.5" customHeight="1">
      <c r="CK427" s="1" t="s">
        <v>697</v>
      </c>
      <c r="CL427" s="198">
        <v>45796</v>
      </c>
      <c r="CM427" s="1" t="str">
        <f t="shared" si="6"/>
        <v>1404/02/29</v>
      </c>
    </row>
    <row r="428" spans="89:91" ht="43.5" customHeight="1">
      <c r="CK428" s="1" t="s">
        <v>80</v>
      </c>
      <c r="CL428" s="198">
        <v>45797</v>
      </c>
      <c r="CM428" s="1" t="str">
        <f t="shared" si="6"/>
        <v>1404/02/30</v>
      </c>
    </row>
    <row r="429" spans="89:91" ht="43.5" customHeight="1">
      <c r="CK429" s="1" t="s">
        <v>698</v>
      </c>
      <c r="CL429" s="198">
        <v>45798</v>
      </c>
      <c r="CM429" s="1" t="str">
        <f t="shared" si="6"/>
        <v>1404/02/31</v>
      </c>
    </row>
    <row r="430" spans="89:91" ht="43.5" customHeight="1">
      <c r="CK430" s="1" t="s">
        <v>699</v>
      </c>
      <c r="CL430" s="198">
        <v>45799</v>
      </c>
      <c r="CM430" s="1" t="str">
        <f t="shared" si="6"/>
        <v>1404/03/01</v>
      </c>
    </row>
    <row r="431" spans="89:91" ht="43.5" customHeight="1">
      <c r="CK431" s="1" t="s">
        <v>700</v>
      </c>
      <c r="CL431" s="198">
        <v>45800</v>
      </c>
      <c r="CM431" s="1" t="str">
        <f t="shared" si="6"/>
        <v>1404/03/02</v>
      </c>
    </row>
    <row r="432" spans="89:91" ht="43.5" customHeight="1">
      <c r="CK432" s="1" t="s">
        <v>128</v>
      </c>
      <c r="CL432" s="198">
        <v>45801</v>
      </c>
      <c r="CM432" s="1" t="str">
        <f t="shared" si="6"/>
        <v>1404/03/03</v>
      </c>
    </row>
    <row r="433" spans="89:91" ht="43.5" customHeight="1">
      <c r="CK433" s="1" t="s">
        <v>701</v>
      </c>
      <c r="CL433" s="198">
        <v>45802</v>
      </c>
      <c r="CM433" s="1" t="str">
        <f t="shared" si="6"/>
        <v>1404/03/04</v>
      </c>
    </row>
    <row r="434" spans="89:91" ht="43.5" customHeight="1">
      <c r="CK434" s="1" t="s">
        <v>142</v>
      </c>
      <c r="CL434" s="198">
        <v>45803</v>
      </c>
      <c r="CM434" s="1" t="str">
        <f t="shared" si="6"/>
        <v>1404/03/05</v>
      </c>
    </row>
    <row r="435" spans="89:91" ht="43.5" customHeight="1">
      <c r="CK435" s="1" t="s">
        <v>702</v>
      </c>
      <c r="CL435" s="198">
        <v>45804</v>
      </c>
      <c r="CM435" s="1" t="str">
        <f t="shared" si="6"/>
        <v>1404/03/06</v>
      </c>
    </row>
    <row r="436" spans="89:91" ht="43.5" customHeight="1">
      <c r="CK436" s="1" t="s">
        <v>703</v>
      </c>
      <c r="CL436" s="198">
        <v>45805</v>
      </c>
      <c r="CM436" s="1" t="str">
        <f t="shared" si="6"/>
        <v>1404/03/07</v>
      </c>
    </row>
    <row r="437" spans="89:91" ht="43.5" customHeight="1">
      <c r="CK437" s="1" t="s">
        <v>704</v>
      </c>
      <c r="CL437" s="198">
        <v>45806</v>
      </c>
      <c r="CM437" s="1" t="str">
        <f t="shared" si="6"/>
        <v>1404/03/08</v>
      </c>
    </row>
    <row r="438" spans="89:91" ht="43.5" customHeight="1">
      <c r="CK438" s="1" t="s">
        <v>705</v>
      </c>
      <c r="CL438" s="198">
        <v>45807</v>
      </c>
      <c r="CM438" s="1" t="str">
        <f t="shared" si="6"/>
        <v>1404/03/09</v>
      </c>
    </row>
    <row r="439" spans="89:91" ht="43.5" customHeight="1">
      <c r="CK439" s="1" t="s">
        <v>706</v>
      </c>
      <c r="CL439" s="198">
        <v>45808</v>
      </c>
      <c r="CM439" s="1" t="str">
        <f t="shared" si="6"/>
        <v>1404/03/10</v>
      </c>
    </row>
    <row r="440" spans="89:91" ht="43.5" customHeight="1">
      <c r="CK440" s="1" t="s">
        <v>93</v>
      </c>
      <c r="CL440" s="198">
        <v>45809</v>
      </c>
      <c r="CM440" s="1" t="str">
        <f t="shared" si="6"/>
        <v>1404/03/11</v>
      </c>
    </row>
    <row r="441" spans="89:91" ht="43.5" customHeight="1">
      <c r="CK441" s="1" t="s">
        <v>116</v>
      </c>
      <c r="CL441" s="198">
        <v>45810</v>
      </c>
      <c r="CM441" s="1" t="str">
        <f t="shared" si="6"/>
        <v>1404/03/12</v>
      </c>
    </row>
    <row r="442" spans="89:91" ht="43.5" customHeight="1">
      <c r="CK442" s="1" t="s">
        <v>99</v>
      </c>
      <c r="CL442" s="198">
        <v>45811</v>
      </c>
      <c r="CM442" s="1" t="str">
        <f t="shared" si="6"/>
        <v>1404/03/13</v>
      </c>
    </row>
    <row r="443" spans="89:91" ht="43.5" customHeight="1">
      <c r="CK443" s="1" t="s">
        <v>707</v>
      </c>
      <c r="CL443" s="198">
        <v>45812</v>
      </c>
      <c r="CM443" s="1" t="str">
        <f t="shared" si="6"/>
        <v>1404/03/14</v>
      </c>
    </row>
    <row r="444" spans="89:91" ht="43.5" customHeight="1">
      <c r="CK444" s="1" t="s">
        <v>154</v>
      </c>
      <c r="CL444" s="198">
        <v>45813</v>
      </c>
      <c r="CM444" s="1" t="str">
        <f t="shared" si="6"/>
        <v>1404/03/15</v>
      </c>
    </row>
    <row r="445" spans="89:91" ht="43.5" customHeight="1">
      <c r="CK445" s="1" t="s">
        <v>708</v>
      </c>
      <c r="CL445" s="198">
        <v>45814</v>
      </c>
      <c r="CM445" s="1" t="str">
        <f t="shared" si="6"/>
        <v>1404/03/16</v>
      </c>
    </row>
    <row r="446" spans="89:91" ht="43.5" customHeight="1">
      <c r="CK446" s="1" t="s">
        <v>709</v>
      </c>
      <c r="CL446" s="198">
        <v>45815</v>
      </c>
      <c r="CM446" s="1" t="str">
        <f t="shared" si="6"/>
        <v>1404/03/17</v>
      </c>
    </row>
    <row r="447" spans="89:91" ht="43.5" customHeight="1">
      <c r="CK447" s="1" t="s">
        <v>101</v>
      </c>
      <c r="CL447" s="198">
        <v>45816</v>
      </c>
      <c r="CM447" s="1" t="str">
        <f t="shared" si="6"/>
        <v>1404/03/18</v>
      </c>
    </row>
    <row r="448" spans="89:91" ht="43.5" customHeight="1">
      <c r="CK448" s="1" t="s">
        <v>94</v>
      </c>
      <c r="CL448" s="198">
        <v>45817</v>
      </c>
      <c r="CM448" s="1" t="str">
        <f t="shared" si="6"/>
        <v>1404/03/19</v>
      </c>
    </row>
    <row r="449" spans="89:91" ht="43.5" customHeight="1">
      <c r="CK449" s="1" t="s">
        <v>710</v>
      </c>
      <c r="CL449" s="198">
        <v>45818</v>
      </c>
      <c r="CM449" s="1" t="str">
        <f t="shared" si="6"/>
        <v>1404/03/20</v>
      </c>
    </row>
    <row r="450" spans="89:91" ht="43.5" customHeight="1">
      <c r="CK450" s="1" t="s">
        <v>711</v>
      </c>
      <c r="CL450" s="198">
        <v>45819</v>
      </c>
      <c r="CM450" s="1" t="str">
        <f t="shared" si="6"/>
        <v>1404/03/21</v>
      </c>
    </row>
    <row r="451" spans="89:91" ht="43.5" customHeight="1">
      <c r="CK451" s="1" t="s">
        <v>712</v>
      </c>
      <c r="CL451" s="198">
        <v>45820</v>
      </c>
      <c r="CM451" s="1" t="str">
        <f t="shared" ref="CM451:CM514" si="7">TEXT(CL451,"[$-fa-IR,96]yyyy/mm/dd")</f>
        <v>1404/03/22</v>
      </c>
    </row>
    <row r="452" spans="89:91" ht="43.5" customHeight="1">
      <c r="CK452" s="1" t="s">
        <v>713</v>
      </c>
      <c r="CL452" s="198">
        <v>45821</v>
      </c>
      <c r="CM452" s="1" t="str">
        <f t="shared" si="7"/>
        <v>1404/03/23</v>
      </c>
    </row>
    <row r="453" spans="89:91" ht="43.5" customHeight="1">
      <c r="CK453" s="1" t="s">
        <v>133</v>
      </c>
      <c r="CL453" s="198">
        <v>45822</v>
      </c>
      <c r="CM453" s="1" t="str">
        <f t="shared" si="7"/>
        <v>1404/03/24</v>
      </c>
    </row>
    <row r="454" spans="89:91" ht="43.5" customHeight="1">
      <c r="CK454" s="1" t="s">
        <v>119</v>
      </c>
      <c r="CL454" s="198">
        <v>45823</v>
      </c>
      <c r="CM454" s="1" t="str">
        <f t="shared" si="7"/>
        <v>1404/03/25</v>
      </c>
    </row>
    <row r="455" spans="89:91" ht="43.5" customHeight="1">
      <c r="CK455" s="1" t="s">
        <v>134</v>
      </c>
      <c r="CL455" s="198">
        <v>45824</v>
      </c>
      <c r="CM455" s="1" t="str">
        <f t="shared" si="7"/>
        <v>1404/03/26</v>
      </c>
    </row>
    <row r="456" spans="89:91" ht="43.5" customHeight="1">
      <c r="CK456" s="1" t="s">
        <v>714</v>
      </c>
      <c r="CL456" s="198">
        <v>45825</v>
      </c>
      <c r="CM456" s="1" t="str">
        <f t="shared" si="7"/>
        <v>1404/03/27</v>
      </c>
    </row>
    <row r="457" spans="89:91" ht="43.5" customHeight="1">
      <c r="CK457" s="1" t="s">
        <v>715</v>
      </c>
      <c r="CL457" s="198">
        <v>45826</v>
      </c>
      <c r="CM457" s="1" t="str">
        <f t="shared" si="7"/>
        <v>1404/03/28</v>
      </c>
    </row>
    <row r="458" spans="89:91" ht="43.5" customHeight="1">
      <c r="CK458" s="1" t="s">
        <v>716</v>
      </c>
      <c r="CL458" s="198">
        <v>45827</v>
      </c>
      <c r="CM458" s="1" t="str">
        <f t="shared" si="7"/>
        <v>1404/03/29</v>
      </c>
    </row>
    <row r="459" spans="89:91" ht="43.5" customHeight="1">
      <c r="CK459" s="1" t="s">
        <v>140</v>
      </c>
      <c r="CL459" s="198">
        <v>45828</v>
      </c>
      <c r="CM459" s="1" t="str">
        <f t="shared" si="7"/>
        <v>1404/03/30</v>
      </c>
    </row>
    <row r="460" spans="89:91" ht="43.5" customHeight="1">
      <c r="CK460" s="1" t="s">
        <v>161</v>
      </c>
      <c r="CL460" s="198">
        <v>45829</v>
      </c>
      <c r="CM460" s="1" t="str">
        <f t="shared" si="7"/>
        <v>1404/03/31</v>
      </c>
    </row>
    <row r="461" spans="89:91" ht="43.5" customHeight="1">
      <c r="CK461" s="1" t="s">
        <v>717</v>
      </c>
      <c r="CL461" s="198">
        <v>45830</v>
      </c>
      <c r="CM461" s="1" t="str">
        <f t="shared" si="7"/>
        <v>1404/04/01</v>
      </c>
    </row>
    <row r="462" spans="89:91" ht="43.5" customHeight="1">
      <c r="CK462" s="1" t="s">
        <v>718</v>
      </c>
      <c r="CL462" s="198">
        <v>45831</v>
      </c>
      <c r="CM462" s="1" t="str">
        <f t="shared" si="7"/>
        <v>1404/04/02</v>
      </c>
    </row>
    <row r="463" spans="89:91" ht="43.5" customHeight="1">
      <c r="CK463" s="1" t="s">
        <v>719</v>
      </c>
      <c r="CL463" s="198">
        <v>45832</v>
      </c>
      <c r="CM463" s="1" t="str">
        <f t="shared" si="7"/>
        <v>1404/04/03</v>
      </c>
    </row>
    <row r="464" spans="89:91" ht="43.5" customHeight="1">
      <c r="CK464" s="1" t="s">
        <v>720</v>
      </c>
      <c r="CL464" s="198">
        <v>45833</v>
      </c>
      <c r="CM464" s="1" t="str">
        <f t="shared" si="7"/>
        <v>1404/04/04</v>
      </c>
    </row>
    <row r="465" spans="89:91" ht="43.5" customHeight="1">
      <c r="CK465" s="1" t="s">
        <v>721</v>
      </c>
      <c r="CL465" s="198">
        <v>45834</v>
      </c>
      <c r="CM465" s="1" t="str">
        <f t="shared" si="7"/>
        <v>1404/04/05</v>
      </c>
    </row>
    <row r="466" spans="89:91" ht="43.5" customHeight="1">
      <c r="CK466" s="1" t="s">
        <v>722</v>
      </c>
      <c r="CL466" s="198">
        <v>45835</v>
      </c>
      <c r="CM466" s="1" t="str">
        <f t="shared" si="7"/>
        <v>1404/04/06</v>
      </c>
    </row>
    <row r="467" spans="89:91" ht="43.5" customHeight="1">
      <c r="CK467" s="1" t="s">
        <v>129</v>
      </c>
      <c r="CL467" s="198">
        <v>45836</v>
      </c>
      <c r="CM467" s="1" t="str">
        <f t="shared" si="7"/>
        <v>1404/04/07</v>
      </c>
    </row>
    <row r="468" spans="89:91" ht="43.5" customHeight="1">
      <c r="CK468" s="1" t="s">
        <v>156</v>
      </c>
      <c r="CL468" s="198">
        <v>45837</v>
      </c>
      <c r="CM468" s="1" t="str">
        <f t="shared" si="7"/>
        <v>1404/04/08</v>
      </c>
    </row>
    <row r="469" spans="89:91" ht="43.5" customHeight="1">
      <c r="CK469" s="1" t="s">
        <v>135</v>
      </c>
      <c r="CL469" s="198">
        <v>45838</v>
      </c>
      <c r="CM469" s="1" t="str">
        <f t="shared" si="7"/>
        <v>1404/04/09</v>
      </c>
    </row>
    <row r="470" spans="89:91" ht="43.5" customHeight="1">
      <c r="CK470" s="1" t="s">
        <v>96</v>
      </c>
      <c r="CL470" s="198">
        <v>45839</v>
      </c>
      <c r="CM470" s="1" t="str">
        <f t="shared" si="7"/>
        <v>1404/04/10</v>
      </c>
    </row>
    <row r="471" spans="89:91" ht="43.5" customHeight="1">
      <c r="CK471" s="1" t="s">
        <v>723</v>
      </c>
      <c r="CL471" s="198">
        <v>45840</v>
      </c>
      <c r="CM471" s="1" t="str">
        <f t="shared" si="7"/>
        <v>1404/04/11</v>
      </c>
    </row>
    <row r="472" spans="89:91" ht="43.5" customHeight="1">
      <c r="CK472" s="1" t="s">
        <v>724</v>
      </c>
      <c r="CL472" s="198">
        <v>45841</v>
      </c>
      <c r="CM472" s="1" t="str">
        <f t="shared" si="7"/>
        <v>1404/04/12</v>
      </c>
    </row>
    <row r="473" spans="89:91" ht="43.5" customHeight="1">
      <c r="CK473" s="1" t="s">
        <v>725</v>
      </c>
      <c r="CL473" s="198">
        <v>45842</v>
      </c>
      <c r="CM473" s="1" t="str">
        <f t="shared" si="7"/>
        <v>1404/04/13</v>
      </c>
    </row>
    <row r="474" spans="89:91" ht="43.5" customHeight="1">
      <c r="CK474" s="1" t="s">
        <v>726</v>
      </c>
      <c r="CL474" s="198">
        <v>45843</v>
      </c>
      <c r="CM474" s="1" t="str">
        <f t="shared" si="7"/>
        <v>1404/04/14</v>
      </c>
    </row>
    <row r="475" spans="89:91" ht="43.5" customHeight="1">
      <c r="CK475" s="1" t="s">
        <v>131</v>
      </c>
      <c r="CL475" s="198">
        <v>45844</v>
      </c>
      <c r="CM475" s="1" t="str">
        <f t="shared" si="7"/>
        <v>1404/04/15</v>
      </c>
    </row>
    <row r="476" spans="89:91" ht="43.5" customHeight="1">
      <c r="CK476" s="1" t="s">
        <v>144</v>
      </c>
      <c r="CL476" s="198">
        <v>45845</v>
      </c>
      <c r="CM476" s="1" t="str">
        <f t="shared" si="7"/>
        <v>1404/04/16</v>
      </c>
    </row>
    <row r="477" spans="89:91" ht="43.5" customHeight="1">
      <c r="CK477" s="1" t="s">
        <v>157</v>
      </c>
      <c r="CL477" s="198">
        <v>45846</v>
      </c>
      <c r="CM477" s="1" t="str">
        <f t="shared" si="7"/>
        <v>1404/04/17</v>
      </c>
    </row>
    <row r="478" spans="89:91" ht="43.5" customHeight="1">
      <c r="CK478" s="1" t="s">
        <v>117</v>
      </c>
      <c r="CL478" s="198">
        <v>45847</v>
      </c>
      <c r="CM478" s="1" t="str">
        <f t="shared" si="7"/>
        <v>1404/04/18</v>
      </c>
    </row>
    <row r="479" spans="89:91" ht="43.5" customHeight="1">
      <c r="CK479" s="1" t="s">
        <v>118</v>
      </c>
      <c r="CL479" s="198">
        <v>45848</v>
      </c>
      <c r="CM479" s="1" t="str">
        <f t="shared" si="7"/>
        <v>1404/04/19</v>
      </c>
    </row>
    <row r="480" spans="89:91" ht="43.5" customHeight="1">
      <c r="CK480" s="1" t="s">
        <v>727</v>
      </c>
      <c r="CL480" s="198">
        <v>45849</v>
      </c>
      <c r="CM480" s="1" t="str">
        <f t="shared" si="7"/>
        <v>1404/04/20</v>
      </c>
    </row>
    <row r="481" spans="89:91" ht="43.5" customHeight="1">
      <c r="CK481" s="1" t="s">
        <v>145</v>
      </c>
      <c r="CL481" s="198">
        <v>45850</v>
      </c>
      <c r="CM481" s="1" t="str">
        <f t="shared" si="7"/>
        <v>1404/04/21</v>
      </c>
    </row>
    <row r="482" spans="89:91" ht="43.5" customHeight="1">
      <c r="CK482" s="1" t="s">
        <v>97</v>
      </c>
      <c r="CL482" s="198">
        <v>45851</v>
      </c>
      <c r="CM482" s="1" t="str">
        <f t="shared" si="7"/>
        <v>1404/04/22</v>
      </c>
    </row>
    <row r="483" spans="89:91" ht="43.5" customHeight="1">
      <c r="CK483" s="1" t="s">
        <v>121</v>
      </c>
      <c r="CL483" s="198">
        <v>45852</v>
      </c>
      <c r="CM483" s="1" t="str">
        <f t="shared" si="7"/>
        <v>1404/04/23</v>
      </c>
    </row>
    <row r="484" spans="89:91" ht="43.5" customHeight="1">
      <c r="CK484" s="1" t="s">
        <v>728</v>
      </c>
      <c r="CL484" s="198">
        <v>45853</v>
      </c>
      <c r="CM484" s="1" t="str">
        <f t="shared" si="7"/>
        <v>1404/04/24</v>
      </c>
    </row>
    <row r="485" spans="89:91" ht="43.5" customHeight="1">
      <c r="CK485" s="1" t="s">
        <v>729</v>
      </c>
      <c r="CL485" s="198">
        <v>45854</v>
      </c>
      <c r="CM485" s="1" t="str">
        <f t="shared" si="7"/>
        <v>1404/04/25</v>
      </c>
    </row>
    <row r="486" spans="89:91" ht="43.5" customHeight="1">
      <c r="CK486" s="1" t="s">
        <v>730</v>
      </c>
      <c r="CL486" s="198">
        <v>45855</v>
      </c>
      <c r="CM486" s="1" t="str">
        <f t="shared" si="7"/>
        <v>1404/04/26</v>
      </c>
    </row>
    <row r="487" spans="89:91" ht="43.5" customHeight="1">
      <c r="CK487" s="1" t="s">
        <v>130</v>
      </c>
      <c r="CL487" s="198">
        <v>45856</v>
      </c>
      <c r="CM487" s="1" t="str">
        <f t="shared" si="7"/>
        <v>1404/04/27</v>
      </c>
    </row>
    <row r="488" spans="89:91" ht="43.5" customHeight="1">
      <c r="CK488" s="1" t="s">
        <v>158</v>
      </c>
      <c r="CL488" s="198">
        <v>45857</v>
      </c>
      <c r="CM488" s="1" t="str">
        <f t="shared" si="7"/>
        <v>1404/04/28</v>
      </c>
    </row>
    <row r="489" spans="89:91" ht="43.5" customHeight="1">
      <c r="CK489" s="1" t="s">
        <v>731</v>
      </c>
      <c r="CL489" s="198">
        <v>45858</v>
      </c>
      <c r="CM489" s="1" t="str">
        <f t="shared" si="7"/>
        <v>1404/04/29</v>
      </c>
    </row>
    <row r="490" spans="89:91" ht="43.5" customHeight="1">
      <c r="CK490" s="1" t="s">
        <v>732</v>
      </c>
      <c r="CL490" s="198">
        <v>45859</v>
      </c>
      <c r="CM490" s="1" t="str">
        <f t="shared" si="7"/>
        <v>1404/04/30</v>
      </c>
    </row>
    <row r="491" spans="89:91" ht="43.5" customHeight="1">
      <c r="CK491" s="1" t="s">
        <v>160</v>
      </c>
      <c r="CL491" s="198">
        <v>45860</v>
      </c>
      <c r="CM491" s="1" t="str">
        <f t="shared" si="7"/>
        <v>1404/04/31</v>
      </c>
    </row>
    <row r="492" spans="89:91" ht="43.5" customHeight="1">
      <c r="CK492" s="1" t="s">
        <v>733</v>
      </c>
      <c r="CL492" s="198">
        <v>45861</v>
      </c>
      <c r="CM492" s="1" t="str">
        <f t="shared" si="7"/>
        <v>1404/05/01</v>
      </c>
    </row>
    <row r="493" spans="89:91" ht="43.5" customHeight="1">
      <c r="CK493" s="1" t="s">
        <v>734</v>
      </c>
      <c r="CL493" s="198">
        <v>45862</v>
      </c>
      <c r="CM493" s="1" t="str">
        <f t="shared" si="7"/>
        <v>1404/05/02</v>
      </c>
    </row>
    <row r="494" spans="89:91" ht="43.5" customHeight="1">
      <c r="CK494" s="1" t="s">
        <v>735</v>
      </c>
      <c r="CL494" s="198">
        <v>45863</v>
      </c>
      <c r="CM494" s="1" t="str">
        <f t="shared" si="7"/>
        <v>1404/05/03</v>
      </c>
    </row>
    <row r="495" spans="89:91" ht="43.5" customHeight="1">
      <c r="CK495" s="1" t="s">
        <v>132</v>
      </c>
      <c r="CL495" s="198">
        <v>45864</v>
      </c>
      <c r="CM495" s="1" t="str">
        <f t="shared" si="7"/>
        <v>1404/05/04</v>
      </c>
    </row>
    <row r="496" spans="89:91" ht="43.5" customHeight="1">
      <c r="CK496" s="1" t="s">
        <v>736</v>
      </c>
      <c r="CL496" s="198">
        <v>45865</v>
      </c>
      <c r="CM496" s="1" t="str">
        <f t="shared" si="7"/>
        <v>1404/05/05</v>
      </c>
    </row>
    <row r="497" spans="89:91" ht="43.5" customHeight="1">
      <c r="CK497" s="1" t="s">
        <v>737</v>
      </c>
      <c r="CL497" s="198">
        <v>45866</v>
      </c>
      <c r="CM497" s="1" t="str">
        <f t="shared" si="7"/>
        <v>1404/05/06</v>
      </c>
    </row>
    <row r="498" spans="89:91" ht="43.5" customHeight="1">
      <c r="CK498" s="1" t="s">
        <v>738</v>
      </c>
      <c r="CL498" s="198">
        <v>45867</v>
      </c>
      <c r="CM498" s="1" t="str">
        <f t="shared" si="7"/>
        <v>1404/05/07</v>
      </c>
    </row>
    <row r="499" spans="89:91" ht="43.5" customHeight="1">
      <c r="CK499" s="1" t="s">
        <v>739</v>
      </c>
      <c r="CL499" s="198">
        <v>45868</v>
      </c>
      <c r="CM499" s="1" t="str">
        <f t="shared" si="7"/>
        <v>1404/05/08</v>
      </c>
    </row>
    <row r="500" spans="89:91" ht="43.5" customHeight="1">
      <c r="CK500" s="1" t="s">
        <v>740</v>
      </c>
      <c r="CL500" s="198">
        <v>45869</v>
      </c>
      <c r="CM500" s="1" t="str">
        <f t="shared" si="7"/>
        <v>1404/05/09</v>
      </c>
    </row>
    <row r="501" spans="89:91" ht="43.5" customHeight="1">
      <c r="CK501" s="1" t="s">
        <v>291</v>
      </c>
      <c r="CL501" s="198">
        <v>45870</v>
      </c>
      <c r="CM501" s="1" t="str">
        <f t="shared" si="7"/>
        <v>1404/05/10</v>
      </c>
    </row>
    <row r="502" spans="89:91" ht="43.5" customHeight="1">
      <c r="CK502" s="1" t="s">
        <v>741</v>
      </c>
      <c r="CL502" s="198">
        <v>45871</v>
      </c>
      <c r="CM502" s="1" t="str">
        <f t="shared" si="7"/>
        <v>1404/05/11</v>
      </c>
    </row>
    <row r="503" spans="89:91" ht="43.5" customHeight="1">
      <c r="CK503" s="1" t="s">
        <v>292</v>
      </c>
      <c r="CL503" s="198">
        <v>45872</v>
      </c>
      <c r="CM503" s="1" t="str">
        <f t="shared" si="7"/>
        <v>1404/05/12</v>
      </c>
    </row>
    <row r="504" spans="89:91" ht="43.5" customHeight="1">
      <c r="CK504" s="1" t="s">
        <v>742</v>
      </c>
      <c r="CL504" s="198">
        <v>45873</v>
      </c>
      <c r="CM504" s="1" t="str">
        <f t="shared" si="7"/>
        <v>1404/05/13</v>
      </c>
    </row>
    <row r="505" spans="89:91" ht="43.5" customHeight="1">
      <c r="CK505" s="1" t="s">
        <v>293</v>
      </c>
      <c r="CL505" s="198">
        <v>45874</v>
      </c>
      <c r="CM505" s="1" t="str">
        <f t="shared" si="7"/>
        <v>1404/05/14</v>
      </c>
    </row>
    <row r="506" spans="89:91" ht="43.5" customHeight="1">
      <c r="CK506" s="1" t="s">
        <v>294</v>
      </c>
      <c r="CL506" s="198">
        <v>45875</v>
      </c>
      <c r="CM506" s="1" t="str">
        <f t="shared" si="7"/>
        <v>1404/05/15</v>
      </c>
    </row>
    <row r="507" spans="89:91" ht="43.5" customHeight="1">
      <c r="CK507" s="1" t="s">
        <v>743</v>
      </c>
      <c r="CL507" s="198">
        <v>45876</v>
      </c>
      <c r="CM507" s="1" t="str">
        <f t="shared" si="7"/>
        <v>1404/05/16</v>
      </c>
    </row>
    <row r="508" spans="89:91" ht="43.5" customHeight="1">
      <c r="CK508" s="1" t="s">
        <v>744</v>
      </c>
      <c r="CL508" s="198">
        <v>45877</v>
      </c>
      <c r="CM508" s="1" t="str">
        <f t="shared" si="7"/>
        <v>1404/05/17</v>
      </c>
    </row>
    <row r="509" spans="89:91" ht="43.5" customHeight="1">
      <c r="CK509" s="198" t="s">
        <v>745</v>
      </c>
      <c r="CL509" s="198">
        <v>45878</v>
      </c>
      <c r="CM509" s="1" t="str">
        <f t="shared" si="7"/>
        <v>1404/05/18</v>
      </c>
    </row>
    <row r="510" spans="89:91" ht="43.5" customHeight="1">
      <c r="CK510" s="1" t="s">
        <v>746</v>
      </c>
      <c r="CL510" s="198">
        <v>45879</v>
      </c>
      <c r="CM510" s="1" t="str">
        <f t="shared" si="7"/>
        <v>1404/05/19</v>
      </c>
    </row>
    <row r="511" spans="89:91" ht="43.5" customHeight="1">
      <c r="CK511" s="1" t="s">
        <v>747</v>
      </c>
      <c r="CL511" s="198">
        <v>45880</v>
      </c>
      <c r="CM511" s="1" t="str">
        <f t="shared" si="7"/>
        <v>1404/05/20</v>
      </c>
    </row>
    <row r="512" spans="89:91" ht="43.5" customHeight="1">
      <c r="CK512" s="1" t="s">
        <v>748</v>
      </c>
      <c r="CL512" s="198">
        <v>45881</v>
      </c>
      <c r="CM512" s="1" t="str">
        <f t="shared" si="7"/>
        <v>1404/05/21</v>
      </c>
    </row>
    <row r="513" spans="89:91" ht="43.5" customHeight="1">
      <c r="CK513" s="1" t="s">
        <v>749</v>
      </c>
      <c r="CL513" s="198">
        <v>45882</v>
      </c>
      <c r="CM513" s="1" t="str">
        <f t="shared" si="7"/>
        <v>1404/05/22</v>
      </c>
    </row>
    <row r="514" spans="89:91" ht="43.5" customHeight="1">
      <c r="CK514" s="1" t="s">
        <v>750</v>
      </c>
      <c r="CL514" s="198">
        <v>45883</v>
      </c>
      <c r="CM514" s="1" t="str">
        <f t="shared" si="7"/>
        <v>1404/05/23</v>
      </c>
    </row>
    <row r="515" spans="89:91" ht="43.5" customHeight="1">
      <c r="CK515" s="1" t="s">
        <v>751</v>
      </c>
      <c r="CL515" s="198">
        <v>45884</v>
      </c>
      <c r="CM515" s="1" t="str">
        <f t="shared" ref="CM515:CM578" si="8">TEXT(CL515,"[$-fa-IR,96]yyyy/mm/dd")</f>
        <v>1404/05/24</v>
      </c>
    </row>
    <row r="516" spans="89:91" ht="43.5" customHeight="1">
      <c r="CK516" s="1" t="s">
        <v>122</v>
      </c>
      <c r="CL516" s="198">
        <v>45885</v>
      </c>
      <c r="CM516" s="1" t="str">
        <f t="shared" si="8"/>
        <v>1404/05/25</v>
      </c>
    </row>
    <row r="517" spans="89:91" ht="43.5" customHeight="1">
      <c r="CK517" s="1" t="s">
        <v>752</v>
      </c>
      <c r="CL517" s="198">
        <v>45886</v>
      </c>
      <c r="CM517" s="1" t="str">
        <f t="shared" si="8"/>
        <v>1404/05/26</v>
      </c>
    </row>
    <row r="518" spans="89:91" ht="43.5" customHeight="1">
      <c r="CK518" s="1" t="s">
        <v>753</v>
      </c>
      <c r="CL518" s="198">
        <v>45887</v>
      </c>
      <c r="CM518" s="1" t="str">
        <f t="shared" si="8"/>
        <v>1404/05/27</v>
      </c>
    </row>
    <row r="519" spans="89:91" ht="43.5" customHeight="1">
      <c r="CK519" s="1" t="s">
        <v>754</v>
      </c>
      <c r="CL519" s="198">
        <v>45888</v>
      </c>
      <c r="CM519" s="1" t="str">
        <f t="shared" si="8"/>
        <v>1404/05/28</v>
      </c>
    </row>
    <row r="520" spans="89:91" ht="43.5" customHeight="1">
      <c r="CK520" s="1" t="s">
        <v>755</v>
      </c>
      <c r="CL520" s="198">
        <v>45889</v>
      </c>
      <c r="CM520" s="1" t="str">
        <f t="shared" si="8"/>
        <v>1404/05/29</v>
      </c>
    </row>
    <row r="521" spans="89:91" ht="43.5" customHeight="1">
      <c r="CK521" s="1" t="s">
        <v>756</v>
      </c>
      <c r="CL521" s="198">
        <v>45890</v>
      </c>
      <c r="CM521" s="1" t="str">
        <f t="shared" si="8"/>
        <v>1404/05/30</v>
      </c>
    </row>
    <row r="522" spans="89:91" ht="43.5" customHeight="1">
      <c r="CK522" s="1" t="s">
        <v>757</v>
      </c>
      <c r="CL522" s="198">
        <v>45891</v>
      </c>
      <c r="CM522" s="1" t="str">
        <f t="shared" si="8"/>
        <v>1404/05/31</v>
      </c>
    </row>
    <row r="523" spans="89:91" ht="43.5" customHeight="1">
      <c r="CK523" s="1" t="s">
        <v>758</v>
      </c>
      <c r="CL523" s="198">
        <v>45892</v>
      </c>
      <c r="CM523" s="1" t="str">
        <f t="shared" si="8"/>
        <v>1404/06/01</v>
      </c>
    </row>
    <row r="524" spans="89:91" ht="43.5" customHeight="1">
      <c r="CK524" s="1" t="s">
        <v>759</v>
      </c>
      <c r="CL524" s="198">
        <v>45893</v>
      </c>
      <c r="CM524" s="1" t="str">
        <f t="shared" si="8"/>
        <v>1404/06/02</v>
      </c>
    </row>
    <row r="525" spans="89:91" ht="43.5" customHeight="1">
      <c r="CK525" s="1" t="s">
        <v>760</v>
      </c>
      <c r="CL525" s="198">
        <v>45894</v>
      </c>
      <c r="CM525" s="1" t="str">
        <f t="shared" si="8"/>
        <v>1404/06/03</v>
      </c>
    </row>
    <row r="526" spans="89:91" ht="43.5" customHeight="1">
      <c r="CK526" s="1" t="s">
        <v>761</v>
      </c>
      <c r="CL526" s="198">
        <v>45895</v>
      </c>
      <c r="CM526" s="1" t="str">
        <f t="shared" si="8"/>
        <v>1404/06/04</v>
      </c>
    </row>
    <row r="527" spans="89:91" ht="43.5" customHeight="1">
      <c r="CK527" s="1" t="s">
        <v>762</v>
      </c>
      <c r="CL527" s="198">
        <v>45896</v>
      </c>
      <c r="CM527" s="1" t="str">
        <f t="shared" si="8"/>
        <v>1404/06/05</v>
      </c>
    </row>
    <row r="528" spans="89:91" ht="43.5" customHeight="1">
      <c r="CK528" s="1" t="s">
        <v>763</v>
      </c>
      <c r="CL528" s="198">
        <v>45897</v>
      </c>
      <c r="CM528" s="1" t="str">
        <f t="shared" si="8"/>
        <v>1404/06/06</v>
      </c>
    </row>
    <row r="529" spans="89:91" ht="43.5" customHeight="1">
      <c r="CK529" s="1" t="s">
        <v>764</v>
      </c>
      <c r="CL529" s="198">
        <v>45898</v>
      </c>
      <c r="CM529" s="1" t="str">
        <f t="shared" si="8"/>
        <v>1404/06/07</v>
      </c>
    </row>
    <row r="530" spans="89:91" ht="43.5" customHeight="1">
      <c r="CK530" s="1" t="s">
        <v>765</v>
      </c>
      <c r="CL530" s="198">
        <v>45899</v>
      </c>
      <c r="CM530" s="1" t="str">
        <f t="shared" si="8"/>
        <v>1404/06/08</v>
      </c>
    </row>
    <row r="531" spans="89:91" ht="43.5" customHeight="1">
      <c r="CK531" s="1" t="s">
        <v>766</v>
      </c>
      <c r="CL531" s="198">
        <v>45900</v>
      </c>
      <c r="CM531" s="1" t="str">
        <f t="shared" si="8"/>
        <v>1404/06/09</v>
      </c>
    </row>
    <row r="532" spans="89:91" ht="43.5" customHeight="1">
      <c r="CK532" s="1" t="s">
        <v>767</v>
      </c>
      <c r="CL532" s="198">
        <v>45901</v>
      </c>
      <c r="CM532" s="1" t="str">
        <f t="shared" si="8"/>
        <v>1404/06/10</v>
      </c>
    </row>
    <row r="533" spans="89:91" ht="43.5" customHeight="1">
      <c r="CK533" s="1" t="s">
        <v>768</v>
      </c>
      <c r="CL533" s="198">
        <v>45902</v>
      </c>
      <c r="CM533" s="1" t="str">
        <f t="shared" si="8"/>
        <v>1404/06/11</v>
      </c>
    </row>
    <row r="534" spans="89:91" ht="43.5" customHeight="1">
      <c r="CK534" s="1" t="s">
        <v>769</v>
      </c>
      <c r="CL534" s="198">
        <v>45903</v>
      </c>
      <c r="CM534" s="1" t="str">
        <f t="shared" si="8"/>
        <v>1404/06/12</v>
      </c>
    </row>
    <row r="535" spans="89:91" ht="43.5" customHeight="1">
      <c r="CK535" s="1" t="s">
        <v>770</v>
      </c>
      <c r="CL535" s="198">
        <v>45904</v>
      </c>
      <c r="CM535" s="1" t="str">
        <f t="shared" si="8"/>
        <v>1404/06/13</v>
      </c>
    </row>
    <row r="536" spans="89:91" ht="43.5" customHeight="1">
      <c r="CK536" s="1" t="s">
        <v>771</v>
      </c>
      <c r="CL536" s="198">
        <v>45905</v>
      </c>
      <c r="CM536" s="1" t="str">
        <f t="shared" si="8"/>
        <v>1404/06/14</v>
      </c>
    </row>
    <row r="537" spans="89:91" ht="43.5" customHeight="1">
      <c r="CK537" s="1" t="s">
        <v>772</v>
      </c>
      <c r="CL537" s="198">
        <v>45906</v>
      </c>
      <c r="CM537" s="1" t="str">
        <f t="shared" si="8"/>
        <v>1404/06/15</v>
      </c>
    </row>
    <row r="538" spans="89:91" ht="43.5" customHeight="1">
      <c r="CK538" s="1" t="s">
        <v>773</v>
      </c>
      <c r="CL538" s="198">
        <v>45907</v>
      </c>
      <c r="CM538" s="1" t="str">
        <f t="shared" si="8"/>
        <v>1404/06/16</v>
      </c>
    </row>
    <row r="539" spans="89:91" ht="43.5" customHeight="1">
      <c r="CK539" s="1" t="s">
        <v>774</v>
      </c>
      <c r="CL539" s="198">
        <v>45908</v>
      </c>
      <c r="CM539" s="1" t="str">
        <f t="shared" si="8"/>
        <v>1404/06/17</v>
      </c>
    </row>
    <row r="540" spans="89:91" ht="43.5" customHeight="1">
      <c r="CK540" s="1" t="s">
        <v>775</v>
      </c>
      <c r="CL540" s="198">
        <v>45909</v>
      </c>
      <c r="CM540" s="1" t="str">
        <f t="shared" si="8"/>
        <v>1404/06/18</v>
      </c>
    </row>
    <row r="541" spans="89:91" ht="43.5" customHeight="1">
      <c r="CK541" s="1" t="s">
        <v>776</v>
      </c>
      <c r="CL541" s="198">
        <v>45910</v>
      </c>
      <c r="CM541" s="1" t="str">
        <f t="shared" si="8"/>
        <v>1404/06/19</v>
      </c>
    </row>
    <row r="542" spans="89:91" ht="43.5" customHeight="1">
      <c r="CK542" s="1" t="s">
        <v>777</v>
      </c>
      <c r="CL542" s="198">
        <v>45911</v>
      </c>
      <c r="CM542" s="1" t="str">
        <f t="shared" si="8"/>
        <v>1404/06/20</v>
      </c>
    </row>
    <row r="543" spans="89:91" ht="43.5" customHeight="1">
      <c r="CK543" s="1" t="s">
        <v>778</v>
      </c>
      <c r="CL543" s="198">
        <v>45912</v>
      </c>
      <c r="CM543" s="1" t="str">
        <f t="shared" si="8"/>
        <v>1404/06/21</v>
      </c>
    </row>
    <row r="544" spans="89:91" ht="43.5" customHeight="1">
      <c r="CK544" s="1" t="s">
        <v>779</v>
      </c>
      <c r="CL544" s="198">
        <v>45913</v>
      </c>
      <c r="CM544" s="1" t="str">
        <f t="shared" si="8"/>
        <v>1404/06/22</v>
      </c>
    </row>
    <row r="545" spans="89:91" ht="43.5" customHeight="1">
      <c r="CK545" s="1" t="s">
        <v>780</v>
      </c>
      <c r="CL545" s="198">
        <v>45914</v>
      </c>
      <c r="CM545" s="1" t="str">
        <f t="shared" si="8"/>
        <v>1404/06/23</v>
      </c>
    </row>
    <row r="546" spans="89:91" ht="43.5" customHeight="1">
      <c r="CK546" s="1" t="s">
        <v>781</v>
      </c>
      <c r="CL546" s="198">
        <v>45915</v>
      </c>
      <c r="CM546" s="1" t="str">
        <f t="shared" si="8"/>
        <v>1404/06/24</v>
      </c>
    </row>
    <row r="547" spans="89:91" ht="43.5" customHeight="1">
      <c r="CK547" s="1" t="s">
        <v>782</v>
      </c>
      <c r="CL547" s="198">
        <v>45916</v>
      </c>
      <c r="CM547" s="1" t="str">
        <f t="shared" si="8"/>
        <v>1404/06/25</v>
      </c>
    </row>
    <row r="548" spans="89:91" ht="43.5" customHeight="1">
      <c r="CK548" s="1" t="s">
        <v>783</v>
      </c>
      <c r="CL548" s="198">
        <v>45917</v>
      </c>
      <c r="CM548" s="1" t="str">
        <f t="shared" si="8"/>
        <v>1404/06/26</v>
      </c>
    </row>
    <row r="549" spans="89:91" ht="43.5" customHeight="1">
      <c r="CK549" s="1" t="s">
        <v>784</v>
      </c>
      <c r="CL549" s="198">
        <v>45918</v>
      </c>
      <c r="CM549" s="1" t="str">
        <f t="shared" si="8"/>
        <v>1404/06/27</v>
      </c>
    </row>
    <row r="550" spans="89:91" ht="43.5" customHeight="1">
      <c r="CK550" s="1" t="s">
        <v>785</v>
      </c>
      <c r="CL550" s="198">
        <v>45919</v>
      </c>
      <c r="CM550" s="1" t="str">
        <f t="shared" si="8"/>
        <v>1404/06/28</v>
      </c>
    </row>
    <row r="551" spans="89:91" ht="43.5" customHeight="1">
      <c r="CK551" s="1" t="s">
        <v>786</v>
      </c>
      <c r="CL551" s="198">
        <v>45920</v>
      </c>
      <c r="CM551" s="1" t="str">
        <f t="shared" si="8"/>
        <v>1404/06/29</v>
      </c>
    </row>
    <row r="552" spans="89:91" ht="43.5" customHeight="1">
      <c r="CK552" s="1" t="s">
        <v>109</v>
      </c>
      <c r="CL552" s="198">
        <v>45921</v>
      </c>
      <c r="CM552" s="1" t="str">
        <f t="shared" si="8"/>
        <v>1404/06/30</v>
      </c>
    </row>
    <row r="553" spans="89:91" ht="43.5" customHeight="1">
      <c r="CK553" s="1" t="s">
        <v>787</v>
      </c>
      <c r="CL553" s="198">
        <v>45922</v>
      </c>
      <c r="CM553" s="1" t="str">
        <f t="shared" si="8"/>
        <v>1404/06/31</v>
      </c>
    </row>
    <row r="554" spans="89:91" ht="43.5" customHeight="1">
      <c r="CK554" s="1" t="s">
        <v>788</v>
      </c>
      <c r="CL554" s="198">
        <v>45923</v>
      </c>
      <c r="CM554" s="1" t="str">
        <f t="shared" si="8"/>
        <v>1404/07/01</v>
      </c>
    </row>
    <row r="555" spans="89:91" ht="43.5" customHeight="1">
      <c r="CK555" s="1" t="s">
        <v>789</v>
      </c>
      <c r="CL555" s="198">
        <v>45924</v>
      </c>
      <c r="CM555" s="1" t="str">
        <f t="shared" si="8"/>
        <v>1404/07/02</v>
      </c>
    </row>
    <row r="556" spans="89:91" ht="43.5" customHeight="1">
      <c r="CK556" s="1" t="s">
        <v>790</v>
      </c>
      <c r="CL556" s="198">
        <v>45925</v>
      </c>
      <c r="CM556" s="1" t="str">
        <f t="shared" si="8"/>
        <v>1404/07/03</v>
      </c>
    </row>
    <row r="557" spans="89:91" ht="43.5" customHeight="1">
      <c r="CK557" s="1" t="s">
        <v>791</v>
      </c>
      <c r="CL557" s="198">
        <v>45926</v>
      </c>
      <c r="CM557" s="1" t="str">
        <f t="shared" si="8"/>
        <v>1404/07/04</v>
      </c>
    </row>
    <row r="558" spans="89:91" ht="43.5" customHeight="1">
      <c r="CK558" s="1" t="s">
        <v>792</v>
      </c>
      <c r="CL558" s="198">
        <v>45927</v>
      </c>
      <c r="CM558" s="1" t="str">
        <f t="shared" si="8"/>
        <v>1404/07/05</v>
      </c>
    </row>
    <row r="559" spans="89:91" ht="43.5" customHeight="1">
      <c r="CK559" s="1" t="s">
        <v>793</v>
      </c>
      <c r="CL559" s="198">
        <v>45928</v>
      </c>
      <c r="CM559" s="1" t="str">
        <f t="shared" si="8"/>
        <v>1404/07/06</v>
      </c>
    </row>
    <row r="560" spans="89:91" ht="43.5" customHeight="1">
      <c r="CK560" s="1" t="s">
        <v>794</v>
      </c>
      <c r="CL560" s="198">
        <v>45929</v>
      </c>
      <c r="CM560" s="1" t="str">
        <f t="shared" si="8"/>
        <v>1404/07/07</v>
      </c>
    </row>
    <row r="561" spans="89:91" ht="43.5" customHeight="1">
      <c r="CK561" s="1" t="s">
        <v>795</v>
      </c>
      <c r="CL561" s="198">
        <v>45930</v>
      </c>
      <c r="CM561" s="1" t="str">
        <f t="shared" si="8"/>
        <v>1404/07/08</v>
      </c>
    </row>
    <row r="562" spans="89:91" ht="43.5" customHeight="1">
      <c r="CK562" s="1" t="s">
        <v>796</v>
      </c>
      <c r="CL562" s="198">
        <v>45931</v>
      </c>
      <c r="CM562" s="1" t="str">
        <f t="shared" si="8"/>
        <v>1404/07/09</v>
      </c>
    </row>
    <row r="563" spans="89:91" ht="43.5" customHeight="1">
      <c r="CK563" s="1" t="s">
        <v>797</v>
      </c>
      <c r="CL563" s="198">
        <v>45932</v>
      </c>
      <c r="CM563" s="1" t="str">
        <f t="shared" si="8"/>
        <v>1404/07/10</v>
      </c>
    </row>
    <row r="564" spans="89:91" ht="43.5" customHeight="1">
      <c r="CK564" s="1" t="s">
        <v>798</v>
      </c>
      <c r="CL564" s="198">
        <v>45933</v>
      </c>
      <c r="CM564" s="1" t="str">
        <f t="shared" si="8"/>
        <v>1404/07/11</v>
      </c>
    </row>
    <row r="565" spans="89:91" ht="43.5" customHeight="1">
      <c r="CK565" s="1" t="s">
        <v>799</v>
      </c>
      <c r="CL565" s="198">
        <v>45934</v>
      </c>
      <c r="CM565" s="1" t="str">
        <f t="shared" si="8"/>
        <v>1404/07/12</v>
      </c>
    </row>
    <row r="566" spans="89:91" ht="43.5" customHeight="1">
      <c r="CK566" s="1" t="s">
        <v>800</v>
      </c>
      <c r="CL566" s="198">
        <v>45935</v>
      </c>
      <c r="CM566" s="1" t="str">
        <f t="shared" si="8"/>
        <v>1404/07/13</v>
      </c>
    </row>
    <row r="567" spans="89:91" ht="43.5" customHeight="1">
      <c r="CK567" s="1" t="s">
        <v>801</v>
      </c>
      <c r="CL567" s="198">
        <v>45936</v>
      </c>
      <c r="CM567" s="1" t="str">
        <f t="shared" si="8"/>
        <v>1404/07/14</v>
      </c>
    </row>
    <row r="568" spans="89:91" ht="43.5" customHeight="1">
      <c r="CK568" s="1" t="s">
        <v>802</v>
      </c>
      <c r="CL568" s="198">
        <v>45937</v>
      </c>
      <c r="CM568" s="1" t="str">
        <f t="shared" si="8"/>
        <v>1404/07/15</v>
      </c>
    </row>
    <row r="569" spans="89:91" ht="43.5" customHeight="1">
      <c r="CK569" s="1" t="s">
        <v>803</v>
      </c>
      <c r="CL569" s="198">
        <v>45938</v>
      </c>
      <c r="CM569" s="1" t="str">
        <f t="shared" si="8"/>
        <v>1404/07/16</v>
      </c>
    </row>
    <row r="570" spans="89:91" ht="43.5" customHeight="1">
      <c r="CK570" s="1" t="s">
        <v>804</v>
      </c>
      <c r="CL570" s="198">
        <v>45939</v>
      </c>
      <c r="CM570" s="1" t="str">
        <f t="shared" si="8"/>
        <v>1404/07/17</v>
      </c>
    </row>
    <row r="571" spans="89:91" ht="43.5" customHeight="1">
      <c r="CK571" s="1" t="s">
        <v>805</v>
      </c>
      <c r="CL571" s="198">
        <v>45940</v>
      </c>
      <c r="CM571" s="1" t="str">
        <f t="shared" si="8"/>
        <v>1404/07/18</v>
      </c>
    </row>
    <row r="572" spans="89:91" ht="43.5" customHeight="1">
      <c r="CK572" s="1" t="s">
        <v>806</v>
      </c>
      <c r="CL572" s="198">
        <v>45941</v>
      </c>
      <c r="CM572" s="1" t="str">
        <f t="shared" si="8"/>
        <v>1404/07/19</v>
      </c>
    </row>
    <row r="573" spans="89:91" ht="43.5" customHeight="1">
      <c r="CK573" s="1" t="s">
        <v>807</v>
      </c>
      <c r="CL573" s="198">
        <v>45942</v>
      </c>
      <c r="CM573" s="1" t="str">
        <f t="shared" si="8"/>
        <v>1404/07/20</v>
      </c>
    </row>
    <row r="574" spans="89:91" ht="43.5" customHeight="1">
      <c r="CK574" s="1" t="s">
        <v>808</v>
      </c>
      <c r="CL574" s="198">
        <v>45943</v>
      </c>
      <c r="CM574" s="1" t="str">
        <f t="shared" si="8"/>
        <v>1404/07/21</v>
      </c>
    </row>
    <row r="575" spans="89:91" ht="43.5" customHeight="1">
      <c r="CK575" s="1" t="s">
        <v>809</v>
      </c>
      <c r="CL575" s="198">
        <v>45944</v>
      </c>
      <c r="CM575" s="1" t="str">
        <f t="shared" si="8"/>
        <v>1404/07/22</v>
      </c>
    </row>
    <row r="576" spans="89:91" ht="43.5" customHeight="1">
      <c r="CK576" s="1" t="s">
        <v>810</v>
      </c>
      <c r="CL576" s="198">
        <v>45945</v>
      </c>
      <c r="CM576" s="1" t="str">
        <f t="shared" si="8"/>
        <v>1404/07/23</v>
      </c>
    </row>
    <row r="577" spans="89:91" ht="43.5" customHeight="1">
      <c r="CK577" s="1" t="s">
        <v>811</v>
      </c>
      <c r="CL577" s="198">
        <v>45946</v>
      </c>
      <c r="CM577" s="1" t="str">
        <f t="shared" si="8"/>
        <v>1404/07/24</v>
      </c>
    </row>
    <row r="578" spans="89:91" ht="43.5" customHeight="1">
      <c r="CK578" s="1" t="s">
        <v>812</v>
      </c>
      <c r="CL578" s="198">
        <v>45947</v>
      </c>
      <c r="CM578" s="1" t="str">
        <f t="shared" si="8"/>
        <v>1404/07/25</v>
      </c>
    </row>
    <row r="579" spans="89:91" ht="43.5" customHeight="1">
      <c r="CK579" s="1" t="s">
        <v>813</v>
      </c>
      <c r="CL579" s="198">
        <v>45948</v>
      </c>
      <c r="CM579" s="1" t="str">
        <f t="shared" ref="CM579:CM642" si="9">TEXT(CL579,"[$-fa-IR,96]yyyy/mm/dd")</f>
        <v>1404/07/26</v>
      </c>
    </row>
    <row r="580" spans="89:91" ht="43.5" customHeight="1">
      <c r="CK580" s="1" t="s">
        <v>814</v>
      </c>
      <c r="CL580" s="198">
        <v>45949</v>
      </c>
      <c r="CM580" s="1" t="str">
        <f t="shared" si="9"/>
        <v>1404/07/27</v>
      </c>
    </row>
    <row r="581" spans="89:91" ht="43.5" customHeight="1">
      <c r="CK581" s="1" t="s">
        <v>815</v>
      </c>
      <c r="CL581" s="198">
        <v>45950</v>
      </c>
      <c r="CM581" s="1" t="str">
        <f t="shared" si="9"/>
        <v>1404/07/28</v>
      </c>
    </row>
    <row r="582" spans="89:91" ht="43.5" customHeight="1">
      <c r="CK582" s="1" t="s">
        <v>816</v>
      </c>
      <c r="CL582" s="198">
        <v>45951</v>
      </c>
      <c r="CM582" s="1" t="str">
        <f t="shared" si="9"/>
        <v>1404/07/29</v>
      </c>
    </row>
    <row r="583" spans="89:91" ht="43.5" customHeight="1">
      <c r="CK583" s="1" t="s">
        <v>817</v>
      </c>
      <c r="CL583" s="198">
        <v>45952</v>
      </c>
      <c r="CM583" s="1" t="str">
        <f t="shared" si="9"/>
        <v>1404/07/30</v>
      </c>
    </row>
    <row r="584" spans="89:91" ht="43.5" customHeight="1">
      <c r="CK584" s="1" t="s">
        <v>818</v>
      </c>
      <c r="CL584" s="198">
        <v>45953</v>
      </c>
      <c r="CM584" s="1" t="str">
        <f t="shared" si="9"/>
        <v>1404/08/01</v>
      </c>
    </row>
    <row r="585" spans="89:91" ht="43.5" customHeight="1">
      <c r="CK585" s="1" t="s">
        <v>819</v>
      </c>
      <c r="CL585" s="198">
        <v>45954</v>
      </c>
      <c r="CM585" s="1" t="str">
        <f t="shared" si="9"/>
        <v>1404/08/02</v>
      </c>
    </row>
    <row r="586" spans="89:91" ht="43.5" customHeight="1">
      <c r="CK586" s="1" t="s">
        <v>820</v>
      </c>
      <c r="CL586" s="198">
        <v>45955</v>
      </c>
      <c r="CM586" s="1" t="str">
        <f t="shared" si="9"/>
        <v>1404/08/03</v>
      </c>
    </row>
    <row r="587" spans="89:91" ht="43.5" customHeight="1">
      <c r="CK587" s="1" t="s">
        <v>821</v>
      </c>
      <c r="CL587" s="198">
        <v>45956</v>
      </c>
      <c r="CM587" s="1" t="str">
        <f t="shared" si="9"/>
        <v>1404/08/04</v>
      </c>
    </row>
    <row r="588" spans="89:91" ht="43.5" customHeight="1">
      <c r="CK588" s="1" t="s">
        <v>822</v>
      </c>
      <c r="CL588" s="198">
        <v>45957</v>
      </c>
      <c r="CM588" s="1" t="str">
        <f t="shared" si="9"/>
        <v>1404/08/05</v>
      </c>
    </row>
    <row r="589" spans="89:91" ht="43.5" customHeight="1">
      <c r="CK589" s="1" t="s">
        <v>823</v>
      </c>
      <c r="CL589" s="198">
        <v>45958</v>
      </c>
      <c r="CM589" s="1" t="str">
        <f t="shared" si="9"/>
        <v>1404/08/06</v>
      </c>
    </row>
    <row r="590" spans="89:91" ht="43.5" customHeight="1">
      <c r="CK590" s="1" t="s">
        <v>824</v>
      </c>
      <c r="CL590" s="198">
        <v>45959</v>
      </c>
      <c r="CM590" s="1" t="str">
        <f t="shared" si="9"/>
        <v>1404/08/07</v>
      </c>
    </row>
    <row r="591" spans="89:91" ht="43.5" customHeight="1">
      <c r="CK591" s="1" t="s">
        <v>825</v>
      </c>
      <c r="CL591" s="198">
        <v>45960</v>
      </c>
      <c r="CM591" s="1" t="str">
        <f t="shared" si="9"/>
        <v>1404/08/08</v>
      </c>
    </row>
    <row r="592" spans="89:91" ht="43.5" customHeight="1">
      <c r="CK592" s="1" t="s">
        <v>826</v>
      </c>
      <c r="CL592" s="198">
        <v>45961</v>
      </c>
      <c r="CM592" s="1" t="str">
        <f t="shared" si="9"/>
        <v>1404/08/09</v>
      </c>
    </row>
    <row r="593" spans="89:91" ht="43.5" customHeight="1">
      <c r="CK593" s="1" t="s">
        <v>827</v>
      </c>
      <c r="CL593" s="198">
        <v>45962</v>
      </c>
      <c r="CM593" s="1" t="str">
        <f t="shared" si="9"/>
        <v>1404/08/10</v>
      </c>
    </row>
    <row r="594" spans="89:91" ht="43.5" customHeight="1">
      <c r="CK594" s="1" t="s">
        <v>828</v>
      </c>
      <c r="CL594" s="198">
        <v>45963</v>
      </c>
      <c r="CM594" s="1" t="str">
        <f t="shared" si="9"/>
        <v>1404/08/11</v>
      </c>
    </row>
    <row r="595" spans="89:91" ht="43.5" customHeight="1">
      <c r="CK595" s="1" t="s">
        <v>829</v>
      </c>
      <c r="CL595" s="198">
        <v>45964</v>
      </c>
      <c r="CM595" s="1" t="str">
        <f t="shared" si="9"/>
        <v>1404/08/12</v>
      </c>
    </row>
    <row r="596" spans="89:91" ht="43.5" customHeight="1">
      <c r="CK596" s="1" t="s">
        <v>830</v>
      </c>
      <c r="CL596" s="198">
        <v>45965</v>
      </c>
      <c r="CM596" s="1" t="str">
        <f t="shared" si="9"/>
        <v>1404/08/13</v>
      </c>
    </row>
    <row r="597" spans="89:91" ht="43.5" customHeight="1">
      <c r="CK597" s="1" t="s">
        <v>831</v>
      </c>
      <c r="CL597" s="198">
        <v>45966</v>
      </c>
      <c r="CM597" s="1" t="str">
        <f t="shared" si="9"/>
        <v>1404/08/14</v>
      </c>
    </row>
    <row r="598" spans="89:91" ht="43.5" customHeight="1">
      <c r="CK598" s="1" t="s">
        <v>832</v>
      </c>
      <c r="CL598" s="198">
        <v>45967</v>
      </c>
      <c r="CM598" s="1" t="str">
        <f t="shared" si="9"/>
        <v>1404/08/15</v>
      </c>
    </row>
    <row r="599" spans="89:91" ht="43.5" customHeight="1">
      <c r="CK599" s="1" t="s">
        <v>833</v>
      </c>
      <c r="CL599" s="198">
        <v>45968</v>
      </c>
      <c r="CM599" s="1" t="str">
        <f t="shared" si="9"/>
        <v>1404/08/16</v>
      </c>
    </row>
    <row r="600" spans="89:91" ht="43.5" customHeight="1">
      <c r="CK600" s="1" t="s">
        <v>834</v>
      </c>
      <c r="CL600" s="198">
        <v>45969</v>
      </c>
      <c r="CM600" s="1" t="str">
        <f t="shared" si="9"/>
        <v>1404/08/17</v>
      </c>
    </row>
    <row r="601" spans="89:91" ht="43.5" customHeight="1">
      <c r="CK601" s="1" t="s">
        <v>835</v>
      </c>
      <c r="CL601" s="198">
        <v>45970</v>
      </c>
      <c r="CM601" s="1" t="str">
        <f t="shared" si="9"/>
        <v>1404/08/18</v>
      </c>
    </row>
    <row r="602" spans="89:91" ht="43.5" customHeight="1">
      <c r="CK602" s="1" t="s">
        <v>836</v>
      </c>
      <c r="CL602" s="198">
        <v>45971</v>
      </c>
      <c r="CM602" s="1" t="str">
        <f t="shared" si="9"/>
        <v>1404/08/19</v>
      </c>
    </row>
    <row r="603" spans="89:91" ht="43.5" customHeight="1">
      <c r="CK603" s="1" t="s">
        <v>837</v>
      </c>
      <c r="CL603" s="198">
        <v>45972</v>
      </c>
      <c r="CM603" s="1" t="str">
        <f t="shared" si="9"/>
        <v>1404/08/20</v>
      </c>
    </row>
    <row r="604" spans="89:91" ht="43.5" customHeight="1">
      <c r="CK604" s="1" t="s">
        <v>838</v>
      </c>
      <c r="CL604" s="198">
        <v>45973</v>
      </c>
      <c r="CM604" s="1" t="str">
        <f t="shared" si="9"/>
        <v>1404/08/21</v>
      </c>
    </row>
    <row r="605" spans="89:91" ht="43.5" customHeight="1">
      <c r="CK605" s="1" t="s">
        <v>839</v>
      </c>
      <c r="CL605" s="198">
        <v>45974</v>
      </c>
      <c r="CM605" s="1" t="str">
        <f t="shared" si="9"/>
        <v>1404/08/22</v>
      </c>
    </row>
    <row r="606" spans="89:91" ht="43.5" customHeight="1">
      <c r="CK606" s="1" t="s">
        <v>840</v>
      </c>
      <c r="CL606" s="198">
        <v>45975</v>
      </c>
      <c r="CM606" s="1" t="str">
        <f t="shared" si="9"/>
        <v>1404/08/23</v>
      </c>
    </row>
    <row r="607" spans="89:91" ht="43.5" customHeight="1">
      <c r="CK607" s="1" t="s">
        <v>841</v>
      </c>
      <c r="CL607" s="198">
        <v>45976</v>
      </c>
      <c r="CM607" s="1" t="str">
        <f t="shared" si="9"/>
        <v>1404/08/24</v>
      </c>
    </row>
    <row r="608" spans="89:91" ht="43.5" customHeight="1">
      <c r="CK608" s="1" t="s">
        <v>842</v>
      </c>
      <c r="CL608" s="198">
        <v>45977</v>
      </c>
      <c r="CM608" s="1" t="str">
        <f t="shared" si="9"/>
        <v>1404/08/25</v>
      </c>
    </row>
    <row r="609" spans="89:91" ht="43.5" customHeight="1">
      <c r="CK609" s="1" t="s">
        <v>843</v>
      </c>
      <c r="CL609" s="198">
        <v>45978</v>
      </c>
      <c r="CM609" s="1" t="str">
        <f t="shared" si="9"/>
        <v>1404/08/26</v>
      </c>
    </row>
    <row r="610" spans="89:91" ht="43.5" customHeight="1">
      <c r="CK610" s="1" t="s">
        <v>844</v>
      </c>
      <c r="CL610" s="198">
        <v>45979</v>
      </c>
      <c r="CM610" s="1" t="str">
        <f t="shared" si="9"/>
        <v>1404/08/27</v>
      </c>
    </row>
    <row r="611" spans="89:91" ht="43.5" customHeight="1">
      <c r="CK611" s="1" t="s">
        <v>845</v>
      </c>
      <c r="CL611" s="198">
        <v>45980</v>
      </c>
      <c r="CM611" s="1" t="str">
        <f t="shared" si="9"/>
        <v>1404/08/28</v>
      </c>
    </row>
    <row r="612" spans="89:91" ht="43.5" customHeight="1">
      <c r="CK612" s="1" t="s">
        <v>846</v>
      </c>
      <c r="CL612" s="198">
        <v>45981</v>
      </c>
      <c r="CM612" s="1" t="str">
        <f t="shared" si="9"/>
        <v>1404/08/29</v>
      </c>
    </row>
    <row r="613" spans="89:91" ht="43.5" customHeight="1">
      <c r="CK613" s="1" t="s">
        <v>847</v>
      </c>
      <c r="CL613" s="198">
        <v>45982</v>
      </c>
      <c r="CM613" s="1" t="str">
        <f t="shared" si="9"/>
        <v>1404/08/30</v>
      </c>
    </row>
    <row r="614" spans="89:91" ht="43.5" customHeight="1">
      <c r="CK614" s="1" t="s">
        <v>848</v>
      </c>
      <c r="CL614" s="198">
        <v>45983</v>
      </c>
      <c r="CM614" s="1" t="str">
        <f t="shared" si="9"/>
        <v>1404/09/01</v>
      </c>
    </row>
    <row r="615" spans="89:91" ht="43.5" customHeight="1">
      <c r="CK615" s="1" t="s">
        <v>849</v>
      </c>
      <c r="CL615" s="198">
        <v>45984</v>
      </c>
      <c r="CM615" s="1" t="str">
        <f t="shared" si="9"/>
        <v>1404/09/02</v>
      </c>
    </row>
    <row r="616" spans="89:91" ht="43.5" customHeight="1">
      <c r="CK616" s="1" t="s">
        <v>850</v>
      </c>
      <c r="CL616" s="198">
        <v>45985</v>
      </c>
      <c r="CM616" s="1" t="str">
        <f t="shared" si="9"/>
        <v>1404/09/03</v>
      </c>
    </row>
    <row r="617" spans="89:91" ht="43.5" customHeight="1">
      <c r="CK617" s="1" t="s">
        <v>851</v>
      </c>
      <c r="CL617" s="198">
        <v>45986</v>
      </c>
      <c r="CM617" s="1" t="str">
        <f t="shared" si="9"/>
        <v>1404/09/04</v>
      </c>
    </row>
    <row r="618" spans="89:91" ht="43.5" customHeight="1">
      <c r="CK618" s="1" t="s">
        <v>852</v>
      </c>
      <c r="CL618" s="198">
        <v>45987</v>
      </c>
      <c r="CM618" s="1" t="str">
        <f t="shared" si="9"/>
        <v>1404/09/05</v>
      </c>
    </row>
    <row r="619" spans="89:91" ht="43.5" customHeight="1">
      <c r="CK619" s="1" t="s">
        <v>853</v>
      </c>
      <c r="CL619" s="198">
        <v>45988</v>
      </c>
      <c r="CM619" s="1" t="str">
        <f t="shared" si="9"/>
        <v>1404/09/06</v>
      </c>
    </row>
    <row r="620" spans="89:91" ht="43.5" customHeight="1">
      <c r="CK620" s="1" t="s">
        <v>854</v>
      </c>
      <c r="CL620" s="198">
        <v>45989</v>
      </c>
      <c r="CM620" s="1" t="str">
        <f t="shared" si="9"/>
        <v>1404/09/07</v>
      </c>
    </row>
    <row r="621" spans="89:91" ht="43.5" customHeight="1">
      <c r="CK621" s="1" t="s">
        <v>855</v>
      </c>
      <c r="CL621" s="198">
        <v>45990</v>
      </c>
      <c r="CM621" s="1" t="str">
        <f t="shared" si="9"/>
        <v>1404/09/08</v>
      </c>
    </row>
    <row r="622" spans="89:91" ht="43.5" customHeight="1">
      <c r="CK622" s="1" t="s">
        <v>856</v>
      </c>
      <c r="CL622" s="198">
        <v>45991</v>
      </c>
      <c r="CM622" s="1" t="str">
        <f t="shared" si="9"/>
        <v>1404/09/09</v>
      </c>
    </row>
    <row r="623" spans="89:91" ht="43.5" customHeight="1">
      <c r="CK623" s="1" t="s">
        <v>857</v>
      </c>
      <c r="CL623" s="198">
        <v>45992</v>
      </c>
      <c r="CM623" s="1" t="str">
        <f t="shared" si="9"/>
        <v>1404/09/10</v>
      </c>
    </row>
    <row r="624" spans="89:91" ht="43.5" customHeight="1">
      <c r="CK624" s="1" t="s">
        <v>858</v>
      </c>
      <c r="CL624" s="198">
        <v>45993</v>
      </c>
      <c r="CM624" s="1" t="str">
        <f t="shared" si="9"/>
        <v>1404/09/11</v>
      </c>
    </row>
    <row r="625" spans="89:91" ht="43.5" customHeight="1">
      <c r="CK625" s="1" t="s">
        <v>859</v>
      </c>
      <c r="CL625" s="198">
        <v>45994</v>
      </c>
      <c r="CM625" s="1" t="str">
        <f t="shared" si="9"/>
        <v>1404/09/12</v>
      </c>
    </row>
    <row r="626" spans="89:91" ht="43.5" customHeight="1">
      <c r="CK626" s="1" t="s">
        <v>860</v>
      </c>
      <c r="CL626" s="198">
        <v>45995</v>
      </c>
      <c r="CM626" s="1" t="str">
        <f t="shared" si="9"/>
        <v>1404/09/13</v>
      </c>
    </row>
    <row r="627" spans="89:91" ht="43.5" customHeight="1">
      <c r="CK627" s="1" t="s">
        <v>861</v>
      </c>
      <c r="CL627" s="198">
        <v>45996</v>
      </c>
      <c r="CM627" s="1" t="str">
        <f t="shared" si="9"/>
        <v>1404/09/14</v>
      </c>
    </row>
    <row r="628" spans="89:91" ht="43.5" customHeight="1">
      <c r="CK628" s="1" t="s">
        <v>862</v>
      </c>
      <c r="CL628" s="198">
        <v>45997</v>
      </c>
      <c r="CM628" s="1" t="str">
        <f t="shared" si="9"/>
        <v>1404/09/15</v>
      </c>
    </row>
    <row r="629" spans="89:91" ht="43.5" customHeight="1">
      <c r="CK629" s="1" t="s">
        <v>863</v>
      </c>
      <c r="CL629" s="198">
        <v>45998</v>
      </c>
      <c r="CM629" s="1" t="str">
        <f t="shared" si="9"/>
        <v>1404/09/16</v>
      </c>
    </row>
    <row r="630" spans="89:91" ht="43.5" customHeight="1">
      <c r="CK630" s="1" t="s">
        <v>864</v>
      </c>
      <c r="CL630" s="198">
        <v>45999</v>
      </c>
      <c r="CM630" s="1" t="str">
        <f t="shared" si="9"/>
        <v>1404/09/17</v>
      </c>
    </row>
    <row r="631" spans="89:91" ht="43.5" customHeight="1">
      <c r="CK631" s="1" t="s">
        <v>865</v>
      </c>
      <c r="CL631" s="198">
        <v>46000</v>
      </c>
      <c r="CM631" s="1" t="str">
        <f t="shared" si="9"/>
        <v>1404/09/18</v>
      </c>
    </row>
    <row r="632" spans="89:91" ht="43.5" customHeight="1">
      <c r="CK632" s="1" t="s">
        <v>866</v>
      </c>
      <c r="CL632" s="198">
        <v>46001</v>
      </c>
      <c r="CM632" s="1" t="str">
        <f t="shared" si="9"/>
        <v>1404/09/19</v>
      </c>
    </row>
    <row r="633" spans="89:91" ht="43.5" customHeight="1">
      <c r="CK633" s="1" t="s">
        <v>867</v>
      </c>
      <c r="CL633" s="198">
        <v>46002</v>
      </c>
      <c r="CM633" s="1" t="str">
        <f t="shared" si="9"/>
        <v>1404/09/20</v>
      </c>
    </row>
    <row r="634" spans="89:91" ht="43.5" customHeight="1">
      <c r="CK634" s="1" t="s">
        <v>868</v>
      </c>
      <c r="CL634" s="198">
        <v>46003</v>
      </c>
      <c r="CM634" s="1" t="str">
        <f t="shared" si="9"/>
        <v>1404/09/21</v>
      </c>
    </row>
    <row r="635" spans="89:91" ht="43.5" customHeight="1">
      <c r="CK635" s="1" t="s">
        <v>869</v>
      </c>
      <c r="CL635" s="198">
        <v>46004</v>
      </c>
      <c r="CM635" s="1" t="str">
        <f t="shared" si="9"/>
        <v>1404/09/22</v>
      </c>
    </row>
    <row r="636" spans="89:91" ht="43.5" customHeight="1">
      <c r="CK636" s="1" t="s">
        <v>870</v>
      </c>
      <c r="CL636" s="198">
        <v>46005</v>
      </c>
      <c r="CM636" s="1" t="str">
        <f t="shared" si="9"/>
        <v>1404/09/23</v>
      </c>
    </row>
    <row r="637" spans="89:91" ht="43.5" customHeight="1">
      <c r="CK637" s="1" t="s">
        <v>871</v>
      </c>
      <c r="CL637" s="198">
        <v>46006</v>
      </c>
      <c r="CM637" s="1" t="str">
        <f t="shared" si="9"/>
        <v>1404/09/24</v>
      </c>
    </row>
    <row r="638" spans="89:91" ht="43.5" customHeight="1">
      <c r="CK638" s="1" t="s">
        <v>872</v>
      </c>
      <c r="CL638" s="198">
        <v>46007</v>
      </c>
      <c r="CM638" s="1" t="str">
        <f t="shared" si="9"/>
        <v>1404/09/25</v>
      </c>
    </row>
    <row r="639" spans="89:91" ht="43.5" customHeight="1">
      <c r="CK639" s="1" t="s">
        <v>873</v>
      </c>
      <c r="CL639" s="198">
        <v>46008</v>
      </c>
      <c r="CM639" s="1" t="str">
        <f t="shared" si="9"/>
        <v>1404/09/26</v>
      </c>
    </row>
    <row r="640" spans="89:91" ht="43.5" customHeight="1">
      <c r="CK640" s="1" t="s">
        <v>874</v>
      </c>
      <c r="CL640" s="198">
        <v>46009</v>
      </c>
      <c r="CM640" s="1" t="str">
        <f t="shared" si="9"/>
        <v>1404/09/27</v>
      </c>
    </row>
    <row r="641" spans="89:91" ht="43.5" customHeight="1">
      <c r="CK641" s="1" t="s">
        <v>875</v>
      </c>
      <c r="CL641" s="198">
        <v>46010</v>
      </c>
      <c r="CM641" s="1" t="str">
        <f t="shared" si="9"/>
        <v>1404/09/28</v>
      </c>
    </row>
    <row r="642" spans="89:91" ht="43.5" customHeight="1">
      <c r="CK642" s="1" t="s">
        <v>876</v>
      </c>
      <c r="CL642" s="198">
        <v>46011</v>
      </c>
      <c r="CM642" s="1" t="str">
        <f t="shared" si="9"/>
        <v>1404/09/29</v>
      </c>
    </row>
    <row r="643" spans="89:91" ht="43.5" customHeight="1">
      <c r="CK643" s="1" t="s">
        <v>877</v>
      </c>
      <c r="CL643" s="198">
        <v>46012</v>
      </c>
      <c r="CM643" s="1" t="str">
        <f t="shared" ref="CM643:CM706" si="10">TEXT(CL643,"[$-fa-IR,96]yyyy/mm/dd")</f>
        <v>1404/09/30</v>
      </c>
    </row>
    <row r="644" spans="89:91" ht="43.5" customHeight="1">
      <c r="CK644" s="1" t="s">
        <v>878</v>
      </c>
      <c r="CL644" s="198">
        <v>46013</v>
      </c>
      <c r="CM644" s="1" t="str">
        <f t="shared" si="10"/>
        <v>1404/10/01</v>
      </c>
    </row>
    <row r="645" spans="89:91" ht="43.5" customHeight="1">
      <c r="CK645" s="1" t="s">
        <v>879</v>
      </c>
      <c r="CL645" s="198">
        <v>46014</v>
      </c>
      <c r="CM645" s="1" t="str">
        <f t="shared" si="10"/>
        <v>1404/10/02</v>
      </c>
    </row>
    <row r="646" spans="89:91" ht="43.5" customHeight="1">
      <c r="CK646" s="1" t="s">
        <v>880</v>
      </c>
      <c r="CL646" s="198">
        <v>46015</v>
      </c>
      <c r="CM646" s="1" t="str">
        <f t="shared" si="10"/>
        <v>1404/10/03</v>
      </c>
    </row>
    <row r="647" spans="89:91" ht="43.5" customHeight="1">
      <c r="CK647" s="1" t="s">
        <v>881</v>
      </c>
      <c r="CL647" s="198">
        <v>46016</v>
      </c>
      <c r="CM647" s="1" t="str">
        <f t="shared" si="10"/>
        <v>1404/10/04</v>
      </c>
    </row>
    <row r="648" spans="89:91" ht="43.5" customHeight="1">
      <c r="CK648" s="1" t="s">
        <v>882</v>
      </c>
      <c r="CL648" s="198">
        <v>46017</v>
      </c>
      <c r="CM648" s="1" t="str">
        <f t="shared" si="10"/>
        <v>1404/10/05</v>
      </c>
    </row>
    <row r="649" spans="89:91" ht="43.5" customHeight="1">
      <c r="CK649" s="1" t="s">
        <v>883</v>
      </c>
      <c r="CL649" s="198">
        <v>46018</v>
      </c>
      <c r="CM649" s="1" t="str">
        <f t="shared" si="10"/>
        <v>1404/10/06</v>
      </c>
    </row>
    <row r="650" spans="89:91" ht="43.5" customHeight="1">
      <c r="CK650" s="1" t="s">
        <v>884</v>
      </c>
      <c r="CL650" s="198">
        <v>46019</v>
      </c>
      <c r="CM650" s="1" t="str">
        <f t="shared" si="10"/>
        <v>1404/10/07</v>
      </c>
    </row>
    <row r="651" spans="89:91" ht="43.5" customHeight="1">
      <c r="CK651" s="1" t="s">
        <v>885</v>
      </c>
      <c r="CL651" s="198">
        <v>46020</v>
      </c>
      <c r="CM651" s="1" t="str">
        <f t="shared" si="10"/>
        <v>1404/10/08</v>
      </c>
    </row>
    <row r="652" spans="89:91" ht="43.5" customHeight="1">
      <c r="CK652" s="1" t="s">
        <v>886</v>
      </c>
      <c r="CL652" s="198">
        <v>46021</v>
      </c>
      <c r="CM652" s="1" t="str">
        <f t="shared" si="10"/>
        <v>1404/10/09</v>
      </c>
    </row>
    <row r="653" spans="89:91" ht="43.5" customHeight="1">
      <c r="CK653" s="1" t="s">
        <v>887</v>
      </c>
      <c r="CL653" s="198">
        <v>46022</v>
      </c>
      <c r="CM653" s="1" t="str">
        <f t="shared" si="10"/>
        <v>1404/10/10</v>
      </c>
    </row>
    <row r="654" spans="89:91" ht="43.5" customHeight="1">
      <c r="CK654" s="1" t="s">
        <v>888</v>
      </c>
      <c r="CL654" s="198">
        <v>46023</v>
      </c>
      <c r="CM654" s="1" t="str">
        <f t="shared" si="10"/>
        <v>1404/10/11</v>
      </c>
    </row>
    <row r="655" spans="89:91" ht="43.5" customHeight="1">
      <c r="CK655" s="1" t="s">
        <v>889</v>
      </c>
      <c r="CL655" s="198">
        <v>46024</v>
      </c>
      <c r="CM655" s="1" t="str">
        <f t="shared" si="10"/>
        <v>1404/10/12</v>
      </c>
    </row>
    <row r="656" spans="89:91" ht="43.5" customHeight="1">
      <c r="CK656" s="1" t="s">
        <v>890</v>
      </c>
      <c r="CL656" s="198">
        <v>46025</v>
      </c>
      <c r="CM656" s="1" t="str">
        <f t="shared" si="10"/>
        <v>1404/10/13</v>
      </c>
    </row>
    <row r="657" spans="89:91" ht="43.5" customHeight="1">
      <c r="CK657" s="1" t="s">
        <v>891</v>
      </c>
      <c r="CL657" s="198">
        <v>46026</v>
      </c>
      <c r="CM657" s="1" t="str">
        <f t="shared" si="10"/>
        <v>1404/10/14</v>
      </c>
    </row>
    <row r="658" spans="89:91" ht="43.5" customHeight="1">
      <c r="CK658" s="1" t="s">
        <v>892</v>
      </c>
      <c r="CL658" s="198">
        <v>46027</v>
      </c>
      <c r="CM658" s="1" t="str">
        <f t="shared" si="10"/>
        <v>1404/10/15</v>
      </c>
    </row>
    <row r="659" spans="89:91" ht="43.5" customHeight="1">
      <c r="CK659" s="1" t="s">
        <v>893</v>
      </c>
      <c r="CL659" s="198">
        <v>46028</v>
      </c>
      <c r="CM659" s="1" t="str">
        <f t="shared" si="10"/>
        <v>1404/10/16</v>
      </c>
    </row>
    <row r="660" spans="89:91" ht="43.5" customHeight="1">
      <c r="CK660" s="1" t="s">
        <v>894</v>
      </c>
      <c r="CL660" s="198">
        <v>46029</v>
      </c>
      <c r="CM660" s="1" t="str">
        <f t="shared" si="10"/>
        <v>1404/10/17</v>
      </c>
    </row>
    <row r="661" spans="89:91" ht="43.5" customHeight="1">
      <c r="CK661" s="1" t="s">
        <v>895</v>
      </c>
      <c r="CL661" s="198">
        <v>46030</v>
      </c>
      <c r="CM661" s="1" t="str">
        <f t="shared" si="10"/>
        <v>1404/10/18</v>
      </c>
    </row>
    <row r="662" spans="89:91" ht="43.5" customHeight="1">
      <c r="CK662" s="1" t="s">
        <v>896</v>
      </c>
      <c r="CL662" s="198">
        <v>46031</v>
      </c>
      <c r="CM662" s="1" t="str">
        <f t="shared" si="10"/>
        <v>1404/10/19</v>
      </c>
    </row>
    <row r="663" spans="89:91" ht="43.5" customHeight="1">
      <c r="CK663" s="1" t="s">
        <v>897</v>
      </c>
      <c r="CL663" s="198">
        <v>46032</v>
      </c>
      <c r="CM663" s="1" t="str">
        <f t="shared" si="10"/>
        <v>1404/10/20</v>
      </c>
    </row>
    <row r="664" spans="89:91" ht="43.5" customHeight="1">
      <c r="CK664" s="1" t="s">
        <v>898</v>
      </c>
      <c r="CL664" s="198">
        <v>46033</v>
      </c>
      <c r="CM664" s="1" t="str">
        <f t="shared" si="10"/>
        <v>1404/10/21</v>
      </c>
    </row>
    <row r="665" spans="89:91" ht="43.5" customHeight="1">
      <c r="CK665" s="1" t="s">
        <v>899</v>
      </c>
      <c r="CL665" s="198">
        <v>46034</v>
      </c>
      <c r="CM665" s="1" t="str">
        <f t="shared" si="10"/>
        <v>1404/10/22</v>
      </c>
    </row>
    <row r="666" spans="89:91" ht="43.5" customHeight="1">
      <c r="CK666" s="1" t="s">
        <v>900</v>
      </c>
      <c r="CL666" s="198">
        <v>46035</v>
      </c>
      <c r="CM666" s="1" t="str">
        <f t="shared" si="10"/>
        <v>1404/10/23</v>
      </c>
    </row>
    <row r="667" spans="89:91" ht="43.5" customHeight="1">
      <c r="CK667" s="1" t="s">
        <v>901</v>
      </c>
      <c r="CL667" s="198">
        <v>46036</v>
      </c>
      <c r="CM667" s="1" t="str">
        <f t="shared" si="10"/>
        <v>1404/10/24</v>
      </c>
    </row>
    <row r="668" spans="89:91" ht="43.5" customHeight="1">
      <c r="CK668" s="1" t="s">
        <v>902</v>
      </c>
      <c r="CL668" s="198">
        <v>46037</v>
      </c>
      <c r="CM668" s="1" t="str">
        <f t="shared" si="10"/>
        <v>1404/10/25</v>
      </c>
    </row>
    <row r="669" spans="89:91" ht="43.5" customHeight="1">
      <c r="CK669" s="1" t="s">
        <v>903</v>
      </c>
      <c r="CL669" s="198">
        <v>46038</v>
      </c>
      <c r="CM669" s="1" t="str">
        <f t="shared" si="10"/>
        <v>1404/10/26</v>
      </c>
    </row>
    <row r="670" spans="89:91" ht="43.5" customHeight="1">
      <c r="CK670" s="1" t="s">
        <v>904</v>
      </c>
      <c r="CL670" s="198">
        <v>46039</v>
      </c>
      <c r="CM670" s="1" t="str">
        <f t="shared" si="10"/>
        <v>1404/10/27</v>
      </c>
    </row>
    <row r="671" spans="89:91" ht="43.5" customHeight="1">
      <c r="CK671" s="1" t="s">
        <v>905</v>
      </c>
      <c r="CL671" s="198">
        <v>46040</v>
      </c>
      <c r="CM671" s="1" t="str">
        <f t="shared" si="10"/>
        <v>1404/10/28</v>
      </c>
    </row>
    <row r="672" spans="89:91" ht="43.5" customHeight="1">
      <c r="CK672" s="1" t="s">
        <v>906</v>
      </c>
      <c r="CL672" s="198">
        <v>46041</v>
      </c>
      <c r="CM672" s="1" t="str">
        <f t="shared" si="10"/>
        <v>1404/10/29</v>
      </c>
    </row>
    <row r="673" spans="89:91" ht="43.5" customHeight="1">
      <c r="CK673" s="1" t="s">
        <v>907</v>
      </c>
      <c r="CL673" s="198">
        <v>46042</v>
      </c>
      <c r="CM673" s="1" t="str">
        <f t="shared" si="10"/>
        <v>1404/10/30</v>
      </c>
    </row>
    <row r="674" spans="89:91" ht="43.5" customHeight="1">
      <c r="CK674" s="1" t="s">
        <v>908</v>
      </c>
      <c r="CL674" s="198">
        <v>46043</v>
      </c>
      <c r="CM674" s="1" t="str">
        <f t="shared" si="10"/>
        <v>1404/11/01</v>
      </c>
    </row>
    <row r="675" spans="89:91" ht="43.5" customHeight="1">
      <c r="CK675" s="1" t="s">
        <v>909</v>
      </c>
      <c r="CL675" s="198">
        <v>46044</v>
      </c>
      <c r="CM675" s="1" t="str">
        <f t="shared" si="10"/>
        <v>1404/11/02</v>
      </c>
    </row>
    <row r="676" spans="89:91" ht="43.5" customHeight="1">
      <c r="CK676" s="1" t="s">
        <v>910</v>
      </c>
      <c r="CL676" s="198">
        <v>46045</v>
      </c>
      <c r="CM676" s="1" t="str">
        <f t="shared" si="10"/>
        <v>1404/11/03</v>
      </c>
    </row>
    <row r="677" spans="89:91" ht="43.5" customHeight="1">
      <c r="CK677" s="1" t="s">
        <v>911</v>
      </c>
      <c r="CL677" s="198">
        <v>46046</v>
      </c>
      <c r="CM677" s="1" t="str">
        <f t="shared" si="10"/>
        <v>1404/11/04</v>
      </c>
    </row>
    <row r="678" spans="89:91" ht="43.5" customHeight="1">
      <c r="CK678" s="1" t="s">
        <v>912</v>
      </c>
      <c r="CL678" s="198">
        <v>46047</v>
      </c>
      <c r="CM678" s="1" t="str">
        <f t="shared" si="10"/>
        <v>1404/11/05</v>
      </c>
    </row>
    <row r="679" spans="89:91" ht="43.5" customHeight="1">
      <c r="CK679" s="1" t="s">
        <v>913</v>
      </c>
      <c r="CL679" s="198">
        <v>46048</v>
      </c>
      <c r="CM679" s="1" t="str">
        <f t="shared" si="10"/>
        <v>1404/11/06</v>
      </c>
    </row>
    <row r="680" spans="89:91" ht="43.5" customHeight="1">
      <c r="CK680" s="1" t="s">
        <v>914</v>
      </c>
      <c r="CL680" s="198">
        <v>46049</v>
      </c>
      <c r="CM680" s="1" t="str">
        <f t="shared" si="10"/>
        <v>1404/11/07</v>
      </c>
    </row>
    <row r="681" spans="89:91" ht="43.5" customHeight="1">
      <c r="CK681" s="1" t="s">
        <v>915</v>
      </c>
      <c r="CL681" s="198">
        <v>46050</v>
      </c>
      <c r="CM681" s="1" t="str">
        <f t="shared" si="10"/>
        <v>1404/11/08</v>
      </c>
    </row>
    <row r="682" spans="89:91" ht="43.5" customHeight="1">
      <c r="CK682" s="1" t="s">
        <v>916</v>
      </c>
      <c r="CL682" s="198">
        <v>46051</v>
      </c>
      <c r="CM682" s="1" t="str">
        <f t="shared" si="10"/>
        <v>1404/11/09</v>
      </c>
    </row>
    <row r="683" spans="89:91" ht="43.5" customHeight="1">
      <c r="CK683" s="1" t="s">
        <v>917</v>
      </c>
      <c r="CL683" s="198">
        <v>46052</v>
      </c>
      <c r="CM683" s="1" t="str">
        <f t="shared" si="10"/>
        <v>1404/11/10</v>
      </c>
    </row>
    <row r="684" spans="89:91" ht="43.5" customHeight="1">
      <c r="CK684" s="1" t="s">
        <v>918</v>
      </c>
      <c r="CL684" s="198">
        <v>46053</v>
      </c>
      <c r="CM684" s="1" t="str">
        <f t="shared" si="10"/>
        <v>1404/11/11</v>
      </c>
    </row>
    <row r="685" spans="89:91" ht="43.5" customHeight="1">
      <c r="CK685" s="1" t="s">
        <v>919</v>
      </c>
      <c r="CL685" s="198">
        <v>46054</v>
      </c>
      <c r="CM685" s="1" t="str">
        <f t="shared" si="10"/>
        <v>1404/11/12</v>
      </c>
    </row>
    <row r="686" spans="89:91" ht="43.5" customHeight="1">
      <c r="CK686" s="1" t="s">
        <v>920</v>
      </c>
      <c r="CL686" s="198">
        <v>46055</v>
      </c>
      <c r="CM686" s="1" t="str">
        <f t="shared" si="10"/>
        <v>1404/11/13</v>
      </c>
    </row>
    <row r="687" spans="89:91" ht="43.5" customHeight="1">
      <c r="CK687" s="1" t="s">
        <v>921</v>
      </c>
      <c r="CL687" s="198">
        <v>46056</v>
      </c>
      <c r="CM687" s="1" t="str">
        <f t="shared" si="10"/>
        <v>1404/11/14</v>
      </c>
    </row>
    <row r="688" spans="89:91" ht="43.5" customHeight="1">
      <c r="CK688" s="1" t="s">
        <v>922</v>
      </c>
      <c r="CL688" s="198">
        <v>46057</v>
      </c>
      <c r="CM688" s="1" t="str">
        <f t="shared" si="10"/>
        <v>1404/11/15</v>
      </c>
    </row>
    <row r="689" spans="89:91" ht="43.5" customHeight="1">
      <c r="CK689" s="1" t="s">
        <v>923</v>
      </c>
      <c r="CL689" s="198">
        <v>46058</v>
      </c>
      <c r="CM689" s="1" t="str">
        <f t="shared" si="10"/>
        <v>1404/11/16</v>
      </c>
    </row>
    <row r="690" spans="89:91" ht="43.5" customHeight="1">
      <c r="CK690" s="1" t="s">
        <v>924</v>
      </c>
      <c r="CL690" s="198">
        <v>46059</v>
      </c>
      <c r="CM690" s="1" t="str">
        <f t="shared" si="10"/>
        <v>1404/11/17</v>
      </c>
    </row>
    <row r="691" spans="89:91" ht="43.5" customHeight="1">
      <c r="CK691" s="1" t="s">
        <v>925</v>
      </c>
      <c r="CL691" s="198">
        <v>46060</v>
      </c>
      <c r="CM691" s="1" t="str">
        <f t="shared" si="10"/>
        <v>1404/11/18</v>
      </c>
    </row>
    <row r="692" spans="89:91" ht="43.5" customHeight="1">
      <c r="CK692" s="1" t="s">
        <v>926</v>
      </c>
      <c r="CL692" s="198">
        <v>46061</v>
      </c>
      <c r="CM692" s="1" t="str">
        <f t="shared" si="10"/>
        <v>1404/11/19</v>
      </c>
    </row>
    <row r="693" spans="89:91" ht="43.5" customHeight="1">
      <c r="CK693" s="1" t="s">
        <v>927</v>
      </c>
      <c r="CL693" s="198">
        <v>46062</v>
      </c>
      <c r="CM693" s="1" t="str">
        <f t="shared" si="10"/>
        <v>1404/11/20</v>
      </c>
    </row>
    <row r="694" spans="89:91" ht="43.5" customHeight="1">
      <c r="CK694" s="1" t="s">
        <v>928</v>
      </c>
      <c r="CL694" s="198">
        <v>46063</v>
      </c>
      <c r="CM694" s="1" t="str">
        <f t="shared" si="10"/>
        <v>1404/11/21</v>
      </c>
    </row>
    <row r="695" spans="89:91" ht="43.5" customHeight="1">
      <c r="CK695" s="1" t="s">
        <v>929</v>
      </c>
      <c r="CL695" s="198">
        <v>46064</v>
      </c>
      <c r="CM695" s="1" t="str">
        <f t="shared" si="10"/>
        <v>1404/11/22</v>
      </c>
    </row>
    <row r="696" spans="89:91" ht="43.5" customHeight="1">
      <c r="CK696" s="1" t="s">
        <v>930</v>
      </c>
      <c r="CL696" s="198">
        <v>46065</v>
      </c>
      <c r="CM696" s="1" t="str">
        <f t="shared" si="10"/>
        <v>1404/11/23</v>
      </c>
    </row>
    <row r="697" spans="89:91" ht="43.5" customHeight="1">
      <c r="CK697" s="1" t="s">
        <v>931</v>
      </c>
      <c r="CL697" s="198">
        <v>46066</v>
      </c>
      <c r="CM697" s="1" t="str">
        <f t="shared" si="10"/>
        <v>1404/11/24</v>
      </c>
    </row>
    <row r="698" spans="89:91" ht="43.5" customHeight="1">
      <c r="CK698" s="1" t="s">
        <v>932</v>
      </c>
      <c r="CL698" s="198">
        <v>46067</v>
      </c>
      <c r="CM698" s="1" t="str">
        <f t="shared" si="10"/>
        <v>1404/11/25</v>
      </c>
    </row>
    <row r="699" spans="89:91" ht="43.5" customHeight="1">
      <c r="CK699" s="1" t="s">
        <v>933</v>
      </c>
      <c r="CL699" s="198">
        <v>46068</v>
      </c>
      <c r="CM699" s="1" t="str">
        <f t="shared" si="10"/>
        <v>1404/11/26</v>
      </c>
    </row>
    <row r="700" spans="89:91" ht="43.5" customHeight="1">
      <c r="CK700" s="1" t="s">
        <v>934</v>
      </c>
      <c r="CL700" s="198">
        <v>46069</v>
      </c>
      <c r="CM700" s="1" t="str">
        <f t="shared" si="10"/>
        <v>1404/11/27</v>
      </c>
    </row>
    <row r="701" spans="89:91" ht="43.5" customHeight="1">
      <c r="CK701" s="1" t="s">
        <v>935</v>
      </c>
      <c r="CL701" s="198">
        <v>46070</v>
      </c>
      <c r="CM701" s="1" t="str">
        <f t="shared" si="10"/>
        <v>1404/11/28</v>
      </c>
    </row>
    <row r="702" spans="89:91" ht="43.5" customHeight="1">
      <c r="CK702" s="1" t="s">
        <v>936</v>
      </c>
      <c r="CL702" s="198">
        <v>46071</v>
      </c>
      <c r="CM702" s="1" t="str">
        <f t="shared" si="10"/>
        <v>1404/11/29</v>
      </c>
    </row>
    <row r="703" spans="89:91" ht="43.5" customHeight="1">
      <c r="CK703" s="1" t="s">
        <v>937</v>
      </c>
      <c r="CL703" s="198">
        <v>46072</v>
      </c>
      <c r="CM703" s="1" t="str">
        <f t="shared" si="10"/>
        <v>1404/11/30</v>
      </c>
    </row>
    <row r="704" spans="89:91" ht="43.5" customHeight="1">
      <c r="CK704" s="1" t="s">
        <v>938</v>
      </c>
      <c r="CL704" s="198">
        <v>46073</v>
      </c>
      <c r="CM704" s="1" t="str">
        <f t="shared" si="10"/>
        <v>1404/12/01</v>
      </c>
    </row>
    <row r="705" spans="89:91" ht="43.5" customHeight="1">
      <c r="CK705" s="1" t="s">
        <v>939</v>
      </c>
      <c r="CL705" s="198">
        <v>46074</v>
      </c>
      <c r="CM705" s="1" t="str">
        <f t="shared" si="10"/>
        <v>1404/12/02</v>
      </c>
    </row>
    <row r="706" spans="89:91" ht="43.5" customHeight="1">
      <c r="CK706" s="1" t="s">
        <v>940</v>
      </c>
      <c r="CL706" s="198">
        <v>46075</v>
      </c>
      <c r="CM706" s="1" t="str">
        <f t="shared" si="10"/>
        <v>1404/12/03</v>
      </c>
    </row>
    <row r="707" spans="89:91" ht="43.5" customHeight="1">
      <c r="CK707" s="1" t="s">
        <v>941</v>
      </c>
      <c r="CL707" s="198">
        <v>46076</v>
      </c>
      <c r="CM707" s="1" t="str">
        <f t="shared" ref="CM707:CM770" si="11">TEXT(CL707,"[$-fa-IR,96]yyyy/mm/dd")</f>
        <v>1404/12/04</v>
      </c>
    </row>
    <row r="708" spans="89:91" ht="43.5" customHeight="1">
      <c r="CK708" s="1" t="s">
        <v>942</v>
      </c>
      <c r="CL708" s="198">
        <v>46077</v>
      </c>
      <c r="CM708" s="1" t="str">
        <f t="shared" si="11"/>
        <v>1404/12/05</v>
      </c>
    </row>
    <row r="709" spans="89:91" ht="43.5" customHeight="1">
      <c r="CK709" s="1" t="s">
        <v>943</v>
      </c>
      <c r="CL709" s="198">
        <v>46078</v>
      </c>
      <c r="CM709" s="1" t="str">
        <f t="shared" si="11"/>
        <v>1404/12/06</v>
      </c>
    </row>
    <row r="710" spans="89:91" ht="43.5" customHeight="1">
      <c r="CK710" s="1" t="s">
        <v>944</v>
      </c>
      <c r="CL710" s="198">
        <v>46079</v>
      </c>
      <c r="CM710" s="1" t="str">
        <f t="shared" si="11"/>
        <v>1404/12/07</v>
      </c>
    </row>
    <row r="711" spans="89:91" ht="43.5" customHeight="1">
      <c r="CK711" s="1" t="s">
        <v>945</v>
      </c>
      <c r="CL711" s="198">
        <v>46080</v>
      </c>
      <c r="CM711" s="1" t="str">
        <f t="shared" si="11"/>
        <v>1404/12/08</v>
      </c>
    </row>
    <row r="712" spans="89:91" ht="43.5" customHeight="1">
      <c r="CK712" s="1" t="s">
        <v>946</v>
      </c>
      <c r="CL712" s="198">
        <v>46081</v>
      </c>
      <c r="CM712" s="1" t="str">
        <f t="shared" si="11"/>
        <v>1404/12/09</v>
      </c>
    </row>
    <row r="713" spans="89:91" ht="43.5" customHeight="1">
      <c r="CK713" s="1" t="s">
        <v>947</v>
      </c>
      <c r="CL713" s="198">
        <v>46082</v>
      </c>
      <c r="CM713" s="1" t="str">
        <f t="shared" si="11"/>
        <v>1404/12/10</v>
      </c>
    </row>
    <row r="714" spans="89:91" ht="43.5" customHeight="1">
      <c r="CK714" s="1" t="s">
        <v>948</v>
      </c>
      <c r="CL714" s="198">
        <v>46083</v>
      </c>
      <c r="CM714" s="1" t="str">
        <f t="shared" si="11"/>
        <v>1404/12/11</v>
      </c>
    </row>
    <row r="715" spans="89:91" ht="43.5" customHeight="1">
      <c r="CK715" s="1" t="s">
        <v>949</v>
      </c>
      <c r="CL715" s="198">
        <v>46084</v>
      </c>
      <c r="CM715" s="1" t="str">
        <f t="shared" si="11"/>
        <v>1404/12/12</v>
      </c>
    </row>
    <row r="716" spans="89:91" ht="43.5" customHeight="1">
      <c r="CK716" s="1" t="s">
        <v>950</v>
      </c>
      <c r="CL716" s="198">
        <v>46085</v>
      </c>
      <c r="CM716" s="1" t="str">
        <f t="shared" si="11"/>
        <v>1404/12/13</v>
      </c>
    </row>
    <row r="717" spans="89:91" ht="43.5" customHeight="1">
      <c r="CK717" s="1" t="s">
        <v>951</v>
      </c>
      <c r="CL717" s="198">
        <v>46086</v>
      </c>
      <c r="CM717" s="1" t="str">
        <f t="shared" si="11"/>
        <v>1404/12/14</v>
      </c>
    </row>
    <row r="718" spans="89:91" ht="43.5" customHeight="1">
      <c r="CK718" s="1" t="s">
        <v>952</v>
      </c>
      <c r="CL718" s="198">
        <v>46087</v>
      </c>
      <c r="CM718" s="1" t="str">
        <f t="shared" si="11"/>
        <v>1404/12/15</v>
      </c>
    </row>
    <row r="719" spans="89:91" ht="43.5" customHeight="1">
      <c r="CK719" s="1" t="s">
        <v>953</v>
      </c>
      <c r="CL719" s="198">
        <v>46088</v>
      </c>
      <c r="CM719" s="1" t="str">
        <f t="shared" si="11"/>
        <v>1404/12/16</v>
      </c>
    </row>
    <row r="720" spans="89:91" ht="43.5" customHeight="1">
      <c r="CK720" s="1" t="s">
        <v>954</v>
      </c>
      <c r="CL720" s="198">
        <v>46089</v>
      </c>
      <c r="CM720" s="1" t="str">
        <f t="shared" si="11"/>
        <v>1404/12/17</v>
      </c>
    </row>
    <row r="721" spans="89:91" ht="43.5" customHeight="1">
      <c r="CK721" s="1" t="s">
        <v>955</v>
      </c>
      <c r="CL721" s="198">
        <v>46090</v>
      </c>
      <c r="CM721" s="1" t="str">
        <f t="shared" si="11"/>
        <v>1404/12/18</v>
      </c>
    </row>
    <row r="722" spans="89:91" ht="43.5" customHeight="1">
      <c r="CK722" s="1" t="s">
        <v>956</v>
      </c>
      <c r="CL722" s="198">
        <v>46091</v>
      </c>
      <c r="CM722" s="1" t="str">
        <f t="shared" si="11"/>
        <v>1404/12/19</v>
      </c>
    </row>
    <row r="723" spans="89:91" ht="43.5" customHeight="1">
      <c r="CK723" s="1" t="s">
        <v>957</v>
      </c>
      <c r="CL723" s="198">
        <v>46092</v>
      </c>
      <c r="CM723" s="1" t="str">
        <f t="shared" si="11"/>
        <v>1404/12/20</v>
      </c>
    </row>
    <row r="724" spans="89:91" ht="43.5" customHeight="1">
      <c r="CK724" s="1" t="s">
        <v>958</v>
      </c>
      <c r="CL724" s="198">
        <v>46093</v>
      </c>
      <c r="CM724" s="1" t="str">
        <f t="shared" si="11"/>
        <v>1404/12/21</v>
      </c>
    </row>
    <row r="725" spans="89:91" ht="43.5" customHeight="1">
      <c r="CK725" s="1" t="s">
        <v>959</v>
      </c>
      <c r="CL725" s="198">
        <v>46094</v>
      </c>
      <c r="CM725" s="1" t="str">
        <f t="shared" si="11"/>
        <v>1404/12/22</v>
      </c>
    </row>
    <row r="726" spans="89:91" ht="43.5" customHeight="1">
      <c r="CK726" s="1" t="s">
        <v>960</v>
      </c>
      <c r="CL726" s="198">
        <v>46095</v>
      </c>
      <c r="CM726" s="1" t="str">
        <f t="shared" si="11"/>
        <v>1404/12/23</v>
      </c>
    </row>
    <row r="727" spans="89:91" ht="43.5" customHeight="1">
      <c r="CK727" s="1" t="s">
        <v>961</v>
      </c>
      <c r="CL727" s="198">
        <v>46096</v>
      </c>
      <c r="CM727" s="1" t="str">
        <f t="shared" si="11"/>
        <v>1404/12/24</v>
      </c>
    </row>
    <row r="728" spans="89:91" ht="43.5" customHeight="1">
      <c r="CK728" s="1" t="s">
        <v>962</v>
      </c>
      <c r="CL728" s="198">
        <v>46097</v>
      </c>
      <c r="CM728" s="1" t="str">
        <f t="shared" si="11"/>
        <v>1404/12/25</v>
      </c>
    </row>
    <row r="729" spans="89:91" ht="43.5" customHeight="1">
      <c r="CK729" s="1" t="s">
        <v>963</v>
      </c>
      <c r="CL729" s="198">
        <v>46098</v>
      </c>
      <c r="CM729" s="1" t="str">
        <f t="shared" si="11"/>
        <v>1404/12/26</v>
      </c>
    </row>
    <row r="730" spans="89:91" ht="43.5" customHeight="1">
      <c r="CK730" s="1" t="s">
        <v>964</v>
      </c>
      <c r="CL730" s="198">
        <v>46099</v>
      </c>
      <c r="CM730" s="1" t="str">
        <f t="shared" si="11"/>
        <v>1404/12/27</v>
      </c>
    </row>
    <row r="731" spans="89:91" ht="43.5" customHeight="1">
      <c r="CK731" s="1" t="s">
        <v>965</v>
      </c>
      <c r="CL731" s="198">
        <v>46100</v>
      </c>
      <c r="CM731" s="1" t="str">
        <f t="shared" si="11"/>
        <v>1404/12/28</v>
      </c>
    </row>
    <row r="732" spans="89:91" ht="43.5" customHeight="1">
      <c r="CK732" s="1" t="s">
        <v>966</v>
      </c>
      <c r="CL732" s="198">
        <v>46101</v>
      </c>
      <c r="CM732" s="1" t="str">
        <f t="shared" si="11"/>
        <v>1404/12/29</v>
      </c>
    </row>
    <row r="733" spans="89:91" ht="43.5" customHeight="1">
      <c r="CK733" s="1" t="s">
        <v>967</v>
      </c>
      <c r="CL733" s="198">
        <v>46102</v>
      </c>
      <c r="CM733" s="1" t="str">
        <f t="shared" si="11"/>
        <v>1405/01/01</v>
      </c>
    </row>
    <row r="734" spans="89:91" ht="43.5" customHeight="1">
      <c r="CK734" s="1" t="s">
        <v>968</v>
      </c>
      <c r="CL734" s="198">
        <v>46103</v>
      </c>
      <c r="CM734" s="1" t="str">
        <f t="shared" si="11"/>
        <v>1405/01/02</v>
      </c>
    </row>
    <row r="735" spans="89:91" ht="43.5" customHeight="1">
      <c r="CK735" s="1" t="s">
        <v>969</v>
      </c>
      <c r="CL735" s="198">
        <v>46104</v>
      </c>
      <c r="CM735" s="1" t="str">
        <f t="shared" si="11"/>
        <v>1405/01/03</v>
      </c>
    </row>
    <row r="736" spans="89:91" ht="43.5" customHeight="1">
      <c r="CK736" s="1" t="s">
        <v>970</v>
      </c>
      <c r="CL736" s="198">
        <v>46105</v>
      </c>
      <c r="CM736" s="1" t="str">
        <f t="shared" si="11"/>
        <v>1405/01/04</v>
      </c>
    </row>
    <row r="737" spans="89:91" ht="43.5" customHeight="1">
      <c r="CK737" s="1" t="s">
        <v>971</v>
      </c>
      <c r="CL737" s="198">
        <v>46106</v>
      </c>
      <c r="CM737" s="1" t="str">
        <f t="shared" si="11"/>
        <v>1405/01/05</v>
      </c>
    </row>
    <row r="738" spans="89:91" ht="43.5" customHeight="1">
      <c r="CK738" s="1" t="s">
        <v>972</v>
      </c>
      <c r="CL738" s="198">
        <v>46107</v>
      </c>
      <c r="CM738" s="1" t="str">
        <f t="shared" si="11"/>
        <v>1405/01/06</v>
      </c>
    </row>
    <row r="739" spans="89:91" ht="43.5" customHeight="1">
      <c r="CK739" s="1" t="s">
        <v>973</v>
      </c>
      <c r="CL739" s="198">
        <v>46108</v>
      </c>
      <c r="CM739" s="1" t="str">
        <f t="shared" si="11"/>
        <v>1405/01/07</v>
      </c>
    </row>
    <row r="740" spans="89:91" ht="43.5" customHeight="1">
      <c r="CK740" s="1" t="s">
        <v>974</v>
      </c>
      <c r="CL740" s="198">
        <v>46109</v>
      </c>
      <c r="CM740" s="1" t="str">
        <f t="shared" si="11"/>
        <v>1405/01/08</v>
      </c>
    </row>
    <row r="741" spans="89:91" ht="43.5" customHeight="1">
      <c r="CK741" s="1" t="s">
        <v>975</v>
      </c>
      <c r="CL741" s="198">
        <v>46110</v>
      </c>
      <c r="CM741" s="1" t="str">
        <f t="shared" si="11"/>
        <v>1405/01/09</v>
      </c>
    </row>
    <row r="742" spans="89:91" ht="43.5" customHeight="1">
      <c r="CK742" s="1" t="s">
        <v>976</v>
      </c>
      <c r="CL742" s="198">
        <v>46111</v>
      </c>
      <c r="CM742" s="1" t="str">
        <f t="shared" si="11"/>
        <v>1405/01/10</v>
      </c>
    </row>
    <row r="743" spans="89:91" ht="43.5" customHeight="1">
      <c r="CK743" s="1" t="s">
        <v>977</v>
      </c>
      <c r="CL743" s="198">
        <v>46112</v>
      </c>
      <c r="CM743" s="1" t="str">
        <f t="shared" si="11"/>
        <v>1405/01/11</v>
      </c>
    </row>
    <row r="744" spans="89:91" ht="43.5" customHeight="1">
      <c r="CK744" s="1" t="s">
        <v>978</v>
      </c>
      <c r="CL744" s="198">
        <v>46113</v>
      </c>
      <c r="CM744" s="1" t="str">
        <f t="shared" si="11"/>
        <v>1405/01/12</v>
      </c>
    </row>
    <row r="745" spans="89:91" ht="43.5" customHeight="1">
      <c r="CK745" s="1" t="s">
        <v>979</v>
      </c>
      <c r="CL745" s="198">
        <v>46114</v>
      </c>
      <c r="CM745" s="1" t="str">
        <f t="shared" si="11"/>
        <v>1405/01/13</v>
      </c>
    </row>
    <row r="746" spans="89:91" ht="43.5" customHeight="1">
      <c r="CK746" s="1" t="s">
        <v>980</v>
      </c>
      <c r="CL746" s="198">
        <v>46115</v>
      </c>
      <c r="CM746" s="1" t="str">
        <f t="shared" si="11"/>
        <v>1405/01/14</v>
      </c>
    </row>
    <row r="747" spans="89:91" ht="43.5" customHeight="1">
      <c r="CK747" s="1" t="s">
        <v>981</v>
      </c>
      <c r="CL747" s="198">
        <v>46116</v>
      </c>
      <c r="CM747" s="1" t="str">
        <f t="shared" si="11"/>
        <v>1405/01/15</v>
      </c>
    </row>
    <row r="748" spans="89:91" ht="43.5" customHeight="1">
      <c r="CK748" s="1" t="s">
        <v>982</v>
      </c>
      <c r="CL748" s="198">
        <v>46117</v>
      </c>
      <c r="CM748" s="1" t="str">
        <f t="shared" si="11"/>
        <v>1405/01/16</v>
      </c>
    </row>
    <row r="749" spans="89:91" ht="43.5" customHeight="1">
      <c r="CK749" s="1" t="s">
        <v>983</v>
      </c>
      <c r="CL749" s="198">
        <v>46118</v>
      </c>
      <c r="CM749" s="1" t="str">
        <f t="shared" si="11"/>
        <v>1405/01/17</v>
      </c>
    </row>
    <row r="750" spans="89:91" ht="43.5" customHeight="1">
      <c r="CK750" s="1" t="s">
        <v>984</v>
      </c>
      <c r="CL750" s="198">
        <v>46119</v>
      </c>
      <c r="CM750" s="1" t="str">
        <f t="shared" si="11"/>
        <v>1405/01/18</v>
      </c>
    </row>
    <row r="751" spans="89:91" ht="43.5" customHeight="1">
      <c r="CK751" s="1" t="s">
        <v>985</v>
      </c>
      <c r="CL751" s="198">
        <v>46120</v>
      </c>
      <c r="CM751" s="1" t="str">
        <f t="shared" si="11"/>
        <v>1405/01/19</v>
      </c>
    </row>
    <row r="752" spans="89:91" ht="43.5" customHeight="1">
      <c r="CK752" s="1" t="s">
        <v>986</v>
      </c>
      <c r="CL752" s="198">
        <v>46121</v>
      </c>
      <c r="CM752" s="1" t="str">
        <f t="shared" si="11"/>
        <v>1405/01/20</v>
      </c>
    </row>
    <row r="753" spans="89:91" ht="43.5" customHeight="1">
      <c r="CK753" s="1" t="s">
        <v>987</v>
      </c>
      <c r="CL753" s="198">
        <v>46122</v>
      </c>
      <c r="CM753" s="1" t="str">
        <f t="shared" si="11"/>
        <v>1405/01/21</v>
      </c>
    </row>
    <row r="754" spans="89:91" ht="43.5" customHeight="1">
      <c r="CK754" s="1" t="s">
        <v>988</v>
      </c>
      <c r="CL754" s="198">
        <v>46123</v>
      </c>
      <c r="CM754" s="1" t="str">
        <f t="shared" si="11"/>
        <v>1405/01/22</v>
      </c>
    </row>
    <row r="755" spans="89:91" ht="43.5" customHeight="1">
      <c r="CK755" s="1" t="s">
        <v>989</v>
      </c>
      <c r="CL755" s="198">
        <v>46124</v>
      </c>
      <c r="CM755" s="1" t="str">
        <f t="shared" si="11"/>
        <v>1405/01/23</v>
      </c>
    </row>
    <row r="756" spans="89:91" ht="43.5" customHeight="1">
      <c r="CK756" s="1" t="s">
        <v>990</v>
      </c>
      <c r="CL756" s="198">
        <v>46125</v>
      </c>
      <c r="CM756" s="1" t="str">
        <f t="shared" si="11"/>
        <v>1405/01/24</v>
      </c>
    </row>
    <row r="757" spans="89:91" ht="43.5" customHeight="1">
      <c r="CK757" s="1" t="s">
        <v>991</v>
      </c>
      <c r="CL757" s="198">
        <v>46126</v>
      </c>
      <c r="CM757" s="1" t="str">
        <f t="shared" si="11"/>
        <v>1405/01/25</v>
      </c>
    </row>
    <row r="758" spans="89:91" ht="43.5" customHeight="1">
      <c r="CK758" s="1" t="s">
        <v>992</v>
      </c>
      <c r="CL758" s="198">
        <v>46127</v>
      </c>
      <c r="CM758" s="1" t="str">
        <f t="shared" si="11"/>
        <v>1405/01/26</v>
      </c>
    </row>
    <row r="759" spans="89:91" ht="43.5" customHeight="1">
      <c r="CK759" s="1" t="s">
        <v>993</v>
      </c>
      <c r="CL759" s="198">
        <v>46128</v>
      </c>
      <c r="CM759" s="1" t="str">
        <f t="shared" si="11"/>
        <v>1405/01/27</v>
      </c>
    </row>
    <row r="760" spans="89:91" ht="43.5" customHeight="1">
      <c r="CK760" s="1" t="s">
        <v>994</v>
      </c>
      <c r="CL760" s="198">
        <v>46129</v>
      </c>
      <c r="CM760" s="1" t="str">
        <f t="shared" si="11"/>
        <v>1405/01/28</v>
      </c>
    </row>
    <row r="761" spans="89:91" ht="43.5" customHeight="1">
      <c r="CK761" s="1" t="s">
        <v>995</v>
      </c>
      <c r="CL761" s="198">
        <v>46130</v>
      </c>
      <c r="CM761" s="1" t="str">
        <f t="shared" si="11"/>
        <v>1405/01/29</v>
      </c>
    </row>
    <row r="762" spans="89:91" ht="43.5" customHeight="1">
      <c r="CK762" s="1" t="s">
        <v>996</v>
      </c>
      <c r="CL762" s="198">
        <v>46131</v>
      </c>
      <c r="CM762" s="1" t="str">
        <f t="shared" si="11"/>
        <v>1405/01/30</v>
      </c>
    </row>
    <row r="763" spans="89:91" ht="43.5" customHeight="1">
      <c r="CK763" s="1" t="s">
        <v>997</v>
      </c>
      <c r="CL763" s="198">
        <v>46132</v>
      </c>
      <c r="CM763" s="1" t="str">
        <f t="shared" si="11"/>
        <v>1405/01/31</v>
      </c>
    </row>
    <row r="764" spans="89:91" ht="43.5" customHeight="1">
      <c r="CK764" s="1" t="s">
        <v>998</v>
      </c>
      <c r="CL764" s="198">
        <v>46133</v>
      </c>
      <c r="CM764" s="1" t="str">
        <f t="shared" si="11"/>
        <v>1405/02/01</v>
      </c>
    </row>
    <row r="765" spans="89:91" ht="43.5" customHeight="1">
      <c r="CK765" s="1" t="s">
        <v>999</v>
      </c>
      <c r="CL765" s="198">
        <v>46134</v>
      </c>
      <c r="CM765" s="1" t="str">
        <f t="shared" si="11"/>
        <v>1405/02/02</v>
      </c>
    </row>
    <row r="766" spans="89:91" ht="43.5" customHeight="1">
      <c r="CK766" s="1" t="s">
        <v>1000</v>
      </c>
      <c r="CL766" s="198">
        <v>46135</v>
      </c>
      <c r="CM766" s="1" t="str">
        <f t="shared" si="11"/>
        <v>1405/02/03</v>
      </c>
    </row>
    <row r="767" spans="89:91" ht="43.5" customHeight="1">
      <c r="CK767" s="1" t="s">
        <v>1001</v>
      </c>
      <c r="CL767" s="198">
        <v>46136</v>
      </c>
      <c r="CM767" s="1" t="str">
        <f t="shared" si="11"/>
        <v>1405/02/04</v>
      </c>
    </row>
    <row r="768" spans="89:91" ht="43.5" customHeight="1">
      <c r="CK768" s="1" t="s">
        <v>1002</v>
      </c>
      <c r="CL768" s="198">
        <v>46137</v>
      </c>
      <c r="CM768" s="1" t="str">
        <f t="shared" si="11"/>
        <v>1405/02/05</v>
      </c>
    </row>
    <row r="769" spans="89:91" ht="43.5" customHeight="1">
      <c r="CK769" s="1" t="s">
        <v>1003</v>
      </c>
      <c r="CL769" s="198">
        <v>46138</v>
      </c>
      <c r="CM769" s="1" t="str">
        <f t="shared" si="11"/>
        <v>1405/02/06</v>
      </c>
    </row>
    <row r="770" spans="89:91" ht="43.5" customHeight="1">
      <c r="CK770" s="1" t="s">
        <v>1004</v>
      </c>
      <c r="CL770" s="198">
        <v>46139</v>
      </c>
      <c r="CM770" s="1" t="str">
        <f t="shared" si="11"/>
        <v>1405/02/07</v>
      </c>
    </row>
    <row r="771" spans="89:91" ht="43.5" customHeight="1">
      <c r="CK771" s="1" t="s">
        <v>1005</v>
      </c>
      <c r="CL771" s="198">
        <v>46140</v>
      </c>
      <c r="CM771" s="1" t="str">
        <f t="shared" ref="CM771:CM834" si="12">TEXT(CL771,"[$-fa-IR,96]yyyy/mm/dd")</f>
        <v>1405/02/08</v>
      </c>
    </row>
    <row r="772" spans="89:91" ht="43.5" customHeight="1">
      <c r="CK772" s="1" t="s">
        <v>1006</v>
      </c>
      <c r="CL772" s="198">
        <v>46141</v>
      </c>
      <c r="CM772" s="1" t="str">
        <f t="shared" si="12"/>
        <v>1405/02/09</v>
      </c>
    </row>
    <row r="773" spans="89:91" ht="43.5" customHeight="1">
      <c r="CK773" s="1" t="s">
        <v>1007</v>
      </c>
      <c r="CL773" s="198">
        <v>46142</v>
      </c>
      <c r="CM773" s="1" t="str">
        <f t="shared" si="12"/>
        <v>1405/02/10</v>
      </c>
    </row>
    <row r="774" spans="89:91" ht="43.5" customHeight="1">
      <c r="CK774" s="1" t="s">
        <v>1008</v>
      </c>
      <c r="CL774" s="198">
        <v>46143</v>
      </c>
      <c r="CM774" s="1" t="str">
        <f t="shared" si="12"/>
        <v>1405/02/11</v>
      </c>
    </row>
    <row r="775" spans="89:91" ht="43.5" customHeight="1">
      <c r="CK775" s="1" t="s">
        <v>1009</v>
      </c>
      <c r="CL775" s="198">
        <v>46144</v>
      </c>
      <c r="CM775" s="1" t="str">
        <f t="shared" si="12"/>
        <v>1405/02/12</v>
      </c>
    </row>
    <row r="776" spans="89:91" ht="43.5" customHeight="1">
      <c r="CK776" s="1" t="s">
        <v>1010</v>
      </c>
      <c r="CL776" s="198">
        <v>46145</v>
      </c>
      <c r="CM776" s="1" t="str">
        <f t="shared" si="12"/>
        <v>1405/02/13</v>
      </c>
    </row>
    <row r="777" spans="89:91" ht="43.5" customHeight="1">
      <c r="CK777" s="1" t="s">
        <v>1011</v>
      </c>
      <c r="CL777" s="198">
        <v>46146</v>
      </c>
      <c r="CM777" s="1" t="str">
        <f t="shared" si="12"/>
        <v>1405/02/14</v>
      </c>
    </row>
    <row r="778" spans="89:91" ht="43.5" customHeight="1">
      <c r="CK778" s="1" t="s">
        <v>1012</v>
      </c>
      <c r="CL778" s="198">
        <v>46147</v>
      </c>
      <c r="CM778" s="1" t="str">
        <f t="shared" si="12"/>
        <v>1405/02/15</v>
      </c>
    </row>
    <row r="779" spans="89:91" ht="43.5" customHeight="1">
      <c r="CK779" s="1" t="s">
        <v>1013</v>
      </c>
      <c r="CL779" s="198">
        <v>46148</v>
      </c>
      <c r="CM779" s="1" t="str">
        <f t="shared" si="12"/>
        <v>1405/02/16</v>
      </c>
    </row>
    <row r="780" spans="89:91" ht="43.5" customHeight="1">
      <c r="CK780" s="1" t="s">
        <v>1014</v>
      </c>
      <c r="CL780" s="198">
        <v>46149</v>
      </c>
      <c r="CM780" s="1" t="str">
        <f t="shared" si="12"/>
        <v>1405/02/17</v>
      </c>
    </row>
    <row r="781" spans="89:91" ht="43.5" customHeight="1">
      <c r="CK781" s="1" t="s">
        <v>1015</v>
      </c>
      <c r="CL781" s="198">
        <v>46150</v>
      </c>
      <c r="CM781" s="1" t="str">
        <f t="shared" si="12"/>
        <v>1405/02/18</v>
      </c>
    </row>
    <row r="782" spans="89:91" ht="43.5" customHeight="1">
      <c r="CK782" s="1" t="s">
        <v>1016</v>
      </c>
      <c r="CL782" s="198">
        <v>46151</v>
      </c>
      <c r="CM782" s="1" t="str">
        <f t="shared" si="12"/>
        <v>1405/02/19</v>
      </c>
    </row>
    <row r="783" spans="89:91" ht="43.5" customHeight="1">
      <c r="CK783" s="1" t="s">
        <v>1017</v>
      </c>
      <c r="CL783" s="198">
        <v>46152</v>
      </c>
      <c r="CM783" s="1" t="str">
        <f t="shared" si="12"/>
        <v>1405/02/20</v>
      </c>
    </row>
    <row r="784" spans="89:91" ht="43.5" customHeight="1">
      <c r="CK784" s="1" t="s">
        <v>1018</v>
      </c>
      <c r="CL784" s="198">
        <v>46153</v>
      </c>
      <c r="CM784" s="1" t="str">
        <f t="shared" si="12"/>
        <v>1405/02/21</v>
      </c>
    </row>
    <row r="785" spans="89:91" ht="43.5" customHeight="1">
      <c r="CK785" s="1" t="s">
        <v>1019</v>
      </c>
      <c r="CL785" s="198">
        <v>46154</v>
      </c>
      <c r="CM785" s="1" t="str">
        <f t="shared" si="12"/>
        <v>1405/02/22</v>
      </c>
    </row>
    <row r="786" spans="89:91" ht="43.5" customHeight="1">
      <c r="CK786" s="1" t="s">
        <v>1020</v>
      </c>
      <c r="CL786" s="198">
        <v>46155</v>
      </c>
      <c r="CM786" s="1" t="str">
        <f t="shared" si="12"/>
        <v>1405/02/23</v>
      </c>
    </row>
    <row r="787" spans="89:91" ht="43.5" customHeight="1">
      <c r="CK787" s="1" t="s">
        <v>1021</v>
      </c>
      <c r="CL787" s="198">
        <v>46156</v>
      </c>
      <c r="CM787" s="1" t="str">
        <f t="shared" si="12"/>
        <v>1405/02/24</v>
      </c>
    </row>
    <row r="788" spans="89:91" ht="43.5" customHeight="1">
      <c r="CK788" s="1" t="s">
        <v>1022</v>
      </c>
      <c r="CL788" s="198">
        <v>46157</v>
      </c>
      <c r="CM788" s="1" t="str">
        <f t="shared" si="12"/>
        <v>1405/02/25</v>
      </c>
    </row>
    <row r="789" spans="89:91" ht="43.5" customHeight="1">
      <c r="CK789" s="1" t="s">
        <v>1023</v>
      </c>
      <c r="CL789" s="198">
        <v>46158</v>
      </c>
      <c r="CM789" s="1" t="str">
        <f t="shared" si="12"/>
        <v>1405/02/26</v>
      </c>
    </row>
    <row r="790" spans="89:91" ht="43.5" customHeight="1">
      <c r="CK790" s="1" t="s">
        <v>1024</v>
      </c>
      <c r="CL790" s="198">
        <v>46159</v>
      </c>
      <c r="CM790" s="1" t="str">
        <f t="shared" si="12"/>
        <v>1405/02/27</v>
      </c>
    </row>
    <row r="791" spans="89:91" ht="43.5" customHeight="1">
      <c r="CK791" s="1" t="s">
        <v>1025</v>
      </c>
      <c r="CL791" s="198">
        <v>46160</v>
      </c>
      <c r="CM791" s="1" t="str">
        <f t="shared" si="12"/>
        <v>1405/02/28</v>
      </c>
    </row>
    <row r="792" spans="89:91" ht="43.5" customHeight="1">
      <c r="CK792" s="1" t="s">
        <v>1026</v>
      </c>
      <c r="CL792" s="198">
        <v>46161</v>
      </c>
      <c r="CM792" s="1" t="str">
        <f t="shared" si="12"/>
        <v>1405/02/29</v>
      </c>
    </row>
    <row r="793" spans="89:91" ht="43.5" customHeight="1">
      <c r="CK793" s="1" t="s">
        <v>1027</v>
      </c>
      <c r="CL793" s="198">
        <v>46162</v>
      </c>
      <c r="CM793" s="1" t="str">
        <f t="shared" si="12"/>
        <v>1405/02/30</v>
      </c>
    </row>
    <row r="794" spans="89:91" ht="43.5" customHeight="1">
      <c r="CK794" s="1" t="s">
        <v>1028</v>
      </c>
      <c r="CL794" s="198">
        <v>46163</v>
      </c>
      <c r="CM794" s="1" t="str">
        <f t="shared" si="12"/>
        <v>1405/02/31</v>
      </c>
    </row>
    <row r="795" spans="89:91" ht="43.5" customHeight="1">
      <c r="CK795" s="1" t="s">
        <v>1029</v>
      </c>
      <c r="CL795" s="198">
        <v>46164</v>
      </c>
      <c r="CM795" s="1" t="str">
        <f t="shared" si="12"/>
        <v>1405/03/01</v>
      </c>
    </row>
    <row r="796" spans="89:91" ht="43.5" customHeight="1">
      <c r="CK796" s="1" t="s">
        <v>1030</v>
      </c>
      <c r="CL796" s="198">
        <v>46165</v>
      </c>
      <c r="CM796" s="1" t="str">
        <f t="shared" si="12"/>
        <v>1405/03/02</v>
      </c>
    </row>
    <row r="797" spans="89:91" ht="43.5" customHeight="1">
      <c r="CK797" s="1" t="s">
        <v>1031</v>
      </c>
      <c r="CL797" s="198">
        <v>46166</v>
      </c>
      <c r="CM797" s="1" t="str">
        <f t="shared" si="12"/>
        <v>1405/03/03</v>
      </c>
    </row>
    <row r="798" spans="89:91" ht="43.5" customHeight="1">
      <c r="CK798" s="1" t="s">
        <v>1032</v>
      </c>
      <c r="CL798" s="198">
        <v>46167</v>
      </c>
      <c r="CM798" s="1" t="str">
        <f t="shared" si="12"/>
        <v>1405/03/04</v>
      </c>
    </row>
    <row r="799" spans="89:91" ht="43.5" customHeight="1">
      <c r="CK799" s="1" t="s">
        <v>1033</v>
      </c>
      <c r="CL799" s="198">
        <v>46168</v>
      </c>
      <c r="CM799" s="1" t="str">
        <f t="shared" si="12"/>
        <v>1405/03/05</v>
      </c>
    </row>
    <row r="800" spans="89:91" ht="43.5" customHeight="1">
      <c r="CK800" s="1" t="s">
        <v>1034</v>
      </c>
      <c r="CL800" s="198">
        <v>46169</v>
      </c>
      <c r="CM800" s="1" t="str">
        <f t="shared" si="12"/>
        <v>1405/03/06</v>
      </c>
    </row>
    <row r="801" spans="89:91" ht="43.5" customHeight="1">
      <c r="CK801" s="1" t="s">
        <v>1035</v>
      </c>
      <c r="CL801" s="198">
        <v>46170</v>
      </c>
      <c r="CM801" s="1" t="str">
        <f t="shared" si="12"/>
        <v>1405/03/07</v>
      </c>
    </row>
    <row r="802" spans="89:91" ht="43.5" customHeight="1">
      <c r="CK802" s="1" t="s">
        <v>1036</v>
      </c>
      <c r="CL802" s="198">
        <v>46171</v>
      </c>
      <c r="CM802" s="1" t="str">
        <f t="shared" si="12"/>
        <v>1405/03/08</v>
      </c>
    </row>
    <row r="803" spans="89:91" ht="43.5" customHeight="1">
      <c r="CK803" s="1" t="s">
        <v>1037</v>
      </c>
      <c r="CL803" s="198">
        <v>46172</v>
      </c>
      <c r="CM803" s="1" t="str">
        <f t="shared" si="12"/>
        <v>1405/03/09</v>
      </c>
    </row>
    <row r="804" spans="89:91" ht="43.5" customHeight="1">
      <c r="CK804" s="1" t="s">
        <v>1038</v>
      </c>
      <c r="CL804" s="198">
        <v>46173</v>
      </c>
      <c r="CM804" s="1" t="str">
        <f t="shared" si="12"/>
        <v>1405/03/10</v>
      </c>
    </row>
    <row r="805" spans="89:91" ht="43.5" customHeight="1">
      <c r="CK805" s="1" t="s">
        <v>1039</v>
      </c>
      <c r="CL805" s="198">
        <v>46174</v>
      </c>
      <c r="CM805" s="1" t="str">
        <f t="shared" si="12"/>
        <v>1405/03/11</v>
      </c>
    </row>
    <row r="806" spans="89:91" ht="43.5" customHeight="1">
      <c r="CK806" s="1" t="s">
        <v>1040</v>
      </c>
      <c r="CL806" s="198">
        <v>46175</v>
      </c>
      <c r="CM806" s="1" t="str">
        <f t="shared" si="12"/>
        <v>1405/03/12</v>
      </c>
    </row>
    <row r="807" spans="89:91" ht="43.5" customHeight="1">
      <c r="CK807" s="1" t="s">
        <v>1041</v>
      </c>
      <c r="CL807" s="198">
        <v>46176</v>
      </c>
      <c r="CM807" s="1" t="str">
        <f t="shared" si="12"/>
        <v>1405/03/13</v>
      </c>
    </row>
    <row r="808" spans="89:91" ht="43.5" customHeight="1">
      <c r="CK808" s="1" t="s">
        <v>1042</v>
      </c>
      <c r="CL808" s="198">
        <v>46177</v>
      </c>
      <c r="CM808" s="1" t="str">
        <f t="shared" si="12"/>
        <v>1405/03/14</v>
      </c>
    </row>
    <row r="809" spans="89:91" ht="43.5" customHeight="1">
      <c r="CK809" s="1" t="s">
        <v>1043</v>
      </c>
      <c r="CL809" s="198">
        <v>46178</v>
      </c>
      <c r="CM809" s="1" t="str">
        <f t="shared" si="12"/>
        <v>1405/03/15</v>
      </c>
    </row>
    <row r="810" spans="89:91" ht="43.5" customHeight="1">
      <c r="CK810" s="1" t="s">
        <v>1044</v>
      </c>
      <c r="CL810" s="198">
        <v>46179</v>
      </c>
      <c r="CM810" s="1" t="str">
        <f t="shared" si="12"/>
        <v>1405/03/16</v>
      </c>
    </row>
    <row r="811" spans="89:91" ht="43.5" customHeight="1">
      <c r="CK811" s="1" t="s">
        <v>1045</v>
      </c>
      <c r="CL811" s="198">
        <v>46180</v>
      </c>
      <c r="CM811" s="1" t="str">
        <f t="shared" si="12"/>
        <v>1405/03/17</v>
      </c>
    </row>
    <row r="812" spans="89:91" ht="43.5" customHeight="1">
      <c r="CK812" s="1" t="s">
        <v>1046</v>
      </c>
      <c r="CL812" s="198">
        <v>46181</v>
      </c>
      <c r="CM812" s="1" t="str">
        <f t="shared" si="12"/>
        <v>1405/03/18</v>
      </c>
    </row>
    <row r="813" spans="89:91" ht="43.5" customHeight="1">
      <c r="CK813" s="1" t="s">
        <v>1047</v>
      </c>
      <c r="CL813" s="198">
        <v>46182</v>
      </c>
      <c r="CM813" s="1" t="str">
        <f t="shared" si="12"/>
        <v>1405/03/19</v>
      </c>
    </row>
    <row r="814" spans="89:91" ht="43.5" customHeight="1">
      <c r="CK814" s="1" t="s">
        <v>1048</v>
      </c>
      <c r="CL814" s="198">
        <v>46183</v>
      </c>
      <c r="CM814" s="1" t="str">
        <f t="shared" si="12"/>
        <v>1405/03/20</v>
      </c>
    </row>
    <row r="815" spans="89:91" ht="43.5" customHeight="1">
      <c r="CK815" s="1" t="s">
        <v>1049</v>
      </c>
      <c r="CL815" s="198">
        <v>46184</v>
      </c>
      <c r="CM815" s="1" t="str">
        <f t="shared" si="12"/>
        <v>1405/03/21</v>
      </c>
    </row>
    <row r="816" spans="89:91" ht="43.5" customHeight="1">
      <c r="CK816" s="1" t="s">
        <v>1050</v>
      </c>
      <c r="CL816" s="198">
        <v>46185</v>
      </c>
      <c r="CM816" s="1" t="str">
        <f t="shared" si="12"/>
        <v>1405/03/22</v>
      </c>
    </row>
    <row r="817" spans="89:91" ht="43.5" customHeight="1">
      <c r="CK817" s="1" t="s">
        <v>1051</v>
      </c>
      <c r="CL817" s="198">
        <v>46186</v>
      </c>
      <c r="CM817" s="1" t="str">
        <f t="shared" si="12"/>
        <v>1405/03/23</v>
      </c>
    </row>
    <row r="818" spans="89:91" ht="43.5" customHeight="1">
      <c r="CK818" s="1" t="s">
        <v>1052</v>
      </c>
      <c r="CL818" s="198">
        <v>46187</v>
      </c>
      <c r="CM818" s="1" t="str">
        <f t="shared" si="12"/>
        <v>1405/03/24</v>
      </c>
    </row>
    <row r="819" spans="89:91" ht="43.5" customHeight="1">
      <c r="CK819" s="1" t="s">
        <v>1053</v>
      </c>
      <c r="CL819" s="198">
        <v>46188</v>
      </c>
      <c r="CM819" s="1" t="str">
        <f t="shared" si="12"/>
        <v>1405/03/25</v>
      </c>
    </row>
    <row r="820" spans="89:91" ht="43.5" customHeight="1">
      <c r="CK820" s="1" t="s">
        <v>1054</v>
      </c>
      <c r="CL820" s="198">
        <v>46189</v>
      </c>
      <c r="CM820" s="1" t="str">
        <f t="shared" si="12"/>
        <v>1405/03/26</v>
      </c>
    </row>
    <row r="821" spans="89:91" ht="43.5" customHeight="1">
      <c r="CK821" s="1" t="s">
        <v>1055</v>
      </c>
      <c r="CL821" s="198">
        <v>46190</v>
      </c>
      <c r="CM821" s="1" t="str">
        <f t="shared" si="12"/>
        <v>1405/03/27</v>
      </c>
    </row>
    <row r="822" spans="89:91" ht="43.5" customHeight="1">
      <c r="CK822" s="1" t="s">
        <v>1056</v>
      </c>
      <c r="CL822" s="198">
        <v>46191</v>
      </c>
      <c r="CM822" s="1" t="str">
        <f t="shared" si="12"/>
        <v>1405/03/28</v>
      </c>
    </row>
    <row r="823" spans="89:91" ht="43.5" customHeight="1">
      <c r="CK823" s="1" t="s">
        <v>1057</v>
      </c>
      <c r="CL823" s="198">
        <v>46192</v>
      </c>
      <c r="CM823" s="1" t="str">
        <f t="shared" si="12"/>
        <v>1405/03/29</v>
      </c>
    </row>
    <row r="824" spans="89:91" ht="43.5" customHeight="1">
      <c r="CK824" s="1" t="s">
        <v>1058</v>
      </c>
      <c r="CL824" s="198">
        <v>46193</v>
      </c>
      <c r="CM824" s="1" t="str">
        <f t="shared" si="12"/>
        <v>1405/03/30</v>
      </c>
    </row>
    <row r="825" spans="89:91" ht="43.5" customHeight="1">
      <c r="CK825" s="1" t="s">
        <v>1059</v>
      </c>
      <c r="CL825" s="198">
        <v>46194</v>
      </c>
      <c r="CM825" s="1" t="str">
        <f t="shared" si="12"/>
        <v>1405/03/31</v>
      </c>
    </row>
    <row r="826" spans="89:91" ht="43.5" customHeight="1">
      <c r="CK826" s="1" t="s">
        <v>1060</v>
      </c>
      <c r="CL826" s="198">
        <v>46195</v>
      </c>
      <c r="CM826" s="1" t="str">
        <f t="shared" si="12"/>
        <v>1405/04/01</v>
      </c>
    </row>
    <row r="827" spans="89:91" ht="43.5" customHeight="1">
      <c r="CK827" s="1" t="s">
        <v>1061</v>
      </c>
      <c r="CL827" s="198">
        <v>46196</v>
      </c>
      <c r="CM827" s="1" t="str">
        <f t="shared" si="12"/>
        <v>1405/04/02</v>
      </c>
    </row>
    <row r="828" spans="89:91" ht="43.5" customHeight="1">
      <c r="CK828" s="1" t="s">
        <v>1062</v>
      </c>
      <c r="CL828" s="198">
        <v>46197</v>
      </c>
      <c r="CM828" s="1" t="str">
        <f t="shared" si="12"/>
        <v>1405/04/03</v>
      </c>
    </row>
    <row r="829" spans="89:91" ht="43.5" customHeight="1">
      <c r="CK829" s="1" t="s">
        <v>1063</v>
      </c>
      <c r="CL829" s="198">
        <v>46198</v>
      </c>
      <c r="CM829" s="1" t="str">
        <f t="shared" si="12"/>
        <v>1405/04/04</v>
      </c>
    </row>
    <row r="830" spans="89:91" ht="43.5" customHeight="1">
      <c r="CK830" s="1" t="s">
        <v>1064</v>
      </c>
      <c r="CL830" s="198">
        <v>46199</v>
      </c>
      <c r="CM830" s="1" t="str">
        <f t="shared" si="12"/>
        <v>1405/04/05</v>
      </c>
    </row>
    <row r="831" spans="89:91" ht="43.5" customHeight="1">
      <c r="CK831" s="1" t="s">
        <v>1065</v>
      </c>
      <c r="CL831" s="198">
        <v>46200</v>
      </c>
      <c r="CM831" s="1" t="str">
        <f t="shared" si="12"/>
        <v>1405/04/06</v>
      </c>
    </row>
    <row r="832" spans="89:91" ht="43.5" customHeight="1">
      <c r="CK832" s="1" t="s">
        <v>1066</v>
      </c>
      <c r="CL832" s="198">
        <v>46201</v>
      </c>
      <c r="CM832" s="1" t="str">
        <f t="shared" si="12"/>
        <v>1405/04/07</v>
      </c>
    </row>
    <row r="833" spans="89:91" ht="43.5" customHeight="1">
      <c r="CK833" s="1" t="s">
        <v>1067</v>
      </c>
      <c r="CL833" s="198">
        <v>46202</v>
      </c>
      <c r="CM833" s="1" t="str">
        <f t="shared" si="12"/>
        <v>1405/04/08</v>
      </c>
    </row>
    <row r="834" spans="89:91" ht="43.5" customHeight="1">
      <c r="CK834" s="1" t="s">
        <v>1068</v>
      </c>
      <c r="CL834" s="198">
        <v>46203</v>
      </c>
      <c r="CM834" s="1" t="str">
        <f t="shared" si="12"/>
        <v>1405/04/09</v>
      </c>
    </row>
    <row r="835" spans="89:91" ht="43.5" customHeight="1">
      <c r="CK835" s="1" t="s">
        <v>1069</v>
      </c>
      <c r="CL835" s="198">
        <v>46204</v>
      </c>
      <c r="CM835" s="1" t="str">
        <f t="shared" ref="CM835:CM898" si="13">TEXT(CL835,"[$-fa-IR,96]yyyy/mm/dd")</f>
        <v>1405/04/10</v>
      </c>
    </row>
    <row r="836" spans="89:91" ht="43.5" customHeight="1">
      <c r="CK836" s="1" t="s">
        <v>1070</v>
      </c>
      <c r="CL836" s="198">
        <v>46205</v>
      </c>
      <c r="CM836" s="1" t="str">
        <f t="shared" si="13"/>
        <v>1405/04/11</v>
      </c>
    </row>
    <row r="837" spans="89:91" ht="43.5" customHeight="1">
      <c r="CK837" s="1" t="s">
        <v>1071</v>
      </c>
      <c r="CL837" s="198">
        <v>46206</v>
      </c>
      <c r="CM837" s="1" t="str">
        <f t="shared" si="13"/>
        <v>1405/04/12</v>
      </c>
    </row>
    <row r="838" spans="89:91" ht="43.5" customHeight="1">
      <c r="CK838" s="1" t="s">
        <v>1072</v>
      </c>
      <c r="CL838" s="198">
        <v>46207</v>
      </c>
      <c r="CM838" s="1" t="str">
        <f t="shared" si="13"/>
        <v>1405/04/13</v>
      </c>
    </row>
    <row r="839" spans="89:91" ht="43.5" customHeight="1">
      <c r="CK839" s="1" t="s">
        <v>1073</v>
      </c>
      <c r="CL839" s="198">
        <v>46208</v>
      </c>
      <c r="CM839" s="1" t="str">
        <f t="shared" si="13"/>
        <v>1405/04/14</v>
      </c>
    </row>
    <row r="840" spans="89:91" ht="43.5" customHeight="1">
      <c r="CK840" s="1" t="s">
        <v>1074</v>
      </c>
      <c r="CL840" s="198">
        <v>46209</v>
      </c>
      <c r="CM840" s="1" t="str">
        <f t="shared" si="13"/>
        <v>1405/04/15</v>
      </c>
    </row>
    <row r="841" spans="89:91" ht="43.5" customHeight="1">
      <c r="CK841" s="1" t="s">
        <v>1075</v>
      </c>
      <c r="CL841" s="198">
        <v>46210</v>
      </c>
      <c r="CM841" s="1" t="str">
        <f t="shared" si="13"/>
        <v>1405/04/16</v>
      </c>
    </row>
    <row r="842" spans="89:91" ht="43.5" customHeight="1">
      <c r="CK842" s="1" t="s">
        <v>1076</v>
      </c>
      <c r="CL842" s="198">
        <v>46211</v>
      </c>
      <c r="CM842" s="1" t="str">
        <f t="shared" si="13"/>
        <v>1405/04/17</v>
      </c>
    </row>
    <row r="843" spans="89:91" ht="43.5" customHeight="1">
      <c r="CK843" s="1" t="s">
        <v>1077</v>
      </c>
      <c r="CL843" s="198">
        <v>46212</v>
      </c>
      <c r="CM843" s="1" t="str">
        <f t="shared" si="13"/>
        <v>1405/04/18</v>
      </c>
    </row>
    <row r="844" spans="89:91" ht="43.5" customHeight="1">
      <c r="CK844" s="1" t="s">
        <v>1078</v>
      </c>
      <c r="CL844" s="198">
        <v>46213</v>
      </c>
      <c r="CM844" s="1" t="str">
        <f t="shared" si="13"/>
        <v>1405/04/19</v>
      </c>
    </row>
    <row r="845" spans="89:91" ht="43.5" customHeight="1">
      <c r="CK845" s="1" t="s">
        <v>1079</v>
      </c>
      <c r="CL845" s="198">
        <v>46214</v>
      </c>
      <c r="CM845" s="1" t="str">
        <f t="shared" si="13"/>
        <v>1405/04/20</v>
      </c>
    </row>
    <row r="846" spans="89:91" ht="43.5" customHeight="1">
      <c r="CK846" s="1" t="s">
        <v>1080</v>
      </c>
      <c r="CL846" s="198">
        <v>46215</v>
      </c>
      <c r="CM846" s="1" t="str">
        <f t="shared" si="13"/>
        <v>1405/04/21</v>
      </c>
    </row>
    <row r="847" spans="89:91" ht="43.5" customHeight="1">
      <c r="CK847" s="1" t="s">
        <v>1081</v>
      </c>
      <c r="CL847" s="198">
        <v>46216</v>
      </c>
      <c r="CM847" s="1" t="str">
        <f t="shared" si="13"/>
        <v>1405/04/22</v>
      </c>
    </row>
    <row r="848" spans="89:91" ht="43.5" customHeight="1">
      <c r="CK848" s="1" t="s">
        <v>1082</v>
      </c>
      <c r="CL848" s="198">
        <v>46217</v>
      </c>
      <c r="CM848" s="1" t="str">
        <f t="shared" si="13"/>
        <v>1405/04/23</v>
      </c>
    </row>
    <row r="849" spans="89:91" ht="43.5" customHeight="1">
      <c r="CK849" s="1" t="s">
        <v>1083</v>
      </c>
      <c r="CL849" s="198">
        <v>46218</v>
      </c>
      <c r="CM849" s="1" t="str">
        <f t="shared" si="13"/>
        <v>1405/04/24</v>
      </c>
    </row>
    <row r="850" spans="89:91" ht="43.5" customHeight="1">
      <c r="CK850" s="1" t="s">
        <v>1084</v>
      </c>
      <c r="CL850" s="198">
        <v>46219</v>
      </c>
      <c r="CM850" s="1" t="str">
        <f t="shared" si="13"/>
        <v>1405/04/25</v>
      </c>
    </row>
    <row r="851" spans="89:91" ht="43.5" customHeight="1">
      <c r="CK851" s="1" t="s">
        <v>1085</v>
      </c>
      <c r="CL851" s="198">
        <v>46220</v>
      </c>
      <c r="CM851" s="1" t="str">
        <f t="shared" si="13"/>
        <v>1405/04/26</v>
      </c>
    </row>
    <row r="852" spans="89:91" ht="43.5" customHeight="1">
      <c r="CK852" s="1" t="s">
        <v>1086</v>
      </c>
      <c r="CL852" s="198">
        <v>46221</v>
      </c>
      <c r="CM852" s="1" t="str">
        <f t="shared" si="13"/>
        <v>1405/04/27</v>
      </c>
    </row>
    <row r="853" spans="89:91" ht="43.5" customHeight="1">
      <c r="CK853" s="1" t="s">
        <v>1087</v>
      </c>
      <c r="CL853" s="198">
        <v>46222</v>
      </c>
      <c r="CM853" s="1" t="str">
        <f t="shared" si="13"/>
        <v>1405/04/28</v>
      </c>
    </row>
    <row r="854" spans="89:91" ht="43.5" customHeight="1">
      <c r="CK854" s="1" t="s">
        <v>1088</v>
      </c>
      <c r="CL854" s="198">
        <v>46223</v>
      </c>
      <c r="CM854" s="1" t="str">
        <f t="shared" si="13"/>
        <v>1405/04/29</v>
      </c>
    </row>
    <row r="855" spans="89:91" ht="43.5" customHeight="1">
      <c r="CK855" s="1" t="s">
        <v>1089</v>
      </c>
      <c r="CL855" s="198">
        <v>46224</v>
      </c>
      <c r="CM855" s="1" t="str">
        <f t="shared" si="13"/>
        <v>1405/04/30</v>
      </c>
    </row>
    <row r="856" spans="89:91" ht="43.5" customHeight="1">
      <c r="CK856" s="1" t="s">
        <v>1090</v>
      </c>
      <c r="CL856" s="198">
        <v>46225</v>
      </c>
      <c r="CM856" s="1" t="str">
        <f t="shared" si="13"/>
        <v>1405/04/31</v>
      </c>
    </row>
    <row r="857" spans="89:91" ht="43.5" customHeight="1">
      <c r="CK857" s="1" t="s">
        <v>1091</v>
      </c>
      <c r="CL857" s="198">
        <v>46226</v>
      </c>
      <c r="CM857" s="1" t="str">
        <f t="shared" si="13"/>
        <v>1405/05/01</v>
      </c>
    </row>
    <row r="858" spans="89:91" ht="43.5" customHeight="1">
      <c r="CK858" s="1" t="s">
        <v>1092</v>
      </c>
      <c r="CL858" s="198">
        <v>46227</v>
      </c>
      <c r="CM858" s="1" t="str">
        <f t="shared" si="13"/>
        <v>1405/05/02</v>
      </c>
    </row>
    <row r="859" spans="89:91" ht="43.5" customHeight="1">
      <c r="CK859" s="1" t="s">
        <v>1093</v>
      </c>
      <c r="CL859" s="198">
        <v>46228</v>
      </c>
      <c r="CM859" s="1" t="str">
        <f t="shared" si="13"/>
        <v>1405/05/03</v>
      </c>
    </row>
    <row r="860" spans="89:91" ht="43.5" customHeight="1">
      <c r="CK860" s="1" t="s">
        <v>1094</v>
      </c>
      <c r="CL860" s="198">
        <v>46229</v>
      </c>
      <c r="CM860" s="1" t="str">
        <f t="shared" si="13"/>
        <v>1405/05/04</v>
      </c>
    </row>
    <row r="861" spans="89:91" ht="43.5" customHeight="1">
      <c r="CK861" s="1" t="s">
        <v>1095</v>
      </c>
      <c r="CL861" s="198">
        <v>46230</v>
      </c>
      <c r="CM861" s="1" t="str">
        <f t="shared" si="13"/>
        <v>1405/05/05</v>
      </c>
    </row>
    <row r="862" spans="89:91" ht="43.5" customHeight="1">
      <c r="CK862" s="1" t="s">
        <v>1096</v>
      </c>
      <c r="CL862" s="198">
        <v>46231</v>
      </c>
      <c r="CM862" s="1" t="str">
        <f t="shared" si="13"/>
        <v>1405/05/06</v>
      </c>
    </row>
    <row r="863" spans="89:91" ht="43.5" customHeight="1">
      <c r="CK863" s="1" t="s">
        <v>1097</v>
      </c>
      <c r="CL863" s="198">
        <v>46232</v>
      </c>
      <c r="CM863" s="1" t="str">
        <f t="shared" si="13"/>
        <v>1405/05/07</v>
      </c>
    </row>
    <row r="864" spans="89:91" ht="43.5" customHeight="1">
      <c r="CK864" s="1" t="s">
        <v>1098</v>
      </c>
      <c r="CL864" s="198">
        <v>46233</v>
      </c>
      <c r="CM864" s="1" t="str">
        <f t="shared" si="13"/>
        <v>1405/05/08</v>
      </c>
    </row>
    <row r="865" spans="89:91" ht="43.5" customHeight="1">
      <c r="CK865" s="1" t="s">
        <v>1099</v>
      </c>
      <c r="CL865" s="198">
        <v>46234</v>
      </c>
      <c r="CM865" s="1" t="str">
        <f t="shared" si="13"/>
        <v>1405/05/09</v>
      </c>
    </row>
    <row r="866" spans="89:91" ht="43.5" customHeight="1">
      <c r="CK866" s="1" t="s">
        <v>1100</v>
      </c>
      <c r="CL866" s="198">
        <v>46235</v>
      </c>
      <c r="CM866" s="1" t="str">
        <f t="shared" si="13"/>
        <v>1405/05/10</v>
      </c>
    </row>
    <row r="867" spans="89:91" ht="43.5" customHeight="1">
      <c r="CK867" s="1" t="s">
        <v>1101</v>
      </c>
      <c r="CL867" s="198">
        <v>46236</v>
      </c>
      <c r="CM867" s="1" t="str">
        <f t="shared" si="13"/>
        <v>1405/05/11</v>
      </c>
    </row>
    <row r="868" spans="89:91" ht="43.5" customHeight="1">
      <c r="CK868" s="1" t="s">
        <v>1102</v>
      </c>
      <c r="CL868" s="198">
        <v>46237</v>
      </c>
      <c r="CM868" s="1" t="str">
        <f t="shared" si="13"/>
        <v>1405/05/12</v>
      </c>
    </row>
    <row r="869" spans="89:91" ht="43.5" customHeight="1">
      <c r="CK869" s="1" t="s">
        <v>1103</v>
      </c>
      <c r="CL869" s="198">
        <v>46238</v>
      </c>
      <c r="CM869" s="1" t="str">
        <f t="shared" si="13"/>
        <v>1405/05/13</v>
      </c>
    </row>
    <row r="870" spans="89:91" ht="43.5" customHeight="1">
      <c r="CK870" s="1" t="s">
        <v>1104</v>
      </c>
      <c r="CL870" s="198">
        <v>46239</v>
      </c>
      <c r="CM870" s="1" t="str">
        <f t="shared" si="13"/>
        <v>1405/05/14</v>
      </c>
    </row>
    <row r="871" spans="89:91" ht="43.5" customHeight="1">
      <c r="CK871" s="1" t="s">
        <v>1105</v>
      </c>
      <c r="CL871" s="198">
        <v>46240</v>
      </c>
      <c r="CM871" s="1" t="str">
        <f t="shared" si="13"/>
        <v>1405/05/15</v>
      </c>
    </row>
    <row r="872" spans="89:91" ht="43.5" customHeight="1">
      <c r="CK872" s="1" t="s">
        <v>1106</v>
      </c>
      <c r="CL872" s="198">
        <v>46241</v>
      </c>
      <c r="CM872" s="1" t="str">
        <f t="shared" si="13"/>
        <v>1405/05/16</v>
      </c>
    </row>
    <row r="873" spans="89:91" ht="43.5" customHeight="1">
      <c r="CK873" s="1" t="s">
        <v>1107</v>
      </c>
      <c r="CL873" s="198">
        <v>46242</v>
      </c>
      <c r="CM873" s="1" t="str">
        <f t="shared" si="13"/>
        <v>1405/05/17</v>
      </c>
    </row>
    <row r="874" spans="89:91" ht="43.5" customHeight="1">
      <c r="CK874" s="1" t="s">
        <v>1108</v>
      </c>
      <c r="CL874" s="198">
        <v>46243</v>
      </c>
      <c r="CM874" s="1" t="str">
        <f t="shared" si="13"/>
        <v>1405/05/18</v>
      </c>
    </row>
    <row r="875" spans="89:91" ht="43.5" customHeight="1">
      <c r="CK875" s="1" t="s">
        <v>1109</v>
      </c>
      <c r="CL875" s="198">
        <v>46244</v>
      </c>
      <c r="CM875" s="1" t="str">
        <f t="shared" si="13"/>
        <v>1405/05/19</v>
      </c>
    </row>
    <row r="876" spans="89:91" ht="43.5" customHeight="1">
      <c r="CK876" s="1" t="s">
        <v>1110</v>
      </c>
      <c r="CL876" s="198">
        <v>46245</v>
      </c>
      <c r="CM876" s="1" t="str">
        <f t="shared" si="13"/>
        <v>1405/05/20</v>
      </c>
    </row>
    <row r="877" spans="89:91" ht="43.5" customHeight="1">
      <c r="CK877" s="1" t="s">
        <v>1111</v>
      </c>
      <c r="CL877" s="198">
        <v>46246</v>
      </c>
      <c r="CM877" s="1" t="str">
        <f t="shared" si="13"/>
        <v>1405/05/21</v>
      </c>
    </row>
    <row r="878" spans="89:91" ht="43.5" customHeight="1">
      <c r="CK878" s="1" t="s">
        <v>1112</v>
      </c>
      <c r="CL878" s="198">
        <v>46247</v>
      </c>
      <c r="CM878" s="1" t="str">
        <f t="shared" si="13"/>
        <v>1405/05/22</v>
      </c>
    </row>
    <row r="879" spans="89:91" ht="43.5" customHeight="1">
      <c r="CK879" s="1" t="s">
        <v>1113</v>
      </c>
      <c r="CL879" s="198">
        <v>46248</v>
      </c>
      <c r="CM879" s="1" t="str">
        <f t="shared" si="13"/>
        <v>1405/05/23</v>
      </c>
    </row>
    <row r="880" spans="89:91" ht="43.5" customHeight="1">
      <c r="CK880" s="1" t="s">
        <v>1114</v>
      </c>
      <c r="CL880" s="198">
        <v>46249</v>
      </c>
      <c r="CM880" s="1" t="str">
        <f t="shared" si="13"/>
        <v>1405/05/24</v>
      </c>
    </row>
    <row r="881" spans="89:91" ht="43.5" customHeight="1">
      <c r="CK881" s="1" t="s">
        <v>1115</v>
      </c>
      <c r="CL881" s="198">
        <v>46250</v>
      </c>
      <c r="CM881" s="1" t="str">
        <f t="shared" si="13"/>
        <v>1405/05/25</v>
      </c>
    </row>
    <row r="882" spans="89:91" ht="43.5" customHeight="1">
      <c r="CK882" s="1" t="s">
        <v>1116</v>
      </c>
      <c r="CL882" s="198">
        <v>46251</v>
      </c>
      <c r="CM882" s="1" t="str">
        <f t="shared" si="13"/>
        <v>1405/05/26</v>
      </c>
    </row>
    <row r="883" spans="89:91" ht="43.5" customHeight="1">
      <c r="CK883" s="1" t="s">
        <v>1117</v>
      </c>
      <c r="CL883" s="198">
        <v>46252</v>
      </c>
      <c r="CM883" s="1" t="str">
        <f t="shared" si="13"/>
        <v>1405/05/27</v>
      </c>
    </row>
    <row r="884" spans="89:91" ht="43.5" customHeight="1">
      <c r="CK884" s="1" t="s">
        <v>1118</v>
      </c>
      <c r="CL884" s="198">
        <v>46253</v>
      </c>
      <c r="CM884" s="1" t="str">
        <f t="shared" si="13"/>
        <v>1405/05/28</v>
      </c>
    </row>
    <row r="885" spans="89:91" ht="43.5" customHeight="1">
      <c r="CK885" s="1" t="s">
        <v>1119</v>
      </c>
      <c r="CL885" s="198">
        <v>46254</v>
      </c>
      <c r="CM885" s="1" t="str">
        <f t="shared" si="13"/>
        <v>1405/05/29</v>
      </c>
    </row>
    <row r="886" spans="89:91" ht="43.5" customHeight="1">
      <c r="CK886" s="1" t="s">
        <v>1120</v>
      </c>
      <c r="CL886" s="198">
        <v>46255</v>
      </c>
      <c r="CM886" s="1" t="str">
        <f t="shared" si="13"/>
        <v>1405/05/30</v>
      </c>
    </row>
    <row r="887" spans="89:91" ht="43.5" customHeight="1">
      <c r="CK887" s="1" t="s">
        <v>1121</v>
      </c>
      <c r="CL887" s="198">
        <v>46256</v>
      </c>
      <c r="CM887" s="1" t="str">
        <f t="shared" si="13"/>
        <v>1405/05/31</v>
      </c>
    </row>
    <row r="888" spans="89:91" ht="43.5" customHeight="1">
      <c r="CK888" s="1" t="s">
        <v>1122</v>
      </c>
      <c r="CL888" s="198">
        <v>46257</v>
      </c>
      <c r="CM888" s="1" t="str">
        <f t="shared" si="13"/>
        <v>1405/06/01</v>
      </c>
    </row>
    <row r="889" spans="89:91" ht="43.5" customHeight="1">
      <c r="CK889" s="1" t="s">
        <v>1123</v>
      </c>
      <c r="CL889" s="198">
        <v>46258</v>
      </c>
      <c r="CM889" s="1" t="str">
        <f t="shared" si="13"/>
        <v>1405/06/02</v>
      </c>
    </row>
    <row r="890" spans="89:91" ht="43.5" customHeight="1">
      <c r="CK890" s="1" t="s">
        <v>1124</v>
      </c>
      <c r="CL890" s="198">
        <v>46259</v>
      </c>
      <c r="CM890" s="1" t="str">
        <f t="shared" si="13"/>
        <v>1405/06/03</v>
      </c>
    </row>
    <row r="891" spans="89:91" ht="43.5" customHeight="1">
      <c r="CK891" s="1" t="s">
        <v>1125</v>
      </c>
      <c r="CL891" s="198">
        <v>46260</v>
      </c>
      <c r="CM891" s="1" t="str">
        <f t="shared" si="13"/>
        <v>1405/06/04</v>
      </c>
    </row>
    <row r="892" spans="89:91" ht="43.5" customHeight="1">
      <c r="CK892" s="1" t="s">
        <v>1126</v>
      </c>
      <c r="CL892" s="198">
        <v>46261</v>
      </c>
      <c r="CM892" s="1" t="str">
        <f t="shared" si="13"/>
        <v>1405/06/05</v>
      </c>
    </row>
    <row r="893" spans="89:91" ht="43.5" customHeight="1">
      <c r="CK893" s="1" t="s">
        <v>1127</v>
      </c>
      <c r="CL893" s="198">
        <v>46262</v>
      </c>
      <c r="CM893" s="1" t="str">
        <f t="shared" si="13"/>
        <v>1405/06/06</v>
      </c>
    </row>
    <row r="894" spans="89:91" ht="43.5" customHeight="1">
      <c r="CK894" s="1" t="s">
        <v>1128</v>
      </c>
      <c r="CL894" s="198">
        <v>46263</v>
      </c>
      <c r="CM894" s="1" t="str">
        <f t="shared" si="13"/>
        <v>1405/06/07</v>
      </c>
    </row>
    <row r="895" spans="89:91" ht="43.5" customHeight="1">
      <c r="CK895" s="1" t="s">
        <v>1129</v>
      </c>
      <c r="CL895" s="198">
        <v>46264</v>
      </c>
      <c r="CM895" s="1" t="str">
        <f t="shared" si="13"/>
        <v>1405/06/08</v>
      </c>
    </row>
    <row r="896" spans="89:91" ht="43.5" customHeight="1">
      <c r="CK896" s="1" t="s">
        <v>1130</v>
      </c>
      <c r="CL896" s="198">
        <v>46265</v>
      </c>
      <c r="CM896" s="1" t="str">
        <f t="shared" si="13"/>
        <v>1405/06/09</v>
      </c>
    </row>
    <row r="897" spans="89:91" ht="43.5" customHeight="1">
      <c r="CK897" s="1" t="s">
        <v>1131</v>
      </c>
      <c r="CL897" s="198">
        <v>46266</v>
      </c>
      <c r="CM897" s="1" t="str">
        <f t="shared" si="13"/>
        <v>1405/06/10</v>
      </c>
    </row>
    <row r="898" spans="89:91" ht="43.5" customHeight="1">
      <c r="CK898" s="1" t="s">
        <v>1132</v>
      </c>
      <c r="CL898" s="198">
        <v>46267</v>
      </c>
      <c r="CM898" s="1" t="str">
        <f t="shared" si="13"/>
        <v>1405/06/11</v>
      </c>
    </row>
    <row r="899" spans="89:91" ht="43.5" customHeight="1">
      <c r="CK899" s="1" t="s">
        <v>1133</v>
      </c>
      <c r="CL899" s="198">
        <v>46268</v>
      </c>
      <c r="CM899" s="1" t="str">
        <f t="shared" ref="CM899:CM962" si="14">TEXT(CL899,"[$-fa-IR,96]yyyy/mm/dd")</f>
        <v>1405/06/12</v>
      </c>
    </row>
    <row r="900" spans="89:91" ht="43.5" customHeight="1">
      <c r="CK900" s="1" t="s">
        <v>1134</v>
      </c>
      <c r="CL900" s="198">
        <v>46269</v>
      </c>
      <c r="CM900" s="1" t="str">
        <f t="shared" si="14"/>
        <v>1405/06/13</v>
      </c>
    </row>
    <row r="901" spans="89:91" ht="43.5" customHeight="1">
      <c r="CK901" s="1" t="s">
        <v>1135</v>
      </c>
      <c r="CL901" s="198">
        <v>46270</v>
      </c>
      <c r="CM901" s="1" t="str">
        <f t="shared" si="14"/>
        <v>1405/06/14</v>
      </c>
    </row>
    <row r="902" spans="89:91" ht="43.5" customHeight="1">
      <c r="CK902" s="1" t="s">
        <v>1136</v>
      </c>
      <c r="CL902" s="198">
        <v>46271</v>
      </c>
      <c r="CM902" s="1" t="str">
        <f t="shared" si="14"/>
        <v>1405/06/15</v>
      </c>
    </row>
    <row r="903" spans="89:91" ht="43.5" customHeight="1">
      <c r="CK903" s="1" t="s">
        <v>1137</v>
      </c>
      <c r="CL903" s="198">
        <v>46272</v>
      </c>
      <c r="CM903" s="1" t="str">
        <f t="shared" si="14"/>
        <v>1405/06/16</v>
      </c>
    </row>
    <row r="904" spans="89:91" ht="43.5" customHeight="1">
      <c r="CK904" s="1" t="s">
        <v>1138</v>
      </c>
      <c r="CL904" s="198">
        <v>46273</v>
      </c>
      <c r="CM904" s="1" t="str">
        <f t="shared" si="14"/>
        <v>1405/06/17</v>
      </c>
    </row>
    <row r="905" spans="89:91" ht="43.5" customHeight="1">
      <c r="CK905" s="1" t="s">
        <v>1139</v>
      </c>
      <c r="CL905" s="198">
        <v>46274</v>
      </c>
      <c r="CM905" s="1" t="str">
        <f t="shared" si="14"/>
        <v>1405/06/18</v>
      </c>
    </row>
    <row r="906" spans="89:91" ht="43.5" customHeight="1">
      <c r="CK906" s="1" t="s">
        <v>1140</v>
      </c>
      <c r="CL906" s="198">
        <v>46275</v>
      </c>
      <c r="CM906" s="1" t="str">
        <f t="shared" si="14"/>
        <v>1405/06/19</v>
      </c>
    </row>
    <row r="907" spans="89:91" ht="43.5" customHeight="1">
      <c r="CK907" s="1" t="s">
        <v>1141</v>
      </c>
      <c r="CL907" s="198">
        <v>46276</v>
      </c>
      <c r="CM907" s="1" t="str">
        <f t="shared" si="14"/>
        <v>1405/06/20</v>
      </c>
    </row>
    <row r="908" spans="89:91" ht="43.5" customHeight="1">
      <c r="CK908" s="1" t="s">
        <v>1142</v>
      </c>
      <c r="CL908" s="198">
        <v>46277</v>
      </c>
      <c r="CM908" s="1" t="str">
        <f t="shared" si="14"/>
        <v>1405/06/21</v>
      </c>
    </row>
    <row r="909" spans="89:91" ht="43.5" customHeight="1">
      <c r="CK909" s="1" t="s">
        <v>1143</v>
      </c>
      <c r="CL909" s="198">
        <v>46278</v>
      </c>
      <c r="CM909" s="1" t="str">
        <f t="shared" si="14"/>
        <v>1405/06/22</v>
      </c>
    </row>
    <row r="910" spans="89:91" ht="43.5" customHeight="1">
      <c r="CK910" s="1" t="s">
        <v>1144</v>
      </c>
      <c r="CL910" s="198">
        <v>46279</v>
      </c>
      <c r="CM910" s="1" t="str">
        <f t="shared" si="14"/>
        <v>1405/06/23</v>
      </c>
    </row>
    <row r="911" spans="89:91" ht="43.5" customHeight="1">
      <c r="CK911" s="1" t="s">
        <v>1145</v>
      </c>
      <c r="CL911" s="198">
        <v>46280</v>
      </c>
      <c r="CM911" s="1" t="str">
        <f t="shared" si="14"/>
        <v>1405/06/24</v>
      </c>
    </row>
    <row r="912" spans="89:91" ht="43.5" customHeight="1">
      <c r="CK912" s="1" t="s">
        <v>1146</v>
      </c>
      <c r="CL912" s="198">
        <v>46281</v>
      </c>
      <c r="CM912" s="1" t="str">
        <f t="shared" si="14"/>
        <v>1405/06/25</v>
      </c>
    </row>
    <row r="913" spans="89:91" ht="43.5" customHeight="1">
      <c r="CK913" s="1" t="s">
        <v>1147</v>
      </c>
      <c r="CL913" s="198">
        <v>46282</v>
      </c>
      <c r="CM913" s="1" t="str">
        <f t="shared" si="14"/>
        <v>1405/06/26</v>
      </c>
    </row>
    <row r="914" spans="89:91" ht="43.5" customHeight="1">
      <c r="CK914" s="1" t="s">
        <v>1148</v>
      </c>
      <c r="CL914" s="198">
        <v>46283</v>
      </c>
      <c r="CM914" s="1" t="str">
        <f t="shared" si="14"/>
        <v>1405/06/27</v>
      </c>
    </row>
    <row r="915" spans="89:91" ht="43.5" customHeight="1">
      <c r="CK915" s="1" t="s">
        <v>1149</v>
      </c>
      <c r="CL915" s="198">
        <v>46284</v>
      </c>
      <c r="CM915" s="1" t="str">
        <f t="shared" si="14"/>
        <v>1405/06/28</v>
      </c>
    </row>
    <row r="916" spans="89:91" ht="43.5" customHeight="1">
      <c r="CK916" s="1" t="s">
        <v>1150</v>
      </c>
      <c r="CL916" s="198">
        <v>46285</v>
      </c>
      <c r="CM916" s="1" t="str">
        <f t="shared" si="14"/>
        <v>1405/06/29</v>
      </c>
    </row>
    <row r="917" spans="89:91" ht="43.5" customHeight="1">
      <c r="CK917" s="1" t="s">
        <v>1151</v>
      </c>
      <c r="CL917" s="198">
        <v>46286</v>
      </c>
      <c r="CM917" s="1" t="str">
        <f t="shared" si="14"/>
        <v>1405/06/30</v>
      </c>
    </row>
    <row r="918" spans="89:91" ht="43.5" customHeight="1">
      <c r="CK918" s="1" t="s">
        <v>1152</v>
      </c>
      <c r="CL918" s="198">
        <v>46287</v>
      </c>
      <c r="CM918" s="1" t="str">
        <f t="shared" si="14"/>
        <v>1405/06/31</v>
      </c>
    </row>
    <row r="919" spans="89:91" ht="43.5" customHeight="1">
      <c r="CK919" s="1" t="s">
        <v>1153</v>
      </c>
      <c r="CL919" s="198">
        <v>46288</v>
      </c>
      <c r="CM919" s="1" t="str">
        <f t="shared" si="14"/>
        <v>1405/07/01</v>
      </c>
    </row>
    <row r="920" spans="89:91" ht="43.5" customHeight="1">
      <c r="CK920" s="1" t="s">
        <v>1154</v>
      </c>
      <c r="CL920" s="198">
        <v>46289</v>
      </c>
      <c r="CM920" s="1" t="str">
        <f t="shared" si="14"/>
        <v>1405/07/02</v>
      </c>
    </row>
    <row r="921" spans="89:91" ht="43.5" customHeight="1">
      <c r="CK921" s="1" t="s">
        <v>1155</v>
      </c>
      <c r="CL921" s="198">
        <v>46290</v>
      </c>
      <c r="CM921" s="1" t="str">
        <f t="shared" si="14"/>
        <v>1405/07/03</v>
      </c>
    </row>
    <row r="922" spans="89:91" ht="43.5" customHeight="1">
      <c r="CK922" s="1" t="s">
        <v>1156</v>
      </c>
      <c r="CL922" s="198">
        <v>46291</v>
      </c>
      <c r="CM922" s="1" t="str">
        <f t="shared" si="14"/>
        <v>1405/07/04</v>
      </c>
    </row>
    <row r="923" spans="89:91" ht="43.5" customHeight="1">
      <c r="CK923" s="1" t="s">
        <v>1157</v>
      </c>
      <c r="CL923" s="198">
        <v>46292</v>
      </c>
      <c r="CM923" s="1" t="str">
        <f t="shared" si="14"/>
        <v>1405/07/05</v>
      </c>
    </row>
    <row r="924" spans="89:91" ht="43.5" customHeight="1">
      <c r="CK924" s="1" t="s">
        <v>1158</v>
      </c>
      <c r="CL924" s="198">
        <v>46293</v>
      </c>
      <c r="CM924" s="1" t="str">
        <f t="shared" si="14"/>
        <v>1405/07/06</v>
      </c>
    </row>
    <row r="925" spans="89:91" ht="43.5" customHeight="1">
      <c r="CK925" s="1" t="s">
        <v>1159</v>
      </c>
      <c r="CL925" s="198">
        <v>46294</v>
      </c>
      <c r="CM925" s="1" t="str">
        <f t="shared" si="14"/>
        <v>1405/07/07</v>
      </c>
    </row>
    <row r="926" spans="89:91" ht="43.5" customHeight="1">
      <c r="CK926" s="1" t="s">
        <v>1160</v>
      </c>
      <c r="CL926" s="198">
        <v>46295</v>
      </c>
      <c r="CM926" s="1" t="str">
        <f t="shared" si="14"/>
        <v>1405/07/08</v>
      </c>
    </row>
    <row r="927" spans="89:91" ht="43.5" customHeight="1">
      <c r="CK927" s="1" t="s">
        <v>1161</v>
      </c>
      <c r="CL927" s="198">
        <v>46296</v>
      </c>
      <c r="CM927" s="1" t="str">
        <f t="shared" si="14"/>
        <v>1405/07/09</v>
      </c>
    </row>
    <row r="928" spans="89:91" ht="43.5" customHeight="1">
      <c r="CK928" s="1" t="s">
        <v>1162</v>
      </c>
      <c r="CL928" s="198">
        <v>46297</v>
      </c>
      <c r="CM928" s="1" t="str">
        <f t="shared" si="14"/>
        <v>1405/07/10</v>
      </c>
    </row>
    <row r="929" spans="89:91" ht="43.5" customHeight="1">
      <c r="CK929" s="1" t="s">
        <v>1163</v>
      </c>
      <c r="CL929" s="198">
        <v>46298</v>
      </c>
      <c r="CM929" s="1" t="str">
        <f t="shared" si="14"/>
        <v>1405/07/11</v>
      </c>
    </row>
    <row r="930" spans="89:91" ht="43.5" customHeight="1">
      <c r="CK930" s="1" t="s">
        <v>1164</v>
      </c>
      <c r="CL930" s="198">
        <v>46299</v>
      </c>
      <c r="CM930" s="1" t="str">
        <f t="shared" si="14"/>
        <v>1405/07/12</v>
      </c>
    </row>
    <row r="931" spans="89:91" ht="43.5" customHeight="1">
      <c r="CK931" s="1" t="s">
        <v>1165</v>
      </c>
      <c r="CL931" s="198">
        <v>46300</v>
      </c>
      <c r="CM931" s="1" t="str">
        <f t="shared" si="14"/>
        <v>1405/07/13</v>
      </c>
    </row>
    <row r="932" spans="89:91" ht="43.5" customHeight="1">
      <c r="CK932" s="1" t="s">
        <v>1166</v>
      </c>
      <c r="CL932" s="198">
        <v>46301</v>
      </c>
      <c r="CM932" s="1" t="str">
        <f t="shared" si="14"/>
        <v>1405/07/14</v>
      </c>
    </row>
    <row r="933" spans="89:91" ht="43.5" customHeight="1">
      <c r="CK933" s="1" t="s">
        <v>1167</v>
      </c>
      <c r="CL933" s="198">
        <v>46302</v>
      </c>
      <c r="CM933" s="1" t="str">
        <f t="shared" si="14"/>
        <v>1405/07/15</v>
      </c>
    </row>
    <row r="934" spans="89:91" ht="43.5" customHeight="1">
      <c r="CK934" s="1" t="s">
        <v>1168</v>
      </c>
      <c r="CL934" s="198">
        <v>46303</v>
      </c>
      <c r="CM934" s="1" t="str">
        <f t="shared" si="14"/>
        <v>1405/07/16</v>
      </c>
    </row>
    <row r="935" spans="89:91" ht="43.5" customHeight="1">
      <c r="CK935" s="1" t="s">
        <v>1169</v>
      </c>
      <c r="CL935" s="198">
        <v>46304</v>
      </c>
      <c r="CM935" s="1" t="str">
        <f t="shared" si="14"/>
        <v>1405/07/17</v>
      </c>
    </row>
    <row r="936" spans="89:91" ht="43.5" customHeight="1">
      <c r="CK936" s="1" t="s">
        <v>1170</v>
      </c>
      <c r="CL936" s="198">
        <v>46305</v>
      </c>
      <c r="CM936" s="1" t="str">
        <f t="shared" si="14"/>
        <v>1405/07/18</v>
      </c>
    </row>
    <row r="937" spans="89:91" ht="43.5" customHeight="1">
      <c r="CK937" s="1" t="s">
        <v>1171</v>
      </c>
      <c r="CL937" s="198">
        <v>46306</v>
      </c>
      <c r="CM937" s="1" t="str">
        <f t="shared" si="14"/>
        <v>1405/07/19</v>
      </c>
    </row>
    <row r="938" spans="89:91" ht="43.5" customHeight="1">
      <c r="CK938" s="1" t="s">
        <v>1172</v>
      </c>
      <c r="CL938" s="198">
        <v>46307</v>
      </c>
      <c r="CM938" s="1" t="str">
        <f t="shared" si="14"/>
        <v>1405/07/20</v>
      </c>
    </row>
    <row r="939" spans="89:91" ht="43.5" customHeight="1">
      <c r="CK939" s="1" t="s">
        <v>1173</v>
      </c>
      <c r="CL939" s="198">
        <v>46308</v>
      </c>
      <c r="CM939" s="1" t="str">
        <f t="shared" si="14"/>
        <v>1405/07/21</v>
      </c>
    </row>
    <row r="940" spans="89:91" ht="43.5" customHeight="1">
      <c r="CK940" s="1" t="s">
        <v>1174</v>
      </c>
      <c r="CL940" s="198">
        <v>46309</v>
      </c>
      <c r="CM940" s="1" t="str">
        <f t="shared" si="14"/>
        <v>1405/07/22</v>
      </c>
    </row>
    <row r="941" spans="89:91" ht="43.5" customHeight="1">
      <c r="CK941" s="1" t="s">
        <v>1175</v>
      </c>
      <c r="CL941" s="198">
        <v>46310</v>
      </c>
      <c r="CM941" s="1" t="str">
        <f t="shared" si="14"/>
        <v>1405/07/23</v>
      </c>
    </row>
    <row r="942" spans="89:91" ht="43.5" customHeight="1">
      <c r="CK942" s="1" t="s">
        <v>1176</v>
      </c>
      <c r="CL942" s="198">
        <v>46311</v>
      </c>
      <c r="CM942" s="1" t="str">
        <f t="shared" si="14"/>
        <v>1405/07/24</v>
      </c>
    </row>
    <row r="943" spans="89:91" ht="43.5" customHeight="1">
      <c r="CK943" s="1" t="s">
        <v>1177</v>
      </c>
      <c r="CL943" s="198">
        <v>46312</v>
      </c>
      <c r="CM943" s="1" t="str">
        <f t="shared" si="14"/>
        <v>1405/07/25</v>
      </c>
    </row>
    <row r="944" spans="89:91" ht="43.5" customHeight="1">
      <c r="CK944" s="1" t="s">
        <v>1178</v>
      </c>
      <c r="CL944" s="198">
        <v>46313</v>
      </c>
      <c r="CM944" s="1" t="str">
        <f t="shared" si="14"/>
        <v>1405/07/26</v>
      </c>
    </row>
    <row r="945" spans="89:91" ht="43.5" customHeight="1">
      <c r="CK945" s="1" t="s">
        <v>1179</v>
      </c>
      <c r="CL945" s="198">
        <v>46314</v>
      </c>
      <c r="CM945" s="1" t="str">
        <f t="shared" si="14"/>
        <v>1405/07/27</v>
      </c>
    </row>
    <row r="946" spans="89:91" ht="43.5" customHeight="1">
      <c r="CK946" s="1" t="s">
        <v>1180</v>
      </c>
      <c r="CL946" s="198">
        <v>46315</v>
      </c>
      <c r="CM946" s="1" t="str">
        <f t="shared" si="14"/>
        <v>1405/07/28</v>
      </c>
    </row>
    <row r="947" spans="89:91" ht="43.5" customHeight="1">
      <c r="CK947" s="1" t="s">
        <v>1181</v>
      </c>
      <c r="CL947" s="198">
        <v>46316</v>
      </c>
      <c r="CM947" s="1" t="str">
        <f t="shared" si="14"/>
        <v>1405/07/29</v>
      </c>
    </row>
    <row r="948" spans="89:91" ht="43.5" customHeight="1">
      <c r="CK948" s="1" t="s">
        <v>1182</v>
      </c>
      <c r="CL948" s="198">
        <v>46317</v>
      </c>
      <c r="CM948" s="1" t="str">
        <f t="shared" si="14"/>
        <v>1405/07/30</v>
      </c>
    </row>
    <row r="949" spans="89:91" ht="43.5" customHeight="1">
      <c r="CK949" s="1" t="s">
        <v>1183</v>
      </c>
      <c r="CL949" s="198">
        <v>46318</v>
      </c>
      <c r="CM949" s="1" t="str">
        <f t="shared" si="14"/>
        <v>1405/08/01</v>
      </c>
    </row>
    <row r="950" spans="89:91" ht="43.5" customHeight="1">
      <c r="CK950" s="1" t="s">
        <v>1184</v>
      </c>
      <c r="CL950" s="198">
        <v>46319</v>
      </c>
      <c r="CM950" s="1" t="str">
        <f t="shared" si="14"/>
        <v>1405/08/02</v>
      </c>
    </row>
    <row r="951" spans="89:91" ht="43.5" customHeight="1">
      <c r="CK951" s="1" t="s">
        <v>1185</v>
      </c>
      <c r="CL951" s="198">
        <v>46320</v>
      </c>
      <c r="CM951" s="1" t="str">
        <f t="shared" si="14"/>
        <v>1405/08/03</v>
      </c>
    </row>
    <row r="952" spans="89:91" ht="43.5" customHeight="1">
      <c r="CK952" s="1" t="s">
        <v>1186</v>
      </c>
      <c r="CL952" s="198">
        <v>46321</v>
      </c>
      <c r="CM952" s="1" t="str">
        <f t="shared" si="14"/>
        <v>1405/08/04</v>
      </c>
    </row>
    <row r="953" spans="89:91" ht="43.5" customHeight="1">
      <c r="CK953" s="1" t="s">
        <v>1187</v>
      </c>
      <c r="CL953" s="198">
        <v>46322</v>
      </c>
      <c r="CM953" s="1" t="str">
        <f t="shared" si="14"/>
        <v>1405/08/05</v>
      </c>
    </row>
    <row r="954" spans="89:91" ht="43.5" customHeight="1">
      <c r="CK954" s="1" t="s">
        <v>1188</v>
      </c>
      <c r="CL954" s="198">
        <v>46323</v>
      </c>
      <c r="CM954" s="1" t="str">
        <f t="shared" si="14"/>
        <v>1405/08/06</v>
      </c>
    </row>
    <row r="955" spans="89:91" ht="43.5" customHeight="1">
      <c r="CK955" s="1" t="s">
        <v>1189</v>
      </c>
      <c r="CL955" s="198">
        <v>46324</v>
      </c>
      <c r="CM955" s="1" t="str">
        <f t="shared" si="14"/>
        <v>1405/08/07</v>
      </c>
    </row>
    <row r="956" spans="89:91" ht="43.5" customHeight="1">
      <c r="CK956" s="1" t="s">
        <v>1190</v>
      </c>
      <c r="CL956" s="198">
        <v>46325</v>
      </c>
      <c r="CM956" s="1" t="str">
        <f t="shared" si="14"/>
        <v>1405/08/08</v>
      </c>
    </row>
    <row r="957" spans="89:91" ht="43.5" customHeight="1">
      <c r="CK957" s="1" t="s">
        <v>1191</v>
      </c>
      <c r="CL957" s="198">
        <v>46326</v>
      </c>
      <c r="CM957" s="1" t="str">
        <f t="shared" si="14"/>
        <v>1405/08/09</v>
      </c>
    </row>
    <row r="958" spans="89:91" ht="43.5" customHeight="1">
      <c r="CK958" s="1" t="s">
        <v>1192</v>
      </c>
      <c r="CL958" s="198">
        <v>46327</v>
      </c>
      <c r="CM958" s="1" t="str">
        <f t="shared" si="14"/>
        <v>1405/08/10</v>
      </c>
    </row>
    <row r="959" spans="89:91" ht="43.5" customHeight="1">
      <c r="CK959" s="1" t="s">
        <v>1193</v>
      </c>
      <c r="CL959" s="198">
        <v>46328</v>
      </c>
      <c r="CM959" s="1" t="str">
        <f t="shared" si="14"/>
        <v>1405/08/11</v>
      </c>
    </row>
    <row r="960" spans="89:91" ht="43.5" customHeight="1">
      <c r="CK960" s="1" t="s">
        <v>1194</v>
      </c>
      <c r="CL960" s="198">
        <v>46329</v>
      </c>
      <c r="CM960" s="1" t="str">
        <f t="shared" si="14"/>
        <v>1405/08/12</v>
      </c>
    </row>
    <row r="961" spans="89:91" ht="43.5" customHeight="1">
      <c r="CK961" s="1" t="s">
        <v>1195</v>
      </c>
      <c r="CL961" s="198">
        <v>46330</v>
      </c>
      <c r="CM961" s="1" t="str">
        <f t="shared" si="14"/>
        <v>1405/08/13</v>
      </c>
    </row>
    <row r="962" spans="89:91" ht="43.5" customHeight="1">
      <c r="CK962" s="1" t="s">
        <v>1196</v>
      </c>
      <c r="CL962" s="198">
        <v>46331</v>
      </c>
      <c r="CM962" s="1" t="str">
        <f t="shared" si="14"/>
        <v>1405/08/14</v>
      </c>
    </row>
    <row r="963" spans="89:91" ht="43.5" customHeight="1">
      <c r="CK963" s="1" t="s">
        <v>1197</v>
      </c>
      <c r="CL963" s="198">
        <v>46332</v>
      </c>
      <c r="CM963" s="1" t="str">
        <f t="shared" ref="CM963:CM1026" si="15">TEXT(CL963,"[$-fa-IR,96]yyyy/mm/dd")</f>
        <v>1405/08/15</v>
      </c>
    </row>
    <row r="964" spans="89:91" ht="43.5" customHeight="1">
      <c r="CK964" s="1" t="s">
        <v>1198</v>
      </c>
      <c r="CL964" s="198">
        <v>46333</v>
      </c>
      <c r="CM964" s="1" t="str">
        <f t="shared" si="15"/>
        <v>1405/08/16</v>
      </c>
    </row>
    <row r="965" spans="89:91" ht="43.5" customHeight="1">
      <c r="CK965" s="1" t="s">
        <v>1199</v>
      </c>
      <c r="CL965" s="198">
        <v>46334</v>
      </c>
      <c r="CM965" s="1" t="str">
        <f t="shared" si="15"/>
        <v>1405/08/17</v>
      </c>
    </row>
    <row r="966" spans="89:91" ht="43.5" customHeight="1">
      <c r="CK966" s="1" t="s">
        <v>1200</v>
      </c>
      <c r="CL966" s="198">
        <v>46335</v>
      </c>
      <c r="CM966" s="1" t="str">
        <f t="shared" si="15"/>
        <v>1405/08/18</v>
      </c>
    </row>
    <row r="967" spans="89:91" ht="43.5" customHeight="1">
      <c r="CK967" s="1" t="s">
        <v>1201</v>
      </c>
      <c r="CL967" s="198">
        <v>46336</v>
      </c>
      <c r="CM967" s="1" t="str">
        <f t="shared" si="15"/>
        <v>1405/08/19</v>
      </c>
    </row>
    <row r="968" spans="89:91" ht="43.5" customHeight="1">
      <c r="CK968" s="1" t="s">
        <v>1202</v>
      </c>
      <c r="CL968" s="198">
        <v>46337</v>
      </c>
      <c r="CM968" s="1" t="str">
        <f t="shared" si="15"/>
        <v>1405/08/20</v>
      </c>
    </row>
    <row r="969" spans="89:91" ht="43.5" customHeight="1">
      <c r="CK969" s="1" t="s">
        <v>1203</v>
      </c>
      <c r="CL969" s="198">
        <v>46338</v>
      </c>
      <c r="CM969" s="1" t="str">
        <f t="shared" si="15"/>
        <v>1405/08/21</v>
      </c>
    </row>
    <row r="970" spans="89:91" ht="43.5" customHeight="1">
      <c r="CK970" s="1" t="s">
        <v>1204</v>
      </c>
      <c r="CL970" s="198">
        <v>46339</v>
      </c>
      <c r="CM970" s="1" t="str">
        <f t="shared" si="15"/>
        <v>1405/08/22</v>
      </c>
    </row>
    <row r="971" spans="89:91" ht="43.5" customHeight="1">
      <c r="CK971" s="1" t="s">
        <v>1205</v>
      </c>
      <c r="CL971" s="198">
        <v>46340</v>
      </c>
      <c r="CM971" s="1" t="str">
        <f t="shared" si="15"/>
        <v>1405/08/23</v>
      </c>
    </row>
    <row r="972" spans="89:91" ht="43.5" customHeight="1">
      <c r="CK972" s="1" t="s">
        <v>1206</v>
      </c>
      <c r="CL972" s="198">
        <v>46341</v>
      </c>
      <c r="CM972" s="1" t="str">
        <f t="shared" si="15"/>
        <v>1405/08/24</v>
      </c>
    </row>
    <row r="973" spans="89:91" ht="43.5" customHeight="1">
      <c r="CK973" s="1" t="s">
        <v>1207</v>
      </c>
      <c r="CL973" s="198">
        <v>46342</v>
      </c>
      <c r="CM973" s="1" t="str">
        <f t="shared" si="15"/>
        <v>1405/08/25</v>
      </c>
    </row>
    <row r="974" spans="89:91" ht="43.5" customHeight="1">
      <c r="CK974" s="1" t="s">
        <v>1208</v>
      </c>
      <c r="CL974" s="198">
        <v>46343</v>
      </c>
      <c r="CM974" s="1" t="str">
        <f t="shared" si="15"/>
        <v>1405/08/26</v>
      </c>
    </row>
    <row r="975" spans="89:91" ht="43.5" customHeight="1">
      <c r="CK975" s="1" t="s">
        <v>1209</v>
      </c>
      <c r="CL975" s="198">
        <v>46344</v>
      </c>
      <c r="CM975" s="1" t="str">
        <f t="shared" si="15"/>
        <v>1405/08/27</v>
      </c>
    </row>
    <row r="976" spans="89:91" ht="43.5" customHeight="1">
      <c r="CK976" s="1" t="s">
        <v>1210</v>
      </c>
      <c r="CL976" s="198">
        <v>46345</v>
      </c>
      <c r="CM976" s="1" t="str">
        <f t="shared" si="15"/>
        <v>1405/08/28</v>
      </c>
    </row>
    <row r="977" spans="89:91" ht="43.5" customHeight="1">
      <c r="CK977" s="1" t="s">
        <v>1211</v>
      </c>
      <c r="CL977" s="198">
        <v>46346</v>
      </c>
      <c r="CM977" s="1" t="str">
        <f t="shared" si="15"/>
        <v>1405/08/29</v>
      </c>
    </row>
    <row r="978" spans="89:91" ht="43.5" customHeight="1">
      <c r="CK978" s="1" t="s">
        <v>1212</v>
      </c>
      <c r="CL978" s="198">
        <v>46347</v>
      </c>
      <c r="CM978" s="1" t="str">
        <f t="shared" si="15"/>
        <v>1405/08/30</v>
      </c>
    </row>
    <row r="979" spans="89:91" ht="43.5" customHeight="1">
      <c r="CK979" s="1" t="s">
        <v>1213</v>
      </c>
      <c r="CL979" s="198">
        <v>46348</v>
      </c>
      <c r="CM979" s="1" t="str">
        <f t="shared" si="15"/>
        <v>1405/09/01</v>
      </c>
    </row>
    <row r="980" spans="89:91" ht="43.5" customHeight="1">
      <c r="CK980" s="1" t="s">
        <v>1214</v>
      </c>
      <c r="CL980" s="198">
        <v>46349</v>
      </c>
      <c r="CM980" s="1" t="str">
        <f t="shared" si="15"/>
        <v>1405/09/02</v>
      </c>
    </row>
    <row r="981" spans="89:91" ht="43.5" customHeight="1">
      <c r="CK981" s="1" t="s">
        <v>1215</v>
      </c>
      <c r="CL981" s="198">
        <v>46350</v>
      </c>
      <c r="CM981" s="1" t="str">
        <f t="shared" si="15"/>
        <v>1405/09/03</v>
      </c>
    </row>
    <row r="982" spans="89:91" ht="43.5" customHeight="1">
      <c r="CK982" s="1" t="s">
        <v>1216</v>
      </c>
      <c r="CL982" s="198">
        <v>46351</v>
      </c>
      <c r="CM982" s="1" t="str">
        <f t="shared" si="15"/>
        <v>1405/09/04</v>
      </c>
    </row>
    <row r="983" spans="89:91" ht="43.5" customHeight="1">
      <c r="CK983" s="1" t="s">
        <v>1217</v>
      </c>
      <c r="CL983" s="198">
        <v>46352</v>
      </c>
      <c r="CM983" s="1" t="str">
        <f t="shared" si="15"/>
        <v>1405/09/05</v>
      </c>
    </row>
    <row r="984" spans="89:91" ht="43.5" customHeight="1">
      <c r="CK984" s="1" t="s">
        <v>1218</v>
      </c>
      <c r="CL984" s="198">
        <v>46353</v>
      </c>
      <c r="CM984" s="1" t="str">
        <f t="shared" si="15"/>
        <v>1405/09/06</v>
      </c>
    </row>
    <row r="985" spans="89:91" ht="43.5" customHeight="1">
      <c r="CK985" s="1" t="s">
        <v>1219</v>
      </c>
      <c r="CL985" s="198">
        <v>46354</v>
      </c>
      <c r="CM985" s="1" t="str">
        <f t="shared" si="15"/>
        <v>1405/09/07</v>
      </c>
    </row>
    <row r="986" spans="89:91" ht="43.5" customHeight="1">
      <c r="CK986" s="1" t="s">
        <v>1220</v>
      </c>
      <c r="CL986" s="198">
        <v>46355</v>
      </c>
      <c r="CM986" s="1" t="str">
        <f t="shared" si="15"/>
        <v>1405/09/08</v>
      </c>
    </row>
    <row r="987" spans="89:91" ht="43.5" customHeight="1">
      <c r="CK987" s="1" t="s">
        <v>1221</v>
      </c>
      <c r="CL987" s="198">
        <v>46356</v>
      </c>
      <c r="CM987" s="1" t="str">
        <f t="shared" si="15"/>
        <v>1405/09/09</v>
      </c>
    </row>
    <row r="988" spans="89:91" ht="43.5" customHeight="1">
      <c r="CK988" s="1" t="s">
        <v>1222</v>
      </c>
      <c r="CL988" s="198">
        <v>46357</v>
      </c>
      <c r="CM988" s="1" t="str">
        <f t="shared" si="15"/>
        <v>1405/09/10</v>
      </c>
    </row>
    <row r="989" spans="89:91" ht="43.5" customHeight="1">
      <c r="CK989" s="1" t="s">
        <v>1223</v>
      </c>
      <c r="CL989" s="198">
        <v>46358</v>
      </c>
      <c r="CM989" s="1" t="str">
        <f t="shared" si="15"/>
        <v>1405/09/11</v>
      </c>
    </row>
    <row r="990" spans="89:91" ht="43.5" customHeight="1">
      <c r="CK990" s="1" t="s">
        <v>1224</v>
      </c>
      <c r="CL990" s="198">
        <v>46359</v>
      </c>
      <c r="CM990" s="1" t="str">
        <f t="shared" si="15"/>
        <v>1405/09/12</v>
      </c>
    </row>
    <row r="991" spans="89:91" ht="43.5" customHeight="1">
      <c r="CK991" s="1" t="s">
        <v>1225</v>
      </c>
      <c r="CL991" s="198">
        <v>46360</v>
      </c>
      <c r="CM991" s="1" t="str">
        <f t="shared" si="15"/>
        <v>1405/09/13</v>
      </c>
    </row>
    <row r="992" spans="89:91" ht="43.5" customHeight="1">
      <c r="CK992" s="1" t="s">
        <v>1226</v>
      </c>
      <c r="CL992" s="198">
        <v>46361</v>
      </c>
      <c r="CM992" s="1" t="str">
        <f t="shared" si="15"/>
        <v>1405/09/14</v>
      </c>
    </row>
    <row r="993" spans="89:91" ht="43.5" customHeight="1">
      <c r="CK993" s="1" t="s">
        <v>1227</v>
      </c>
      <c r="CL993" s="198">
        <v>46362</v>
      </c>
      <c r="CM993" s="1" t="str">
        <f t="shared" si="15"/>
        <v>1405/09/15</v>
      </c>
    </row>
    <row r="994" spans="89:91" ht="43.5" customHeight="1">
      <c r="CK994" s="1" t="s">
        <v>1228</v>
      </c>
      <c r="CL994" s="198">
        <v>46363</v>
      </c>
      <c r="CM994" s="1" t="str">
        <f t="shared" si="15"/>
        <v>1405/09/16</v>
      </c>
    </row>
    <row r="995" spans="89:91" ht="43.5" customHeight="1">
      <c r="CK995" s="1" t="s">
        <v>1229</v>
      </c>
      <c r="CL995" s="198">
        <v>46364</v>
      </c>
      <c r="CM995" s="1" t="str">
        <f t="shared" si="15"/>
        <v>1405/09/17</v>
      </c>
    </row>
    <row r="996" spans="89:91" ht="43.5" customHeight="1">
      <c r="CK996" s="1" t="s">
        <v>1230</v>
      </c>
      <c r="CL996" s="198">
        <v>46365</v>
      </c>
      <c r="CM996" s="1" t="str">
        <f t="shared" si="15"/>
        <v>1405/09/18</v>
      </c>
    </row>
    <row r="997" spans="89:91" ht="43.5" customHeight="1">
      <c r="CK997" s="1" t="s">
        <v>1231</v>
      </c>
      <c r="CL997" s="198">
        <v>46366</v>
      </c>
      <c r="CM997" s="1" t="str">
        <f t="shared" si="15"/>
        <v>1405/09/19</v>
      </c>
    </row>
    <row r="998" spans="89:91" ht="43.5" customHeight="1">
      <c r="CK998" s="1" t="s">
        <v>1232</v>
      </c>
      <c r="CL998" s="198">
        <v>46367</v>
      </c>
      <c r="CM998" s="1" t="str">
        <f t="shared" si="15"/>
        <v>1405/09/20</v>
      </c>
    </row>
    <row r="999" spans="89:91" ht="43.5" customHeight="1">
      <c r="CK999" s="1" t="s">
        <v>1233</v>
      </c>
      <c r="CL999" s="198">
        <v>46368</v>
      </c>
      <c r="CM999" s="1" t="str">
        <f t="shared" si="15"/>
        <v>1405/09/21</v>
      </c>
    </row>
    <row r="1000" spans="89:91" ht="43.5" customHeight="1">
      <c r="CK1000" s="1" t="s">
        <v>1234</v>
      </c>
      <c r="CL1000" s="198">
        <v>46369</v>
      </c>
      <c r="CM1000" s="1" t="str">
        <f t="shared" si="15"/>
        <v>1405/09/22</v>
      </c>
    </row>
    <row r="1001" spans="89:91" ht="43.5" customHeight="1">
      <c r="CK1001" s="1" t="s">
        <v>1235</v>
      </c>
      <c r="CL1001" s="198">
        <v>46370</v>
      </c>
      <c r="CM1001" s="1" t="str">
        <f t="shared" si="15"/>
        <v>1405/09/23</v>
      </c>
    </row>
    <row r="1002" spans="89:91" ht="43.5" customHeight="1">
      <c r="CK1002" s="1" t="s">
        <v>1236</v>
      </c>
      <c r="CL1002" s="198">
        <v>46371</v>
      </c>
      <c r="CM1002" s="1" t="str">
        <f t="shared" si="15"/>
        <v>1405/09/24</v>
      </c>
    </row>
    <row r="1003" spans="89:91" ht="43.5" customHeight="1">
      <c r="CK1003" s="1" t="s">
        <v>1237</v>
      </c>
      <c r="CL1003" s="198">
        <v>46372</v>
      </c>
      <c r="CM1003" s="1" t="str">
        <f t="shared" si="15"/>
        <v>1405/09/25</v>
      </c>
    </row>
    <row r="1004" spans="89:91" ht="43.5" customHeight="1">
      <c r="CK1004" s="1" t="s">
        <v>1238</v>
      </c>
      <c r="CL1004" s="198">
        <v>46373</v>
      </c>
      <c r="CM1004" s="1" t="str">
        <f t="shared" si="15"/>
        <v>1405/09/26</v>
      </c>
    </row>
    <row r="1005" spans="89:91" ht="43.5" customHeight="1">
      <c r="CK1005" s="1" t="s">
        <v>1239</v>
      </c>
      <c r="CL1005" s="198">
        <v>46374</v>
      </c>
      <c r="CM1005" s="1" t="str">
        <f t="shared" si="15"/>
        <v>1405/09/27</v>
      </c>
    </row>
    <row r="1006" spans="89:91" ht="43.5" customHeight="1">
      <c r="CK1006" s="1" t="s">
        <v>1240</v>
      </c>
      <c r="CL1006" s="198">
        <v>46375</v>
      </c>
      <c r="CM1006" s="1" t="str">
        <f t="shared" si="15"/>
        <v>1405/09/28</v>
      </c>
    </row>
    <row r="1007" spans="89:91" ht="43.5" customHeight="1">
      <c r="CK1007" s="1" t="s">
        <v>1241</v>
      </c>
      <c r="CL1007" s="198">
        <v>46376</v>
      </c>
      <c r="CM1007" s="1" t="str">
        <f t="shared" si="15"/>
        <v>1405/09/29</v>
      </c>
    </row>
    <row r="1008" spans="89:91" ht="43.5" customHeight="1">
      <c r="CK1008" s="1" t="s">
        <v>1242</v>
      </c>
      <c r="CL1008" s="198">
        <v>46377</v>
      </c>
      <c r="CM1008" s="1" t="str">
        <f t="shared" si="15"/>
        <v>1405/09/30</v>
      </c>
    </row>
    <row r="1009" spans="89:91" ht="43.5" customHeight="1">
      <c r="CK1009" s="1" t="s">
        <v>1243</v>
      </c>
      <c r="CL1009" s="198">
        <v>46378</v>
      </c>
      <c r="CM1009" s="1" t="str">
        <f t="shared" si="15"/>
        <v>1405/10/01</v>
      </c>
    </row>
    <row r="1010" spans="89:91" ht="43.5" customHeight="1">
      <c r="CK1010" s="1" t="s">
        <v>1244</v>
      </c>
      <c r="CL1010" s="198">
        <v>46379</v>
      </c>
      <c r="CM1010" s="1" t="str">
        <f t="shared" si="15"/>
        <v>1405/10/02</v>
      </c>
    </row>
    <row r="1011" spans="89:91" ht="43.5" customHeight="1">
      <c r="CK1011" s="1" t="s">
        <v>1245</v>
      </c>
      <c r="CL1011" s="198">
        <v>46380</v>
      </c>
      <c r="CM1011" s="1" t="str">
        <f t="shared" si="15"/>
        <v>1405/10/03</v>
      </c>
    </row>
    <row r="1012" spans="89:91" ht="43.5" customHeight="1">
      <c r="CK1012" s="1" t="s">
        <v>1246</v>
      </c>
      <c r="CL1012" s="198">
        <v>46381</v>
      </c>
      <c r="CM1012" s="1" t="str">
        <f t="shared" si="15"/>
        <v>1405/10/04</v>
      </c>
    </row>
    <row r="1013" spans="89:91" ht="43.5" customHeight="1">
      <c r="CK1013" s="1" t="s">
        <v>1247</v>
      </c>
      <c r="CL1013" s="198">
        <v>46382</v>
      </c>
      <c r="CM1013" s="1" t="str">
        <f t="shared" si="15"/>
        <v>1405/10/05</v>
      </c>
    </row>
    <row r="1014" spans="89:91" ht="43.5" customHeight="1">
      <c r="CK1014" s="1" t="s">
        <v>1248</v>
      </c>
      <c r="CL1014" s="198">
        <v>46383</v>
      </c>
      <c r="CM1014" s="1" t="str">
        <f t="shared" si="15"/>
        <v>1405/10/06</v>
      </c>
    </row>
    <row r="1015" spans="89:91" ht="43.5" customHeight="1">
      <c r="CK1015" s="1" t="s">
        <v>1249</v>
      </c>
      <c r="CL1015" s="198">
        <v>46384</v>
      </c>
      <c r="CM1015" s="1" t="str">
        <f t="shared" si="15"/>
        <v>1405/10/07</v>
      </c>
    </row>
    <row r="1016" spans="89:91" ht="43.5" customHeight="1">
      <c r="CK1016" s="1" t="s">
        <v>1250</v>
      </c>
      <c r="CL1016" s="198">
        <v>46385</v>
      </c>
      <c r="CM1016" s="1" t="str">
        <f t="shared" si="15"/>
        <v>1405/10/08</v>
      </c>
    </row>
    <row r="1017" spans="89:91" ht="43.5" customHeight="1">
      <c r="CK1017" s="1" t="s">
        <v>1251</v>
      </c>
      <c r="CL1017" s="198">
        <v>46386</v>
      </c>
      <c r="CM1017" s="1" t="str">
        <f t="shared" si="15"/>
        <v>1405/10/09</v>
      </c>
    </row>
    <row r="1018" spans="89:91" ht="43.5" customHeight="1">
      <c r="CK1018" s="1" t="s">
        <v>1252</v>
      </c>
      <c r="CL1018" s="198">
        <v>46387</v>
      </c>
      <c r="CM1018" s="1" t="str">
        <f t="shared" si="15"/>
        <v>1405/10/10</v>
      </c>
    </row>
    <row r="1019" spans="89:91" ht="43.5" customHeight="1">
      <c r="CK1019" s="1" t="s">
        <v>1253</v>
      </c>
      <c r="CL1019" s="198">
        <v>46388</v>
      </c>
      <c r="CM1019" s="1" t="str">
        <f t="shared" si="15"/>
        <v>1405/10/11</v>
      </c>
    </row>
    <row r="1020" spans="89:91" ht="43.5" customHeight="1">
      <c r="CK1020" s="1" t="s">
        <v>1254</v>
      </c>
      <c r="CL1020" s="198">
        <v>46389</v>
      </c>
      <c r="CM1020" s="1" t="str">
        <f t="shared" si="15"/>
        <v>1405/10/12</v>
      </c>
    </row>
    <row r="1021" spans="89:91" ht="43.5" customHeight="1">
      <c r="CK1021" s="1" t="s">
        <v>1255</v>
      </c>
      <c r="CL1021" s="198">
        <v>46390</v>
      </c>
      <c r="CM1021" s="1" t="str">
        <f t="shared" si="15"/>
        <v>1405/10/13</v>
      </c>
    </row>
    <row r="1022" spans="89:91" ht="43.5" customHeight="1">
      <c r="CK1022" s="1" t="s">
        <v>1256</v>
      </c>
      <c r="CL1022" s="198">
        <v>46391</v>
      </c>
      <c r="CM1022" s="1" t="str">
        <f t="shared" si="15"/>
        <v>1405/10/14</v>
      </c>
    </row>
    <row r="1023" spans="89:91" ht="43.5" customHeight="1">
      <c r="CK1023" s="1" t="s">
        <v>1257</v>
      </c>
      <c r="CL1023" s="198">
        <v>46392</v>
      </c>
      <c r="CM1023" s="1" t="str">
        <f t="shared" si="15"/>
        <v>1405/10/15</v>
      </c>
    </row>
    <row r="1024" spans="89:91" ht="43.5" customHeight="1">
      <c r="CK1024" s="1" t="s">
        <v>1258</v>
      </c>
      <c r="CL1024" s="198">
        <v>46393</v>
      </c>
      <c r="CM1024" s="1" t="str">
        <f t="shared" si="15"/>
        <v>1405/10/16</v>
      </c>
    </row>
    <row r="1025" spans="89:91" ht="43.5" customHeight="1">
      <c r="CK1025" s="1" t="s">
        <v>1259</v>
      </c>
      <c r="CL1025" s="198">
        <v>46394</v>
      </c>
      <c r="CM1025" s="1" t="str">
        <f t="shared" si="15"/>
        <v>1405/10/17</v>
      </c>
    </row>
    <row r="1026" spans="89:91" ht="43.5" customHeight="1">
      <c r="CK1026" s="1" t="s">
        <v>1260</v>
      </c>
      <c r="CL1026" s="198">
        <v>46395</v>
      </c>
      <c r="CM1026" s="1" t="str">
        <f t="shared" si="15"/>
        <v>1405/10/18</v>
      </c>
    </row>
    <row r="1027" spans="89:91" ht="43.5" customHeight="1">
      <c r="CK1027" s="1" t="s">
        <v>1261</v>
      </c>
      <c r="CL1027" s="198">
        <v>46396</v>
      </c>
      <c r="CM1027" s="1" t="str">
        <f t="shared" ref="CM1027:CM1090" si="16">TEXT(CL1027,"[$-fa-IR,96]yyyy/mm/dd")</f>
        <v>1405/10/19</v>
      </c>
    </row>
    <row r="1028" spans="89:91" ht="43.5" customHeight="1">
      <c r="CK1028" s="1" t="s">
        <v>1262</v>
      </c>
      <c r="CL1028" s="198">
        <v>46397</v>
      </c>
      <c r="CM1028" s="1" t="str">
        <f t="shared" si="16"/>
        <v>1405/10/20</v>
      </c>
    </row>
    <row r="1029" spans="89:91" ht="43.5" customHeight="1">
      <c r="CK1029" s="1" t="s">
        <v>1263</v>
      </c>
      <c r="CL1029" s="198">
        <v>46398</v>
      </c>
      <c r="CM1029" s="1" t="str">
        <f t="shared" si="16"/>
        <v>1405/10/21</v>
      </c>
    </row>
    <row r="1030" spans="89:91" ht="43.5" customHeight="1">
      <c r="CK1030" s="1" t="s">
        <v>1264</v>
      </c>
      <c r="CL1030" s="198">
        <v>46399</v>
      </c>
      <c r="CM1030" s="1" t="str">
        <f t="shared" si="16"/>
        <v>1405/10/22</v>
      </c>
    </row>
    <row r="1031" spans="89:91" ht="43.5" customHeight="1">
      <c r="CK1031" s="1" t="s">
        <v>1265</v>
      </c>
      <c r="CL1031" s="198">
        <v>46400</v>
      </c>
      <c r="CM1031" s="1" t="str">
        <f t="shared" si="16"/>
        <v>1405/10/23</v>
      </c>
    </row>
    <row r="1032" spans="89:91" ht="43.5" customHeight="1">
      <c r="CK1032" s="1" t="s">
        <v>1266</v>
      </c>
      <c r="CL1032" s="198">
        <v>46401</v>
      </c>
      <c r="CM1032" s="1" t="str">
        <f t="shared" si="16"/>
        <v>1405/10/24</v>
      </c>
    </row>
    <row r="1033" spans="89:91" ht="43.5" customHeight="1">
      <c r="CK1033" s="1" t="s">
        <v>1267</v>
      </c>
      <c r="CL1033" s="198">
        <v>46402</v>
      </c>
      <c r="CM1033" s="1" t="str">
        <f t="shared" si="16"/>
        <v>1405/10/25</v>
      </c>
    </row>
    <row r="1034" spans="89:91" ht="43.5" customHeight="1">
      <c r="CK1034" s="1" t="s">
        <v>1268</v>
      </c>
      <c r="CL1034" s="198">
        <v>46403</v>
      </c>
      <c r="CM1034" s="1" t="str">
        <f t="shared" si="16"/>
        <v>1405/10/26</v>
      </c>
    </row>
    <row r="1035" spans="89:91" ht="43.5" customHeight="1">
      <c r="CK1035" s="1" t="s">
        <v>1269</v>
      </c>
      <c r="CL1035" s="198">
        <v>46404</v>
      </c>
      <c r="CM1035" s="1" t="str">
        <f t="shared" si="16"/>
        <v>1405/10/27</v>
      </c>
    </row>
    <row r="1036" spans="89:91" ht="43.5" customHeight="1">
      <c r="CK1036" s="1" t="s">
        <v>1270</v>
      </c>
      <c r="CL1036" s="198">
        <v>46405</v>
      </c>
      <c r="CM1036" s="1" t="str">
        <f t="shared" si="16"/>
        <v>1405/10/28</v>
      </c>
    </row>
    <row r="1037" spans="89:91" ht="43.5" customHeight="1">
      <c r="CK1037" s="1" t="s">
        <v>1271</v>
      </c>
      <c r="CL1037" s="198">
        <v>46406</v>
      </c>
      <c r="CM1037" s="1" t="str">
        <f t="shared" si="16"/>
        <v>1405/10/29</v>
      </c>
    </row>
    <row r="1038" spans="89:91" ht="43.5" customHeight="1">
      <c r="CK1038" s="1" t="s">
        <v>1272</v>
      </c>
      <c r="CL1038" s="198">
        <v>46407</v>
      </c>
      <c r="CM1038" s="1" t="str">
        <f t="shared" si="16"/>
        <v>1405/10/30</v>
      </c>
    </row>
    <row r="1039" spans="89:91" ht="43.5" customHeight="1">
      <c r="CK1039" s="1" t="s">
        <v>1273</v>
      </c>
      <c r="CL1039" s="198">
        <v>46408</v>
      </c>
      <c r="CM1039" s="1" t="str">
        <f t="shared" si="16"/>
        <v>1405/11/01</v>
      </c>
    </row>
    <row r="1040" spans="89:91" ht="43.5" customHeight="1">
      <c r="CK1040" s="1" t="s">
        <v>1274</v>
      </c>
      <c r="CL1040" s="198">
        <v>46409</v>
      </c>
      <c r="CM1040" s="1" t="str">
        <f t="shared" si="16"/>
        <v>1405/11/02</v>
      </c>
    </row>
    <row r="1041" spans="89:91" ht="43.5" customHeight="1">
      <c r="CK1041" s="1" t="s">
        <v>1275</v>
      </c>
      <c r="CL1041" s="198">
        <v>46410</v>
      </c>
      <c r="CM1041" s="1" t="str">
        <f t="shared" si="16"/>
        <v>1405/11/03</v>
      </c>
    </row>
    <row r="1042" spans="89:91" ht="43.5" customHeight="1">
      <c r="CK1042" s="1" t="s">
        <v>1276</v>
      </c>
      <c r="CL1042" s="198">
        <v>46411</v>
      </c>
      <c r="CM1042" s="1" t="str">
        <f t="shared" si="16"/>
        <v>1405/11/04</v>
      </c>
    </row>
    <row r="1043" spans="89:91" ht="43.5" customHeight="1">
      <c r="CK1043" s="1" t="s">
        <v>1277</v>
      </c>
      <c r="CL1043" s="198">
        <v>46412</v>
      </c>
      <c r="CM1043" s="1" t="str">
        <f t="shared" si="16"/>
        <v>1405/11/05</v>
      </c>
    </row>
    <row r="1044" spans="89:91" ht="43.5" customHeight="1">
      <c r="CK1044" s="1" t="s">
        <v>1278</v>
      </c>
      <c r="CL1044" s="198">
        <v>46413</v>
      </c>
      <c r="CM1044" s="1" t="str">
        <f t="shared" si="16"/>
        <v>1405/11/06</v>
      </c>
    </row>
    <row r="1045" spans="89:91" ht="43.5" customHeight="1">
      <c r="CK1045" s="1" t="s">
        <v>1279</v>
      </c>
      <c r="CL1045" s="198">
        <v>46414</v>
      </c>
      <c r="CM1045" s="1" t="str">
        <f t="shared" si="16"/>
        <v>1405/11/07</v>
      </c>
    </row>
    <row r="1046" spans="89:91" ht="43.5" customHeight="1">
      <c r="CK1046" s="1" t="s">
        <v>1280</v>
      </c>
      <c r="CL1046" s="198">
        <v>46415</v>
      </c>
      <c r="CM1046" s="1" t="str">
        <f t="shared" si="16"/>
        <v>1405/11/08</v>
      </c>
    </row>
    <row r="1047" spans="89:91" ht="43.5" customHeight="1">
      <c r="CK1047" s="1" t="s">
        <v>1281</v>
      </c>
      <c r="CL1047" s="198">
        <v>46416</v>
      </c>
      <c r="CM1047" s="1" t="str">
        <f t="shared" si="16"/>
        <v>1405/11/09</v>
      </c>
    </row>
    <row r="1048" spans="89:91" ht="43.5" customHeight="1">
      <c r="CK1048" s="1" t="s">
        <v>1282</v>
      </c>
      <c r="CL1048" s="198">
        <v>46417</v>
      </c>
      <c r="CM1048" s="1" t="str">
        <f t="shared" si="16"/>
        <v>1405/11/10</v>
      </c>
    </row>
    <row r="1049" spans="89:91" ht="43.5" customHeight="1">
      <c r="CK1049" s="1" t="s">
        <v>1283</v>
      </c>
      <c r="CL1049" s="198">
        <v>46418</v>
      </c>
      <c r="CM1049" s="1" t="str">
        <f t="shared" si="16"/>
        <v>1405/11/11</v>
      </c>
    </row>
    <row r="1050" spans="89:91" ht="43.5" customHeight="1">
      <c r="CK1050" s="1" t="s">
        <v>1284</v>
      </c>
      <c r="CL1050" s="198">
        <v>46419</v>
      </c>
      <c r="CM1050" s="1" t="str">
        <f t="shared" si="16"/>
        <v>1405/11/12</v>
      </c>
    </row>
    <row r="1051" spans="89:91" ht="43.5" customHeight="1">
      <c r="CK1051" s="1" t="s">
        <v>1285</v>
      </c>
      <c r="CL1051" s="198">
        <v>46420</v>
      </c>
      <c r="CM1051" s="1" t="str">
        <f t="shared" si="16"/>
        <v>1405/11/13</v>
      </c>
    </row>
    <row r="1052" spans="89:91" ht="43.5" customHeight="1">
      <c r="CK1052" s="1" t="s">
        <v>1286</v>
      </c>
      <c r="CL1052" s="198">
        <v>46421</v>
      </c>
      <c r="CM1052" s="1" t="str">
        <f t="shared" si="16"/>
        <v>1405/11/14</v>
      </c>
    </row>
    <row r="1053" spans="89:91" ht="43.5" customHeight="1">
      <c r="CK1053" s="1" t="s">
        <v>1287</v>
      </c>
      <c r="CL1053" s="198">
        <v>46422</v>
      </c>
      <c r="CM1053" s="1" t="str">
        <f t="shared" si="16"/>
        <v>1405/11/15</v>
      </c>
    </row>
    <row r="1054" spans="89:91" ht="43.5" customHeight="1">
      <c r="CK1054" s="1" t="s">
        <v>1288</v>
      </c>
      <c r="CL1054" s="198">
        <v>46423</v>
      </c>
      <c r="CM1054" s="1" t="str">
        <f t="shared" si="16"/>
        <v>1405/11/16</v>
      </c>
    </row>
    <row r="1055" spans="89:91" ht="43.5" customHeight="1">
      <c r="CK1055" s="1" t="s">
        <v>1289</v>
      </c>
      <c r="CL1055" s="198">
        <v>46424</v>
      </c>
      <c r="CM1055" s="1" t="str">
        <f t="shared" si="16"/>
        <v>1405/11/17</v>
      </c>
    </row>
    <row r="1056" spans="89:91" ht="43.5" customHeight="1">
      <c r="CK1056" s="1" t="s">
        <v>1290</v>
      </c>
      <c r="CL1056" s="198">
        <v>46425</v>
      </c>
      <c r="CM1056" s="1" t="str">
        <f t="shared" si="16"/>
        <v>1405/11/18</v>
      </c>
    </row>
    <row r="1057" spans="89:91" ht="43.5" customHeight="1">
      <c r="CK1057" s="1" t="s">
        <v>1291</v>
      </c>
      <c r="CL1057" s="198">
        <v>46426</v>
      </c>
      <c r="CM1057" s="1" t="str">
        <f t="shared" si="16"/>
        <v>1405/11/19</v>
      </c>
    </row>
    <row r="1058" spans="89:91" ht="43.5" customHeight="1">
      <c r="CK1058" s="1" t="s">
        <v>1292</v>
      </c>
      <c r="CL1058" s="198">
        <v>46427</v>
      </c>
      <c r="CM1058" s="1" t="str">
        <f t="shared" si="16"/>
        <v>1405/11/20</v>
      </c>
    </row>
    <row r="1059" spans="89:91" ht="43.5" customHeight="1">
      <c r="CK1059" s="1" t="s">
        <v>1293</v>
      </c>
      <c r="CL1059" s="198">
        <v>46428</v>
      </c>
      <c r="CM1059" s="1" t="str">
        <f t="shared" si="16"/>
        <v>1405/11/21</v>
      </c>
    </row>
    <row r="1060" spans="89:91" ht="43.5" customHeight="1">
      <c r="CK1060" s="1" t="s">
        <v>1294</v>
      </c>
      <c r="CL1060" s="198">
        <v>46429</v>
      </c>
      <c r="CM1060" s="1" t="str">
        <f t="shared" si="16"/>
        <v>1405/11/22</v>
      </c>
    </row>
    <row r="1061" spans="89:91" ht="43.5" customHeight="1">
      <c r="CK1061" s="1" t="s">
        <v>1295</v>
      </c>
      <c r="CL1061" s="198">
        <v>46430</v>
      </c>
      <c r="CM1061" s="1" t="str">
        <f t="shared" si="16"/>
        <v>1405/11/23</v>
      </c>
    </row>
    <row r="1062" spans="89:91" ht="43.5" customHeight="1">
      <c r="CK1062" s="1" t="s">
        <v>1296</v>
      </c>
      <c r="CL1062" s="198">
        <v>46431</v>
      </c>
      <c r="CM1062" s="1" t="str">
        <f t="shared" si="16"/>
        <v>1405/11/24</v>
      </c>
    </row>
    <row r="1063" spans="89:91" ht="43.5" customHeight="1">
      <c r="CK1063" s="1" t="s">
        <v>1297</v>
      </c>
      <c r="CL1063" s="198">
        <v>46432</v>
      </c>
      <c r="CM1063" s="1" t="str">
        <f t="shared" si="16"/>
        <v>1405/11/25</v>
      </c>
    </row>
    <row r="1064" spans="89:91" ht="43.5" customHeight="1">
      <c r="CK1064" s="1" t="s">
        <v>1298</v>
      </c>
      <c r="CL1064" s="198">
        <v>46433</v>
      </c>
      <c r="CM1064" s="1" t="str">
        <f t="shared" si="16"/>
        <v>1405/11/26</v>
      </c>
    </row>
    <row r="1065" spans="89:91" ht="43.5" customHeight="1">
      <c r="CK1065" s="1" t="s">
        <v>1299</v>
      </c>
      <c r="CL1065" s="198">
        <v>46434</v>
      </c>
      <c r="CM1065" s="1" t="str">
        <f t="shared" si="16"/>
        <v>1405/11/27</v>
      </c>
    </row>
    <row r="1066" spans="89:91" ht="43.5" customHeight="1">
      <c r="CK1066" s="1" t="s">
        <v>1300</v>
      </c>
      <c r="CL1066" s="198">
        <v>46435</v>
      </c>
      <c r="CM1066" s="1" t="str">
        <f t="shared" si="16"/>
        <v>1405/11/28</v>
      </c>
    </row>
    <row r="1067" spans="89:91" ht="43.5" customHeight="1">
      <c r="CK1067" s="1" t="s">
        <v>1301</v>
      </c>
      <c r="CL1067" s="198">
        <v>46436</v>
      </c>
      <c r="CM1067" s="1" t="str">
        <f t="shared" si="16"/>
        <v>1405/11/29</v>
      </c>
    </row>
    <row r="1068" spans="89:91" ht="43.5" customHeight="1">
      <c r="CK1068" s="1" t="s">
        <v>1302</v>
      </c>
      <c r="CL1068" s="198">
        <v>46437</v>
      </c>
      <c r="CM1068" s="1" t="str">
        <f t="shared" si="16"/>
        <v>1405/11/30</v>
      </c>
    </row>
    <row r="1069" spans="89:91" ht="43.5" customHeight="1">
      <c r="CK1069" s="1" t="s">
        <v>1303</v>
      </c>
      <c r="CL1069" s="198">
        <v>46438</v>
      </c>
      <c r="CM1069" s="1" t="str">
        <f t="shared" si="16"/>
        <v>1405/12/01</v>
      </c>
    </row>
    <row r="1070" spans="89:91" ht="43.5" customHeight="1">
      <c r="CK1070" s="1" t="s">
        <v>1304</v>
      </c>
      <c r="CL1070" s="198">
        <v>46439</v>
      </c>
      <c r="CM1070" s="1" t="str">
        <f t="shared" si="16"/>
        <v>1405/12/02</v>
      </c>
    </row>
    <row r="1071" spans="89:91" ht="43.5" customHeight="1">
      <c r="CK1071" s="1" t="s">
        <v>1305</v>
      </c>
      <c r="CL1071" s="198">
        <v>46440</v>
      </c>
      <c r="CM1071" s="1" t="str">
        <f t="shared" si="16"/>
        <v>1405/12/03</v>
      </c>
    </row>
    <row r="1072" spans="89:91" ht="43.5" customHeight="1">
      <c r="CK1072" s="1" t="s">
        <v>1306</v>
      </c>
      <c r="CL1072" s="198">
        <v>46441</v>
      </c>
      <c r="CM1072" s="1" t="str">
        <f t="shared" si="16"/>
        <v>1405/12/04</v>
      </c>
    </row>
    <row r="1073" spans="89:91" ht="43.5" customHeight="1">
      <c r="CK1073" s="1" t="s">
        <v>1307</v>
      </c>
      <c r="CL1073" s="198">
        <v>46442</v>
      </c>
      <c r="CM1073" s="1" t="str">
        <f t="shared" si="16"/>
        <v>1405/12/05</v>
      </c>
    </row>
    <row r="1074" spans="89:91" ht="43.5" customHeight="1">
      <c r="CK1074" s="1" t="s">
        <v>1308</v>
      </c>
      <c r="CL1074" s="198">
        <v>46443</v>
      </c>
      <c r="CM1074" s="1" t="str">
        <f t="shared" si="16"/>
        <v>1405/12/06</v>
      </c>
    </row>
    <row r="1075" spans="89:91" ht="43.5" customHeight="1">
      <c r="CK1075" s="1" t="s">
        <v>1309</v>
      </c>
      <c r="CL1075" s="198">
        <v>46444</v>
      </c>
      <c r="CM1075" s="1" t="str">
        <f t="shared" si="16"/>
        <v>1405/12/07</v>
      </c>
    </row>
    <row r="1076" spans="89:91" ht="43.5" customHeight="1">
      <c r="CK1076" s="1" t="s">
        <v>1310</v>
      </c>
      <c r="CL1076" s="198">
        <v>46445</v>
      </c>
      <c r="CM1076" s="1" t="str">
        <f t="shared" si="16"/>
        <v>1405/12/08</v>
      </c>
    </row>
    <row r="1077" spans="89:91" ht="43.5" customHeight="1">
      <c r="CK1077" s="1" t="s">
        <v>1311</v>
      </c>
      <c r="CL1077" s="198">
        <v>46446</v>
      </c>
      <c r="CM1077" s="1" t="str">
        <f t="shared" si="16"/>
        <v>1405/12/09</v>
      </c>
    </row>
    <row r="1078" spans="89:91" ht="43.5" customHeight="1">
      <c r="CK1078" s="1" t="s">
        <v>1312</v>
      </c>
      <c r="CL1078" s="198">
        <v>46447</v>
      </c>
      <c r="CM1078" s="1" t="str">
        <f t="shared" si="16"/>
        <v>1405/12/10</v>
      </c>
    </row>
    <row r="1079" spans="89:91" ht="43.5" customHeight="1">
      <c r="CK1079" s="1" t="s">
        <v>1313</v>
      </c>
      <c r="CL1079" s="198">
        <v>46448</v>
      </c>
      <c r="CM1079" s="1" t="str">
        <f t="shared" si="16"/>
        <v>1405/12/11</v>
      </c>
    </row>
    <row r="1080" spans="89:91" ht="43.5" customHeight="1">
      <c r="CK1080" s="1" t="s">
        <v>1314</v>
      </c>
      <c r="CL1080" s="198">
        <v>46449</v>
      </c>
      <c r="CM1080" s="1" t="str">
        <f t="shared" si="16"/>
        <v>1405/12/12</v>
      </c>
    </row>
    <row r="1081" spans="89:91" ht="43.5" customHeight="1">
      <c r="CK1081" s="1" t="s">
        <v>1315</v>
      </c>
      <c r="CL1081" s="198">
        <v>46450</v>
      </c>
      <c r="CM1081" s="1" t="str">
        <f t="shared" si="16"/>
        <v>1405/12/13</v>
      </c>
    </row>
    <row r="1082" spans="89:91" ht="43.5" customHeight="1">
      <c r="CK1082" s="1" t="s">
        <v>1316</v>
      </c>
      <c r="CL1082" s="198">
        <v>46451</v>
      </c>
      <c r="CM1082" s="1" t="str">
        <f t="shared" si="16"/>
        <v>1405/12/14</v>
      </c>
    </row>
    <row r="1083" spans="89:91" ht="43.5" customHeight="1">
      <c r="CK1083" s="1" t="s">
        <v>1317</v>
      </c>
      <c r="CL1083" s="198">
        <v>46452</v>
      </c>
      <c r="CM1083" s="1" t="str">
        <f t="shared" si="16"/>
        <v>1405/12/15</v>
      </c>
    </row>
    <row r="1084" spans="89:91" ht="43.5" customHeight="1">
      <c r="CK1084" s="1" t="s">
        <v>1318</v>
      </c>
      <c r="CL1084" s="198">
        <v>46453</v>
      </c>
      <c r="CM1084" s="1" t="str">
        <f t="shared" si="16"/>
        <v>1405/12/16</v>
      </c>
    </row>
    <row r="1085" spans="89:91" ht="43.5" customHeight="1">
      <c r="CK1085" s="1" t="s">
        <v>1319</v>
      </c>
      <c r="CL1085" s="198">
        <v>46454</v>
      </c>
      <c r="CM1085" s="1" t="str">
        <f t="shared" si="16"/>
        <v>1405/12/17</v>
      </c>
    </row>
    <row r="1086" spans="89:91" ht="43.5" customHeight="1">
      <c r="CK1086" s="1" t="s">
        <v>1320</v>
      </c>
      <c r="CL1086" s="198">
        <v>46455</v>
      </c>
      <c r="CM1086" s="1" t="str">
        <f t="shared" si="16"/>
        <v>1405/12/18</v>
      </c>
    </row>
    <row r="1087" spans="89:91" ht="43.5" customHeight="1">
      <c r="CK1087" s="1" t="s">
        <v>1321</v>
      </c>
      <c r="CL1087" s="198">
        <v>46456</v>
      </c>
      <c r="CM1087" s="1" t="str">
        <f t="shared" si="16"/>
        <v>1405/12/19</v>
      </c>
    </row>
    <row r="1088" spans="89:91" ht="43.5" customHeight="1">
      <c r="CK1088" s="1" t="s">
        <v>1322</v>
      </c>
      <c r="CL1088" s="198">
        <v>46457</v>
      </c>
      <c r="CM1088" s="1" t="str">
        <f t="shared" si="16"/>
        <v>1405/12/20</v>
      </c>
    </row>
    <row r="1089" spans="89:91" ht="43.5" customHeight="1">
      <c r="CK1089" s="1" t="s">
        <v>1323</v>
      </c>
      <c r="CL1089" s="198">
        <v>46458</v>
      </c>
      <c r="CM1089" s="1" t="str">
        <f t="shared" si="16"/>
        <v>1405/12/21</v>
      </c>
    </row>
    <row r="1090" spans="89:91" ht="43.5" customHeight="1">
      <c r="CK1090" s="1" t="s">
        <v>1324</v>
      </c>
      <c r="CL1090" s="198">
        <v>46459</v>
      </c>
      <c r="CM1090" s="1" t="str">
        <f t="shared" si="16"/>
        <v>1405/12/22</v>
      </c>
    </row>
    <row r="1091" spans="89:91" ht="43.5" customHeight="1">
      <c r="CK1091" s="1" t="s">
        <v>1325</v>
      </c>
      <c r="CL1091" s="198">
        <v>46460</v>
      </c>
      <c r="CM1091" s="1" t="str">
        <f t="shared" ref="CM1091:CM1154" si="17">TEXT(CL1091,"[$-fa-IR,96]yyyy/mm/dd")</f>
        <v>1405/12/23</v>
      </c>
    </row>
    <row r="1092" spans="89:91" ht="43.5" customHeight="1">
      <c r="CK1092" s="1" t="s">
        <v>1326</v>
      </c>
      <c r="CL1092" s="198">
        <v>46461</v>
      </c>
      <c r="CM1092" s="1" t="str">
        <f t="shared" si="17"/>
        <v>1405/12/24</v>
      </c>
    </row>
    <row r="1093" spans="89:91" ht="43.5" customHeight="1">
      <c r="CK1093" s="1" t="s">
        <v>1327</v>
      </c>
      <c r="CL1093" s="198">
        <v>46462</v>
      </c>
      <c r="CM1093" s="1" t="str">
        <f t="shared" si="17"/>
        <v>1405/12/25</v>
      </c>
    </row>
    <row r="1094" spans="89:91" ht="43.5" customHeight="1">
      <c r="CK1094" s="1" t="s">
        <v>1328</v>
      </c>
      <c r="CL1094" s="198">
        <v>46463</v>
      </c>
      <c r="CM1094" s="1" t="str">
        <f t="shared" si="17"/>
        <v>1405/12/26</v>
      </c>
    </row>
    <row r="1095" spans="89:91" ht="43.5" customHeight="1">
      <c r="CK1095" s="1" t="s">
        <v>1329</v>
      </c>
      <c r="CL1095" s="198">
        <v>46464</v>
      </c>
      <c r="CM1095" s="1" t="str">
        <f t="shared" si="17"/>
        <v>1405/12/27</v>
      </c>
    </row>
    <row r="1096" spans="89:91" ht="43.5" customHeight="1">
      <c r="CK1096" s="1" t="s">
        <v>1330</v>
      </c>
      <c r="CL1096" s="198">
        <v>46465</v>
      </c>
      <c r="CM1096" s="1" t="str">
        <f t="shared" si="17"/>
        <v>1405/12/28</v>
      </c>
    </row>
    <row r="1097" spans="89:91" ht="43.5" customHeight="1">
      <c r="CK1097" s="1" t="s">
        <v>1331</v>
      </c>
      <c r="CL1097" s="198">
        <v>46466</v>
      </c>
      <c r="CM1097" s="1" t="str">
        <f t="shared" si="17"/>
        <v>1405/12/29</v>
      </c>
    </row>
    <row r="1098" spans="89:91" ht="43.5" customHeight="1">
      <c r="CK1098" s="1" t="s">
        <v>1332</v>
      </c>
      <c r="CL1098" s="198">
        <v>46467</v>
      </c>
      <c r="CM1098" s="1" t="str">
        <f t="shared" si="17"/>
        <v>1406/01/01</v>
      </c>
    </row>
    <row r="1099" spans="89:91" ht="43.5" customHeight="1">
      <c r="CK1099" s="1" t="s">
        <v>1333</v>
      </c>
      <c r="CL1099" s="198">
        <v>46468</v>
      </c>
      <c r="CM1099" s="1" t="str">
        <f t="shared" si="17"/>
        <v>1406/01/02</v>
      </c>
    </row>
    <row r="1100" spans="89:91" ht="43.5" customHeight="1">
      <c r="CK1100" s="1" t="s">
        <v>1334</v>
      </c>
      <c r="CL1100" s="198">
        <v>46469</v>
      </c>
      <c r="CM1100" s="1" t="str">
        <f t="shared" si="17"/>
        <v>1406/01/03</v>
      </c>
    </row>
    <row r="1101" spans="89:91" ht="43.5" customHeight="1">
      <c r="CK1101" s="1" t="s">
        <v>1335</v>
      </c>
      <c r="CL1101" s="198">
        <v>46470</v>
      </c>
      <c r="CM1101" s="1" t="str">
        <f t="shared" si="17"/>
        <v>1406/01/04</v>
      </c>
    </row>
    <row r="1102" spans="89:91" ht="43.5" customHeight="1">
      <c r="CK1102" s="1" t="s">
        <v>1336</v>
      </c>
      <c r="CL1102" s="198">
        <v>46471</v>
      </c>
      <c r="CM1102" s="1" t="str">
        <f t="shared" si="17"/>
        <v>1406/01/05</v>
      </c>
    </row>
    <row r="1103" spans="89:91" ht="43.5" customHeight="1">
      <c r="CK1103" s="1" t="s">
        <v>1337</v>
      </c>
      <c r="CL1103" s="198">
        <v>46472</v>
      </c>
      <c r="CM1103" s="1" t="str">
        <f t="shared" si="17"/>
        <v>1406/01/06</v>
      </c>
    </row>
    <row r="1104" spans="89:91" ht="43.5" customHeight="1">
      <c r="CK1104" s="1" t="s">
        <v>1338</v>
      </c>
      <c r="CL1104" s="198">
        <v>46473</v>
      </c>
      <c r="CM1104" s="1" t="str">
        <f t="shared" si="17"/>
        <v>1406/01/07</v>
      </c>
    </row>
    <row r="1105" spans="89:91" ht="43.5" customHeight="1">
      <c r="CK1105" s="1" t="s">
        <v>1339</v>
      </c>
      <c r="CL1105" s="198">
        <v>46474</v>
      </c>
      <c r="CM1105" s="1" t="str">
        <f t="shared" si="17"/>
        <v>1406/01/08</v>
      </c>
    </row>
    <row r="1106" spans="89:91" ht="43.5" customHeight="1">
      <c r="CK1106" s="1" t="s">
        <v>1340</v>
      </c>
      <c r="CL1106" s="198">
        <v>46475</v>
      </c>
      <c r="CM1106" s="1" t="str">
        <f t="shared" si="17"/>
        <v>1406/01/09</v>
      </c>
    </row>
    <row r="1107" spans="89:91" ht="43.5" customHeight="1">
      <c r="CK1107" s="1" t="s">
        <v>1341</v>
      </c>
      <c r="CL1107" s="198">
        <v>46476</v>
      </c>
      <c r="CM1107" s="1" t="str">
        <f t="shared" si="17"/>
        <v>1406/01/10</v>
      </c>
    </row>
    <row r="1108" spans="89:91" ht="43.5" customHeight="1">
      <c r="CK1108" s="1" t="s">
        <v>1342</v>
      </c>
      <c r="CL1108" s="198">
        <v>46477</v>
      </c>
      <c r="CM1108" s="1" t="str">
        <f t="shared" si="17"/>
        <v>1406/01/11</v>
      </c>
    </row>
    <row r="1109" spans="89:91" ht="43.5" customHeight="1">
      <c r="CK1109" s="1" t="s">
        <v>1343</v>
      </c>
      <c r="CL1109" s="198">
        <v>46478</v>
      </c>
      <c r="CM1109" s="1" t="str">
        <f t="shared" si="17"/>
        <v>1406/01/12</v>
      </c>
    </row>
    <row r="1110" spans="89:91" ht="43.5" customHeight="1">
      <c r="CK1110" s="1" t="s">
        <v>1344</v>
      </c>
      <c r="CL1110" s="198">
        <v>46479</v>
      </c>
      <c r="CM1110" s="1" t="str">
        <f t="shared" si="17"/>
        <v>1406/01/13</v>
      </c>
    </row>
    <row r="1111" spans="89:91" ht="43.5" customHeight="1">
      <c r="CK1111" s="1" t="s">
        <v>1345</v>
      </c>
      <c r="CL1111" s="198">
        <v>46480</v>
      </c>
      <c r="CM1111" s="1" t="str">
        <f t="shared" si="17"/>
        <v>1406/01/14</v>
      </c>
    </row>
    <row r="1112" spans="89:91" ht="43.5" customHeight="1">
      <c r="CK1112" s="1" t="s">
        <v>1346</v>
      </c>
      <c r="CL1112" s="198">
        <v>46481</v>
      </c>
      <c r="CM1112" s="1" t="str">
        <f t="shared" si="17"/>
        <v>1406/01/15</v>
      </c>
    </row>
    <row r="1113" spans="89:91" ht="43.5" customHeight="1">
      <c r="CK1113" s="1" t="s">
        <v>1347</v>
      </c>
      <c r="CL1113" s="198">
        <v>46482</v>
      </c>
      <c r="CM1113" s="1" t="str">
        <f t="shared" si="17"/>
        <v>1406/01/16</v>
      </c>
    </row>
    <row r="1114" spans="89:91" ht="43.5" customHeight="1">
      <c r="CK1114" s="1" t="s">
        <v>1348</v>
      </c>
      <c r="CL1114" s="198">
        <v>46483</v>
      </c>
      <c r="CM1114" s="1" t="str">
        <f t="shared" si="17"/>
        <v>1406/01/17</v>
      </c>
    </row>
    <row r="1115" spans="89:91" ht="43.5" customHeight="1">
      <c r="CK1115" s="1" t="s">
        <v>1349</v>
      </c>
      <c r="CL1115" s="198">
        <v>46484</v>
      </c>
      <c r="CM1115" s="1" t="str">
        <f t="shared" si="17"/>
        <v>1406/01/18</v>
      </c>
    </row>
    <row r="1116" spans="89:91" ht="43.5" customHeight="1">
      <c r="CK1116" s="1" t="s">
        <v>1350</v>
      </c>
      <c r="CL1116" s="198">
        <v>46485</v>
      </c>
      <c r="CM1116" s="1" t="str">
        <f t="shared" si="17"/>
        <v>1406/01/19</v>
      </c>
    </row>
    <row r="1117" spans="89:91" ht="43.5" customHeight="1">
      <c r="CK1117" s="1" t="s">
        <v>1351</v>
      </c>
      <c r="CL1117" s="198">
        <v>46486</v>
      </c>
      <c r="CM1117" s="1" t="str">
        <f t="shared" si="17"/>
        <v>1406/01/20</v>
      </c>
    </row>
    <row r="1118" spans="89:91" ht="43.5" customHeight="1">
      <c r="CK1118" s="1" t="s">
        <v>1352</v>
      </c>
      <c r="CL1118" s="198">
        <v>46487</v>
      </c>
      <c r="CM1118" s="1" t="str">
        <f t="shared" si="17"/>
        <v>1406/01/21</v>
      </c>
    </row>
    <row r="1119" spans="89:91" ht="43.5" customHeight="1">
      <c r="CK1119" s="1" t="s">
        <v>1353</v>
      </c>
      <c r="CL1119" s="198">
        <v>46488</v>
      </c>
      <c r="CM1119" s="1" t="str">
        <f t="shared" si="17"/>
        <v>1406/01/22</v>
      </c>
    </row>
    <row r="1120" spans="89:91" ht="43.5" customHeight="1">
      <c r="CK1120" s="1" t="s">
        <v>1354</v>
      </c>
      <c r="CL1120" s="198">
        <v>46489</v>
      </c>
      <c r="CM1120" s="1" t="str">
        <f t="shared" si="17"/>
        <v>1406/01/23</v>
      </c>
    </row>
    <row r="1121" spans="89:91" ht="43.5" customHeight="1">
      <c r="CK1121" s="1" t="s">
        <v>1355</v>
      </c>
      <c r="CL1121" s="198">
        <v>46490</v>
      </c>
      <c r="CM1121" s="1" t="str">
        <f t="shared" si="17"/>
        <v>1406/01/24</v>
      </c>
    </row>
    <row r="1122" spans="89:91" ht="43.5" customHeight="1">
      <c r="CK1122" s="1" t="s">
        <v>1356</v>
      </c>
      <c r="CL1122" s="198">
        <v>46491</v>
      </c>
      <c r="CM1122" s="1" t="str">
        <f t="shared" si="17"/>
        <v>1406/01/25</v>
      </c>
    </row>
    <row r="1123" spans="89:91" ht="43.5" customHeight="1">
      <c r="CK1123" s="1" t="s">
        <v>1357</v>
      </c>
      <c r="CL1123" s="198">
        <v>46492</v>
      </c>
      <c r="CM1123" s="1" t="str">
        <f t="shared" si="17"/>
        <v>1406/01/26</v>
      </c>
    </row>
    <row r="1124" spans="89:91" ht="43.5" customHeight="1">
      <c r="CK1124" s="1" t="s">
        <v>1358</v>
      </c>
      <c r="CL1124" s="198">
        <v>46493</v>
      </c>
      <c r="CM1124" s="1" t="str">
        <f t="shared" si="17"/>
        <v>1406/01/27</v>
      </c>
    </row>
    <row r="1125" spans="89:91" ht="43.5" customHeight="1">
      <c r="CK1125" s="1" t="s">
        <v>1359</v>
      </c>
      <c r="CL1125" s="198">
        <v>46494</v>
      </c>
      <c r="CM1125" s="1" t="str">
        <f t="shared" si="17"/>
        <v>1406/01/28</v>
      </c>
    </row>
    <row r="1126" spans="89:91" ht="43.5" customHeight="1">
      <c r="CK1126" s="1" t="s">
        <v>1360</v>
      </c>
      <c r="CL1126" s="198">
        <v>46495</v>
      </c>
      <c r="CM1126" s="1" t="str">
        <f t="shared" si="17"/>
        <v>1406/01/29</v>
      </c>
    </row>
    <row r="1127" spans="89:91" ht="43.5" customHeight="1">
      <c r="CK1127" s="1" t="s">
        <v>1361</v>
      </c>
      <c r="CL1127" s="198">
        <v>46496</v>
      </c>
      <c r="CM1127" s="1" t="str">
        <f t="shared" si="17"/>
        <v>1406/01/30</v>
      </c>
    </row>
    <row r="1128" spans="89:91" ht="43.5" customHeight="1">
      <c r="CK1128" s="1" t="s">
        <v>1362</v>
      </c>
      <c r="CL1128" s="198">
        <v>46497</v>
      </c>
      <c r="CM1128" s="1" t="str">
        <f t="shared" si="17"/>
        <v>1406/01/31</v>
      </c>
    </row>
    <row r="1129" spans="89:91" ht="43.5" customHeight="1">
      <c r="CK1129" s="1" t="s">
        <v>1363</v>
      </c>
      <c r="CL1129" s="198">
        <v>46498</v>
      </c>
      <c r="CM1129" s="1" t="str">
        <f t="shared" si="17"/>
        <v>1406/02/01</v>
      </c>
    </row>
    <row r="1130" spans="89:91" ht="43.5" customHeight="1">
      <c r="CK1130" s="1" t="s">
        <v>1364</v>
      </c>
      <c r="CL1130" s="198">
        <v>46499</v>
      </c>
      <c r="CM1130" s="1" t="str">
        <f t="shared" si="17"/>
        <v>1406/02/02</v>
      </c>
    </row>
    <row r="1131" spans="89:91" ht="43.5" customHeight="1">
      <c r="CK1131" s="1" t="s">
        <v>1365</v>
      </c>
      <c r="CL1131" s="198">
        <v>46500</v>
      </c>
      <c r="CM1131" s="1" t="str">
        <f t="shared" si="17"/>
        <v>1406/02/03</v>
      </c>
    </row>
    <row r="1132" spans="89:91" ht="43.5" customHeight="1">
      <c r="CK1132" s="1" t="s">
        <v>1366</v>
      </c>
      <c r="CL1132" s="198">
        <v>46501</v>
      </c>
      <c r="CM1132" s="1" t="str">
        <f t="shared" si="17"/>
        <v>1406/02/04</v>
      </c>
    </row>
    <row r="1133" spans="89:91" ht="43.5" customHeight="1">
      <c r="CK1133" s="1" t="s">
        <v>1367</v>
      </c>
      <c r="CL1133" s="198">
        <v>46502</v>
      </c>
      <c r="CM1133" s="1" t="str">
        <f t="shared" si="17"/>
        <v>1406/02/05</v>
      </c>
    </row>
    <row r="1134" spans="89:91" ht="43.5" customHeight="1">
      <c r="CK1134" s="1" t="s">
        <v>1368</v>
      </c>
      <c r="CL1134" s="198">
        <v>46503</v>
      </c>
      <c r="CM1134" s="1" t="str">
        <f t="shared" si="17"/>
        <v>1406/02/06</v>
      </c>
    </row>
    <row r="1135" spans="89:91" ht="43.5" customHeight="1">
      <c r="CK1135" s="1" t="s">
        <v>1369</v>
      </c>
      <c r="CL1135" s="198">
        <v>46504</v>
      </c>
      <c r="CM1135" s="1" t="str">
        <f t="shared" si="17"/>
        <v>1406/02/07</v>
      </c>
    </row>
    <row r="1136" spans="89:91" ht="43.5" customHeight="1">
      <c r="CK1136" s="1" t="s">
        <v>1370</v>
      </c>
      <c r="CL1136" s="198">
        <v>46505</v>
      </c>
      <c r="CM1136" s="1" t="str">
        <f t="shared" si="17"/>
        <v>1406/02/08</v>
      </c>
    </row>
    <row r="1137" spans="89:91" ht="43.5" customHeight="1">
      <c r="CK1137" s="1" t="s">
        <v>1371</v>
      </c>
      <c r="CL1137" s="198">
        <v>46506</v>
      </c>
      <c r="CM1137" s="1" t="str">
        <f t="shared" si="17"/>
        <v>1406/02/09</v>
      </c>
    </row>
    <row r="1138" spans="89:91" ht="43.5" customHeight="1">
      <c r="CK1138" s="1" t="s">
        <v>1372</v>
      </c>
      <c r="CL1138" s="198">
        <v>46507</v>
      </c>
      <c r="CM1138" s="1" t="str">
        <f t="shared" si="17"/>
        <v>1406/02/10</v>
      </c>
    </row>
    <row r="1139" spans="89:91" ht="43.5" customHeight="1">
      <c r="CK1139" s="1" t="s">
        <v>1373</v>
      </c>
      <c r="CL1139" s="198">
        <v>46508</v>
      </c>
      <c r="CM1139" s="1" t="str">
        <f t="shared" si="17"/>
        <v>1406/02/11</v>
      </c>
    </row>
    <row r="1140" spans="89:91" ht="43.5" customHeight="1">
      <c r="CK1140" s="1" t="s">
        <v>1374</v>
      </c>
      <c r="CL1140" s="198">
        <v>46509</v>
      </c>
      <c r="CM1140" s="1" t="str">
        <f t="shared" si="17"/>
        <v>1406/02/12</v>
      </c>
    </row>
    <row r="1141" spans="89:91" ht="43.5" customHeight="1">
      <c r="CK1141" s="1" t="s">
        <v>1375</v>
      </c>
      <c r="CL1141" s="198">
        <v>46510</v>
      </c>
      <c r="CM1141" s="1" t="str">
        <f t="shared" si="17"/>
        <v>1406/02/13</v>
      </c>
    </row>
    <row r="1142" spans="89:91" ht="43.5" customHeight="1">
      <c r="CK1142" s="1" t="s">
        <v>1376</v>
      </c>
      <c r="CL1142" s="198">
        <v>46511</v>
      </c>
      <c r="CM1142" s="1" t="str">
        <f t="shared" si="17"/>
        <v>1406/02/14</v>
      </c>
    </row>
    <row r="1143" spans="89:91" ht="43.5" customHeight="1">
      <c r="CK1143" s="1" t="s">
        <v>1377</v>
      </c>
      <c r="CL1143" s="198">
        <v>46512</v>
      </c>
      <c r="CM1143" s="1" t="str">
        <f t="shared" si="17"/>
        <v>1406/02/15</v>
      </c>
    </row>
    <row r="1144" spans="89:91" ht="43.5" customHeight="1">
      <c r="CK1144" s="1" t="s">
        <v>1378</v>
      </c>
      <c r="CL1144" s="198">
        <v>46513</v>
      </c>
      <c r="CM1144" s="1" t="str">
        <f t="shared" si="17"/>
        <v>1406/02/16</v>
      </c>
    </row>
    <row r="1145" spans="89:91" ht="43.5" customHeight="1">
      <c r="CK1145" s="1" t="s">
        <v>1379</v>
      </c>
      <c r="CL1145" s="198">
        <v>46514</v>
      </c>
      <c r="CM1145" s="1" t="str">
        <f t="shared" si="17"/>
        <v>1406/02/17</v>
      </c>
    </row>
    <row r="1146" spans="89:91" ht="43.5" customHeight="1">
      <c r="CK1146" s="1" t="s">
        <v>1380</v>
      </c>
      <c r="CL1146" s="198">
        <v>46515</v>
      </c>
      <c r="CM1146" s="1" t="str">
        <f t="shared" si="17"/>
        <v>1406/02/18</v>
      </c>
    </row>
    <row r="1147" spans="89:91" ht="43.5" customHeight="1">
      <c r="CK1147" s="1" t="s">
        <v>1381</v>
      </c>
      <c r="CL1147" s="198">
        <v>46516</v>
      </c>
      <c r="CM1147" s="1" t="str">
        <f t="shared" si="17"/>
        <v>1406/02/19</v>
      </c>
    </row>
    <row r="1148" spans="89:91" ht="43.5" customHeight="1">
      <c r="CK1148" s="1" t="s">
        <v>1382</v>
      </c>
      <c r="CL1148" s="198">
        <v>46517</v>
      </c>
      <c r="CM1148" s="1" t="str">
        <f t="shared" si="17"/>
        <v>1406/02/20</v>
      </c>
    </row>
    <row r="1149" spans="89:91" ht="43.5" customHeight="1">
      <c r="CK1149" s="1" t="s">
        <v>1383</v>
      </c>
      <c r="CL1149" s="198">
        <v>46518</v>
      </c>
      <c r="CM1149" s="1" t="str">
        <f t="shared" si="17"/>
        <v>1406/02/21</v>
      </c>
    </row>
    <row r="1150" spans="89:91" ht="43.5" customHeight="1">
      <c r="CK1150" s="1" t="s">
        <v>1384</v>
      </c>
      <c r="CL1150" s="198">
        <v>46519</v>
      </c>
      <c r="CM1150" s="1" t="str">
        <f t="shared" si="17"/>
        <v>1406/02/22</v>
      </c>
    </row>
    <row r="1151" spans="89:91" ht="43.5" customHeight="1">
      <c r="CK1151" s="1" t="s">
        <v>1385</v>
      </c>
      <c r="CL1151" s="198">
        <v>46520</v>
      </c>
      <c r="CM1151" s="1" t="str">
        <f t="shared" si="17"/>
        <v>1406/02/23</v>
      </c>
    </row>
    <row r="1152" spans="89:91" ht="43.5" customHeight="1">
      <c r="CK1152" s="1" t="s">
        <v>1386</v>
      </c>
      <c r="CL1152" s="198">
        <v>46521</v>
      </c>
      <c r="CM1152" s="1" t="str">
        <f t="shared" si="17"/>
        <v>1406/02/24</v>
      </c>
    </row>
    <row r="1153" spans="89:91" ht="43.5" customHeight="1">
      <c r="CK1153" s="1" t="s">
        <v>1387</v>
      </c>
      <c r="CL1153" s="198">
        <v>46522</v>
      </c>
      <c r="CM1153" s="1" t="str">
        <f t="shared" si="17"/>
        <v>1406/02/25</v>
      </c>
    </row>
    <row r="1154" spans="89:91" ht="43.5" customHeight="1">
      <c r="CK1154" s="1" t="s">
        <v>1388</v>
      </c>
      <c r="CL1154" s="198">
        <v>46523</v>
      </c>
      <c r="CM1154" s="1" t="str">
        <f t="shared" si="17"/>
        <v>1406/02/26</v>
      </c>
    </row>
    <row r="1155" spans="89:91" ht="43.5" customHeight="1">
      <c r="CK1155" s="1" t="s">
        <v>1389</v>
      </c>
      <c r="CL1155" s="198">
        <v>46524</v>
      </c>
      <c r="CM1155" s="1" t="str">
        <f t="shared" ref="CM1155:CM1218" si="18">TEXT(CL1155,"[$-fa-IR,96]yyyy/mm/dd")</f>
        <v>1406/02/27</v>
      </c>
    </row>
    <row r="1156" spans="89:91" ht="43.5" customHeight="1">
      <c r="CK1156" s="1" t="s">
        <v>1390</v>
      </c>
      <c r="CL1156" s="198">
        <v>46525</v>
      </c>
      <c r="CM1156" s="1" t="str">
        <f t="shared" si="18"/>
        <v>1406/02/28</v>
      </c>
    </row>
    <row r="1157" spans="89:91" ht="43.5" customHeight="1">
      <c r="CK1157" s="1" t="s">
        <v>1391</v>
      </c>
      <c r="CL1157" s="198">
        <v>46526</v>
      </c>
      <c r="CM1157" s="1" t="str">
        <f t="shared" si="18"/>
        <v>1406/02/29</v>
      </c>
    </row>
    <row r="1158" spans="89:91" ht="43.5" customHeight="1">
      <c r="CK1158" s="1" t="s">
        <v>1392</v>
      </c>
      <c r="CL1158" s="198">
        <v>46527</v>
      </c>
      <c r="CM1158" s="1" t="str">
        <f t="shared" si="18"/>
        <v>1406/02/30</v>
      </c>
    </row>
    <row r="1159" spans="89:91" ht="43.5" customHeight="1">
      <c r="CK1159" s="1" t="s">
        <v>1393</v>
      </c>
      <c r="CL1159" s="198">
        <v>46528</v>
      </c>
      <c r="CM1159" s="1" t="str">
        <f t="shared" si="18"/>
        <v>1406/02/31</v>
      </c>
    </row>
    <row r="1160" spans="89:91" ht="43.5" customHeight="1">
      <c r="CK1160" s="1" t="s">
        <v>1394</v>
      </c>
      <c r="CL1160" s="198">
        <v>46529</v>
      </c>
      <c r="CM1160" s="1" t="str">
        <f t="shared" si="18"/>
        <v>1406/03/01</v>
      </c>
    </row>
    <row r="1161" spans="89:91" ht="43.5" customHeight="1">
      <c r="CK1161" s="1" t="s">
        <v>1395</v>
      </c>
      <c r="CL1161" s="198">
        <v>46530</v>
      </c>
      <c r="CM1161" s="1" t="str">
        <f t="shared" si="18"/>
        <v>1406/03/02</v>
      </c>
    </row>
    <row r="1162" spans="89:91" ht="43.5" customHeight="1">
      <c r="CK1162" s="1" t="s">
        <v>1396</v>
      </c>
      <c r="CL1162" s="198">
        <v>46531</v>
      </c>
      <c r="CM1162" s="1" t="str">
        <f t="shared" si="18"/>
        <v>1406/03/03</v>
      </c>
    </row>
    <row r="1163" spans="89:91" ht="43.5" customHeight="1">
      <c r="CK1163" s="1" t="s">
        <v>1397</v>
      </c>
      <c r="CL1163" s="198">
        <v>46532</v>
      </c>
      <c r="CM1163" s="1" t="str">
        <f t="shared" si="18"/>
        <v>1406/03/04</v>
      </c>
    </row>
    <row r="1164" spans="89:91" ht="43.5" customHeight="1">
      <c r="CK1164" s="1" t="s">
        <v>1398</v>
      </c>
      <c r="CL1164" s="198">
        <v>46533</v>
      </c>
      <c r="CM1164" s="1" t="str">
        <f t="shared" si="18"/>
        <v>1406/03/05</v>
      </c>
    </row>
    <row r="1165" spans="89:91" ht="43.5" customHeight="1">
      <c r="CK1165" s="1" t="s">
        <v>1399</v>
      </c>
      <c r="CL1165" s="198">
        <v>46534</v>
      </c>
      <c r="CM1165" s="1" t="str">
        <f t="shared" si="18"/>
        <v>1406/03/06</v>
      </c>
    </row>
    <row r="1166" spans="89:91" ht="43.5" customHeight="1">
      <c r="CK1166" s="1" t="s">
        <v>1400</v>
      </c>
      <c r="CL1166" s="198">
        <v>46535</v>
      </c>
      <c r="CM1166" s="1" t="str">
        <f t="shared" si="18"/>
        <v>1406/03/07</v>
      </c>
    </row>
    <row r="1167" spans="89:91" ht="43.5" customHeight="1">
      <c r="CK1167" s="1" t="s">
        <v>1401</v>
      </c>
      <c r="CL1167" s="198">
        <v>46536</v>
      </c>
      <c r="CM1167" s="1" t="str">
        <f t="shared" si="18"/>
        <v>1406/03/08</v>
      </c>
    </row>
    <row r="1168" spans="89:91" ht="43.5" customHeight="1">
      <c r="CK1168" s="1" t="s">
        <v>1402</v>
      </c>
      <c r="CL1168" s="198">
        <v>46537</v>
      </c>
      <c r="CM1168" s="1" t="str">
        <f t="shared" si="18"/>
        <v>1406/03/09</v>
      </c>
    </row>
    <row r="1169" spans="89:91" ht="43.5" customHeight="1">
      <c r="CK1169" s="1" t="s">
        <v>1403</v>
      </c>
      <c r="CL1169" s="198">
        <v>46538</v>
      </c>
      <c r="CM1169" s="1" t="str">
        <f t="shared" si="18"/>
        <v>1406/03/10</v>
      </c>
    </row>
    <row r="1170" spans="89:91" ht="43.5" customHeight="1">
      <c r="CK1170" s="1" t="s">
        <v>1404</v>
      </c>
      <c r="CL1170" s="198">
        <v>46539</v>
      </c>
      <c r="CM1170" s="1" t="str">
        <f t="shared" si="18"/>
        <v>1406/03/11</v>
      </c>
    </row>
    <row r="1171" spans="89:91" ht="43.5" customHeight="1">
      <c r="CK1171" s="1" t="s">
        <v>1405</v>
      </c>
      <c r="CL1171" s="198">
        <v>46540</v>
      </c>
      <c r="CM1171" s="1" t="str">
        <f t="shared" si="18"/>
        <v>1406/03/12</v>
      </c>
    </row>
    <row r="1172" spans="89:91" ht="43.5" customHeight="1">
      <c r="CK1172" s="1" t="s">
        <v>1406</v>
      </c>
      <c r="CL1172" s="198">
        <v>46541</v>
      </c>
      <c r="CM1172" s="1" t="str">
        <f t="shared" si="18"/>
        <v>1406/03/13</v>
      </c>
    </row>
    <row r="1173" spans="89:91" ht="43.5" customHeight="1">
      <c r="CK1173" s="1" t="s">
        <v>1407</v>
      </c>
      <c r="CL1173" s="198">
        <v>46542</v>
      </c>
      <c r="CM1173" s="1" t="str">
        <f t="shared" si="18"/>
        <v>1406/03/14</v>
      </c>
    </row>
    <row r="1174" spans="89:91" ht="43.5" customHeight="1">
      <c r="CK1174" s="1" t="s">
        <v>1408</v>
      </c>
      <c r="CL1174" s="198">
        <v>46543</v>
      </c>
      <c r="CM1174" s="1" t="str">
        <f t="shared" si="18"/>
        <v>1406/03/15</v>
      </c>
    </row>
    <row r="1175" spans="89:91" ht="43.5" customHeight="1">
      <c r="CK1175" s="1" t="s">
        <v>1409</v>
      </c>
      <c r="CL1175" s="198">
        <v>46544</v>
      </c>
      <c r="CM1175" s="1" t="str">
        <f t="shared" si="18"/>
        <v>1406/03/16</v>
      </c>
    </row>
    <row r="1176" spans="89:91" ht="43.5" customHeight="1">
      <c r="CK1176" s="1" t="s">
        <v>1410</v>
      </c>
      <c r="CL1176" s="198">
        <v>46545</v>
      </c>
      <c r="CM1176" s="1" t="str">
        <f t="shared" si="18"/>
        <v>1406/03/17</v>
      </c>
    </row>
    <row r="1177" spans="89:91" ht="43.5" customHeight="1">
      <c r="CK1177" s="1" t="s">
        <v>1411</v>
      </c>
      <c r="CL1177" s="198">
        <v>46546</v>
      </c>
      <c r="CM1177" s="1" t="str">
        <f t="shared" si="18"/>
        <v>1406/03/18</v>
      </c>
    </row>
    <row r="1178" spans="89:91" ht="43.5" customHeight="1">
      <c r="CK1178" s="1" t="s">
        <v>1412</v>
      </c>
      <c r="CL1178" s="198">
        <v>46547</v>
      </c>
      <c r="CM1178" s="1" t="str">
        <f t="shared" si="18"/>
        <v>1406/03/19</v>
      </c>
    </row>
    <row r="1179" spans="89:91" ht="43.5" customHeight="1">
      <c r="CK1179" s="1" t="s">
        <v>1413</v>
      </c>
      <c r="CL1179" s="198">
        <v>46548</v>
      </c>
      <c r="CM1179" s="1" t="str">
        <f t="shared" si="18"/>
        <v>1406/03/20</v>
      </c>
    </row>
    <row r="1180" spans="89:91" ht="43.5" customHeight="1">
      <c r="CK1180" s="1" t="s">
        <v>1414</v>
      </c>
      <c r="CL1180" s="198">
        <v>46549</v>
      </c>
      <c r="CM1180" s="1" t="str">
        <f t="shared" si="18"/>
        <v>1406/03/21</v>
      </c>
    </row>
    <row r="1181" spans="89:91" ht="43.5" customHeight="1">
      <c r="CK1181" s="1" t="s">
        <v>1415</v>
      </c>
      <c r="CL1181" s="198">
        <v>46550</v>
      </c>
      <c r="CM1181" s="1" t="str">
        <f t="shared" si="18"/>
        <v>1406/03/22</v>
      </c>
    </row>
    <row r="1182" spans="89:91" ht="43.5" customHeight="1">
      <c r="CK1182" s="1" t="s">
        <v>1416</v>
      </c>
      <c r="CL1182" s="198">
        <v>46551</v>
      </c>
      <c r="CM1182" s="1" t="str">
        <f t="shared" si="18"/>
        <v>1406/03/23</v>
      </c>
    </row>
    <row r="1183" spans="89:91" ht="43.5" customHeight="1">
      <c r="CK1183" s="1" t="s">
        <v>1417</v>
      </c>
      <c r="CL1183" s="198">
        <v>46552</v>
      </c>
      <c r="CM1183" s="1" t="str">
        <f t="shared" si="18"/>
        <v>1406/03/24</v>
      </c>
    </row>
    <row r="1184" spans="89:91" ht="43.5" customHeight="1">
      <c r="CK1184" s="1" t="s">
        <v>1418</v>
      </c>
      <c r="CL1184" s="198">
        <v>46553</v>
      </c>
      <c r="CM1184" s="1" t="str">
        <f t="shared" si="18"/>
        <v>1406/03/25</v>
      </c>
    </row>
    <row r="1185" spans="89:91" ht="43.5" customHeight="1">
      <c r="CK1185" s="1" t="s">
        <v>1419</v>
      </c>
      <c r="CL1185" s="198">
        <v>46554</v>
      </c>
      <c r="CM1185" s="1" t="str">
        <f t="shared" si="18"/>
        <v>1406/03/26</v>
      </c>
    </row>
    <row r="1186" spans="89:91" ht="43.5" customHeight="1">
      <c r="CK1186" s="1" t="s">
        <v>1420</v>
      </c>
      <c r="CL1186" s="198">
        <v>46555</v>
      </c>
      <c r="CM1186" s="1" t="str">
        <f t="shared" si="18"/>
        <v>1406/03/27</v>
      </c>
    </row>
    <row r="1187" spans="89:91" ht="43.5" customHeight="1">
      <c r="CK1187" s="1" t="s">
        <v>1421</v>
      </c>
      <c r="CL1187" s="198">
        <v>46556</v>
      </c>
      <c r="CM1187" s="1" t="str">
        <f t="shared" si="18"/>
        <v>1406/03/28</v>
      </c>
    </row>
    <row r="1188" spans="89:91" ht="43.5" customHeight="1">
      <c r="CK1188" s="1" t="s">
        <v>1422</v>
      </c>
      <c r="CL1188" s="198">
        <v>46557</v>
      </c>
      <c r="CM1188" s="1" t="str">
        <f t="shared" si="18"/>
        <v>1406/03/29</v>
      </c>
    </row>
    <row r="1189" spans="89:91" ht="43.5" customHeight="1">
      <c r="CK1189" s="1" t="s">
        <v>1423</v>
      </c>
      <c r="CL1189" s="198">
        <v>46558</v>
      </c>
      <c r="CM1189" s="1" t="str">
        <f t="shared" si="18"/>
        <v>1406/03/30</v>
      </c>
    </row>
    <row r="1190" spans="89:91" ht="43.5" customHeight="1">
      <c r="CK1190" s="1" t="s">
        <v>1424</v>
      </c>
      <c r="CL1190" s="198">
        <v>46559</v>
      </c>
      <c r="CM1190" s="1" t="str">
        <f t="shared" si="18"/>
        <v>1406/03/31</v>
      </c>
    </row>
    <row r="1191" spans="89:91" ht="43.5" customHeight="1">
      <c r="CK1191" s="1" t="s">
        <v>1425</v>
      </c>
      <c r="CL1191" s="198">
        <v>46560</v>
      </c>
      <c r="CM1191" s="1" t="str">
        <f t="shared" si="18"/>
        <v>1406/04/01</v>
      </c>
    </row>
    <row r="1192" spans="89:91" ht="43.5" customHeight="1">
      <c r="CK1192" s="1" t="s">
        <v>1426</v>
      </c>
      <c r="CL1192" s="198">
        <v>46561</v>
      </c>
      <c r="CM1192" s="1" t="str">
        <f t="shared" si="18"/>
        <v>1406/04/02</v>
      </c>
    </row>
    <row r="1193" spans="89:91" ht="43.5" customHeight="1">
      <c r="CK1193" s="1" t="s">
        <v>1427</v>
      </c>
      <c r="CL1193" s="198">
        <v>46562</v>
      </c>
      <c r="CM1193" s="1" t="str">
        <f t="shared" si="18"/>
        <v>1406/04/03</v>
      </c>
    </row>
    <row r="1194" spans="89:91" ht="43.5" customHeight="1">
      <c r="CK1194" s="1" t="s">
        <v>1428</v>
      </c>
      <c r="CL1194" s="198">
        <v>46563</v>
      </c>
      <c r="CM1194" s="1" t="str">
        <f t="shared" si="18"/>
        <v>1406/04/04</v>
      </c>
    </row>
    <row r="1195" spans="89:91" ht="43.5" customHeight="1">
      <c r="CK1195" s="1" t="s">
        <v>1429</v>
      </c>
      <c r="CL1195" s="198">
        <v>46564</v>
      </c>
      <c r="CM1195" s="1" t="str">
        <f t="shared" si="18"/>
        <v>1406/04/05</v>
      </c>
    </row>
    <row r="1196" spans="89:91" ht="43.5" customHeight="1">
      <c r="CK1196" s="1" t="s">
        <v>1430</v>
      </c>
      <c r="CL1196" s="198">
        <v>46565</v>
      </c>
      <c r="CM1196" s="1" t="str">
        <f t="shared" si="18"/>
        <v>1406/04/06</v>
      </c>
    </row>
    <row r="1197" spans="89:91" ht="43.5" customHeight="1">
      <c r="CK1197" s="1" t="s">
        <v>1431</v>
      </c>
      <c r="CL1197" s="198">
        <v>46566</v>
      </c>
      <c r="CM1197" s="1" t="str">
        <f t="shared" si="18"/>
        <v>1406/04/07</v>
      </c>
    </row>
    <row r="1198" spans="89:91" ht="43.5" customHeight="1">
      <c r="CK1198" s="1" t="s">
        <v>1432</v>
      </c>
      <c r="CL1198" s="198">
        <v>46567</v>
      </c>
      <c r="CM1198" s="1" t="str">
        <f t="shared" si="18"/>
        <v>1406/04/08</v>
      </c>
    </row>
    <row r="1199" spans="89:91" ht="43.5" customHeight="1">
      <c r="CK1199" s="1" t="s">
        <v>1433</v>
      </c>
      <c r="CL1199" s="198">
        <v>46568</v>
      </c>
      <c r="CM1199" s="1" t="str">
        <f t="shared" si="18"/>
        <v>1406/04/09</v>
      </c>
    </row>
    <row r="1200" spans="89:91" ht="43.5" customHeight="1">
      <c r="CK1200" s="1" t="s">
        <v>1434</v>
      </c>
      <c r="CL1200" s="198">
        <v>46569</v>
      </c>
      <c r="CM1200" s="1" t="str">
        <f t="shared" si="18"/>
        <v>1406/04/10</v>
      </c>
    </row>
    <row r="1201" spans="89:91" ht="43.5" customHeight="1">
      <c r="CK1201" s="1" t="s">
        <v>1435</v>
      </c>
      <c r="CL1201" s="198">
        <v>46570</v>
      </c>
      <c r="CM1201" s="1" t="str">
        <f t="shared" si="18"/>
        <v>1406/04/11</v>
      </c>
    </row>
    <row r="1202" spans="89:91" ht="43.5" customHeight="1">
      <c r="CK1202" s="1" t="s">
        <v>1436</v>
      </c>
      <c r="CL1202" s="198">
        <v>46571</v>
      </c>
      <c r="CM1202" s="1" t="str">
        <f t="shared" si="18"/>
        <v>1406/04/12</v>
      </c>
    </row>
    <row r="1203" spans="89:91" ht="43.5" customHeight="1">
      <c r="CK1203" s="1" t="s">
        <v>1437</v>
      </c>
      <c r="CL1203" s="198">
        <v>46572</v>
      </c>
      <c r="CM1203" s="1" t="str">
        <f t="shared" si="18"/>
        <v>1406/04/13</v>
      </c>
    </row>
    <row r="1204" spans="89:91" ht="43.5" customHeight="1">
      <c r="CK1204" s="1" t="s">
        <v>1438</v>
      </c>
      <c r="CL1204" s="198">
        <v>46573</v>
      </c>
      <c r="CM1204" s="1" t="str">
        <f t="shared" si="18"/>
        <v>1406/04/14</v>
      </c>
    </row>
    <row r="1205" spans="89:91" ht="43.5" customHeight="1">
      <c r="CK1205" s="1" t="s">
        <v>1439</v>
      </c>
      <c r="CL1205" s="198">
        <v>46574</v>
      </c>
      <c r="CM1205" s="1" t="str">
        <f t="shared" si="18"/>
        <v>1406/04/15</v>
      </c>
    </row>
    <row r="1206" spans="89:91" ht="43.5" customHeight="1">
      <c r="CK1206" s="1" t="s">
        <v>1440</v>
      </c>
      <c r="CL1206" s="198">
        <v>46575</v>
      </c>
      <c r="CM1206" s="1" t="str">
        <f t="shared" si="18"/>
        <v>1406/04/16</v>
      </c>
    </row>
    <row r="1207" spans="89:91" ht="43.5" customHeight="1">
      <c r="CK1207" s="1" t="s">
        <v>1441</v>
      </c>
      <c r="CL1207" s="198">
        <v>46576</v>
      </c>
      <c r="CM1207" s="1" t="str">
        <f t="shared" si="18"/>
        <v>1406/04/17</v>
      </c>
    </row>
    <row r="1208" spans="89:91" ht="43.5" customHeight="1">
      <c r="CK1208" s="1" t="s">
        <v>1442</v>
      </c>
      <c r="CL1208" s="198">
        <v>46577</v>
      </c>
      <c r="CM1208" s="1" t="str">
        <f t="shared" si="18"/>
        <v>1406/04/18</v>
      </c>
    </row>
    <row r="1209" spans="89:91" ht="43.5" customHeight="1">
      <c r="CK1209" s="1" t="s">
        <v>1443</v>
      </c>
      <c r="CL1209" s="198">
        <v>46578</v>
      </c>
      <c r="CM1209" s="1" t="str">
        <f t="shared" si="18"/>
        <v>1406/04/19</v>
      </c>
    </row>
    <row r="1210" spans="89:91" ht="43.5" customHeight="1">
      <c r="CK1210" s="1" t="s">
        <v>1444</v>
      </c>
      <c r="CL1210" s="198">
        <v>46579</v>
      </c>
      <c r="CM1210" s="1" t="str">
        <f t="shared" si="18"/>
        <v>1406/04/20</v>
      </c>
    </row>
    <row r="1211" spans="89:91" ht="43.5" customHeight="1">
      <c r="CK1211" s="1" t="s">
        <v>1445</v>
      </c>
      <c r="CL1211" s="198">
        <v>46580</v>
      </c>
      <c r="CM1211" s="1" t="str">
        <f t="shared" si="18"/>
        <v>1406/04/21</v>
      </c>
    </row>
    <row r="1212" spans="89:91" ht="43.5" customHeight="1">
      <c r="CK1212" s="1" t="s">
        <v>1446</v>
      </c>
      <c r="CL1212" s="198">
        <v>46581</v>
      </c>
      <c r="CM1212" s="1" t="str">
        <f t="shared" si="18"/>
        <v>1406/04/22</v>
      </c>
    </row>
    <row r="1213" spans="89:91" ht="43.5" customHeight="1">
      <c r="CK1213" s="1" t="s">
        <v>1447</v>
      </c>
      <c r="CL1213" s="198">
        <v>46582</v>
      </c>
      <c r="CM1213" s="1" t="str">
        <f t="shared" si="18"/>
        <v>1406/04/23</v>
      </c>
    </row>
    <row r="1214" spans="89:91" ht="43.5" customHeight="1">
      <c r="CK1214" s="1" t="s">
        <v>1448</v>
      </c>
      <c r="CL1214" s="198">
        <v>46583</v>
      </c>
      <c r="CM1214" s="1" t="str">
        <f t="shared" si="18"/>
        <v>1406/04/24</v>
      </c>
    </row>
    <row r="1215" spans="89:91" ht="43.5" customHeight="1">
      <c r="CK1215" s="1" t="s">
        <v>1449</v>
      </c>
      <c r="CL1215" s="198">
        <v>46584</v>
      </c>
      <c r="CM1215" s="1" t="str">
        <f t="shared" si="18"/>
        <v>1406/04/25</v>
      </c>
    </row>
    <row r="1216" spans="89:91" ht="43.5" customHeight="1">
      <c r="CK1216" s="1" t="s">
        <v>1450</v>
      </c>
      <c r="CL1216" s="198">
        <v>46585</v>
      </c>
      <c r="CM1216" s="1" t="str">
        <f t="shared" si="18"/>
        <v>1406/04/26</v>
      </c>
    </row>
    <row r="1217" spans="89:91" ht="43.5" customHeight="1">
      <c r="CK1217" s="1" t="s">
        <v>1451</v>
      </c>
      <c r="CL1217" s="198">
        <v>46586</v>
      </c>
      <c r="CM1217" s="1" t="str">
        <f t="shared" si="18"/>
        <v>1406/04/27</v>
      </c>
    </row>
    <row r="1218" spans="89:91" ht="43.5" customHeight="1">
      <c r="CK1218" s="1" t="s">
        <v>1452</v>
      </c>
      <c r="CL1218" s="198">
        <v>46587</v>
      </c>
      <c r="CM1218" s="1" t="str">
        <f t="shared" si="18"/>
        <v>1406/04/28</v>
      </c>
    </row>
    <row r="1219" spans="89:91" ht="43.5" customHeight="1">
      <c r="CK1219" s="1" t="s">
        <v>1453</v>
      </c>
      <c r="CL1219" s="198">
        <v>46588</v>
      </c>
      <c r="CM1219" s="1" t="str">
        <f t="shared" ref="CM1219:CM1282" si="19">TEXT(CL1219,"[$-fa-IR,96]yyyy/mm/dd")</f>
        <v>1406/04/29</v>
      </c>
    </row>
    <row r="1220" spans="89:91" ht="43.5" customHeight="1">
      <c r="CK1220" s="1" t="s">
        <v>1454</v>
      </c>
      <c r="CL1220" s="198">
        <v>46589</v>
      </c>
      <c r="CM1220" s="1" t="str">
        <f t="shared" si="19"/>
        <v>1406/04/30</v>
      </c>
    </row>
    <row r="1221" spans="89:91" ht="43.5" customHeight="1">
      <c r="CK1221" s="1" t="s">
        <v>1455</v>
      </c>
      <c r="CL1221" s="198">
        <v>46590</v>
      </c>
      <c r="CM1221" s="1" t="str">
        <f t="shared" si="19"/>
        <v>1406/04/31</v>
      </c>
    </row>
    <row r="1222" spans="89:91" ht="43.5" customHeight="1">
      <c r="CK1222" s="1" t="s">
        <v>1456</v>
      </c>
      <c r="CL1222" s="198">
        <v>46591</v>
      </c>
      <c r="CM1222" s="1" t="str">
        <f t="shared" si="19"/>
        <v>1406/05/01</v>
      </c>
    </row>
    <row r="1223" spans="89:91" ht="43.5" customHeight="1">
      <c r="CK1223" s="1" t="s">
        <v>1457</v>
      </c>
      <c r="CL1223" s="198">
        <v>46592</v>
      </c>
      <c r="CM1223" s="1" t="str">
        <f t="shared" si="19"/>
        <v>1406/05/02</v>
      </c>
    </row>
    <row r="1224" spans="89:91" ht="43.5" customHeight="1">
      <c r="CK1224" s="1" t="s">
        <v>1458</v>
      </c>
      <c r="CL1224" s="198">
        <v>46593</v>
      </c>
      <c r="CM1224" s="1" t="str">
        <f t="shared" si="19"/>
        <v>1406/05/03</v>
      </c>
    </row>
    <row r="1225" spans="89:91" ht="43.5" customHeight="1">
      <c r="CK1225" s="1" t="s">
        <v>1459</v>
      </c>
      <c r="CL1225" s="198">
        <v>46594</v>
      </c>
      <c r="CM1225" s="1" t="str">
        <f t="shared" si="19"/>
        <v>1406/05/04</v>
      </c>
    </row>
    <row r="1226" spans="89:91" ht="43.5" customHeight="1">
      <c r="CK1226" s="1" t="s">
        <v>1460</v>
      </c>
      <c r="CL1226" s="198">
        <v>46595</v>
      </c>
      <c r="CM1226" s="1" t="str">
        <f t="shared" si="19"/>
        <v>1406/05/05</v>
      </c>
    </row>
    <row r="1227" spans="89:91" ht="43.5" customHeight="1">
      <c r="CK1227" s="1" t="s">
        <v>1461</v>
      </c>
      <c r="CL1227" s="198">
        <v>46596</v>
      </c>
      <c r="CM1227" s="1" t="str">
        <f t="shared" si="19"/>
        <v>1406/05/06</v>
      </c>
    </row>
    <row r="1228" spans="89:91" ht="43.5" customHeight="1">
      <c r="CK1228" s="1" t="s">
        <v>1462</v>
      </c>
      <c r="CL1228" s="198">
        <v>46597</v>
      </c>
      <c r="CM1228" s="1" t="str">
        <f t="shared" si="19"/>
        <v>1406/05/07</v>
      </c>
    </row>
    <row r="1229" spans="89:91" ht="43.5" customHeight="1">
      <c r="CK1229" s="1" t="s">
        <v>1463</v>
      </c>
      <c r="CL1229" s="198">
        <v>46598</v>
      </c>
      <c r="CM1229" s="1" t="str">
        <f t="shared" si="19"/>
        <v>1406/05/08</v>
      </c>
    </row>
    <row r="1230" spans="89:91" ht="43.5" customHeight="1">
      <c r="CK1230" s="1" t="s">
        <v>1464</v>
      </c>
      <c r="CL1230" s="198">
        <v>46599</v>
      </c>
      <c r="CM1230" s="1" t="str">
        <f t="shared" si="19"/>
        <v>1406/05/09</v>
      </c>
    </row>
    <row r="1231" spans="89:91" ht="43.5" customHeight="1">
      <c r="CK1231" s="1" t="s">
        <v>1465</v>
      </c>
      <c r="CL1231" s="198">
        <v>46600</v>
      </c>
      <c r="CM1231" s="1" t="str">
        <f t="shared" si="19"/>
        <v>1406/05/10</v>
      </c>
    </row>
    <row r="1232" spans="89:91" ht="43.5" customHeight="1">
      <c r="CK1232" s="1" t="s">
        <v>1466</v>
      </c>
      <c r="CL1232" s="198">
        <v>46601</v>
      </c>
      <c r="CM1232" s="1" t="str">
        <f t="shared" si="19"/>
        <v>1406/05/11</v>
      </c>
    </row>
    <row r="1233" spans="89:91" ht="43.5" customHeight="1">
      <c r="CK1233" s="1" t="s">
        <v>1467</v>
      </c>
      <c r="CL1233" s="198">
        <v>46602</v>
      </c>
      <c r="CM1233" s="1" t="str">
        <f t="shared" si="19"/>
        <v>1406/05/12</v>
      </c>
    </row>
    <row r="1234" spans="89:91" ht="43.5" customHeight="1">
      <c r="CK1234" s="1" t="s">
        <v>1468</v>
      </c>
      <c r="CL1234" s="198">
        <v>46603</v>
      </c>
      <c r="CM1234" s="1" t="str">
        <f t="shared" si="19"/>
        <v>1406/05/13</v>
      </c>
    </row>
    <row r="1235" spans="89:91" ht="43.5" customHeight="1">
      <c r="CK1235" s="1" t="s">
        <v>1469</v>
      </c>
      <c r="CL1235" s="198">
        <v>46604</v>
      </c>
      <c r="CM1235" s="1" t="str">
        <f t="shared" si="19"/>
        <v>1406/05/14</v>
      </c>
    </row>
    <row r="1236" spans="89:91" ht="43.5" customHeight="1">
      <c r="CK1236" s="1" t="s">
        <v>1470</v>
      </c>
      <c r="CL1236" s="198">
        <v>46605</v>
      </c>
      <c r="CM1236" s="1" t="str">
        <f t="shared" si="19"/>
        <v>1406/05/15</v>
      </c>
    </row>
    <row r="1237" spans="89:91" ht="43.5" customHeight="1">
      <c r="CK1237" s="1" t="s">
        <v>1471</v>
      </c>
      <c r="CL1237" s="198">
        <v>46606</v>
      </c>
      <c r="CM1237" s="1" t="str">
        <f t="shared" si="19"/>
        <v>1406/05/16</v>
      </c>
    </row>
    <row r="1238" spans="89:91" ht="43.5" customHeight="1">
      <c r="CK1238" s="1" t="s">
        <v>1472</v>
      </c>
      <c r="CL1238" s="198">
        <v>46607</v>
      </c>
      <c r="CM1238" s="1" t="str">
        <f t="shared" si="19"/>
        <v>1406/05/17</v>
      </c>
    </row>
    <row r="1239" spans="89:91" ht="43.5" customHeight="1">
      <c r="CK1239" s="1" t="s">
        <v>1473</v>
      </c>
      <c r="CL1239" s="198">
        <v>46608</v>
      </c>
      <c r="CM1239" s="1" t="str">
        <f t="shared" si="19"/>
        <v>1406/05/18</v>
      </c>
    </row>
    <row r="1240" spans="89:91" ht="43.5" customHeight="1">
      <c r="CK1240" s="1" t="s">
        <v>1474</v>
      </c>
      <c r="CL1240" s="198">
        <v>46609</v>
      </c>
      <c r="CM1240" s="1" t="str">
        <f t="shared" si="19"/>
        <v>1406/05/19</v>
      </c>
    </row>
    <row r="1241" spans="89:91" ht="43.5" customHeight="1">
      <c r="CK1241" s="1" t="s">
        <v>1475</v>
      </c>
      <c r="CL1241" s="198">
        <v>46610</v>
      </c>
      <c r="CM1241" s="1" t="str">
        <f t="shared" si="19"/>
        <v>1406/05/20</v>
      </c>
    </row>
    <row r="1242" spans="89:91" ht="43.5" customHeight="1">
      <c r="CK1242" s="1" t="s">
        <v>1476</v>
      </c>
      <c r="CL1242" s="198">
        <v>46611</v>
      </c>
      <c r="CM1242" s="1" t="str">
        <f t="shared" si="19"/>
        <v>1406/05/21</v>
      </c>
    </row>
    <row r="1243" spans="89:91" ht="43.5" customHeight="1">
      <c r="CK1243" s="1" t="s">
        <v>1477</v>
      </c>
      <c r="CL1243" s="198">
        <v>46612</v>
      </c>
      <c r="CM1243" s="1" t="str">
        <f t="shared" si="19"/>
        <v>1406/05/22</v>
      </c>
    </row>
    <row r="1244" spans="89:91" ht="43.5" customHeight="1">
      <c r="CK1244" s="1" t="s">
        <v>1478</v>
      </c>
      <c r="CL1244" s="198">
        <v>46613</v>
      </c>
      <c r="CM1244" s="1" t="str">
        <f t="shared" si="19"/>
        <v>1406/05/23</v>
      </c>
    </row>
    <row r="1245" spans="89:91" ht="43.5" customHeight="1">
      <c r="CK1245" s="1" t="s">
        <v>1479</v>
      </c>
      <c r="CL1245" s="198">
        <v>46614</v>
      </c>
      <c r="CM1245" s="1" t="str">
        <f t="shared" si="19"/>
        <v>1406/05/24</v>
      </c>
    </row>
    <row r="1246" spans="89:91" ht="43.5" customHeight="1">
      <c r="CK1246" s="1" t="s">
        <v>1480</v>
      </c>
      <c r="CL1246" s="198">
        <v>46615</v>
      </c>
      <c r="CM1246" s="1" t="str">
        <f t="shared" si="19"/>
        <v>1406/05/25</v>
      </c>
    </row>
    <row r="1247" spans="89:91" ht="43.5" customHeight="1">
      <c r="CK1247" s="1" t="s">
        <v>1481</v>
      </c>
      <c r="CL1247" s="198">
        <v>46616</v>
      </c>
      <c r="CM1247" s="1" t="str">
        <f t="shared" si="19"/>
        <v>1406/05/26</v>
      </c>
    </row>
    <row r="1248" spans="89:91" ht="43.5" customHeight="1">
      <c r="CK1248" s="1" t="s">
        <v>1482</v>
      </c>
      <c r="CL1248" s="198">
        <v>46617</v>
      </c>
      <c r="CM1248" s="1" t="str">
        <f t="shared" si="19"/>
        <v>1406/05/27</v>
      </c>
    </row>
    <row r="1249" spans="89:91" ht="43.5" customHeight="1">
      <c r="CK1249" s="1" t="s">
        <v>1483</v>
      </c>
      <c r="CL1249" s="198">
        <v>46618</v>
      </c>
      <c r="CM1249" s="1" t="str">
        <f t="shared" si="19"/>
        <v>1406/05/28</v>
      </c>
    </row>
    <row r="1250" spans="89:91" ht="43.5" customHeight="1">
      <c r="CK1250" s="1" t="s">
        <v>1484</v>
      </c>
      <c r="CL1250" s="198">
        <v>46619</v>
      </c>
      <c r="CM1250" s="1" t="str">
        <f t="shared" si="19"/>
        <v>1406/05/29</v>
      </c>
    </row>
    <row r="1251" spans="89:91" ht="43.5" customHeight="1">
      <c r="CK1251" s="1" t="s">
        <v>1485</v>
      </c>
      <c r="CL1251" s="198">
        <v>46620</v>
      </c>
      <c r="CM1251" s="1" t="str">
        <f t="shared" si="19"/>
        <v>1406/05/30</v>
      </c>
    </row>
    <row r="1252" spans="89:91" ht="43.5" customHeight="1">
      <c r="CK1252" s="1" t="s">
        <v>1486</v>
      </c>
      <c r="CL1252" s="198">
        <v>46621</v>
      </c>
      <c r="CM1252" s="1" t="str">
        <f t="shared" si="19"/>
        <v>1406/05/31</v>
      </c>
    </row>
    <row r="1253" spans="89:91" ht="43.5" customHeight="1">
      <c r="CK1253" s="1" t="s">
        <v>1487</v>
      </c>
      <c r="CL1253" s="198">
        <v>46622</v>
      </c>
      <c r="CM1253" s="1" t="str">
        <f t="shared" si="19"/>
        <v>1406/06/01</v>
      </c>
    </row>
    <row r="1254" spans="89:91" ht="43.5" customHeight="1">
      <c r="CK1254" s="1" t="s">
        <v>1488</v>
      </c>
      <c r="CL1254" s="198">
        <v>46623</v>
      </c>
      <c r="CM1254" s="1" t="str">
        <f t="shared" si="19"/>
        <v>1406/06/02</v>
      </c>
    </row>
    <row r="1255" spans="89:91" ht="43.5" customHeight="1">
      <c r="CK1255" s="1" t="s">
        <v>1489</v>
      </c>
      <c r="CL1255" s="198">
        <v>46624</v>
      </c>
      <c r="CM1255" s="1" t="str">
        <f t="shared" si="19"/>
        <v>1406/06/03</v>
      </c>
    </row>
    <row r="1256" spans="89:91" ht="43.5" customHeight="1">
      <c r="CK1256" s="1" t="s">
        <v>1490</v>
      </c>
      <c r="CL1256" s="198">
        <v>46625</v>
      </c>
      <c r="CM1256" s="1" t="str">
        <f t="shared" si="19"/>
        <v>1406/06/04</v>
      </c>
    </row>
    <row r="1257" spans="89:91" ht="43.5" customHeight="1">
      <c r="CK1257" s="1" t="s">
        <v>1491</v>
      </c>
      <c r="CL1257" s="198">
        <v>46626</v>
      </c>
      <c r="CM1257" s="1" t="str">
        <f t="shared" si="19"/>
        <v>1406/06/05</v>
      </c>
    </row>
    <row r="1258" spans="89:91" ht="43.5" customHeight="1">
      <c r="CK1258" s="1" t="s">
        <v>1492</v>
      </c>
      <c r="CL1258" s="198">
        <v>46627</v>
      </c>
      <c r="CM1258" s="1" t="str">
        <f t="shared" si="19"/>
        <v>1406/06/06</v>
      </c>
    </row>
    <row r="1259" spans="89:91" ht="43.5" customHeight="1">
      <c r="CK1259" s="1" t="s">
        <v>1493</v>
      </c>
      <c r="CL1259" s="198">
        <v>46628</v>
      </c>
      <c r="CM1259" s="1" t="str">
        <f t="shared" si="19"/>
        <v>1406/06/07</v>
      </c>
    </row>
    <row r="1260" spans="89:91" ht="43.5" customHeight="1">
      <c r="CK1260" s="1" t="s">
        <v>1494</v>
      </c>
      <c r="CL1260" s="198">
        <v>46629</v>
      </c>
      <c r="CM1260" s="1" t="str">
        <f t="shared" si="19"/>
        <v>1406/06/08</v>
      </c>
    </row>
    <row r="1261" spans="89:91" ht="43.5" customHeight="1">
      <c r="CK1261" s="1" t="s">
        <v>1495</v>
      </c>
      <c r="CL1261" s="198">
        <v>46630</v>
      </c>
      <c r="CM1261" s="1" t="str">
        <f t="shared" si="19"/>
        <v>1406/06/09</v>
      </c>
    </row>
    <row r="1262" spans="89:91" ht="43.5" customHeight="1">
      <c r="CK1262" s="1" t="s">
        <v>1496</v>
      </c>
      <c r="CL1262" s="198">
        <v>46631</v>
      </c>
      <c r="CM1262" s="1" t="str">
        <f t="shared" si="19"/>
        <v>1406/06/10</v>
      </c>
    </row>
    <row r="1263" spans="89:91" ht="43.5" customHeight="1">
      <c r="CK1263" s="1" t="s">
        <v>1497</v>
      </c>
      <c r="CL1263" s="198">
        <v>46632</v>
      </c>
      <c r="CM1263" s="1" t="str">
        <f t="shared" si="19"/>
        <v>1406/06/11</v>
      </c>
    </row>
    <row r="1264" spans="89:91" ht="43.5" customHeight="1">
      <c r="CK1264" s="1" t="s">
        <v>1498</v>
      </c>
      <c r="CL1264" s="198">
        <v>46633</v>
      </c>
      <c r="CM1264" s="1" t="str">
        <f t="shared" si="19"/>
        <v>1406/06/12</v>
      </c>
    </row>
    <row r="1265" spans="89:91" ht="43.5" customHeight="1">
      <c r="CK1265" s="1" t="s">
        <v>1499</v>
      </c>
      <c r="CL1265" s="198">
        <v>46634</v>
      </c>
      <c r="CM1265" s="1" t="str">
        <f t="shared" si="19"/>
        <v>1406/06/13</v>
      </c>
    </row>
    <row r="1266" spans="89:91" ht="43.5" customHeight="1">
      <c r="CK1266" s="1" t="s">
        <v>1500</v>
      </c>
      <c r="CL1266" s="198">
        <v>46635</v>
      </c>
      <c r="CM1266" s="1" t="str">
        <f t="shared" si="19"/>
        <v>1406/06/14</v>
      </c>
    </row>
    <row r="1267" spans="89:91" ht="43.5" customHeight="1">
      <c r="CK1267" s="1" t="s">
        <v>1501</v>
      </c>
      <c r="CL1267" s="198">
        <v>46636</v>
      </c>
      <c r="CM1267" s="1" t="str">
        <f t="shared" si="19"/>
        <v>1406/06/15</v>
      </c>
    </row>
    <row r="1268" spans="89:91" ht="43.5" customHeight="1">
      <c r="CK1268" s="1" t="s">
        <v>1502</v>
      </c>
      <c r="CL1268" s="198">
        <v>46637</v>
      </c>
      <c r="CM1268" s="1" t="str">
        <f t="shared" si="19"/>
        <v>1406/06/16</v>
      </c>
    </row>
    <row r="1269" spans="89:91" ht="43.5" customHeight="1">
      <c r="CK1269" s="1" t="s">
        <v>1503</v>
      </c>
      <c r="CL1269" s="198">
        <v>46638</v>
      </c>
      <c r="CM1269" s="1" t="str">
        <f t="shared" si="19"/>
        <v>1406/06/17</v>
      </c>
    </row>
    <row r="1270" spans="89:91" ht="43.5" customHeight="1">
      <c r="CK1270" s="1" t="s">
        <v>1504</v>
      </c>
      <c r="CL1270" s="198">
        <v>46639</v>
      </c>
      <c r="CM1270" s="1" t="str">
        <f t="shared" si="19"/>
        <v>1406/06/18</v>
      </c>
    </row>
    <row r="1271" spans="89:91" ht="43.5" customHeight="1">
      <c r="CK1271" s="1" t="s">
        <v>1505</v>
      </c>
      <c r="CL1271" s="198">
        <v>46640</v>
      </c>
      <c r="CM1271" s="1" t="str">
        <f t="shared" si="19"/>
        <v>1406/06/19</v>
      </c>
    </row>
    <row r="1272" spans="89:91" ht="43.5" customHeight="1">
      <c r="CK1272" s="1" t="s">
        <v>1506</v>
      </c>
      <c r="CL1272" s="198">
        <v>46641</v>
      </c>
      <c r="CM1272" s="1" t="str">
        <f t="shared" si="19"/>
        <v>1406/06/20</v>
      </c>
    </row>
    <row r="1273" spans="89:91" ht="43.5" customHeight="1">
      <c r="CK1273" s="1" t="s">
        <v>1507</v>
      </c>
      <c r="CL1273" s="198">
        <v>46642</v>
      </c>
      <c r="CM1273" s="1" t="str">
        <f t="shared" si="19"/>
        <v>1406/06/21</v>
      </c>
    </row>
    <row r="1274" spans="89:91" ht="43.5" customHeight="1">
      <c r="CK1274" s="1" t="s">
        <v>1508</v>
      </c>
      <c r="CL1274" s="198">
        <v>46643</v>
      </c>
      <c r="CM1274" s="1" t="str">
        <f t="shared" si="19"/>
        <v>1406/06/22</v>
      </c>
    </row>
    <row r="1275" spans="89:91" ht="43.5" customHeight="1">
      <c r="CK1275" s="1" t="s">
        <v>1509</v>
      </c>
      <c r="CL1275" s="198">
        <v>46644</v>
      </c>
      <c r="CM1275" s="1" t="str">
        <f t="shared" si="19"/>
        <v>1406/06/23</v>
      </c>
    </row>
    <row r="1276" spans="89:91" ht="43.5" customHeight="1">
      <c r="CK1276" s="1" t="s">
        <v>1510</v>
      </c>
      <c r="CL1276" s="198">
        <v>46645</v>
      </c>
      <c r="CM1276" s="1" t="str">
        <f t="shared" si="19"/>
        <v>1406/06/24</v>
      </c>
    </row>
    <row r="1277" spans="89:91" ht="43.5" customHeight="1">
      <c r="CK1277" s="1" t="s">
        <v>1511</v>
      </c>
      <c r="CL1277" s="198">
        <v>46646</v>
      </c>
      <c r="CM1277" s="1" t="str">
        <f t="shared" si="19"/>
        <v>1406/06/25</v>
      </c>
    </row>
    <row r="1278" spans="89:91" ht="43.5" customHeight="1">
      <c r="CK1278" s="1" t="s">
        <v>1512</v>
      </c>
      <c r="CL1278" s="198">
        <v>46647</v>
      </c>
      <c r="CM1278" s="1" t="str">
        <f t="shared" si="19"/>
        <v>1406/06/26</v>
      </c>
    </row>
    <row r="1279" spans="89:91" ht="43.5" customHeight="1">
      <c r="CK1279" s="1" t="s">
        <v>1513</v>
      </c>
      <c r="CL1279" s="198">
        <v>46648</v>
      </c>
      <c r="CM1279" s="1" t="str">
        <f t="shared" si="19"/>
        <v>1406/06/27</v>
      </c>
    </row>
    <row r="1280" spans="89:91" ht="43.5" customHeight="1">
      <c r="CK1280" s="1" t="s">
        <v>1514</v>
      </c>
      <c r="CL1280" s="198">
        <v>46649</v>
      </c>
      <c r="CM1280" s="1" t="str">
        <f t="shared" si="19"/>
        <v>1406/06/28</v>
      </c>
    </row>
    <row r="1281" spans="89:91" ht="43.5" customHeight="1">
      <c r="CK1281" s="1" t="s">
        <v>1515</v>
      </c>
      <c r="CL1281" s="198">
        <v>46650</v>
      </c>
      <c r="CM1281" s="1" t="str">
        <f t="shared" si="19"/>
        <v>1406/06/29</v>
      </c>
    </row>
    <row r="1282" spans="89:91" ht="43.5" customHeight="1">
      <c r="CK1282" s="1" t="s">
        <v>1516</v>
      </c>
      <c r="CL1282" s="198">
        <v>46651</v>
      </c>
      <c r="CM1282" s="1" t="str">
        <f t="shared" si="19"/>
        <v>1406/06/30</v>
      </c>
    </row>
    <row r="1283" spans="89:91" ht="43.5" customHeight="1">
      <c r="CK1283" s="1" t="s">
        <v>1517</v>
      </c>
      <c r="CL1283" s="198">
        <v>46652</v>
      </c>
      <c r="CM1283" s="1" t="str">
        <f t="shared" ref="CM1283:CM1346" si="20">TEXT(CL1283,"[$-fa-IR,96]yyyy/mm/dd")</f>
        <v>1406/06/31</v>
      </c>
    </row>
    <row r="1284" spans="89:91" ht="43.5" customHeight="1">
      <c r="CK1284" s="1" t="s">
        <v>1518</v>
      </c>
      <c r="CL1284" s="198">
        <v>46653</v>
      </c>
      <c r="CM1284" s="1" t="str">
        <f t="shared" si="20"/>
        <v>1406/07/01</v>
      </c>
    </row>
    <row r="1285" spans="89:91" ht="43.5" customHeight="1">
      <c r="CK1285" s="1" t="s">
        <v>1519</v>
      </c>
      <c r="CL1285" s="198">
        <v>46654</v>
      </c>
      <c r="CM1285" s="1" t="str">
        <f t="shared" si="20"/>
        <v>1406/07/02</v>
      </c>
    </row>
    <row r="1286" spans="89:91" ht="43.5" customHeight="1">
      <c r="CK1286" s="1" t="s">
        <v>1520</v>
      </c>
      <c r="CL1286" s="198">
        <v>46655</v>
      </c>
      <c r="CM1286" s="1" t="str">
        <f t="shared" si="20"/>
        <v>1406/07/03</v>
      </c>
    </row>
    <row r="1287" spans="89:91" ht="43.5" customHeight="1">
      <c r="CK1287" s="1" t="s">
        <v>1521</v>
      </c>
      <c r="CL1287" s="198">
        <v>46656</v>
      </c>
      <c r="CM1287" s="1" t="str">
        <f t="shared" si="20"/>
        <v>1406/07/04</v>
      </c>
    </row>
    <row r="1288" spans="89:91" ht="43.5" customHeight="1">
      <c r="CK1288" s="1" t="s">
        <v>1522</v>
      </c>
      <c r="CL1288" s="198">
        <v>46657</v>
      </c>
      <c r="CM1288" s="1" t="str">
        <f t="shared" si="20"/>
        <v>1406/07/05</v>
      </c>
    </row>
    <row r="1289" spans="89:91" ht="43.5" customHeight="1">
      <c r="CK1289" s="1" t="s">
        <v>1523</v>
      </c>
      <c r="CL1289" s="198">
        <v>46658</v>
      </c>
      <c r="CM1289" s="1" t="str">
        <f t="shared" si="20"/>
        <v>1406/07/06</v>
      </c>
    </row>
    <row r="1290" spans="89:91" ht="43.5" customHeight="1">
      <c r="CK1290" s="1" t="s">
        <v>1524</v>
      </c>
      <c r="CL1290" s="198">
        <v>46659</v>
      </c>
      <c r="CM1290" s="1" t="str">
        <f t="shared" si="20"/>
        <v>1406/07/07</v>
      </c>
    </row>
    <row r="1291" spans="89:91" ht="43.5" customHeight="1">
      <c r="CK1291" s="1" t="s">
        <v>1525</v>
      </c>
      <c r="CL1291" s="198">
        <v>46660</v>
      </c>
      <c r="CM1291" s="1" t="str">
        <f t="shared" si="20"/>
        <v>1406/07/08</v>
      </c>
    </row>
    <row r="1292" spans="89:91" ht="43.5" customHeight="1">
      <c r="CK1292" s="1" t="s">
        <v>1526</v>
      </c>
      <c r="CL1292" s="198">
        <v>46661</v>
      </c>
      <c r="CM1292" s="1" t="str">
        <f t="shared" si="20"/>
        <v>1406/07/09</v>
      </c>
    </row>
    <row r="1293" spans="89:91" ht="43.5" customHeight="1">
      <c r="CK1293" s="1" t="s">
        <v>1527</v>
      </c>
      <c r="CL1293" s="198">
        <v>46662</v>
      </c>
      <c r="CM1293" s="1" t="str">
        <f t="shared" si="20"/>
        <v>1406/07/10</v>
      </c>
    </row>
    <row r="1294" spans="89:91" ht="43.5" customHeight="1">
      <c r="CK1294" s="1" t="s">
        <v>1528</v>
      </c>
      <c r="CL1294" s="198">
        <v>46663</v>
      </c>
      <c r="CM1294" s="1" t="str">
        <f t="shared" si="20"/>
        <v>1406/07/11</v>
      </c>
    </row>
    <row r="1295" spans="89:91" ht="43.5" customHeight="1">
      <c r="CK1295" s="1" t="s">
        <v>1529</v>
      </c>
      <c r="CL1295" s="198">
        <v>46664</v>
      </c>
      <c r="CM1295" s="1" t="str">
        <f t="shared" si="20"/>
        <v>1406/07/12</v>
      </c>
    </row>
    <row r="1296" spans="89:91" ht="43.5" customHeight="1">
      <c r="CK1296" s="1" t="s">
        <v>1530</v>
      </c>
      <c r="CL1296" s="198">
        <v>46665</v>
      </c>
      <c r="CM1296" s="1" t="str">
        <f t="shared" si="20"/>
        <v>1406/07/13</v>
      </c>
    </row>
    <row r="1297" spans="89:91" ht="43.5" customHeight="1">
      <c r="CK1297" s="1" t="s">
        <v>1531</v>
      </c>
      <c r="CL1297" s="198">
        <v>46666</v>
      </c>
      <c r="CM1297" s="1" t="str">
        <f t="shared" si="20"/>
        <v>1406/07/14</v>
      </c>
    </row>
    <row r="1298" spans="89:91" ht="43.5" customHeight="1">
      <c r="CK1298" s="1" t="s">
        <v>1532</v>
      </c>
      <c r="CL1298" s="198">
        <v>46667</v>
      </c>
      <c r="CM1298" s="1" t="str">
        <f t="shared" si="20"/>
        <v>1406/07/15</v>
      </c>
    </row>
    <row r="1299" spans="89:91" ht="43.5" customHeight="1">
      <c r="CK1299" s="1" t="s">
        <v>1533</v>
      </c>
      <c r="CL1299" s="198">
        <v>46668</v>
      </c>
      <c r="CM1299" s="1" t="str">
        <f t="shared" si="20"/>
        <v>1406/07/16</v>
      </c>
    </row>
    <row r="1300" spans="89:91" ht="43.5" customHeight="1">
      <c r="CK1300" s="1" t="s">
        <v>1534</v>
      </c>
      <c r="CL1300" s="198">
        <v>46669</v>
      </c>
      <c r="CM1300" s="1" t="str">
        <f t="shared" si="20"/>
        <v>1406/07/17</v>
      </c>
    </row>
    <row r="1301" spans="89:91" ht="43.5" customHeight="1">
      <c r="CK1301" s="1" t="s">
        <v>1535</v>
      </c>
      <c r="CL1301" s="198">
        <v>46670</v>
      </c>
      <c r="CM1301" s="1" t="str">
        <f t="shared" si="20"/>
        <v>1406/07/18</v>
      </c>
    </row>
    <row r="1302" spans="89:91" ht="43.5" customHeight="1">
      <c r="CK1302" s="1" t="s">
        <v>1536</v>
      </c>
      <c r="CL1302" s="198">
        <v>46671</v>
      </c>
      <c r="CM1302" s="1" t="str">
        <f t="shared" si="20"/>
        <v>1406/07/19</v>
      </c>
    </row>
    <row r="1303" spans="89:91" ht="43.5" customHeight="1">
      <c r="CK1303" s="1" t="s">
        <v>1537</v>
      </c>
      <c r="CL1303" s="198">
        <v>46672</v>
      </c>
      <c r="CM1303" s="1" t="str">
        <f t="shared" si="20"/>
        <v>1406/07/20</v>
      </c>
    </row>
    <row r="1304" spans="89:91" ht="43.5" customHeight="1">
      <c r="CK1304" s="1" t="s">
        <v>1538</v>
      </c>
      <c r="CL1304" s="198">
        <v>46673</v>
      </c>
      <c r="CM1304" s="1" t="str">
        <f t="shared" si="20"/>
        <v>1406/07/21</v>
      </c>
    </row>
    <row r="1305" spans="89:91" ht="43.5" customHeight="1">
      <c r="CK1305" s="1" t="s">
        <v>1539</v>
      </c>
      <c r="CL1305" s="198">
        <v>46674</v>
      </c>
      <c r="CM1305" s="1" t="str">
        <f t="shared" si="20"/>
        <v>1406/07/22</v>
      </c>
    </row>
    <row r="1306" spans="89:91" ht="43.5" customHeight="1">
      <c r="CK1306" s="1" t="s">
        <v>1540</v>
      </c>
      <c r="CL1306" s="198">
        <v>46675</v>
      </c>
      <c r="CM1306" s="1" t="str">
        <f t="shared" si="20"/>
        <v>1406/07/23</v>
      </c>
    </row>
    <row r="1307" spans="89:91" ht="43.5" customHeight="1">
      <c r="CK1307" s="1" t="s">
        <v>1541</v>
      </c>
      <c r="CL1307" s="198">
        <v>46676</v>
      </c>
      <c r="CM1307" s="1" t="str">
        <f t="shared" si="20"/>
        <v>1406/07/24</v>
      </c>
    </row>
    <row r="1308" spans="89:91" ht="43.5" customHeight="1">
      <c r="CK1308" s="1" t="s">
        <v>1542</v>
      </c>
      <c r="CL1308" s="198">
        <v>46677</v>
      </c>
      <c r="CM1308" s="1" t="str">
        <f t="shared" si="20"/>
        <v>1406/07/25</v>
      </c>
    </row>
    <row r="1309" spans="89:91" ht="43.5" customHeight="1">
      <c r="CK1309" s="1" t="s">
        <v>1543</v>
      </c>
      <c r="CL1309" s="198">
        <v>46678</v>
      </c>
      <c r="CM1309" s="1" t="str">
        <f t="shared" si="20"/>
        <v>1406/07/26</v>
      </c>
    </row>
    <row r="1310" spans="89:91" ht="43.5" customHeight="1">
      <c r="CK1310" s="1" t="s">
        <v>1544</v>
      </c>
      <c r="CL1310" s="198">
        <v>46679</v>
      </c>
      <c r="CM1310" s="1" t="str">
        <f t="shared" si="20"/>
        <v>1406/07/27</v>
      </c>
    </row>
    <row r="1311" spans="89:91" ht="43.5" customHeight="1">
      <c r="CK1311" s="1" t="s">
        <v>1545</v>
      </c>
      <c r="CL1311" s="198">
        <v>46680</v>
      </c>
      <c r="CM1311" s="1" t="str">
        <f t="shared" si="20"/>
        <v>1406/07/28</v>
      </c>
    </row>
    <row r="1312" spans="89:91" ht="43.5" customHeight="1">
      <c r="CK1312" s="1" t="s">
        <v>1546</v>
      </c>
      <c r="CL1312" s="198">
        <v>46681</v>
      </c>
      <c r="CM1312" s="1" t="str">
        <f t="shared" si="20"/>
        <v>1406/07/29</v>
      </c>
    </row>
    <row r="1313" spans="89:91" ht="43.5" customHeight="1">
      <c r="CK1313" s="1" t="s">
        <v>1547</v>
      </c>
      <c r="CL1313" s="198">
        <v>46682</v>
      </c>
      <c r="CM1313" s="1" t="str">
        <f t="shared" si="20"/>
        <v>1406/07/30</v>
      </c>
    </row>
    <row r="1314" spans="89:91" ht="43.5" customHeight="1">
      <c r="CK1314" s="1" t="s">
        <v>1548</v>
      </c>
      <c r="CL1314" s="198">
        <v>46683</v>
      </c>
      <c r="CM1314" s="1" t="str">
        <f t="shared" si="20"/>
        <v>1406/08/01</v>
      </c>
    </row>
    <row r="1315" spans="89:91" ht="43.5" customHeight="1">
      <c r="CK1315" s="1" t="s">
        <v>1549</v>
      </c>
      <c r="CL1315" s="198">
        <v>46684</v>
      </c>
      <c r="CM1315" s="1" t="str">
        <f t="shared" si="20"/>
        <v>1406/08/02</v>
      </c>
    </row>
    <row r="1316" spans="89:91" ht="43.5" customHeight="1">
      <c r="CK1316" s="1" t="s">
        <v>1550</v>
      </c>
      <c r="CL1316" s="198">
        <v>46685</v>
      </c>
      <c r="CM1316" s="1" t="str">
        <f t="shared" si="20"/>
        <v>1406/08/03</v>
      </c>
    </row>
    <row r="1317" spans="89:91" ht="43.5" customHeight="1">
      <c r="CK1317" s="1" t="s">
        <v>1551</v>
      </c>
      <c r="CL1317" s="198">
        <v>46686</v>
      </c>
      <c r="CM1317" s="1" t="str">
        <f t="shared" si="20"/>
        <v>1406/08/04</v>
      </c>
    </row>
    <row r="1318" spans="89:91" ht="43.5" customHeight="1">
      <c r="CK1318" s="1" t="s">
        <v>1552</v>
      </c>
      <c r="CL1318" s="198">
        <v>46687</v>
      </c>
      <c r="CM1318" s="1" t="str">
        <f t="shared" si="20"/>
        <v>1406/08/05</v>
      </c>
    </row>
    <row r="1319" spans="89:91" ht="43.5" customHeight="1">
      <c r="CK1319" s="1" t="s">
        <v>1553</v>
      </c>
      <c r="CL1319" s="198">
        <v>46688</v>
      </c>
      <c r="CM1319" s="1" t="str">
        <f t="shared" si="20"/>
        <v>1406/08/06</v>
      </c>
    </row>
    <row r="1320" spans="89:91" ht="43.5" customHeight="1">
      <c r="CK1320" s="1" t="s">
        <v>1554</v>
      </c>
      <c r="CL1320" s="198">
        <v>46689</v>
      </c>
      <c r="CM1320" s="1" t="str">
        <f t="shared" si="20"/>
        <v>1406/08/07</v>
      </c>
    </row>
    <row r="1321" spans="89:91" ht="43.5" customHeight="1">
      <c r="CK1321" s="1" t="s">
        <v>1555</v>
      </c>
      <c r="CL1321" s="198">
        <v>46690</v>
      </c>
      <c r="CM1321" s="1" t="str">
        <f t="shared" si="20"/>
        <v>1406/08/08</v>
      </c>
    </row>
    <row r="1322" spans="89:91" ht="43.5" customHeight="1">
      <c r="CK1322" s="1" t="s">
        <v>1556</v>
      </c>
      <c r="CL1322" s="198">
        <v>46691</v>
      </c>
      <c r="CM1322" s="1" t="str">
        <f t="shared" si="20"/>
        <v>1406/08/09</v>
      </c>
    </row>
    <row r="1323" spans="89:91" ht="43.5" customHeight="1">
      <c r="CK1323" s="1" t="s">
        <v>1557</v>
      </c>
      <c r="CL1323" s="198">
        <v>46692</v>
      </c>
      <c r="CM1323" s="1" t="str">
        <f t="shared" si="20"/>
        <v>1406/08/10</v>
      </c>
    </row>
    <row r="1324" spans="89:91" ht="43.5" customHeight="1">
      <c r="CK1324" s="1" t="s">
        <v>1558</v>
      </c>
      <c r="CL1324" s="198">
        <v>46693</v>
      </c>
      <c r="CM1324" s="1" t="str">
        <f t="shared" si="20"/>
        <v>1406/08/11</v>
      </c>
    </row>
    <row r="1325" spans="89:91" ht="43.5" customHeight="1">
      <c r="CK1325" s="1" t="s">
        <v>1559</v>
      </c>
      <c r="CL1325" s="198">
        <v>46694</v>
      </c>
      <c r="CM1325" s="1" t="str">
        <f t="shared" si="20"/>
        <v>1406/08/12</v>
      </c>
    </row>
    <row r="1326" spans="89:91" ht="43.5" customHeight="1">
      <c r="CK1326" s="1" t="s">
        <v>1560</v>
      </c>
      <c r="CL1326" s="198">
        <v>46695</v>
      </c>
      <c r="CM1326" s="1" t="str">
        <f t="shared" si="20"/>
        <v>1406/08/13</v>
      </c>
    </row>
    <row r="1327" spans="89:91" ht="43.5" customHeight="1">
      <c r="CK1327" s="1" t="s">
        <v>1561</v>
      </c>
      <c r="CL1327" s="198">
        <v>46696</v>
      </c>
      <c r="CM1327" s="1" t="str">
        <f t="shared" si="20"/>
        <v>1406/08/14</v>
      </c>
    </row>
    <row r="1328" spans="89:91" ht="43.5" customHeight="1">
      <c r="CK1328" s="1" t="s">
        <v>1562</v>
      </c>
      <c r="CL1328" s="198">
        <v>46697</v>
      </c>
      <c r="CM1328" s="1" t="str">
        <f t="shared" si="20"/>
        <v>1406/08/15</v>
      </c>
    </row>
    <row r="1329" spans="89:91" ht="43.5" customHeight="1">
      <c r="CK1329" s="1" t="s">
        <v>1563</v>
      </c>
      <c r="CL1329" s="198">
        <v>46698</v>
      </c>
      <c r="CM1329" s="1" t="str">
        <f t="shared" si="20"/>
        <v>1406/08/16</v>
      </c>
    </row>
    <row r="1330" spans="89:91" ht="43.5" customHeight="1">
      <c r="CK1330" s="1" t="s">
        <v>1564</v>
      </c>
      <c r="CL1330" s="198">
        <v>46699</v>
      </c>
      <c r="CM1330" s="1" t="str">
        <f t="shared" si="20"/>
        <v>1406/08/17</v>
      </c>
    </row>
    <row r="1331" spans="89:91" ht="43.5" customHeight="1">
      <c r="CK1331" s="1" t="s">
        <v>1565</v>
      </c>
      <c r="CL1331" s="198">
        <v>46700</v>
      </c>
      <c r="CM1331" s="1" t="str">
        <f t="shared" si="20"/>
        <v>1406/08/18</v>
      </c>
    </row>
    <row r="1332" spans="89:91" ht="43.5" customHeight="1">
      <c r="CK1332" s="1" t="s">
        <v>1566</v>
      </c>
      <c r="CL1332" s="198">
        <v>46701</v>
      </c>
      <c r="CM1332" s="1" t="str">
        <f t="shared" si="20"/>
        <v>1406/08/19</v>
      </c>
    </row>
    <row r="1333" spans="89:91" ht="43.5" customHeight="1">
      <c r="CK1333" s="1" t="s">
        <v>1567</v>
      </c>
      <c r="CL1333" s="198">
        <v>46702</v>
      </c>
      <c r="CM1333" s="1" t="str">
        <f t="shared" si="20"/>
        <v>1406/08/20</v>
      </c>
    </row>
    <row r="1334" spans="89:91" ht="43.5" customHeight="1">
      <c r="CK1334" s="1" t="s">
        <v>1568</v>
      </c>
      <c r="CL1334" s="198">
        <v>46703</v>
      </c>
      <c r="CM1334" s="1" t="str">
        <f t="shared" si="20"/>
        <v>1406/08/21</v>
      </c>
    </row>
    <row r="1335" spans="89:91" ht="43.5" customHeight="1">
      <c r="CK1335" s="1" t="s">
        <v>1569</v>
      </c>
      <c r="CL1335" s="198">
        <v>46704</v>
      </c>
      <c r="CM1335" s="1" t="str">
        <f t="shared" si="20"/>
        <v>1406/08/22</v>
      </c>
    </row>
    <row r="1336" spans="89:91" ht="43.5" customHeight="1">
      <c r="CK1336" s="1" t="s">
        <v>1570</v>
      </c>
      <c r="CL1336" s="198">
        <v>46705</v>
      </c>
      <c r="CM1336" s="1" t="str">
        <f t="shared" si="20"/>
        <v>1406/08/23</v>
      </c>
    </row>
    <row r="1337" spans="89:91" ht="43.5" customHeight="1">
      <c r="CK1337" s="1" t="s">
        <v>1571</v>
      </c>
      <c r="CL1337" s="198">
        <v>46706</v>
      </c>
      <c r="CM1337" s="1" t="str">
        <f t="shared" si="20"/>
        <v>1406/08/24</v>
      </c>
    </row>
    <row r="1338" spans="89:91" ht="43.5" customHeight="1">
      <c r="CK1338" s="1" t="s">
        <v>1572</v>
      </c>
      <c r="CL1338" s="198">
        <v>46707</v>
      </c>
      <c r="CM1338" s="1" t="str">
        <f t="shared" si="20"/>
        <v>1406/08/25</v>
      </c>
    </row>
    <row r="1339" spans="89:91" ht="43.5" customHeight="1">
      <c r="CK1339" s="1" t="s">
        <v>1573</v>
      </c>
      <c r="CL1339" s="198">
        <v>46708</v>
      </c>
      <c r="CM1339" s="1" t="str">
        <f t="shared" si="20"/>
        <v>1406/08/26</v>
      </c>
    </row>
    <row r="1340" spans="89:91" ht="43.5" customHeight="1">
      <c r="CK1340" s="1" t="s">
        <v>1574</v>
      </c>
      <c r="CL1340" s="198">
        <v>46709</v>
      </c>
      <c r="CM1340" s="1" t="str">
        <f t="shared" si="20"/>
        <v>1406/08/27</v>
      </c>
    </row>
    <row r="1341" spans="89:91" ht="43.5" customHeight="1">
      <c r="CK1341" s="1" t="s">
        <v>1575</v>
      </c>
      <c r="CL1341" s="198">
        <v>46710</v>
      </c>
      <c r="CM1341" s="1" t="str">
        <f t="shared" si="20"/>
        <v>1406/08/28</v>
      </c>
    </row>
    <row r="1342" spans="89:91" ht="43.5" customHeight="1">
      <c r="CK1342" s="1" t="s">
        <v>1576</v>
      </c>
      <c r="CL1342" s="198">
        <v>46711</v>
      </c>
      <c r="CM1342" s="1" t="str">
        <f t="shared" si="20"/>
        <v>1406/08/29</v>
      </c>
    </row>
    <row r="1343" spans="89:91" ht="43.5" customHeight="1">
      <c r="CK1343" s="1" t="s">
        <v>1577</v>
      </c>
      <c r="CL1343" s="198">
        <v>46712</v>
      </c>
      <c r="CM1343" s="1" t="str">
        <f t="shared" si="20"/>
        <v>1406/08/30</v>
      </c>
    </row>
    <row r="1344" spans="89:91" ht="43.5" customHeight="1">
      <c r="CK1344" s="1" t="s">
        <v>1578</v>
      </c>
      <c r="CL1344" s="198">
        <v>46713</v>
      </c>
      <c r="CM1344" s="1" t="str">
        <f t="shared" si="20"/>
        <v>1406/09/01</v>
      </c>
    </row>
    <row r="1345" spans="89:91" ht="43.5" customHeight="1">
      <c r="CK1345" s="1" t="s">
        <v>1579</v>
      </c>
      <c r="CL1345" s="198">
        <v>46714</v>
      </c>
      <c r="CM1345" s="1" t="str">
        <f t="shared" si="20"/>
        <v>1406/09/02</v>
      </c>
    </row>
    <row r="1346" spans="89:91" ht="43.5" customHeight="1">
      <c r="CK1346" s="1" t="s">
        <v>1580</v>
      </c>
      <c r="CL1346" s="198">
        <v>46715</v>
      </c>
      <c r="CM1346" s="1" t="str">
        <f t="shared" si="20"/>
        <v>1406/09/03</v>
      </c>
    </row>
    <row r="1347" spans="89:91" ht="43.5" customHeight="1">
      <c r="CK1347" s="1" t="s">
        <v>1581</v>
      </c>
      <c r="CL1347" s="198">
        <v>46716</v>
      </c>
      <c r="CM1347" s="1" t="str">
        <f t="shared" ref="CM1347:CM1410" si="21">TEXT(CL1347,"[$-fa-IR,96]yyyy/mm/dd")</f>
        <v>1406/09/04</v>
      </c>
    </row>
    <row r="1348" spans="89:91" ht="43.5" customHeight="1">
      <c r="CK1348" s="1" t="s">
        <v>1582</v>
      </c>
      <c r="CL1348" s="198">
        <v>46717</v>
      </c>
      <c r="CM1348" s="1" t="str">
        <f t="shared" si="21"/>
        <v>1406/09/05</v>
      </c>
    </row>
    <row r="1349" spans="89:91" ht="43.5" customHeight="1">
      <c r="CK1349" s="1" t="s">
        <v>1583</v>
      </c>
      <c r="CL1349" s="198">
        <v>46718</v>
      </c>
      <c r="CM1349" s="1" t="str">
        <f t="shared" si="21"/>
        <v>1406/09/06</v>
      </c>
    </row>
    <row r="1350" spans="89:91" ht="43.5" customHeight="1">
      <c r="CK1350" s="1" t="s">
        <v>1584</v>
      </c>
      <c r="CL1350" s="198">
        <v>46719</v>
      </c>
      <c r="CM1350" s="1" t="str">
        <f t="shared" si="21"/>
        <v>1406/09/07</v>
      </c>
    </row>
    <row r="1351" spans="89:91" ht="43.5" customHeight="1">
      <c r="CK1351" s="1" t="s">
        <v>1585</v>
      </c>
      <c r="CL1351" s="198">
        <v>46720</v>
      </c>
      <c r="CM1351" s="1" t="str">
        <f t="shared" si="21"/>
        <v>1406/09/08</v>
      </c>
    </row>
    <row r="1352" spans="89:91" ht="43.5" customHeight="1">
      <c r="CK1352" s="1" t="s">
        <v>1586</v>
      </c>
      <c r="CL1352" s="198">
        <v>46721</v>
      </c>
      <c r="CM1352" s="1" t="str">
        <f t="shared" si="21"/>
        <v>1406/09/09</v>
      </c>
    </row>
    <row r="1353" spans="89:91" ht="43.5" customHeight="1">
      <c r="CK1353" s="1" t="s">
        <v>1587</v>
      </c>
      <c r="CL1353" s="198">
        <v>46722</v>
      </c>
      <c r="CM1353" s="1" t="str">
        <f t="shared" si="21"/>
        <v>1406/09/10</v>
      </c>
    </row>
    <row r="1354" spans="89:91" ht="43.5" customHeight="1">
      <c r="CK1354" s="1" t="s">
        <v>1588</v>
      </c>
      <c r="CL1354" s="198">
        <v>46723</v>
      </c>
      <c r="CM1354" s="1" t="str">
        <f t="shared" si="21"/>
        <v>1406/09/11</v>
      </c>
    </row>
    <row r="1355" spans="89:91" ht="43.5" customHeight="1">
      <c r="CK1355" s="1" t="s">
        <v>1589</v>
      </c>
      <c r="CL1355" s="198">
        <v>46724</v>
      </c>
      <c r="CM1355" s="1" t="str">
        <f t="shared" si="21"/>
        <v>1406/09/12</v>
      </c>
    </row>
    <row r="1356" spans="89:91" ht="43.5" customHeight="1">
      <c r="CK1356" s="1" t="s">
        <v>1590</v>
      </c>
      <c r="CL1356" s="198">
        <v>46725</v>
      </c>
      <c r="CM1356" s="1" t="str">
        <f t="shared" si="21"/>
        <v>1406/09/13</v>
      </c>
    </row>
    <row r="1357" spans="89:91" ht="43.5" customHeight="1">
      <c r="CK1357" s="1" t="s">
        <v>1591</v>
      </c>
      <c r="CL1357" s="198">
        <v>46726</v>
      </c>
      <c r="CM1357" s="1" t="str">
        <f t="shared" si="21"/>
        <v>1406/09/14</v>
      </c>
    </row>
    <row r="1358" spans="89:91" ht="43.5" customHeight="1">
      <c r="CK1358" s="1" t="s">
        <v>1592</v>
      </c>
      <c r="CL1358" s="198">
        <v>46727</v>
      </c>
      <c r="CM1358" s="1" t="str">
        <f t="shared" si="21"/>
        <v>1406/09/15</v>
      </c>
    </row>
    <row r="1359" spans="89:91" ht="43.5" customHeight="1">
      <c r="CK1359" s="1" t="s">
        <v>1593</v>
      </c>
      <c r="CL1359" s="198">
        <v>46728</v>
      </c>
      <c r="CM1359" s="1" t="str">
        <f t="shared" si="21"/>
        <v>1406/09/16</v>
      </c>
    </row>
    <row r="1360" spans="89:91" ht="43.5" customHeight="1">
      <c r="CK1360" s="1" t="s">
        <v>1594</v>
      </c>
      <c r="CL1360" s="198">
        <v>46729</v>
      </c>
      <c r="CM1360" s="1" t="str">
        <f t="shared" si="21"/>
        <v>1406/09/17</v>
      </c>
    </row>
    <row r="1361" spans="89:91" ht="43.5" customHeight="1">
      <c r="CK1361" s="1" t="s">
        <v>1595</v>
      </c>
      <c r="CL1361" s="198">
        <v>46730</v>
      </c>
      <c r="CM1361" s="1" t="str">
        <f t="shared" si="21"/>
        <v>1406/09/18</v>
      </c>
    </row>
    <row r="1362" spans="89:91" ht="43.5" customHeight="1">
      <c r="CK1362" s="1" t="s">
        <v>1596</v>
      </c>
      <c r="CL1362" s="198">
        <v>46731</v>
      </c>
      <c r="CM1362" s="1" t="str">
        <f t="shared" si="21"/>
        <v>1406/09/19</v>
      </c>
    </row>
    <row r="1363" spans="89:91" ht="43.5" customHeight="1">
      <c r="CK1363" s="1" t="s">
        <v>1597</v>
      </c>
      <c r="CL1363" s="198">
        <v>46732</v>
      </c>
      <c r="CM1363" s="1" t="str">
        <f t="shared" si="21"/>
        <v>1406/09/20</v>
      </c>
    </row>
    <row r="1364" spans="89:91" ht="43.5" customHeight="1">
      <c r="CK1364" s="1" t="s">
        <v>1598</v>
      </c>
      <c r="CL1364" s="198">
        <v>46733</v>
      </c>
      <c r="CM1364" s="1" t="str">
        <f t="shared" si="21"/>
        <v>1406/09/21</v>
      </c>
    </row>
    <row r="1365" spans="89:91" ht="43.5" customHeight="1">
      <c r="CK1365" s="1" t="s">
        <v>1599</v>
      </c>
      <c r="CL1365" s="198">
        <v>46734</v>
      </c>
      <c r="CM1365" s="1" t="str">
        <f t="shared" si="21"/>
        <v>1406/09/22</v>
      </c>
    </row>
    <row r="1366" spans="89:91" ht="43.5" customHeight="1">
      <c r="CK1366" s="1" t="s">
        <v>1600</v>
      </c>
      <c r="CL1366" s="198">
        <v>46735</v>
      </c>
      <c r="CM1366" s="1" t="str">
        <f t="shared" si="21"/>
        <v>1406/09/23</v>
      </c>
    </row>
    <row r="1367" spans="89:91" ht="43.5" customHeight="1">
      <c r="CK1367" s="1" t="s">
        <v>1601</v>
      </c>
      <c r="CL1367" s="198">
        <v>46736</v>
      </c>
      <c r="CM1367" s="1" t="str">
        <f t="shared" si="21"/>
        <v>1406/09/24</v>
      </c>
    </row>
    <row r="1368" spans="89:91" ht="43.5" customHeight="1">
      <c r="CK1368" s="1" t="s">
        <v>1602</v>
      </c>
      <c r="CL1368" s="198">
        <v>46737</v>
      </c>
      <c r="CM1368" s="1" t="str">
        <f t="shared" si="21"/>
        <v>1406/09/25</v>
      </c>
    </row>
    <row r="1369" spans="89:91" ht="43.5" customHeight="1">
      <c r="CK1369" s="1" t="s">
        <v>1603</v>
      </c>
      <c r="CL1369" s="198">
        <v>46738</v>
      </c>
      <c r="CM1369" s="1" t="str">
        <f t="shared" si="21"/>
        <v>1406/09/26</v>
      </c>
    </row>
    <row r="1370" spans="89:91" ht="43.5" customHeight="1">
      <c r="CK1370" s="1" t="s">
        <v>1604</v>
      </c>
      <c r="CL1370" s="198">
        <v>46739</v>
      </c>
      <c r="CM1370" s="1" t="str">
        <f t="shared" si="21"/>
        <v>1406/09/27</v>
      </c>
    </row>
    <row r="1371" spans="89:91" ht="43.5" customHeight="1">
      <c r="CK1371" s="1" t="s">
        <v>1605</v>
      </c>
      <c r="CL1371" s="198">
        <v>46740</v>
      </c>
      <c r="CM1371" s="1" t="str">
        <f t="shared" si="21"/>
        <v>1406/09/28</v>
      </c>
    </row>
    <row r="1372" spans="89:91" ht="43.5" customHeight="1">
      <c r="CK1372" s="1" t="s">
        <v>1606</v>
      </c>
      <c r="CL1372" s="198">
        <v>46741</v>
      </c>
      <c r="CM1372" s="1" t="str">
        <f t="shared" si="21"/>
        <v>1406/09/29</v>
      </c>
    </row>
    <row r="1373" spans="89:91" ht="43.5" customHeight="1">
      <c r="CK1373" s="1" t="s">
        <v>1607</v>
      </c>
      <c r="CL1373" s="198">
        <v>46742</v>
      </c>
      <c r="CM1373" s="1" t="str">
        <f t="shared" si="21"/>
        <v>1406/09/30</v>
      </c>
    </row>
    <row r="1374" spans="89:91" ht="43.5" customHeight="1">
      <c r="CK1374" s="1" t="s">
        <v>1608</v>
      </c>
      <c r="CL1374" s="198">
        <v>46743</v>
      </c>
      <c r="CM1374" s="1" t="str">
        <f t="shared" si="21"/>
        <v>1406/10/01</v>
      </c>
    </row>
    <row r="1375" spans="89:91" ht="43.5" customHeight="1">
      <c r="CK1375" s="1" t="s">
        <v>1609</v>
      </c>
      <c r="CL1375" s="198">
        <v>46744</v>
      </c>
      <c r="CM1375" s="1" t="str">
        <f t="shared" si="21"/>
        <v>1406/10/02</v>
      </c>
    </row>
    <row r="1376" spans="89:91" ht="43.5" customHeight="1">
      <c r="CK1376" s="1" t="s">
        <v>1610</v>
      </c>
      <c r="CL1376" s="198">
        <v>46745</v>
      </c>
      <c r="CM1376" s="1" t="str">
        <f t="shared" si="21"/>
        <v>1406/10/03</v>
      </c>
    </row>
    <row r="1377" spans="89:91" ht="43.5" customHeight="1">
      <c r="CK1377" s="1" t="s">
        <v>1611</v>
      </c>
      <c r="CL1377" s="198">
        <v>46746</v>
      </c>
      <c r="CM1377" s="1" t="str">
        <f t="shared" si="21"/>
        <v>1406/10/04</v>
      </c>
    </row>
    <row r="1378" spans="89:91" ht="43.5" customHeight="1">
      <c r="CK1378" s="1" t="s">
        <v>1612</v>
      </c>
      <c r="CL1378" s="198">
        <v>46747</v>
      </c>
      <c r="CM1378" s="1" t="str">
        <f t="shared" si="21"/>
        <v>1406/10/05</v>
      </c>
    </row>
    <row r="1379" spans="89:91" ht="43.5" customHeight="1">
      <c r="CK1379" s="1" t="s">
        <v>1613</v>
      </c>
      <c r="CL1379" s="198">
        <v>46748</v>
      </c>
      <c r="CM1379" s="1" t="str">
        <f t="shared" si="21"/>
        <v>1406/10/06</v>
      </c>
    </row>
    <row r="1380" spans="89:91" ht="43.5" customHeight="1">
      <c r="CK1380" s="1" t="s">
        <v>1614</v>
      </c>
      <c r="CL1380" s="198">
        <v>46749</v>
      </c>
      <c r="CM1380" s="1" t="str">
        <f t="shared" si="21"/>
        <v>1406/10/07</v>
      </c>
    </row>
    <row r="1381" spans="89:91" ht="43.5" customHeight="1">
      <c r="CK1381" s="1" t="s">
        <v>1615</v>
      </c>
      <c r="CL1381" s="198">
        <v>46750</v>
      </c>
      <c r="CM1381" s="1" t="str">
        <f t="shared" si="21"/>
        <v>1406/10/08</v>
      </c>
    </row>
    <row r="1382" spans="89:91" ht="43.5" customHeight="1">
      <c r="CK1382" s="1" t="s">
        <v>1616</v>
      </c>
      <c r="CL1382" s="198">
        <v>46751</v>
      </c>
      <c r="CM1382" s="1" t="str">
        <f t="shared" si="21"/>
        <v>1406/10/09</v>
      </c>
    </row>
    <row r="1383" spans="89:91" ht="43.5" customHeight="1">
      <c r="CK1383" s="1" t="s">
        <v>1617</v>
      </c>
      <c r="CL1383" s="198">
        <v>46752</v>
      </c>
      <c r="CM1383" s="1" t="str">
        <f t="shared" si="21"/>
        <v>1406/10/10</v>
      </c>
    </row>
    <row r="1384" spans="89:91" ht="43.5" customHeight="1">
      <c r="CK1384" s="1" t="s">
        <v>1618</v>
      </c>
      <c r="CL1384" s="198">
        <v>46753</v>
      </c>
      <c r="CM1384" s="1" t="str">
        <f t="shared" si="21"/>
        <v>1406/10/11</v>
      </c>
    </row>
    <row r="1385" spans="89:91" ht="43.5" customHeight="1">
      <c r="CK1385" s="1" t="s">
        <v>1619</v>
      </c>
      <c r="CL1385" s="198">
        <v>46754</v>
      </c>
      <c r="CM1385" s="1" t="str">
        <f t="shared" si="21"/>
        <v>1406/10/12</v>
      </c>
    </row>
    <row r="1386" spans="89:91" ht="43.5" customHeight="1">
      <c r="CK1386" s="1" t="s">
        <v>1620</v>
      </c>
      <c r="CL1386" s="198">
        <v>46755</v>
      </c>
      <c r="CM1386" s="1" t="str">
        <f t="shared" si="21"/>
        <v>1406/10/13</v>
      </c>
    </row>
    <row r="1387" spans="89:91" ht="43.5" customHeight="1">
      <c r="CK1387" s="1" t="s">
        <v>1621</v>
      </c>
      <c r="CL1387" s="198">
        <v>46756</v>
      </c>
      <c r="CM1387" s="1" t="str">
        <f t="shared" si="21"/>
        <v>1406/10/14</v>
      </c>
    </row>
    <row r="1388" spans="89:91" ht="43.5" customHeight="1">
      <c r="CK1388" s="1" t="s">
        <v>1622</v>
      </c>
      <c r="CL1388" s="198">
        <v>46757</v>
      </c>
      <c r="CM1388" s="1" t="str">
        <f t="shared" si="21"/>
        <v>1406/10/15</v>
      </c>
    </row>
    <row r="1389" spans="89:91" ht="43.5" customHeight="1">
      <c r="CK1389" s="1" t="s">
        <v>1623</v>
      </c>
      <c r="CL1389" s="198">
        <v>46758</v>
      </c>
      <c r="CM1389" s="1" t="str">
        <f t="shared" si="21"/>
        <v>1406/10/16</v>
      </c>
    </row>
    <row r="1390" spans="89:91" ht="43.5" customHeight="1">
      <c r="CK1390" s="1" t="s">
        <v>1624</v>
      </c>
      <c r="CL1390" s="198">
        <v>46759</v>
      </c>
      <c r="CM1390" s="1" t="str">
        <f t="shared" si="21"/>
        <v>1406/10/17</v>
      </c>
    </row>
    <row r="1391" spans="89:91" ht="43.5" customHeight="1">
      <c r="CK1391" s="1" t="s">
        <v>1625</v>
      </c>
      <c r="CL1391" s="198">
        <v>46760</v>
      </c>
      <c r="CM1391" s="1" t="str">
        <f t="shared" si="21"/>
        <v>1406/10/18</v>
      </c>
    </row>
    <row r="1392" spans="89:91" ht="43.5" customHeight="1">
      <c r="CK1392" s="1" t="s">
        <v>1626</v>
      </c>
      <c r="CL1392" s="198">
        <v>46761</v>
      </c>
      <c r="CM1392" s="1" t="str">
        <f t="shared" si="21"/>
        <v>1406/10/19</v>
      </c>
    </row>
    <row r="1393" spans="89:91" ht="43.5" customHeight="1">
      <c r="CK1393" s="1" t="s">
        <v>1627</v>
      </c>
      <c r="CL1393" s="198">
        <v>46762</v>
      </c>
      <c r="CM1393" s="1" t="str">
        <f t="shared" si="21"/>
        <v>1406/10/20</v>
      </c>
    </row>
    <row r="1394" spans="89:91" ht="43.5" customHeight="1">
      <c r="CK1394" s="1" t="s">
        <v>1628</v>
      </c>
      <c r="CL1394" s="198">
        <v>46763</v>
      </c>
      <c r="CM1394" s="1" t="str">
        <f t="shared" si="21"/>
        <v>1406/10/21</v>
      </c>
    </row>
    <row r="1395" spans="89:91" ht="43.5" customHeight="1">
      <c r="CK1395" s="1" t="s">
        <v>1629</v>
      </c>
      <c r="CL1395" s="198">
        <v>46764</v>
      </c>
      <c r="CM1395" s="1" t="str">
        <f t="shared" si="21"/>
        <v>1406/10/22</v>
      </c>
    </row>
    <row r="1396" spans="89:91" ht="43.5" customHeight="1">
      <c r="CK1396" s="1" t="s">
        <v>1630</v>
      </c>
      <c r="CL1396" s="198">
        <v>46765</v>
      </c>
      <c r="CM1396" s="1" t="str">
        <f t="shared" si="21"/>
        <v>1406/10/23</v>
      </c>
    </row>
    <row r="1397" spans="89:91" ht="43.5" customHeight="1">
      <c r="CK1397" s="1" t="s">
        <v>1631</v>
      </c>
      <c r="CL1397" s="198">
        <v>46766</v>
      </c>
      <c r="CM1397" s="1" t="str">
        <f t="shared" si="21"/>
        <v>1406/10/24</v>
      </c>
    </row>
    <row r="1398" spans="89:91" ht="43.5" customHeight="1">
      <c r="CK1398" s="1" t="s">
        <v>1632</v>
      </c>
      <c r="CL1398" s="198">
        <v>46767</v>
      </c>
      <c r="CM1398" s="1" t="str">
        <f t="shared" si="21"/>
        <v>1406/10/25</v>
      </c>
    </row>
    <row r="1399" spans="89:91" ht="43.5" customHeight="1">
      <c r="CK1399" s="1" t="s">
        <v>1633</v>
      </c>
      <c r="CL1399" s="198">
        <v>46768</v>
      </c>
      <c r="CM1399" s="1" t="str">
        <f t="shared" si="21"/>
        <v>1406/10/26</v>
      </c>
    </row>
    <row r="1400" spans="89:91" ht="43.5" customHeight="1">
      <c r="CK1400" s="1" t="s">
        <v>1634</v>
      </c>
      <c r="CL1400" s="198">
        <v>46769</v>
      </c>
      <c r="CM1400" s="1" t="str">
        <f t="shared" si="21"/>
        <v>1406/10/27</v>
      </c>
    </row>
    <row r="1401" spans="89:91" ht="43.5" customHeight="1">
      <c r="CK1401" s="1" t="s">
        <v>1635</v>
      </c>
      <c r="CL1401" s="198">
        <v>46770</v>
      </c>
      <c r="CM1401" s="1" t="str">
        <f t="shared" si="21"/>
        <v>1406/10/28</v>
      </c>
    </row>
    <row r="1402" spans="89:91" ht="43.5" customHeight="1">
      <c r="CK1402" s="1" t="s">
        <v>1636</v>
      </c>
      <c r="CL1402" s="198">
        <v>46771</v>
      </c>
      <c r="CM1402" s="1" t="str">
        <f t="shared" si="21"/>
        <v>1406/10/29</v>
      </c>
    </row>
    <row r="1403" spans="89:91" ht="43.5" customHeight="1">
      <c r="CK1403" s="1" t="s">
        <v>1637</v>
      </c>
      <c r="CL1403" s="198">
        <v>46772</v>
      </c>
      <c r="CM1403" s="1" t="str">
        <f t="shared" si="21"/>
        <v>1406/10/30</v>
      </c>
    </row>
    <row r="1404" spans="89:91" ht="43.5" customHeight="1">
      <c r="CK1404" s="1" t="s">
        <v>1638</v>
      </c>
      <c r="CL1404" s="198">
        <v>46773</v>
      </c>
      <c r="CM1404" s="1" t="str">
        <f t="shared" si="21"/>
        <v>1406/11/01</v>
      </c>
    </row>
    <row r="1405" spans="89:91" ht="43.5" customHeight="1">
      <c r="CK1405" s="1" t="s">
        <v>1639</v>
      </c>
      <c r="CL1405" s="198">
        <v>46774</v>
      </c>
      <c r="CM1405" s="1" t="str">
        <f t="shared" si="21"/>
        <v>1406/11/02</v>
      </c>
    </row>
    <row r="1406" spans="89:91" ht="43.5" customHeight="1">
      <c r="CK1406" s="1" t="s">
        <v>1640</v>
      </c>
      <c r="CL1406" s="198">
        <v>46775</v>
      </c>
      <c r="CM1406" s="1" t="str">
        <f t="shared" si="21"/>
        <v>1406/11/03</v>
      </c>
    </row>
    <row r="1407" spans="89:91" ht="43.5" customHeight="1">
      <c r="CK1407" s="1" t="s">
        <v>1641</v>
      </c>
      <c r="CL1407" s="198">
        <v>46776</v>
      </c>
      <c r="CM1407" s="1" t="str">
        <f t="shared" si="21"/>
        <v>1406/11/04</v>
      </c>
    </row>
    <row r="1408" spans="89:91" ht="43.5" customHeight="1">
      <c r="CK1408" s="1" t="s">
        <v>1642</v>
      </c>
      <c r="CL1408" s="198">
        <v>46777</v>
      </c>
      <c r="CM1408" s="1" t="str">
        <f t="shared" si="21"/>
        <v>1406/11/05</v>
      </c>
    </row>
    <row r="1409" spans="89:91" ht="43.5" customHeight="1">
      <c r="CK1409" s="1" t="s">
        <v>1643</v>
      </c>
      <c r="CL1409" s="198">
        <v>46778</v>
      </c>
      <c r="CM1409" s="1" t="str">
        <f t="shared" si="21"/>
        <v>1406/11/06</v>
      </c>
    </row>
    <row r="1410" spans="89:91" ht="43.5" customHeight="1">
      <c r="CK1410" s="1" t="s">
        <v>1644</v>
      </c>
      <c r="CL1410" s="198">
        <v>46779</v>
      </c>
      <c r="CM1410" s="1" t="str">
        <f t="shared" si="21"/>
        <v>1406/11/07</v>
      </c>
    </row>
    <row r="1411" spans="89:91" ht="43.5" customHeight="1">
      <c r="CK1411" s="1" t="s">
        <v>1645</v>
      </c>
      <c r="CL1411" s="198">
        <v>46780</v>
      </c>
      <c r="CM1411" s="1" t="str">
        <f t="shared" ref="CM1411:CM1474" si="22">TEXT(CL1411,"[$-fa-IR,96]yyyy/mm/dd")</f>
        <v>1406/11/08</v>
      </c>
    </row>
    <row r="1412" spans="89:91" ht="43.5" customHeight="1">
      <c r="CK1412" s="1" t="s">
        <v>1646</v>
      </c>
      <c r="CL1412" s="198">
        <v>46781</v>
      </c>
      <c r="CM1412" s="1" t="str">
        <f t="shared" si="22"/>
        <v>1406/11/09</v>
      </c>
    </row>
    <row r="1413" spans="89:91" ht="43.5" customHeight="1">
      <c r="CK1413" s="1" t="s">
        <v>1647</v>
      </c>
      <c r="CL1413" s="198">
        <v>46782</v>
      </c>
      <c r="CM1413" s="1" t="str">
        <f t="shared" si="22"/>
        <v>1406/11/10</v>
      </c>
    </row>
    <row r="1414" spans="89:91" ht="43.5" customHeight="1">
      <c r="CK1414" s="1" t="s">
        <v>1648</v>
      </c>
      <c r="CL1414" s="198">
        <v>46783</v>
      </c>
      <c r="CM1414" s="1" t="str">
        <f t="shared" si="22"/>
        <v>1406/11/11</v>
      </c>
    </row>
    <row r="1415" spans="89:91" ht="43.5" customHeight="1">
      <c r="CK1415" s="1" t="s">
        <v>1649</v>
      </c>
      <c r="CL1415" s="198">
        <v>46784</v>
      </c>
      <c r="CM1415" s="1" t="str">
        <f t="shared" si="22"/>
        <v>1406/11/12</v>
      </c>
    </row>
    <row r="1416" spans="89:91" ht="43.5" customHeight="1">
      <c r="CK1416" s="1" t="s">
        <v>1650</v>
      </c>
      <c r="CL1416" s="198">
        <v>46785</v>
      </c>
      <c r="CM1416" s="1" t="str">
        <f t="shared" si="22"/>
        <v>1406/11/13</v>
      </c>
    </row>
    <row r="1417" spans="89:91" ht="43.5" customHeight="1">
      <c r="CK1417" s="1" t="s">
        <v>1651</v>
      </c>
      <c r="CL1417" s="198">
        <v>46786</v>
      </c>
      <c r="CM1417" s="1" t="str">
        <f t="shared" si="22"/>
        <v>1406/11/14</v>
      </c>
    </row>
    <row r="1418" spans="89:91" ht="43.5" customHeight="1">
      <c r="CK1418" s="1" t="s">
        <v>1652</v>
      </c>
      <c r="CL1418" s="198">
        <v>46787</v>
      </c>
      <c r="CM1418" s="1" t="str">
        <f t="shared" si="22"/>
        <v>1406/11/15</v>
      </c>
    </row>
    <row r="1419" spans="89:91" ht="43.5" customHeight="1">
      <c r="CK1419" s="1" t="s">
        <v>1653</v>
      </c>
      <c r="CL1419" s="198">
        <v>46788</v>
      </c>
      <c r="CM1419" s="1" t="str">
        <f t="shared" si="22"/>
        <v>1406/11/16</v>
      </c>
    </row>
    <row r="1420" spans="89:91" ht="43.5" customHeight="1">
      <c r="CK1420" s="1" t="s">
        <v>1654</v>
      </c>
      <c r="CL1420" s="198">
        <v>46789</v>
      </c>
      <c r="CM1420" s="1" t="str">
        <f t="shared" si="22"/>
        <v>1406/11/17</v>
      </c>
    </row>
    <row r="1421" spans="89:91" ht="43.5" customHeight="1">
      <c r="CK1421" s="1" t="s">
        <v>1655</v>
      </c>
      <c r="CL1421" s="198">
        <v>46790</v>
      </c>
      <c r="CM1421" s="1" t="str">
        <f t="shared" si="22"/>
        <v>1406/11/18</v>
      </c>
    </row>
    <row r="1422" spans="89:91" ht="43.5" customHeight="1">
      <c r="CK1422" s="1" t="s">
        <v>1656</v>
      </c>
      <c r="CL1422" s="198">
        <v>46791</v>
      </c>
      <c r="CM1422" s="1" t="str">
        <f t="shared" si="22"/>
        <v>1406/11/19</v>
      </c>
    </row>
    <row r="1423" spans="89:91" ht="43.5" customHeight="1">
      <c r="CK1423" s="1" t="s">
        <v>1657</v>
      </c>
      <c r="CL1423" s="198">
        <v>46792</v>
      </c>
      <c r="CM1423" s="1" t="str">
        <f t="shared" si="22"/>
        <v>1406/11/20</v>
      </c>
    </row>
    <row r="1424" spans="89:91" ht="43.5" customHeight="1">
      <c r="CK1424" s="1" t="s">
        <v>1658</v>
      </c>
      <c r="CL1424" s="198">
        <v>46793</v>
      </c>
      <c r="CM1424" s="1" t="str">
        <f t="shared" si="22"/>
        <v>1406/11/21</v>
      </c>
    </row>
    <row r="1425" spans="89:91" ht="43.5" customHeight="1">
      <c r="CK1425" s="1" t="s">
        <v>1659</v>
      </c>
      <c r="CL1425" s="198">
        <v>46794</v>
      </c>
      <c r="CM1425" s="1" t="str">
        <f t="shared" si="22"/>
        <v>1406/11/22</v>
      </c>
    </row>
    <row r="1426" spans="89:91" ht="43.5" customHeight="1">
      <c r="CK1426" s="1" t="s">
        <v>1660</v>
      </c>
      <c r="CL1426" s="198">
        <v>46795</v>
      </c>
      <c r="CM1426" s="1" t="str">
        <f t="shared" si="22"/>
        <v>1406/11/23</v>
      </c>
    </row>
    <row r="1427" spans="89:91" ht="43.5" customHeight="1">
      <c r="CK1427" s="1" t="s">
        <v>1661</v>
      </c>
      <c r="CL1427" s="198">
        <v>46796</v>
      </c>
      <c r="CM1427" s="1" t="str">
        <f t="shared" si="22"/>
        <v>1406/11/24</v>
      </c>
    </row>
    <row r="1428" spans="89:91" ht="43.5" customHeight="1">
      <c r="CK1428" s="1" t="s">
        <v>1662</v>
      </c>
      <c r="CL1428" s="198">
        <v>46797</v>
      </c>
      <c r="CM1428" s="1" t="str">
        <f t="shared" si="22"/>
        <v>1406/11/25</v>
      </c>
    </row>
    <row r="1429" spans="89:91" ht="43.5" customHeight="1">
      <c r="CK1429" s="1" t="s">
        <v>1663</v>
      </c>
      <c r="CL1429" s="198">
        <v>46798</v>
      </c>
      <c r="CM1429" s="1" t="str">
        <f t="shared" si="22"/>
        <v>1406/11/26</v>
      </c>
    </row>
    <row r="1430" spans="89:91" ht="43.5" customHeight="1">
      <c r="CK1430" s="1" t="s">
        <v>1664</v>
      </c>
      <c r="CL1430" s="198">
        <v>46799</v>
      </c>
      <c r="CM1430" s="1" t="str">
        <f t="shared" si="22"/>
        <v>1406/11/27</v>
      </c>
    </row>
    <row r="1431" spans="89:91" ht="43.5" customHeight="1">
      <c r="CK1431" s="1" t="s">
        <v>1665</v>
      </c>
      <c r="CL1431" s="198">
        <v>46800</v>
      </c>
      <c r="CM1431" s="1" t="str">
        <f t="shared" si="22"/>
        <v>1406/11/28</v>
      </c>
    </row>
    <row r="1432" spans="89:91" ht="43.5" customHeight="1">
      <c r="CK1432" s="1" t="s">
        <v>1666</v>
      </c>
      <c r="CL1432" s="198">
        <v>46801</v>
      </c>
      <c r="CM1432" s="1" t="str">
        <f t="shared" si="22"/>
        <v>1406/11/29</v>
      </c>
    </row>
    <row r="1433" spans="89:91" ht="43.5" customHeight="1">
      <c r="CK1433" s="1" t="s">
        <v>1667</v>
      </c>
      <c r="CL1433" s="198">
        <v>46802</v>
      </c>
      <c r="CM1433" s="1" t="str">
        <f t="shared" si="22"/>
        <v>1406/11/30</v>
      </c>
    </row>
    <row r="1434" spans="89:91" ht="43.5" customHeight="1">
      <c r="CK1434" s="1" t="s">
        <v>1668</v>
      </c>
      <c r="CL1434" s="198">
        <v>46803</v>
      </c>
      <c r="CM1434" s="1" t="str">
        <f t="shared" si="22"/>
        <v>1406/12/01</v>
      </c>
    </row>
    <row r="1435" spans="89:91" ht="43.5" customHeight="1">
      <c r="CK1435" s="1" t="s">
        <v>1669</v>
      </c>
      <c r="CL1435" s="198">
        <v>46804</v>
      </c>
      <c r="CM1435" s="1" t="str">
        <f t="shared" si="22"/>
        <v>1406/12/02</v>
      </c>
    </row>
    <row r="1436" spans="89:91" ht="43.5" customHeight="1">
      <c r="CK1436" s="1" t="s">
        <v>1670</v>
      </c>
      <c r="CL1436" s="198">
        <v>46805</v>
      </c>
      <c r="CM1436" s="1" t="str">
        <f t="shared" si="22"/>
        <v>1406/12/03</v>
      </c>
    </row>
    <row r="1437" spans="89:91" ht="43.5" customHeight="1">
      <c r="CK1437" s="1" t="s">
        <v>1671</v>
      </c>
      <c r="CL1437" s="198">
        <v>46806</v>
      </c>
      <c r="CM1437" s="1" t="str">
        <f t="shared" si="22"/>
        <v>1406/12/04</v>
      </c>
    </row>
    <row r="1438" spans="89:91" ht="43.5" customHeight="1">
      <c r="CK1438" s="1" t="s">
        <v>1672</v>
      </c>
      <c r="CL1438" s="198">
        <v>46807</v>
      </c>
      <c r="CM1438" s="1" t="str">
        <f t="shared" si="22"/>
        <v>1406/12/05</v>
      </c>
    </row>
    <row r="1439" spans="89:91" ht="43.5" customHeight="1">
      <c r="CK1439" s="1" t="s">
        <v>1673</v>
      </c>
      <c r="CL1439" s="198">
        <v>46808</v>
      </c>
      <c r="CM1439" s="1" t="str">
        <f t="shared" si="22"/>
        <v>1406/12/06</v>
      </c>
    </row>
    <row r="1440" spans="89:91" ht="43.5" customHeight="1">
      <c r="CK1440" s="1" t="s">
        <v>1674</v>
      </c>
      <c r="CL1440" s="198">
        <v>46809</v>
      </c>
      <c r="CM1440" s="1" t="str">
        <f t="shared" si="22"/>
        <v>1406/12/07</v>
      </c>
    </row>
    <row r="1441" spans="89:91" ht="43.5" customHeight="1">
      <c r="CK1441" s="1" t="s">
        <v>1675</v>
      </c>
      <c r="CL1441" s="198">
        <v>46810</v>
      </c>
      <c r="CM1441" s="1" t="str">
        <f t="shared" si="22"/>
        <v>1406/12/08</v>
      </c>
    </row>
    <row r="1442" spans="89:91" ht="43.5" customHeight="1">
      <c r="CK1442" s="1" t="s">
        <v>1676</v>
      </c>
      <c r="CL1442" s="198">
        <v>46811</v>
      </c>
      <c r="CM1442" s="1" t="str">
        <f t="shared" si="22"/>
        <v>1406/12/09</v>
      </c>
    </row>
    <row r="1443" spans="89:91" ht="43.5" customHeight="1">
      <c r="CK1443" s="1" t="s">
        <v>1677</v>
      </c>
      <c r="CL1443" s="198">
        <v>46812</v>
      </c>
      <c r="CM1443" s="1" t="str">
        <f t="shared" si="22"/>
        <v>1406/12/10</v>
      </c>
    </row>
    <row r="1444" spans="89:91" ht="43.5" customHeight="1">
      <c r="CK1444" s="1" t="s">
        <v>1678</v>
      </c>
      <c r="CL1444" s="198">
        <v>46813</v>
      </c>
      <c r="CM1444" s="1" t="str">
        <f t="shared" si="22"/>
        <v>1406/12/11</v>
      </c>
    </row>
    <row r="1445" spans="89:91" ht="43.5" customHeight="1">
      <c r="CK1445" s="1" t="s">
        <v>1679</v>
      </c>
      <c r="CL1445" s="198">
        <v>46814</v>
      </c>
      <c r="CM1445" s="1" t="str">
        <f t="shared" si="22"/>
        <v>1406/12/12</v>
      </c>
    </row>
    <row r="1446" spans="89:91" ht="43.5" customHeight="1">
      <c r="CK1446" s="1" t="s">
        <v>1680</v>
      </c>
      <c r="CL1446" s="198">
        <v>46815</v>
      </c>
      <c r="CM1446" s="1" t="str">
        <f t="shared" si="22"/>
        <v>1406/12/13</v>
      </c>
    </row>
    <row r="1447" spans="89:91" ht="43.5" customHeight="1">
      <c r="CK1447" s="1" t="s">
        <v>1681</v>
      </c>
      <c r="CL1447" s="198">
        <v>46816</v>
      </c>
      <c r="CM1447" s="1" t="str">
        <f t="shared" si="22"/>
        <v>1406/12/14</v>
      </c>
    </row>
    <row r="1448" spans="89:91" ht="43.5" customHeight="1">
      <c r="CK1448" s="1" t="s">
        <v>1682</v>
      </c>
      <c r="CL1448" s="198">
        <v>46817</v>
      </c>
      <c r="CM1448" s="1" t="str">
        <f t="shared" si="22"/>
        <v>1406/12/15</v>
      </c>
    </row>
    <row r="1449" spans="89:91" ht="43.5" customHeight="1">
      <c r="CK1449" s="1" t="s">
        <v>1683</v>
      </c>
      <c r="CL1449" s="198">
        <v>46818</v>
      </c>
      <c r="CM1449" s="1" t="str">
        <f t="shared" si="22"/>
        <v>1406/12/16</v>
      </c>
    </row>
    <row r="1450" spans="89:91" ht="43.5" customHeight="1">
      <c r="CK1450" s="1" t="s">
        <v>1684</v>
      </c>
      <c r="CL1450" s="198">
        <v>46819</v>
      </c>
      <c r="CM1450" s="1" t="str">
        <f t="shared" si="22"/>
        <v>1406/12/17</v>
      </c>
    </row>
    <row r="1451" spans="89:91" ht="43.5" customHeight="1">
      <c r="CK1451" s="1" t="s">
        <v>1685</v>
      </c>
      <c r="CL1451" s="198">
        <v>46820</v>
      </c>
      <c r="CM1451" s="1" t="str">
        <f t="shared" si="22"/>
        <v>1406/12/18</v>
      </c>
    </row>
    <row r="1452" spans="89:91" ht="43.5" customHeight="1">
      <c r="CK1452" s="1" t="s">
        <v>1686</v>
      </c>
      <c r="CL1452" s="198">
        <v>46821</v>
      </c>
      <c r="CM1452" s="1" t="str">
        <f t="shared" si="22"/>
        <v>1406/12/19</v>
      </c>
    </row>
    <row r="1453" spans="89:91" ht="43.5" customHeight="1">
      <c r="CK1453" s="1" t="s">
        <v>1687</v>
      </c>
      <c r="CL1453" s="198">
        <v>46822</v>
      </c>
      <c r="CM1453" s="1" t="str">
        <f t="shared" si="22"/>
        <v>1406/12/20</v>
      </c>
    </row>
    <row r="1454" spans="89:91" ht="43.5" customHeight="1">
      <c r="CK1454" s="1" t="s">
        <v>1688</v>
      </c>
      <c r="CL1454" s="198">
        <v>46823</v>
      </c>
      <c r="CM1454" s="1" t="str">
        <f t="shared" si="22"/>
        <v>1406/12/21</v>
      </c>
    </row>
    <row r="1455" spans="89:91" ht="43.5" customHeight="1">
      <c r="CK1455" s="1" t="s">
        <v>1689</v>
      </c>
      <c r="CL1455" s="198">
        <v>46824</v>
      </c>
      <c r="CM1455" s="1" t="str">
        <f t="shared" si="22"/>
        <v>1406/12/22</v>
      </c>
    </row>
    <row r="1456" spans="89:91" ht="43.5" customHeight="1">
      <c r="CK1456" s="1" t="s">
        <v>1690</v>
      </c>
      <c r="CL1456" s="198">
        <v>46825</v>
      </c>
      <c r="CM1456" s="1" t="str">
        <f t="shared" si="22"/>
        <v>1406/12/23</v>
      </c>
    </row>
    <row r="1457" spans="89:91" ht="43.5" customHeight="1">
      <c r="CK1457" s="1" t="s">
        <v>1691</v>
      </c>
      <c r="CL1457" s="198">
        <v>46826</v>
      </c>
      <c r="CM1457" s="1" t="str">
        <f t="shared" si="22"/>
        <v>1406/12/24</v>
      </c>
    </row>
    <row r="1458" spans="89:91" ht="43.5" customHeight="1">
      <c r="CK1458" s="1" t="s">
        <v>1692</v>
      </c>
      <c r="CL1458" s="198">
        <v>46827</v>
      </c>
      <c r="CM1458" s="1" t="str">
        <f t="shared" si="22"/>
        <v>1406/12/25</v>
      </c>
    </row>
    <row r="1459" spans="89:91" ht="43.5" customHeight="1">
      <c r="CK1459" s="1" t="s">
        <v>1693</v>
      </c>
      <c r="CL1459" s="198">
        <v>46828</v>
      </c>
      <c r="CM1459" s="1" t="str">
        <f t="shared" si="22"/>
        <v>1406/12/26</v>
      </c>
    </row>
    <row r="1460" spans="89:91" ht="43.5" customHeight="1">
      <c r="CK1460" s="1" t="s">
        <v>1694</v>
      </c>
      <c r="CL1460" s="198">
        <v>46829</v>
      </c>
      <c r="CM1460" s="1" t="str">
        <f t="shared" si="22"/>
        <v>1406/12/27</v>
      </c>
    </row>
    <row r="1461" spans="89:91" ht="43.5" customHeight="1">
      <c r="CK1461" s="1" t="s">
        <v>1695</v>
      </c>
      <c r="CL1461" s="198">
        <v>46830</v>
      </c>
      <c r="CM1461" s="1" t="str">
        <f t="shared" si="22"/>
        <v>1406/12/28</v>
      </c>
    </row>
    <row r="1462" spans="89:91" ht="43.5" customHeight="1">
      <c r="CK1462" s="1" t="s">
        <v>1696</v>
      </c>
      <c r="CL1462" s="198">
        <v>46831</v>
      </c>
      <c r="CM1462" s="1" t="str">
        <f t="shared" si="22"/>
        <v>1406/12/29</v>
      </c>
    </row>
    <row r="1463" spans="89:91" ht="43.5" customHeight="1">
      <c r="CK1463" s="1" t="s">
        <v>1697</v>
      </c>
      <c r="CL1463" s="198">
        <v>46832</v>
      </c>
      <c r="CM1463" s="1" t="str">
        <f t="shared" si="22"/>
        <v>1407/01/01</v>
      </c>
    </row>
    <row r="1464" spans="89:91" ht="43.5" customHeight="1">
      <c r="CK1464" s="1" t="s">
        <v>1698</v>
      </c>
      <c r="CL1464" s="198">
        <v>46833</v>
      </c>
      <c r="CM1464" s="1" t="str">
        <f t="shared" si="22"/>
        <v>1407/01/02</v>
      </c>
    </row>
    <row r="1465" spans="89:91" ht="43.5" customHeight="1">
      <c r="CK1465" s="1" t="s">
        <v>1699</v>
      </c>
      <c r="CL1465" s="198">
        <v>46834</v>
      </c>
      <c r="CM1465" s="1" t="str">
        <f t="shared" si="22"/>
        <v>1407/01/03</v>
      </c>
    </row>
    <row r="1466" spans="89:91" ht="43.5" customHeight="1">
      <c r="CK1466" s="1" t="s">
        <v>1700</v>
      </c>
      <c r="CL1466" s="198">
        <v>46835</v>
      </c>
      <c r="CM1466" s="1" t="str">
        <f t="shared" si="22"/>
        <v>1407/01/04</v>
      </c>
    </row>
    <row r="1467" spans="89:91" ht="43.5" customHeight="1">
      <c r="CK1467" s="1" t="s">
        <v>1701</v>
      </c>
      <c r="CL1467" s="198">
        <v>46836</v>
      </c>
      <c r="CM1467" s="1" t="str">
        <f t="shared" si="22"/>
        <v>1407/01/05</v>
      </c>
    </row>
    <row r="1468" spans="89:91" ht="43.5" customHeight="1">
      <c r="CK1468" s="1" t="s">
        <v>1702</v>
      </c>
      <c r="CL1468" s="198">
        <v>46837</v>
      </c>
      <c r="CM1468" s="1" t="str">
        <f t="shared" si="22"/>
        <v>1407/01/06</v>
      </c>
    </row>
    <row r="1469" spans="89:91" ht="43.5" customHeight="1">
      <c r="CK1469" s="1" t="s">
        <v>1703</v>
      </c>
      <c r="CL1469" s="198">
        <v>46838</v>
      </c>
      <c r="CM1469" s="1" t="str">
        <f t="shared" si="22"/>
        <v>1407/01/07</v>
      </c>
    </row>
    <row r="1470" spans="89:91" ht="43.5" customHeight="1">
      <c r="CK1470" s="1" t="s">
        <v>1704</v>
      </c>
      <c r="CL1470" s="198">
        <v>46839</v>
      </c>
      <c r="CM1470" s="1" t="str">
        <f t="shared" si="22"/>
        <v>1407/01/08</v>
      </c>
    </row>
    <row r="1471" spans="89:91" ht="43.5" customHeight="1">
      <c r="CK1471" s="1" t="s">
        <v>1705</v>
      </c>
      <c r="CL1471" s="198">
        <v>46840</v>
      </c>
      <c r="CM1471" s="1" t="str">
        <f t="shared" si="22"/>
        <v>1407/01/09</v>
      </c>
    </row>
    <row r="1472" spans="89:91" ht="43.5" customHeight="1">
      <c r="CK1472" s="1" t="s">
        <v>1706</v>
      </c>
      <c r="CL1472" s="198">
        <v>46841</v>
      </c>
      <c r="CM1472" s="1" t="str">
        <f t="shared" si="22"/>
        <v>1407/01/10</v>
      </c>
    </row>
    <row r="1473" spans="89:91" ht="43.5" customHeight="1">
      <c r="CK1473" s="1" t="s">
        <v>1707</v>
      </c>
      <c r="CL1473" s="198">
        <v>46842</v>
      </c>
      <c r="CM1473" s="1" t="str">
        <f t="shared" si="22"/>
        <v>1407/01/11</v>
      </c>
    </row>
    <row r="1474" spans="89:91" ht="43.5" customHeight="1">
      <c r="CK1474" s="1" t="s">
        <v>1708</v>
      </c>
      <c r="CL1474" s="198">
        <v>46843</v>
      </c>
      <c r="CM1474" s="1" t="str">
        <f t="shared" si="22"/>
        <v>1407/01/12</v>
      </c>
    </row>
    <row r="1475" spans="89:91" ht="43.5" customHeight="1">
      <c r="CK1475" s="1" t="s">
        <v>1709</v>
      </c>
      <c r="CL1475" s="198">
        <v>46844</v>
      </c>
      <c r="CM1475" s="1" t="str">
        <f t="shared" ref="CM1475:CM1538" si="23">TEXT(CL1475,"[$-fa-IR,96]yyyy/mm/dd")</f>
        <v>1407/01/13</v>
      </c>
    </row>
    <row r="1476" spans="89:91" ht="43.5" customHeight="1">
      <c r="CK1476" s="1" t="s">
        <v>1710</v>
      </c>
      <c r="CL1476" s="198">
        <v>46845</v>
      </c>
      <c r="CM1476" s="1" t="str">
        <f t="shared" si="23"/>
        <v>1407/01/14</v>
      </c>
    </row>
    <row r="1477" spans="89:91" ht="43.5" customHeight="1">
      <c r="CK1477" s="1" t="s">
        <v>1711</v>
      </c>
      <c r="CL1477" s="198">
        <v>46846</v>
      </c>
      <c r="CM1477" s="1" t="str">
        <f t="shared" si="23"/>
        <v>1407/01/15</v>
      </c>
    </row>
    <row r="1478" spans="89:91" ht="43.5" customHeight="1">
      <c r="CK1478" s="1" t="s">
        <v>1712</v>
      </c>
      <c r="CL1478" s="198">
        <v>46847</v>
      </c>
      <c r="CM1478" s="1" t="str">
        <f t="shared" si="23"/>
        <v>1407/01/16</v>
      </c>
    </row>
    <row r="1479" spans="89:91" ht="43.5" customHeight="1">
      <c r="CK1479" s="1" t="s">
        <v>1713</v>
      </c>
      <c r="CL1479" s="198">
        <v>46848</v>
      </c>
      <c r="CM1479" s="1" t="str">
        <f t="shared" si="23"/>
        <v>1407/01/17</v>
      </c>
    </row>
    <row r="1480" spans="89:91" ht="43.5" customHeight="1">
      <c r="CK1480" s="1" t="s">
        <v>1714</v>
      </c>
      <c r="CL1480" s="198">
        <v>46849</v>
      </c>
      <c r="CM1480" s="1" t="str">
        <f t="shared" si="23"/>
        <v>1407/01/18</v>
      </c>
    </row>
    <row r="1481" spans="89:91" ht="43.5" customHeight="1">
      <c r="CK1481" s="1" t="s">
        <v>1715</v>
      </c>
      <c r="CL1481" s="198">
        <v>46850</v>
      </c>
      <c r="CM1481" s="1" t="str">
        <f t="shared" si="23"/>
        <v>1407/01/19</v>
      </c>
    </row>
    <row r="1482" spans="89:91" ht="43.5" customHeight="1">
      <c r="CK1482" s="1" t="s">
        <v>1716</v>
      </c>
      <c r="CL1482" s="198">
        <v>46851</v>
      </c>
      <c r="CM1482" s="1" t="str">
        <f t="shared" si="23"/>
        <v>1407/01/20</v>
      </c>
    </row>
    <row r="1483" spans="89:91" ht="43.5" customHeight="1">
      <c r="CK1483" s="1" t="s">
        <v>1717</v>
      </c>
      <c r="CL1483" s="198">
        <v>46852</v>
      </c>
      <c r="CM1483" s="1" t="str">
        <f t="shared" si="23"/>
        <v>1407/01/21</v>
      </c>
    </row>
    <row r="1484" spans="89:91" ht="43.5" customHeight="1">
      <c r="CK1484" s="1" t="s">
        <v>1718</v>
      </c>
      <c r="CL1484" s="198">
        <v>46853</v>
      </c>
      <c r="CM1484" s="1" t="str">
        <f t="shared" si="23"/>
        <v>1407/01/22</v>
      </c>
    </row>
    <row r="1485" spans="89:91" ht="43.5" customHeight="1">
      <c r="CK1485" s="1" t="s">
        <v>1719</v>
      </c>
      <c r="CL1485" s="198">
        <v>46854</v>
      </c>
      <c r="CM1485" s="1" t="str">
        <f t="shared" si="23"/>
        <v>1407/01/23</v>
      </c>
    </row>
    <row r="1486" spans="89:91" ht="43.5" customHeight="1">
      <c r="CK1486" s="1" t="s">
        <v>1720</v>
      </c>
      <c r="CL1486" s="198">
        <v>46855</v>
      </c>
      <c r="CM1486" s="1" t="str">
        <f t="shared" si="23"/>
        <v>1407/01/24</v>
      </c>
    </row>
    <row r="1487" spans="89:91" ht="43.5" customHeight="1">
      <c r="CK1487" s="1" t="s">
        <v>1721</v>
      </c>
      <c r="CL1487" s="198">
        <v>46856</v>
      </c>
      <c r="CM1487" s="1" t="str">
        <f t="shared" si="23"/>
        <v>1407/01/25</v>
      </c>
    </row>
    <row r="1488" spans="89:91" ht="43.5" customHeight="1">
      <c r="CK1488" s="1" t="s">
        <v>1722</v>
      </c>
      <c r="CL1488" s="198">
        <v>46857</v>
      </c>
      <c r="CM1488" s="1" t="str">
        <f t="shared" si="23"/>
        <v>1407/01/26</v>
      </c>
    </row>
    <row r="1489" spans="89:91" ht="43.5" customHeight="1">
      <c r="CK1489" s="1" t="s">
        <v>1723</v>
      </c>
      <c r="CL1489" s="198">
        <v>46858</v>
      </c>
      <c r="CM1489" s="1" t="str">
        <f t="shared" si="23"/>
        <v>1407/01/27</v>
      </c>
    </row>
    <row r="1490" spans="89:91" ht="43.5" customHeight="1">
      <c r="CK1490" s="1" t="s">
        <v>1724</v>
      </c>
      <c r="CL1490" s="198">
        <v>46859</v>
      </c>
      <c r="CM1490" s="1" t="str">
        <f t="shared" si="23"/>
        <v>1407/01/28</v>
      </c>
    </row>
    <row r="1491" spans="89:91" ht="43.5" customHeight="1">
      <c r="CK1491" s="1" t="s">
        <v>1725</v>
      </c>
      <c r="CL1491" s="198">
        <v>46860</v>
      </c>
      <c r="CM1491" s="1" t="str">
        <f t="shared" si="23"/>
        <v>1407/01/29</v>
      </c>
    </row>
    <row r="1492" spans="89:91" ht="43.5" customHeight="1">
      <c r="CK1492" s="1" t="s">
        <v>1726</v>
      </c>
      <c r="CL1492" s="198">
        <v>46861</v>
      </c>
      <c r="CM1492" s="1" t="str">
        <f t="shared" si="23"/>
        <v>1407/01/30</v>
      </c>
    </row>
    <row r="1493" spans="89:91" ht="43.5" customHeight="1">
      <c r="CK1493" s="1" t="s">
        <v>1727</v>
      </c>
      <c r="CL1493" s="198">
        <v>46862</v>
      </c>
      <c r="CM1493" s="1" t="str">
        <f t="shared" si="23"/>
        <v>1407/01/31</v>
      </c>
    </row>
    <row r="1494" spans="89:91" ht="43.5" customHeight="1">
      <c r="CK1494" s="1" t="s">
        <v>1728</v>
      </c>
      <c r="CL1494" s="198">
        <v>46863</v>
      </c>
      <c r="CM1494" s="1" t="str">
        <f t="shared" si="23"/>
        <v>1407/02/01</v>
      </c>
    </row>
    <row r="1495" spans="89:91" ht="43.5" customHeight="1">
      <c r="CK1495" s="1" t="s">
        <v>1729</v>
      </c>
      <c r="CL1495" s="198">
        <v>46864</v>
      </c>
      <c r="CM1495" s="1" t="str">
        <f t="shared" si="23"/>
        <v>1407/02/02</v>
      </c>
    </row>
    <row r="1496" spans="89:91" ht="43.5" customHeight="1">
      <c r="CK1496" s="1" t="s">
        <v>1730</v>
      </c>
      <c r="CL1496" s="198">
        <v>46865</v>
      </c>
      <c r="CM1496" s="1" t="str">
        <f t="shared" si="23"/>
        <v>1407/02/03</v>
      </c>
    </row>
    <row r="1497" spans="89:91" ht="43.5" customHeight="1">
      <c r="CK1497" s="1" t="s">
        <v>1731</v>
      </c>
      <c r="CL1497" s="198">
        <v>46866</v>
      </c>
      <c r="CM1497" s="1" t="str">
        <f t="shared" si="23"/>
        <v>1407/02/04</v>
      </c>
    </row>
    <row r="1498" spans="89:91" ht="43.5" customHeight="1">
      <c r="CK1498" s="1" t="s">
        <v>1732</v>
      </c>
      <c r="CL1498" s="198">
        <v>46867</v>
      </c>
      <c r="CM1498" s="1" t="str">
        <f t="shared" si="23"/>
        <v>1407/02/05</v>
      </c>
    </row>
    <row r="1499" spans="89:91" ht="43.5" customHeight="1">
      <c r="CK1499" s="1" t="s">
        <v>1733</v>
      </c>
      <c r="CL1499" s="198">
        <v>46868</v>
      </c>
      <c r="CM1499" s="1" t="str">
        <f t="shared" si="23"/>
        <v>1407/02/06</v>
      </c>
    </row>
    <row r="1500" spans="89:91" ht="43.5" customHeight="1">
      <c r="CK1500" s="1" t="s">
        <v>1734</v>
      </c>
      <c r="CL1500" s="198">
        <v>46869</v>
      </c>
      <c r="CM1500" s="1" t="str">
        <f t="shared" si="23"/>
        <v>1407/02/07</v>
      </c>
    </row>
    <row r="1501" spans="89:91" ht="43.5" customHeight="1">
      <c r="CK1501" s="1" t="s">
        <v>1735</v>
      </c>
      <c r="CL1501" s="198">
        <v>46870</v>
      </c>
      <c r="CM1501" s="1" t="str">
        <f t="shared" si="23"/>
        <v>1407/02/08</v>
      </c>
    </row>
    <row r="1502" spans="89:91" ht="43.5" customHeight="1">
      <c r="CK1502" s="1" t="s">
        <v>1736</v>
      </c>
      <c r="CL1502" s="198">
        <v>46871</v>
      </c>
      <c r="CM1502" s="1" t="str">
        <f t="shared" si="23"/>
        <v>1407/02/09</v>
      </c>
    </row>
    <row r="1503" spans="89:91" ht="43.5" customHeight="1">
      <c r="CK1503" s="1" t="s">
        <v>1737</v>
      </c>
      <c r="CL1503" s="198">
        <v>46872</v>
      </c>
      <c r="CM1503" s="1" t="str">
        <f t="shared" si="23"/>
        <v>1407/02/10</v>
      </c>
    </row>
    <row r="1504" spans="89:91" ht="43.5" customHeight="1">
      <c r="CK1504" s="1" t="s">
        <v>1738</v>
      </c>
      <c r="CL1504" s="198">
        <v>46873</v>
      </c>
      <c r="CM1504" s="1" t="str">
        <f t="shared" si="23"/>
        <v>1407/02/11</v>
      </c>
    </row>
    <row r="1505" spans="89:91" ht="43.5" customHeight="1">
      <c r="CK1505" s="1" t="s">
        <v>1739</v>
      </c>
      <c r="CL1505" s="198">
        <v>46874</v>
      </c>
      <c r="CM1505" s="1" t="str">
        <f t="shared" si="23"/>
        <v>1407/02/12</v>
      </c>
    </row>
    <row r="1506" spans="89:91" ht="43.5" customHeight="1">
      <c r="CK1506" s="1" t="s">
        <v>1740</v>
      </c>
      <c r="CL1506" s="198">
        <v>46875</v>
      </c>
      <c r="CM1506" s="1" t="str">
        <f t="shared" si="23"/>
        <v>1407/02/13</v>
      </c>
    </row>
    <row r="1507" spans="89:91" ht="43.5" customHeight="1">
      <c r="CK1507" s="1" t="s">
        <v>1741</v>
      </c>
      <c r="CL1507" s="198">
        <v>46876</v>
      </c>
      <c r="CM1507" s="1" t="str">
        <f t="shared" si="23"/>
        <v>1407/02/14</v>
      </c>
    </row>
    <row r="1508" spans="89:91" ht="43.5" customHeight="1">
      <c r="CK1508" s="1" t="s">
        <v>1742</v>
      </c>
      <c r="CL1508" s="198">
        <v>46877</v>
      </c>
      <c r="CM1508" s="1" t="str">
        <f t="shared" si="23"/>
        <v>1407/02/15</v>
      </c>
    </row>
    <row r="1509" spans="89:91" ht="43.5" customHeight="1">
      <c r="CK1509" s="1" t="s">
        <v>1743</v>
      </c>
      <c r="CL1509" s="198">
        <v>46878</v>
      </c>
      <c r="CM1509" s="1" t="str">
        <f t="shared" si="23"/>
        <v>1407/02/16</v>
      </c>
    </row>
    <row r="1510" spans="89:91" ht="43.5" customHeight="1">
      <c r="CK1510" s="1" t="s">
        <v>1744</v>
      </c>
      <c r="CL1510" s="198">
        <v>46879</v>
      </c>
      <c r="CM1510" s="1" t="str">
        <f t="shared" si="23"/>
        <v>1407/02/17</v>
      </c>
    </row>
    <row r="1511" spans="89:91" ht="43.5" customHeight="1">
      <c r="CK1511" s="1" t="s">
        <v>1745</v>
      </c>
      <c r="CL1511" s="198">
        <v>46880</v>
      </c>
      <c r="CM1511" s="1" t="str">
        <f t="shared" si="23"/>
        <v>1407/02/18</v>
      </c>
    </row>
    <row r="1512" spans="89:91" ht="43.5" customHeight="1">
      <c r="CK1512" s="1" t="s">
        <v>1746</v>
      </c>
      <c r="CL1512" s="198">
        <v>46881</v>
      </c>
      <c r="CM1512" s="1" t="str">
        <f t="shared" si="23"/>
        <v>1407/02/19</v>
      </c>
    </row>
    <row r="1513" spans="89:91" ht="43.5" customHeight="1">
      <c r="CK1513" s="1" t="s">
        <v>1747</v>
      </c>
      <c r="CL1513" s="198">
        <v>46882</v>
      </c>
      <c r="CM1513" s="1" t="str">
        <f t="shared" si="23"/>
        <v>1407/02/20</v>
      </c>
    </row>
    <row r="1514" spans="89:91" ht="43.5" customHeight="1">
      <c r="CK1514" s="1" t="s">
        <v>1748</v>
      </c>
      <c r="CL1514" s="198">
        <v>46883</v>
      </c>
      <c r="CM1514" s="1" t="str">
        <f t="shared" si="23"/>
        <v>1407/02/21</v>
      </c>
    </row>
    <row r="1515" spans="89:91" ht="43.5" customHeight="1">
      <c r="CK1515" s="1" t="s">
        <v>1749</v>
      </c>
      <c r="CL1515" s="198">
        <v>46884</v>
      </c>
      <c r="CM1515" s="1" t="str">
        <f t="shared" si="23"/>
        <v>1407/02/22</v>
      </c>
    </row>
    <row r="1516" spans="89:91" ht="43.5" customHeight="1">
      <c r="CK1516" s="1" t="s">
        <v>1750</v>
      </c>
      <c r="CL1516" s="198">
        <v>46885</v>
      </c>
      <c r="CM1516" s="1" t="str">
        <f t="shared" si="23"/>
        <v>1407/02/23</v>
      </c>
    </row>
    <row r="1517" spans="89:91" ht="43.5" customHeight="1">
      <c r="CK1517" s="1" t="s">
        <v>1751</v>
      </c>
      <c r="CL1517" s="198">
        <v>46886</v>
      </c>
      <c r="CM1517" s="1" t="str">
        <f t="shared" si="23"/>
        <v>1407/02/24</v>
      </c>
    </row>
    <row r="1518" spans="89:91" ht="43.5" customHeight="1">
      <c r="CK1518" s="1" t="s">
        <v>1752</v>
      </c>
      <c r="CL1518" s="198">
        <v>46887</v>
      </c>
      <c r="CM1518" s="1" t="str">
        <f t="shared" si="23"/>
        <v>1407/02/25</v>
      </c>
    </row>
    <row r="1519" spans="89:91" ht="43.5" customHeight="1">
      <c r="CK1519" s="1" t="s">
        <v>1753</v>
      </c>
      <c r="CL1519" s="198">
        <v>46888</v>
      </c>
      <c r="CM1519" s="1" t="str">
        <f t="shared" si="23"/>
        <v>1407/02/26</v>
      </c>
    </row>
    <row r="1520" spans="89:91" ht="43.5" customHeight="1">
      <c r="CK1520" s="1" t="s">
        <v>1754</v>
      </c>
      <c r="CL1520" s="198">
        <v>46889</v>
      </c>
      <c r="CM1520" s="1" t="str">
        <f t="shared" si="23"/>
        <v>1407/02/27</v>
      </c>
    </row>
    <row r="1521" spans="89:91" ht="43.5" customHeight="1">
      <c r="CK1521" s="1" t="s">
        <v>1755</v>
      </c>
      <c r="CL1521" s="198">
        <v>46890</v>
      </c>
      <c r="CM1521" s="1" t="str">
        <f t="shared" si="23"/>
        <v>1407/02/28</v>
      </c>
    </row>
    <row r="1522" spans="89:91" ht="43.5" customHeight="1">
      <c r="CK1522" s="1" t="s">
        <v>1756</v>
      </c>
      <c r="CL1522" s="198">
        <v>46891</v>
      </c>
      <c r="CM1522" s="1" t="str">
        <f t="shared" si="23"/>
        <v>1407/02/29</v>
      </c>
    </row>
    <row r="1523" spans="89:91" ht="43.5" customHeight="1">
      <c r="CK1523" s="1" t="s">
        <v>1757</v>
      </c>
      <c r="CL1523" s="198">
        <v>46892</v>
      </c>
      <c r="CM1523" s="1" t="str">
        <f t="shared" si="23"/>
        <v>1407/02/30</v>
      </c>
    </row>
    <row r="1524" spans="89:91" ht="43.5" customHeight="1">
      <c r="CK1524" s="1" t="s">
        <v>1758</v>
      </c>
      <c r="CL1524" s="198">
        <v>46893</v>
      </c>
      <c r="CM1524" s="1" t="str">
        <f t="shared" si="23"/>
        <v>1407/02/31</v>
      </c>
    </row>
    <row r="1525" spans="89:91" ht="43.5" customHeight="1">
      <c r="CK1525" s="1" t="s">
        <v>1759</v>
      </c>
      <c r="CL1525" s="198">
        <v>46894</v>
      </c>
      <c r="CM1525" s="1" t="str">
        <f t="shared" si="23"/>
        <v>1407/03/01</v>
      </c>
    </row>
    <row r="1526" spans="89:91" ht="43.5" customHeight="1">
      <c r="CK1526" s="1" t="s">
        <v>1760</v>
      </c>
      <c r="CL1526" s="198">
        <v>46895</v>
      </c>
      <c r="CM1526" s="1" t="str">
        <f t="shared" si="23"/>
        <v>1407/03/02</v>
      </c>
    </row>
    <row r="1527" spans="89:91" ht="43.5" customHeight="1">
      <c r="CK1527" s="1" t="s">
        <v>1761</v>
      </c>
      <c r="CL1527" s="198">
        <v>46896</v>
      </c>
      <c r="CM1527" s="1" t="str">
        <f t="shared" si="23"/>
        <v>1407/03/03</v>
      </c>
    </row>
    <row r="1528" spans="89:91" ht="43.5" customHeight="1">
      <c r="CK1528" s="1" t="s">
        <v>1762</v>
      </c>
      <c r="CL1528" s="198">
        <v>46897</v>
      </c>
      <c r="CM1528" s="1" t="str">
        <f t="shared" si="23"/>
        <v>1407/03/04</v>
      </c>
    </row>
    <row r="1529" spans="89:91" ht="43.5" customHeight="1">
      <c r="CK1529" s="1" t="s">
        <v>1763</v>
      </c>
      <c r="CL1529" s="198">
        <v>46898</v>
      </c>
      <c r="CM1529" s="1" t="str">
        <f t="shared" si="23"/>
        <v>1407/03/05</v>
      </c>
    </row>
    <row r="1530" spans="89:91" ht="43.5" customHeight="1">
      <c r="CK1530" s="1" t="s">
        <v>1764</v>
      </c>
      <c r="CL1530" s="198">
        <v>46899</v>
      </c>
      <c r="CM1530" s="1" t="str">
        <f t="shared" si="23"/>
        <v>1407/03/06</v>
      </c>
    </row>
    <row r="1531" spans="89:91" ht="43.5" customHeight="1">
      <c r="CK1531" s="1" t="s">
        <v>1765</v>
      </c>
      <c r="CL1531" s="198">
        <v>46900</v>
      </c>
      <c r="CM1531" s="1" t="str">
        <f t="shared" si="23"/>
        <v>1407/03/07</v>
      </c>
    </row>
    <row r="1532" spans="89:91" ht="43.5" customHeight="1">
      <c r="CK1532" s="1" t="s">
        <v>1766</v>
      </c>
      <c r="CL1532" s="198">
        <v>46901</v>
      </c>
      <c r="CM1532" s="1" t="str">
        <f t="shared" si="23"/>
        <v>1407/03/08</v>
      </c>
    </row>
    <row r="1533" spans="89:91" ht="43.5" customHeight="1">
      <c r="CK1533" s="1" t="s">
        <v>1767</v>
      </c>
      <c r="CL1533" s="198">
        <v>46902</v>
      </c>
      <c r="CM1533" s="1" t="str">
        <f t="shared" si="23"/>
        <v>1407/03/09</v>
      </c>
    </row>
    <row r="1534" spans="89:91" ht="43.5" customHeight="1">
      <c r="CK1534" s="1" t="s">
        <v>1768</v>
      </c>
      <c r="CL1534" s="198">
        <v>46903</v>
      </c>
      <c r="CM1534" s="1" t="str">
        <f t="shared" si="23"/>
        <v>1407/03/10</v>
      </c>
    </row>
    <row r="1535" spans="89:91" ht="43.5" customHeight="1">
      <c r="CK1535" s="1" t="s">
        <v>1769</v>
      </c>
      <c r="CL1535" s="198">
        <v>46904</v>
      </c>
      <c r="CM1535" s="1" t="str">
        <f t="shared" si="23"/>
        <v>1407/03/11</v>
      </c>
    </row>
    <row r="1536" spans="89:91" ht="43.5" customHeight="1">
      <c r="CK1536" s="1" t="s">
        <v>1770</v>
      </c>
      <c r="CL1536" s="198">
        <v>46905</v>
      </c>
      <c r="CM1536" s="1" t="str">
        <f t="shared" si="23"/>
        <v>1407/03/12</v>
      </c>
    </row>
    <row r="1537" spans="89:91" ht="43.5" customHeight="1">
      <c r="CK1537" s="1" t="s">
        <v>1771</v>
      </c>
      <c r="CL1537" s="198">
        <v>46906</v>
      </c>
      <c r="CM1537" s="1" t="str">
        <f t="shared" si="23"/>
        <v>1407/03/13</v>
      </c>
    </row>
    <row r="1538" spans="89:91" ht="43.5" customHeight="1">
      <c r="CK1538" s="1" t="s">
        <v>1772</v>
      </c>
      <c r="CL1538" s="198">
        <v>46907</v>
      </c>
      <c r="CM1538" s="1" t="str">
        <f t="shared" si="23"/>
        <v>1407/03/14</v>
      </c>
    </row>
    <row r="1539" spans="89:91" ht="43.5" customHeight="1">
      <c r="CK1539" s="1" t="s">
        <v>1773</v>
      </c>
      <c r="CL1539" s="198">
        <v>46908</v>
      </c>
      <c r="CM1539" s="1" t="str">
        <f t="shared" ref="CM1539:CM1602" si="24">TEXT(CL1539,"[$-fa-IR,96]yyyy/mm/dd")</f>
        <v>1407/03/15</v>
      </c>
    </row>
    <row r="1540" spans="89:91" ht="43.5" customHeight="1">
      <c r="CK1540" s="1" t="s">
        <v>1774</v>
      </c>
      <c r="CL1540" s="198">
        <v>46909</v>
      </c>
      <c r="CM1540" s="1" t="str">
        <f t="shared" si="24"/>
        <v>1407/03/16</v>
      </c>
    </row>
    <row r="1541" spans="89:91" ht="43.5" customHeight="1">
      <c r="CK1541" s="1" t="s">
        <v>1775</v>
      </c>
      <c r="CL1541" s="198">
        <v>46910</v>
      </c>
      <c r="CM1541" s="1" t="str">
        <f t="shared" si="24"/>
        <v>1407/03/17</v>
      </c>
    </row>
    <row r="1542" spans="89:91" ht="43.5" customHeight="1">
      <c r="CK1542" s="1" t="s">
        <v>1776</v>
      </c>
      <c r="CL1542" s="198">
        <v>46911</v>
      </c>
      <c r="CM1542" s="1" t="str">
        <f t="shared" si="24"/>
        <v>1407/03/18</v>
      </c>
    </row>
    <row r="1543" spans="89:91" ht="43.5" customHeight="1">
      <c r="CK1543" s="1" t="s">
        <v>1777</v>
      </c>
      <c r="CL1543" s="198">
        <v>46912</v>
      </c>
      <c r="CM1543" s="1" t="str">
        <f t="shared" si="24"/>
        <v>1407/03/19</v>
      </c>
    </row>
    <row r="1544" spans="89:91" ht="43.5" customHeight="1">
      <c r="CK1544" s="1" t="s">
        <v>1778</v>
      </c>
      <c r="CL1544" s="198">
        <v>46913</v>
      </c>
      <c r="CM1544" s="1" t="str">
        <f t="shared" si="24"/>
        <v>1407/03/20</v>
      </c>
    </row>
    <row r="1545" spans="89:91" ht="43.5" customHeight="1">
      <c r="CK1545" s="1" t="s">
        <v>1779</v>
      </c>
      <c r="CL1545" s="198">
        <v>46914</v>
      </c>
      <c r="CM1545" s="1" t="str">
        <f t="shared" si="24"/>
        <v>1407/03/21</v>
      </c>
    </row>
    <row r="1546" spans="89:91" ht="43.5" customHeight="1">
      <c r="CK1546" s="1" t="s">
        <v>1780</v>
      </c>
      <c r="CL1546" s="198">
        <v>46915</v>
      </c>
      <c r="CM1546" s="1" t="str">
        <f t="shared" si="24"/>
        <v>1407/03/22</v>
      </c>
    </row>
    <row r="1547" spans="89:91" ht="43.5" customHeight="1">
      <c r="CK1547" s="1" t="s">
        <v>1781</v>
      </c>
      <c r="CL1547" s="198">
        <v>46916</v>
      </c>
      <c r="CM1547" s="1" t="str">
        <f t="shared" si="24"/>
        <v>1407/03/23</v>
      </c>
    </row>
    <row r="1548" spans="89:91" ht="43.5" customHeight="1">
      <c r="CK1548" s="1" t="s">
        <v>1782</v>
      </c>
      <c r="CL1548" s="198">
        <v>46917</v>
      </c>
      <c r="CM1548" s="1" t="str">
        <f t="shared" si="24"/>
        <v>1407/03/24</v>
      </c>
    </row>
    <row r="1549" spans="89:91" ht="43.5" customHeight="1">
      <c r="CK1549" s="1" t="s">
        <v>1783</v>
      </c>
      <c r="CL1549" s="198">
        <v>46918</v>
      </c>
      <c r="CM1549" s="1" t="str">
        <f t="shared" si="24"/>
        <v>1407/03/25</v>
      </c>
    </row>
    <row r="1550" spans="89:91" ht="43.5" customHeight="1">
      <c r="CK1550" s="1" t="s">
        <v>1784</v>
      </c>
      <c r="CL1550" s="198">
        <v>46919</v>
      </c>
      <c r="CM1550" s="1" t="str">
        <f t="shared" si="24"/>
        <v>1407/03/26</v>
      </c>
    </row>
    <row r="1551" spans="89:91" ht="43.5" customHeight="1">
      <c r="CK1551" s="1" t="s">
        <v>1785</v>
      </c>
      <c r="CL1551" s="198">
        <v>46920</v>
      </c>
      <c r="CM1551" s="1" t="str">
        <f t="shared" si="24"/>
        <v>1407/03/27</v>
      </c>
    </row>
    <row r="1552" spans="89:91" ht="43.5" customHeight="1">
      <c r="CK1552" s="1" t="s">
        <v>1786</v>
      </c>
      <c r="CL1552" s="198">
        <v>46921</v>
      </c>
      <c r="CM1552" s="1" t="str">
        <f t="shared" si="24"/>
        <v>1407/03/28</v>
      </c>
    </row>
    <row r="1553" spans="89:91" ht="43.5" customHeight="1">
      <c r="CK1553" s="1" t="s">
        <v>1787</v>
      </c>
      <c r="CL1553" s="198">
        <v>46922</v>
      </c>
      <c r="CM1553" s="1" t="str">
        <f t="shared" si="24"/>
        <v>1407/03/29</v>
      </c>
    </row>
    <row r="1554" spans="89:91" ht="43.5" customHeight="1">
      <c r="CK1554" s="1" t="s">
        <v>1788</v>
      </c>
      <c r="CL1554" s="198">
        <v>46923</v>
      </c>
      <c r="CM1554" s="1" t="str">
        <f t="shared" si="24"/>
        <v>1407/03/30</v>
      </c>
    </row>
    <row r="1555" spans="89:91" ht="43.5" customHeight="1">
      <c r="CK1555" s="1" t="s">
        <v>1789</v>
      </c>
      <c r="CL1555" s="198">
        <v>46924</v>
      </c>
      <c r="CM1555" s="1" t="str">
        <f t="shared" si="24"/>
        <v>1407/03/31</v>
      </c>
    </row>
    <row r="1556" spans="89:91" ht="43.5" customHeight="1">
      <c r="CK1556" s="1" t="s">
        <v>1790</v>
      </c>
      <c r="CL1556" s="198">
        <v>46925</v>
      </c>
      <c r="CM1556" s="1" t="str">
        <f t="shared" si="24"/>
        <v>1407/04/01</v>
      </c>
    </row>
    <row r="1557" spans="89:91" ht="43.5" customHeight="1">
      <c r="CK1557" s="1" t="s">
        <v>1791</v>
      </c>
      <c r="CL1557" s="198">
        <v>46926</v>
      </c>
      <c r="CM1557" s="1" t="str">
        <f t="shared" si="24"/>
        <v>1407/04/02</v>
      </c>
    </row>
    <row r="1558" spans="89:91" ht="43.5" customHeight="1">
      <c r="CK1558" s="1" t="s">
        <v>1792</v>
      </c>
      <c r="CL1558" s="198">
        <v>46927</v>
      </c>
      <c r="CM1558" s="1" t="str">
        <f t="shared" si="24"/>
        <v>1407/04/03</v>
      </c>
    </row>
    <row r="1559" spans="89:91" ht="43.5" customHeight="1">
      <c r="CK1559" s="1" t="s">
        <v>1793</v>
      </c>
      <c r="CL1559" s="198">
        <v>46928</v>
      </c>
      <c r="CM1559" s="1" t="str">
        <f t="shared" si="24"/>
        <v>1407/04/04</v>
      </c>
    </row>
    <row r="1560" spans="89:91" ht="43.5" customHeight="1">
      <c r="CK1560" s="1" t="s">
        <v>1794</v>
      </c>
      <c r="CL1560" s="198">
        <v>46929</v>
      </c>
      <c r="CM1560" s="1" t="str">
        <f t="shared" si="24"/>
        <v>1407/04/05</v>
      </c>
    </row>
    <row r="1561" spans="89:91" ht="43.5" customHeight="1">
      <c r="CK1561" s="1" t="s">
        <v>1795</v>
      </c>
      <c r="CL1561" s="198">
        <v>46930</v>
      </c>
      <c r="CM1561" s="1" t="str">
        <f t="shared" si="24"/>
        <v>1407/04/06</v>
      </c>
    </row>
    <row r="1562" spans="89:91" ht="43.5" customHeight="1">
      <c r="CK1562" s="1" t="s">
        <v>1796</v>
      </c>
      <c r="CL1562" s="198">
        <v>46931</v>
      </c>
      <c r="CM1562" s="1" t="str">
        <f t="shared" si="24"/>
        <v>1407/04/07</v>
      </c>
    </row>
    <row r="1563" spans="89:91" ht="43.5" customHeight="1">
      <c r="CK1563" s="1" t="s">
        <v>1797</v>
      </c>
      <c r="CL1563" s="198">
        <v>46932</v>
      </c>
      <c r="CM1563" s="1" t="str">
        <f t="shared" si="24"/>
        <v>1407/04/08</v>
      </c>
    </row>
    <row r="1564" spans="89:91" ht="43.5" customHeight="1">
      <c r="CK1564" s="1" t="s">
        <v>1798</v>
      </c>
      <c r="CL1564" s="198">
        <v>46933</v>
      </c>
      <c r="CM1564" s="1" t="str">
        <f t="shared" si="24"/>
        <v>1407/04/09</v>
      </c>
    </row>
    <row r="1565" spans="89:91" ht="43.5" customHeight="1">
      <c r="CK1565" s="1" t="s">
        <v>1799</v>
      </c>
      <c r="CL1565" s="198">
        <v>46934</v>
      </c>
      <c r="CM1565" s="1" t="str">
        <f t="shared" si="24"/>
        <v>1407/04/10</v>
      </c>
    </row>
    <row r="1566" spans="89:91" ht="43.5" customHeight="1">
      <c r="CK1566" s="1" t="s">
        <v>1800</v>
      </c>
      <c r="CL1566" s="198">
        <v>46935</v>
      </c>
      <c r="CM1566" s="1" t="str">
        <f t="shared" si="24"/>
        <v>1407/04/11</v>
      </c>
    </row>
    <row r="1567" spans="89:91" ht="43.5" customHeight="1">
      <c r="CK1567" s="1" t="s">
        <v>1801</v>
      </c>
      <c r="CL1567" s="198">
        <v>46936</v>
      </c>
      <c r="CM1567" s="1" t="str">
        <f t="shared" si="24"/>
        <v>1407/04/12</v>
      </c>
    </row>
    <row r="1568" spans="89:91" ht="43.5" customHeight="1">
      <c r="CK1568" s="1" t="s">
        <v>1802</v>
      </c>
      <c r="CL1568" s="198">
        <v>46937</v>
      </c>
      <c r="CM1568" s="1" t="str">
        <f t="shared" si="24"/>
        <v>1407/04/13</v>
      </c>
    </row>
    <row r="1569" spans="89:91" ht="43.5" customHeight="1">
      <c r="CK1569" s="1" t="s">
        <v>1803</v>
      </c>
      <c r="CL1569" s="198">
        <v>46938</v>
      </c>
      <c r="CM1569" s="1" t="str">
        <f t="shared" si="24"/>
        <v>1407/04/14</v>
      </c>
    </row>
    <row r="1570" spans="89:91" ht="43.5" customHeight="1">
      <c r="CK1570" s="1" t="s">
        <v>1804</v>
      </c>
      <c r="CL1570" s="198">
        <v>46939</v>
      </c>
      <c r="CM1570" s="1" t="str">
        <f t="shared" si="24"/>
        <v>1407/04/15</v>
      </c>
    </row>
    <row r="1571" spans="89:91" ht="43.5" customHeight="1">
      <c r="CK1571" s="1" t="s">
        <v>1805</v>
      </c>
      <c r="CL1571" s="198">
        <v>46940</v>
      </c>
      <c r="CM1571" s="1" t="str">
        <f t="shared" si="24"/>
        <v>1407/04/16</v>
      </c>
    </row>
    <row r="1572" spans="89:91" ht="43.5" customHeight="1">
      <c r="CK1572" s="1" t="s">
        <v>1806</v>
      </c>
      <c r="CL1572" s="198">
        <v>46941</v>
      </c>
      <c r="CM1572" s="1" t="str">
        <f t="shared" si="24"/>
        <v>1407/04/17</v>
      </c>
    </row>
    <row r="1573" spans="89:91" ht="43.5" customHeight="1">
      <c r="CK1573" s="1" t="s">
        <v>1807</v>
      </c>
      <c r="CL1573" s="198">
        <v>46942</v>
      </c>
      <c r="CM1573" s="1" t="str">
        <f t="shared" si="24"/>
        <v>1407/04/18</v>
      </c>
    </row>
    <row r="1574" spans="89:91" ht="43.5" customHeight="1">
      <c r="CK1574" s="1" t="s">
        <v>1808</v>
      </c>
      <c r="CL1574" s="198">
        <v>46943</v>
      </c>
      <c r="CM1574" s="1" t="str">
        <f t="shared" si="24"/>
        <v>1407/04/19</v>
      </c>
    </row>
    <row r="1575" spans="89:91" ht="43.5" customHeight="1">
      <c r="CK1575" s="1" t="s">
        <v>1809</v>
      </c>
      <c r="CL1575" s="198">
        <v>46944</v>
      </c>
      <c r="CM1575" s="1" t="str">
        <f t="shared" si="24"/>
        <v>1407/04/20</v>
      </c>
    </row>
    <row r="1576" spans="89:91" ht="43.5" customHeight="1">
      <c r="CK1576" s="1" t="s">
        <v>1810</v>
      </c>
      <c r="CL1576" s="198">
        <v>46945</v>
      </c>
      <c r="CM1576" s="1" t="str">
        <f t="shared" si="24"/>
        <v>1407/04/21</v>
      </c>
    </row>
    <row r="1577" spans="89:91" ht="43.5" customHeight="1">
      <c r="CK1577" s="1" t="s">
        <v>1811</v>
      </c>
      <c r="CL1577" s="198">
        <v>46946</v>
      </c>
      <c r="CM1577" s="1" t="str">
        <f t="shared" si="24"/>
        <v>1407/04/22</v>
      </c>
    </row>
    <row r="1578" spans="89:91" ht="43.5" customHeight="1">
      <c r="CK1578" s="1" t="s">
        <v>1812</v>
      </c>
      <c r="CL1578" s="198">
        <v>46947</v>
      </c>
      <c r="CM1578" s="1" t="str">
        <f t="shared" si="24"/>
        <v>1407/04/23</v>
      </c>
    </row>
    <row r="1579" spans="89:91" ht="43.5" customHeight="1">
      <c r="CK1579" s="1" t="s">
        <v>1813</v>
      </c>
      <c r="CL1579" s="198">
        <v>46948</v>
      </c>
      <c r="CM1579" s="1" t="str">
        <f t="shared" si="24"/>
        <v>1407/04/24</v>
      </c>
    </row>
    <row r="1580" spans="89:91" ht="43.5" customHeight="1">
      <c r="CK1580" s="1" t="s">
        <v>1814</v>
      </c>
      <c r="CL1580" s="198">
        <v>46949</v>
      </c>
      <c r="CM1580" s="1" t="str">
        <f t="shared" si="24"/>
        <v>1407/04/25</v>
      </c>
    </row>
    <row r="1581" spans="89:91" ht="43.5" customHeight="1">
      <c r="CK1581" s="1" t="s">
        <v>1815</v>
      </c>
      <c r="CL1581" s="198">
        <v>46950</v>
      </c>
      <c r="CM1581" s="1" t="str">
        <f t="shared" si="24"/>
        <v>1407/04/26</v>
      </c>
    </row>
    <row r="1582" spans="89:91" ht="43.5" customHeight="1">
      <c r="CK1582" s="1" t="s">
        <v>1816</v>
      </c>
      <c r="CL1582" s="198">
        <v>46951</v>
      </c>
      <c r="CM1582" s="1" t="str">
        <f t="shared" si="24"/>
        <v>1407/04/27</v>
      </c>
    </row>
    <row r="1583" spans="89:91" ht="43.5" customHeight="1">
      <c r="CK1583" s="1" t="s">
        <v>1817</v>
      </c>
      <c r="CL1583" s="198">
        <v>46952</v>
      </c>
      <c r="CM1583" s="1" t="str">
        <f t="shared" si="24"/>
        <v>1407/04/28</v>
      </c>
    </row>
    <row r="1584" spans="89:91" ht="43.5" customHeight="1">
      <c r="CK1584" s="1" t="s">
        <v>1818</v>
      </c>
      <c r="CL1584" s="198">
        <v>46953</v>
      </c>
      <c r="CM1584" s="1" t="str">
        <f t="shared" si="24"/>
        <v>1407/04/29</v>
      </c>
    </row>
    <row r="1585" spans="89:91" ht="43.5" customHeight="1">
      <c r="CK1585" s="1" t="s">
        <v>1819</v>
      </c>
      <c r="CL1585" s="198">
        <v>46954</v>
      </c>
      <c r="CM1585" s="1" t="str">
        <f t="shared" si="24"/>
        <v>1407/04/30</v>
      </c>
    </row>
    <row r="1586" spans="89:91" ht="43.5" customHeight="1">
      <c r="CK1586" s="1" t="s">
        <v>1820</v>
      </c>
      <c r="CL1586" s="198">
        <v>46955</v>
      </c>
      <c r="CM1586" s="1" t="str">
        <f t="shared" si="24"/>
        <v>1407/04/31</v>
      </c>
    </row>
    <row r="1587" spans="89:91" ht="43.5" customHeight="1">
      <c r="CK1587" s="1" t="s">
        <v>1821</v>
      </c>
      <c r="CL1587" s="198">
        <v>46956</v>
      </c>
      <c r="CM1587" s="1" t="str">
        <f t="shared" si="24"/>
        <v>1407/05/01</v>
      </c>
    </row>
    <row r="1588" spans="89:91" ht="43.5" customHeight="1">
      <c r="CK1588" s="1" t="s">
        <v>1822</v>
      </c>
      <c r="CL1588" s="198">
        <v>46957</v>
      </c>
      <c r="CM1588" s="1" t="str">
        <f t="shared" si="24"/>
        <v>1407/05/02</v>
      </c>
    </row>
    <row r="1589" spans="89:91" ht="43.5" customHeight="1">
      <c r="CK1589" s="1" t="s">
        <v>1823</v>
      </c>
      <c r="CL1589" s="198">
        <v>46958</v>
      </c>
      <c r="CM1589" s="1" t="str">
        <f t="shared" si="24"/>
        <v>1407/05/03</v>
      </c>
    </row>
    <row r="1590" spans="89:91" ht="43.5" customHeight="1">
      <c r="CK1590" s="1" t="s">
        <v>1824</v>
      </c>
      <c r="CL1590" s="198">
        <v>46959</v>
      </c>
      <c r="CM1590" s="1" t="str">
        <f t="shared" si="24"/>
        <v>1407/05/04</v>
      </c>
    </row>
    <row r="1591" spans="89:91" ht="43.5" customHeight="1">
      <c r="CK1591" s="1" t="s">
        <v>1825</v>
      </c>
      <c r="CL1591" s="198">
        <v>46960</v>
      </c>
      <c r="CM1591" s="1" t="str">
        <f t="shared" si="24"/>
        <v>1407/05/05</v>
      </c>
    </row>
    <row r="1592" spans="89:91" ht="43.5" customHeight="1">
      <c r="CK1592" s="1" t="s">
        <v>1826</v>
      </c>
      <c r="CL1592" s="198">
        <v>46961</v>
      </c>
      <c r="CM1592" s="1" t="str">
        <f t="shared" si="24"/>
        <v>1407/05/06</v>
      </c>
    </row>
    <row r="1593" spans="89:91" ht="43.5" customHeight="1">
      <c r="CK1593" s="1" t="s">
        <v>1827</v>
      </c>
      <c r="CL1593" s="198">
        <v>46962</v>
      </c>
      <c r="CM1593" s="1" t="str">
        <f t="shared" si="24"/>
        <v>1407/05/07</v>
      </c>
    </row>
    <row r="1594" spans="89:91" ht="43.5" customHeight="1">
      <c r="CK1594" s="1" t="s">
        <v>1828</v>
      </c>
      <c r="CL1594" s="198">
        <v>46963</v>
      </c>
      <c r="CM1594" s="1" t="str">
        <f t="shared" si="24"/>
        <v>1407/05/08</v>
      </c>
    </row>
    <row r="1595" spans="89:91" ht="43.5" customHeight="1">
      <c r="CK1595" s="1" t="s">
        <v>1829</v>
      </c>
      <c r="CL1595" s="198">
        <v>46964</v>
      </c>
      <c r="CM1595" s="1" t="str">
        <f t="shared" si="24"/>
        <v>1407/05/09</v>
      </c>
    </row>
    <row r="1596" spans="89:91" ht="43.5" customHeight="1">
      <c r="CK1596" s="1" t="s">
        <v>1830</v>
      </c>
      <c r="CL1596" s="198">
        <v>46965</v>
      </c>
      <c r="CM1596" s="1" t="str">
        <f t="shared" si="24"/>
        <v>1407/05/10</v>
      </c>
    </row>
    <row r="1597" spans="89:91" ht="43.5" customHeight="1">
      <c r="CK1597" s="1" t="s">
        <v>1831</v>
      </c>
      <c r="CL1597" s="198">
        <v>46966</v>
      </c>
      <c r="CM1597" s="1" t="str">
        <f t="shared" si="24"/>
        <v>1407/05/11</v>
      </c>
    </row>
    <row r="1598" spans="89:91" ht="43.5" customHeight="1">
      <c r="CK1598" s="1" t="s">
        <v>1832</v>
      </c>
      <c r="CL1598" s="198">
        <v>46967</v>
      </c>
      <c r="CM1598" s="1" t="str">
        <f t="shared" si="24"/>
        <v>1407/05/12</v>
      </c>
    </row>
    <row r="1599" spans="89:91" ht="43.5" customHeight="1">
      <c r="CK1599" s="1" t="s">
        <v>1833</v>
      </c>
      <c r="CL1599" s="198">
        <v>46968</v>
      </c>
      <c r="CM1599" s="1" t="str">
        <f t="shared" si="24"/>
        <v>1407/05/13</v>
      </c>
    </row>
    <row r="1600" spans="89:91" ht="43.5" customHeight="1">
      <c r="CK1600" s="1" t="s">
        <v>1834</v>
      </c>
      <c r="CL1600" s="198">
        <v>46969</v>
      </c>
      <c r="CM1600" s="1" t="str">
        <f t="shared" si="24"/>
        <v>1407/05/14</v>
      </c>
    </row>
    <row r="1601" spans="89:91" ht="43.5" customHeight="1">
      <c r="CK1601" s="1" t="s">
        <v>1835</v>
      </c>
      <c r="CL1601" s="198">
        <v>46970</v>
      </c>
      <c r="CM1601" s="1" t="str">
        <f t="shared" si="24"/>
        <v>1407/05/15</v>
      </c>
    </row>
    <row r="1602" spans="89:91" ht="43.5" customHeight="1">
      <c r="CK1602" s="1" t="s">
        <v>1836</v>
      </c>
      <c r="CL1602" s="198">
        <v>46971</v>
      </c>
      <c r="CM1602" s="1" t="str">
        <f t="shared" si="24"/>
        <v>1407/05/16</v>
      </c>
    </row>
    <row r="1603" spans="89:91" ht="43.5" customHeight="1">
      <c r="CK1603" s="1" t="s">
        <v>1837</v>
      </c>
      <c r="CL1603" s="198">
        <v>46972</v>
      </c>
      <c r="CM1603" s="1" t="str">
        <f t="shared" ref="CM1603:CM1666" si="25">TEXT(CL1603,"[$-fa-IR,96]yyyy/mm/dd")</f>
        <v>1407/05/17</v>
      </c>
    </row>
    <row r="1604" spans="89:91" ht="43.5" customHeight="1">
      <c r="CK1604" s="1" t="s">
        <v>1838</v>
      </c>
      <c r="CL1604" s="198">
        <v>46973</v>
      </c>
      <c r="CM1604" s="1" t="str">
        <f t="shared" si="25"/>
        <v>1407/05/18</v>
      </c>
    </row>
    <row r="1605" spans="89:91" ht="43.5" customHeight="1">
      <c r="CK1605" s="1" t="s">
        <v>1839</v>
      </c>
      <c r="CL1605" s="198">
        <v>46974</v>
      </c>
      <c r="CM1605" s="1" t="str">
        <f t="shared" si="25"/>
        <v>1407/05/19</v>
      </c>
    </row>
    <row r="1606" spans="89:91" ht="43.5" customHeight="1">
      <c r="CK1606" s="1" t="s">
        <v>1840</v>
      </c>
      <c r="CL1606" s="198">
        <v>46975</v>
      </c>
      <c r="CM1606" s="1" t="str">
        <f t="shared" si="25"/>
        <v>1407/05/20</v>
      </c>
    </row>
    <row r="1607" spans="89:91" ht="43.5" customHeight="1">
      <c r="CK1607" s="1" t="s">
        <v>1841</v>
      </c>
      <c r="CL1607" s="198">
        <v>46976</v>
      </c>
      <c r="CM1607" s="1" t="str">
        <f t="shared" si="25"/>
        <v>1407/05/21</v>
      </c>
    </row>
    <row r="1608" spans="89:91" ht="43.5" customHeight="1">
      <c r="CK1608" s="1" t="s">
        <v>1842</v>
      </c>
      <c r="CL1608" s="198">
        <v>46977</v>
      </c>
      <c r="CM1608" s="1" t="str">
        <f t="shared" si="25"/>
        <v>1407/05/22</v>
      </c>
    </row>
    <row r="1609" spans="89:91" ht="43.5" customHeight="1">
      <c r="CK1609" s="1" t="s">
        <v>1843</v>
      </c>
      <c r="CL1609" s="198">
        <v>46978</v>
      </c>
      <c r="CM1609" s="1" t="str">
        <f t="shared" si="25"/>
        <v>1407/05/23</v>
      </c>
    </row>
    <row r="1610" spans="89:91" ht="43.5" customHeight="1">
      <c r="CK1610" s="1" t="s">
        <v>1844</v>
      </c>
      <c r="CL1610" s="198">
        <v>46979</v>
      </c>
      <c r="CM1610" s="1" t="str">
        <f t="shared" si="25"/>
        <v>1407/05/24</v>
      </c>
    </row>
    <row r="1611" spans="89:91" ht="43.5" customHeight="1">
      <c r="CK1611" s="1" t="s">
        <v>1845</v>
      </c>
      <c r="CL1611" s="198">
        <v>46980</v>
      </c>
      <c r="CM1611" s="1" t="str">
        <f t="shared" si="25"/>
        <v>1407/05/25</v>
      </c>
    </row>
    <row r="1612" spans="89:91" ht="43.5" customHeight="1">
      <c r="CK1612" s="1" t="s">
        <v>1846</v>
      </c>
      <c r="CL1612" s="198">
        <v>46981</v>
      </c>
      <c r="CM1612" s="1" t="str">
        <f t="shared" si="25"/>
        <v>1407/05/26</v>
      </c>
    </row>
    <row r="1613" spans="89:91" ht="43.5" customHeight="1">
      <c r="CK1613" s="1" t="s">
        <v>1847</v>
      </c>
      <c r="CL1613" s="198">
        <v>46982</v>
      </c>
      <c r="CM1613" s="1" t="str">
        <f t="shared" si="25"/>
        <v>1407/05/27</v>
      </c>
    </row>
    <row r="1614" spans="89:91" ht="43.5" customHeight="1">
      <c r="CK1614" s="1" t="s">
        <v>1848</v>
      </c>
      <c r="CL1614" s="198">
        <v>46983</v>
      </c>
      <c r="CM1614" s="1" t="str">
        <f t="shared" si="25"/>
        <v>1407/05/28</v>
      </c>
    </row>
    <row r="1615" spans="89:91" ht="43.5" customHeight="1">
      <c r="CK1615" s="1" t="s">
        <v>1849</v>
      </c>
      <c r="CL1615" s="198">
        <v>46984</v>
      </c>
      <c r="CM1615" s="1" t="str">
        <f t="shared" si="25"/>
        <v>1407/05/29</v>
      </c>
    </row>
    <row r="1616" spans="89:91" ht="43.5" customHeight="1">
      <c r="CK1616" s="1" t="s">
        <v>1850</v>
      </c>
      <c r="CL1616" s="198">
        <v>46985</v>
      </c>
      <c r="CM1616" s="1" t="str">
        <f t="shared" si="25"/>
        <v>1407/05/30</v>
      </c>
    </row>
    <row r="1617" spans="89:91" ht="43.5" customHeight="1">
      <c r="CK1617" s="1" t="s">
        <v>1851</v>
      </c>
      <c r="CL1617" s="198">
        <v>46986</v>
      </c>
      <c r="CM1617" s="1" t="str">
        <f t="shared" si="25"/>
        <v>1407/05/31</v>
      </c>
    </row>
    <row r="1618" spans="89:91" ht="43.5" customHeight="1">
      <c r="CK1618" s="1" t="s">
        <v>1852</v>
      </c>
      <c r="CL1618" s="198">
        <v>46987</v>
      </c>
      <c r="CM1618" s="1" t="str">
        <f t="shared" si="25"/>
        <v>1407/06/01</v>
      </c>
    </row>
    <row r="1619" spans="89:91" ht="43.5" customHeight="1">
      <c r="CK1619" s="1" t="s">
        <v>1853</v>
      </c>
      <c r="CL1619" s="198">
        <v>46988</v>
      </c>
      <c r="CM1619" s="1" t="str">
        <f t="shared" si="25"/>
        <v>1407/06/02</v>
      </c>
    </row>
    <row r="1620" spans="89:91" ht="43.5" customHeight="1">
      <c r="CK1620" s="1" t="s">
        <v>1854</v>
      </c>
      <c r="CL1620" s="198">
        <v>46989</v>
      </c>
      <c r="CM1620" s="1" t="str">
        <f t="shared" si="25"/>
        <v>1407/06/03</v>
      </c>
    </row>
    <row r="1621" spans="89:91" ht="43.5" customHeight="1">
      <c r="CK1621" s="1" t="s">
        <v>1855</v>
      </c>
      <c r="CL1621" s="198">
        <v>46990</v>
      </c>
      <c r="CM1621" s="1" t="str">
        <f t="shared" si="25"/>
        <v>1407/06/04</v>
      </c>
    </row>
    <row r="1622" spans="89:91" ht="43.5" customHeight="1">
      <c r="CK1622" s="1" t="s">
        <v>1856</v>
      </c>
      <c r="CL1622" s="198">
        <v>46991</v>
      </c>
      <c r="CM1622" s="1" t="str">
        <f t="shared" si="25"/>
        <v>1407/06/05</v>
      </c>
    </row>
    <row r="1623" spans="89:91" ht="43.5" customHeight="1">
      <c r="CK1623" s="1" t="s">
        <v>1857</v>
      </c>
      <c r="CL1623" s="198">
        <v>46992</v>
      </c>
      <c r="CM1623" s="1" t="str">
        <f t="shared" si="25"/>
        <v>1407/06/06</v>
      </c>
    </row>
    <row r="1624" spans="89:91" ht="43.5" customHeight="1">
      <c r="CK1624" s="1" t="s">
        <v>1858</v>
      </c>
      <c r="CL1624" s="198">
        <v>46993</v>
      </c>
      <c r="CM1624" s="1" t="str">
        <f t="shared" si="25"/>
        <v>1407/06/07</v>
      </c>
    </row>
    <row r="1625" spans="89:91" ht="43.5" customHeight="1">
      <c r="CK1625" s="1" t="s">
        <v>1859</v>
      </c>
      <c r="CL1625" s="198">
        <v>46994</v>
      </c>
      <c r="CM1625" s="1" t="str">
        <f t="shared" si="25"/>
        <v>1407/06/08</v>
      </c>
    </row>
    <row r="1626" spans="89:91" ht="43.5" customHeight="1">
      <c r="CK1626" s="1" t="s">
        <v>1860</v>
      </c>
      <c r="CL1626" s="198">
        <v>46995</v>
      </c>
      <c r="CM1626" s="1" t="str">
        <f t="shared" si="25"/>
        <v>1407/06/09</v>
      </c>
    </row>
    <row r="1627" spans="89:91" ht="43.5" customHeight="1">
      <c r="CK1627" s="1" t="s">
        <v>1861</v>
      </c>
      <c r="CL1627" s="198">
        <v>46996</v>
      </c>
      <c r="CM1627" s="1" t="str">
        <f t="shared" si="25"/>
        <v>1407/06/10</v>
      </c>
    </row>
    <row r="1628" spans="89:91" ht="43.5" customHeight="1">
      <c r="CK1628" s="1" t="s">
        <v>1862</v>
      </c>
      <c r="CL1628" s="198">
        <v>46997</v>
      </c>
      <c r="CM1628" s="1" t="str">
        <f t="shared" si="25"/>
        <v>1407/06/11</v>
      </c>
    </row>
    <row r="1629" spans="89:91" ht="43.5" customHeight="1">
      <c r="CK1629" s="1" t="s">
        <v>1863</v>
      </c>
      <c r="CL1629" s="198">
        <v>46998</v>
      </c>
      <c r="CM1629" s="1" t="str">
        <f t="shared" si="25"/>
        <v>1407/06/12</v>
      </c>
    </row>
    <row r="1630" spans="89:91" ht="43.5" customHeight="1">
      <c r="CK1630" s="1" t="s">
        <v>1864</v>
      </c>
      <c r="CL1630" s="198">
        <v>46999</v>
      </c>
      <c r="CM1630" s="1" t="str">
        <f t="shared" si="25"/>
        <v>1407/06/13</v>
      </c>
    </row>
    <row r="1631" spans="89:91" ht="43.5" customHeight="1">
      <c r="CK1631" s="1" t="s">
        <v>1865</v>
      </c>
      <c r="CL1631" s="198">
        <v>47000</v>
      </c>
      <c r="CM1631" s="1" t="str">
        <f t="shared" si="25"/>
        <v>1407/06/14</v>
      </c>
    </row>
    <row r="1632" spans="89:91" ht="43.5" customHeight="1">
      <c r="CK1632" s="1" t="s">
        <v>1866</v>
      </c>
      <c r="CL1632" s="198">
        <v>47001</v>
      </c>
      <c r="CM1632" s="1" t="str">
        <f t="shared" si="25"/>
        <v>1407/06/15</v>
      </c>
    </row>
    <row r="1633" spans="89:91" ht="43.5" customHeight="1">
      <c r="CK1633" s="1" t="s">
        <v>1867</v>
      </c>
      <c r="CL1633" s="198">
        <v>47002</v>
      </c>
      <c r="CM1633" s="1" t="str">
        <f t="shared" si="25"/>
        <v>1407/06/16</v>
      </c>
    </row>
    <row r="1634" spans="89:91" ht="43.5" customHeight="1">
      <c r="CK1634" s="1" t="s">
        <v>1868</v>
      </c>
      <c r="CL1634" s="198">
        <v>47003</v>
      </c>
      <c r="CM1634" s="1" t="str">
        <f t="shared" si="25"/>
        <v>1407/06/17</v>
      </c>
    </row>
    <row r="1635" spans="89:91" ht="43.5" customHeight="1">
      <c r="CK1635" s="1" t="s">
        <v>1869</v>
      </c>
      <c r="CL1635" s="198">
        <v>47004</v>
      </c>
      <c r="CM1635" s="1" t="str">
        <f t="shared" si="25"/>
        <v>1407/06/18</v>
      </c>
    </row>
    <row r="1636" spans="89:91" ht="43.5" customHeight="1">
      <c r="CK1636" s="1" t="s">
        <v>1870</v>
      </c>
      <c r="CL1636" s="198">
        <v>47005</v>
      </c>
      <c r="CM1636" s="1" t="str">
        <f t="shared" si="25"/>
        <v>1407/06/19</v>
      </c>
    </row>
    <row r="1637" spans="89:91" ht="43.5" customHeight="1">
      <c r="CK1637" s="1" t="s">
        <v>1871</v>
      </c>
      <c r="CL1637" s="198">
        <v>47006</v>
      </c>
      <c r="CM1637" s="1" t="str">
        <f t="shared" si="25"/>
        <v>1407/06/20</v>
      </c>
    </row>
    <row r="1638" spans="89:91" ht="43.5" customHeight="1">
      <c r="CK1638" s="1" t="s">
        <v>1872</v>
      </c>
      <c r="CL1638" s="198">
        <v>47007</v>
      </c>
      <c r="CM1638" s="1" t="str">
        <f t="shared" si="25"/>
        <v>1407/06/21</v>
      </c>
    </row>
    <row r="1639" spans="89:91" ht="43.5" customHeight="1">
      <c r="CK1639" s="1" t="s">
        <v>1873</v>
      </c>
      <c r="CL1639" s="198">
        <v>47008</v>
      </c>
      <c r="CM1639" s="1" t="str">
        <f t="shared" si="25"/>
        <v>1407/06/22</v>
      </c>
    </row>
    <row r="1640" spans="89:91" ht="43.5" customHeight="1">
      <c r="CK1640" s="1" t="s">
        <v>1874</v>
      </c>
      <c r="CL1640" s="198">
        <v>47009</v>
      </c>
      <c r="CM1640" s="1" t="str">
        <f t="shared" si="25"/>
        <v>1407/06/23</v>
      </c>
    </row>
    <row r="1641" spans="89:91" ht="43.5" customHeight="1">
      <c r="CK1641" s="1" t="s">
        <v>1875</v>
      </c>
      <c r="CL1641" s="198">
        <v>47010</v>
      </c>
      <c r="CM1641" s="1" t="str">
        <f t="shared" si="25"/>
        <v>1407/06/24</v>
      </c>
    </row>
    <row r="1642" spans="89:91" ht="43.5" customHeight="1">
      <c r="CK1642" s="1" t="s">
        <v>1876</v>
      </c>
      <c r="CL1642" s="198">
        <v>47011</v>
      </c>
      <c r="CM1642" s="1" t="str">
        <f t="shared" si="25"/>
        <v>1407/06/25</v>
      </c>
    </row>
    <row r="1643" spans="89:91" ht="43.5" customHeight="1">
      <c r="CK1643" s="1" t="s">
        <v>1877</v>
      </c>
      <c r="CL1643" s="198">
        <v>47012</v>
      </c>
      <c r="CM1643" s="1" t="str">
        <f t="shared" si="25"/>
        <v>1407/06/26</v>
      </c>
    </row>
    <row r="1644" spans="89:91" ht="43.5" customHeight="1">
      <c r="CK1644" s="1" t="s">
        <v>1878</v>
      </c>
      <c r="CL1644" s="198">
        <v>47013</v>
      </c>
      <c r="CM1644" s="1" t="str">
        <f t="shared" si="25"/>
        <v>1407/06/27</v>
      </c>
    </row>
    <row r="1645" spans="89:91" ht="43.5" customHeight="1">
      <c r="CK1645" s="1" t="s">
        <v>1879</v>
      </c>
      <c r="CL1645" s="198">
        <v>47014</v>
      </c>
      <c r="CM1645" s="1" t="str">
        <f t="shared" si="25"/>
        <v>1407/06/28</v>
      </c>
    </row>
    <row r="1646" spans="89:91" ht="43.5" customHeight="1">
      <c r="CK1646" s="1" t="s">
        <v>1880</v>
      </c>
      <c r="CL1646" s="198">
        <v>47015</v>
      </c>
      <c r="CM1646" s="1" t="str">
        <f t="shared" si="25"/>
        <v>1407/06/29</v>
      </c>
    </row>
    <row r="1647" spans="89:91" ht="43.5" customHeight="1">
      <c r="CK1647" s="1" t="s">
        <v>1881</v>
      </c>
      <c r="CL1647" s="198">
        <v>47016</v>
      </c>
      <c r="CM1647" s="1" t="str">
        <f t="shared" si="25"/>
        <v>1407/06/30</v>
      </c>
    </row>
    <row r="1648" spans="89:91" ht="43.5" customHeight="1">
      <c r="CK1648" s="1" t="s">
        <v>1882</v>
      </c>
      <c r="CL1648" s="198">
        <v>47017</v>
      </c>
      <c r="CM1648" s="1" t="str">
        <f t="shared" si="25"/>
        <v>1407/06/31</v>
      </c>
    </row>
    <row r="1649" spans="89:91" ht="43.5" customHeight="1">
      <c r="CK1649" s="1" t="s">
        <v>1883</v>
      </c>
      <c r="CL1649" s="198">
        <v>47018</v>
      </c>
      <c r="CM1649" s="1" t="str">
        <f t="shared" si="25"/>
        <v>1407/07/01</v>
      </c>
    </row>
    <row r="1650" spans="89:91" ht="43.5" customHeight="1">
      <c r="CK1650" s="1" t="s">
        <v>1884</v>
      </c>
      <c r="CL1650" s="198">
        <v>47019</v>
      </c>
      <c r="CM1650" s="1" t="str">
        <f t="shared" si="25"/>
        <v>1407/07/02</v>
      </c>
    </row>
    <row r="1651" spans="89:91" ht="43.5" customHeight="1">
      <c r="CK1651" s="1" t="s">
        <v>1885</v>
      </c>
      <c r="CL1651" s="198">
        <v>47020</v>
      </c>
      <c r="CM1651" s="1" t="str">
        <f t="shared" si="25"/>
        <v>1407/07/03</v>
      </c>
    </row>
    <row r="1652" spans="89:91" ht="43.5" customHeight="1">
      <c r="CK1652" s="1" t="s">
        <v>1886</v>
      </c>
      <c r="CL1652" s="198">
        <v>47021</v>
      </c>
      <c r="CM1652" s="1" t="str">
        <f t="shared" si="25"/>
        <v>1407/07/04</v>
      </c>
    </row>
    <row r="1653" spans="89:91" ht="43.5" customHeight="1">
      <c r="CK1653" s="1" t="s">
        <v>1887</v>
      </c>
      <c r="CL1653" s="198">
        <v>47022</v>
      </c>
      <c r="CM1653" s="1" t="str">
        <f t="shared" si="25"/>
        <v>1407/07/05</v>
      </c>
    </row>
    <row r="1654" spans="89:91" ht="43.5" customHeight="1">
      <c r="CK1654" s="1" t="s">
        <v>1888</v>
      </c>
      <c r="CL1654" s="198">
        <v>47023</v>
      </c>
      <c r="CM1654" s="1" t="str">
        <f t="shared" si="25"/>
        <v>1407/07/06</v>
      </c>
    </row>
    <row r="1655" spans="89:91" ht="43.5" customHeight="1">
      <c r="CK1655" s="1" t="s">
        <v>1889</v>
      </c>
      <c r="CL1655" s="198">
        <v>47024</v>
      </c>
      <c r="CM1655" s="1" t="str">
        <f t="shared" si="25"/>
        <v>1407/07/07</v>
      </c>
    </row>
    <row r="1656" spans="89:91" ht="43.5" customHeight="1">
      <c r="CK1656" s="1" t="s">
        <v>1890</v>
      </c>
      <c r="CL1656" s="198">
        <v>47025</v>
      </c>
      <c r="CM1656" s="1" t="str">
        <f t="shared" si="25"/>
        <v>1407/07/08</v>
      </c>
    </row>
    <row r="1657" spans="89:91" ht="43.5" customHeight="1">
      <c r="CK1657" s="1" t="s">
        <v>1891</v>
      </c>
      <c r="CL1657" s="198">
        <v>47026</v>
      </c>
      <c r="CM1657" s="1" t="str">
        <f t="shared" si="25"/>
        <v>1407/07/09</v>
      </c>
    </row>
    <row r="1658" spans="89:91" ht="43.5" customHeight="1">
      <c r="CK1658" s="1" t="s">
        <v>1892</v>
      </c>
      <c r="CL1658" s="198">
        <v>47027</v>
      </c>
      <c r="CM1658" s="1" t="str">
        <f t="shared" si="25"/>
        <v>1407/07/10</v>
      </c>
    </row>
    <row r="1659" spans="89:91" ht="43.5" customHeight="1">
      <c r="CK1659" s="1" t="s">
        <v>1893</v>
      </c>
      <c r="CL1659" s="198">
        <v>47028</v>
      </c>
      <c r="CM1659" s="1" t="str">
        <f t="shared" si="25"/>
        <v>1407/07/11</v>
      </c>
    </row>
    <row r="1660" spans="89:91" ht="43.5" customHeight="1">
      <c r="CK1660" s="1" t="s">
        <v>1894</v>
      </c>
      <c r="CL1660" s="198">
        <v>47029</v>
      </c>
      <c r="CM1660" s="1" t="str">
        <f t="shared" si="25"/>
        <v>1407/07/12</v>
      </c>
    </row>
    <row r="1661" spans="89:91" ht="43.5" customHeight="1">
      <c r="CK1661" s="1" t="s">
        <v>1895</v>
      </c>
      <c r="CL1661" s="198">
        <v>47030</v>
      </c>
      <c r="CM1661" s="1" t="str">
        <f t="shared" si="25"/>
        <v>1407/07/13</v>
      </c>
    </row>
    <row r="1662" spans="89:91" ht="43.5" customHeight="1">
      <c r="CK1662" s="1" t="s">
        <v>1896</v>
      </c>
      <c r="CL1662" s="198">
        <v>47031</v>
      </c>
      <c r="CM1662" s="1" t="str">
        <f t="shared" si="25"/>
        <v>1407/07/14</v>
      </c>
    </row>
    <row r="1663" spans="89:91" ht="43.5" customHeight="1">
      <c r="CK1663" s="1" t="s">
        <v>1897</v>
      </c>
      <c r="CL1663" s="198">
        <v>47032</v>
      </c>
      <c r="CM1663" s="1" t="str">
        <f t="shared" si="25"/>
        <v>1407/07/15</v>
      </c>
    </row>
    <row r="1664" spans="89:91" ht="43.5" customHeight="1">
      <c r="CK1664" s="1" t="s">
        <v>1898</v>
      </c>
      <c r="CL1664" s="198">
        <v>47033</v>
      </c>
      <c r="CM1664" s="1" t="str">
        <f t="shared" si="25"/>
        <v>1407/07/16</v>
      </c>
    </row>
    <row r="1665" spans="89:91" ht="43.5" customHeight="1">
      <c r="CK1665" s="1" t="s">
        <v>1899</v>
      </c>
      <c r="CL1665" s="198">
        <v>47034</v>
      </c>
      <c r="CM1665" s="1" t="str">
        <f t="shared" si="25"/>
        <v>1407/07/17</v>
      </c>
    </row>
    <row r="1666" spans="89:91" ht="43.5" customHeight="1">
      <c r="CK1666" s="1" t="s">
        <v>1900</v>
      </c>
      <c r="CL1666" s="198">
        <v>47035</v>
      </c>
      <c r="CM1666" s="1" t="str">
        <f t="shared" si="25"/>
        <v>1407/07/18</v>
      </c>
    </row>
    <row r="1667" spans="89:91" ht="43.5" customHeight="1">
      <c r="CK1667" s="1" t="s">
        <v>1901</v>
      </c>
      <c r="CL1667" s="198">
        <v>47036</v>
      </c>
      <c r="CM1667" s="1" t="str">
        <f t="shared" ref="CM1667:CM1730" si="26">TEXT(CL1667,"[$-fa-IR,96]yyyy/mm/dd")</f>
        <v>1407/07/19</v>
      </c>
    </row>
    <row r="1668" spans="89:91" ht="43.5" customHeight="1">
      <c r="CK1668" s="1" t="s">
        <v>1902</v>
      </c>
      <c r="CL1668" s="198">
        <v>47037</v>
      </c>
      <c r="CM1668" s="1" t="str">
        <f t="shared" si="26"/>
        <v>1407/07/20</v>
      </c>
    </row>
    <row r="1669" spans="89:91" ht="43.5" customHeight="1">
      <c r="CK1669" s="1" t="s">
        <v>1903</v>
      </c>
      <c r="CL1669" s="198">
        <v>47038</v>
      </c>
      <c r="CM1669" s="1" t="str">
        <f t="shared" si="26"/>
        <v>1407/07/21</v>
      </c>
    </row>
    <row r="1670" spans="89:91" ht="43.5" customHeight="1">
      <c r="CK1670" s="1" t="s">
        <v>1904</v>
      </c>
      <c r="CL1670" s="198">
        <v>47039</v>
      </c>
      <c r="CM1670" s="1" t="str">
        <f t="shared" si="26"/>
        <v>1407/07/22</v>
      </c>
    </row>
    <row r="1671" spans="89:91" ht="43.5" customHeight="1">
      <c r="CK1671" s="1" t="s">
        <v>1905</v>
      </c>
      <c r="CL1671" s="198">
        <v>47040</v>
      </c>
      <c r="CM1671" s="1" t="str">
        <f t="shared" si="26"/>
        <v>1407/07/23</v>
      </c>
    </row>
    <row r="1672" spans="89:91" ht="43.5" customHeight="1">
      <c r="CK1672" s="1" t="s">
        <v>1906</v>
      </c>
      <c r="CL1672" s="198">
        <v>47041</v>
      </c>
      <c r="CM1672" s="1" t="str">
        <f t="shared" si="26"/>
        <v>1407/07/24</v>
      </c>
    </row>
    <row r="1673" spans="89:91" ht="43.5" customHeight="1">
      <c r="CK1673" s="1" t="s">
        <v>1907</v>
      </c>
      <c r="CL1673" s="198">
        <v>47042</v>
      </c>
      <c r="CM1673" s="1" t="str">
        <f t="shared" si="26"/>
        <v>1407/07/25</v>
      </c>
    </row>
    <row r="1674" spans="89:91" ht="43.5" customHeight="1">
      <c r="CK1674" s="1" t="s">
        <v>1908</v>
      </c>
      <c r="CL1674" s="198">
        <v>47043</v>
      </c>
      <c r="CM1674" s="1" t="str">
        <f t="shared" si="26"/>
        <v>1407/07/26</v>
      </c>
    </row>
    <row r="1675" spans="89:91" ht="43.5" customHeight="1">
      <c r="CK1675" s="1" t="s">
        <v>1909</v>
      </c>
      <c r="CL1675" s="198">
        <v>47044</v>
      </c>
      <c r="CM1675" s="1" t="str">
        <f t="shared" si="26"/>
        <v>1407/07/27</v>
      </c>
    </row>
    <row r="1676" spans="89:91" ht="43.5" customHeight="1">
      <c r="CK1676" s="1" t="s">
        <v>1910</v>
      </c>
      <c r="CL1676" s="198">
        <v>47045</v>
      </c>
      <c r="CM1676" s="1" t="str">
        <f t="shared" si="26"/>
        <v>1407/07/28</v>
      </c>
    </row>
    <row r="1677" spans="89:91" ht="43.5" customHeight="1">
      <c r="CK1677" s="1" t="s">
        <v>1911</v>
      </c>
      <c r="CL1677" s="198">
        <v>47046</v>
      </c>
      <c r="CM1677" s="1" t="str">
        <f t="shared" si="26"/>
        <v>1407/07/29</v>
      </c>
    </row>
    <row r="1678" spans="89:91" ht="43.5" customHeight="1">
      <c r="CK1678" s="1" t="s">
        <v>1912</v>
      </c>
      <c r="CL1678" s="198">
        <v>47047</v>
      </c>
      <c r="CM1678" s="1" t="str">
        <f t="shared" si="26"/>
        <v>1407/07/30</v>
      </c>
    </row>
    <row r="1679" spans="89:91" ht="43.5" customHeight="1">
      <c r="CK1679" s="1" t="s">
        <v>1913</v>
      </c>
      <c r="CL1679" s="198">
        <v>47048</v>
      </c>
      <c r="CM1679" s="1" t="str">
        <f t="shared" si="26"/>
        <v>1407/08/01</v>
      </c>
    </row>
    <row r="1680" spans="89:91" ht="43.5" customHeight="1">
      <c r="CK1680" s="1" t="s">
        <v>1914</v>
      </c>
      <c r="CL1680" s="198">
        <v>47049</v>
      </c>
      <c r="CM1680" s="1" t="str">
        <f t="shared" si="26"/>
        <v>1407/08/02</v>
      </c>
    </row>
    <row r="1681" spans="89:91" ht="43.5" customHeight="1">
      <c r="CK1681" s="1" t="s">
        <v>1915</v>
      </c>
      <c r="CL1681" s="198">
        <v>47050</v>
      </c>
      <c r="CM1681" s="1" t="str">
        <f t="shared" si="26"/>
        <v>1407/08/03</v>
      </c>
    </row>
    <row r="1682" spans="89:91" ht="43.5" customHeight="1">
      <c r="CK1682" s="1" t="s">
        <v>1916</v>
      </c>
      <c r="CL1682" s="198">
        <v>47051</v>
      </c>
      <c r="CM1682" s="1" t="str">
        <f t="shared" si="26"/>
        <v>1407/08/04</v>
      </c>
    </row>
    <row r="1683" spans="89:91" ht="43.5" customHeight="1">
      <c r="CK1683" s="1" t="s">
        <v>1917</v>
      </c>
      <c r="CL1683" s="198">
        <v>47052</v>
      </c>
      <c r="CM1683" s="1" t="str">
        <f t="shared" si="26"/>
        <v>1407/08/05</v>
      </c>
    </row>
    <row r="1684" spans="89:91" ht="43.5" customHeight="1">
      <c r="CK1684" s="1" t="s">
        <v>1918</v>
      </c>
      <c r="CL1684" s="198">
        <v>47053</v>
      </c>
      <c r="CM1684" s="1" t="str">
        <f t="shared" si="26"/>
        <v>1407/08/06</v>
      </c>
    </row>
    <row r="1685" spans="89:91" ht="43.5" customHeight="1">
      <c r="CK1685" s="1" t="s">
        <v>1919</v>
      </c>
      <c r="CL1685" s="198">
        <v>47054</v>
      </c>
      <c r="CM1685" s="1" t="str">
        <f t="shared" si="26"/>
        <v>1407/08/07</v>
      </c>
    </row>
    <row r="1686" spans="89:91" ht="43.5" customHeight="1">
      <c r="CK1686" s="1" t="s">
        <v>1920</v>
      </c>
      <c r="CL1686" s="198">
        <v>47055</v>
      </c>
      <c r="CM1686" s="1" t="str">
        <f t="shared" si="26"/>
        <v>1407/08/08</v>
      </c>
    </row>
    <row r="1687" spans="89:91" ht="43.5" customHeight="1">
      <c r="CK1687" s="1" t="s">
        <v>1921</v>
      </c>
      <c r="CL1687" s="198">
        <v>47056</v>
      </c>
      <c r="CM1687" s="1" t="str">
        <f t="shared" si="26"/>
        <v>1407/08/09</v>
      </c>
    </row>
    <row r="1688" spans="89:91" ht="43.5" customHeight="1">
      <c r="CK1688" s="1" t="s">
        <v>1922</v>
      </c>
      <c r="CL1688" s="198">
        <v>47057</v>
      </c>
      <c r="CM1688" s="1" t="str">
        <f t="shared" si="26"/>
        <v>1407/08/10</v>
      </c>
    </row>
    <row r="1689" spans="89:91" ht="43.5" customHeight="1">
      <c r="CK1689" s="1" t="s">
        <v>1923</v>
      </c>
      <c r="CL1689" s="198">
        <v>47058</v>
      </c>
      <c r="CM1689" s="1" t="str">
        <f t="shared" si="26"/>
        <v>1407/08/11</v>
      </c>
    </row>
    <row r="1690" spans="89:91" ht="43.5" customHeight="1">
      <c r="CK1690" s="1" t="s">
        <v>1924</v>
      </c>
      <c r="CL1690" s="198">
        <v>47059</v>
      </c>
      <c r="CM1690" s="1" t="str">
        <f t="shared" si="26"/>
        <v>1407/08/12</v>
      </c>
    </row>
    <row r="1691" spans="89:91" ht="43.5" customHeight="1">
      <c r="CK1691" s="1" t="s">
        <v>1925</v>
      </c>
      <c r="CL1691" s="198">
        <v>47060</v>
      </c>
      <c r="CM1691" s="1" t="str">
        <f t="shared" si="26"/>
        <v>1407/08/13</v>
      </c>
    </row>
    <row r="1692" spans="89:91" ht="43.5" customHeight="1">
      <c r="CK1692" s="1" t="s">
        <v>1926</v>
      </c>
      <c r="CL1692" s="198">
        <v>47061</v>
      </c>
      <c r="CM1692" s="1" t="str">
        <f t="shared" si="26"/>
        <v>1407/08/14</v>
      </c>
    </row>
    <row r="1693" spans="89:91" ht="43.5" customHeight="1">
      <c r="CK1693" s="1" t="s">
        <v>1927</v>
      </c>
      <c r="CL1693" s="198">
        <v>47062</v>
      </c>
      <c r="CM1693" s="1" t="str">
        <f t="shared" si="26"/>
        <v>1407/08/15</v>
      </c>
    </row>
    <row r="1694" spans="89:91" ht="43.5" customHeight="1">
      <c r="CK1694" s="1" t="s">
        <v>1928</v>
      </c>
      <c r="CL1694" s="198">
        <v>47063</v>
      </c>
      <c r="CM1694" s="1" t="str">
        <f t="shared" si="26"/>
        <v>1407/08/16</v>
      </c>
    </row>
    <row r="1695" spans="89:91" ht="43.5" customHeight="1">
      <c r="CK1695" s="1" t="s">
        <v>1929</v>
      </c>
      <c r="CL1695" s="198">
        <v>47064</v>
      </c>
      <c r="CM1695" s="1" t="str">
        <f t="shared" si="26"/>
        <v>1407/08/17</v>
      </c>
    </row>
    <row r="1696" spans="89:91" ht="43.5" customHeight="1">
      <c r="CK1696" s="1" t="s">
        <v>1930</v>
      </c>
      <c r="CL1696" s="198">
        <v>47065</v>
      </c>
      <c r="CM1696" s="1" t="str">
        <f t="shared" si="26"/>
        <v>1407/08/18</v>
      </c>
    </row>
    <row r="1697" spans="89:91" ht="43.5" customHeight="1">
      <c r="CK1697" s="1" t="s">
        <v>1931</v>
      </c>
      <c r="CL1697" s="198">
        <v>47066</v>
      </c>
      <c r="CM1697" s="1" t="str">
        <f t="shared" si="26"/>
        <v>1407/08/19</v>
      </c>
    </row>
    <row r="1698" spans="89:91" ht="43.5" customHeight="1">
      <c r="CK1698" s="1" t="s">
        <v>1932</v>
      </c>
      <c r="CL1698" s="198">
        <v>47067</v>
      </c>
      <c r="CM1698" s="1" t="str">
        <f t="shared" si="26"/>
        <v>1407/08/20</v>
      </c>
    </row>
    <row r="1699" spans="89:91" ht="43.5" customHeight="1">
      <c r="CK1699" s="1" t="s">
        <v>1933</v>
      </c>
      <c r="CL1699" s="198">
        <v>47068</v>
      </c>
      <c r="CM1699" s="1" t="str">
        <f t="shared" si="26"/>
        <v>1407/08/21</v>
      </c>
    </row>
    <row r="1700" spans="89:91" ht="43.5" customHeight="1">
      <c r="CK1700" s="1" t="s">
        <v>1934</v>
      </c>
      <c r="CL1700" s="198">
        <v>47069</v>
      </c>
      <c r="CM1700" s="1" t="str">
        <f t="shared" si="26"/>
        <v>1407/08/22</v>
      </c>
    </row>
    <row r="1701" spans="89:91" ht="43.5" customHeight="1">
      <c r="CK1701" s="1" t="s">
        <v>1935</v>
      </c>
      <c r="CL1701" s="198">
        <v>47070</v>
      </c>
      <c r="CM1701" s="1" t="str">
        <f t="shared" si="26"/>
        <v>1407/08/23</v>
      </c>
    </row>
    <row r="1702" spans="89:91" ht="43.5" customHeight="1">
      <c r="CK1702" s="1" t="s">
        <v>1936</v>
      </c>
      <c r="CL1702" s="198">
        <v>47071</v>
      </c>
      <c r="CM1702" s="1" t="str">
        <f t="shared" si="26"/>
        <v>1407/08/24</v>
      </c>
    </row>
    <row r="1703" spans="89:91" ht="43.5" customHeight="1">
      <c r="CK1703" s="1" t="s">
        <v>1937</v>
      </c>
      <c r="CL1703" s="198">
        <v>47072</v>
      </c>
      <c r="CM1703" s="1" t="str">
        <f t="shared" si="26"/>
        <v>1407/08/25</v>
      </c>
    </row>
    <row r="1704" spans="89:91" ht="43.5" customHeight="1">
      <c r="CK1704" s="1" t="s">
        <v>1938</v>
      </c>
      <c r="CL1704" s="198">
        <v>47073</v>
      </c>
      <c r="CM1704" s="1" t="str">
        <f t="shared" si="26"/>
        <v>1407/08/26</v>
      </c>
    </row>
    <row r="1705" spans="89:91" ht="43.5" customHeight="1">
      <c r="CK1705" s="1" t="s">
        <v>1939</v>
      </c>
      <c r="CL1705" s="198">
        <v>47074</v>
      </c>
      <c r="CM1705" s="1" t="str">
        <f t="shared" si="26"/>
        <v>1407/08/27</v>
      </c>
    </row>
    <row r="1706" spans="89:91" ht="43.5" customHeight="1">
      <c r="CK1706" s="1" t="s">
        <v>1940</v>
      </c>
      <c r="CL1706" s="198">
        <v>47075</v>
      </c>
      <c r="CM1706" s="1" t="str">
        <f t="shared" si="26"/>
        <v>1407/08/28</v>
      </c>
    </row>
    <row r="1707" spans="89:91" ht="43.5" customHeight="1">
      <c r="CK1707" s="1" t="s">
        <v>1941</v>
      </c>
      <c r="CL1707" s="198">
        <v>47076</v>
      </c>
      <c r="CM1707" s="1" t="str">
        <f t="shared" si="26"/>
        <v>1407/08/29</v>
      </c>
    </row>
    <row r="1708" spans="89:91" ht="43.5" customHeight="1">
      <c r="CK1708" s="1" t="s">
        <v>1942</v>
      </c>
      <c r="CL1708" s="198">
        <v>47077</v>
      </c>
      <c r="CM1708" s="1" t="str">
        <f t="shared" si="26"/>
        <v>1407/08/30</v>
      </c>
    </row>
    <row r="1709" spans="89:91" ht="43.5" customHeight="1">
      <c r="CK1709" s="1" t="s">
        <v>1943</v>
      </c>
      <c r="CL1709" s="198">
        <v>47078</v>
      </c>
      <c r="CM1709" s="1" t="str">
        <f t="shared" si="26"/>
        <v>1407/09/01</v>
      </c>
    </row>
    <row r="1710" spans="89:91" ht="43.5" customHeight="1">
      <c r="CK1710" s="1" t="s">
        <v>1944</v>
      </c>
      <c r="CL1710" s="198">
        <v>47079</v>
      </c>
      <c r="CM1710" s="1" t="str">
        <f t="shared" si="26"/>
        <v>1407/09/02</v>
      </c>
    </row>
    <row r="1711" spans="89:91" ht="43.5" customHeight="1">
      <c r="CK1711" s="1" t="s">
        <v>1945</v>
      </c>
      <c r="CL1711" s="198">
        <v>47080</v>
      </c>
      <c r="CM1711" s="1" t="str">
        <f t="shared" si="26"/>
        <v>1407/09/03</v>
      </c>
    </row>
    <row r="1712" spans="89:91" ht="43.5" customHeight="1">
      <c r="CK1712" s="1" t="s">
        <v>1946</v>
      </c>
      <c r="CL1712" s="198">
        <v>47081</v>
      </c>
      <c r="CM1712" s="1" t="str">
        <f t="shared" si="26"/>
        <v>1407/09/04</v>
      </c>
    </row>
    <row r="1713" spans="89:91" ht="43.5" customHeight="1">
      <c r="CK1713" s="1" t="s">
        <v>1947</v>
      </c>
      <c r="CL1713" s="198">
        <v>47082</v>
      </c>
      <c r="CM1713" s="1" t="str">
        <f t="shared" si="26"/>
        <v>1407/09/05</v>
      </c>
    </row>
    <row r="1714" spans="89:91" ht="43.5" customHeight="1">
      <c r="CK1714" s="1" t="s">
        <v>1948</v>
      </c>
      <c r="CL1714" s="198">
        <v>47083</v>
      </c>
      <c r="CM1714" s="1" t="str">
        <f t="shared" si="26"/>
        <v>1407/09/06</v>
      </c>
    </row>
    <row r="1715" spans="89:91" ht="43.5" customHeight="1">
      <c r="CK1715" s="1" t="s">
        <v>1949</v>
      </c>
      <c r="CL1715" s="198">
        <v>47084</v>
      </c>
      <c r="CM1715" s="1" t="str">
        <f t="shared" si="26"/>
        <v>1407/09/07</v>
      </c>
    </row>
    <row r="1716" spans="89:91" ht="43.5" customHeight="1">
      <c r="CK1716" s="1" t="s">
        <v>1950</v>
      </c>
      <c r="CL1716" s="198">
        <v>47085</v>
      </c>
      <c r="CM1716" s="1" t="str">
        <f t="shared" si="26"/>
        <v>1407/09/08</v>
      </c>
    </row>
    <row r="1717" spans="89:91" ht="43.5" customHeight="1">
      <c r="CK1717" s="1" t="s">
        <v>1951</v>
      </c>
      <c r="CL1717" s="198">
        <v>47086</v>
      </c>
      <c r="CM1717" s="1" t="str">
        <f t="shared" si="26"/>
        <v>1407/09/09</v>
      </c>
    </row>
    <row r="1718" spans="89:91" ht="43.5" customHeight="1">
      <c r="CK1718" s="1" t="s">
        <v>1952</v>
      </c>
      <c r="CL1718" s="198">
        <v>47087</v>
      </c>
      <c r="CM1718" s="1" t="str">
        <f t="shared" si="26"/>
        <v>1407/09/10</v>
      </c>
    </row>
    <row r="1719" spans="89:91" ht="43.5" customHeight="1">
      <c r="CK1719" s="1" t="s">
        <v>1953</v>
      </c>
      <c r="CL1719" s="198">
        <v>47088</v>
      </c>
      <c r="CM1719" s="1" t="str">
        <f t="shared" si="26"/>
        <v>1407/09/11</v>
      </c>
    </row>
    <row r="1720" spans="89:91" ht="43.5" customHeight="1">
      <c r="CK1720" s="1" t="s">
        <v>1954</v>
      </c>
      <c r="CL1720" s="198">
        <v>47089</v>
      </c>
      <c r="CM1720" s="1" t="str">
        <f t="shared" si="26"/>
        <v>1407/09/12</v>
      </c>
    </row>
    <row r="1721" spans="89:91" ht="43.5" customHeight="1">
      <c r="CK1721" s="1" t="s">
        <v>1955</v>
      </c>
      <c r="CL1721" s="198">
        <v>47090</v>
      </c>
      <c r="CM1721" s="1" t="str">
        <f t="shared" si="26"/>
        <v>1407/09/13</v>
      </c>
    </row>
    <row r="1722" spans="89:91" ht="43.5" customHeight="1">
      <c r="CK1722" s="1" t="s">
        <v>1956</v>
      </c>
      <c r="CL1722" s="198">
        <v>47091</v>
      </c>
      <c r="CM1722" s="1" t="str">
        <f t="shared" si="26"/>
        <v>1407/09/14</v>
      </c>
    </row>
    <row r="1723" spans="89:91" ht="43.5" customHeight="1">
      <c r="CK1723" s="1" t="s">
        <v>1957</v>
      </c>
      <c r="CL1723" s="198">
        <v>47092</v>
      </c>
      <c r="CM1723" s="1" t="str">
        <f t="shared" si="26"/>
        <v>1407/09/15</v>
      </c>
    </row>
    <row r="1724" spans="89:91" ht="43.5" customHeight="1">
      <c r="CK1724" s="1" t="s">
        <v>1958</v>
      </c>
      <c r="CL1724" s="198">
        <v>47093</v>
      </c>
      <c r="CM1724" s="1" t="str">
        <f t="shared" si="26"/>
        <v>1407/09/16</v>
      </c>
    </row>
    <row r="1725" spans="89:91" ht="43.5" customHeight="1">
      <c r="CK1725" s="1" t="s">
        <v>1959</v>
      </c>
      <c r="CL1725" s="198">
        <v>47094</v>
      </c>
      <c r="CM1725" s="1" t="str">
        <f t="shared" si="26"/>
        <v>1407/09/17</v>
      </c>
    </row>
    <row r="1726" spans="89:91" ht="43.5" customHeight="1">
      <c r="CK1726" s="1" t="s">
        <v>1960</v>
      </c>
      <c r="CL1726" s="198">
        <v>47095</v>
      </c>
      <c r="CM1726" s="1" t="str">
        <f t="shared" si="26"/>
        <v>1407/09/18</v>
      </c>
    </row>
    <row r="1727" spans="89:91" ht="43.5" customHeight="1">
      <c r="CK1727" s="1" t="s">
        <v>1961</v>
      </c>
      <c r="CL1727" s="198">
        <v>47096</v>
      </c>
      <c r="CM1727" s="1" t="str">
        <f t="shared" si="26"/>
        <v>1407/09/19</v>
      </c>
    </row>
    <row r="1728" spans="89:91" ht="43.5" customHeight="1">
      <c r="CK1728" s="1" t="s">
        <v>1962</v>
      </c>
      <c r="CL1728" s="198">
        <v>47097</v>
      </c>
      <c r="CM1728" s="1" t="str">
        <f t="shared" si="26"/>
        <v>1407/09/20</v>
      </c>
    </row>
    <row r="1729" spans="89:91" ht="43.5" customHeight="1">
      <c r="CK1729" s="1" t="s">
        <v>1963</v>
      </c>
      <c r="CL1729" s="198">
        <v>47098</v>
      </c>
      <c r="CM1729" s="1" t="str">
        <f t="shared" si="26"/>
        <v>1407/09/21</v>
      </c>
    </row>
    <row r="1730" spans="89:91" ht="43.5" customHeight="1">
      <c r="CK1730" s="1" t="s">
        <v>1964</v>
      </c>
      <c r="CL1730" s="198">
        <v>47099</v>
      </c>
      <c r="CM1730" s="1" t="str">
        <f t="shared" si="26"/>
        <v>1407/09/22</v>
      </c>
    </row>
    <row r="1731" spans="89:91" ht="43.5" customHeight="1">
      <c r="CK1731" s="1" t="s">
        <v>1965</v>
      </c>
      <c r="CL1731" s="198">
        <v>47100</v>
      </c>
      <c r="CM1731" s="1" t="str">
        <f t="shared" ref="CM1731:CM1794" si="27">TEXT(CL1731,"[$-fa-IR,96]yyyy/mm/dd")</f>
        <v>1407/09/23</v>
      </c>
    </row>
    <row r="1732" spans="89:91" ht="43.5" customHeight="1">
      <c r="CK1732" s="1" t="s">
        <v>1966</v>
      </c>
      <c r="CL1732" s="198">
        <v>47101</v>
      </c>
      <c r="CM1732" s="1" t="str">
        <f t="shared" si="27"/>
        <v>1407/09/24</v>
      </c>
    </row>
    <row r="1733" spans="89:91" ht="43.5" customHeight="1">
      <c r="CK1733" s="1" t="s">
        <v>1967</v>
      </c>
      <c r="CL1733" s="198">
        <v>47102</v>
      </c>
      <c r="CM1733" s="1" t="str">
        <f t="shared" si="27"/>
        <v>1407/09/25</v>
      </c>
    </row>
    <row r="1734" spans="89:91" ht="43.5" customHeight="1">
      <c r="CK1734" s="1" t="s">
        <v>1968</v>
      </c>
      <c r="CL1734" s="198">
        <v>47103</v>
      </c>
      <c r="CM1734" s="1" t="str">
        <f t="shared" si="27"/>
        <v>1407/09/26</v>
      </c>
    </row>
    <row r="1735" spans="89:91" ht="43.5" customHeight="1">
      <c r="CK1735" s="1" t="s">
        <v>1969</v>
      </c>
      <c r="CL1735" s="198">
        <v>47104</v>
      </c>
      <c r="CM1735" s="1" t="str">
        <f t="shared" si="27"/>
        <v>1407/09/27</v>
      </c>
    </row>
    <row r="1736" spans="89:91" ht="43.5" customHeight="1">
      <c r="CK1736" s="1" t="s">
        <v>1970</v>
      </c>
      <c r="CL1736" s="198">
        <v>47105</v>
      </c>
      <c r="CM1736" s="1" t="str">
        <f t="shared" si="27"/>
        <v>1407/09/28</v>
      </c>
    </row>
    <row r="1737" spans="89:91" ht="43.5" customHeight="1">
      <c r="CK1737" s="1" t="s">
        <v>1971</v>
      </c>
      <c r="CL1737" s="198">
        <v>47106</v>
      </c>
      <c r="CM1737" s="1" t="str">
        <f t="shared" si="27"/>
        <v>1407/09/29</v>
      </c>
    </row>
    <row r="1738" spans="89:91" ht="43.5" customHeight="1">
      <c r="CK1738" s="1" t="s">
        <v>1972</v>
      </c>
      <c r="CL1738" s="198">
        <v>47107</v>
      </c>
      <c r="CM1738" s="1" t="str">
        <f t="shared" si="27"/>
        <v>1407/09/30</v>
      </c>
    </row>
    <row r="1739" spans="89:91" ht="43.5" customHeight="1">
      <c r="CK1739" s="1" t="s">
        <v>1973</v>
      </c>
      <c r="CL1739" s="198">
        <v>47108</v>
      </c>
      <c r="CM1739" s="1" t="str">
        <f t="shared" si="27"/>
        <v>1407/10/01</v>
      </c>
    </row>
    <row r="1740" spans="89:91" ht="43.5" customHeight="1">
      <c r="CK1740" s="1" t="s">
        <v>1974</v>
      </c>
      <c r="CL1740" s="198">
        <v>47109</v>
      </c>
      <c r="CM1740" s="1" t="str">
        <f t="shared" si="27"/>
        <v>1407/10/02</v>
      </c>
    </row>
    <row r="1741" spans="89:91" ht="43.5" customHeight="1">
      <c r="CK1741" s="1" t="s">
        <v>1975</v>
      </c>
      <c r="CL1741" s="198">
        <v>47110</v>
      </c>
      <c r="CM1741" s="1" t="str">
        <f t="shared" si="27"/>
        <v>1407/10/03</v>
      </c>
    </row>
    <row r="1742" spans="89:91" ht="43.5" customHeight="1">
      <c r="CK1742" s="1" t="s">
        <v>1976</v>
      </c>
      <c r="CL1742" s="198">
        <v>47111</v>
      </c>
      <c r="CM1742" s="1" t="str">
        <f t="shared" si="27"/>
        <v>1407/10/04</v>
      </c>
    </row>
    <row r="1743" spans="89:91" ht="43.5" customHeight="1">
      <c r="CK1743" s="1" t="s">
        <v>1977</v>
      </c>
      <c r="CL1743" s="198">
        <v>47112</v>
      </c>
      <c r="CM1743" s="1" t="str">
        <f t="shared" si="27"/>
        <v>1407/10/05</v>
      </c>
    </row>
    <row r="1744" spans="89:91" ht="43.5" customHeight="1">
      <c r="CK1744" s="1" t="s">
        <v>1978</v>
      </c>
      <c r="CL1744" s="198">
        <v>47113</v>
      </c>
      <c r="CM1744" s="1" t="str">
        <f t="shared" si="27"/>
        <v>1407/10/06</v>
      </c>
    </row>
    <row r="1745" spans="89:91" ht="43.5" customHeight="1">
      <c r="CK1745" s="1" t="s">
        <v>1979</v>
      </c>
      <c r="CL1745" s="198">
        <v>47114</v>
      </c>
      <c r="CM1745" s="1" t="str">
        <f t="shared" si="27"/>
        <v>1407/10/07</v>
      </c>
    </row>
    <row r="1746" spans="89:91" ht="43.5" customHeight="1">
      <c r="CK1746" s="1" t="s">
        <v>1980</v>
      </c>
      <c r="CL1746" s="198">
        <v>47115</v>
      </c>
      <c r="CM1746" s="1" t="str">
        <f t="shared" si="27"/>
        <v>1407/10/08</v>
      </c>
    </row>
    <row r="1747" spans="89:91" ht="43.5" customHeight="1">
      <c r="CK1747" s="1" t="s">
        <v>1981</v>
      </c>
      <c r="CL1747" s="198">
        <v>47116</v>
      </c>
      <c r="CM1747" s="1" t="str">
        <f t="shared" si="27"/>
        <v>1407/10/09</v>
      </c>
    </row>
    <row r="1748" spans="89:91" ht="43.5" customHeight="1">
      <c r="CK1748" s="1" t="s">
        <v>1982</v>
      </c>
      <c r="CL1748" s="198">
        <v>47117</v>
      </c>
      <c r="CM1748" s="1" t="str">
        <f t="shared" si="27"/>
        <v>1407/10/10</v>
      </c>
    </row>
    <row r="1749" spans="89:91" ht="43.5" customHeight="1">
      <c r="CK1749" s="1" t="s">
        <v>1983</v>
      </c>
      <c r="CL1749" s="198">
        <v>47118</v>
      </c>
      <c r="CM1749" s="1" t="str">
        <f t="shared" si="27"/>
        <v>1407/10/11</v>
      </c>
    </row>
    <row r="1750" spans="89:91" ht="43.5" customHeight="1">
      <c r="CK1750" s="1" t="s">
        <v>1984</v>
      </c>
      <c r="CL1750" s="198">
        <v>47119</v>
      </c>
      <c r="CM1750" s="1" t="str">
        <f t="shared" si="27"/>
        <v>1407/10/12</v>
      </c>
    </row>
    <row r="1751" spans="89:91" ht="43.5" customHeight="1">
      <c r="CK1751" s="1" t="s">
        <v>1985</v>
      </c>
      <c r="CL1751" s="198">
        <v>47120</v>
      </c>
      <c r="CM1751" s="1" t="str">
        <f t="shared" si="27"/>
        <v>1407/10/13</v>
      </c>
    </row>
    <row r="1752" spans="89:91" ht="43.5" customHeight="1">
      <c r="CK1752" s="1" t="s">
        <v>1986</v>
      </c>
      <c r="CL1752" s="198">
        <v>47121</v>
      </c>
      <c r="CM1752" s="1" t="str">
        <f t="shared" si="27"/>
        <v>1407/10/14</v>
      </c>
    </row>
    <row r="1753" spans="89:91" ht="43.5" customHeight="1">
      <c r="CK1753" s="1" t="s">
        <v>1987</v>
      </c>
      <c r="CL1753" s="198">
        <v>47122</v>
      </c>
      <c r="CM1753" s="1" t="str">
        <f t="shared" si="27"/>
        <v>1407/10/15</v>
      </c>
    </row>
    <row r="1754" spans="89:91" ht="43.5" customHeight="1">
      <c r="CK1754" s="1" t="s">
        <v>1988</v>
      </c>
      <c r="CL1754" s="198">
        <v>47123</v>
      </c>
      <c r="CM1754" s="1" t="str">
        <f t="shared" si="27"/>
        <v>1407/10/16</v>
      </c>
    </row>
    <row r="1755" spans="89:91" ht="43.5" customHeight="1">
      <c r="CK1755" s="1" t="s">
        <v>1989</v>
      </c>
      <c r="CL1755" s="198">
        <v>47124</v>
      </c>
      <c r="CM1755" s="1" t="str">
        <f t="shared" si="27"/>
        <v>1407/10/17</v>
      </c>
    </row>
    <row r="1756" spans="89:91" ht="43.5" customHeight="1">
      <c r="CK1756" s="1" t="s">
        <v>1990</v>
      </c>
      <c r="CL1756" s="198">
        <v>47125</v>
      </c>
      <c r="CM1756" s="1" t="str">
        <f t="shared" si="27"/>
        <v>1407/10/18</v>
      </c>
    </row>
    <row r="1757" spans="89:91" ht="43.5" customHeight="1">
      <c r="CK1757" s="1" t="s">
        <v>1991</v>
      </c>
      <c r="CL1757" s="198">
        <v>47126</v>
      </c>
      <c r="CM1757" s="1" t="str">
        <f t="shared" si="27"/>
        <v>1407/10/19</v>
      </c>
    </row>
    <row r="1758" spans="89:91" ht="43.5" customHeight="1">
      <c r="CK1758" s="1" t="s">
        <v>1992</v>
      </c>
      <c r="CL1758" s="198">
        <v>47127</v>
      </c>
      <c r="CM1758" s="1" t="str">
        <f t="shared" si="27"/>
        <v>1407/10/20</v>
      </c>
    </row>
    <row r="1759" spans="89:91" ht="43.5" customHeight="1">
      <c r="CK1759" s="1" t="s">
        <v>1993</v>
      </c>
      <c r="CL1759" s="198">
        <v>47128</v>
      </c>
      <c r="CM1759" s="1" t="str">
        <f t="shared" si="27"/>
        <v>1407/10/21</v>
      </c>
    </row>
    <row r="1760" spans="89:91" ht="43.5" customHeight="1">
      <c r="CK1760" s="1" t="s">
        <v>1994</v>
      </c>
      <c r="CL1760" s="198">
        <v>47129</v>
      </c>
      <c r="CM1760" s="1" t="str">
        <f t="shared" si="27"/>
        <v>1407/10/22</v>
      </c>
    </row>
    <row r="1761" spans="89:91" ht="43.5" customHeight="1">
      <c r="CK1761" s="1" t="s">
        <v>1995</v>
      </c>
      <c r="CL1761" s="198">
        <v>47130</v>
      </c>
      <c r="CM1761" s="1" t="str">
        <f t="shared" si="27"/>
        <v>1407/10/23</v>
      </c>
    </row>
    <row r="1762" spans="89:91" ht="43.5" customHeight="1">
      <c r="CK1762" s="1" t="s">
        <v>1996</v>
      </c>
      <c r="CL1762" s="198">
        <v>47131</v>
      </c>
      <c r="CM1762" s="1" t="str">
        <f t="shared" si="27"/>
        <v>1407/10/24</v>
      </c>
    </row>
    <row r="1763" spans="89:91" ht="43.5" customHeight="1">
      <c r="CK1763" s="1" t="s">
        <v>1997</v>
      </c>
      <c r="CL1763" s="198">
        <v>47132</v>
      </c>
      <c r="CM1763" s="1" t="str">
        <f t="shared" si="27"/>
        <v>1407/10/25</v>
      </c>
    </row>
    <row r="1764" spans="89:91" ht="43.5" customHeight="1">
      <c r="CK1764" s="1" t="s">
        <v>1998</v>
      </c>
      <c r="CL1764" s="198">
        <v>47133</v>
      </c>
      <c r="CM1764" s="1" t="str">
        <f t="shared" si="27"/>
        <v>1407/10/26</v>
      </c>
    </row>
    <row r="1765" spans="89:91" ht="43.5" customHeight="1">
      <c r="CK1765" s="1" t="s">
        <v>1999</v>
      </c>
      <c r="CL1765" s="198">
        <v>47134</v>
      </c>
      <c r="CM1765" s="1" t="str">
        <f t="shared" si="27"/>
        <v>1407/10/27</v>
      </c>
    </row>
    <row r="1766" spans="89:91" ht="43.5" customHeight="1">
      <c r="CK1766" s="1" t="s">
        <v>2000</v>
      </c>
      <c r="CL1766" s="198">
        <v>47135</v>
      </c>
      <c r="CM1766" s="1" t="str">
        <f t="shared" si="27"/>
        <v>1407/10/28</v>
      </c>
    </row>
    <row r="1767" spans="89:91" ht="43.5" customHeight="1">
      <c r="CK1767" s="1" t="s">
        <v>2001</v>
      </c>
      <c r="CL1767" s="198">
        <v>47136</v>
      </c>
      <c r="CM1767" s="1" t="str">
        <f t="shared" si="27"/>
        <v>1407/10/29</v>
      </c>
    </row>
    <row r="1768" spans="89:91" ht="43.5" customHeight="1">
      <c r="CK1768" s="1" t="s">
        <v>2002</v>
      </c>
      <c r="CL1768" s="198">
        <v>47137</v>
      </c>
      <c r="CM1768" s="1" t="str">
        <f t="shared" si="27"/>
        <v>1407/10/30</v>
      </c>
    </row>
    <row r="1769" spans="89:91" ht="43.5" customHeight="1">
      <c r="CK1769" s="1" t="s">
        <v>2003</v>
      </c>
      <c r="CL1769" s="198">
        <v>47138</v>
      </c>
      <c r="CM1769" s="1" t="str">
        <f t="shared" si="27"/>
        <v>1407/11/01</v>
      </c>
    </row>
    <row r="1770" spans="89:91" ht="43.5" customHeight="1">
      <c r="CK1770" s="1" t="s">
        <v>2004</v>
      </c>
      <c r="CL1770" s="198">
        <v>47139</v>
      </c>
      <c r="CM1770" s="1" t="str">
        <f t="shared" si="27"/>
        <v>1407/11/02</v>
      </c>
    </row>
    <row r="1771" spans="89:91" ht="43.5" customHeight="1">
      <c r="CK1771" s="1" t="s">
        <v>2005</v>
      </c>
      <c r="CL1771" s="198">
        <v>47140</v>
      </c>
      <c r="CM1771" s="1" t="str">
        <f t="shared" si="27"/>
        <v>1407/11/03</v>
      </c>
    </row>
    <row r="1772" spans="89:91" ht="43.5" customHeight="1">
      <c r="CK1772" s="1" t="s">
        <v>2006</v>
      </c>
      <c r="CL1772" s="198">
        <v>47141</v>
      </c>
      <c r="CM1772" s="1" t="str">
        <f t="shared" si="27"/>
        <v>1407/11/04</v>
      </c>
    </row>
    <row r="1773" spans="89:91" ht="43.5" customHeight="1">
      <c r="CK1773" s="1" t="s">
        <v>2007</v>
      </c>
      <c r="CL1773" s="198">
        <v>47142</v>
      </c>
      <c r="CM1773" s="1" t="str">
        <f t="shared" si="27"/>
        <v>1407/11/05</v>
      </c>
    </row>
    <row r="1774" spans="89:91" ht="43.5" customHeight="1">
      <c r="CK1774" s="1" t="s">
        <v>2008</v>
      </c>
      <c r="CL1774" s="198">
        <v>47143</v>
      </c>
      <c r="CM1774" s="1" t="str">
        <f t="shared" si="27"/>
        <v>1407/11/06</v>
      </c>
    </row>
    <row r="1775" spans="89:91" ht="43.5" customHeight="1">
      <c r="CK1775" s="1" t="s">
        <v>2009</v>
      </c>
      <c r="CL1775" s="198">
        <v>47144</v>
      </c>
      <c r="CM1775" s="1" t="str">
        <f t="shared" si="27"/>
        <v>1407/11/07</v>
      </c>
    </row>
    <row r="1776" spans="89:91" ht="43.5" customHeight="1">
      <c r="CK1776" s="1" t="s">
        <v>2010</v>
      </c>
      <c r="CL1776" s="198">
        <v>47145</v>
      </c>
      <c r="CM1776" s="1" t="str">
        <f t="shared" si="27"/>
        <v>1407/11/08</v>
      </c>
    </row>
    <row r="1777" spans="89:91" ht="43.5" customHeight="1">
      <c r="CK1777" s="1" t="s">
        <v>2011</v>
      </c>
      <c r="CL1777" s="198">
        <v>47146</v>
      </c>
      <c r="CM1777" s="1" t="str">
        <f t="shared" si="27"/>
        <v>1407/11/09</v>
      </c>
    </row>
    <row r="1778" spans="89:91" ht="43.5" customHeight="1">
      <c r="CK1778" s="1" t="s">
        <v>2012</v>
      </c>
      <c r="CL1778" s="198">
        <v>47147</v>
      </c>
      <c r="CM1778" s="1" t="str">
        <f t="shared" si="27"/>
        <v>1407/11/10</v>
      </c>
    </row>
    <row r="1779" spans="89:91" ht="43.5" customHeight="1">
      <c r="CK1779" s="1" t="s">
        <v>2013</v>
      </c>
      <c r="CL1779" s="198">
        <v>47148</v>
      </c>
      <c r="CM1779" s="1" t="str">
        <f t="shared" si="27"/>
        <v>1407/11/11</v>
      </c>
    </row>
    <row r="1780" spans="89:91" ht="43.5" customHeight="1">
      <c r="CK1780" s="1" t="s">
        <v>2014</v>
      </c>
      <c r="CL1780" s="198">
        <v>47149</v>
      </c>
      <c r="CM1780" s="1" t="str">
        <f t="shared" si="27"/>
        <v>1407/11/12</v>
      </c>
    </row>
    <row r="1781" spans="89:91" ht="43.5" customHeight="1">
      <c r="CK1781" s="1" t="s">
        <v>2015</v>
      </c>
      <c r="CL1781" s="198">
        <v>47150</v>
      </c>
      <c r="CM1781" s="1" t="str">
        <f t="shared" si="27"/>
        <v>1407/11/13</v>
      </c>
    </row>
    <row r="1782" spans="89:91" ht="43.5" customHeight="1">
      <c r="CK1782" s="1" t="s">
        <v>2016</v>
      </c>
      <c r="CL1782" s="198">
        <v>47151</v>
      </c>
      <c r="CM1782" s="1" t="str">
        <f t="shared" si="27"/>
        <v>1407/11/14</v>
      </c>
    </row>
    <row r="1783" spans="89:91" ht="43.5" customHeight="1">
      <c r="CK1783" s="1" t="s">
        <v>2017</v>
      </c>
      <c r="CL1783" s="198">
        <v>47152</v>
      </c>
      <c r="CM1783" s="1" t="str">
        <f t="shared" si="27"/>
        <v>1407/11/15</v>
      </c>
    </row>
    <row r="1784" spans="89:91" ht="43.5" customHeight="1">
      <c r="CK1784" s="1" t="s">
        <v>2018</v>
      </c>
      <c r="CL1784" s="198">
        <v>47153</v>
      </c>
      <c r="CM1784" s="1" t="str">
        <f t="shared" si="27"/>
        <v>1407/11/16</v>
      </c>
    </row>
    <row r="1785" spans="89:91" ht="43.5" customHeight="1">
      <c r="CK1785" s="1" t="s">
        <v>2019</v>
      </c>
      <c r="CL1785" s="198">
        <v>47154</v>
      </c>
      <c r="CM1785" s="1" t="str">
        <f t="shared" si="27"/>
        <v>1407/11/17</v>
      </c>
    </row>
    <row r="1786" spans="89:91" ht="43.5" customHeight="1">
      <c r="CK1786" s="1" t="s">
        <v>2020</v>
      </c>
      <c r="CL1786" s="198">
        <v>47155</v>
      </c>
      <c r="CM1786" s="1" t="str">
        <f t="shared" si="27"/>
        <v>1407/11/18</v>
      </c>
    </row>
    <row r="1787" spans="89:91" ht="43.5" customHeight="1">
      <c r="CK1787" s="1" t="s">
        <v>2021</v>
      </c>
      <c r="CL1787" s="198">
        <v>47156</v>
      </c>
      <c r="CM1787" s="1" t="str">
        <f t="shared" si="27"/>
        <v>1407/11/19</v>
      </c>
    </row>
    <row r="1788" spans="89:91" ht="43.5" customHeight="1">
      <c r="CK1788" s="1" t="s">
        <v>2022</v>
      </c>
      <c r="CL1788" s="198">
        <v>47157</v>
      </c>
      <c r="CM1788" s="1" t="str">
        <f t="shared" si="27"/>
        <v>1407/11/20</v>
      </c>
    </row>
    <row r="1789" spans="89:91" ht="43.5" customHeight="1">
      <c r="CK1789" s="1" t="s">
        <v>2023</v>
      </c>
      <c r="CL1789" s="198">
        <v>47158</v>
      </c>
      <c r="CM1789" s="1" t="str">
        <f t="shared" si="27"/>
        <v>1407/11/21</v>
      </c>
    </row>
    <row r="1790" spans="89:91" ht="43.5" customHeight="1">
      <c r="CK1790" s="1" t="s">
        <v>2024</v>
      </c>
      <c r="CL1790" s="198">
        <v>47159</v>
      </c>
      <c r="CM1790" s="1" t="str">
        <f t="shared" si="27"/>
        <v>1407/11/22</v>
      </c>
    </row>
    <row r="1791" spans="89:91" ht="43.5" customHeight="1">
      <c r="CK1791" s="1" t="s">
        <v>2025</v>
      </c>
      <c r="CL1791" s="198">
        <v>47160</v>
      </c>
      <c r="CM1791" s="1" t="str">
        <f t="shared" si="27"/>
        <v>1407/11/23</v>
      </c>
    </row>
    <row r="1792" spans="89:91" ht="43.5" customHeight="1">
      <c r="CK1792" s="1" t="s">
        <v>2026</v>
      </c>
      <c r="CL1792" s="198">
        <v>47161</v>
      </c>
      <c r="CM1792" s="1" t="str">
        <f t="shared" si="27"/>
        <v>1407/11/24</v>
      </c>
    </row>
    <row r="1793" spans="89:91" ht="43.5" customHeight="1">
      <c r="CK1793" s="1" t="s">
        <v>2027</v>
      </c>
      <c r="CL1793" s="198">
        <v>47162</v>
      </c>
      <c r="CM1793" s="1" t="str">
        <f t="shared" si="27"/>
        <v>1407/11/25</v>
      </c>
    </row>
    <row r="1794" spans="89:91" ht="43.5" customHeight="1">
      <c r="CK1794" s="1" t="s">
        <v>2028</v>
      </c>
      <c r="CL1794" s="198">
        <v>47163</v>
      </c>
      <c r="CM1794" s="1" t="str">
        <f t="shared" si="27"/>
        <v>1407/11/26</v>
      </c>
    </row>
    <row r="1795" spans="89:91" ht="43.5" customHeight="1">
      <c r="CK1795" s="1" t="s">
        <v>2029</v>
      </c>
      <c r="CL1795" s="198">
        <v>47164</v>
      </c>
      <c r="CM1795" s="1" t="str">
        <f t="shared" ref="CM1795:CM1858" si="28">TEXT(CL1795,"[$-fa-IR,96]yyyy/mm/dd")</f>
        <v>1407/11/27</v>
      </c>
    </row>
    <row r="1796" spans="89:91" ht="43.5" customHeight="1">
      <c r="CK1796" s="1" t="s">
        <v>2030</v>
      </c>
      <c r="CL1796" s="198">
        <v>47165</v>
      </c>
      <c r="CM1796" s="1" t="str">
        <f t="shared" si="28"/>
        <v>1407/11/28</v>
      </c>
    </row>
    <row r="1797" spans="89:91" ht="43.5" customHeight="1">
      <c r="CK1797" s="1" t="s">
        <v>2031</v>
      </c>
      <c r="CL1797" s="198">
        <v>47166</v>
      </c>
      <c r="CM1797" s="1" t="str">
        <f t="shared" si="28"/>
        <v>1407/11/29</v>
      </c>
    </row>
    <row r="1798" spans="89:91" ht="43.5" customHeight="1">
      <c r="CK1798" s="1" t="s">
        <v>2032</v>
      </c>
      <c r="CL1798" s="198">
        <v>47167</v>
      </c>
      <c r="CM1798" s="1" t="str">
        <f t="shared" si="28"/>
        <v>1407/11/30</v>
      </c>
    </row>
    <row r="1799" spans="89:91" ht="43.5" customHeight="1">
      <c r="CK1799" s="1" t="s">
        <v>2033</v>
      </c>
      <c r="CL1799" s="198">
        <v>47168</v>
      </c>
      <c r="CM1799" s="1" t="str">
        <f t="shared" si="28"/>
        <v>1407/12/01</v>
      </c>
    </row>
    <row r="1800" spans="89:91" ht="43.5" customHeight="1">
      <c r="CK1800" s="1" t="s">
        <v>2034</v>
      </c>
      <c r="CL1800" s="198">
        <v>47169</v>
      </c>
      <c r="CM1800" s="1" t="str">
        <f t="shared" si="28"/>
        <v>1407/12/02</v>
      </c>
    </row>
    <row r="1801" spans="89:91" ht="43.5" customHeight="1">
      <c r="CK1801" s="1" t="s">
        <v>2035</v>
      </c>
      <c r="CL1801" s="198">
        <v>47170</v>
      </c>
      <c r="CM1801" s="1" t="str">
        <f t="shared" si="28"/>
        <v>1407/12/03</v>
      </c>
    </row>
    <row r="1802" spans="89:91" ht="43.5" customHeight="1">
      <c r="CK1802" s="1" t="s">
        <v>2036</v>
      </c>
      <c r="CL1802" s="198">
        <v>47171</v>
      </c>
      <c r="CM1802" s="1" t="str">
        <f t="shared" si="28"/>
        <v>1407/12/04</v>
      </c>
    </row>
    <row r="1803" spans="89:91" ht="43.5" customHeight="1">
      <c r="CK1803" s="1" t="s">
        <v>2037</v>
      </c>
      <c r="CL1803" s="198">
        <v>47172</v>
      </c>
      <c r="CM1803" s="1" t="str">
        <f t="shared" si="28"/>
        <v>1407/12/05</v>
      </c>
    </row>
    <row r="1804" spans="89:91" ht="43.5" customHeight="1">
      <c r="CK1804" s="1" t="s">
        <v>2038</v>
      </c>
      <c r="CL1804" s="198">
        <v>47173</v>
      </c>
      <c r="CM1804" s="1" t="str">
        <f t="shared" si="28"/>
        <v>1407/12/06</v>
      </c>
    </row>
    <row r="1805" spans="89:91" ht="43.5" customHeight="1">
      <c r="CK1805" s="1" t="s">
        <v>2039</v>
      </c>
      <c r="CL1805" s="198">
        <v>47174</v>
      </c>
      <c r="CM1805" s="1" t="str">
        <f t="shared" si="28"/>
        <v>1407/12/07</v>
      </c>
    </row>
    <row r="1806" spans="89:91" ht="43.5" customHeight="1">
      <c r="CK1806" s="1" t="s">
        <v>2040</v>
      </c>
      <c r="CL1806" s="198">
        <v>47175</v>
      </c>
      <c r="CM1806" s="1" t="str">
        <f t="shared" si="28"/>
        <v>1407/12/08</v>
      </c>
    </row>
    <row r="1807" spans="89:91" ht="43.5" customHeight="1">
      <c r="CK1807" s="1" t="s">
        <v>2041</v>
      </c>
      <c r="CL1807" s="198">
        <v>47176</v>
      </c>
      <c r="CM1807" s="1" t="str">
        <f t="shared" si="28"/>
        <v>1407/12/09</v>
      </c>
    </row>
    <row r="1808" spans="89:91" ht="43.5" customHeight="1">
      <c r="CK1808" s="1" t="s">
        <v>2042</v>
      </c>
      <c r="CL1808" s="198">
        <v>47177</v>
      </c>
      <c r="CM1808" s="1" t="str">
        <f t="shared" si="28"/>
        <v>1407/12/10</v>
      </c>
    </row>
    <row r="1809" spans="89:91" ht="43.5" customHeight="1">
      <c r="CK1809" s="1" t="s">
        <v>2043</v>
      </c>
      <c r="CL1809" s="198">
        <v>47178</v>
      </c>
      <c r="CM1809" s="1" t="str">
        <f t="shared" si="28"/>
        <v>1407/12/11</v>
      </c>
    </row>
    <row r="1810" spans="89:91" ht="43.5" customHeight="1">
      <c r="CK1810" s="1" t="s">
        <v>2044</v>
      </c>
      <c r="CL1810" s="198">
        <v>47179</v>
      </c>
      <c r="CM1810" s="1" t="str">
        <f t="shared" si="28"/>
        <v>1407/12/12</v>
      </c>
    </row>
    <row r="1811" spans="89:91" ht="43.5" customHeight="1">
      <c r="CK1811" s="1" t="s">
        <v>2045</v>
      </c>
      <c r="CL1811" s="198">
        <v>47180</v>
      </c>
      <c r="CM1811" s="1" t="str">
        <f t="shared" si="28"/>
        <v>1407/12/13</v>
      </c>
    </row>
    <row r="1812" spans="89:91" ht="43.5" customHeight="1">
      <c r="CK1812" s="1" t="s">
        <v>2046</v>
      </c>
      <c r="CL1812" s="198">
        <v>47181</v>
      </c>
      <c r="CM1812" s="1" t="str">
        <f t="shared" si="28"/>
        <v>1407/12/14</v>
      </c>
    </row>
    <row r="1813" spans="89:91" ht="43.5" customHeight="1">
      <c r="CK1813" s="1" t="s">
        <v>2047</v>
      </c>
      <c r="CL1813" s="198">
        <v>47182</v>
      </c>
      <c r="CM1813" s="1" t="str">
        <f t="shared" si="28"/>
        <v>1407/12/15</v>
      </c>
    </row>
    <row r="1814" spans="89:91" ht="43.5" customHeight="1">
      <c r="CK1814" s="1" t="s">
        <v>2048</v>
      </c>
      <c r="CL1814" s="198">
        <v>47183</v>
      </c>
      <c r="CM1814" s="1" t="str">
        <f t="shared" si="28"/>
        <v>1407/12/16</v>
      </c>
    </row>
    <row r="1815" spans="89:91" ht="43.5" customHeight="1">
      <c r="CK1815" s="1" t="s">
        <v>2049</v>
      </c>
      <c r="CL1815" s="198">
        <v>47184</v>
      </c>
      <c r="CM1815" s="1" t="str">
        <f t="shared" si="28"/>
        <v>1407/12/17</v>
      </c>
    </row>
    <row r="1816" spans="89:91" ht="43.5" customHeight="1">
      <c r="CK1816" s="1" t="s">
        <v>2050</v>
      </c>
      <c r="CL1816" s="198">
        <v>47185</v>
      </c>
      <c r="CM1816" s="1" t="str">
        <f t="shared" si="28"/>
        <v>1407/12/18</v>
      </c>
    </row>
    <row r="1817" spans="89:91" ht="43.5" customHeight="1">
      <c r="CK1817" s="1" t="s">
        <v>2051</v>
      </c>
      <c r="CL1817" s="198">
        <v>47186</v>
      </c>
      <c r="CM1817" s="1" t="str">
        <f t="shared" si="28"/>
        <v>1407/12/19</v>
      </c>
    </row>
    <row r="1818" spans="89:91" ht="43.5" customHeight="1">
      <c r="CK1818" s="1" t="s">
        <v>2052</v>
      </c>
      <c r="CL1818" s="198">
        <v>47187</v>
      </c>
      <c r="CM1818" s="1" t="str">
        <f t="shared" si="28"/>
        <v>1407/12/20</v>
      </c>
    </row>
    <row r="1819" spans="89:91" ht="43.5" customHeight="1">
      <c r="CK1819" s="1" t="s">
        <v>2053</v>
      </c>
      <c r="CL1819" s="198">
        <v>47188</v>
      </c>
      <c r="CM1819" s="1" t="str">
        <f t="shared" si="28"/>
        <v>1407/12/21</v>
      </c>
    </row>
    <row r="1820" spans="89:91" ht="43.5" customHeight="1">
      <c r="CK1820" s="1" t="s">
        <v>2054</v>
      </c>
      <c r="CL1820" s="198">
        <v>47189</v>
      </c>
      <c r="CM1820" s="1" t="str">
        <f t="shared" si="28"/>
        <v>1407/12/22</v>
      </c>
    </row>
    <row r="1821" spans="89:91" ht="43.5" customHeight="1">
      <c r="CK1821" s="1" t="s">
        <v>2055</v>
      </c>
      <c r="CL1821" s="198">
        <v>47190</v>
      </c>
      <c r="CM1821" s="1" t="str">
        <f t="shared" si="28"/>
        <v>1407/12/23</v>
      </c>
    </row>
    <row r="1822" spans="89:91" ht="43.5" customHeight="1">
      <c r="CK1822" s="1" t="s">
        <v>2056</v>
      </c>
      <c r="CL1822" s="198">
        <v>47191</v>
      </c>
      <c r="CM1822" s="1" t="str">
        <f t="shared" si="28"/>
        <v>1407/12/24</v>
      </c>
    </row>
    <row r="1823" spans="89:91" ht="43.5" customHeight="1">
      <c r="CK1823" s="1" t="s">
        <v>2057</v>
      </c>
      <c r="CL1823" s="198">
        <v>47192</v>
      </c>
      <c r="CM1823" s="1" t="str">
        <f t="shared" si="28"/>
        <v>1407/12/25</v>
      </c>
    </row>
    <row r="1824" spans="89:91" ht="43.5" customHeight="1">
      <c r="CK1824" s="1" t="s">
        <v>2058</v>
      </c>
      <c r="CL1824" s="198">
        <v>47193</v>
      </c>
      <c r="CM1824" s="1" t="str">
        <f t="shared" si="28"/>
        <v>1407/12/26</v>
      </c>
    </row>
    <row r="1825" spans="89:91" ht="43.5" customHeight="1">
      <c r="CK1825" s="1" t="s">
        <v>2059</v>
      </c>
      <c r="CL1825" s="198">
        <v>47194</v>
      </c>
      <c r="CM1825" s="1" t="str">
        <f t="shared" si="28"/>
        <v>1407/12/27</v>
      </c>
    </row>
    <row r="1826" spans="89:91" ht="43.5" customHeight="1">
      <c r="CK1826" s="1" t="s">
        <v>2060</v>
      </c>
      <c r="CL1826" s="198">
        <v>47195</v>
      </c>
      <c r="CM1826" s="1" t="str">
        <f t="shared" si="28"/>
        <v>1407/12/28</v>
      </c>
    </row>
    <row r="1827" spans="89:91" ht="43.5" customHeight="1">
      <c r="CK1827" s="1" t="s">
        <v>2061</v>
      </c>
      <c r="CL1827" s="198">
        <v>47196</v>
      </c>
      <c r="CM1827" s="1" t="str">
        <f t="shared" si="28"/>
        <v>1407/12/29</v>
      </c>
    </row>
    <row r="1828" spans="89:91" ht="43.5" customHeight="1">
      <c r="CK1828" s="1" t="s">
        <v>2062</v>
      </c>
      <c r="CL1828" s="198">
        <v>47197</v>
      </c>
      <c r="CM1828" s="1" t="str">
        <f t="shared" si="28"/>
        <v>1408/01/01</v>
      </c>
    </row>
    <row r="1829" spans="89:91" ht="43.5" customHeight="1">
      <c r="CK1829" s="1" t="s">
        <v>2063</v>
      </c>
      <c r="CL1829" s="198">
        <v>47198</v>
      </c>
      <c r="CM1829" s="1" t="str">
        <f t="shared" si="28"/>
        <v>1408/01/02</v>
      </c>
    </row>
    <row r="1830" spans="89:91" ht="43.5" customHeight="1">
      <c r="CK1830" s="1" t="s">
        <v>2064</v>
      </c>
      <c r="CL1830" s="198">
        <v>47199</v>
      </c>
      <c r="CM1830" s="1" t="str">
        <f t="shared" si="28"/>
        <v>1408/01/03</v>
      </c>
    </row>
    <row r="1831" spans="89:91" ht="43.5" customHeight="1">
      <c r="CK1831" s="1" t="s">
        <v>2065</v>
      </c>
      <c r="CL1831" s="198">
        <v>47200</v>
      </c>
      <c r="CM1831" s="1" t="str">
        <f t="shared" si="28"/>
        <v>1408/01/04</v>
      </c>
    </row>
    <row r="1832" spans="89:91" ht="43.5" customHeight="1">
      <c r="CK1832" s="1" t="s">
        <v>2066</v>
      </c>
      <c r="CL1832" s="198">
        <v>47201</v>
      </c>
      <c r="CM1832" s="1" t="str">
        <f t="shared" si="28"/>
        <v>1408/01/05</v>
      </c>
    </row>
    <row r="1833" spans="89:91" ht="43.5" customHeight="1">
      <c r="CK1833" s="1" t="s">
        <v>2067</v>
      </c>
      <c r="CL1833" s="198">
        <v>47202</v>
      </c>
      <c r="CM1833" s="1" t="str">
        <f t="shared" si="28"/>
        <v>1408/01/06</v>
      </c>
    </row>
    <row r="1834" spans="89:91" ht="43.5" customHeight="1">
      <c r="CK1834" s="1" t="s">
        <v>2068</v>
      </c>
      <c r="CL1834" s="198">
        <v>47203</v>
      </c>
      <c r="CM1834" s="1" t="str">
        <f t="shared" si="28"/>
        <v>1408/01/07</v>
      </c>
    </row>
    <row r="1835" spans="89:91" ht="43.5" customHeight="1">
      <c r="CK1835" s="1" t="s">
        <v>2069</v>
      </c>
      <c r="CL1835" s="198">
        <v>47204</v>
      </c>
      <c r="CM1835" s="1" t="str">
        <f t="shared" si="28"/>
        <v>1408/01/08</v>
      </c>
    </row>
    <row r="1836" spans="89:91" ht="43.5" customHeight="1">
      <c r="CK1836" s="1" t="s">
        <v>2070</v>
      </c>
      <c r="CL1836" s="198">
        <v>47205</v>
      </c>
      <c r="CM1836" s="1" t="str">
        <f t="shared" si="28"/>
        <v>1408/01/09</v>
      </c>
    </row>
    <row r="1837" spans="89:91" ht="43.5" customHeight="1">
      <c r="CK1837" s="1" t="s">
        <v>2071</v>
      </c>
      <c r="CL1837" s="198">
        <v>47206</v>
      </c>
      <c r="CM1837" s="1" t="str">
        <f t="shared" si="28"/>
        <v>1408/01/10</v>
      </c>
    </row>
    <row r="1838" spans="89:91" ht="43.5" customHeight="1">
      <c r="CK1838" s="1" t="s">
        <v>2072</v>
      </c>
      <c r="CL1838" s="198">
        <v>47207</v>
      </c>
      <c r="CM1838" s="1" t="str">
        <f t="shared" si="28"/>
        <v>1408/01/11</v>
      </c>
    </row>
    <row r="1839" spans="89:91" ht="43.5" customHeight="1">
      <c r="CK1839" s="1" t="s">
        <v>2073</v>
      </c>
      <c r="CL1839" s="198">
        <v>47208</v>
      </c>
      <c r="CM1839" s="1" t="str">
        <f t="shared" si="28"/>
        <v>1408/01/12</v>
      </c>
    </row>
    <row r="1840" spans="89:91" ht="43.5" customHeight="1">
      <c r="CK1840" s="1" t="s">
        <v>2074</v>
      </c>
      <c r="CL1840" s="198">
        <v>47209</v>
      </c>
      <c r="CM1840" s="1" t="str">
        <f t="shared" si="28"/>
        <v>1408/01/13</v>
      </c>
    </row>
    <row r="1841" spans="89:91" ht="43.5" customHeight="1">
      <c r="CK1841" s="1" t="s">
        <v>2075</v>
      </c>
      <c r="CL1841" s="198">
        <v>47210</v>
      </c>
      <c r="CM1841" s="1" t="str">
        <f t="shared" si="28"/>
        <v>1408/01/14</v>
      </c>
    </row>
    <row r="1842" spans="89:91" ht="43.5" customHeight="1">
      <c r="CK1842" s="1" t="s">
        <v>2076</v>
      </c>
      <c r="CL1842" s="198">
        <v>47211</v>
      </c>
      <c r="CM1842" s="1" t="str">
        <f t="shared" si="28"/>
        <v>1408/01/15</v>
      </c>
    </row>
    <row r="1843" spans="89:91" ht="43.5" customHeight="1">
      <c r="CK1843" s="1" t="s">
        <v>2077</v>
      </c>
      <c r="CL1843" s="198">
        <v>47212</v>
      </c>
      <c r="CM1843" s="1" t="str">
        <f t="shared" si="28"/>
        <v>1408/01/16</v>
      </c>
    </row>
    <row r="1844" spans="89:91" ht="43.5" customHeight="1">
      <c r="CK1844" s="1" t="s">
        <v>2078</v>
      </c>
      <c r="CL1844" s="198">
        <v>47213</v>
      </c>
      <c r="CM1844" s="1" t="str">
        <f t="shared" si="28"/>
        <v>1408/01/17</v>
      </c>
    </row>
    <row r="1845" spans="89:91" ht="43.5" customHeight="1">
      <c r="CK1845" s="1" t="s">
        <v>2079</v>
      </c>
      <c r="CL1845" s="198">
        <v>47214</v>
      </c>
      <c r="CM1845" s="1" t="str">
        <f t="shared" si="28"/>
        <v>1408/01/18</v>
      </c>
    </row>
    <row r="1846" spans="89:91" ht="43.5" customHeight="1">
      <c r="CK1846" s="1" t="s">
        <v>2080</v>
      </c>
      <c r="CL1846" s="198">
        <v>47215</v>
      </c>
      <c r="CM1846" s="1" t="str">
        <f t="shared" si="28"/>
        <v>1408/01/19</v>
      </c>
    </row>
    <row r="1847" spans="89:91" ht="43.5" customHeight="1">
      <c r="CK1847" s="1" t="s">
        <v>2081</v>
      </c>
      <c r="CL1847" s="198">
        <v>47216</v>
      </c>
      <c r="CM1847" s="1" t="str">
        <f t="shared" si="28"/>
        <v>1408/01/20</v>
      </c>
    </row>
    <row r="1848" spans="89:91" ht="43.5" customHeight="1">
      <c r="CK1848" s="1" t="s">
        <v>2082</v>
      </c>
      <c r="CL1848" s="198">
        <v>47217</v>
      </c>
      <c r="CM1848" s="1" t="str">
        <f t="shared" si="28"/>
        <v>1408/01/21</v>
      </c>
    </row>
    <row r="1849" spans="89:91" ht="43.5" customHeight="1">
      <c r="CK1849" s="1" t="s">
        <v>2083</v>
      </c>
      <c r="CL1849" s="198">
        <v>47218</v>
      </c>
      <c r="CM1849" s="1" t="str">
        <f t="shared" si="28"/>
        <v>1408/01/22</v>
      </c>
    </row>
    <row r="1850" spans="89:91" ht="43.5" customHeight="1">
      <c r="CK1850" s="1" t="s">
        <v>2084</v>
      </c>
      <c r="CL1850" s="198">
        <v>47219</v>
      </c>
      <c r="CM1850" s="1" t="str">
        <f t="shared" si="28"/>
        <v>1408/01/23</v>
      </c>
    </row>
    <row r="1851" spans="89:91" ht="43.5" customHeight="1">
      <c r="CK1851" s="1" t="s">
        <v>2085</v>
      </c>
      <c r="CL1851" s="198">
        <v>47220</v>
      </c>
      <c r="CM1851" s="1" t="str">
        <f t="shared" si="28"/>
        <v>1408/01/24</v>
      </c>
    </row>
    <row r="1852" spans="89:91" ht="43.5" customHeight="1">
      <c r="CK1852" s="1" t="s">
        <v>2086</v>
      </c>
      <c r="CL1852" s="198">
        <v>47221</v>
      </c>
      <c r="CM1852" s="1" t="str">
        <f t="shared" si="28"/>
        <v>1408/01/25</v>
      </c>
    </row>
    <row r="1853" spans="89:91" ht="43.5" customHeight="1">
      <c r="CK1853" s="1" t="s">
        <v>2087</v>
      </c>
      <c r="CL1853" s="198">
        <v>47222</v>
      </c>
      <c r="CM1853" s="1" t="str">
        <f t="shared" si="28"/>
        <v>1408/01/26</v>
      </c>
    </row>
    <row r="1854" spans="89:91" ht="43.5" customHeight="1">
      <c r="CK1854" s="1" t="s">
        <v>2088</v>
      </c>
      <c r="CL1854" s="198">
        <v>47223</v>
      </c>
      <c r="CM1854" s="1" t="str">
        <f t="shared" si="28"/>
        <v>1408/01/27</v>
      </c>
    </row>
    <row r="1855" spans="89:91" ht="43.5" customHeight="1">
      <c r="CK1855" s="1" t="s">
        <v>2089</v>
      </c>
      <c r="CL1855" s="198">
        <v>47224</v>
      </c>
      <c r="CM1855" s="1" t="str">
        <f t="shared" si="28"/>
        <v>1408/01/28</v>
      </c>
    </row>
    <row r="1856" spans="89:91" ht="43.5" customHeight="1">
      <c r="CK1856" s="1" t="s">
        <v>2090</v>
      </c>
      <c r="CL1856" s="198">
        <v>47225</v>
      </c>
      <c r="CM1856" s="1" t="str">
        <f t="shared" si="28"/>
        <v>1408/01/29</v>
      </c>
    </row>
    <row r="1857" spans="89:91" ht="43.5" customHeight="1">
      <c r="CK1857" s="1" t="s">
        <v>2091</v>
      </c>
      <c r="CL1857" s="198">
        <v>47226</v>
      </c>
      <c r="CM1857" s="1" t="str">
        <f t="shared" si="28"/>
        <v>1408/01/30</v>
      </c>
    </row>
    <row r="1858" spans="89:91" ht="43.5" customHeight="1">
      <c r="CK1858" s="1" t="s">
        <v>2092</v>
      </c>
      <c r="CL1858" s="198">
        <v>47227</v>
      </c>
      <c r="CM1858" s="1" t="str">
        <f t="shared" si="28"/>
        <v>1408/01/31</v>
      </c>
    </row>
    <row r="1859" spans="89:91" ht="43.5" customHeight="1">
      <c r="CK1859" s="1" t="s">
        <v>2093</v>
      </c>
      <c r="CL1859" s="198">
        <v>47228</v>
      </c>
      <c r="CM1859" s="1" t="str">
        <f t="shared" ref="CM1859:CM1922" si="29">TEXT(CL1859,"[$-fa-IR,96]yyyy/mm/dd")</f>
        <v>1408/02/01</v>
      </c>
    </row>
    <row r="1860" spans="89:91" ht="43.5" customHeight="1">
      <c r="CK1860" s="1" t="s">
        <v>2094</v>
      </c>
      <c r="CL1860" s="198">
        <v>47229</v>
      </c>
      <c r="CM1860" s="1" t="str">
        <f t="shared" si="29"/>
        <v>1408/02/02</v>
      </c>
    </row>
    <row r="1861" spans="89:91" ht="43.5" customHeight="1">
      <c r="CK1861" s="1" t="s">
        <v>2095</v>
      </c>
      <c r="CL1861" s="198">
        <v>47230</v>
      </c>
      <c r="CM1861" s="1" t="str">
        <f t="shared" si="29"/>
        <v>1408/02/03</v>
      </c>
    </row>
    <row r="1862" spans="89:91" ht="43.5" customHeight="1">
      <c r="CK1862" s="1" t="s">
        <v>2096</v>
      </c>
      <c r="CL1862" s="198">
        <v>47231</v>
      </c>
      <c r="CM1862" s="1" t="str">
        <f t="shared" si="29"/>
        <v>1408/02/04</v>
      </c>
    </row>
    <row r="1863" spans="89:91" ht="43.5" customHeight="1">
      <c r="CK1863" s="1" t="s">
        <v>2097</v>
      </c>
      <c r="CL1863" s="198">
        <v>47232</v>
      </c>
      <c r="CM1863" s="1" t="str">
        <f t="shared" si="29"/>
        <v>1408/02/05</v>
      </c>
    </row>
    <row r="1864" spans="89:91" ht="43.5" customHeight="1">
      <c r="CK1864" s="1" t="s">
        <v>2098</v>
      </c>
      <c r="CL1864" s="198">
        <v>47233</v>
      </c>
      <c r="CM1864" s="1" t="str">
        <f t="shared" si="29"/>
        <v>1408/02/06</v>
      </c>
    </row>
    <row r="1865" spans="89:91" ht="43.5" customHeight="1">
      <c r="CK1865" s="1" t="s">
        <v>2099</v>
      </c>
      <c r="CL1865" s="198">
        <v>47234</v>
      </c>
      <c r="CM1865" s="1" t="str">
        <f t="shared" si="29"/>
        <v>1408/02/07</v>
      </c>
    </row>
    <row r="1866" spans="89:91" ht="43.5" customHeight="1">
      <c r="CK1866" s="1" t="s">
        <v>2100</v>
      </c>
      <c r="CL1866" s="198">
        <v>47235</v>
      </c>
      <c r="CM1866" s="1" t="str">
        <f t="shared" si="29"/>
        <v>1408/02/08</v>
      </c>
    </row>
    <row r="1867" spans="89:91" ht="43.5" customHeight="1">
      <c r="CK1867" s="1" t="s">
        <v>2101</v>
      </c>
      <c r="CL1867" s="198">
        <v>47236</v>
      </c>
      <c r="CM1867" s="1" t="str">
        <f t="shared" si="29"/>
        <v>1408/02/09</v>
      </c>
    </row>
    <row r="1868" spans="89:91" ht="43.5" customHeight="1">
      <c r="CK1868" s="1" t="s">
        <v>2102</v>
      </c>
      <c r="CL1868" s="198">
        <v>47237</v>
      </c>
      <c r="CM1868" s="1" t="str">
        <f t="shared" si="29"/>
        <v>1408/02/10</v>
      </c>
    </row>
    <row r="1869" spans="89:91" ht="43.5" customHeight="1">
      <c r="CK1869" s="1" t="s">
        <v>2103</v>
      </c>
      <c r="CL1869" s="198">
        <v>47238</v>
      </c>
      <c r="CM1869" s="1" t="str">
        <f t="shared" si="29"/>
        <v>1408/02/11</v>
      </c>
    </row>
    <row r="1870" spans="89:91" ht="43.5" customHeight="1">
      <c r="CK1870" s="1" t="s">
        <v>2104</v>
      </c>
      <c r="CL1870" s="198">
        <v>47239</v>
      </c>
      <c r="CM1870" s="1" t="str">
        <f t="shared" si="29"/>
        <v>1408/02/12</v>
      </c>
    </row>
    <row r="1871" spans="89:91" ht="43.5" customHeight="1">
      <c r="CK1871" s="1" t="s">
        <v>2105</v>
      </c>
      <c r="CL1871" s="198">
        <v>47240</v>
      </c>
      <c r="CM1871" s="1" t="str">
        <f t="shared" si="29"/>
        <v>1408/02/13</v>
      </c>
    </row>
    <row r="1872" spans="89:91" ht="43.5" customHeight="1">
      <c r="CK1872" s="1" t="s">
        <v>2106</v>
      </c>
      <c r="CL1872" s="198">
        <v>47241</v>
      </c>
      <c r="CM1872" s="1" t="str">
        <f t="shared" si="29"/>
        <v>1408/02/14</v>
      </c>
    </row>
    <row r="1873" spans="89:91" ht="43.5" customHeight="1">
      <c r="CK1873" s="1" t="s">
        <v>2107</v>
      </c>
      <c r="CL1873" s="198">
        <v>47242</v>
      </c>
      <c r="CM1873" s="1" t="str">
        <f t="shared" si="29"/>
        <v>1408/02/15</v>
      </c>
    </row>
    <row r="1874" spans="89:91" ht="43.5" customHeight="1">
      <c r="CK1874" s="1" t="s">
        <v>2108</v>
      </c>
      <c r="CL1874" s="198">
        <v>47243</v>
      </c>
      <c r="CM1874" s="1" t="str">
        <f t="shared" si="29"/>
        <v>1408/02/16</v>
      </c>
    </row>
    <row r="1875" spans="89:91" ht="43.5" customHeight="1">
      <c r="CK1875" s="1" t="s">
        <v>2109</v>
      </c>
      <c r="CL1875" s="198">
        <v>47244</v>
      </c>
      <c r="CM1875" s="1" t="str">
        <f t="shared" si="29"/>
        <v>1408/02/17</v>
      </c>
    </row>
    <row r="1876" spans="89:91" ht="43.5" customHeight="1">
      <c r="CK1876" s="1" t="s">
        <v>2110</v>
      </c>
      <c r="CL1876" s="198">
        <v>47245</v>
      </c>
      <c r="CM1876" s="1" t="str">
        <f t="shared" si="29"/>
        <v>1408/02/18</v>
      </c>
    </row>
    <row r="1877" spans="89:91" ht="43.5" customHeight="1">
      <c r="CK1877" s="1" t="s">
        <v>2111</v>
      </c>
      <c r="CL1877" s="198">
        <v>47246</v>
      </c>
      <c r="CM1877" s="1" t="str">
        <f t="shared" si="29"/>
        <v>1408/02/19</v>
      </c>
    </row>
    <row r="1878" spans="89:91" ht="43.5" customHeight="1">
      <c r="CK1878" s="1" t="s">
        <v>2112</v>
      </c>
      <c r="CL1878" s="198">
        <v>47247</v>
      </c>
      <c r="CM1878" s="1" t="str">
        <f t="shared" si="29"/>
        <v>1408/02/20</v>
      </c>
    </row>
    <row r="1879" spans="89:91" ht="43.5" customHeight="1">
      <c r="CK1879" s="1" t="s">
        <v>2113</v>
      </c>
      <c r="CL1879" s="198">
        <v>47248</v>
      </c>
      <c r="CM1879" s="1" t="str">
        <f t="shared" si="29"/>
        <v>1408/02/21</v>
      </c>
    </row>
    <row r="1880" spans="89:91" ht="43.5" customHeight="1">
      <c r="CK1880" s="1" t="s">
        <v>2114</v>
      </c>
      <c r="CL1880" s="198">
        <v>47249</v>
      </c>
      <c r="CM1880" s="1" t="str">
        <f t="shared" si="29"/>
        <v>1408/02/22</v>
      </c>
    </row>
    <row r="1881" spans="89:91" ht="43.5" customHeight="1">
      <c r="CK1881" s="1" t="s">
        <v>2115</v>
      </c>
      <c r="CL1881" s="198">
        <v>47250</v>
      </c>
      <c r="CM1881" s="1" t="str">
        <f t="shared" si="29"/>
        <v>1408/02/23</v>
      </c>
    </row>
    <row r="1882" spans="89:91" ht="43.5" customHeight="1">
      <c r="CK1882" s="1" t="s">
        <v>2116</v>
      </c>
      <c r="CL1882" s="198">
        <v>47251</v>
      </c>
      <c r="CM1882" s="1" t="str">
        <f t="shared" si="29"/>
        <v>1408/02/24</v>
      </c>
    </row>
    <row r="1883" spans="89:91" ht="43.5" customHeight="1">
      <c r="CK1883" s="1" t="s">
        <v>2117</v>
      </c>
      <c r="CL1883" s="198">
        <v>47252</v>
      </c>
      <c r="CM1883" s="1" t="str">
        <f t="shared" si="29"/>
        <v>1408/02/25</v>
      </c>
    </row>
    <row r="1884" spans="89:91" ht="43.5" customHeight="1">
      <c r="CK1884" s="1" t="s">
        <v>2118</v>
      </c>
      <c r="CL1884" s="198">
        <v>47253</v>
      </c>
      <c r="CM1884" s="1" t="str">
        <f t="shared" si="29"/>
        <v>1408/02/26</v>
      </c>
    </row>
    <row r="1885" spans="89:91" ht="43.5" customHeight="1">
      <c r="CK1885" s="1" t="s">
        <v>2119</v>
      </c>
      <c r="CL1885" s="198">
        <v>47254</v>
      </c>
      <c r="CM1885" s="1" t="str">
        <f t="shared" si="29"/>
        <v>1408/02/27</v>
      </c>
    </row>
    <row r="1886" spans="89:91" ht="43.5" customHeight="1">
      <c r="CK1886" s="1" t="s">
        <v>2120</v>
      </c>
      <c r="CL1886" s="198">
        <v>47255</v>
      </c>
      <c r="CM1886" s="1" t="str">
        <f t="shared" si="29"/>
        <v>1408/02/28</v>
      </c>
    </row>
    <row r="1887" spans="89:91" ht="43.5" customHeight="1">
      <c r="CK1887" s="1" t="s">
        <v>2121</v>
      </c>
      <c r="CL1887" s="198">
        <v>47256</v>
      </c>
      <c r="CM1887" s="1" t="str">
        <f t="shared" si="29"/>
        <v>1408/02/29</v>
      </c>
    </row>
    <row r="1888" spans="89:91" ht="43.5" customHeight="1">
      <c r="CK1888" s="1" t="s">
        <v>2122</v>
      </c>
      <c r="CL1888" s="198">
        <v>47257</v>
      </c>
      <c r="CM1888" s="1" t="str">
        <f t="shared" si="29"/>
        <v>1408/02/30</v>
      </c>
    </row>
    <row r="1889" spans="89:91" ht="43.5" customHeight="1">
      <c r="CK1889" s="1" t="s">
        <v>2123</v>
      </c>
      <c r="CL1889" s="198">
        <v>47258</v>
      </c>
      <c r="CM1889" s="1" t="str">
        <f t="shared" si="29"/>
        <v>1408/02/31</v>
      </c>
    </row>
    <row r="1890" spans="89:91" ht="43.5" customHeight="1">
      <c r="CK1890" s="1" t="s">
        <v>2124</v>
      </c>
      <c r="CL1890" s="198">
        <v>47259</v>
      </c>
      <c r="CM1890" s="1" t="str">
        <f t="shared" si="29"/>
        <v>1408/03/01</v>
      </c>
    </row>
    <row r="1891" spans="89:91" ht="43.5" customHeight="1">
      <c r="CK1891" s="1" t="s">
        <v>2125</v>
      </c>
      <c r="CL1891" s="198">
        <v>47260</v>
      </c>
      <c r="CM1891" s="1" t="str">
        <f t="shared" si="29"/>
        <v>1408/03/02</v>
      </c>
    </row>
    <row r="1892" spans="89:91" ht="43.5" customHeight="1">
      <c r="CK1892" s="1" t="s">
        <v>2126</v>
      </c>
      <c r="CL1892" s="198">
        <v>47261</v>
      </c>
      <c r="CM1892" s="1" t="str">
        <f t="shared" si="29"/>
        <v>1408/03/03</v>
      </c>
    </row>
    <row r="1893" spans="89:91" ht="43.5" customHeight="1">
      <c r="CK1893" s="1" t="s">
        <v>2127</v>
      </c>
      <c r="CL1893" s="198">
        <v>47262</v>
      </c>
      <c r="CM1893" s="1" t="str">
        <f t="shared" si="29"/>
        <v>1408/03/04</v>
      </c>
    </row>
    <row r="1894" spans="89:91" ht="43.5" customHeight="1">
      <c r="CK1894" s="1" t="s">
        <v>2128</v>
      </c>
      <c r="CL1894" s="198">
        <v>47263</v>
      </c>
      <c r="CM1894" s="1" t="str">
        <f t="shared" si="29"/>
        <v>1408/03/05</v>
      </c>
    </row>
    <row r="1895" spans="89:91" ht="43.5" customHeight="1">
      <c r="CK1895" s="1" t="s">
        <v>2129</v>
      </c>
      <c r="CL1895" s="198">
        <v>47264</v>
      </c>
      <c r="CM1895" s="1" t="str">
        <f t="shared" si="29"/>
        <v>1408/03/06</v>
      </c>
    </row>
    <row r="1896" spans="89:91" ht="43.5" customHeight="1">
      <c r="CK1896" s="1" t="s">
        <v>2130</v>
      </c>
      <c r="CL1896" s="198">
        <v>47265</v>
      </c>
      <c r="CM1896" s="1" t="str">
        <f t="shared" si="29"/>
        <v>1408/03/07</v>
      </c>
    </row>
    <row r="1897" spans="89:91" ht="43.5" customHeight="1">
      <c r="CK1897" s="1" t="s">
        <v>2131</v>
      </c>
      <c r="CL1897" s="198">
        <v>47266</v>
      </c>
      <c r="CM1897" s="1" t="str">
        <f t="shared" si="29"/>
        <v>1408/03/08</v>
      </c>
    </row>
    <row r="1898" spans="89:91" ht="43.5" customHeight="1">
      <c r="CK1898" s="1" t="s">
        <v>2132</v>
      </c>
      <c r="CL1898" s="198">
        <v>47267</v>
      </c>
      <c r="CM1898" s="1" t="str">
        <f t="shared" si="29"/>
        <v>1408/03/09</v>
      </c>
    </row>
    <row r="1899" spans="89:91" ht="43.5" customHeight="1">
      <c r="CK1899" s="1" t="s">
        <v>2133</v>
      </c>
      <c r="CL1899" s="198">
        <v>47268</v>
      </c>
      <c r="CM1899" s="1" t="str">
        <f t="shared" si="29"/>
        <v>1408/03/10</v>
      </c>
    </row>
    <row r="1900" spans="89:91" ht="43.5" customHeight="1">
      <c r="CK1900" s="1" t="s">
        <v>2134</v>
      </c>
      <c r="CL1900" s="198">
        <v>47269</v>
      </c>
      <c r="CM1900" s="1" t="str">
        <f t="shared" si="29"/>
        <v>1408/03/11</v>
      </c>
    </row>
    <row r="1901" spans="89:91" ht="43.5" customHeight="1">
      <c r="CK1901" s="1" t="s">
        <v>2135</v>
      </c>
      <c r="CL1901" s="198">
        <v>47270</v>
      </c>
      <c r="CM1901" s="1" t="str">
        <f t="shared" si="29"/>
        <v>1408/03/12</v>
      </c>
    </row>
    <row r="1902" spans="89:91" ht="43.5" customHeight="1">
      <c r="CK1902" s="1" t="s">
        <v>2136</v>
      </c>
      <c r="CL1902" s="198">
        <v>47271</v>
      </c>
      <c r="CM1902" s="1" t="str">
        <f t="shared" si="29"/>
        <v>1408/03/13</v>
      </c>
    </row>
    <row r="1903" spans="89:91" ht="43.5" customHeight="1">
      <c r="CK1903" s="1" t="s">
        <v>2137</v>
      </c>
      <c r="CL1903" s="198">
        <v>47272</v>
      </c>
      <c r="CM1903" s="1" t="str">
        <f t="shared" si="29"/>
        <v>1408/03/14</v>
      </c>
    </row>
    <row r="1904" spans="89:91" ht="43.5" customHeight="1">
      <c r="CK1904" s="1" t="s">
        <v>2138</v>
      </c>
      <c r="CL1904" s="198">
        <v>47273</v>
      </c>
      <c r="CM1904" s="1" t="str">
        <f t="shared" si="29"/>
        <v>1408/03/15</v>
      </c>
    </row>
    <row r="1905" spans="89:91" ht="43.5" customHeight="1">
      <c r="CK1905" s="1" t="s">
        <v>2139</v>
      </c>
      <c r="CL1905" s="198">
        <v>47274</v>
      </c>
      <c r="CM1905" s="1" t="str">
        <f t="shared" si="29"/>
        <v>1408/03/16</v>
      </c>
    </row>
    <row r="1906" spans="89:91" ht="43.5" customHeight="1">
      <c r="CK1906" s="1" t="s">
        <v>2140</v>
      </c>
      <c r="CL1906" s="198">
        <v>47275</v>
      </c>
      <c r="CM1906" s="1" t="str">
        <f t="shared" si="29"/>
        <v>1408/03/17</v>
      </c>
    </row>
    <row r="1907" spans="89:91" ht="43.5" customHeight="1">
      <c r="CK1907" s="1" t="s">
        <v>2141</v>
      </c>
      <c r="CL1907" s="198">
        <v>47276</v>
      </c>
      <c r="CM1907" s="1" t="str">
        <f t="shared" si="29"/>
        <v>1408/03/18</v>
      </c>
    </row>
    <row r="1908" spans="89:91" ht="43.5" customHeight="1">
      <c r="CK1908" s="1" t="s">
        <v>2142</v>
      </c>
      <c r="CL1908" s="198">
        <v>47277</v>
      </c>
      <c r="CM1908" s="1" t="str">
        <f t="shared" si="29"/>
        <v>1408/03/19</v>
      </c>
    </row>
    <row r="1909" spans="89:91" ht="43.5" customHeight="1">
      <c r="CK1909" s="1" t="s">
        <v>2143</v>
      </c>
      <c r="CL1909" s="198">
        <v>47278</v>
      </c>
      <c r="CM1909" s="1" t="str">
        <f t="shared" si="29"/>
        <v>1408/03/20</v>
      </c>
    </row>
    <row r="1910" spans="89:91" ht="43.5" customHeight="1">
      <c r="CK1910" s="1" t="s">
        <v>2144</v>
      </c>
      <c r="CL1910" s="198">
        <v>47279</v>
      </c>
      <c r="CM1910" s="1" t="str">
        <f t="shared" si="29"/>
        <v>1408/03/21</v>
      </c>
    </row>
    <row r="1911" spans="89:91" ht="43.5" customHeight="1">
      <c r="CK1911" s="1" t="s">
        <v>2145</v>
      </c>
      <c r="CL1911" s="198">
        <v>47280</v>
      </c>
      <c r="CM1911" s="1" t="str">
        <f t="shared" si="29"/>
        <v>1408/03/22</v>
      </c>
    </row>
    <row r="1912" spans="89:91" ht="43.5" customHeight="1">
      <c r="CK1912" s="1" t="s">
        <v>2146</v>
      </c>
      <c r="CL1912" s="198">
        <v>47281</v>
      </c>
      <c r="CM1912" s="1" t="str">
        <f t="shared" si="29"/>
        <v>1408/03/23</v>
      </c>
    </row>
    <row r="1913" spans="89:91" ht="43.5" customHeight="1">
      <c r="CK1913" s="1" t="s">
        <v>2147</v>
      </c>
      <c r="CL1913" s="198">
        <v>47282</v>
      </c>
      <c r="CM1913" s="1" t="str">
        <f t="shared" si="29"/>
        <v>1408/03/24</v>
      </c>
    </row>
    <row r="1914" spans="89:91" ht="43.5" customHeight="1">
      <c r="CK1914" s="1" t="s">
        <v>2148</v>
      </c>
      <c r="CL1914" s="198">
        <v>47283</v>
      </c>
      <c r="CM1914" s="1" t="str">
        <f t="shared" si="29"/>
        <v>1408/03/25</v>
      </c>
    </row>
    <row r="1915" spans="89:91" ht="43.5" customHeight="1">
      <c r="CK1915" s="1" t="s">
        <v>2149</v>
      </c>
      <c r="CL1915" s="198">
        <v>47284</v>
      </c>
      <c r="CM1915" s="1" t="str">
        <f t="shared" si="29"/>
        <v>1408/03/26</v>
      </c>
    </row>
    <row r="1916" spans="89:91" ht="43.5" customHeight="1">
      <c r="CK1916" s="1" t="s">
        <v>2150</v>
      </c>
      <c r="CL1916" s="198">
        <v>47285</v>
      </c>
      <c r="CM1916" s="1" t="str">
        <f t="shared" si="29"/>
        <v>1408/03/27</v>
      </c>
    </row>
    <row r="1917" spans="89:91" ht="43.5" customHeight="1">
      <c r="CK1917" s="1" t="s">
        <v>2151</v>
      </c>
      <c r="CL1917" s="198">
        <v>47286</v>
      </c>
      <c r="CM1917" s="1" t="str">
        <f t="shared" si="29"/>
        <v>1408/03/28</v>
      </c>
    </row>
    <row r="1918" spans="89:91" ht="43.5" customHeight="1">
      <c r="CK1918" s="1" t="s">
        <v>2152</v>
      </c>
      <c r="CL1918" s="198">
        <v>47287</v>
      </c>
      <c r="CM1918" s="1" t="str">
        <f t="shared" si="29"/>
        <v>1408/03/29</v>
      </c>
    </row>
    <row r="1919" spans="89:91" ht="43.5" customHeight="1">
      <c r="CK1919" s="1" t="s">
        <v>2153</v>
      </c>
      <c r="CL1919" s="198">
        <v>47288</v>
      </c>
      <c r="CM1919" s="1" t="str">
        <f t="shared" si="29"/>
        <v>1408/03/30</v>
      </c>
    </row>
    <row r="1920" spans="89:91" ht="43.5" customHeight="1">
      <c r="CK1920" s="1" t="s">
        <v>2154</v>
      </c>
      <c r="CL1920" s="198">
        <v>47289</v>
      </c>
      <c r="CM1920" s="1" t="str">
        <f t="shared" si="29"/>
        <v>1408/03/31</v>
      </c>
    </row>
    <row r="1921" spans="89:91" ht="43.5" customHeight="1">
      <c r="CK1921" s="1" t="s">
        <v>2155</v>
      </c>
      <c r="CL1921" s="198">
        <v>47290</v>
      </c>
      <c r="CM1921" s="1" t="str">
        <f t="shared" si="29"/>
        <v>1408/04/01</v>
      </c>
    </row>
    <row r="1922" spans="89:91" ht="43.5" customHeight="1">
      <c r="CK1922" s="1" t="s">
        <v>2156</v>
      </c>
      <c r="CL1922" s="198">
        <v>47291</v>
      </c>
      <c r="CM1922" s="1" t="str">
        <f t="shared" si="29"/>
        <v>1408/04/02</v>
      </c>
    </row>
    <row r="1923" spans="89:91" ht="43.5" customHeight="1">
      <c r="CK1923" s="1" t="s">
        <v>2157</v>
      </c>
      <c r="CL1923" s="198">
        <v>47292</v>
      </c>
      <c r="CM1923" s="1" t="str">
        <f t="shared" ref="CM1923:CM1986" si="30">TEXT(CL1923,"[$-fa-IR,96]yyyy/mm/dd")</f>
        <v>1408/04/03</v>
      </c>
    </row>
    <row r="1924" spans="89:91" ht="43.5" customHeight="1">
      <c r="CK1924" s="1" t="s">
        <v>2158</v>
      </c>
      <c r="CL1924" s="198">
        <v>47293</v>
      </c>
      <c r="CM1924" s="1" t="str">
        <f t="shared" si="30"/>
        <v>1408/04/04</v>
      </c>
    </row>
    <row r="1925" spans="89:91" ht="43.5" customHeight="1">
      <c r="CK1925" s="1" t="s">
        <v>2159</v>
      </c>
      <c r="CL1925" s="198">
        <v>47294</v>
      </c>
      <c r="CM1925" s="1" t="str">
        <f t="shared" si="30"/>
        <v>1408/04/05</v>
      </c>
    </row>
    <row r="1926" spans="89:91" ht="43.5" customHeight="1">
      <c r="CK1926" s="1" t="s">
        <v>2160</v>
      </c>
      <c r="CL1926" s="198">
        <v>47295</v>
      </c>
      <c r="CM1926" s="1" t="str">
        <f t="shared" si="30"/>
        <v>1408/04/06</v>
      </c>
    </row>
    <row r="1927" spans="89:91" ht="43.5" customHeight="1">
      <c r="CK1927" s="1" t="s">
        <v>2161</v>
      </c>
      <c r="CL1927" s="198">
        <v>47296</v>
      </c>
      <c r="CM1927" s="1" t="str">
        <f t="shared" si="30"/>
        <v>1408/04/07</v>
      </c>
    </row>
    <row r="1928" spans="89:91" ht="43.5" customHeight="1">
      <c r="CK1928" s="1" t="s">
        <v>2162</v>
      </c>
      <c r="CL1928" s="198">
        <v>47297</v>
      </c>
      <c r="CM1928" s="1" t="str">
        <f t="shared" si="30"/>
        <v>1408/04/08</v>
      </c>
    </row>
    <row r="1929" spans="89:91" ht="43.5" customHeight="1">
      <c r="CK1929" s="1" t="s">
        <v>2163</v>
      </c>
      <c r="CL1929" s="198">
        <v>47298</v>
      </c>
      <c r="CM1929" s="1" t="str">
        <f t="shared" si="30"/>
        <v>1408/04/09</v>
      </c>
    </row>
    <row r="1930" spans="89:91" ht="43.5" customHeight="1">
      <c r="CK1930" s="1" t="s">
        <v>2164</v>
      </c>
      <c r="CL1930" s="198">
        <v>47299</v>
      </c>
      <c r="CM1930" s="1" t="str">
        <f t="shared" si="30"/>
        <v>1408/04/10</v>
      </c>
    </row>
    <row r="1931" spans="89:91" ht="43.5" customHeight="1">
      <c r="CK1931" s="1" t="s">
        <v>2165</v>
      </c>
      <c r="CL1931" s="198">
        <v>47300</v>
      </c>
      <c r="CM1931" s="1" t="str">
        <f t="shared" si="30"/>
        <v>1408/04/11</v>
      </c>
    </row>
    <row r="1932" spans="89:91" ht="43.5" customHeight="1">
      <c r="CK1932" s="1" t="s">
        <v>2166</v>
      </c>
      <c r="CL1932" s="198">
        <v>47301</v>
      </c>
      <c r="CM1932" s="1" t="str">
        <f t="shared" si="30"/>
        <v>1408/04/12</v>
      </c>
    </row>
    <row r="1933" spans="89:91" ht="43.5" customHeight="1">
      <c r="CK1933" s="1" t="s">
        <v>2167</v>
      </c>
      <c r="CL1933" s="198">
        <v>47302</v>
      </c>
      <c r="CM1933" s="1" t="str">
        <f t="shared" si="30"/>
        <v>1408/04/13</v>
      </c>
    </row>
    <row r="1934" spans="89:91" ht="43.5" customHeight="1">
      <c r="CK1934" s="1" t="s">
        <v>2168</v>
      </c>
      <c r="CL1934" s="198">
        <v>47303</v>
      </c>
      <c r="CM1934" s="1" t="str">
        <f t="shared" si="30"/>
        <v>1408/04/14</v>
      </c>
    </row>
    <row r="1935" spans="89:91" ht="43.5" customHeight="1">
      <c r="CK1935" s="1" t="s">
        <v>2169</v>
      </c>
      <c r="CL1935" s="198">
        <v>47304</v>
      </c>
      <c r="CM1935" s="1" t="str">
        <f t="shared" si="30"/>
        <v>1408/04/15</v>
      </c>
    </row>
    <row r="1936" spans="89:91" ht="43.5" customHeight="1">
      <c r="CK1936" s="1" t="s">
        <v>2170</v>
      </c>
      <c r="CL1936" s="198">
        <v>47305</v>
      </c>
      <c r="CM1936" s="1" t="str">
        <f t="shared" si="30"/>
        <v>1408/04/16</v>
      </c>
    </row>
    <row r="1937" spans="89:91" ht="43.5" customHeight="1">
      <c r="CK1937" s="1" t="s">
        <v>2171</v>
      </c>
      <c r="CL1937" s="198">
        <v>47306</v>
      </c>
      <c r="CM1937" s="1" t="str">
        <f t="shared" si="30"/>
        <v>1408/04/17</v>
      </c>
    </row>
    <row r="1938" spans="89:91" ht="43.5" customHeight="1">
      <c r="CK1938" s="1" t="s">
        <v>2172</v>
      </c>
      <c r="CL1938" s="198">
        <v>47307</v>
      </c>
      <c r="CM1938" s="1" t="str">
        <f t="shared" si="30"/>
        <v>1408/04/18</v>
      </c>
    </row>
    <row r="1939" spans="89:91" ht="43.5" customHeight="1">
      <c r="CK1939" s="1" t="s">
        <v>2173</v>
      </c>
      <c r="CL1939" s="198">
        <v>47308</v>
      </c>
      <c r="CM1939" s="1" t="str">
        <f t="shared" si="30"/>
        <v>1408/04/19</v>
      </c>
    </row>
    <row r="1940" spans="89:91" ht="43.5" customHeight="1">
      <c r="CK1940" s="1" t="s">
        <v>2174</v>
      </c>
      <c r="CL1940" s="198">
        <v>47309</v>
      </c>
      <c r="CM1940" s="1" t="str">
        <f t="shared" si="30"/>
        <v>1408/04/20</v>
      </c>
    </row>
    <row r="1941" spans="89:91" ht="43.5" customHeight="1">
      <c r="CK1941" s="1" t="s">
        <v>2175</v>
      </c>
      <c r="CL1941" s="198">
        <v>47310</v>
      </c>
      <c r="CM1941" s="1" t="str">
        <f t="shared" si="30"/>
        <v>1408/04/21</v>
      </c>
    </row>
    <row r="1942" spans="89:91" ht="43.5" customHeight="1">
      <c r="CK1942" s="1" t="s">
        <v>2176</v>
      </c>
      <c r="CL1942" s="198">
        <v>47311</v>
      </c>
      <c r="CM1942" s="1" t="str">
        <f t="shared" si="30"/>
        <v>1408/04/22</v>
      </c>
    </row>
    <row r="1943" spans="89:91" ht="43.5" customHeight="1">
      <c r="CK1943" s="1" t="s">
        <v>2177</v>
      </c>
      <c r="CL1943" s="198">
        <v>47312</v>
      </c>
      <c r="CM1943" s="1" t="str">
        <f t="shared" si="30"/>
        <v>1408/04/23</v>
      </c>
    </row>
    <row r="1944" spans="89:91" ht="43.5" customHeight="1">
      <c r="CK1944" s="1" t="s">
        <v>2178</v>
      </c>
      <c r="CL1944" s="198">
        <v>47313</v>
      </c>
      <c r="CM1944" s="1" t="str">
        <f t="shared" si="30"/>
        <v>1408/04/24</v>
      </c>
    </row>
    <row r="1945" spans="89:91" ht="43.5" customHeight="1">
      <c r="CK1945" s="1" t="s">
        <v>2179</v>
      </c>
      <c r="CL1945" s="198">
        <v>47314</v>
      </c>
      <c r="CM1945" s="1" t="str">
        <f t="shared" si="30"/>
        <v>1408/04/25</v>
      </c>
    </row>
    <row r="1946" spans="89:91" ht="43.5" customHeight="1">
      <c r="CK1946" s="1" t="s">
        <v>2180</v>
      </c>
      <c r="CL1946" s="198">
        <v>47315</v>
      </c>
      <c r="CM1946" s="1" t="str">
        <f t="shared" si="30"/>
        <v>1408/04/26</v>
      </c>
    </row>
    <row r="1947" spans="89:91" ht="43.5" customHeight="1">
      <c r="CK1947" s="1" t="s">
        <v>2181</v>
      </c>
      <c r="CL1947" s="198">
        <v>47316</v>
      </c>
      <c r="CM1947" s="1" t="str">
        <f t="shared" si="30"/>
        <v>1408/04/27</v>
      </c>
    </row>
    <row r="1948" spans="89:91" ht="43.5" customHeight="1">
      <c r="CK1948" s="1" t="s">
        <v>2182</v>
      </c>
      <c r="CL1948" s="198">
        <v>47317</v>
      </c>
      <c r="CM1948" s="1" t="str">
        <f t="shared" si="30"/>
        <v>1408/04/28</v>
      </c>
    </row>
    <row r="1949" spans="89:91" ht="43.5" customHeight="1">
      <c r="CK1949" s="1" t="s">
        <v>2183</v>
      </c>
      <c r="CL1949" s="198">
        <v>47318</v>
      </c>
      <c r="CM1949" s="1" t="str">
        <f t="shared" si="30"/>
        <v>1408/04/29</v>
      </c>
    </row>
    <row r="1950" spans="89:91" ht="43.5" customHeight="1">
      <c r="CK1950" s="1" t="s">
        <v>2184</v>
      </c>
      <c r="CL1950" s="198">
        <v>47319</v>
      </c>
      <c r="CM1950" s="1" t="str">
        <f t="shared" si="30"/>
        <v>1408/04/30</v>
      </c>
    </row>
    <row r="1951" spans="89:91" ht="43.5" customHeight="1">
      <c r="CK1951" s="1" t="s">
        <v>2185</v>
      </c>
      <c r="CL1951" s="198">
        <v>47320</v>
      </c>
      <c r="CM1951" s="1" t="str">
        <f t="shared" si="30"/>
        <v>1408/04/31</v>
      </c>
    </row>
    <row r="1952" spans="89:91" ht="43.5" customHeight="1">
      <c r="CK1952" s="1" t="s">
        <v>2186</v>
      </c>
      <c r="CL1952" s="198">
        <v>47321</v>
      </c>
      <c r="CM1952" s="1" t="str">
        <f t="shared" si="30"/>
        <v>1408/05/01</v>
      </c>
    </row>
    <row r="1953" spans="89:91" ht="43.5" customHeight="1">
      <c r="CK1953" s="1" t="s">
        <v>2187</v>
      </c>
      <c r="CL1953" s="198">
        <v>47322</v>
      </c>
      <c r="CM1953" s="1" t="str">
        <f t="shared" si="30"/>
        <v>1408/05/02</v>
      </c>
    </row>
    <row r="1954" spans="89:91" ht="43.5" customHeight="1">
      <c r="CK1954" s="1" t="s">
        <v>2188</v>
      </c>
      <c r="CL1954" s="198">
        <v>47323</v>
      </c>
      <c r="CM1954" s="1" t="str">
        <f t="shared" si="30"/>
        <v>1408/05/03</v>
      </c>
    </row>
    <row r="1955" spans="89:91" ht="43.5" customHeight="1">
      <c r="CK1955" s="1" t="s">
        <v>2189</v>
      </c>
      <c r="CL1955" s="198">
        <v>47324</v>
      </c>
      <c r="CM1955" s="1" t="str">
        <f t="shared" si="30"/>
        <v>1408/05/04</v>
      </c>
    </row>
    <row r="1956" spans="89:91" ht="43.5" customHeight="1">
      <c r="CK1956" s="1" t="s">
        <v>2190</v>
      </c>
      <c r="CL1956" s="198">
        <v>47325</v>
      </c>
      <c r="CM1956" s="1" t="str">
        <f t="shared" si="30"/>
        <v>1408/05/05</v>
      </c>
    </row>
    <row r="1957" spans="89:91" ht="43.5" customHeight="1">
      <c r="CK1957" s="1" t="s">
        <v>2191</v>
      </c>
      <c r="CL1957" s="198">
        <v>47326</v>
      </c>
      <c r="CM1957" s="1" t="str">
        <f t="shared" si="30"/>
        <v>1408/05/06</v>
      </c>
    </row>
    <row r="1958" spans="89:91" ht="43.5" customHeight="1">
      <c r="CK1958" s="1" t="s">
        <v>2192</v>
      </c>
      <c r="CL1958" s="198">
        <v>47327</v>
      </c>
      <c r="CM1958" s="1" t="str">
        <f t="shared" si="30"/>
        <v>1408/05/07</v>
      </c>
    </row>
    <row r="1959" spans="89:91" ht="43.5" customHeight="1">
      <c r="CK1959" s="1" t="s">
        <v>2193</v>
      </c>
      <c r="CL1959" s="198">
        <v>47328</v>
      </c>
      <c r="CM1959" s="1" t="str">
        <f t="shared" si="30"/>
        <v>1408/05/08</v>
      </c>
    </row>
    <row r="1960" spans="89:91" ht="43.5" customHeight="1">
      <c r="CK1960" s="1" t="s">
        <v>2194</v>
      </c>
      <c r="CL1960" s="198">
        <v>47329</v>
      </c>
      <c r="CM1960" s="1" t="str">
        <f t="shared" si="30"/>
        <v>1408/05/09</v>
      </c>
    </row>
    <row r="1961" spans="89:91" ht="43.5" customHeight="1">
      <c r="CK1961" s="1" t="s">
        <v>2195</v>
      </c>
      <c r="CL1961" s="198">
        <v>47330</v>
      </c>
      <c r="CM1961" s="1" t="str">
        <f t="shared" si="30"/>
        <v>1408/05/10</v>
      </c>
    </row>
    <row r="1962" spans="89:91" ht="43.5" customHeight="1">
      <c r="CK1962" s="1" t="s">
        <v>2196</v>
      </c>
      <c r="CL1962" s="198">
        <v>47331</v>
      </c>
      <c r="CM1962" s="1" t="str">
        <f t="shared" si="30"/>
        <v>1408/05/11</v>
      </c>
    </row>
    <row r="1963" spans="89:91" ht="43.5" customHeight="1">
      <c r="CK1963" s="1" t="s">
        <v>2197</v>
      </c>
      <c r="CL1963" s="198">
        <v>47332</v>
      </c>
      <c r="CM1963" s="1" t="str">
        <f t="shared" si="30"/>
        <v>1408/05/12</v>
      </c>
    </row>
    <row r="1964" spans="89:91" ht="43.5" customHeight="1">
      <c r="CK1964" s="1" t="s">
        <v>2198</v>
      </c>
      <c r="CL1964" s="198">
        <v>47333</v>
      </c>
      <c r="CM1964" s="1" t="str">
        <f t="shared" si="30"/>
        <v>1408/05/13</v>
      </c>
    </row>
    <row r="1965" spans="89:91" ht="43.5" customHeight="1">
      <c r="CK1965" s="1" t="s">
        <v>2199</v>
      </c>
      <c r="CL1965" s="198">
        <v>47334</v>
      </c>
      <c r="CM1965" s="1" t="str">
        <f t="shared" si="30"/>
        <v>1408/05/14</v>
      </c>
    </row>
    <row r="1966" spans="89:91" ht="43.5" customHeight="1">
      <c r="CK1966" s="1" t="s">
        <v>2200</v>
      </c>
      <c r="CL1966" s="198">
        <v>47335</v>
      </c>
      <c r="CM1966" s="1" t="str">
        <f t="shared" si="30"/>
        <v>1408/05/15</v>
      </c>
    </row>
    <row r="1967" spans="89:91" ht="43.5" customHeight="1">
      <c r="CK1967" s="1" t="s">
        <v>2201</v>
      </c>
      <c r="CL1967" s="198">
        <v>47336</v>
      </c>
      <c r="CM1967" s="1" t="str">
        <f t="shared" si="30"/>
        <v>1408/05/16</v>
      </c>
    </row>
    <row r="1968" spans="89:91" ht="43.5" customHeight="1">
      <c r="CK1968" s="1" t="s">
        <v>2202</v>
      </c>
      <c r="CL1968" s="198">
        <v>47337</v>
      </c>
      <c r="CM1968" s="1" t="str">
        <f t="shared" si="30"/>
        <v>1408/05/17</v>
      </c>
    </row>
    <row r="1969" spans="89:91" ht="43.5" customHeight="1">
      <c r="CK1969" s="1" t="s">
        <v>2203</v>
      </c>
      <c r="CL1969" s="198">
        <v>47338</v>
      </c>
      <c r="CM1969" s="1" t="str">
        <f t="shared" si="30"/>
        <v>1408/05/18</v>
      </c>
    </row>
    <row r="1970" spans="89:91" ht="43.5" customHeight="1">
      <c r="CK1970" s="1" t="s">
        <v>2204</v>
      </c>
      <c r="CL1970" s="198">
        <v>47339</v>
      </c>
      <c r="CM1970" s="1" t="str">
        <f t="shared" si="30"/>
        <v>1408/05/19</v>
      </c>
    </row>
    <row r="1971" spans="89:91" ht="43.5" customHeight="1">
      <c r="CK1971" s="1" t="s">
        <v>2205</v>
      </c>
      <c r="CL1971" s="198">
        <v>47340</v>
      </c>
      <c r="CM1971" s="1" t="str">
        <f t="shared" si="30"/>
        <v>1408/05/20</v>
      </c>
    </row>
    <row r="1972" spans="89:91" ht="43.5" customHeight="1">
      <c r="CK1972" s="1" t="s">
        <v>2206</v>
      </c>
      <c r="CL1972" s="198">
        <v>47341</v>
      </c>
      <c r="CM1972" s="1" t="str">
        <f t="shared" si="30"/>
        <v>1408/05/21</v>
      </c>
    </row>
    <row r="1973" spans="89:91" ht="43.5" customHeight="1">
      <c r="CK1973" s="1" t="s">
        <v>2207</v>
      </c>
      <c r="CL1973" s="198">
        <v>47342</v>
      </c>
      <c r="CM1973" s="1" t="str">
        <f t="shared" si="30"/>
        <v>1408/05/22</v>
      </c>
    </row>
    <row r="1974" spans="89:91" ht="43.5" customHeight="1">
      <c r="CK1974" s="1" t="s">
        <v>2208</v>
      </c>
      <c r="CL1974" s="198">
        <v>47343</v>
      </c>
      <c r="CM1974" s="1" t="str">
        <f t="shared" si="30"/>
        <v>1408/05/23</v>
      </c>
    </row>
    <row r="1975" spans="89:91" ht="43.5" customHeight="1">
      <c r="CK1975" s="1" t="s">
        <v>2209</v>
      </c>
      <c r="CL1975" s="198">
        <v>47344</v>
      </c>
      <c r="CM1975" s="1" t="str">
        <f t="shared" si="30"/>
        <v>1408/05/24</v>
      </c>
    </row>
    <row r="1976" spans="89:91" ht="43.5" customHeight="1">
      <c r="CK1976" s="1" t="s">
        <v>2210</v>
      </c>
      <c r="CL1976" s="198">
        <v>47345</v>
      </c>
      <c r="CM1976" s="1" t="str">
        <f t="shared" si="30"/>
        <v>1408/05/25</v>
      </c>
    </row>
    <row r="1977" spans="89:91" ht="43.5" customHeight="1">
      <c r="CK1977" s="1" t="s">
        <v>2211</v>
      </c>
      <c r="CL1977" s="198">
        <v>47346</v>
      </c>
      <c r="CM1977" s="1" t="str">
        <f t="shared" si="30"/>
        <v>1408/05/26</v>
      </c>
    </row>
    <row r="1978" spans="89:91" ht="43.5" customHeight="1">
      <c r="CK1978" s="1" t="s">
        <v>2212</v>
      </c>
      <c r="CL1978" s="198">
        <v>47347</v>
      </c>
      <c r="CM1978" s="1" t="str">
        <f t="shared" si="30"/>
        <v>1408/05/27</v>
      </c>
    </row>
    <row r="1979" spans="89:91" ht="43.5" customHeight="1">
      <c r="CK1979" s="1" t="s">
        <v>2213</v>
      </c>
      <c r="CL1979" s="198">
        <v>47348</v>
      </c>
      <c r="CM1979" s="1" t="str">
        <f t="shared" si="30"/>
        <v>1408/05/28</v>
      </c>
    </row>
    <row r="1980" spans="89:91" ht="43.5" customHeight="1">
      <c r="CK1980" s="1" t="s">
        <v>2214</v>
      </c>
      <c r="CL1980" s="198">
        <v>47349</v>
      </c>
      <c r="CM1980" s="1" t="str">
        <f t="shared" si="30"/>
        <v>1408/05/29</v>
      </c>
    </row>
    <row r="1981" spans="89:91" ht="43.5" customHeight="1">
      <c r="CK1981" s="1" t="s">
        <v>2215</v>
      </c>
      <c r="CL1981" s="198">
        <v>47350</v>
      </c>
      <c r="CM1981" s="1" t="str">
        <f t="shared" si="30"/>
        <v>1408/05/30</v>
      </c>
    </row>
    <row r="1982" spans="89:91" ht="43.5" customHeight="1">
      <c r="CK1982" s="1" t="s">
        <v>2216</v>
      </c>
      <c r="CL1982" s="198">
        <v>47351</v>
      </c>
      <c r="CM1982" s="1" t="str">
        <f t="shared" si="30"/>
        <v>1408/05/31</v>
      </c>
    </row>
    <row r="1983" spans="89:91" ht="43.5" customHeight="1">
      <c r="CK1983" s="1" t="s">
        <v>2217</v>
      </c>
      <c r="CL1983" s="198">
        <v>47352</v>
      </c>
      <c r="CM1983" s="1" t="str">
        <f t="shared" si="30"/>
        <v>1408/06/01</v>
      </c>
    </row>
    <row r="1984" spans="89:91" ht="43.5" customHeight="1">
      <c r="CK1984" s="1" t="s">
        <v>2218</v>
      </c>
      <c r="CL1984" s="198">
        <v>47353</v>
      </c>
      <c r="CM1984" s="1" t="str">
        <f t="shared" si="30"/>
        <v>1408/06/02</v>
      </c>
    </row>
    <row r="1985" spans="89:91" ht="43.5" customHeight="1">
      <c r="CK1985" s="1" t="s">
        <v>2219</v>
      </c>
      <c r="CL1985" s="198">
        <v>47354</v>
      </c>
      <c r="CM1985" s="1" t="str">
        <f t="shared" si="30"/>
        <v>1408/06/03</v>
      </c>
    </row>
    <row r="1986" spans="89:91" ht="43.5" customHeight="1">
      <c r="CK1986" s="1" t="s">
        <v>2220</v>
      </c>
      <c r="CL1986" s="198">
        <v>47355</v>
      </c>
      <c r="CM1986" s="1" t="str">
        <f t="shared" si="30"/>
        <v>1408/06/04</v>
      </c>
    </row>
    <row r="1987" spans="89:91" ht="43.5" customHeight="1">
      <c r="CK1987" s="1" t="s">
        <v>2221</v>
      </c>
      <c r="CL1987" s="198">
        <v>47356</v>
      </c>
      <c r="CM1987" s="1" t="str">
        <f t="shared" ref="CM1987:CM2050" si="31">TEXT(CL1987,"[$-fa-IR,96]yyyy/mm/dd")</f>
        <v>1408/06/05</v>
      </c>
    </row>
    <row r="1988" spans="89:91" ht="43.5" customHeight="1">
      <c r="CK1988" s="1" t="s">
        <v>2222</v>
      </c>
      <c r="CL1988" s="198">
        <v>47357</v>
      </c>
      <c r="CM1988" s="1" t="str">
        <f t="shared" si="31"/>
        <v>1408/06/06</v>
      </c>
    </row>
    <row r="1989" spans="89:91" ht="43.5" customHeight="1">
      <c r="CK1989" s="1" t="s">
        <v>2223</v>
      </c>
      <c r="CL1989" s="198">
        <v>47358</v>
      </c>
      <c r="CM1989" s="1" t="str">
        <f t="shared" si="31"/>
        <v>1408/06/07</v>
      </c>
    </row>
    <row r="1990" spans="89:91" ht="43.5" customHeight="1">
      <c r="CK1990" s="1" t="s">
        <v>2224</v>
      </c>
      <c r="CL1990" s="198">
        <v>47359</v>
      </c>
      <c r="CM1990" s="1" t="str">
        <f t="shared" si="31"/>
        <v>1408/06/08</v>
      </c>
    </row>
    <row r="1991" spans="89:91" ht="43.5" customHeight="1">
      <c r="CK1991" s="1" t="s">
        <v>2225</v>
      </c>
      <c r="CL1991" s="198">
        <v>47360</v>
      </c>
      <c r="CM1991" s="1" t="str">
        <f t="shared" si="31"/>
        <v>1408/06/09</v>
      </c>
    </row>
    <row r="1992" spans="89:91" ht="43.5" customHeight="1">
      <c r="CK1992" s="1" t="s">
        <v>2226</v>
      </c>
      <c r="CL1992" s="198">
        <v>47361</v>
      </c>
      <c r="CM1992" s="1" t="str">
        <f t="shared" si="31"/>
        <v>1408/06/10</v>
      </c>
    </row>
    <row r="1993" spans="89:91" ht="43.5" customHeight="1">
      <c r="CK1993" s="1" t="s">
        <v>2227</v>
      </c>
      <c r="CL1993" s="198">
        <v>47362</v>
      </c>
      <c r="CM1993" s="1" t="str">
        <f t="shared" si="31"/>
        <v>1408/06/11</v>
      </c>
    </row>
    <row r="1994" spans="89:91" ht="43.5" customHeight="1">
      <c r="CK1994" s="1" t="s">
        <v>2228</v>
      </c>
      <c r="CL1994" s="198">
        <v>47363</v>
      </c>
      <c r="CM1994" s="1" t="str">
        <f t="shared" si="31"/>
        <v>1408/06/12</v>
      </c>
    </row>
    <row r="1995" spans="89:91" ht="43.5" customHeight="1">
      <c r="CK1995" s="1" t="s">
        <v>2229</v>
      </c>
      <c r="CL1995" s="198">
        <v>47364</v>
      </c>
      <c r="CM1995" s="1" t="str">
        <f t="shared" si="31"/>
        <v>1408/06/13</v>
      </c>
    </row>
    <row r="1996" spans="89:91" ht="43.5" customHeight="1">
      <c r="CK1996" s="1" t="s">
        <v>2230</v>
      </c>
      <c r="CL1996" s="198">
        <v>47365</v>
      </c>
      <c r="CM1996" s="1" t="str">
        <f t="shared" si="31"/>
        <v>1408/06/14</v>
      </c>
    </row>
    <row r="1997" spans="89:91" ht="43.5" customHeight="1">
      <c r="CK1997" s="1" t="s">
        <v>2231</v>
      </c>
      <c r="CL1997" s="198">
        <v>47366</v>
      </c>
      <c r="CM1997" s="1" t="str">
        <f t="shared" si="31"/>
        <v>1408/06/15</v>
      </c>
    </row>
    <row r="1998" spans="89:91" ht="43.5" customHeight="1">
      <c r="CK1998" s="1" t="s">
        <v>2232</v>
      </c>
      <c r="CL1998" s="198">
        <v>47367</v>
      </c>
      <c r="CM1998" s="1" t="str">
        <f t="shared" si="31"/>
        <v>1408/06/16</v>
      </c>
    </row>
    <row r="1999" spans="89:91" ht="43.5" customHeight="1">
      <c r="CK1999" s="1" t="s">
        <v>2233</v>
      </c>
      <c r="CL1999" s="198">
        <v>47368</v>
      </c>
      <c r="CM1999" s="1" t="str">
        <f t="shared" si="31"/>
        <v>1408/06/17</v>
      </c>
    </row>
    <row r="2000" spans="89:91" ht="43.5" customHeight="1">
      <c r="CK2000" s="1" t="s">
        <v>2234</v>
      </c>
      <c r="CL2000" s="198">
        <v>47369</v>
      </c>
      <c r="CM2000" s="1" t="str">
        <f t="shared" si="31"/>
        <v>1408/06/18</v>
      </c>
    </row>
    <row r="2001" spans="89:91" ht="43.5" customHeight="1">
      <c r="CK2001" s="1" t="s">
        <v>2235</v>
      </c>
      <c r="CL2001" s="198">
        <v>47370</v>
      </c>
      <c r="CM2001" s="1" t="str">
        <f t="shared" si="31"/>
        <v>1408/06/19</v>
      </c>
    </row>
    <row r="2002" spans="89:91" ht="43.5" customHeight="1">
      <c r="CK2002" s="1" t="s">
        <v>2236</v>
      </c>
      <c r="CL2002" s="198">
        <v>47371</v>
      </c>
      <c r="CM2002" s="1" t="str">
        <f t="shared" si="31"/>
        <v>1408/06/20</v>
      </c>
    </row>
    <row r="2003" spans="89:91" ht="43.5" customHeight="1">
      <c r="CK2003" s="1" t="s">
        <v>2237</v>
      </c>
      <c r="CL2003" s="198">
        <v>47372</v>
      </c>
      <c r="CM2003" s="1" t="str">
        <f t="shared" si="31"/>
        <v>1408/06/21</v>
      </c>
    </row>
    <row r="2004" spans="89:91" ht="43.5" customHeight="1">
      <c r="CK2004" s="1" t="s">
        <v>2238</v>
      </c>
      <c r="CL2004" s="198">
        <v>47373</v>
      </c>
      <c r="CM2004" s="1" t="str">
        <f t="shared" si="31"/>
        <v>1408/06/22</v>
      </c>
    </row>
    <row r="2005" spans="89:91" ht="43.5" customHeight="1">
      <c r="CK2005" s="1" t="s">
        <v>2239</v>
      </c>
      <c r="CL2005" s="198">
        <v>47374</v>
      </c>
      <c r="CM2005" s="1" t="str">
        <f t="shared" si="31"/>
        <v>1408/06/23</v>
      </c>
    </row>
    <row r="2006" spans="89:91" ht="43.5" customHeight="1">
      <c r="CK2006" s="1" t="s">
        <v>2240</v>
      </c>
      <c r="CL2006" s="198">
        <v>47375</v>
      </c>
      <c r="CM2006" s="1" t="str">
        <f t="shared" si="31"/>
        <v>1408/06/24</v>
      </c>
    </row>
    <row r="2007" spans="89:91" ht="43.5" customHeight="1">
      <c r="CK2007" s="1" t="s">
        <v>2241</v>
      </c>
      <c r="CL2007" s="198">
        <v>47376</v>
      </c>
      <c r="CM2007" s="1" t="str">
        <f t="shared" si="31"/>
        <v>1408/06/25</v>
      </c>
    </row>
    <row r="2008" spans="89:91" ht="43.5" customHeight="1">
      <c r="CK2008" s="1" t="s">
        <v>2242</v>
      </c>
      <c r="CL2008" s="198">
        <v>47377</v>
      </c>
      <c r="CM2008" s="1" t="str">
        <f t="shared" si="31"/>
        <v>1408/06/26</v>
      </c>
    </row>
    <row r="2009" spans="89:91" ht="43.5" customHeight="1">
      <c r="CK2009" s="1" t="s">
        <v>2243</v>
      </c>
      <c r="CL2009" s="198">
        <v>47378</v>
      </c>
      <c r="CM2009" s="1" t="str">
        <f t="shared" si="31"/>
        <v>1408/06/27</v>
      </c>
    </row>
    <row r="2010" spans="89:91" ht="43.5" customHeight="1">
      <c r="CK2010" s="1" t="s">
        <v>2244</v>
      </c>
      <c r="CL2010" s="198">
        <v>47379</v>
      </c>
      <c r="CM2010" s="1" t="str">
        <f t="shared" si="31"/>
        <v>1408/06/28</v>
      </c>
    </row>
    <row r="2011" spans="89:91" ht="43.5" customHeight="1">
      <c r="CK2011" s="1" t="s">
        <v>2245</v>
      </c>
      <c r="CL2011" s="198">
        <v>47380</v>
      </c>
      <c r="CM2011" s="1" t="str">
        <f t="shared" si="31"/>
        <v>1408/06/29</v>
      </c>
    </row>
    <row r="2012" spans="89:91" ht="43.5" customHeight="1">
      <c r="CK2012" s="1" t="s">
        <v>2246</v>
      </c>
      <c r="CL2012" s="198">
        <v>47381</v>
      </c>
      <c r="CM2012" s="1" t="str">
        <f t="shared" si="31"/>
        <v>1408/06/30</v>
      </c>
    </row>
    <row r="2013" spans="89:91" ht="43.5" customHeight="1">
      <c r="CK2013" s="1" t="s">
        <v>2247</v>
      </c>
      <c r="CL2013" s="198">
        <v>47382</v>
      </c>
      <c r="CM2013" s="1" t="str">
        <f t="shared" si="31"/>
        <v>1408/06/31</v>
      </c>
    </row>
    <row r="2014" spans="89:91" ht="43.5" customHeight="1">
      <c r="CK2014" s="1" t="s">
        <v>2248</v>
      </c>
      <c r="CL2014" s="198">
        <v>47383</v>
      </c>
      <c r="CM2014" s="1" t="str">
        <f t="shared" si="31"/>
        <v>1408/07/01</v>
      </c>
    </row>
    <row r="2015" spans="89:91" ht="43.5" customHeight="1">
      <c r="CK2015" s="1" t="s">
        <v>2249</v>
      </c>
      <c r="CL2015" s="198">
        <v>47384</v>
      </c>
      <c r="CM2015" s="1" t="str">
        <f t="shared" si="31"/>
        <v>1408/07/02</v>
      </c>
    </row>
    <row r="2016" spans="89:91" ht="43.5" customHeight="1">
      <c r="CK2016" s="1" t="s">
        <v>2250</v>
      </c>
      <c r="CL2016" s="198">
        <v>47385</v>
      </c>
      <c r="CM2016" s="1" t="str">
        <f t="shared" si="31"/>
        <v>1408/07/03</v>
      </c>
    </row>
    <row r="2017" spans="89:91" ht="43.5" customHeight="1">
      <c r="CK2017" s="1" t="s">
        <v>2251</v>
      </c>
      <c r="CL2017" s="198">
        <v>47386</v>
      </c>
      <c r="CM2017" s="1" t="str">
        <f t="shared" si="31"/>
        <v>1408/07/04</v>
      </c>
    </row>
    <row r="2018" spans="89:91" ht="43.5" customHeight="1">
      <c r="CK2018" s="1" t="s">
        <v>2252</v>
      </c>
      <c r="CL2018" s="198">
        <v>47387</v>
      </c>
      <c r="CM2018" s="1" t="str">
        <f t="shared" si="31"/>
        <v>1408/07/05</v>
      </c>
    </row>
    <row r="2019" spans="89:91" ht="43.5" customHeight="1">
      <c r="CK2019" s="1" t="s">
        <v>2253</v>
      </c>
      <c r="CL2019" s="198">
        <v>47388</v>
      </c>
      <c r="CM2019" s="1" t="str">
        <f t="shared" si="31"/>
        <v>1408/07/06</v>
      </c>
    </row>
    <row r="2020" spans="89:91" ht="43.5" customHeight="1">
      <c r="CK2020" s="1" t="s">
        <v>2254</v>
      </c>
      <c r="CL2020" s="198">
        <v>47389</v>
      </c>
      <c r="CM2020" s="1" t="str">
        <f t="shared" si="31"/>
        <v>1408/07/07</v>
      </c>
    </row>
    <row r="2021" spans="89:91" ht="43.5" customHeight="1">
      <c r="CK2021" s="1" t="s">
        <v>2255</v>
      </c>
      <c r="CL2021" s="198">
        <v>47390</v>
      </c>
      <c r="CM2021" s="1" t="str">
        <f t="shared" si="31"/>
        <v>1408/07/08</v>
      </c>
    </row>
    <row r="2022" spans="89:91" ht="43.5" customHeight="1">
      <c r="CK2022" s="1" t="s">
        <v>2256</v>
      </c>
      <c r="CL2022" s="198">
        <v>47391</v>
      </c>
      <c r="CM2022" s="1" t="str">
        <f t="shared" si="31"/>
        <v>1408/07/09</v>
      </c>
    </row>
    <row r="2023" spans="89:91" ht="43.5" customHeight="1">
      <c r="CK2023" s="1" t="s">
        <v>2257</v>
      </c>
      <c r="CL2023" s="198">
        <v>47392</v>
      </c>
      <c r="CM2023" s="1" t="str">
        <f t="shared" si="31"/>
        <v>1408/07/10</v>
      </c>
    </row>
    <row r="2024" spans="89:91" ht="43.5" customHeight="1">
      <c r="CK2024" s="1" t="s">
        <v>2258</v>
      </c>
      <c r="CL2024" s="198">
        <v>47393</v>
      </c>
      <c r="CM2024" s="1" t="str">
        <f t="shared" si="31"/>
        <v>1408/07/11</v>
      </c>
    </row>
    <row r="2025" spans="89:91" ht="43.5" customHeight="1">
      <c r="CK2025" s="1" t="s">
        <v>2259</v>
      </c>
      <c r="CL2025" s="198">
        <v>47394</v>
      </c>
      <c r="CM2025" s="1" t="str">
        <f t="shared" si="31"/>
        <v>1408/07/12</v>
      </c>
    </row>
    <row r="2026" spans="89:91" ht="43.5" customHeight="1">
      <c r="CK2026" s="1" t="s">
        <v>2260</v>
      </c>
      <c r="CL2026" s="198">
        <v>47395</v>
      </c>
      <c r="CM2026" s="1" t="str">
        <f t="shared" si="31"/>
        <v>1408/07/13</v>
      </c>
    </row>
    <row r="2027" spans="89:91" ht="43.5" customHeight="1">
      <c r="CK2027" s="1" t="s">
        <v>2261</v>
      </c>
      <c r="CL2027" s="198">
        <v>47396</v>
      </c>
      <c r="CM2027" s="1" t="str">
        <f t="shared" si="31"/>
        <v>1408/07/14</v>
      </c>
    </row>
    <row r="2028" spans="89:91" ht="43.5" customHeight="1">
      <c r="CK2028" s="1" t="s">
        <v>2262</v>
      </c>
      <c r="CL2028" s="198">
        <v>47397</v>
      </c>
      <c r="CM2028" s="1" t="str">
        <f t="shared" si="31"/>
        <v>1408/07/15</v>
      </c>
    </row>
    <row r="2029" spans="89:91" ht="43.5" customHeight="1">
      <c r="CK2029" s="1" t="s">
        <v>2263</v>
      </c>
      <c r="CL2029" s="198">
        <v>47398</v>
      </c>
      <c r="CM2029" s="1" t="str">
        <f t="shared" si="31"/>
        <v>1408/07/16</v>
      </c>
    </row>
    <row r="2030" spans="89:91" ht="43.5" customHeight="1">
      <c r="CK2030" s="1" t="s">
        <v>2264</v>
      </c>
      <c r="CL2030" s="198">
        <v>47399</v>
      </c>
      <c r="CM2030" s="1" t="str">
        <f t="shared" si="31"/>
        <v>1408/07/17</v>
      </c>
    </row>
    <row r="2031" spans="89:91" ht="43.5" customHeight="1">
      <c r="CK2031" s="1" t="s">
        <v>2265</v>
      </c>
      <c r="CL2031" s="198">
        <v>47400</v>
      </c>
      <c r="CM2031" s="1" t="str">
        <f t="shared" si="31"/>
        <v>1408/07/18</v>
      </c>
    </row>
    <row r="2032" spans="89:91" ht="43.5" customHeight="1">
      <c r="CK2032" s="1" t="s">
        <v>2266</v>
      </c>
      <c r="CL2032" s="198">
        <v>47401</v>
      </c>
      <c r="CM2032" s="1" t="str">
        <f t="shared" si="31"/>
        <v>1408/07/19</v>
      </c>
    </row>
    <row r="2033" spans="89:91" ht="43.5" customHeight="1">
      <c r="CK2033" s="1" t="s">
        <v>2267</v>
      </c>
      <c r="CL2033" s="198">
        <v>47402</v>
      </c>
      <c r="CM2033" s="1" t="str">
        <f t="shared" si="31"/>
        <v>1408/07/20</v>
      </c>
    </row>
    <row r="2034" spans="89:91" ht="43.5" customHeight="1">
      <c r="CK2034" s="1" t="s">
        <v>2268</v>
      </c>
      <c r="CL2034" s="198">
        <v>47403</v>
      </c>
      <c r="CM2034" s="1" t="str">
        <f t="shared" si="31"/>
        <v>1408/07/21</v>
      </c>
    </row>
    <row r="2035" spans="89:91" ht="43.5" customHeight="1">
      <c r="CK2035" s="1" t="s">
        <v>2269</v>
      </c>
      <c r="CL2035" s="198">
        <v>47404</v>
      </c>
      <c r="CM2035" s="1" t="str">
        <f t="shared" si="31"/>
        <v>1408/07/22</v>
      </c>
    </row>
    <row r="2036" spans="89:91" ht="43.5" customHeight="1">
      <c r="CK2036" s="1" t="s">
        <v>2270</v>
      </c>
      <c r="CL2036" s="198">
        <v>47405</v>
      </c>
      <c r="CM2036" s="1" t="str">
        <f t="shared" si="31"/>
        <v>1408/07/23</v>
      </c>
    </row>
    <row r="2037" spans="89:91" ht="43.5" customHeight="1">
      <c r="CK2037" s="1" t="s">
        <v>2271</v>
      </c>
      <c r="CL2037" s="198">
        <v>47406</v>
      </c>
      <c r="CM2037" s="1" t="str">
        <f t="shared" si="31"/>
        <v>1408/07/24</v>
      </c>
    </row>
    <row r="2038" spans="89:91" ht="43.5" customHeight="1">
      <c r="CK2038" s="1" t="s">
        <v>2272</v>
      </c>
      <c r="CL2038" s="198">
        <v>47407</v>
      </c>
      <c r="CM2038" s="1" t="str">
        <f t="shared" si="31"/>
        <v>1408/07/25</v>
      </c>
    </row>
    <row r="2039" spans="89:91" ht="43.5" customHeight="1">
      <c r="CK2039" s="1" t="s">
        <v>2273</v>
      </c>
      <c r="CL2039" s="198">
        <v>47408</v>
      </c>
      <c r="CM2039" s="1" t="str">
        <f t="shared" si="31"/>
        <v>1408/07/26</v>
      </c>
    </row>
    <row r="2040" spans="89:91" ht="43.5" customHeight="1">
      <c r="CK2040" s="1" t="s">
        <v>2274</v>
      </c>
      <c r="CL2040" s="198">
        <v>47409</v>
      </c>
      <c r="CM2040" s="1" t="str">
        <f t="shared" si="31"/>
        <v>1408/07/27</v>
      </c>
    </row>
    <row r="2041" spans="89:91" ht="43.5" customHeight="1">
      <c r="CK2041" s="1" t="s">
        <v>2275</v>
      </c>
      <c r="CL2041" s="198">
        <v>47410</v>
      </c>
      <c r="CM2041" s="1" t="str">
        <f t="shared" si="31"/>
        <v>1408/07/28</v>
      </c>
    </row>
    <row r="2042" spans="89:91" ht="43.5" customHeight="1">
      <c r="CK2042" s="1" t="s">
        <v>2276</v>
      </c>
      <c r="CL2042" s="198">
        <v>47411</v>
      </c>
      <c r="CM2042" s="1" t="str">
        <f t="shared" si="31"/>
        <v>1408/07/29</v>
      </c>
    </row>
    <row r="2043" spans="89:91" ht="43.5" customHeight="1">
      <c r="CK2043" s="1" t="s">
        <v>2277</v>
      </c>
      <c r="CL2043" s="198">
        <v>47412</v>
      </c>
      <c r="CM2043" s="1" t="str">
        <f t="shared" si="31"/>
        <v>1408/07/30</v>
      </c>
    </row>
    <row r="2044" spans="89:91" ht="43.5" customHeight="1">
      <c r="CK2044" s="1" t="s">
        <v>2278</v>
      </c>
      <c r="CL2044" s="198">
        <v>47413</v>
      </c>
      <c r="CM2044" s="1" t="str">
        <f t="shared" si="31"/>
        <v>1408/08/01</v>
      </c>
    </row>
    <row r="2045" spans="89:91" ht="43.5" customHeight="1">
      <c r="CK2045" s="1" t="s">
        <v>2279</v>
      </c>
      <c r="CL2045" s="198">
        <v>47414</v>
      </c>
      <c r="CM2045" s="1" t="str">
        <f t="shared" si="31"/>
        <v>1408/08/02</v>
      </c>
    </row>
    <row r="2046" spans="89:91" ht="43.5" customHeight="1">
      <c r="CK2046" s="1" t="s">
        <v>2280</v>
      </c>
      <c r="CL2046" s="198">
        <v>47415</v>
      </c>
      <c r="CM2046" s="1" t="str">
        <f t="shared" si="31"/>
        <v>1408/08/03</v>
      </c>
    </row>
    <row r="2047" spans="89:91" ht="43.5" customHeight="1">
      <c r="CK2047" s="1" t="s">
        <v>2281</v>
      </c>
      <c r="CL2047" s="198">
        <v>47416</v>
      </c>
      <c r="CM2047" s="1" t="str">
        <f t="shared" si="31"/>
        <v>1408/08/04</v>
      </c>
    </row>
    <row r="2048" spans="89:91" ht="43.5" customHeight="1">
      <c r="CK2048" s="1" t="s">
        <v>2282</v>
      </c>
      <c r="CL2048" s="198">
        <v>47417</v>
      </c>
      <c r="CM2048" s="1" t="str">
        <f t="shared" si="31"/>
        <v>1408/08/05</v>
      </c>
    </row>
    <row r="2049" spans="89:91" ht="43.5" customHeight="1">
      <c r="CK2049" s="1" t="s">
        <v>2283</v>
      </c>
      <c r="CL2049" s="198">
        <v>47418</v>
      </c>
      <c r="CM2049" s="1" t="str">
        <f t="shared" si="31"/>
        <v>1408/08/06</v>
      </c>
    </row>
    <row r="2050" spans="89:91" ht="43.5" customHeight="1">
      <c r="CK2050" s="1" t="s">
        <v>2284</v>
      </c>
      <c r="CL2050" s="198">
        <v>47419</v>
      </c>
      <c r="CM2050" s="1" t="str">
        <f t="shared" si="31"/>
        <v>1408/08/07</v>
      </c>
    </row>
    <row r="2051" spans="89:91" ht="43.5" customHeight="1">
      <c r="CK2051" s="1" t="s">
        <v>2285</v>
      </c>
      <c r="CL2051" s="198">
        <v>47420</v>
      </c>
      <c r="CM2051" s="1" t="str">
        <f t="shared" ref="CM2051:CM2114" si="32">TEXT(CL2051,"[$-fa-IR,96]yyyy/mm/dd")</f>
        <v>1408/08/08</v>
      </c>
    </row>
    <row r="2052" spans="89:91" ht="43.5" customHeight="1">
      <c r="CK2052" s="1" t="s">
        <v>2286</v>
      </c>
      <c r="CL2052" s="198">
        <v>47421</v>
      </c>
      <c r="CM2052" s="1" t="str">
        <f t="shared" si="32"/>
        <v>1408/08/09</v>
      </c>
    </row>
    <row r="2053" spans="89:91" ht="43.5" customHeight="1">
      <c r="CK2053" s="1" t="s">
        <v>2287</v>
      </c>
      <c r="CL2053" s="198">
        <v>47422</v>
      </c>
      <c r="CM2053" s="1" t="str">
        <f t="shared" si="32"/>
        <v>1408/08/10</v>
      </c>
    </row>
    <row r="2054" spans="89:91" ht="43.5" customHeight="1">
      <c r="CK2054" s="1" t="s">
        <v>2288</v>
      </c>
      <c r="CL2054" s="198">
        <v>47423</v>
      </c>
      <c r="CM2054" s="1" t="str">
        <f t="shared" si="32"/>
        <v>1408/08/11</v>
      </c>
    </row>
    <row r="2055" spans="89:91" ht="43.5" customHeight="1">
      <c r="CK2055" s="1" t="s">
        <v>2289</v>
      </c>
      <c r="CL2055" s="198">
        <v>47424</v>
      </c>
      <c r="CM2055" s="1" t="str">
        <f t="shared" si="32"/>
        <v>1408/08/12</v>
      </c>
    </row>
    <row r="2056" spans="89:91" ht="43.5" customHeight="1">
      <c r="CK2056" s="1" t="s">
        <v>2290</v>
      </c>
      <c r="CL2056" s="198">
        <v>47425</v>
      </c>
      <c r="CM2056" s="1" t="str">
        <f t="shared" si="32"/>
        <v>1408/08/13</v>
      </c>
    </row>
    <row r="2057" spans="89:91" ht="43.5" customHeight="1">
      <c r="CK2057" s="1" t="s">
        <v>2291</v>
      </c>
      <c r="CL2057" s="198">
        <v>47426</v>
      </c>
      <c r="CM2057" s="1" t="str">
        <f t="shared" si="32"/>
        <v>1408/08/14</v>
      </c>
    </row>
    <row r="2058" spans="89:91" ht="43.5" customHeight="1">
      <c r="CK2058" s="1" t="s">
        <v>2292</v>
      </c>
      <c r="CL2058" s="198">
        <v>47427</v>
      </c>
      <c r="CM2058" s="1" t="str">
        <f t="shared" si="32"/>
        <v>1408/08/15</v>
      </c>
    </row>
    <row r="2059" spans="89:91" ht="43.5" customHeight="1">
      <c r="CK2059" s="1" t="s">
        <v>2293</v>
      </c>
      <c r="CL2059" s="198">
        <v>47428</v>
      </c>
      <c r="CM2059" s="1" t="str">
        <f t="shared" si="32"/>
        <v>1408/08/16</v>
      </c>
    </row>
    <row r="2060" spans="89:91" ht="43.5" customHeight="1">
      <c r="CK2060" s="1" t="s">
        <v>2294</v>
      </c>
      <c r="CL2060" s="198">
        <v>47429</v>
      </c>
      <c r="CM2060" s="1" t="str">
        <f t="shared" si="32"/>
        <v>1408/08/17</v>
      </c>
    </row>
    <row r="2061" spans="89:91" ht="43.5" customHeight="1">
      <c r="CK2061" s="1" t="s">
        <v>2295</v>
      </c>
      <c r="CL2061" s="198">
        <v>47430</v>
      </c>
      <c r="CM2061" s="1" t="str">
        <f t="shared" si="32"/>
        <v>1408/08/18</v>
      </c>
    </row>
    <row r="2062" spans="89:91" ht="43.5" customHeight="1">
      <c r="CK2062" s="1" t="s">
        <v>2296</v>
      </c>
      <c r="CL2062" s="198">
        <v>47431</v>
      </c>
      <c r="CM2062" s="1" t="str">
        <f t="shared" si="32"/>
        <v>1408/08/19</v>
      </c>
    </row>
    <row r="2063" spans="89:91" ht="43.5" customHeight="1">
      <c r="CK2063" s="1" t="s">
        <v>2297</v>
      </c>
      <c r="CL2063" s="198">
        <v>47432</v>
      </c>
      <c r="CM2063" s="1" t="str">
        <f t="shared" si="32"/>
        <v>1408/08/20</v>
      </c>
    </row>
    <row r="2064" spans="89:91" ht="43.5" customHeight="1">
      <c r="CK2064" s="1" t="s">
        <v>2298</v>
      </c>
      <c r="CL2064" s="198">
        <v>47433</v>
      </c>
      <c r="CM2064" s="1" t="str">
        <f t="shared" si="32"/>
        <v>1408/08/21</v>
      </c>
    </row>
    <row r="2065" spans="89:91" ht="43.5" customHeight="1">
      <c r="CK2065" s="1" t="s">
        <v>2299</v>
      </c>
      <c r="CL2065" s="198">
        <v>47434</v>
      </c>
      <c r="CM2065" s="1" t="str">
        <f t="shared" si="32"/>
        <v>1408/08/22</v>
      </c>
    </row>
    <row r="2066" spans="89:91" ht="43.5" customHeight="1">
      <c r="CK2066" s="1" t="s">
        <v>2300</v>
      </c>
      <c r="CL2066" s="198">
        <v>47435</v>
      </c>
      <c r="CM2066" s="1" t="str">
        <f t="shared" si="32"/>
        <v>1408/08/23</v>
      </c>
    </row>
    <row r="2067" spans="89:91" ht="43.5" customHeight="1">
      <c r="CK2067" s="1" t="s">
        <v>2301</v>
      </c>
      <c r="CL2067" s="198">
        <v>47436</v>
      </c>
      <c r="CM2067" s="1" t="str">
        <f t="shared" si="32"/>
        <v>1408/08/24</v>
      </c>
    </row>
    <row r="2068" spans="89:91" ht="43.5" customHeight="1">
      <c r="CK2068" s="1" t="s">
        <v>2302</v>
      </c>
      <c r="CL2068" s="198">
        <v>47437</v>
      </c>
      <c r="CM2068" s="1" t="str">
        <f t="shared" si="32"/>
        <v>1408/08/25</v>
      </c>
    </row>
    <row r="2069" spans="89:91" ht="43.5" customHeight="1">
      <c r="CK2069" s="1" t="s">
        <v>2303</v>
      </c>
      <c r="CL2069" s="198">
        <v>47438</v>
      </c>
      <c r="CM2069" s="1" t="str">
        <f t="shared" si="32"/>
        <v>1408/08/26</v>
      </c>
    </row>
    <row r="2070" spans="89:91" ht="43.5" customHeight="1">
      <c r="CK2070" s="1" t="s">
        <v>2304</v>
      </c>
      <c r="CL2070" s="198">
        <v>47439</v>
      </c>
      <c r="CM2070" s="1" t="str">
        <f t="shared" si="32"/>
        <v>1408/08/27</v>
      </c>
    </row>
    <row r="2071" spans="89:91" ht="43.5" customHeight="1">
      <c r="CK2071" s="1" t="s">
        <v>2305</v>
      </c>
      <c r="CL2071" s="198">
        <v>47440</v>
      </c>
      <c r="CM2071" s="1" t="str">
        <f t="shared" si="32"/>
        <v>1408/08/28</v>
      </c>
    </row>
    <row r="2072" spans="89:91" ht="43.5" customHeight="1">
      <c r="CK2072" s="1" t="s">
        <v>2306</v>
      </c>
      <c r="CL2072" s="198">
        <v>47441</v>
      </c>
      <c r="CM2072" s="1" t="str">
        <f t="shared" si="32"/>
        <v>1408/08/29</v>
      </c>
    </row>
    <row r="2073" spans="89:91" ht="43.5" customHeight="1">
      <c r="CK2073" s="1" t="s">
        <v>2307</v>
      </c>
      <c r="CL2073" s="198">
        <v>47442</v>
      </c>
      <c r="CM2073" s="1" t="str">
        <f t="shared" si="32"/>
        <v>1408/08/30</v>
      </c>
    </row>
    <row r="2074" spans="89:91" ht="43.5" customHeight="1">
      <c r="CK2074" s="1" t="s">
        <v>2308</v>
      </c>
      <c r="CL2074" s="198">
        <v>47443</v>
      </c>
      <c r="CM2074" s="1" t="str">
        <f t="shared" si="32"/>
        <v>1408/09/01</v>
      </c>
    </row>
    <row r="2075" spans="89:91" ht="43.5" customHeight="1">
      <c r="CK2075" s="1" t="s">
        <v>2309</v>
      </c>
      <c r="CL2075" s="198">
        <v>47444</v>
      </c>
      <c r="CM2075" s="1" t="str">
        <f t="shared" si="32"/>
        <v>1408/09/02</v>
      </c>
    </row>
    <row r="2076" spans="89:91" ht="43.5" customHeight="1">
      <c r="CK2076" s="1" t="s">
        <v>2310</v>
      </c>
      <c r="CL2076" s="198">
        <v>47445</v>
      </c>
      <c r="CM2076" s="1" t="str">
        <f t="shared" si="32"/>
        <v>1408/09/03</v>
      </c>
    </row>
    <row r="2077" spans="89:91" ht="43.5" customHeight="1">
      <c r="CK2077" s="1" t="s">
        <v>2311</v>
      </c>
      <c r="CL2077" s="198">
        <v>47446</v>
      </c>
      <c r="CM2077" s="1" t="str">
        <f t="shared" si="32"/>
        <v>1408/09/04</v>
      </c>
    </row>
    <row r="2078" spans="89:91" ht="43.5" customHeight="1">
      <c r="CK2078" s="1" t="s">
        <v>2312</v>
      </c>
      <c r="CL2078" s="198">
        <v>47447</v>
      </c>
      <c r="CM2078" s="1" t="str">
        <f t="shared" si="32"/>
        <v>1408/09/05</v>
      </c>
    </row>
    <row r="2079" spans="89:91" ht="43.5" customHeight="1">
      <c r="CK2079" s="1" t="s">
        <v>2313</v>
      </c>
      <c r="CL2079" s="198">
        <v>47448</v>
      </c>
      <c r="CM2079" s="1" t="str">
        <f t="shared" si="32"/>
        <v>1408/09/06</v>
      </c>
    </row>
    <row r="2080" spans="89:91" ht="43.5" customHeight="1">
      <c r="CK2080" s="1" t="s">
        <v>2314</v>
      </c>
      <c r="CL2080" s="198">
        <v>47449</v>
      </c>
      <c r="CM2080" s="1" t="str">
        <f t="shared" si="32"/>
        <v>1408/09/07</v>
      </c>
    </row>
    <row r="2081" spans="89:91" ht="43.5" customHeight="1">
      <c r="CK2081" s="1" t="s">
        <v>2315</v>
      </c>
      <c r="CL2081" s="198">
        <v>47450</v>
      </c>
      <c r="CM2081" s="1" t="str">
        <f t="shared" si="32"/>
        <v>1408/09/08</v>
      </c>
    </row>
    <row r="2082" spans="89:91" ht="43.5" customHeight="1">
      <c r="CK2082" s="1" t="s">
        <v>2316</v>
      </c>
      <c r="CL2082" s="198">
        <v>47451</v>
      </c>
      <c r="CM2082" s="1" t="str">
        <f t="shared" si="32"/>
        <v>1408/09/09</v>
      </c>
    </row>
    <row r="2083" spans="89:91" ht="43.5" customHeight="1">
      <c r="CK2083" s="1" t="s">
        <v>2317</v>
      </c>
      <c r="CL2083" s="198">
        <v>47452</v>
      </c>
      <c r="CM2083" s="1" t="str">
        <f t="shared" si="32"/>
        <v>1408/09/10</v>
      </c>
    </row>
    <row r="2084" spans="89:91" ht="43.5" customHeight="1">
      <c r="CK2084" s="1" t="s">
        <v>2318</v>
      </c>
      <c r="CL2084" s="198">
        <v>47453</v>
      </c>
      <c r="CM2084" s="1" t="str">
        <f t="shared" si="32"/>
        <v>1408/09/11</v>
      </c>
    </row>
    <row r="2085" spans="89:91" ht="43.5" customHeight="1">
      <c r="CK2085" s="1" t="s">
        <v>2319</v>
      </c>
      <c r="CL2085" s="198">
        <v>47454</v>
      </c>
      <c r="CM2085" s="1" t="str">
        <f t="shared" si="32"/>
        <v>1408/09/12</v>
      </c>
    </row>
    <row r="2086" spans="89:91" ht="43.5" customHeight="1">
      <c r="CK2086" s="1" t="s">
        <v>2320</v>
      </c>
      <c r="CL2086" s="198">
        <v>47455</v>
      </c>
      <c r="CM2086" s="1" t="str">
        <f t="shared" si="32"/>
        <v>1408/09/13</v>
      </c>
    </row>
    <row r="2087" spans="89:91" ht="43.5" customHeight="1">
      <c r="CK2087" s="1" t="s">
        <v>2321</v>
      </c>
      <c r="CL2087" s="198">
        <v>47456</v>
      </c>
      <c r="CM2087" s="1" t="str">
        <f t="shared" si="32"/>
        <v>1408/09/14</v>
      </c>
    </row>
    <row r="2088" spans="89:91" ht="43.5" customHeight="1">
      <c r="CK2088" s="1" t="s">
        <v>2322</v>
      </c>
      <c r="CL2088" s="198">
        <v>47457</v>
      </c>
      <c r="CM2088" s="1" t="str">
        <f t="shared" si="32"/>
        <v>1408/09/15</v>
      </c>
    </row>
    <row r="2089" spans="89:91" ht="43.5" customHeight="1">
      <c r="CK2089" s="1" t="s">
        <v>2323</v>
      </c>
      <c r="CL2089" s="198">
        <v>47458</v>
      </c>
      <c r="CM2089" s="1" t="str">
        <f t="shared" si="32"/>
        <v>1408/09/16</v>
      </c>
    </row>
    <row r="2090" spans="89:91" ht="43.5" customHeight="1">
      <c r="CK2090" s="1" t="s">
        <v>2324</v>
      </c>
      <c r="CL2090" s="198">
        <v>47459</v>
      </c>
      <c r="CM2090" s="1" t="str">
        <f t="shared" si="32"/>
        <v>1408/09/17</v>
      </c>
    </row>
    <row r="2091" spans="89:91" ht="43.5" customHeight="1">
      <c r="CK2091" s="1" t="s">
        <v>2325</v>
      </c>
      <c r="CL2091" s="198">
        <v>47460</v>
      </c>
      <c r="CM2091" s="1" t="str">
        <f t="shared" si="32"/>
        <v>1408/09/18</v>
      </c>
    </row>
    <row r="2092" spans="89:91" ht="43.5" customHeight="1">
      <c r="CK2092" s="1" t="s">
        <v>2326</v>
      </c>
      <c r="CL2092" s="198">
        <v>47461</v>
      </c>
      <c r="CM2092" s="1" t="str">
        <f t="shared" si="32"/>
        <v>1408/09/19</v>
      </c>
    </row>
    <row r="2093" spans="89:91" ht="43.5" customHeight="1">
      <c r="CK2093" s="1" t="s">
        <v>2327</v>
      </c>
      <c r="CL2093" s="198">
        <v>47462</v>
      </c>
      <c r="CM2093" s="1" t="str">
        <f t="shared" si="32"/>
        <v>1408/09/20</v>
      </c>
    </row>
    <row r="2094" spans="89:91" ht="43.5" customHeight="1">
      <c r="CK2094" s="1" t="s">
        <v>2328</v>
      </c>
      <c r="CL2094" s="198">
        <v>47463</v>
      </c>
      <c r="CM2094" s="1" t="str">
        <f t="shared" si="32"/>
        <v>1408/09/21</v>
      </c>
    </row>
    <row r="2095" spans="89:91" ht="43.5" customHeight="1">
      <c r="CK2095" s="1" t="s">
        <v>2329</v>
      </c>
      <c r="CL2095" s="198">
        <v>47464</v>
      </c>
      <c r="CM2095" s="1" t="str">
        <f t="shared" si="32"/>
        <v>1408/09/22</v>
      </c>
    </row>
    <row r="2096" spans="89:91" ht="43.5" customHeight="1">
      <c r="CK2096" s="1" t="s">
        <v>2330</v>
      </c>
      <c r="CL2096" s="198">
        <v>47465</v>
      </c>
      <c r="CM2096" s="1" t="str">
        <f t="shared" si="32"/>
        <v>1408/09/23</v>
      </c>
    </row>
    <row r="2097" spans="89:91" ht="43.5" customHeight="1">
      <c r="CK2097" s="1" t="s">
        <v>2331</v>
      </c>
      <c r="CL2097" s="198">
        <v>47466</v>
      </c>
      <c r="CM2097" s="1" t="str">
        <f t="shared" si="32"/>
        <v>1408/09/24</v>
      </c>
    </row>
    <row r="2098" spans="89:91" ht="43.5" customHeight="1">
      <c r="CK2098" s="1" t="s">
        <v>2332</v>
      </c>
      <c r="CL2098" s="198">
        <v>47467</v>
      </c>
      <c r="CM2098" s="1" t="str">
        <f t="shared" si="32"/>
        <v>1408/09/25</v>
      </c>
    </row>
    <row r="2099" spans="89:91" ht="43.5" customHeight="1">
      <c r="CK2099" s="1" t="s">
        <v>2333</v>
      </c>
      <c r="CL2099" s="198">
        <v>47468</v>
      </c>
      <c r="CM2099" s="1" t="str">
        <f t="shared" si="32"/>
        <v>1408/09/26</v>
      </c>
    </row>
    <row r="2100" spans="89:91" ht="43.5" customHeight="1">
      <c r="CK2100" s="1" t="s">
        <v>2334</v>
      </c>
      <c r="CL2100" s="198">
        <v>47469</v>
      </c>
      <c r="CM2100" s="1" t="str">
        <f t="shared" si="32"/>
        <v>1408/09/27</v>
      </c>
    </row>
    <row r="2101" spans="89:91" ht="43.5" customHeight="1">
      <c r="CK2101" s="1" t="s">
        <v>2335</v>
      </c>
      <c r="CL2101" s="198">
        <v>47470</v>
      </c>
      <c r="CM2101" s="1" t="str">
        <f t="shared" si="32"/>
        <v>1408/09/28</v>
      </c>
    </row>
    <row r="2102" spans="89:91" ht="43.5" customHeight="1">
      <c r="CK2102" s="1" t="s">
        <v>2336</v>
      </c>
      <c r="CL2102" s="198">
        <v>47471</v>
      </c>
      <c r="CM2102" s="1" t="str">
        <f t="shared" si="32"/>
        <v>1408/09/29</v>
      </c>
    </row>
    <row r="2103" spans="89:91" ht="43.5" customHeight="1">
      <c r="CK2103" s="1" t="s">
        <v>2337</v>
      </c>
      <c r="CL2103" s="198">
        <v>47472</v>
      </c>
      <c r="CM2103" s="1" t="str">
        <f t="shared" si="32"/>
        <v>1408/09/30</v>
      </c>
    </row>
    <row r="2104" spans="89:91" ht="43.5" customHeight="1">
      <c r="CK2104" s="1" t="s">
        <v>2338</v>
      </c>
      <c r="CL2104" s="198">
        <v>47473</v>
      </c>
      <c r="CM2104" s="1" t="str">
        <f t="shared" si="32"/>
        <v>1408/10/01</v>
      </c>
    </row>
    <row r="2105" spans="89:91" ht="43.5" customHeight="1">
      <c r="CK2105" s="1" t="s">
        <v>2339</v>
      </c>
      <c r="CL2105" s="198">
        <v>47474</v>
      </c>
      <c r="CM2105" s="1" t="str">
        <f t="shared" si="32"/>
        <v>1408/10/02</v>
      </c>
    </row>
    <row r="2106" spans="89:91" ht="43.5" customHeight="1">
      <c r="CK2106" s="1" t="s">
        <v>2340</v>
      </c>
      <c r="CL2106" s="198">
        <v>47475</v>
      </c>
      <c r="CM2106" s="1" t="str">
        <f t="shared" si="32"/>
        <v>1408/10/03</v>
      </c>
    </row>
    <row r="2107" spans="89:91" ht="43.5" customHeight="1">
      <c r="CK2107" s="1" t="s">
        <v>2341</v>
      </c>
      <c r="CL2107" s="198">
        <v>47476</v>
      </c>
      <c r="CM2107" s="1" t="str">
        <f t="shared" si="32"/>
        <v>1408/10/04</v>
      </c>
    </row>
    <row r="2108" spans="89:91" ht="43.5" customHeight="1">
      <c r="CK2108" s="1" t="s">
        <v>2342</v>
      </c>
      <c r="CL2108" s="198">
        <v>47477</v>
      </c>
      <c r="CM2108" s="1" t="str">
        <f t="shared" si="32"/>
        <v>1408/10/05</v>
      </c>
    </row>
    <row r="2109" spans="89:91" ht="43.5" customHeight="1">
      <c r="CK2109" s="1" t="s">
        <v>2343</v>
      </c>
      <c r="CL2109" s="198">
        <v>47478</v>
      </c>
      <c r="CM2109" s="1" t="str">
        <f t="shared" si="32"/>
        <v>1408/10/06</v>
      </c>
    </row>
    <row r="2110" spans="89:91" ht="43.5" customHeight="1">
      <c r="CK2110" s="1" t="s">
        <v>2344</v>
      </c>
      <c r="CL2110" s="198">
        <v>47479</v>
      </c>
      <c r="CM2110" s="1" t="str">
        <f t="shared" si="32"/>
        <v>1408/10/07</v>
      </c>
    </row>
    <row r="2111" spans="89:91" ht="43.5" customHeight="1">
      <c r="CK2111" s="1" t="s">
        <v>2345</v>
      </c>
      <c r="CL2111" s="198">
        <v>47480</v>
      </c>
      <c r="CM2111" s="1" t="str">
        <f t="shared" si="32"/>
        <v>1408/10/08</v>
      </c>
    </row>
    <row r="2112" spans="89:91" ht="43.5" customHeight="1">
      <c r="CK2112" s="1" t="s">
        <v>2346</v>
      </c>
      <c r="CL2112" s="198">
        <v>47481</v>
      </c>
      <c r="CM2112" s="1" t="str">
        <f t="shared" si="32"/>
        <v>1408/10/09</v>
      </c>
    </row>
    <row r="2113" spans="89:91" ht="43.5" customHeight="1">
      <c r="CK2113" s="1" t="s">
        <v>2347</v>
      </c>
      <c r="CL2113" s="198">
        <v>47482</v>
      </c>
      <c r="CM2113" s="1" t="str">
        <f t="shared" si="32"/>
        <v>1408/10/10</v>
      </c>
    </row>
    <row r="2114" spans="89:91" ht="43.5" customHeight="1">
      <c r="CK2114" s="1" t="s">
        <v>2348</v>
      </c>
      <c r="CL2114" s="198">
        <v>47483</v>
      </c>
      <c r="CM2114" s="1" t="str">
        <f t="shared" si="32"/>
        <v>1408/10/11</v>
      </c>
    </row>
    <row r="2115" spans="89:91" ht="43.5" customHeight="1">
      <c r="CK2115" s="1" t="s">
        <v>2349</v>
      </c>
      <c r="CL2115" s="198">
        <v>47484</v>
      </c>
      <c r="CM2115" s="1" t="str">
        <f t="shared" ref="CM2115:CM2178" si="33">TEXT(CL2115,"[$-fa-IR,96]yyyy/mm/dd")</f>
        <v>1408/10/12</v>
      </c>
    </row>
    <row r="2116" spans="89:91" ht="43.5" customHeight="1">
      <c r="CK2116" s="1" t="s">
        <v>2350</v>
      </c>
      <c r="CL2116" s="198">
        <v>47485</v>
      </c>
      <c r="CM2116" s="1" t="str">
        <f t="shared" si="33"/>
        <v>1408/10/13</v>
      </c>
    </row>
    <row r="2117" spans="89:91" ht="43.5" customHeight="1">
      <c r="CK2117" s="1" t="s">
        <v>2351</v>
      </c>
      <c r="CL2117" s="198">
        <v>47486</v>
      </c>
      <c r="CM2117" s="1" t="str">
        <f t="shared" si="33"/>
        <v>1408/10/14</v>
      </c>
    </row>
    <row r="2118" spans="89:91" ht="43.5" customHeight="1">
      <c r="CK2118" s="1" t="s">
        <v>2352</v>
      </c>
      <c r="CL2118" s="198">
        <v>47487</v>
      </c>
      <c r="CM2118" s="1" t="str">
        <f t="shared" si="33"/>
        <v>1408/10/15</v>
      </c>
    </row>
    <row r="2119" spans="89:91" ht="43.5" customHeight="1">
      <c r="CK2119" s="1" t="s">
        <v>2353</v>
      </c>
      <c r="CL2119" s="198">
        <v>47488</v>
      </c>
      <c r="CM2119" s="1" t="str">
        <f t="shared" si="33"/>
        <v>1408/10/16</v>
      </c>
    </row>
    <row r="2120" spans="89:91" ht="43.5" customHeight="1">
      <c r="CK2120" s="1" t="s">
        <v>2354</v>
      </c>
      <c r="CL2120" s="198">
        <v>47489</v>
      </c>
      <c r="CM2120" s="1" t="str">
        <f t="shared" si="33"/>
        <v>1408/10/17</v>
      </c>
    </row>
    <row r="2121" spans="89:91" ht="43.5" customHeight="1">
      <c r="CK2121" s="1" t="s">
        <v>2355</v>
      </c>
      <c r="CL2121" s="198">
        <v>47490</v>
      </c>
      <c r="CM2121" s="1" t="str">
        <f t="shared" si="33"/>
        <v>1408/10/18</v>
      </c>
    </row>
    <row r="2122" spans="89:91" ht="43.5" customHeight="1">
      <c r="CK2122" s="1" t="s">
        <v>2356</v>
      </c>
      <c r="CL2122" s="198">
        <v>47491</v>
      </c>
      <c r="CM2122" s="1" t="str">
        <f t="shared" si="33"/>
        <v>1408/10/19</v>
      </c>
    </row>
    <row r="2123" spans="89:91" ht="43.5" customHeight="1">
      <c r="CK2123" s="1" t="s">
        <v>2357</v>
      </c>
      <c r="CL2123" s="198">
        <v>47492</v>
      </c>
      <c r="CM2123" s="1" t="str">
        <f t="shared" si="33"/>
        <v>1408/10/20</v>
      </c>
    </row>
    <row r="2124" spans="89:91" ht="43.5" customHeight="1">
      <c r="CK2124" s="1" t="s">
        <v>2358</v>
      </c>
      <c r="CL2124" s="198">
        <v>47493</v>
      </c>
      <c r="CM2124" s="1" t="str">
        <f t="shared" si="33"/>
        <v>1408/10/21</v>
      </c>
    </row>
    <row r="2125" spans="89:91" ht="43.5" customHeight="1">
      <c r="CK2125" s="1" t="s">
        <v>2359</v>
      </c>
      <c r="CL2125" s="198">
        <v>47494</v>
      </c>
      <c r="CM2125" s="1" t="str">
        <f t="shared" si="33"/>
        <v>1408/10/22</v>
      </c>
    </row>
    <row r="2126" spans="89:91" ht="43.5" customHeight="1">
      <c r="CK2126" s="1" t="s">
        <v>2360</v>
      </c>
      <c r="CL2126" s="198">
        <v>47495</v>
      </c>
      <c r="CM2126" s="1" t="str">
        <f t="shared" si="33"/>
        <v>1408/10/23</v>
      </c>
    </row>
    <row r="2127" spans="89:91" ht="43.5" customHeight="1">
      <c r="CK2127" s="1" t="s">
        <v>2361</v>
      </c>
      <c r="CL2127" s="198">
        <v>47496</v>
      </c>
      <c r="CM2127" s="1" t="str">
        <f t="shared" si="33"/>
        <v>1408/10/24</v>
      </c>
    </row>
    <row r="2128" spans="89:91" ht="43.5" customHeight="1">
      <c r="CK2128" s="1" t="s">
        <v>2362</v>
      </c>
      <c r="CL2128" s="198">
        <v>47497</v>
      </c>
      <c r="CM2128" s="1" t="str">
        <f t="shared" si="33"/>
        <v>1408/10/25</v>
      </c>
    </row>
    <row r="2129" spans="89:91" ht="43.5" customHeight="1">
      <c r="CK2129" s="1" t="s">
        <v>2363</v>
      </c>
      <c r="CL2129" s="198">
        <v>47498</v>
      </c>
      <c r="CM2129" s="1" t="str">
        <f t="shared" si="33"/>
        <v>1408/10/26</v>
      </c>
    </row>
    <row r="2130" spans="89:91" ht="43.5" customHeight="1">
      <c r="CK2130" s="1" t="s">
        <v>2364</v>
      </c>
      <c r="CL2130" s="198">
        <v>47499</v>
      </c>
      <c r="CM2130" s="1" t="str">
        <f t="shared" si="33"/>
        <v>1408/10/27</v>
      </c>
    </row>
    <row r="2131" spans="89:91" ht="43.5" customHeight="1">
      <c r="CK2131" s="1" t="s">
        <v>2365</v>
      </c>
      <c r="CL2131" s="198">
        <v>47500</v>
      </c>
      <c r="CM2131" s="1" t="str">
        <f t="shared" si="33"/>
        <v>1408/10/28</v>
      </c>
    </row>
    <row r="2132" spans="89:91" ht="43.5" customHeight="1">
      <c r="CK2132" s="1" t="s">
        <v>2366</v>
      </c>
      <c r="CL2132" s="198">
        <v>47501</v>
      </c>
      <c r="CM2132" s="1" t="str">
        <f t="shared" si="33"/>
        <v>1408/10/29</v>
      </c>
    </row>
    <row r="2133" spans="89:91" ht="43.5" customHeight="1">
      <c r="CK2133" s="1" t="s">
        <v>2367</v>
      </c>
      <c r="CL2133" s="198">
        <v>47502</v>
      </c>
      <c r="CM2133" s="1" t="str">
        <f t="shared" si="33"/>
        <v>1408/10/30</v>
      </c>
    </row>
    <row r="2134" spans="89:91" ht="43.5" customHeight="1">
      <c r="CK2134" s="1" t="s">
        <v>2368</v>
      </c>
      <c r="CL2134" s="198">
        <v>47503</v>
      </c>
      <c r="CM2134" s="1" t="str">
        <f t="shared" si="33"/>
        <v>1408/11/01</v>
      </c>
    </row>
    <row r="2135" spans="89:91" ht="43.5" customHeight="1">
      <c r="CK2135" s="1" t="s">
        <v>2369</v>
      </c>
      <c r="CL2135" s="198">
        <v>47504</v>
      </c>
      <c r="CM2135" s="1" t="str">
        <f t="shared" si="33"/>
        <v>1408/11/02</v>
      </c>
    </row>
    <row r="2136" spans="89:91" ht="43.5" customHeight="1">
      <c r="CK2136" s="1" t="s">
        <v>2370</v>
      </c>
      <c r="CL2136" s="198">
        <v>47505</v>
      </c>
      <c r="CM2136" s="1" t="str">
        <f t="shared" si="33"/>
        <v>1408/11/03</v>
      </c>
    </row>
    <row r="2137" spans="89:91" ht="43.5" customHeight="1">
      <c r="CK2137" s="1" t="s">
        <v>2371</v>
      </c>
      <c r="CL2137" s="198">
        <v>47506</v>
      </c>
      <c r="CM2137" s="1" t="str">
        <f t="shared" si="33"/>
        <v>1408/11/04</v>
      </c>
    </row>
    <row r="2138" spans="89:91" ht="43.5" customHeight="1">
      <c r="CK2138" s="1" t="s">
        <v>2372</v>
      </c>
      <c r="CL2138" s="198">
        <v>47507</v>
      </c>
      <c r="CM2138" s="1" t="str">
        <f t="shared" si="33"/>
        <v>1408/11/05</v>
      </c>
    </row>
    <row r="2139" spans="89:91" ht="43.5" customHeight="1">
      <c r="CK2139" s="1" t="s">
        <v>2373</v>
      </c>
      <c r="CL2139" s="198">
        <v>47508</v>
      </c>
      <c r="CM2139" s="1" t="str">
        <f t="shared" si="33"/>
        <v>1408/11/06</v>
      </c>
    </row>
    <row r="2140" spans="89:91" ht="43.5" customHeight="1">
      <c r="CK2140" s="1" t="s">
        <v>2374</v>
      </c>
      <c r="CL2140" s="198">
        <v>47509</v>
      </c>
      <c r="CM2140" s="1" t="str">
        <f t="shared" si="33"/>
        <v>1408/11/07</v>
      </c>
    </row>
    <row r="2141" spans="89:91" ht="43.5" customHeight="1">
      <c r="CK2141" s="1" t="s">
        <v>2375</v>
      </c>
      <c r="CL2141" s="198">
        <v>47510</v>
      </c>
      <c r="CM2141" s="1" t="str">
        <f t="shared" si="33"/>
        <v>1408/11/08</v>
      </c>
    </row>
    <row r="2142" spans="89:91" ht="43.5" customHeight="1">
      <c r="CK2142" s="1" t="s">
        <v>2376</v>
      </c>
      <c r="CL2142" s="198">
        <v>47511</v>
      </c>
      <c r="CM2142" s="1" t="str">
        <f t="shared" si="33"/>
        <v>1408/11/09</v>
      </c>
    </row>
    <row r="2143" spans="89:91" ht="43.5" customHeight="1">
      <c r="CK2143" s="1" t="s">
        <v>2377</v>
      </c>
      <c r="CL2143" s="198">
        <v>47512</v>
      </c>
      <c r="CM2143" s="1" t="str">
        <f t="shared" si="33"/>
        <v>1408/11/10</v>
      </c>
    </row>
    <row r="2144" spans="89:91" ht="43.5" customHeight="1">
      <c r="CK2144" s="1" t="s">
        <v>2378</v>
      </c>
      <c r="CL2144" s="198">
        <v>47513</v>
      </c>
      <c r="CM2144" s="1" t="str">
        <f t="shared" si="33"/>
        <v>1408/11/11</v>
      </c>
    </row>
    <row r="2145" spans="89:91" ht="43.5" customHeight="1">
      <c r="CK2145" s="1" t="s">
        <v>2379</v>
      </c>
      <c r="CL2145" s="198">
        <v>47514</v>
      </c>
      <c r="CM2145" s="1" t="str">
        <f t="shared" si="33"/>
        <v>1408/11/12</v>
      </c>
    </row>
    <row r="2146" spans="89:91" ht="43.5" customHeight="1">
      <c r="CK2146" s="1" t="s">
        <v>2380</v>
      </c>
      <c r="CL2146" s="198">
        <v>47515</v>
      </c>
      <c r="CM2146" s="1" t="str">
        <f t="shared" si="33"/>
        <v>1408/11/13</v>
      </c>
    </row>
    <row r="2147" spans="89:91" ht="43.5" customHeight="1">
      <c r="CK2147" s="1" t="s">
        <v>2381</v>
      </c>
      <c r="CL2147" s="198">
        <v>47516</v>
      </c>
      <c r="CM2147" s="1" t="str">
        <f t="shared" si="33"/>
        <v>1408/11/14</v>
      </c>
    </row>
    <row r="2148" spans="89:91" ht="43.5" customHeight="1">
      <c r="CK2148" s="1" t="s">
        <v>2382</v>
      </c>
      <c r="CL2148" s="198">
        <v>47517</v>
      </c>
      <c r="CM2148" s="1" t="str">
        <f t="shared" si="33"/>
        <v>1408/11/15</v>
      </c>
    </row>
    <row r="2149" spans="89:91" ht="43.5" customHeight="1">
      <c r="CK2149" s="1" t="s">
        <v>2383</v>
      </c>
      <c r="CL2149" s="198">
        <v>47518</v>
      </c>
      <c r="CM2149" s="1" t="str">
        <f t="shared" si="33"/>
        <v>1408/11/16</v>
      </c>
    </row>
    <row r="2150" spans="89:91" ht="43.5" customHeight="1">
      <c r="CK2150" s="1" t="s">
        <v>2384</v>
      </c>
      <c r="CL2150" s="198">
        <v>47519</v>
      </c>
      <c r="CM2150" s="1" t="str">
        <f t="shared" si="33"/>
        <v>1408/11/17</v>
      </c>
    </row>
    <row r="2151" spans="89:91" ht="43.5" customHeight="1">
      <c r="CK2151" s="1" t="s">
        <v>2385</v>
      </c>
      <c r="CL2151" s="198">
        <v>47520</v>
      </c>
      <c r="CM2151" s="1" t="str">
        <f t="shared" si="33"/>
        <v>1408/11/18</v>
      </c>
    </row>
    <row r="2152" spans="89:91" ht="43.5" customHeight="1">
      <c r="CK2152" s="1" t="s">
        <v>2386</v>
      </c>
      <c r="CL2152" s="198">
        <v>47521</v>
      </c>
      <c r="CM2152" s="1" t="str">
        <f t="shared" si="33"/>
        <v>1408/11/19</v>
      </c>
    </row>
    <row r="2153" spans="89:91" ht="43.5" customHeight="1">
      <c r="CK2153" s="1" t="s">
        <v>2387</v>
      </c>
      <c r="CL2153" s="198">
        <v>47522</v>
      </c>
      <c r="CM2153" s="1" t="str">
        <f t="shared" si="33"/>
        <v>1408/11/20</v>
      </c>
    </row>
    <row r="2154" spans="89:91" ht="43.5" customHeight="1">
      <c r="CK2154" s="1" t="s">
        <v>2388</v>
      </c>
      <c r="CL2154" s="198">
        <v>47523</v>
      </c>
      <c r="CM2154" s="1" t="str">
        <f t="shared" si="33"/>
        <v>1408/11/21</v>
      </c>
    </row>
    <row r="2155" spans="89:91" ht="43.5" customHeight="1">
      <c r="CK2155" s="1" t="s">
        <v>2389</v>
      </c>
      <c r="CL2155" s="198">
        <v>47524</v>
      </c>
      <c r="CM2155" s="1" t="str">
        <f t="shared" si="33"/>
        <v>1408/11/22</v>
      </c>
    </row>
    <row r="2156" spans="89:91" ht="43.5" customHeight="1">
      <c r="CK2156" s="1" t="s">
        <v>2390</v>
      </c>
      <c r="CL2156" s="198">
        <v>47525</v>
      </c>
      <c r="CM2156" s="1" t="str">
        <f t="shared" si="33"/>
        <v>1408/11/23</v>
      </c>
    </row>
    <row r="2157" spans="89:91" ht="43.5" customHeight="1">
      <c r="CK2157" s="1" t="s">
        <v>2391</v>
      </c>
      <c r="CL2157" s="198">
        <v>47526</v>
      </c>
      <c r="CM2157" s="1" t="str">
        <f t="shared" si="33"/>
        <v>1408/11/24</v>
      </c>
    </row>
    <row r="2158" spans="89:91" ht="43.5" customHeight="1">
      <c r="CK2158" s="1" t="s">
        <v>2392</v>
      </c>
      <c r="CL2158" s="198">
        <v>47527</v>
      </c>
      <c r="CM2158" s="1" t="str">
        <f t="shared" si="33"/>
        <v>1408/11/25</v>
      </c>
    </row>
    <row r="2159" spans="89:91" ht="43.5" customHeight="1">
      <c r="CK2159" s="1" t="s">
        <v>2393</v>
      </c>
      <c r="CL2159" s="198">
        <v>47528</v>
      </c>
      <c r="CM2159" s="1" t="str">
        <f t="shared" si="33"/>
        <v>1408/11/26</v>
      </c>
    </row>
    <row r="2160" spans="89:91" ht="43.5" customHeight="1">
      <c r="CK2160" s="1" t="s">
        <v>2394</v>
      </c>
      <c r="CL2160" s="198">
        <v>47529</v>
      </c>
      <c r="CM2160" s="1" t="str">
        <f t="shared" si="33"/>
        <v>1408/11/27</v>
      </c>
    </row>
    <row r="2161" spans="89:91" ht="43.5" customHeight="1">
      <c r="CK2161" s="1" t="s">
        <v>2395</v>
      </c>
      <c r="CL2161" s="198">
        <v>47530</v>
      </c>
      <c r="CM2161" s="1" t="str">
        <f t="shared" si="33"/>
        <v>1408/11/28</v>
      </c>
    </row>
    <row r="2162" spans="89:91" ht="43.5" customHeight="1">
      <c r="CK2162" s="1" t="s">
        <v>2396</v>
      </c>
      <c r="CL2162" s="198">
        <v>47531</v>
      </c>
      <c r="CM2162" s="1" t="str">
        <f t="shared" si="33"/>
        <v>1408/11/29</v>
      </c>
    </row>
    <row r="2163" spans="89:91" ht="43.5" customHeight="1">
      <c r="CK2163" s="1" t="s">
        <v>2397</v>
      </c>
      <c r="CL2163" s="198">
        <v>47532</v>
      </c>
      <c r="CM2163" s="1" t="str">
        <f t="shared" si="33"/>
        <v>1408/11/30</v>
      </c>
    </row>
    <row r="2164" spans="89:91" ht="43.5" customHeight="1">
      <c r="CK2164" s="1" t="s">
        <v>2398</v>
      </c>
      <c r="CL2164" s="198">
        <v>47533</v>
      </c>
      <c r="CM2164" s="1" t="str">
        <f t="shared" si="33"/>
        <v>1408/12/01</v>
      </c>
    </row>
    <row r="2165" spans="89:91" ht="43.5" customHeight="1">
      <c r="CK2165" s="1" t="s">
        <v>2399</v>
      </c>
      <c r="CL2165" s="198">
        <v>47534</v>
      </c>
      <c r="CM2165" s="1" t="str">
        <f t="shared" si="33"/>
        <v>1408/12/02</v>
      </c>
    </row>
    <row r="2166" spans="89:91" ht="43.5" customHeight="1">
      <c r="CK2166" s="1" t="s">
        <v>2400</v>
      </c>
      <c r="CL2166" s="198">
        <v>47535</v>
      </c>
      <c r="CM2166" s="1" t="str">
        <f t="shared" si="33"/>
        <v>1408/12/03</v>
      </c>
    </row>
    <row r="2167" spans="89:91" ht="43.5" customHeight="1">
      <c r="CK2167" s="1" t="s">
        <v>2401</v>
      </c>
      <c r="CL2167" s="198">
        <v>47536</v>
      </c>
      <c r="CM2167" s="1" t="str">
        <f t="shared" si="33"/>
        <v>1408/12/04</v>
      </c>
    </row>
    <row r="2168" spans="89:91" ht="43.5" customHeight="1">
      <c r="CK2168" s="1" t="s">
        <v>2402</v>
      </c>
      <c r="CL2168" s="198">
        <v>47537</v>
      </c>
      <c r="CM2168" s="1" t="str">
        <f t="shared" si="33"/>
        <v>1408/12/05</v>
      </c>
    </row>
    <row r="2169" spans="89:91" ht="43.5" customHeight="1">
      <c r="CK2169" s="1" t="s">
        <v>2403</v>
      </c>
      <c r="CL2169" s="198">
        <v>47538</v>
      </c>
      <c r="CM2169" s="1" t="str">
        <f t="shared" si="33"/>
        <v>1408/12/06</v>
      </c>
    </row>
    <row r="2170" spans="89:91" ht="43.5" customHeight="1">
      <c r="CK2170" s="1" t="s">
        <v>2404</v>
      </c>
      <c r="CL2170" s="198">
        <v>47539</v>
      </c>
      <c r="CM2170" s="1" t="str">
        <f t="shared" si="33"/>
        <v>1408/12/07</v>
      </c>
    </row>
    <row r="2171" spans="89:91" ht="43.5" customHeight="1">
      <c r="CK2171" s="1" t="s">
        <v>2405</v>
      </c>
      <c r="CL2171" s="198">
        <v>47540</v>
      </c>
      <c r="CM2171" s="1" t="str">
        <f t="shared" si="33"/>
        <v>1408/12/08</v>
      </c>
    </row>
    <row r="2172" spans="89:91" ht="43.5" customHeight="1">
      <c r="CK2172" s="1" t="s">
        <v>2406</v>
      </c>
      <c r="CL2172" s="198">
        <v>47541</v>
      </c>
      <c r="CM2172" s="1" t="str">
        <f t="shared" si="33"/>
        <v>1408/12/09</v>
      </c>
    </row>
    <row r="2173" spans="89:91" ht="43.5" customHeight="1">
      <c r="CK2173" s="1" t="s">
        <v>2407</v>
      </c>
      <c r="CL2173" s="198">
        <v>47542</v>
      </c>
      <c r="CM2173" s="1" t="str">
        <f t="shared" si="33"/>
        <v>1408/12/10</v>
      </c>
    </row>
    <row r="2174" spans="89:91" ht="43.5" customHeight="1">
      <c r="CK2174" s="1" t="s">
        <v>2408</v>
      </c>
      <c r="CL2174" s="198">
        <v>47543</v>
      </c>
      <c r="CM2174" s="1" t="str">
        <f t="shared" si="33"/>
        <v>1408/12/11</v>
      </c>
    </row>
    <row r="2175" spans="89:91" ht="43.5" customHeight="1">
      <c r="CK2175" s="1" t="s">
        <v>2409</v>
      </c>
      <c r="CL2175" s="198">
        <v>47544</v>
      </c>
      <c r="CM2175" s="1" t="str">
        <f t="shared" si="33"/>
        <v>1408/12/12</v>
      </c>
    </row>
    <row r="2176" spans="89:91" ht="43.5" customHeight="1">
      <c r="CK2176" s="1" t="s">
        <v>2410</v>
      </c>
      <c r="CL2176" s="198">
        <v>47545</v>
      </c>
      <c r="CM2176" s="1" t="str">
        <f t="shared" si="33"/>
        <v>1408/12/13</v>
      </c>
    </row>
    <row r="2177" spans="89:91" ht="43.5" customHeight="1">
      <c r="CK2177" s="1" t="s">
        <v>2411</v>
      </c>
      <c r="CL2177" s="198">
        <v>47546</v>
      </c>
      <c r="CM2177" s="1" t="str">
        <f t="shared" si="33"/>
        <v>1408/12/14</v>
      </c>
    </row>
    <row r="2178" spans="89:91" ht="43.5" customHeight="1">
      <c r="CK2178" s="1" t="s">
        <v>2412</v>
      </c>
      <c r="CL2178" s="198">
        <v>47547</v>
      </c>
      <c r="CM2178" s="1" t="str">
        <f t="shared" si="33"/>
        <v>1408/12/15</v>
      </c>
    </row>
    <row r="2179" spans="89:91" ht="43.5" customHeight="1">
      <c r="CK2179" s="1" t="s">
        <v>2413</v>
      </c>
      <c r="CL2179" s="198">
        <v>47548</v>
      </c>
      <c r="CM2179" s="1" t="str">
        <f t="shared" ref="CM2179:CM2242" si="34">TEXT(CL2179,"[$-fa-IR,96]yyyy/mm/dd")</f>
        <v>1408/12/16</v>
      </c>
    </row>
    <row r="2180" spans="89:91" ht="43.5" customHeight="1">
      <c r="CK2180" s="1" t="s">
        <v>2414</v>
      </c>
      <c r="CL2180" s="198">
        <v>47549</v>
      </c>
      <c r="CM2180" s="1" t="str">
        <f t="shared" si="34"/>
        <v>1408/12/17</v>
      </c>
    </row>
    <row r="2181" spans="89:91" ht="43.5" customHeight="1">
      <c r="CK2181" s="1" t="s">
        <v>2415</v>
      </c>
      <c r="CL2181" s="198">
        <v>47550</v>
      </c>
      <c r="CM2181" s="1" t="str">
        <f t="shared" si="34"/>
        <v>1408/12/18</v>
      </c>
    </row>
    <row r="2182" spans="89:91" ht="43.5" customHeight="1">
      <c r="CK2182" s="1" t="s">
        <v>2416</v>
      </c>
      <c r="CL2182" s="198">
        <v>47551</v>
      </c>
      <c r="CM2182" s="1" t="str">
        <f t="shared" si="34"/>
        <v>1408/12/19</v>
      </c>
    </row>
    <row r="2183" spans="89:91" ht="43.5" customHeight="1">
      <c r="CK2183" s="1" t="s">
        <v>2417</v>
      </c>
      <c r="CL2183" s="198">
        <v>47552</v>
      </c>
      <c r="CM2183" s="1" t="str">
        <f t="shared" si="34"/>
        <v>1408/12/20</v>
      </c>
    </row>
    <row r="2184" spans="89:91" ht="43.5" customHeight="1">
      <c r="CK2184" s="1" t="s">
        <v>2418</v>
      </c>
      <c r="CL2184" s="198">
        <v>47553</v>
      </c>
      <c r="CM2184" s="1" t="str">
        <f t="shared" si="34"/>
        <v>1408/12/21</v>
      </c>
    </row>
    <row r="2185" spans="89:91" ht="43.5" customHeight="1">
      <c r="CK2185" s="1" t="s">
        <v>2419</v>
      </c>
      <c r="CL2185" s="198">
        <v>47554</v>
      </c>
      <c r="CM2185" s="1" t="str">
        <f t="shared" si="34"/>
        <v>1408/12/22</v>
      </c>
    </row>
    <row r="2186" spans="89:91" ht="43.5" customHeight="1">
      <c r="CK2186" s="1" t="s">
        <v>2420</v>
      </c>
      <c r="CL2186" s="198">
        <v>47555</v>
      </c>
      <c r="CM2186" s="1" t="str">
        <f t="shared" si="34"/>
        <v>1408/12/23</v>
      </c>
    </row>
    <row r="2187" spans="89:91" ht="43.5" customHeight="1">
      <c r="CK2187" s="1" t="s">
        <v>2421</v>
      </c>
      <c r="CL2187" s="198">
        <v>47556</v>
      </c>
      <c r="CM2187" s="1" t="str">
        <f t="shared" si="34"/>
        <v>1408/12/24</v>
      </c>
    </row>
    <row r="2188" spans="89:91" ht="43.5" customHeight="1">
      <c r="CK2188" s="1" t="s">
        <v>2422</v>
      </c>
      <c r="CL2188" s="198">
        <v>47557</v>
      </c>
      <c r="CM2188" s="1" t="str">
        <f t="shared" si="34"/>
        <v>1408/12/25</v>
      </c>
    </row>
    <row r="2189" spans="89:91" ht="43.5" customHeight="1">
      <c r="CK2189" s="1" t="s">
        <v>2423</v>
      </c>
      <c r="CL2189" s="198">
        <v>47558</v>
      </c>
      <c r="CM2189" s="1" t="str">
        <f t="shared" si="34"/>
        <v>1408/12/26</v>
      </c>
    </row>
    <row r="2190" spans="89:91" ht="43.5" customHeight="1">
      <c r="CK2190" s="1" t="s">
        <v>2424</v>
      </c>
      <c r="CL2190" s="198">
        <v>47559</v>
      </c>
      <c r="CM2190" s="1" t="str">
        <f t="shared" si="34"/>
        <v>1408/12/27</v>
      </c>
    </row>
    <row r="2191" spans="89:91" ht="43.5" customHeight="1">
      <c r="CK2191" s="1" t="s">
        <v>2425</v>
      </c>
      <c r="CL2191" s="198">
        <v>47560</v>
      </c>
      <c r="CM2191" s="1" t="str">
        <f t="shared" si="34"/>
        <v>1408/12/28</v>
      </c>
    </row>
    <row r="2192" spans="89:91" ht="43.5" customHeight="1">
      <c r="CK2192" s="1" t="s">
        <v>2426</v>
      </c>
      <c r="CL2192" s="198">
        <v>47561</v>
      </c>
      <c r="CM2192" s="1" t="str">
        <f t="shared" si="34"/>
        <v>1408/12/29</v>
      </c>
    </row>
    <row r="2193" spans="89:91" ht="43.5" customHeight="1">
      <c r="CK2193" s="1" t="s">
        <v>2427</v>
      </c>
      <c r="CL2193" s="198">
        <v>47562</v>
      </c>
      <c r="CM2193" s="1" t="str">
        <f t="shared" si="34"/>
        <v>1408/12/30</v>
      </c>
    </row>
    <row r="2194" spans="89:91" ht="43.5" customHeight="1">
      <c r="CK2194" s="1" t="s">
        <v>2428</v>
      </c>
      <c r="CL2194" s="198">
        <v>47563</v>
      </c>
      <c r="CM2194" s="1" t="str">
        <f t="shared" si="34"/>
        <v>1409/01/01</v>
      </c>
    </row>
    <row r="2195" spans="89:91" ht="43.5" customHeight="1">
      <c r="CK2195" s="1" t="s">
        <v>2429</v>
      </c>
      <c r="CL2195" s="198">
        <v>47564</v>
      </c>
      <c r="CM2195" s="1" t="str">
        <f t="shared" si="34"/>
        <v>1409/01/02</v>
      </c>
    </row>
    <row r="2196" spans="89:91" ht="43.5" customHeight="1">
      <c r="CK2196" s="1" t="s">
        <v>2430</v>
      </c>
      <c r="CL2196" s="198">
        <v>47565</v>
      </c>
      <c r="CM2196" s="1" t="str">
        <f t="shared" si="34"/>
        <v>1409/01/03</v>
      </c>
    </row>
    <row r="2197" spans="89:91" ht="43.5" customHeight="1">
      <c r="CK2197" s="1" t="s">
        <v>2431</v>
      </c>
      <c r="CL2197" s="198">
        <v>47566</v>
      </c>
      <c r="CM2197" s="1" t="str">
        <f t="shared" si="34"/>
        <v>1409/01/04</v>
      </c>
    </row>
    <row r="2198" spans="89:91" ht="43.5" customHeight="1">
      <c r="CK2198" s="1" t="s">
        <v>2432</v>
      </c>
      <c r="CL2198" s="198">
        <v>47567</v>
      </c>
      <c r="CM2198" s="1" t="str">
        <f t="shared" si="34"/>
        <v>1409/01/05</v>
      </c>
    </row>
    <row r="2199" spans="89:91" ht="43.5" customHeight="1">
      <c r="CK2199" s="1" t="s">
        <v>2433</v>
      </c>
      <c r="CL2199" s="198">
        <v>47568</v>
      </c>
      <c r="CM2199" s="1" t="str">
        <f t="shared" si="34"/>
        <v>1409/01/06</v>
      </c>
    </row>
    <row r="2200" spans="89:91" ht="43.5" customHeight="1">
      <c r="CK2200" s="1" t="s">
        <v>2434</v>
      </c>
      <c r="CL2200" s="198">
        <v>47569</v>
      </c>
      <c r="CM2200" s="1" t="str">
        <f t="shared" si="34"/>
        <v>1409/01/07</v>
      </c>
    </row>
    <row r="2201" spans="89:91" ht="43.5" customHeight="1">
      <c r="CK2201" s="1" t="s">
        <v>2435</v>
      </c>
      <c r="CL2201" s="198">
        <v>47570</v>
      </c>
      <c r="CM2201" s="1" t="str">
        <f t="shared" si="34"/>
        <v>1409/01/08</v>
      </c>
    </row>
    <row r="2202" spans="89:91" ht="43.5" customHeight="1">
      <c r="CK2202" s="1" t="s">
        <v>2436</v>
      </c>
      <c r="CL2202" s="198">
        <v>47571</v>
      </c>
      <c r="CM2202" s="1" t="str">
        <f t="shared" si="34"/>
        <v>1409/01/09</v>
      </c>
    </row>
    <row r="2203" spans="89:91" ht="43.5" customHeight="1">
      <c r="CK2203" s="1" t="s">
        <v>2437</v>
      </c>
      <c r="CL2203" s="198">
        <v>47572</v>
      </c>
      <c r="CM2203" s="1" t="str">
        <f t="shared" si="34"/>
        <v>1409/01/10</v>
      </c>
    </row>
    <row r="2204" spans="89:91" ht="43.5" customHeight="1">
      <c r="CK2204" s="1" t="s">
        <v>2438</v>
      </c>
      <c r="CL2204" s="198">
        <v>47573</v>
      </c>
      <c r="CM2204" s="1" t="str">
        <f t="shared" si="34"/>
        <v>1409/01/11</v>
      </c>
    </row>
    <row r="2205" spans="89:91" ht="43.5" customHeight="1">
      <c r="CK2205" s="1" t="s">
        <v>2439</v>
      </c>
      <c r="CL2205" s="198">
        <v>47574</v>
      </c>
      <c r="CM2205" s="1" t="str">
        <f t="shared" si="34"/>
        <v>1409/01/12</v>
      </c>
    </row>
    <row r="2206" spans="89:91" ht="43.5" customHeight="1">
      <c r="CK2206" s="1" t="s">
        <v>2440</v>
      </c>
      <c r="CL2206" s="198">
        <v>47575</v>
      </c>
      <c r="CM2206" s="1" t="str">
        <f t="shared" si="34"/>
        <v>1409/01/13</v>
      </c>
    </row>
    <row r="2207" spans="89:91" ht="43.5" customHeight="1">
      <c r="CK2207" s="1" t="s">
        <v>2441</v>
      </c>
      <c r="CL2207" s="198">
        <v>47576</v>
      </c>
      <c r="CM2207" s="1" t="str">
        <f t="shared" si="34"/>
        <v>1409/01/14</v>
      </c>
    </row>
    <row r="2208" spans="89:91" ht="43.5" customHeight="1">
      <c r="CK2208" s="1" t="s">
        <v>2442</v>
      </c>
      <c r="CL2208" s="198">
        <v>47577</v>
      </c>
      <c r="CM2208" s="1" t="str">
        <f t="shared" si="34"/>
        <v>1409/01/15</v>
      </c>
    </row>
    <row r="2209" spans="89:91" ht="43.5" customHeight="1">
      <c r="CK2209" s="1" t="s">
        <v>2443</v>
      </c>
      <c r="CL2209" s="198">
        <v>47578</v>
      </c>
      <c r="CM2209" s="1" t="str">
        <f t="shared" si="34"/>
        <v>1409/01/16</v>
      </c>
    </row>
    <row r="2210" spans="89:91" ht="43.5" customHeight="1">
      <c r="CK2210" s="1" t="s">
        <v>2444</v>
      </c>
      <c r="CL2210" s="198">
        <v>47579</v>
      </c>
      <c r="CM2210" s="1" t="str">
        <f t="shared" si="34"/>
        <v>1409/01/17</v>
      </c>
    </row>
    <row r="2211" spans="89:91" ht="43.5" customHeight="1">
      <c r="CK2211" s="1" t="s">
        <v>2445</v>
      </c>
      <c r="CL2211" s="198">
        <v>47580</v>
      </c>
      <c r="CM2211" s="1" t="str">
        <f t="shared" si="34"/>
        <v>1409/01/18</v>
      </c>
    </row>
    <row r="2212" spans="89:91" ht="43.5" customHeight="1">
      <c r="CK2212" s="1" t="s">
        <v>2446</v>
      </c>
      <c r="CL2212" s="198">
        <v>47581</v>
      </c>
      <c r="CM2212" s="1" t="str">
        <f t="shared" si="34"/>
        <v>1409/01/19</v>
      </c>
    </row>
    <row r="2213" spans="89:91" ht="43.5" customHeight="1">
      <c r="CK2213" s="1" t="s">
        <v>2447</v>
      </c>
      <c r="CL2213" s="198">
        <v>47582</v>
      </c>
      <c r="CM2213" s="1" t="str">
        <f t="shared" si="34"/>
        <v>1409/01/20</v>
      </c>
    </row>
    <row r="2214" spans="89:91" ht="43.5" customHeight="1">
      <c r="CK2214" s="1" t="s">
        <v>2448</v>
      </c>
      <c r="CL2214" s="198">
        <v>47583</v>
      </c>
      <c r="CM2214" s="1" t="str">
        <f t="shared" si="34"/>
        <v>1409/01/21</v>
      </c>
    </row>
    <row r="2215" spans="89:91" ht="43.5" customHeight="1">
      <c r="CK2215" s="1" t="s">
        <v>2449</v>
      </c>
      <c r="CL2215" s="198">
        <v>47584</v>
      </c>
      <c r="CM2215" s="1" t="str">
        <f t="shared" si="34"/>
        <v>1409/01/22</v>
      </c>
    </row>
    <row r="2216" spans="89:91" ht="43.5" customHeight="1">
      <c r="CK2216" s="1" t="s">
        <v>2450</v>
      </c>
      <c r="CL2216" s="198">
        <v>47585</v>
      </c>
      <c r="CM2216" s="1" t="str">
        <f t="shared" si="34"/>
        <v>1409/01/23</v>
      </c>
    </row>
    <row r="2217" spans="89:91" ht="43.5" customHeight="1">
      <c r="CK2217" s="1" t="s">
        <v>2451</v>
      </c>
      <c r="CL2217" s="198">
        <v>47586</v>
      </c>
      <c r="CM2217" s="1" t="str">
        <f t="shared" si="34"/>
        <v>1409/01/24</v>
      </c>
    </row>
    <row r="2218" spans="89:91" ht="43.5" customHeight="1">
      <c r="CK2218" s="1" t="s">
        <v>2452</v>
      </c>
      <c r="CL2218" s="198">
        <v>47587</v>
      </c>
      <c r="CM2218" s="1" t="str">
        <f t="shared" si="34"/>
        <v>1409/01/25</v>
      </c>
    </row>
    <row r="2219" spans="89:91" ht="43.5" customHeight="1">
      <c r="CK2219" s="1" t="s">
        <v>2453</v>
      </c>
      <c r="CL2219" s="198">
        <v>47588</v>
      </c>
      <c r="CM2219" s="1" t="str">
        <f t="shared" si="34"/>
        <v>1409/01/26</v>
      </c>
    </row>
    <row r="2220" spans="89:91" ht="43.5" customHeight="1">
      <c r="CK2220" s="1" t="s">
        <v>2454</v>
      </c>
      <c r="CL2220" s="198">
        <v>47589</v>
      </c>
      <c r="CM2220" s="1" t="str">
        <f t="shared" si="34"/>
        <v>1409/01/27</v>
      </c>
    </row>
    <row r="2221" spans="89:91" ht="43.5" customHeight="1">
      <c r="CK2221" s="1" t="s">
        <v>2455</v>
      </c>
      <c r="CL2221" s="198">
        <v>47590</v>
      </c>
      <c r="CM2221" s="1" t="str">
        <f t="shared" si="34"/>
        <v>1409/01/28</v>
      </c>
    </row>
    <row r="2222" spans="89:91" ht="43.5" customHeight="1">
      <c r="CK2222" s="1" t="s">
        <v>2456</v>
      </c>
      <c r="CL2222" s="198">
        <v>47591</v>
      </c>
      <c r="CM2222" s="1" t="str">
        <f t="shared" si="34"/>
        <v>1409/01/29</v>
      </c>
    </row>
    <row r="2223" spans="89:91" ht="43.5" customHeight="1">
      <c r="CK2223" s="1" t="s">
        <v>2457</v>
      </c>
      <c r="CL2223" s="198">
        <v>47592</v>
      </c>
      <c r="CM2223" s="1" t="str">
        <f t="shared" si="34"/>
        <v>1409/01/30</v>
      </c>
    </row>
    <row r="2224" spans="89:91" ht="43.5" customHeight="1">
      <c r="CK2224" s="1" t="s">
        <v>2458</v>
      </c>
      <c r="CL2224" s="198">
        <v>47593</v>
      </c>
      <c r="CM2224" s="1" t="str">
        <f t="shared" si="34"/>
        <v>1409/01/31</v>
      </c>
    </row>
    <row r="2225" spans="89:91" ht="43.5" customHeight="1">
      <c r="CK2225" s="1" t="s">
        <v>2459</v>
      </c>
      <c r="CL2225" s="198">
        <v>47594</v>
      </c>
      <c r="CM2225" s="1" t="str">
        <f t="shared" si="34"/>
        <v>1409/02/01</v>
      </c>
    </row>
    <row r="2226" spans="89:91" ht="43.5" customHeight="1">
      <c r="CK2226" s="1" t="s">
        <v>2460</v>
      </c>
      <c r="CL2226" s="198">
        <v>47595</v>
      </c>
      <c r="CM2226" s="1" t="str">
        <f t="shared" si="34"/>
        <v>1409/02/02</v>
      </c>
    </row>
    <row r="2227" spans="89:91" ht="43.5" customHeight="1">
      <c r="CK2227" s="1" t="s">
        <v>2461</v>
      </c>
      <c r="CL2227" s="198">
        <v>47596</v>
      </c>
      <c r="CM2227" s="1" t="str">
        <f t="shared" si="34"/>
        <v>1409/02/03</v>
      </c>
    </row>
    <row r="2228" spans="89:91" ht="43.5" customHeight="1">
      <c r="CK2228" s="1" t="s">
        <v>2462</v>
      </c>
      <c r="CL2228" s="198">
        <v>47597</v>
      </c>
      <c r="CM2228" s="1" t="str">
        <f t="shared" si="34"/>
        <v>1409/02/04</v>
      </c>
    </row>
    <row r="2229" spans="89:91" ht="43.5" customHeight="1">
      <c r="CK2229" s="1" t="s">
        <v>2463</v>
      </c>
      <c r="CL2229" s="198">
        <v>47598</v>
      </c>
      <c r="CM2229" s="1" t="str">
        <f t="shared" si="34"/>
        <v>1409/02/05</v>
      </c>
    </row>
    <row r="2230" spans="89:91" ht="43.5" customHeight="1">
      <c r="CK2230" s="1" t="s">
        <v>2464</v>
      </c>
      <c r="CL2230" s="198">
        <v>47599</v>
      </c>
      <c r="CM2230" s="1" t="str">
        <f t="shared" si="34"/>
        <v>1409/02/06</v>
      </c>
    </row>
    <row r="2231" spans="89:91" ht="43.5" customHeight="1">
      <c r="CK2231" s="1" t="s">
        <v>2465</v>
      </c>
      <c r="CL2231" s="198">
        <v>47600</v>
      </c>
      <c r="CM2231" s="1" t="str">
        <f t="shared" si="34"/>
        <v>1409/02/07</v>
      </c>
    </row>
    <row r="2232" spans="89:91" ht="43.5" customHeight="1">
      <c r="CK2232" s="1" t="s">
        <v>2466</v>
      </c>
      <c r="CL2232" s="198">
        <v>47601</v>
      </c>
      <c r="CM2232" s="1" t="str">
        <f t="shared" si="34"/>
        <v>1409/02/08</v>
      </c>
    </row>
    <row r="2233" spans="89:91" ht="43.5" customHeight="1">
      <c r="CK2233" s="1" t="s">
        <v>2467</v>
      </c>
      <c r="CL2233" s="198">
        <v>47602</v>
      </c>
      <c r="CM2233" s="1" t="str">
        <f t="shared" si="34"/>
        <v>1409/02/09</v>
      </c>
    </row>
    <row r="2234" spans="89:91" ht="43.5" customHeight="1">
      <c r="CK2234" s="1" t="s">
        <v>2468</v>
      </c>
      <c r="CL2234" s="198">
        <v>47603</v>
      </c>
      <c r="CM2234" s="1" t="str">
        <f t="shared" si="34"/>
        <v>1409/02/10</v>
      </c>
    </row>
    <row r="2235" spans="89:91" ht="43.5" customHeight="1">
      <c r="CK2235" s="1" t="s">
        <v>2469</v>
      </c>
      <c r="CL2235" s="198">
        <v>47604</v>
      </c>
      <c r="CM2235" s="1" t="str">
        <f t="shared" si="34"/>
        <v>1409/02/11</v>
      </c>
    </row>
    <row r="2236" spans="89:91" ht="43.5" customHeight="1">
      <c r="CK2236" s="1" t="s">
        <v>2470</v>
      </c>
      <c r="CL2236" s="198">
        <v>47605</v>
      </c>
      <c r="CM2236" s="1" t="str">
        <f t="shared" si="34"/>
        <v>1409/02/12</v>
      </c>
    </row>
    <row r="2237" spans="89:91" ht="43.5" customHeight="1">
      <c r="CK2237" s="1" t="s">
        <v>2471</v>
      </c>
      <c r="CL2237" s="198">
        <v>47606</v>
      </c>
      <c r="CM2237" s="1" t="str">
        <f t="shared" si="34"/>
        <v>1409/02/13</v>
      </c>
    </row>
    <row r="2238" spans="89:91" ht="43.5" customHeight="1">
      <c r="CK2238" s="1" t="s">
        <v>2472</v>
      </c>
      <c r="CL2238" s="198">
        <v>47607</v>
      </c>
      <c r="CM2238" s="1" t="str">
        <f t="shared" si="34"/>
        <v>1409/02/14</v>
      </c>
    </row>
    <row r="2239" spans="89:91" ht="43.5" customHeight="1">
      <c r="CK2239" s="1" t="s">
        <v>2473</v>
      </c>
      <c r="CL2239" s="198">
        <v>47608</v>
      </c>
      <c r="CM2239" s="1" t="str">
        <f t="shared" si="34"/>
        <v>1409/02/15</v>
      </c>
    </row>
    <row r="2240" spans="89:91" ht="43.5" customHeight="1">
      <c r="CK2240" s="1" t="s">
        <v>2474</v>
      </c>
      <c r="CL2240" s="198">
        <v>47609</v>
      </c>
      <c r="CM2240" s="1" t="str">
        <f t="shared" si="34"/>
        <v>1409/02/16</v>
      </c>
    </row>
    <row r="2241" spans="89:91" ht="43.5" customHeight="1">
      <c r="CK2241" s="1" t="s">
        <v>2475</v>
      </c>
      <c r="CL2241" s="198">
        <v>47610</v>
      </c>
      <c r="CM2241" s="1" t="str">
        <f t="shared" si="34"/>
        <v>1409/02/17</v>
      </c>
    </row>
    <row r="2242" spans="89:91" ht="43.5" customHeight="1">
      <c r="CK2242" s="1" t="s">
        <v>2476</v>
      </c>
      <c r="CL2242" s="198">
        <v>47611</v>
      </c>
      <c r="CM2242" s="1" t="str">
        <f t="shared" si="34"/>
        <v>1409/02/18</v>
      </c>
    </row>
    <row r="2243" spans="89:91" ht="43.5" customHeight="1">
      <c r="CK2243" s="1" t="s">
        <v>2477</v>
      </c>
      <c r="CL2243" s="198">
        <v>47612</v>
      </c>
      <c r="CM2243" s="1" t="str">
        <f t="shared" ref="CM2243:CM2280" si="35">TEXT(CL2243,"[$-fa-IR,96]yyyy/mm/dd")</f>
        <v>1409/02/19</v>
      </c>
    </row>
    <row r="2244" spans="89:91" ht="43.5" customHeight="1">
      <c r="CK2244" s="1" t="s">
        <v>2478</v>
      </c>
      <c r="CL2244" s="198">
        <v>47613</v>
      </c>
      <c r="CM2244" s="1" t="str">
        <f t="shared" si="35"/>
        <v>1409/02/20</v>
      </c>
    </row>
    <row r="2245" spans="89:91" ht="43.5" customHeight="1">
      <c r="CK2245" s="1" t="s">
        <v>2479</v>
      </c>
      <c r="CL2245" s="198">
        <v>47614</v>
      </c>
      <c r="CM2245" s="1" t="str">
        <f t="shared" si="35"/>
        <v>1409/02/21</v>
      </c>
    </row>
    <row r="2246" spans="89:91" ht="43.5" customHeight="1">
      <c r="CK2246" s="1" t="s">
        <v>2480</v>
      </c>
      <c r="CL2246" s="198">
        <v>47615</v>
      </c>
      <c r="CM2246" s="1" t="str">
        <f t="shared" si="35"/>
        <v>1409/02/22</v>
      </c>
    </row>
    <row r="2247" spans="89:91" ht="43.5" customHeight="1">
      <c r="CK2247" s="1" t="s">
        <v>2481</v>
      </c>
      <c r="CL2247" s="198">
        <v>47616</v>
      </c>
      <c r="CM2247" s="1" t="str">
        <f t="shared" si="35"/>
        <v>1409/02/23</v>
      </c>
    </row>
    <row r="2248" spans="89:91" ht="43.5" customHeight="1">
      <c r="CK2248" s="1" t="s">
        <v>2482</v>
      </c>
      <c r="CL2248" s="198">
        <v>47617</v>
      </c>
      <c r="CM2248" s="1" t="str">
        <f t="shared" si="35"/>
        <v>1409/02/24</v>
      </c>
    </row>
    <row r="2249" spans="89:91" ht="43.5" customHeight="1">
      <c r="CK2249" s="1" t="s">
        <v>2483</v>
      </c>
      <c r="CL2249" s="198">
        <v>47618</v>
      </c>
      <c r="CM2249" s="1" t="str">
        <f t="shared" si="35"/>
        <v>1409/02/25</v>
      </c>
    </row>
    <row r="2250" spans="89:91" ht="43.5" customHeight="1">
      <c r="CK2250" s="1" t="s">
        <v>2484</v>
      </c>
      <c r="CL2250" s="198">
        <v>47619</v>
      </c>
      <c r="CM2250" s="1" t="str">
        <f t="shared" si="35"/>
        <v>1409/02/26</v>
      </c>
    </row>
    <row r="2251" spans="89:91" ht="43.5" customHeight="1">
      <c r="CK2251" s="1" t="s">
        <v>2485</v>
      </c>
      <c r="CL2251" s="198">
        <v>47620</v>
      </c>
      <c r="CM2251" s="1" t="str">
        <f t="shared" si="35"/>
        <v>1409/02/27</v>
      </c>
    </row>
    <row r="2252" spans="89:91" ht="43.5" customHeight="1">
      <c r="CK2252" s="1" t="s">
        <v>2486</v>
      </c>
      <c r="CL2252" s="198">
        <v>47621</v>
      </c>
      <c r="CM2252" s="1" t="str">
        <f t="shared" si="35"/>
        <v>1409/02/28</v>
      </c>
    </row>
    <row r="2253" spans="89:91" ht="43.5" customHeight="1">
      <c r="CK2253" s="1" t="s">
        <v>2487</v>
      </c>
      <c r="CL2253" s="198">
        <v>47622</v>
      </c>
      <c r="CM2253" s="1" t="str">
        <f t="shared" si="35"/>
        <v>1409/02/29</v>
      </c>
    </row>
    <row r="2254" spans="89:91" ht="43.5" customHeight="1">
      <c r="CK2254" s="1" t="s">
        <v>2488</v>
      </c>
      <c r="CL2254" s="198">
        <v>47623</v>
      </c>
      <c r="CM2254" s="1" t="str">
        <f t="shared" si="35"/>
        <v>1409/02/30</v>
      </c>
    </row>
    <row r="2255" spans="89:91" ht="43.5" customHeight="1">
      <c r="CK2255" s="1" t="s">
        <v>2489</v>
      </c>
      <c r="CL2255" s="198">
        <v>47624</v>
      </c>
      <c r="CM2255" s="1" t="str">
        <f t="shared" si="35"/>
        <v>1409/02/31</v>
      </c>
    </row>
    <row r="2256" spans="89:91" ht="43.5" customHeight="1">
      <c r="CK2256" s="1" t="s">
        <v>2490</v>
      </c>
      <c r="CL2256" s="198">
        <v>47625</v>
      </c>
      <c r="CM2256" s="1" t="str">
        <f t="shared" si="35"/>
        <v>1409/03/01</v>
      </c>
    </row>
    <row r="2257" spans="89:91" ht="43.5" customHeight="1">
      <c r="CK2257" s="1" t="s">
        <v>2491</v>
      </c>
      <c r="CL2257" s="198">
        <v>47626</v>
      </c>
      <c r="CM2257" s="1" t="str">
        <f t="shared" si="35"/>
        <v>1409/03/02</v>
      </c>
    </row>
    <row r="2258" spans="89:91" ht="43.5" customHeight="1">
      <c r="CK2258" s="1" t="s">
        <v>2492</v>
      </c>
      <c r="CL2258" s="198">
        <v>47627</v>
      </c>
      <c r="CM2258" s="1" t="str">
        <f t="shared" si="35"/>
        <v>1409/03/03</v>
      </c>
    </row>
    <row r="2259" spans="89:91" ht="43.5" customHeight="1">
      <c r="CK2259" s="1" t="s">
        <v>2493</v>
      </c>
      <c r="CL2259" s="198">
        <v>47628</v>
      </c>
      <c r="CM2259" s="1" t="str">
        <f t="shared" si="35"/>
        <v>1409/03/04</v>
      </c>
    </row>
    <row r="2260" spans="89:91" ht="43.5" customHeight="1">
      <c r="CK2260" s="1" t="s">
        <v>2494</v>
      </c>
      <c r="CL2260" s="198">
        <v>47629</v>
      </c>
      <c r="CM2260" s="1" t="str">
        <f t="shared" si="35"/>
        <v>1409/03/05</v>
      </c>
    </row>
    <row r="2261" spans="89:91" ht="43.5" customHeight="1">
      <c r="CK2261" s="1" t="s">
        <v>2495</v>
      </c>
      <c r="CL2261" s="198">
        <v>47630</v>
      </c>
      <c r="CM2261" s="1" t="str">
        <f t="shared" si="35"/>
        <v>1409/03/06</v>
      </c>
    </row>
    <row r="2262" spans="89:91" ht="43.5" customHeight="1">
      <c r="CK2262" s="1" t="s">
        <v>2496</v>
      </c>
      <c r="CL2262" s="198">
        <v>47631</v>
      </c>
      <c r="CM2262" s="1" t="str">
        <f t="shared" si="35"/>
        <v>1409/03/07</v>
      </c>
    </row>
    <row r="2263" spans="89:91" ht="43.5" customHeight="1">
      <c r="CK2263" s="1" t="s">
        <v>2497</v>
      </c>
      <c r="CL2263" s="198">
        <v>47632</v>
      </c>
      <c r="CM2263" s="1" t="str">
        <f t="shared" si="35"/>
        <v>1409/03/08</v>
      </c>
    </row>
    <row r="2264" spans="89:91" ht="43.5" customHeight="1">
      <c r="CK2264" s="1" t="s">
        <v>2498</v>
      </c>
      <c r="CL2264" s="198">
        <v>47633</v>
      </c>
      <c r="CM2264" s="1" t="str">
        <f t="shared" si="35"/>
        <v>1409/03/09</v>
      </c>
    </row>
    <row r="2265" spans="89:91" ht="43.5" customHeight="1">
      <c r="CK2265" s="1" t="s">
        <v>2499</v>
      </c>
      <c r="CL2265" s="198">
        <v>47634</v>
      </c>
      <c r="CM2265" s="1" t="str">
        <f t="shared" si="35"/>
        <v>1409/03/10</v>
      </c>
    </row>
    <row r="2266" spans="89:91" ht="43.5" customHeight="1">
      <c r="CK2266" s="1" t="s">
        <v>2500</v>
      </c>
      <c r="CL2266" s="198">
        <v>47635</v>
      </c>
      <c r="CM2266" s="1" t="str">
        <f t="shared" si="35"/>
        <v>1409/03/11</v>
      </c>
    </row>
    <row r="2267" spans="89:91" ht="43.5" customHeight="1">
      <c r="CK2267" s="1" t="s">
        <v>2501</v>
      </c>
      <c r="CL2267" s="198">
        <v>47636</v>
      </c>
      <c r="CM2267" s="1" t="str">
        <f t="shared" si="35"/>
        <v>1409/03/12</v>
      </c>
    </row>
    <row r="2268" spans="89:91" ht="43.5" customHeight="1">
      <c r="CK2268" s="1" t="s">
        <v>2502</v>
      </c>
      <c r="CL2268" s="198">
        <v>47637</v>
      </c>
      <c r="CM2268" s="1" t="str">
        <f t="shared" si="35"/>
        <v>1409/03/13</v>
      </c>
    </row>
    <row r="2269" spans="89:91" ht="43.5" customHeight="1">
      <c r="CK2269" s="1" t="s">
        <v>2503</v>
      </c>
      <c r="CL2269" s="198">
        <v>47638</v>
      </c>
      <c r="CM2269" s="1" t="str">
        <f t="shared" si="35"/>
        <v>1409/03/14</v>
      </c>
    </row>
    <row r="2270" spans="89:91" ht="43.5" customHeight="1">
      <c r="CK2270" s="1" t="s">
        <v>2504</v>
      </c>
      <c r="CL2270" s="198">
        <v>47639</v>
      </c>
      <c r="CM2270" s="1" t="str">
        <f t="shared" si="35"/>
        <v>1409/03/15</v>
      </c>
    </row>
    <row r="2271" spans="89:91" ht="43.5" customHeight="1">
      <c r="CK2271" s="1" t="s">
        <v>2505</v>
      </c>
      <c r="CL2271" s="198">
        <v>47640</v>
      </c>
      <c r="CM2271" s="1" t="str">
        <f t="shared" si="35"/>
        <v>1409/03/16</v>
      </c>
    </row>
    <row r="2272" spans="89:91" ht="43.5" customHeight="1">
      <c r="CK2272" s="1" t="s">
        <v>2506</v>
      </c>
      <c r="CL2272" s="198">
        <v>47641</v>
      </c>
      <c r="CM2272" s="1" t="str">
        <f t="shared" si="35"/>
        <v>1409/03/17</v>
      </c>
    </row>
    <row r="2273" spans="89:91" ht="43.5" customHeight="1">
      <c r="CK2273" s="1" t="s">
        <v>2507</v>
      </c>
      <c r="CL2273" s="198">
        <v>47642</v>
      </c>
      <c r="CM2273" s="1" t="str">
        <f t="shared" si="35"/>
        <v>1409/03/18</v>
      </c>
    </row>
    <row r="2274" spans="89:91" ht="43.5" customHeight="1">
      <c r="CK2274" s="1" t="s">
        <v>2508</v>
      </c>
      <c r="CL2274" s="198">
        <v>47643</v>
      </c>
      <c r="CM2274" s="1" t="str">
        <f t="shared" si="35"/>
        <v>1409/03/19</v>
      </c>
    </row>
    <row r="2275" spans="89:91" ht="43.5" customHeight="1">
      <c r="CK2275" s="1" t="s">
        <v>2509</v>
      </c>
      <c r="CL2275" s="198">
        <v>47644</v>
      </c>
      <c r="CM2275" s="1" t="str">
        <f t="shared" si="35"/>
        <v>1409/03/20</v>
      </c>
    </row>
    <row r="2276" spans="89:91" ht="43.5" customHeight="1">
      <c r="CK2276" s="1" t="s">
        <v>2510</v>
      </c>
      <c r="CL2276" s="198">
        <v>47645</v>
      </c>
      <c r="CM2276" s="1" t="str">
        <f t="shared" si="35"/>
        <v>1409/03/21</v>
      </c>
    </row>
    <row r="2277" spans="89:91" ht="43.5" customHeight="1">
      <c r="CK2277" s="1" t="s">
        <v>2511</v>
      </c>
      <c r="CL2277" s="198">
        <v>47646</v>
      </c>
      <c r="CM2277" s="1" t="str">
        <f t="shared" si="35"/>
        <v>1409/03/22</v>
      </c>
    </row>
    <row r="2278" spans="89:91" ht="43.5" customHeight="1">
      <c r="CK2278" s="1" t="s">
        <v>2512</v>
      </c>
      <c r="CL2278" s="198">
        <v>47647</v>
      </c>
      <c r="CM2278" s="1" t="str">
        <f t="shared" si="35"/>
        <v>1409/03/23</v>
      </c>
    </row>
    <row r="2279" spans="89:91" ht="43.5" customHeight="1">
      <c r="CK2279" s="1" t="s">
        <v>2513</v>
      </c>
      <c r="CL2279" s="198">
        <v>47648</v>
      </c>
      <c r="CM2279" s="1" t="str">
        <f t="shared" si="35"/>
        <v>1409/03/24</v>
      </c>
    </row>
    <row r="2280" spans="89:91" ht="43.5" customHeight="1">
      <c r="CK2280" s="1" t="s">
        <v>2514</v>
      </c>
      <c r="CL2280" s="198">
        <v>47649</v>
      </c>
      <c r="CM2280" s="1" t="str">
        <f t="shared" si="35"/>
        <v>1409/03/25</v>
      </c>
    </row>
    <row r="2281" spans="89:91" ht="43.5" customHeight="1">
      <c r="CK2281" s="89"/>
      <c r="CL2281" s="89"/>
      <c r="CM2281" s="89"/>
    </row>
  </sheetData>
  <customSheetViews>
    <customSheetView guid="{CA5E68D8-9E94-49AD-B12D-E49A10E46082}" scale="80" showGridLines="0" showRowCol="0">
      <selection activeCell="R1" sqref="R1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32D9C-F98B-41A0-A6BA-24850C075B3E}">
  <sheetPr codeName="Sheet12"/>
  <dimension ref="A1:V29"/>
  <sheetViews>
    <sheetView showGridLines="0" showRowColHeaders="0" rightToLeft="1" zoomScaleNormal="100" workbookViewId="0">
      <pane xSplit="31" ySplit="36" topLeftCell="AF37" activePane="bottomRight" state="frozen"/>
      <selection activeCell="O20" sqref="O20"/>
      <selection pane="topRight" activeCell="O20" sqref="O20"/>
      <selection pane="bottomLeft" activeCell="O20" sqref="O20"/>
      <selection pane="bottomRight" activeCell="D17" sqref="D17"/>
    </sheetView>
  </sheetViews>
  <sheetFormatPr defaultColWidth="8.875" defaultRowHeight="14.25"/>
  <cols>
    <col min="1" max="1" width="25.75" style="24" customWidth="1"/>
    <col min="2" max="2" width="5.25" style="24" bestFit="1" customWidth="1"/>
    <col min="3" max="3" width="26.25" style="24" bestFit="1" customWidth="1"/>
    <col min="4" max="4" width="1.625" style="24" customWidth="1"/>
    <col min="5" max="5" width="7.25" style="24" customWidth="1"/>
    <col min="6" max="6" width="9.125" style="24" customWidth="1"/>
    <col min="7" max="7" width="19.875" style="24" bestFit="1" customWidth="1"/>
    <col min="8" max="8" width="10.125" style="40" customWidth="1"/>
    <col min="9" max="19" width="8.875" style="40"/>
    <col min="20" max="16384" width="8.875" style="24"/>
  </cols>
  <sheetData>
    <row r="1" spans="1:22" ht="34.5" customHeight="1">
      <c r="A1" s="28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U1" s="100"/>
    </row>
    <row r="2" spans="1:22" ht="15.75">
      <c r="H2" s="24"/>
      <c r="I2" s="24"/>
      <c r="J2" s="24"/>
      <c r="K2" s="24"/>
      <c r="L2" s="24"/>
      <c r="M2" s="24"/>
      <c r="N2" s="24"/>
      <c r="O2" s="24"/>
      <c r="P2" s="24"/>
      <c r="Q2" s="24"/>
      <c r="S2" s="24"/>
      <c r="T2" s="102"/>
      <c r="U2" s="101"/>
    </row>
    <row r="3" spans="1:22" ht="33.6" customHeight="1">
      <c r="B3" s="29"/>
      <c r="C3" s="29"/>
      <c r="D3" s="29"/>
      <c r="E3" s="29"/>
      <c r="F3" s="41"/>
      <c r="G3" s="43"/>
      <c r="H3" s="42"/>
      <c r="I3" s="42"/>
      <c r="J3" s="42"/>
      <c r="K3" s="42"/>
      <c r="L3" s="41"/>
      <c r="M3" s="41"/>
      <c r="N3" s="41"/>
      <c r="O3" s="41"/>
      <c r="P3" s="41"/>
      <c r="Q3" s="41"/>
      <c r="R3" s="41"/>
      <c r="S3" s="44"/>
      <c r="T3" s="27"/>
      <c r="U3" s="27"/>
      <c r="V3" s="27"/>
    </row>
    <row r="4" spans="1:22">
      <c r="B4" s="1"/>
      <c r="C4" s="1"/>
      <c r="D4" s="55"/>
      <c r="E4" s="55"/>
    </row>
    <row r="5" spans="1:22">
      <c r="B5" s="1"/>
      <c r="C5" s="1"/>
      <c r="D5" s="55"/>
      <c r="E5" s="55"/>
      <c r="G5" s="25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</row>
    <row r="6" spans="1:22">
      <c r="B6" s="1"/>
      <c r="C6" s="1"/>
      <c r="D6" s="55"/>
      <c r="E6" s="55"/>
      <c r="G6" s="25"/>
    </row>
    <row r="7" spans="1:22">
      <c r="B7" s="1"/>
      <c r="C7" s="1"/>
      <c r="D7" s="55"/>
      <c r="E7" s="55"/>
      <c r="G7" s="25"/>
    </row>
    <row r="8" spans="1:22">
      <c r="B8" s="1"/>
      <c r="C8" s="1"/>
      <c r="D8" s="55"/>
      <c r="E8" s="55"/>
      <c r="G8" s="25"/>
    </row>
    <row r="9" spans="1:22">
      <c r="B9" s="1"/>
      <c r="C9" s="1"/>
      <c r="D9" s="55"/>
      <c r="E9" s="55"/>
      <c r="G9" s="25"/>
    </row>
    <row r="10" spans="1:22">
      <c r="B10" s="1"/>
      <c r="C10" s="1"/>
      <c r="D10" s="55"/>
      <c r="E10" s="55"/>
      <c r="G10" s="25"/>
    </row>
    <row r="11" spans="1:22">
      <c r="B11" s="1"/>
      <c r="C11" s="1"/>
      <c r="D11" s="55"/>
      <c r="E11" s="55"/>
      <c r="G11" s="25"/>
    </row>
    <row r="12" spans="1:22">
      <c r="B12" s="1"/>
      <c r="C12" s="1"/>
      <c r="D12" s="55"/>
      <c r="E12" s="55"/>
      <c r="G12" s="25"/>
    </row>
    <row r="13" spans="1:22">
      <c r="B13" s="1"/>
      <c r="C13" s="1"/>
      <c r="D13" s="55"/>
      <c r="E13" s="55"/>
      <c r="G13" s="25"/>
    </row>
    <row r="14" spans="1:22">
      <c r="B14" s="1"/>
      <c r="C14" s="1"/>
      <c r="D14" s="55"/>
      <c r="E14" s="55"/>
      <c r="G14" s="25"/>
    </row>
    <row r="15" spans="1:22">
      <c r="B15" s="1"/>
      <c r="C15" s="1"/>
      <c r="D15" s="55"/>
      <c r="E15" s="55"/>
      <c r="G15" s="25"/>
    </row>
    <row r="16" spans="1:22">
      <c r="B16" s="1"/>
      <c r="C16" s="1"/>
      <c r="D16" s="55"/>
      <c r="E16" s="55"/>
      <c r="G16" s="25"/>
    </row>
    <row r="17" spans="2:22">
      <c r="B17" s="1"/>
      <c r="C17" s="1"/>
      <c r="D17" s="55"/>
      <c r="E17" s="55"/>
      <c r="G17" s="25"/>
    </row>
    <row r="18" spans="2:22">
      <c r="B18" s="1"/>
      <c r="C18" s="1"/>
      <c r="D18" s="55"/>
      <c r="E18" s="55"/>
      <c r="G18" s="25"/>
    </row>
    <row r="19" spans="2:22">
      <c r="B19" s="1"/>
      <c r="C19" s="1"/>
      <c r="D19" s="55"/>
      <c r="E19" s="55"/>
      <c r="G19" s="25"/>
    </row>
    <row r="20" spans="2:22">
      <c r="B20" s="1"/>
      <c r="C20" s="1"/>
      <c r="D20" s="55"/>
      <c r="E20" s="55"/>
      <c r="G20" s="25"/>
    </row>
    <row r="21" spans="2:22">
      <c r="B21" s="1"/>
      <c r="C21" s="1"/>
      <c r="D21" s="55"/>
      <c r="E21" s="55"/>
      <c r="G21" s="25"/>
    </row>
    <row r="22" spans="2:22">
      <c r="B22" s="1"/>
      <c r="C22" s="1"/>
      <c r="D22" s="55"/>
      <c r="E22" s="55"/>
      <c r="G22" s="25"/>
    </row>
    <row r="23" spans="2:22">
      <c r="B23" s="1"/>
      <c r="C23" s="1"/>
      <c r="D23" s="55"/>
      <c r="E23" s="55"/>
      <c r="G23" s="25"/>
    </row>
    <row r="24" spans="2:22">
      <c r="B24" s="1"/>
      <c r="C24" s="1"/>
      <c r="D24" s="55"/>
      <c r="E24" s="55"/>
      <c r="G24" s="25"/>
    </row>
    <row r="25" spans="2:22">
      <c r="B25" s="1"/>
      <c r="C25" s="1"/>
      <c r="D25" s="55"/>
      <c r="E25" s="55"/>
      <c r="G25" s="25"/>
    </row>
    <row r="26" spans="2:22">
      <c r="B26" s="1"/>
      <c r="C26" s="1"/>
      <c r="D26" s="55"/>
      <c r="E26" s="55"/>
      <c r="G26" s="25"/>
    </row>
    <row r="27" spans="2:22">
      <c r="B27" s="1"/>
      <c r="C27" s="1"/>
      <c r="D27" s="55"/>
      <c r="E27" s="55"/>
      <c r="G27" s="25"/>
    </row>
    <row r="28" spans="2:22">
      <c r="B28" s="1"/>
      <c r="C28" s="1"/>
      <c r="D28" s="55"/>
      <c r="E28" s="55"/>
      <c r="G28" s="25"/>
    </row>
    <row r="29" spans="2:22" ht="33.6" customHeight="1">
      <c r="B29" s="232"/>
      <c r="C29" s="232"/>
      <c r="D29" s="26"/>
      <c r="E29" s="26"/>
      <c r="F29" s="27"/>
      <c r="G29" s="47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27"/>
      <c r="U29" s="27"/>
      <c r="V29" s="27"/>
    </row>
  </sheetData>
  <customSheetViews>
    <customSheetView guid="{CA5E68D8-9E94-49AD-B12D-E49A10E46082}" showGridLines="0" showRowCol="0">
      <pane xSplit="30" ySplit="35" topLeftCell="AF43" activePane="bottomRight" state="frozen"/>
      <selection pane="bottomRight" activeCell="D17" sqref="D17"/>
      <colBreaks count="1" manualBreakCount="1">
        <brk id="32" max="30" man="1"/>
      </colBreaks>
      <pageMargins left="0.7" right="0.7" top="0.75" bottom="0.75" header="0.3" footer="0.3"/>
      <pageSetup scale="28" orientation="portrait" r:id="rId1"/>
    </customSheetView>
  </customSheetViews>
  <mergeCells count="1">
    <mergeCell ref="B29:C29"/>
  </mergeCells>
  <pageMargins left="0.7" right="0.7" top="0.75" bottom="0.75" header="0.3" footer="0.3"/>
  <pageSetup scale="28" orientation="portrait" r:id="rId2"/>
  <colBreaks count="1" manualBreakCount="1">
    <brk id="32" max="30" man="1"/>
  </col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5" name="Button 1">
              <controlPr defaultSize="0" print="0" autoFill="0" autoPict="0" macro="[0]!Macro17">
                <anchor moveWithCells="1" sizeWithCells="1">
                  <from>
                    <xdr:col>20</xdr:col>
                    <xdr:colOff>133350</xdr:colOff>
                    <xdr:row>28</xdr:row>
                    <xdr:rowOff>19050</xdr:rowOff>
                  </from>
                  <to>
                    <xdr:col>21</xdr:col>
                    <xdr:colOff>542925</xdr:colOff>
                    <xdr:row>28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9"/>
  <sheetViews>
    <sheetView showGridLines="0" showRowColHeaders="0" rightToLeft="1" zoomScaleNormal="100" workbookViewId="0">
      <pane xSplit="25" ySplit="35" topLeftCell="Z51" activePane="bottomRight" state="frozen"/>
      <selection activeCell="O20" sqref="O20"/>
      <selection pane="topRight" activeCell="O20" sqref="O20"/>
      <selection pane="bottomLeft" activeCell="O20" sqref="O20"/>
      <selection pane="bottomRight" activeCell="B3" sqref="B3"/>
    </sheetView>
  </sheetViews>
  <sheetFormatPr defaultColWidth="8.875" defaultRowHeight="14.25"/>
  <cols>
    <col min="1" max="1" width="25.75" style="24" customWidth="1"/>
    <col min="2" max="2" width="5.25" style="24" bestFit="1" customWidth="1"/>
    <col min="3" max="3" width="26.25" style="24" bestFit="1" customWidth="1"/>
    <col min="4" max="4" width="11.375" style="24" bestFit="1" customWidth="1"/>
    <col min="5" max="5" width="9.125" style="24" customWidth="1"/>
    <col min="6" max="6" width="19.875" style="24" bestFit="1" customWidth="1"/>
    <col min="7" max="7" width="10.125" style="40" customWidth="1"/>
    <col min="8" max="18" width="9.125" style="40"/>
    <col min="19" max="19" width="8.875" style="24"/>
    <col min="20" max="20" width="8.875" style="24" customWidth="1"/>
    <col min="21" max="16384" width="8.875" style="24"/>
  </cols>
  <sheetData>
    <row r="1" spans="1:20" ht="34.5" customHeight="1">
      <c r="A1" s="28">
        <f>COUNT(Help!B:B)</f>
        <v>21</v>
      </c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T1" s="100"/>
    </row>
    <row r="2" spans="1:20" ht="15.75">
      <c r="G2" s="24"/>
      <c r="H2" s="24"/>
      <c r="I2" s="24"/>
      <c r="J2" s="24"/>
      <c r="K2" s="24"/>
      <c r="L2" s="24"/>
      <c r="M2" s="24"/>
      <c r="N2" s="24"/>
      <c r="O2" s="24"/>
      <c r="P2" s="24"/>
      <c r="R2" s="24"/>
      <c r="S2" s="102"/>
      <c r="T2" s="101"/>
    </row>
    <row r="3" spans="1:20" ht="33.6" customHeight="1">
      <c r="B3" s="29" t="s">
        <v>62</v>
      </c>
      <c r="C3" s="29" t="s">
        <v>22</v>
      </c>
      <c r="D3" s="29" t="s">
        <v>73</v>
      </c>
      <c r="E3" s="41" t="s">
        <v>2717</v>
      </c>
      <c r="F3" s="43"/>
      <c r="G3" s="42"/>
      <c r="H3" s="42"/>
      <c r="I3" s="42"/>
      <c r="J3" s="42"/>
      <c r="K3" s="41"/>
      <c r="L3" s="41"/>
      <c r="M3" s="41"/>
      <c r="N3" s="41"/>
      <c r="O3" s="41"/>
      <c r="P3" s="41"/>
      <c r="Q3" s="41"/>
      <c r="R3" s="44"/>
      <c r="S3" s="27"/>
      <c r="T3" s="27"/>
    </row>
    <row r="4" spans="1:20">
      <c r="B4" s="1">
        <f>IF($A$1=0,"",IF(COUNT($B$3:B3)+1&gt;$A$1,"",COUNT($B$3:B3)+1))</f>
        <v>1</v>
      </c>
      <c r="C4" s="1" t="str">
        <f>IF(B4="","",VLOOKUP(B4,Help!B:D,2,0))</f>
        <v>پترواکتان ایساتیس</v>
      </c>
      <c r="D4" s="55">
        <f>IF(B4="","",VLOOKUP(B4,Help!B:D,3,0))</f>
        <v>100</v>
      </c>
    </row>
    <row r="5" spans="1:20">
      <c r="B5" s="1">
        <f>IF($A$1=0,"",IF(COUNT($B$3:B4)+1&gt;$A$1,"",COUNT($B$3:B4)+1))</f>
        <v>2</v>
      </c>
      <c r="C5" s="1" t="str">
        <f>IF(B5="","",VLOOKUP(B5,Help!B:D,2,0))</f>
        <v>پودرهای میکرونیزه ایران</v>
      </c>
      <c r="D5" s="55">
        <f>IF(B5="","",VLOOKUP(B5,Help!B:D,3,0))</f>
        <v>100</v>
      </c>
      <c r="F5" s="25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</row>
    <row r="6" spans="1:20">
      <c r="B6" s="1">
        <f>IF($A$1=0,"",IF(COUNT($B$3:B5)+1&gt;$A$1,"",COUNT($B$3:B5)+1))</f>
        <v>3</v>
      </c>
      <c r="C6" s="1" t="str">
        <f>IF(B6="","",VLOOKUP(B6,Help!B:D,2,0))</f>
        <v>امیاپارس</v>
      </c>
      <c r="D6" s="55">
        <f>IF(B6="","",VLOOKUP(B6,Help!B:D,3,0))</f>
        <v>100</v>
      </c>
      <c r="F6" s="25"/>
    </row>
    <row r="7" spans="1:20">
      <c r="B7" s="1">
        <f>IF($A$1=0,"",IF(COUNT($B$3:B6)+1&gt;$A$1,"",COUNT($B$3:B6)+1))</f>
        <v>4</v>
      </c>
      <c r="C7" s="1" t="str">
        <f>IF(B7="","",VLOOKUP(B7,Help!B:D,2,0))</f>
        <v>شرکت پیچ آنلاین</v>
      </c>
      <c r="D7" s="55">
        <f>IF(B7="","",VLOOKUP(B7,Help!B:D,3,0))</f>
        <v>100</v>
      </c>
      <c r="F7" s="25"/>
    </row>
    <row r="8" spans="1:20">
      <c r="B8" s="1">
        <f>IF($A$1=0,"",IF(COUNT($B$3:B7)+1&gt;$A$1,"",COUNT($B$3:B7)+1))</f>
        <v>5</v>
      </c>
      <c r="C8" s="1" t="str">
        <f>IF(B8="","",VLOOKUP(B8,Help!B:D,2,0))</f>
        <v>شرکت اریکه صنعت ایلیا</v>
      </c>
      <c r="D8" s="55">
        <f>IF(B8="","",VLOOKUP(B8,Help!B:D,3,0))</f>
        <v>100</v>
      </c>
      <c r="F8" s="25"/>
    </row>
    <row r="9" spans="1:20">
      <c r="B9" s="1">
        <f>IF($A$1=0,"",IF(COUNT($B$3:B8)+1&gt;$A$1,"",COUNT($B$3:B8)+1))</f>
        <v>6</v>
      </c>
      <c r="C9" s="1" t="str">
        <f>IF(B9="","",VLOOKUP(B9,Help!B:D,2,0))</f>
        <v>شرکت پایاپلاست</v>
      </c>
      <c r="D9" s="55">
        <f>IF(B9="","",VLOOKUP(B9,Help!B:D,3,0))</f>
        <v>100</v>
      </c>
      <c r="F9" s="25"/>
    </row>
    <row r="10" spans="1:20">
      <c r="B10" s="1">
        <f>IF($A$1=0,"",IF(COUNT($B$3:B9)+1&gt;$A$1,"",COUNT($B$3:B9)+1))</f>
        <v>7</v>
      </c>
      <c r="C10" s="1" t="str">
        <f>IF(B10="","",VLOOKUP(B10,Help!B:D,2,0))</f>
        <v>گاما فرآیند</v>
      </c>
      <c r="D10" s="55">
        <f>IF(B10="","",VLOOKUP(B10,Help!B:D,3,0))</f>
        <v>100</v>
      </c>
      <c r="F10" s="25"/>
    </row>
    <row r="11" spans="1:20">
      <c r="B11" s="1">
        <f>IF($A$1=0,"",IF(COUNT($B$3:B10)+1&gt;$A$1,"",COUNT($B$3:B10)+1))</f>
        <v>8</v>
      </c>
      <c r="C11" s="1" t="str">
        <f>IF(B11="","",VLOOKUP(B11,Help!B:D,2,0))</f>
        <v>آریا رزین</v>
      </c>
      <c r="D11" s="55">
        <f>IF(B11="","",VLOOKUP(B11,Help!B:D,3,0))</f>
        <v>100</v>
      </c>
      <c r="F11" s="25"/>
    </row>
    <row r="12" spans="1:20">
      <c r="B12" s="1">
        <f>IF($A$1=0,"",IF(COUNT($B$3:B11)+1&gt;$A$1,"",COUNT($B$3:B11)+1))</f>
        <v>9</v>
      </c>
      <c r="C12" s="1" t="str">
        <f>IF(B12="","",VLOOKUP(B12,Help!B:D,2,0))</f>
        <v>شادی آور پویان</v>
      </c>
      <c r="D12" s="55">
        <f>IF(B12="","",VLOOKUP(B12,Help!B:D,3,0))</f>
        <v>100</v>
      </c>
      <c r="F12" s="25"/>
    </row>
    <row r="13" spans="1:20">
      <c r="B13" s="1">
        <f>IF($A$1=0,"",IF(COUNT($B$3:B12)+1&gt;$A$1,"",COUNT($B$3:B12)+1))</f>
        <v>10</v>
      </c>
      <c r="C13" s="1" t="str">
        <f>IF(B13="","",VLOOKUP(B13,Help!B:D,2,0))</f>
        <v xml:space="preserve">شرکت لفاف مهر </v>
      </c>
      <c r="D13" s="55">
        <f>IF(B13="","",VLOOKUP(B13,Help!B:D,3,0))</f>
        <v>100</v>
      </c>
      <c r="F13" s="25"/>
    </row>
    <row r="14" spans="1:20">
      <c r="B14" s="1">
        <f>IF($A$1=0,"",IF(COUNT($B$3:B13)+1&gt;$A$1,"",COUNT($B$3:B13)+1))</f>
        <v>11</v>
      </c>
      <c r="C14" s="1" t="str">
        <f>IF(B14="","",VLOOKUP(B14,Help!B:D,2,0))</f>
        <v>شرکت پرچ ساز</v>
      </c>
      <c r="D14" s="55">
        <f>IF(B14="","",VLOOKUP(B14,Help!B:D,3,0))</f>
        <v>99.722222222222229</v>
      </c>
      <c r="F14" s="25"/>
    </row>
    <row r="15" spans="1:20">
      <c r="B15" s="1">
        <f>IF($A$1=0,"",IF(COUNT($B$3:B14)+1&gt;$A$1,"",COUNT($B$3:B14)+1))</f>
        <v>12</v>
      </c>
      <c r="C15" s="1" t="str">
        <f>IF(B15="","",VLOOKUP(B15,Help!B:D,2,0))</f>
        <v>پلاستیک ماشین الوان</v>
      </c>
      <c r="D15" s="55">
        <f>IF(B15="","",VLOOKUP(B15,Help!B:D,3,0))</f>
        <v>99.454545454545453</v>
      </c>
      <c r="F15" s="25"/>
    </row>
    <row r="16" spans="1:20">
      <c r="B16" s="1">
        <f>IF($A$1=0,"",IF(COUNT($B$3:B15)+1&gt;$A$1,"",COUNT($B$3:B15)+1))</f>
        <v>13</v>
      </c>
      <c r="C16" s="1" t="str">
        <f>IF(B16="","",VLOOKUP(B16,Help!B:D,2,0))</f>
        <v>فرداد شیمی کاوش</v>
      </c>
      <c r="D16" s="55">
        <f>IF(B16="","",VLOOKUP(B16,Help!B:D,3,0))</f>
        <v>99.300694444444446</v>
      </c>
      <c r="F16" s="25"/>
    </row>
    <row r="17" spans="2:20">
      <c r="B17" s="1">
        <f>IF($A$1=0,"",IF(COUNT($B$3:B16)+1&gt;$A$1,"",COUNT($B$3:B16)+1))</f>
        <v>14</v>
      </c>
      <c r="C17" s="1" t="str">
        <f>IF(B17="","",VLOOKUP(B17,Help!B:D,2,0))</f>
        <v>پاک شیمی صفه سپاهان</v>
      </c>
      <c r="D17" s="55">
        <f>IF(B17="","",VLOOKUP(B17,Help!B:D,3,0))</f>
        <v>99</v>
      </c>
      <c r="F17" s="25"/>
    </row>
    <row r="18" spans="2:20">
      <c r="B18" s="1">
        <f>IF($A$1=0,"",IF(COUNT($B$3:B17)+1&gt;$A$1,"",COUNT($B$3:B17)+1))</f>
        <v>15</v>
      </c>
      <c r="C18" s="1" t="str">
        <f>IF(B18="","",VLOOKUP(B18,Help!B:D,2,0))</f>
        <v>پتروشیمی پارس</v>
      </c>
      <c r="D18" s="55">
        <f>IF(B18="","",VLOOKUP(B18,Help!B:D,3,0))</f>
        <v>98.458333333333343</v>
      </c>
      <c r="F18" s="25"/>
    </row>
    <row r="19" spans="2:20">
      <c r="B19" s="1">
        <f>IF($A$1=0,"",IF(COUNT($B$3:B18)+1&gt;$A$1,"",COUNT($B$3:B18)+1))</f>
        <v>16</v>
      </c>
      <c r="C19" s="1" t="str">
        <f>IF(B19="","",VLOOKUP(B19,Help!B:D,2,0))</f>
        <v>پتروشیمی تبریز</v>
      </c>
      <c r="D19" s="55">
        <f>IF(B19="","",VLOOKUP(B19,Help!B:D,3,0))</f>
        <v>98.333333333333329</v>
      </c>
      <c r="F19" s="25"/>
    </row>
    <row r="20" spans="2:20">
      <c r="B20" s="1">
        <f>IF($A$1=0,"",IF(COUNT($B$3:B19)+1&gt;$A$1,"",COUNT($B$3:B19)+1))</f>
        <v>17</v>
      </c>
      <c r="C20" s="1" t="str">
        <f>IF(B20="","",VLOOKUP(B20,Help!B:D,2,0))</f>
        <v>رزیتان</v>
      </c>
      <c r="D20" s="55">
        <f>IF(B20="","",VLOOKUP(B20,Help!B:D,3,0))</f>
        <v>98.202637636251097</v>
      </c>
      <c r="F20" s="25"/>
    </row>
    <row r="21" spans="2:20">
      <c r="B21" s="1">
        <f>IF($A$1=0,"",IF(COUNT($B$3:B20)+1&gt;$A$1,"",COUNT($B$3:B20)+1))</f>
        <v>18</v>
      </c>
      <c r="C21" s="1" t="str">
        <f>IF(B21="","",VLOOKUP(B21,Help!B:D,2,0))</f>
        <v>پودرسازان</v>
      </c>
      <c r="D21" s="55">
        <f>IF(B21="","",VLOOKUP(B21,Help!B:D,3,0))</f>
        <v>98.038259958071265</v>
      </c>
      <c r="F21" s="25"/>
    </row>
    <row r="22" spans="2:20">
      <c r="B22" s="1">
        <f>IF($A$1=0,"",IF(COUNT($B$3:B21)+1&gt;$A$1,"",COUNT($B$3:B21)+1))</f>
        <v>19</v>
      </c>
      <c r="C22" s="1" t="str">
        <f>IF(B22="","",VLOOKUP(B22,Help!B:D,2,0))</f>
        <v>وردین پازن</v>
      </c>
      <c r="D22" s="55">
        <f>IF(B22="","",VLOOKUP(B22,Help!B:D,3,0))</f>
        <v>96.677777777777777</v>
      </c>
      <c r="F22" s="25"/>
    </row>
    <row r="23" spans="2:20">
      <c r="B23" s="1">
        <f>IF($A$1=0,"",IF(COUNT($B$3:B22)+1&gt;$A$1,"",COUNT($B$3:B22)+1))</f>
        <v>20</v>
      </c>
      <c r="C23" s="1" t="str">
        <f>IF(B23="","",VLOOKUP(B23,Help!B:D,2,0))</f>
        <v>خاکسار شیمی</v>
      </c>
      <c r="D23" s="55">
        <f>IF(B23="","",VLOOKUP(B23,Help!B:D,3,0))</f>
        <v>87.75</v>
      </c>
      <c r="F23" s="25"/>
    </row>
    <row r="24" spans="2:20">
      <c r="B24" s="1">
        <f>IF($A$1=0,"",IF(COUNT($B$3:B23)+1&gt;$A$1,"",COUNT($B$3:B23)+1))</f>
        <v>21</v>
      </c>
      <c r="C24" s="1" t="str">
        <f>IF(B24="","",VLOOKUP(B24,Help!B:D,2,0))</f>
        <v>بازرگانی عبدالهیان</v>
      </c>
      <c r="D24" s="55">
        <f>IF(B24="","",VLOOKUP(B24,Help!B:D,3,0))</f>
        <v>78.01204819277109</v>
      </c>
      <c r="F24" s="25"/>
    </row>
    <row r="25" spans="2:20">
      <c r="B25" s="1" t="str">
        <f>IF($A$1=0,"",IF(COUNT($B$3:B24)+1&gt;$A$1,"",COUNT($B$3:B24)+1))</f>
        <v/>
      </c>
      <c r="C25" s="1" t="str">
        <f>IF(B25="","",VLOOKUP(B25,Help!B:D,2,0))</f>
        <v/>
      </c>
      <c r="D25" s="55" t="str">
        <f>IF(B25="","",VLOOKUP(B25,Help!B:D,3,0))</f>
        <v/>
      </c>
      <c r="F25" s="25"/>
    </row>
    <row r="26" spans="2:20">
      <c r="B26" s="1" t="str">
        <f>IF($A$1=0,"",IF(COUNT($B$3:B25)+1&gt;$A$1,"",COUNT($B$3:B25)+1))</f>
        <v/>
      </c>
      <c r="C26" s="1" t="str">
        <f>IF(B26="","",VLOOKUP(B26,Help!B:D,2,0))</f>
        <v/>
      </c>
      <c r="D26" s="55" t="str">
        <f>IF(B26="","",VLOOKUP(B26,Help!B:D,3,0))</f>
        <v/>
      </c>
      <c r="F26" s="25"/>
    </row>
    <row r="27" spans="2:20">
      <c r="B27" s="1" t="str">
        <f>IF($A$1=0,"",IF(COUNT($B$3:B26)+1&gt;$A$1,"",COUNT($B$3:B26)+1))</f>
        <v/>
      </c>
      <c r="C27" s="1" t="str">
        <f>IF(B27="","",VLOOKUP(B27,Help!B:D,2,0))</f>
        <v/>
      </c>
      <c r="D27" s="55" t="str">
        <f>IF(B27="","",VLOOKUP(B27,Help!B:D,3,0))</f>
        <v/>
      </c>
      <c r="F27" s="25"/>
    </row>
    <row r="28" spans="2:20">
      <c r="B28" s="1" t="str">
        <f>IF($A$1=0,"",IF(COUNT($B$3:B27)+1&gt;$A$1,"",COUNT($B$3:B27)+1))</f>
        <v/>
      </c>
      <c r="C28" s="1" t="str">
        <f>IF(B28="","",VLOOKUP(B28,Help!B:D,2,0))</f>
        <v/>
      </c>
      <c r="D28" s="55" t="str">
        <f>IF(B28="","",VLOOKUP(B28,Help!B:D,3,0))</f>
        <v/>
      </c>
      <c r="F28" s="25"/>
    </row>
    <row r="29" spans="2:20" ht="33.6" customHeight="1">
      <c r="B29" s="232" t="s">
        <v>75</v>
      </c>
      <c r="C29" s="232"/>
      <c r="D29" s="26">
        <f>AVERAGE(D4:D28)</f>
        <v>97.759516778702377</v>
      </c>
      <c r="E29" s="27"/>
      <c r="F29" s="47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27"/>
      <c r="T29" s="27"/>
    </row>
  </sheetData>
  <sortState xmlns:xlrd2="http://schemas.microsoft.com/office/spreadsheetml/2017/richdata2" ref="B4:D28">
    <sortCondition descending="1" ref="D4:D28"/>
  </sortState>
  <customSheetViews>
    <customSheetView guid="{CA5E68D8-9E94-49AD-B12D-E49A10E46082}" showGridLines="0" showRowCol="0">
      <pane xSplit="25" ySplit="34" topLeftCell="Z69" activePane="bottomRight" state="frozen"/>
      <selection pane="bottomRight" activeCell="B3" sqref="B3"/>
      <pageMargins left="0.7" right="0.7" top="0.75" bottom="0.75" header="0.3" footer="0.3"/>
      <pageSetup scale="35" orientation="portrait" r:id="rId1"/>
    </customSheetView>
  </customSheetViews>
  <mergeCells count="1">
    <mergeCell ref="B29:C29"/>
  </mergeCells>
  <conditionalFormatting sqref="B4:D28">
    <cfRule type="expression" dxfId="18" priority="1">
      <formula>ISEVEN($B4)</formula>
    </cfRule>
  </conditionalFormatting>
  <pageMargins left="0.7" right="0.7" top="0.75" bottom="0.75" header="0.3" footer="0.3"/>
  <pageSetup scale="35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BA63"/>
  <sheetViews>
    <sheetView showGridLines="0" showRowColHeaders="0" rightToLeft="1" zoomScaleNormal="100" workbookViewId="0">
      <pane xSplit="25" ySplit="33" topLeftCell="BA37" activePane="bottomRight" state="frozen"/>
      <selection activeCell="O20" sqref="O20"/>
      <selection pane="topRight" activeCell="O20" sqref="O20"/>
      <selection pane="bottomLeft" activeCell="O20" sqref="O20"/>
      <selection pane="bottomRight" activeCell="D5" sqref="D5"/>
    </sheetView>
  </sheetViews>
  <sheetFormatPr defaultColWidth="9.125" defaultRowHeight="14.25"/>
  <cols>
    <col min="1" max="1" width="31" style="24" customWidth="1"/>
    <col min="2" max="2" width="5.25" style="24" bestFit="1" customWidth="1"/>
    <col min="3" max="3" width="15.875" style="24" customWidth="1"/>
    <col min="4" max="4" width="30.875" style="24" customWidth="1"/>
    <col min="5" max="5" width="7.125" style="40" customWidth="1"/>
    <col min="6" max="6" width="19.875" style="24" bestFit="1" customWidth="1"/>
    <col min="7" max="7" width="10.125" style="40" customWidth="1"/>
    <col min="8" max="11" width="9.125" style="40"/>
    <col min="12" max="12" width="17.25" style="40" customWidth="1"/>
    <col min="13" max="14" width="2.125" style="40" customWidth="1"/>
    <col min="15" max="15" width="16.75" style="40" customWidth="1"/>
    <col min="16" max="52" width="9.125" style="40"/>
    <col min="53" max="53" width="16.75" style="69" customWidth="1"/>
    <col min="54" max="16384" width="9.125" style="40"/>
  </cols>
  <sheetData>
    <row r="1" spans="1:53" s="24" customFormat="1" ht="34.5" customHeight="1">
      <c r="A1" s="28"/>
      <c r="BA1" s="67"/>
    </row>
    <row r="2" spans="1:53" s="24" customFormat="1" ht="33" customHeight="1">
      <c r="BA2" s="67"/>
    </row>
    <row r="3" spans="1:53" ht="33.6" customHeight="1">
      <c r="B3" s="29"/>
      <c r="C3" s="27"/>
      <c r="D3" s="41" t="s">
        <v>78</v>
      </c>
      <c r="E3" s="42"/>
      <c r="F3" s="43"/>
      <c r="G3" s="42"/>
      <c r="H3" s="42"/>
      <c r="I3" s="42"/>
      <c r="J3" s="42"/>
      <c r="K3" s="41"/>
      <c r="L3" s="41"/>
      <c r="M3" s="41"/>
      <c r="N3" s="41"/>
      <c r="O3" s="41"/>
      <c r="P3" s="41"/>
      <c r="Q3" s="41"/>
      <c r="R3" s="44"/>
      <c r="S3" s="44"/>
      <c r="T3" s="44"/>
    </row>
    <row r="4" spans="1:53">
      <c r="B4" s="40"/>
    </row>
    <row r="5" spans="1:53" s="24" customFormat="1" ht="33.6" customHeight="1">
      <c r="B5" s="40"/>
      <c r="C5" s="45" t="s">
        <v>76</v>
      </c>
      <c r="D5" s="46" t="s">
        <v>219</v>
      </c>
      <c r="F5" s="45" t="s">
        <v>77</v>
      </c>
      <c r="G5" s="224">
        <f>IFERROR(AVERAGEIFS(Data!AI:AI,Data!E:E,$D$5),"")</f>
        <v>96.677777777777777</v>
      </c>
      <c r="L5" s="71" t="str">
        <f>IF($D$5="","",HYPERLINK(DataSheet&amp;D5&amp;".PDF","Data Sheet"))</f>
        <v>Data Sheet</v>
      </c>
      <c r="O5" s="70" t="str">
        <f>IF($D$5="","",HYPERLINK(Certificate&amp;D5&amp;".PDF","Certificate"))</f>
        <v>Certificate</v>
      </c>
      <c r="BA5" s="67"/>
    </row>
    <row r="6" spans="1:53">
      <c r="B6" s="40"/>
      <c r="C6" s="1"/>
      <c r="D6" s="1"/>
      <c r="F6" s="25"/>
    </row>
    <row r="7" spans="1:53">
      <c r="B7" s="40"/>
      <c r="C7" s="212"/>
      <c r="D7" s="213"/>
      <c r="F7" s="25"/>
    </row>
    <row r="8" spans="1:53">
      <c r="B8" s="40"/>
      <c r="C8" s="214"/>
      <c r="D8" s="215"/>
      <c r="F8" s="25"/>
    </row>
    <row r="9" spans="1:53">
      <c r="B9" s="40"/>
      <c r="C9" s="216" t="s">
        <v>276</v>
      </c>
      <c r="D9" s="217" t="str">
        <f>IF(IF($D$5="","",VLOOKUP($D$5,Information!B:M,4,0))=0,"اطلاعاتی در دسترس نیست",IF($D$5="","",VLOOKUP($D$5,Information!B:M,4,0)))</f>
        <v>خانم هاشمی</v>
      </c>
      <c r="F9" s="25"/>
    </row>
    <row r="10" spans="1:53">
      <c r="B10" s="40"/>
      <c r="C10" s="216" t="s">
        <v>249</v>
      </c>
      <c r="D10" s="217" t="str">
        <f>IF(IF($D$5="","",VLOOKUP($D$5,Information!B:M,5,0))=0,"اطلاعاتی در دسترس نیست",IF($D$5="","",VLOOKUP($D$5,Information!B:M,5,0)))</f>
        <v xml:space="preserve">مدیر فروش </v>
      </c>
      <c r="F10" s="25"/>
    </row>
    <row r="11" spans="1:53">
      <c r="B11" s="40"/>
      <c r="C11" s="216" t="s">
        <v>250</v>
      </c>
      <c r="D11" s="217">
        <f>IF(IF($D$5="","",VLOOKUP($D$5,Information!B:M,8,0))=0,"اطلاعاتی در دسترس نیست",IF($D$5="","",VLOOKUP($D$5,Information!B:M,8,0)))</f>
        <v>9375315969</v>
      </c>
      <c r="F11" s="25"/>
    </row>
    <row r="12" spans="1:53">
      <c r="B12" s="40"/>
      <c r="C12" s="216" t="s">
        <v>251</v>
      </c>
      <c r="D12" s="217">
        <f>IF(IF($D$5="","",VLOOKUP($D$5,Information!B:M,7,0))=0,"اطلاعاتی در دسترس نیست",IF($D$5="","",VLOOKUP($D$5,Information!B:M,7,0)))</f>
        <v>2334584480</v>
      </c>
      <c r="F12" s="25"/>
    </row>
    <row r="13" spans="1:53" ht="21" customHeight="1">
      <c r="B13" s="40"/>
      <c r="C13" s="216" t="s">
        <v>252</v>
      </c>
      <c r="D13" s="217" t="str">
        <f>IF(IF($D$5="","",VLOOKUP($D$5,Information!B:M,9,0))=0,"اطلاعاتی در دسترس نیست",IF($D$5="","",VLOOKUP($D$5,Information!B:M,9,0)))</f>
        <v>اطلاعاتی در دسترس نیست</v>
      </c>
      <c r="F13" s="25"/>
    </row>
    <row r="14" spans="1:53" ht="21" customHeight="1">
      <c r="B14" s="40"/>
      <c r="C14" s="216" t="s">
        <v>253</v>
      </c>
      <c r="D14" s="217" t="str">
        <f>IF(IF($D$5="","",VLOOKUP($D$5,Information!B:M,11,0))=0,"اطلاعاتی در دسترس نیست",IF($D$5="","",VLOOKUP($D$5,Information!B:M,11,0)))</f>
        <v>info@vardinpolymer.com</v>
      </c>
      <c r="F14" s="25"/>
    </row>
    <row r="15" spans="1:53" ht="21" customHeight="1">
      <c r="B15" s="40"/>
      <c r="C15" s="216" t="s">
        <v>254</v>
      </c>
      <c r="D15" s="233" t="str">
        <f>IF(IF($D$5="","",VLOOKUP($D$5,Information!B:M,6,0))=0,"اطلاعاتی در دسترس نیست",IF($D$5="","",VLOOKUP($D$5,Information!B:M,6,0)))</f>
        <v>تهران – خیابان پاسداران خیابان داوود اسلامی نبش بوستان نهم پلاک 43 واحد 401 کدپستی 1666718786</v>
      </c>
      <c r="F15" s="25"/>
    </row>
    <row r="16" spans="1:53" ht="21" customHeight="1">
      <c r="B16" s="40"/>
      <c r="C16" s="218"/>
      <c r="D16" s="233"/>
      <c r="F16" s="25"/>
    </row>
    <row r="17" spans="2:20">
      <c r="B17" s="40"/>
      <c r="C17" s="218"/>
      <c r="D17" s="233"/>
      <c r="F17" s="25"/>
    </row>
    <row r="18" spans="2:20">
      <c r="B18" s="40"/>
      <c r="C18" s="218"/>
      <c r="D18" s="233"/>
      <c r="F18" s="25"/>
    </row>
    <row r="19" spans="2:20" ht="21" customHeight="1">
      <c r="B19" s="40"/>
      <c r="C19" s="218"/>
      <c r="D19" s="233"/>
      <c r="F19" s="25"/>
    </row>
    <row r="20" spans="2:20">
      <c r="B20" s="40"/>
      <c r="C20" s="219"/>
      <c r="D20" s="220"/>
      <c r="F20" s="25"/>
    </row>
    <row r="21" spans="2:20">
      <c r="B21" s="40"/>
      <c r="C21" s="219"/>
      <c r="D21" s="220"/>
      <c r="F21" s="25"/>
    </row>
    <row r="22" spans="2:20">
      <c r="B22" s="40"/>
      <c r="C22" s="219"/>
      <c r="D22" s="221"/>
      <c r="F22" s="25"/>
    </row>
    <row r="23" spans="2:20">
      <c r="B23" s="40"/>
      <c r="C23" s="219"/>
      <c r="D23" s="221"/>
      <c r="F23" s="25"/>
    </row>
    <row r="24" spans="2:20">
      <c r="B24" s="40"/>
      <c r="C24" s="219"/>
      <c r="D24" s="221"/>
      <c r="F24" s="25"/>
    </row>
    <row r="25" spans="2:20">
      <c r="B25" s="40"/>
      <c r="C25" s="222"/>
      <c r="D25" s="223"/>
      <c r="F25" s="25"/>
    </row>
    <row r="26" spans="2:20">
      <c r="B26" s="40"/>
      <c r="C26" s="1"/>
      <c r="D26" s="1"/>
      <c r="F26" s="25"/>
    </row>
    <row r="27" spans="2:20" ht="10.5" customHeight="1">
      <c r="B27" s="40"/>
      <c r="C27" s="1"/>
      <c r="D27" s="1"/>
      <c r="F27" s="25"/>
    </row>
    <row r="28" spans="2:20" ht="33.6" customHeight="1">
      <c r="B28" s="44"/>
      <c r="C28" s="27"/>
      <c r="D28" s="27"/>
      <c r="E28" s="44"/>
      <c r="F28" s="27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</row>
    <row r="29" spans="2:20">
      <c r="F29" s="25"/>
    </row>
    <row r="34" spans="53:53">
      <c r="BA34" s="69">
        <f>COUNTA(BA36:BA100)</f>
        <v>28</v>
      </c>
    </row>
    <row r="35" spans="53:53" ht="18">
      <c r="BA35" s="141" t="s">
        <v>255</v>
      </c>
    </row>
    <row r="36" spans="53:53">
      <c r="BA36" s="69" t="str" cm="2">
        <f t="array" ref="BA36:BA63">_xlfn.UNIQUE(Information!B3:B102)</f>
        <v>کیمیاران</v>
      </c>
    </row>
    <row r="37" spans="53:53">
      <c r="BA37" s="69" t="str">
        <v>آریا رزین</v>
      </c>
    </row>
    <row r="38" spans="53:53">
      <c r="BA38" s="69" t="str">
        <v>امیاپارس</v>
      </c>
    </row>
    <row r="39" spans="53:53">
      <c r="BA39" s="69" t="str">
        <v>پتروشیمی تبریز</v>
      </c>
    </row>
    <row r="40" spans="53:53">
      <c r="BA40" s="69" t="str">
        <v>باربری آذرپوشا</v>
      </c>
    </row>
    <row r="41" spans="53:53">
      <c r="BA41" s="69" t="str">
        <v>بنیان کالا شیمی</v>
      </c>
    </row>
    <row r="42" spans="53:53">
      <c r="BA42" s="69" t="str">
        <v>پتروشیمی پارس</v>
      </c>
    </row>
    <row r="43" spans="53:53">
      <c r="BA43" s="69" t="str">
        <v>پلاستیک ماشین الوان</v>
      </c>
    </row>
    <row r="44" spans="53:53">
      <c r="BA44" s="69" t="str">
        <v>پودرهای میکرونیزه ایران</v>
      </c>
    </row>
    <row r="45" spans="53:53">
      <c r="BA45" s="69" t="str">
        <v>رزیتان</v>
      </c>
    </row>
    <row r="46" spans="53:53">
      <c r="BA46" s="69" t="str">
        <v>بازرگانی عبدالهیان</v>
      </c>
    </row>
    <row r="47" spans="53:53">
      <c r="BA47" s="69" t="str">
        <v>حمل و نقل پتروشیمی</v>
      </c>
    </row>
    <row r="48" spans="53:53">
      <c r="BA48" s="69" t="str">
        <v>وردین پازن</v>
      </c>
    </row>
    <row r="49" spans="53:53">
      <c r="BA49" s="69" t="str">
        <v>هونام پالایش شیمی فردا</v>
      </c>
    </row>
    <row r="50" spans="53:53">
      <c r="BA50" s="69" t="str">
        <v>پودرسازان</v>
      </c>
    </row>
    <row r="51" spans="53:53">
      <c r="BA51" s="69" t="str">
        <v>پترواکتان ایساتیس</v>
      </c>
    </row>
    <row r="52" spans="53:53">
      <c r="BA52" s="69" t="str">
        <v>سپهر پلیمر سپاهان</v>
      </c>
    </row>
    <row r="53" spans="53:53">
      <c r="BA53" s="69" t="str">
        <v>شرکت پیچ آنلاین</v>
      </c>
    </row>
    <row r="54" spans="53:53">
      <c r="BA54" s="69" t="str">
        <v>گاما فرآیند</v>
      </c>
    </row>
    <row r="55" spans="53:53">
      <c r="BA55" s="69" t="str">
        <v>فرداد شیمی کاوش</v>
      </c>
    </row>
    <row r="56" spans="53:53">
      <c r="BA56" s="69" t="str">
        <v>شرکت پرچ ساز</v>
      </c>
    </row>
    <row r="57" spans="53:53">
      <c r="BA57" s="69" t="str">
        <v>پاک شیمی صفه سپاهان</v>
      </c>
    </row>
    <row r="58" spans="53:53">
      <c r="BA58" s="69" t="str">
        <v>شرکت اریکه صنعت ایلیا</v>
      </c>
    </row>
    <row r="59" spans="53:53">
      <c r="BA59" s="69" t="str">
        <v>شرکت پایاپلاست</v>
      </c>
    </row>
    <row r="60" spans="53:53">
      <c r="BA60" s="69" t="str">
        <v>آرمان شیمی آوید</v>
      </c>
    </row>
    <row r="61" spans="53:53">
      <c r="BA61" s="69" t="str">
        <v>خمیر رنگ پودرهای میکرونیزه</v>
      </c>
    </row>
    <row r="62" spans="53:53">
      <c r="BA62" s="69" t="str">
        <v>خاکسار شیمی</v>
      </c>
    </row>
    <row r="63" spans="53:53">
      <c r="BA63" s="69">
        <v>0</v>
      </c>
    </row>
  </sheetData>
  <customSheetViews>
    <customSheetView guid="{CA5E68D8-9E94-49AD-B12D-E49A10E46082}" showGridLines="0" showRowCol="0">
      <pane xSplit="24" ySplit="32" topLeftCell="BZ71" activePane="bottomRight" state="frozen"/>
      <selection pane="bottomRight" activeCell="D5" sqref="D5"/>
      <colBreaks count="1" manualBreakCount="1">
        <brk id="25" max="1048575" man="1"/>
      </colBreaks>
      <pageMargins left="0.7" right="0.7" top="0.75" bottom="0.75" header="0.3" footer="0.3"/>
      <pageSetup scale="31" orientation="portrait" r:id="rId1"/>
    </customSheetView>
  </customSheetViews>
  <mergeCells count="1">
    <mergeCell ref="D15:D19"/>
  </mergeCells>
  <pageMargins left="0.7" right="0.7" top="0.75" bottom="0.75" header="0.3" footer="0.3"/>
  <pageSetup scale="31" orientation="portrait" r:id="rId2"/>
  <colBreaks count="1" manualBreakCount="1">
    <brk id="25" max="1048575" man="1"/>
  </colBreaks>
  <drawing r:id="rId3"/>
  <legacyDrawing r:id="rId4"/>
  <controls>
    <mc:AlternateContent xmlns:mc="http://schemas.openxmlformats.org/markup-compatibility/2006">
      <mc:Choice Requires="x14">
        <control shapeId="125954" r:id="rId5" name="ComboBox1">
          <controlPr defaultSize="0" autoLine="0" autoPict="0" linkedCell="D5" listFillRange="Home!$C$4:$C$28" r:id="rId6">
            <anchor moveWithCells="1">
              <from>
                <xdr:col>2</xdr:col>
                <xdr:colOff>1047750</xdr:colOff>
                <xdr:row>4</xdr:row>
                <xdr:rowOff>9525</xdr:rowOff>
              </from>
              <to>
                <xdr:col>3</xdr:col>
                <xdr:colOff>2019300</xdr:colOff>
                <xdr:row>4</xdr:row>
                <xdr:rowOff>409575</xdr:rowOff>
              </to>
            </anchor>
          </controlPr>
        </control>
      </mc:Choice>
      <mc:Fallback>
        <control shapeId="125954" r:id="rId5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List!$F$2:$F$10</xm:f>
          </x14:formula1>
          <xm:sqref>E5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F109"/>
  <sheetViews>
    <sheetView showGridLines="0" showRowColHeaders="0" rightToLeft="1" zoomScaleNormal="100" zoomScaleSheetLayoutView="40" workbookViewId="0">
      <pane xSplit="34" ySplit="37" topLeftCell="AN92" activePane="bottomRight" state="frozen"/>
      <selection activeCell="O20" sqref="O20"/>
      <selection pane="topRight" activeCell="O20" sqref="O20"/>
      <selection pane="bottomLeft" activeCell="O20" sqref="O20"/>
      <selection pane="bottomRight" activeCell="E2" sqref="E2"/>
    </sheetView>
  </sheetViews>
  <sheetFormatPr defaultColWidth="8.875" defaultRowHeight="14.25"/>
  <cols>
    <col min="1" max="1" width="27.25" style="116" customWidth="1"/>
    <col min="2" max="2" width="5.625" style="67" customWidth="1"/>
    <col min="3" max="3" width="38.125" style="67" bestFit="1" customWidth="1"/>
    <col min="4" max="6" width="8.875" style="67"/>
    <col min="7" max="7" width="35.875" style="67" customWidth="1"/>
    <col min="8" max="16" width="8.875" style="67"/>
    <col min="17" max="17" width="4.75" style="67" customWidth="1"/>
    <col min="18" max="53" width="8.875" style="67"/>
    <col min="54" max="54" width="36.75" style="67" customWidth="1"/>
    <col min="55" max="56" width="8.875" style="67"/>
    <col min="57" max="57" width="22.625" style="67" bestFit="1" customWidth="1"/>
    <col min="58" max="16384" width="8.875" style="67"/>
  </cols>
  <sheetData>
    <row r="1" spans="1:58" ht="42.6" customHeight="1">
      <c r="A1" s="28">
        <f>COUNT(BA76:BA108)</f>
        <v>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BA1" s="114"/>
      <c r="BB1" s="125"/>
      <c r="BC1" s="126"/>
      <c r="BD1" s="124"/>
      <c r="BF1" s="114"/>
    </row>
    <row r="2" spans="1:58" ht="28.15" customHeight="1">
      <c r="A2" s="24"/>
      <c r="B2" s="29" t="s">
        <v>62</v>
      </c>
      <c r="C2" s="29" t="s">
        <v>104</v>
      </c>
      <c r="D2" s="29" t="s">
        <v>105</v>
      </c>
      <c r="E2" s="29" t="s">
        <v>2549</v>
      </c>
      <c r="F2" s="89"/>
      <c r="G2" s="96" t="s">
        <v>108</v>
      </c>
      <c r="H2" s="94"/>
      <c r="I2" s="94"/>
      <c r="J2" s="94"/>
      <c r="K2" s="94"/>
      <c r="L2" s="94"/>
      <c r="M2" s="94"/>
      <c r="N2" s="94"/>
      <c r="O2" s="113"/>
      <c r="P2" s="113"/>
      <c r="Q2" s="1"/>
      <c r="R2" s="1"/>
      <c r="S2" s="1"/>
      <c r="T2" s="1"/>
      <c r="U2" s="1"/>
      <c r="V2" s="1"/>
      <c r="W2" s="1"/>
      <c r="X2" s="1"/>
      <c r="Y2" s="1"/>
      <c r="BA2" s="114"/>
      <c r="BB2" s="114"/>
      <c r="BC2" s="114"/>
      <c r="BD2" s="114"/>
      <c r="BF2" s="114"/>
    </row>
    <row r="3" spans="1:58">
      <c r="A3" s="24"/>
      <c r="B3" s="1">
        <f>IF($A$1=0,"",IF(COUNT($B$2:B2)+1&gt;$A$1,"",COUNT($B$2:B2)+1))</f>
        <v>1</v>
      </c>
      <c r="C3" s="1" t="str">
        <f t="shared" ref="C3:C32" si="0">IF(B3="","",VLOOKUP(B3,$BA$76:$BC$108,2,0))</f>
        <v>آریا رزین</v>
      </c>
      <c r="D3" s="1">
        <f t="shared" ref="D3:D32" si="1">IF(B3="","",VLOOKUP(B3,$BA$76:$BC$108,3,0))</f>
        <v>93.75</v>
      </c>
      <c r="E3" s="95" t="str">
        <f t="shared" ref="E3:E8" si="2">IF(B3="","",HYPERLINK(Form&amp;C3&amp;".PDF","مشاهده"))</f>
        <v>مشاهده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BA3" s="114"/>
      <c r="BB3" s="114"/>
      <c r="BC3" s="114"/>
      <c r="BD3" s="114"/>
      <c r="BF3" s="114"/>
    </row>
    <row r="4" spans="1:58">
      <c r="A4" s="24"/>
      <c r="B4" s="1">
        <f>IF($A$1=0,"",IF(COUNT($B$2:B3)+1&gt;$A$1,"",COUNT($B$2:B3)+1))</f>
        <v>2</v>
      </c>
      <c r="C4" s="1" t="str">
        <f t="shared" si="0"/>
        <v>پاک شیمی صفه سپاهان</v>
      </c>
      <c r="D4" s="1">
        <f t="shared" si="1"/>
        <v>93.75</v>
      </c>
      <c r="E4" s="111" t="str">
        <f t="shared" si="2"/>
        <v>مشاهده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BA4" s="114"/>
      <c r="BB4" s="114"/>
      <c r="BC4" s="114"/>
      <c r="BD4" s="114"/>
      <c r="BF4" s="114"/>
    </row>
    <row r="5" spans="1:58">
      <c r="A5" s="24"/>
      <c r="B5" s="1">
        <f>IF($A$1=0,"",IF(COUNT($B$2:B4)+1&gt;$A$1,"",COUNT($B$2:B4)+1))</f>
        <v>3</v>
      </c>
      <c r="C5" s="1" t="str">
        <f t="shared" si="0"/>
        <v>امیاپارس</v>
      </c>
      <c r="D5" s="1">
        <f t="shared" si="1"/>
        <v>87.5</v>
      </c>
      <c r="E5" s="95" t="str">
        <f t="shared" si="2"/>
        <v>مشاهده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BA5" s="114"/>
      <c r="BB5" s="114"/>
      <c r="BC5" s="114"/>
      <c r="BD5" s="114"/>
      <c r="BF5" s="114"/>
    </row>
    <row r="6" spans="1:58">
      <c r="A6" s="24"/>
      <c r="B6" s="1">
        <f>IF($A$1=0,"",IF(COUNT($B$2:B5)+1&gt;$A$1,"",COUNT($B$2:B5)+1))</f>
        <v>4</v>
      </c>
      <c r="C6" s="1" t="str">
        <f t="shared" si="0"/>
        <v>بازرگانی عبدالهیان</v>
      </c>
      <c r="D6" s="1">
        <f t="shared" si="1"/>
        <v>87.5</v>
      </c>
      <c r="E6" s="95" t="str">
        <f t="shared" si="2"/>
        <v>مشاهده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BA6" s="114"/>
      <c r="BB6" s="114"/>
      <c r="BC6" s="114"/>
      <c r="BD6" s="114"/>
      <c r="BF6" s="114"/>
    </row>
    <row r="7" spans="1:58">
      <c r="A7" s="24"/>
      <c r="B7" s="1">
        <f>IF($A$1=0,"",IF(COUNT($B$2:B6)+1&gt;$A$1,"",COUNT($B$2:B6)+1))</f>
        <v>5</v>
      </c>
      <c r="C7" s="1" t="str">
        <f t="shared" si="0"/>
        <v>پلاستیک ماشین الوان</v>
      </c>
      <c r="D7" s="1">
        <f t="shared" si="1"/>
        <v>87.5</v>
      </c>
      <c r="E7" s="95" t="str">
        <f t="shared" si="2"/>
        <v>مشاهده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BA7" s="114"/>
      <c r="BB7" s="114"/>
      <c r="BC7" s="114"/>
      <c r="BD7" s="114"/>
      <c r="BF7" s="114"/>
    </row>
    <row r="8" spans="1:58">
      <c r="A8" s="24"/>
      <c r="B8" s="1">
        <f>IF($A$1=0,"",IF(COUNT($B$2:B7)+1&gt;$A$1,"",COUNT($B$2:B7)+1))</f>
        <v>6</v>
      </c>
      <c r="C8" s="1" t="str">
        <f t="shared" si="0"/>
        <v>پودرهای میکرونیزه ایران</v>
      </c>
      <c r="D8" s="1">
        <f t="shared" si="1"/>
        <v>87.5</v>
      </c>
      <c r="E8" s="95" t="str">
        <f t="shared" si="2"/>
        <v>مشاهده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BA8" s="114"/>
      <c r="BB8" s="114"/>
      <c r="BC8" s="114"/>
      <c r="BD8" s="114"/>
      <c r="BF8" s="114"/>
    </row>
    <row r="9" spans="1:58">
      <c r="A9" s="24"/>
      <c r="B9" s="1">
        <f>IF($A$1=0,"",IF(COUNT($B$2:B8)+1&gt;$A$1,"",COUNT($B$2:B8)+1))</f>
        <v>7</v>
      </c>
      <c r="C9" s="1" t="str">
        <f t="shared" si="0"/>
        <v>فرداد شیمی کاوش</v>
      </c>
      <c r="D9" s="1">
        <f t="shared" si="1"/>
        <v>87.5</v>
      </c>
      <c r="E9" s="95" t="str">
        <f t="shared" ref="E9:E32" si="3">IF(B9="","",HYPERLINK(Form&amp;C9&amp;".PDF","مشاهده"))</f>
        <v>مشاهده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BA9" s="114"/>
      <c r="BB9" s="114"/>
      <c r="BC9" s="114"/>
      <c r="BD9" s="114"/>
      <c r="BF9" s="114"/>
    </row>
    <row r="10" spans="1:58">
      <c r="A10" s="24"/>
      <c r="B10" s="1">
        <f>IF($A$1=0,"",IF(COUNT($B$2:B9)+1&gt;$A$1,"",COUNT($B$2:B9)+1))</f>
        <v>8</v>
      </c>
      <c r="C10" s="1" t="str">
        <f t="shared" si="0"/>
        <v>پرچ ساز</v>
      </c>
      <c r="D10" s="1">
        <f t="shared" si="1"/>
        <v>87.5</v>
      </c>
      <c r="E10" s="95" t="str">
        <f t="shared" si="3"/>
        <v>مشاهده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BA10" s="114"/>
      <c r="BB10" s="114"/>
      <c r="BC10" s="114"/>
      <c r="BD10" s="114"/>
      <c r="BF10" s="114"/>
    </row>
    <row r="11" spans="1:58">
      <c r="A11" s="24"/>
      <c r="B11" s="1">
        <f>IF($A$1=0,"",IF(COUNT($B$2:B10)+1&gt;$A$1,"",COUNT($B$2:B10)+1))</f>
        <v>9</v>
      </c>
      <c r="C11" s="1" t="str">
        <f t="shared" si="0"/>
        <v>اریکه صنعت ایلیا</v>
      </c>
      <c r="D11" s="1">
        <f t="shared" si="1"/>
        <v>81.25</v>
      </c>
      <c r="E11" s="95" t="str">
        <f t="shared" si="3"/>
        <v>مشاهده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BA11" s="114"/>
      <c r="BB11" s="114"/>
      <c r="BC11" s="114"/>
      <c r="BD11" s="114"/>
      <c r="BF11" s="114"/>
    </row>
    <row r="12" spans="1:58">
      <c r="A12" s="24"/>
      <c r="B12" s="1">
        <f>IF($A$1=0,"",IF(COUNT($B$2:B11)+1&gt;$A$1,"",COUNT($B$2:B11)+1))</f>
        <v>10</v>
      </c>
      <c r="C12" s="1" t="str">
        <f t="shared" si="0"/>
        <v>پتروشیمی پارس</v>
      </c>
      <c r="D12" s="1">
        <f t="shared" si="1"/>
        <v>81.25</v>
      </c>
      <c r="E12" s="95" t="str">
        <f t="shared" si="3"/>
        <v>مشاهده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BA12" s="114"/>
      <c r="BB12" s="114"/>
      <c r="BC12" s="114"/>
      <c r="BD12" s="114"/>
      <c r="BF12" s="114"/>
    </row>
    <row r="13" spans="1:58">
      <c r="A13" s="24"/>
      <c r="B13" s="1">
        <f>IF($A$1=0,"",IF(COUNT($B$2:B12)+1&gt;$A$1,"",COUNT($B$2:B12)+1))</f>
        <v>11</v>
      </c>
      <c r="C13" s="1" t="str">
        <f t="shared" si="0"/>
        <v>پتروشیمی تبریز</v>
      </c>
      <c r="D13" s="1">
        <f t="shared" si="1"/>
        <v>81.25</v>
      </c>
      <c r="E13" s="95" t="str">
        <f t="shared" si="3"/>
        <v>مشاهده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BA13" s="114"/>
      <c r="BB13" s="114"/>
      <c r="BC13" s="114"/>
      <c r="BD13" s="114"/>
      <c r="BF13" s="114"/>
    </row>
    <row r="14" spans="1:58">
      <c r="A14" s="24"/>
      <c r="B14" s="1">
        <f>IF($A$1=0,"",IF(COUNT($B$2:B13)+1&gt;$A$1,"",COUNT($B$2:B13)+1))</f>
        <v>12</v>
      </c>
      <c r="C14" s="1" t="str">
        <f t="shared" si="0"/>
        <v>پودرسازان</v>
      </c>
      <c r="D14" s="1">
        <f t="shared" si="1"/>
        <v>81.25</v>
      </c>
      <c r="E14" s="95" t="str">
        <f t="shared" si="3"/>
        <v>مشاهده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BA14" s="114"/>
      <c r="BB14" s="114"/>
      <c r="BC14" s="114"/>
      <c r="BD14" s="114"/>
      <c r="BF14" s="114"/>
    </row>
    <row r="15" spans="1:58">
      <c r="A15" s="24"/>
      <c r="B15" s="1">
        <f>IF($A$1=0,"",IF(COUNT($B$2:B14)+1&gt;$A$1,"",COUNT($B$2:B14)+1))</f>
        <v>13</v>
      </c>
      <c r="C15" s="1" t="str">
        <f t="shared" si="0"/>
        <v>رزیتان</v>
      </c>
      <c r="D15" s="1">
        <f t="shared" si="1"/>
        <v>81.25</v>
      </c>
      <c r="E15" s="95" t="str">
        <f t="shared" si="3"/>
        <v>مشاهده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BA15" s="114"/>
      <c r="BB15" s="114"/>
      <c r="BC15" s="114"/>
      <c r="BD15" s="114"/>
      <c r="BF15" s="114"/>
    </row>
    <row r="16" spans="1:58">
      <c r="A16" s="24"/>
      <c r="B16" s="1">
        <f>IF($A$1=0,"",IF(COUNT($B$2:B15)+1&gt;$A$1,"",COUNT($B$2:B15)+1))</f>
        <v>14</v>
      </c>
      <c r="C16" s="1" t="str">
        <f t="shared" si="0"/>
        <v>سپهر پلیمر سپاهان</v>
      </c>
      <c r="D16" s="1">
        <f t="shared" si="1"/>
        <v>81.25</v>
      </c>
      <c r="E16" s="95" t="str">
        <f t="shared" si="3"/>
        <v>مشاهده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BA16" s="114"/>
      <c r="BB16" s="114"/>
      <c r="BC16" s="114"/>
      <c r="BD16" s="114"/>
      <c r="BF16" s="114"/>
    </row>
    <row r="17" spans="1:58">
      <c r="A17" s="24"/>
      <c r="B17" s="1">
        <f>IF($A$1=0,"",IF(COUNT($B$2:B16)+1&gt;$A$1,"",COUNT($B$2:B16)+1))</f>
        <v>15</v>
      </c>
      <c r="C17" s="1" t="str">
        <f t="shared" si="0"/>
        <v>وردین پازن</v>
      </c>
      <c r="D17" s="1">
        <f t="shared" si="1"/>
        <v>75</v>
      </c>
      <c r="E17" s="95" t="str">
        <f t="shared" si="3"/>
        <v>مشاهده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BA17" s="114"/>
      <c r="BB17" s="114"/>
      <c r="BC17" s="114"/>
      <c r="BD17" s="114"/>
      <c r="BF17" s="114"/>
    </row>
    <row r="18" spans="1:58">
      <c r="A18" s="24"/>
      <c r="B18" s="1">
        <f>IF($A$1=0,"",IF(COUNT($B$2:B17)+1&gt;$A$1,"",COUNT($B$2:B17)+1))</f>
        <v>16</v>
      </c>
      <c r="C18" s="1" t="str">
        <f t="shared" si="0"/>
        <v>هونام پالایش شیمی فردا</v>
      </c>
      <c r="D18" s="1">
        <f t="shared" si="1"/>
        <v>75</v>
      </c>
      <c r="E18" s="95" t="str">
        <f t="shared" si="3"/>
        <v>مشاهده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BA18" s="114"/>
      <c r="BB18" s="114"/>
      <c r="BC18" s="114"/>
      <c r="BD18" s="114"/>
      <c r="BF18" s="114"/>
    </row>
    <row r="19" spans="1:58">
      <c r="A19" s="24"/>
      <c r="B19" s="1">
        <f>IF($A$1=0,"",IF(COUNT($B$2:B18)+1&gt;$A$1,"",COUNT($B$2:B18)+1))</f>
        <v>17</v>
      </c>
      <c r="C19" s="1" t="str">
        <f t="shared" si="0"/>
        <v>بنیان کالا</v>
      </c>
      <c r="D19" s="1">
        <f t="shared" si="1"/>
        <v>75</v>
      </c>
      <c r="E19" s="95" t="str">
        <f t="shared" si="3"/>
        <v>مشاهده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BA19" s="114"/>
      <c r="BB19" s="114"/>
      <c r="BC19" s="114"/>
      <c r="BD19" s="114"/>
      <c r="BF19" s="114"/>
    </row>
    <row r="20" spans="1:58">
      <c r="A20" s="24"/>
      <c r="B20" s="1">
        <f>IF($A$1=0,"",IF(COUNT($B$2:B19)+1&gt;$A$1,"",COUNT($B$2:B19)+1))</f>
        <v>18</v>
      </c>
      <c r="C20" s="1" t="str">
        <f t="shared" si="0"/>
        <v>پترو اکتان ایساتیس</v>
      </c>
      <c r="D20" s="1">
        <f t="shared" si="1"/>
        <v>75</v>
      </c>
      <c r="E20" s="95" t="str">
        <f t="shared" si="3"/>
        <v>مشاهده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BA20" s="114"/>
      <c r="BB20" s="114"/>
      <c r="BC20" s="114"/>
      <c r="BD20" s="114"/>
      <c r="BF20" s="114"/>
    </row>
    <row r="21" spans="1:58">
      <c r="A21" s="24"/>
      <c r="B21" s="1">
        <f>IF($A$1=0,"",IF(COUNT($B$2:B20)+1&gt;$A$1,"",COUNT($B$2:B20)+1))</f>
        <v>19</v>
      </c>
      <c r="C21" s="1" t="str">
        <f t="shared" si="0"/>
        <v>کیمیاران</v>
      </c>
      <c r="D21" s="1">
        <f t="shared" si="1"/>
        <v>75</v>
      </c>
      <c r="E21" s="95" t="str">
        <f t="shared" si="3"/>
        <v>مشاهده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BA21" s="114"/>
      <c r="BB21" s="114"/>
      <c r="BC21" s="114"/>
      <c r="BD21" s="114"/>
      <c r="BF21" s="114"/>
    </row>
    <row r="22" spans="1:58">
      <c r="A22" s="24"/>
      <c r="B22" s="1">
        <f>IF($A$1=0,"",IF(COUNT($B$2:B21)+1&gt;$A$1,"",COUNT($B$2:B21)+1))</f>
        <v>20</v>
      </c>
      <c r="C22" s="1" t="str">
        <f t="shared" si="0"/>
        <v>گاما فرآیند</v>
      </c>
      <c r="D22" s="1">
        <f t="shared" si="1"/>
        <v>75</v>
      </c>
      <c r="E22" s="95" t="str">
        <f t="shared" si="3"/>
        <v>مشاهده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BA22" s="114"/>
      <c r="BB22" s="114"/>
      <c r="BC22" s="114"/>
      <c r="BD22" s="114"/>
      <c r="BF22" s="114"/>
    </row>
    <row r="23" spans="1:58">
      <c r="A23" s="24"/>
      <c r="B23" s="1" t="str">
        <f>IF($A$1=0,"",IF(COUNT($B$2:B22)+1&gt;$A$1,"",COUNT($B$2:B22)+1))</f>
        <v/>
      </c>
      <c r="C23" s="1" t="str">
        <f t="shared" si="0"/>
        <v/>
      </c>
      <c r="D23" s="1" t="str">
        <f t="shared" si="1"/>
        <v/>
      </c>
      <c r="E23" s="95" t="str">
        <f t="shared" si="3"/>
        <v/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BA23" s="114"/>
      <c r="BB23" s="114"/>
      <c r="BC23" s="114"/>
      <c r="BD23" s="114"/>
      <c r="BF23" s="114"/>
    </row>
    <row r="24" spans="1:58">
      <c r="A24" s="24"/>
      <c r="B24" s="1" t="str">
        <f>IF($A$1=0,"",IF(COUNT($B$2:B23)+1&gt;$A$1,"",COUNT($B$2:B23)+1))</f>
        <v/>
      </c>
      <c r="C24" s="1" t="str">
        <f t="shared" si="0"/>
        <v/>
      </c>
      <c r="D24" s="1" t="str">
        <f t="shared" si="1"/>
        <v/>
      </c>
      <c r="E24" s="95" t="str">
        <f t="shared" si="3"/>
        <v/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BA24" s="114"/>
      <c r="BB24" s="114"/>
      <c r="BC24" s="114"/>
      <c r="BD24" s="114"/>
      <c r="BF24" s="114"/>
    </row>
    <row r="25" spans="1:58">
      <c r="A25" s="24"/>
      <c r="B25" s="1" t="str">
        <f>IF($A$1=0,"",IF(COUNT($B$2:B24)+1&gt;$A$1,"",COUNT($B$2:B24)+1))</f>
        <v/>
      </c>
      <c r="C25" s="1" t="str">
        <f t="shared" si="0"/>
        <v/>
      </c>
      <c r="D25" s="1" t="str">
        <f t="shared" si="1"/>
        <v/>
      </c>
      <c r="E25" s="95" t="str">
        <f t="shared" si="3"/>
        <v/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BA25" s="114"/>
      <c r="BB25" s="114"/>
      <c r="BC25" s="114"/>
      <c r="BD25" s="114"/>
      <c r="BF25" s="114"/>
    </row>
    <row r="26" spans="1:58">
      <c r="A26" s="24"/>
      <c r="B26" s="1" t="str">
        <f>IF($A$1=0,"",IF(COUNT($B$2:B25)+1&gt;$A$1,"",COUNT($B$2:B25)+1))</f>
        <v/>
      </c>
      <c r="C26" s="1" t="str">
        <f t="shared" si="0"/>
        <v/>
      </c>
      <c r="D26" s="1" t="str">
        <f t="shared" si="1"/>
        <v/>
      </c>
      <c r="E26" s="95" t="str">
        <f t="shared" si="3"/>
        <v/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BA26" s="114"/>
      <c r="BB26" s="114"/>
      <c r="BC26" s="114"/>
      <c r="BD26" s="114"/>
      <c r="BF26" s="114"/>
    </row>
    <row r="27" spans="1:58">
      <c r="A27" s="24"/>
      <c r="B27" s="1" t="str">
        <f>IF($A$1=0,"",IF(COUNT($B$2:B26)+1&gt;$A$1,"",COUNT($B$2:B26)+1))</f>
        <v/>
      </c>
      <c r="C27" s="1" t="str">
        <f t="shared" si="0"/>
        <v/>
      </c>
      <c r="D27" s="1" t="str">
        <f t="shared" si="1"/>
        <v/>
      </c>
      <c r="E27" s="95" t="str">
        <f t="shared" si="3"/>
        <v/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BA27" s="114"/>
      <c r="BB27" s="114"/>
      <c r="BC27" s="114"/>
      <c r="BD27" s="114"/>
      <c r="BF27" s="114"/>
    </row>
    <row r="28" spans="1:58">
      <c r="A28" s="24"/>
      <c r="B28" s="1" t="str">
        <f>IF($A$1=0,"",IF(COUNT($B$2:B27)+1&gt;$A$1,"",COUNT($B$2:B27)+1))</f>
        <v/>
      </c>
      <c r="C28" s="1" t="str">
        <f t="shared" si="0"/>
        <v/>
      </c>
      <c r="D28" s="1" t="str">
        <f t="shared" si="1"/>
        <v/>
      </c>
      <c r="E28" s="95" t="str">
        <f t="shared" si="3"/>
        <v/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BA28" s="114"/>
      <c r="BB28" s="114"/>
      <c r="BC28" s="114"/>
      <c r="BD28" s="114"/>
      <c r="BF28" s="114"/>
    </row>
    <row r="29" spans="1:58">
      <c r="A29" s="24"/>
      <c r="B29" s="1" t="str">
        <f>IF($A$1=0,"",IF(COUNT($B$2:B28)+1&gt;$A$1,"",COUNT($B$2:B28)+1))</f>
        <v/>
      </c>
      <c r="C29" s="1" t="str">
        <f t="shared" si="0"/>
        <v/>
      </c>
      <c r="D29" s="1" t="str">
        <f t="shared" si="1"/>
        <v/>
      </c>
      <c r="E29" s="95" t="str">
        <f t="shared" si="3"/>
        <v/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BA29" s="114"/>
      <c r="BB29" s="114"/>
      <c r="BC29" s="114"/>
      <c r="BD29" s="114"/>
      <c r="BE29" s="114"/>
      <c r="BF29" s="114"/>
    </row>
    <row r="30" spans="1:58">
      <c r="A30" s="24"/>
      <c r="B30" s="1" t="str">
        <f>IF($A$1=0,"",IF(COUNT($B$2:B29)+1&gt;$A$1,"",COUNT($B$2:B29)+1))</f>
        <v/>
      </c>
      <c r="C30" s="1" t="str">
        <f t="shared" si="0"/>
        <v/>
      </c>
      <c r="D30" s="1" t="str">
        <f t="shared" si="1"/>
        <v/>
      </c>
      <c r="E30" s="95" t="str">
        <f t="shared" si="3"/>
        <v/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BA30" s="114"/>
      <c r="BB30" s="114"/>
      <c r="BC30" s="114"/>
      <c r="BD30" s="114"/>
      <c r="BE30" s="114"/>
      <c r="BF30" s="114"/>
    </row>
    <row r="31" spans="1:58">
      <c r="A31" s="24"/>
      <c r="B31" s="1" t="str">
        <f>IF($A$1=0,"",IF(COUNT($B$2:B30)+1&gt;$A$1,"",COUNT($B$2:B30)+1))</f>
        <v/>
      </c>
      <c r="C31" s="1" t="str">
        <f t="shared" si="0"/>
        <v/>
      </c>
      <c r="D31" s="1" t="str">
        <f t="shared" si="1"/>
        <v/>
      </c>
      <c r="E31" s="95" t="str">
        <f t="shared" si="3"/>
        <v/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BA31" s="114"/>
      <c r="BB31" s="114"/>
      <c r="BC31" s="114"/>
      <c r="BD31" s="114"/>
      <c r="BE31" s="114"/>
      <c r="BF31" s="114"/>
    </row>
    <row r="32" spans="1:58">
      <c r="A32" s="24"/>
      <c r="B32" s="1" t="str">
        <f>IF($A$1=0,"",IF(COUNT($B$2:B31)+1&gt;$A$1,"",COUNT($B$2:B31)+1))</f>
        <v/>
      </c>
      <c r="C32" s="1" t="str">
        <f t="shared" si="0"/>
        <v/>
      </c>
      <c r="D32" s="1" t="str">
        <f t="shared" si="1"/>
        <v/>
      </c>
      <c r="E32" s="95" t="str">
        <f t="shared" si="3"/>
        <v/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BA32" s="114"/>
      <c r="BB32" s="114"/>
      <c r="BC32" s="114"/>
      <c r="BD32" s="114"/>
      <c r="BE32" s="114"/>
      <c r="BF32" s="114"/>
    </row>
    <row r="33" spans="1:58" ht="4.9000000000000004" customHeight="1">
      <c r="A33" s="24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BA33" s="114"/>
      <c r="BB33" s="114"/>
      <c r="BC33" s="114"/>
      <c r="BD33" s="114"/>
      <c r="BE33" s="114"/>
      <c r="BF33" s="114"/>
    </row>
    <row r="34" spans="1:58" ht="28.9" customHeight="1">
      <c r="A34" s="24"/>
      <c r="B34" s="89"/>
      <c r="C34" s="89"/>
      <c r="D34" s="86">
        <f>AVERAGE(D3:D32)</f>
        <v>82.5</v>
      </c>
      <c r="E34" s="86"/>
      <c r="F34" s="89"/>
      <c r="G34" s="89"/>
      <c r="H34" s="89"/>
      <c r="I34" s="89"/>
      <c r="J34" s="89"/>
      <c r="K34" s="89"/>
      <c r="L34" s="89"/>
      <c r="M34" s="89"/>
      <c r="N34" s="89"/>
      <c r="O34" s="232"/>
      <c r="P34" s="232"/>
      <c r="Q34" s="1"/>
      <c r="R34" s="1"/>
      <c r="S34" s="1"/>
      <c r="T34" s="1"/>
      <c r="U34" s="1"/>
      <c r="V34" s="1"/>
      <c r="W34" s="1"/>
      <c r="X34" s="1"/>
      <c r="Y34" s="1"/>
      <c r="BA34" s="114"/>
      <c r="BB34" s="114"/>
      <c r="BC34" s="114"/>
      <c r="BD34" s="114"/>
      <c r="BE34" s="114"/>
      <c r="BF34" s="114"/>
    </row>
    <row r="35" spans="1:58">
      <c r="A35" s="24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BA35" s="114"/>
      <c r="BB35" s="114"/>
      <c r="BC35" s="114"/>
      <c r="BD35" s="114"/>
      <c r="BE35" s="114"/>
      <c r="BF35" s="114"/>
    </row>
    <row r="36" spans="1:58">
      <c r="A36" s="24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BA36" s="114"/>
      <c r="BB36" s="114"/>
      <c r="BC36" s="114"/>
      <c r="BD36" s="114"/>
      <c r="BE36" s="114"/>
      <c r="BF36" s="114"/>
    </row>
    <row r="37" spans="1:58">
      <c r="A37" s="24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BA37" s="114"/>
      <c r="BB37" s="114"/>
      <c r="BC37" s="114"/>
      <c r="BD37" s="114"/>
      <c r="BE37" s="114"/>
      <c r="BF37" s="114"/>
    </row>
    <row r="38" spans="1:58">
      <c r="A38" s="24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BA38" s="114"/>
      <c r="BB38" s="114"/>
      <c r="BC38" s="114"/>
      <c r="BD38" s="114"/>
      <c r="BE38" s="114"/>
      <c r="BF38" s="114"/>
    </row>
    <row r="39" spans="1:58">
      <c r="A39" s="24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BA39" s="114"/>
      <c r="BB39" s="114"/>
      <c r="BC39" s="114"/>
      <c r="BD39" s="114"/>
      <c r="BE39" s="114"/>
      <c r="BF39" s="114"/>
    </row>
    <row r="40" spans="1:58">
      <c r="A40" s="24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BA40" s="114"/>
      <c r="BB40" s="114"/>
      <c r="BC40" s="114"/>
      <c r="BD40" s="114"/>
      <c r="BE40" s="67">
        <f>COUNTA(BE42:BE95)</f>
        <v>20</v>
      </c>
      <c r="BF40" s="114"/>
    </row>
    <row r="41" spans="1:58" ht="15">
      <c r="BE41" s="66" t="s">
        <v>2636</v>
      </c>
    </row>
    <row r="42" spans="1:58">
      <c r="BE42" s="67" t="s">
        <v>32</v>
      </c>
    </row>
    <row r="43" spans="1:58">
      <c r="BE43" s="67" t="s">
        <v>2637</v>
      </c>
    </row>
    <row r="44" spans="1:58">
      <c r="BE44" s="67" t="s">
        <v>265</v>
      </c>
    </row>
    <row r="45" spans="1:58">
      <c r="BE45" s="67" t="s">
        <v>34</v>
      </c>
    </row>
    <row r="46" spans="1:58">
      <c r="BE46" s="67" t="s">
        <v>207</v>
      </c>
    </row>
    <row r="47" spans="1:58">
      <c r="BE47" s="67" t="s">
        <v>194</v>
      </c>
    </row>
    <row r="48" spans="1:58">
      <c r="BE48" s="67" t="s">
        <v>264</v>
      </c>
    </row>
    <row r="49" spans="57:57">
      <c r="BE49" s="67" t="s">
        <v>271</v>
      </c>
    </row>
    <row r="50" spans="57:57">
      <c r="BE50" s="67" t="s">
        <v>106</v>
      </c>
    </row>
    <row r="51" spans="57:57">
      <c r="BE51" s="67" t="s">
        <v>107</v>
      </c>
    </row>
    <row r="52" spans="57:57">
      <c r="BE52" s="67" t="s">
        <v>2638</v>
      </c>
    </row>
    <row r="53" spans="57:57">
      <c r="BE53" s="67" t="s">
        <v>266</v>
      </c>
    </row>
    <row r="54" spans="57:57">
      <c r="BE54" s="67" t="s">
        <v>28</v>
      </c>
    </row>
    <row r="55" spans="57:57">
      <c r="BE55" s="67" t="s">
        <v>267</v>
      </c>
    </row>
    <row r="56" spans="57:57">
      <c r="BE56" s="67" t="s">
        <v>219</v>
      </c>
    </row>
    <row r="57" spans="57:57">
      <c r="BE57" s="67" t="s">
        <v>30</v>
      </c>
    </row>
    <row r="58" spans="57:57">
      <c r="BE58" s="67" t="s">
        <v>2612</v>
      </c>
    </row>
    <row r="59" spans="57:57">
      <c r="BE59" s="67" t="s">
        <v>2639</v>
      </c>
    </row>
    <row r="60" spans="57:57">
      <c r="BE60" s="67" t="s">
        <v>33</v>
      </c>
    </row>
    <row r="61" spans="57:57">
      <c r="BE61" s="67" t="s">
        <v>272</v>
      </c>
    </row>
    <row r="74" spans="1:58">
      <c r="A74" s="24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BA74" s="114"/>
      <c r="BB74" s="67">
        <f>COUNTA(BB76:BB108)</f>
        <v>20</v>
      </c>
      <c r="BC74" s="67">
        <f>COUNTA(BC76:BC108)</f>
        <v>20</v>
      </c>
      <c r="BD74" s="114"/>
      <c r="BE74" s="114"/>
      <c r="BF74" s="114"/>
    </row>
    <row r="75" spans="1:58" ht="15">
      <c r="BA75" s="66" t="s">
        <v>111</v>
      </c>
      <c r="BB75" s="66" t="s">
        <v>104</v>
      </c>
      <c r="BC75" s="66" t="s">
        <v>105</v>
      </c>
    </row>
    <row r="76" spans="1:58">
      <c r="BA76" s="67">
        <f>IF(BC76="","",RANK(BC76,$BC$76:$BC$108)+COUNTIF($BC76:BC$76,BC76)-1)</f>
        <v>1</v>
      </c>
      <c r="BB76" s="67" t="s">
        <v>32</v>
      </c>
      <c r="BC76" s="67">
        <v>93.75</v>
      </c>
    </row>
    <row r="77" spans="1:58">
      <c r="BA77" s="67">
        <f>IF(BC77="","",RANK(BC77,$BC$76:$BC$108)+COUNTIF($BC$76:BC77,BC77)-1)</f>
        <v>9</v>
      </c>
      <c r="BB77" s="67" t="s">
        <v>2637</v>
      </c>
      <c r="BC77" s="67">
        <v>81.25</v>
      </c>
    </row>
    <row r="78" spans="1:58">
      <c r="BA78" s="67">
        <f>IF(BC78="","",RANK(BC78,$BC$76:$BC$108)+COUNTIF($BC$76:BC78,BC78)-1)</f>
        <v>2</v>
      </c>
      <c r="BB78" s="67" t="s">
        <v>265</v>
      </c>
      <c r="BC78" s="67">
        <v>93.75</v>
      </c>
    </row>
    <row r="79" spans="1:58">
      <c r="BA79" s="67">
        <f>IF(BC79="","",RANK(BC79,$BC$76:$BC$108)+COUNTIF($BC$76:BC79,BC79)-1)</f>
        <v>3</v>
      </c>
      <c r="BB79" s="67" t="s">
        <v>34</v>
      </c>
      <c r="BC79" s="67">
        <v>87.5</v>
      </c>
    </row>
    <row r="80" spans="1:58">
      <c r="BA80" s="67">
        <f>IF(BC80="","",RANK(BC80,$BC$76:$BC$108)+COUNTIF($BC$76:BC80,BC80)-1)</f>
        <v>4</v>
      </c>
      <c r="BB80" s="67" t="s">
        <v>207</v>
      </c>
      <c r="BC80" s="67">
        <v>87.5</v>
      </c>
    </row>
    <row r="81" spans="53:55">
      <c r="BA81" s="67">
        <f>IF(BC81="","",RANK(BC81,$BC$76:$BC$108)+COUNTIF($BC$76:BC81,BC81)-1)</f>
        <v>5</v>
      </c>
      <c r="BB81" s="67" t="s">
        <v>194</v>
      </c>
      <c r="BC81" s="67">
        <v>87.5</v>
      </c>
    </row>
    <row r="82" spans="53:55">
      <c r="BA82" s="67">
        <f>IF(BC82="","",RANK(BC82,$BC$76:$BC$108)+COUNTIF($BC$76:BC82,BC82)-1)</f>
        <v>6</v>
      </c>
      <c r="BB82" s="67" t="s">
        <v>264</v>
      </c>
      <c r="BC82" s="67">
        <v>87.5</v>
      </c>
    </row>
    <row r="83" spans="53:55">
      <c r="BA83" s="67">
        <f>IF(BC83="","",RANK(BC83,$BC$76:$BC$108)+COUNTIF($BC$76:BC83,BC83)-1)</f>
        <v>7</v>
      </c>
      <c r="BB83" s="67" t="s">
        <v>271</v>
      </c>
      <c r="BC83" s="67">
        <v>87.5</v>
      </c>
    </row>
    <row r="84" spans="53:55">
      <c r="BA84" s="67">
        <f>IF(BC84="","",RANK(BC84,$BC$76:$BC$108)+COUNTIF($BC$76:BC84,BC84)-1)</f>
        <v>10</v>
      </c>
      <c r="BB84" s="67" t="s">
        <v>106</v>
      </c>
      <c r="BC84" s="67">
        <v>81.25</v>
      </c>
    </row>
    <row r="85" spans="53:55">
      <c r="BA85" s="67">
        <f>IF(BC85="","",RANK(BC85,$BC$76:$BC$108)+COUNTIF($BC$76:BC85,BC85)-1)</f>
        <v>11</v>
      </c>
      <c r="BB85" s="67" t="s">
        <v>107</v>
      </c>
      <c r="BC85" s="67">
        <v>81.25</v>
      </c>
    </row>
    <row r="86" spans="53:55">
      <c r="BA86" s="67">
        <f>IF(BC86="","",RANK(BC86,$BC$76:$BC$108)+COUNTIF($BC$76:BC86,BC86)-1)</f>
        <v>8</v>
      </c>
      <c r="BB86" s="67" t="s">
        <v>2638</v>
      </c>
      <c r="BC86" s="67">
        <v>87.5</v>
      </c>
    </row>
    <row r="87" spans="53:55">
      <c r="BA87" s="67">
        <f>IF(BC87="","",RANK(BC87,$BC$76:$BC$108)+COUNTIF($BC$76:BC87,BC87)-1)</f>
        <v>12</v>
      </c>
      <c r="BB87" s="67" t="s">
        <v>266</v>
      </c>
      <c r="BC87" s="67">
        <v>81.25</v>
      </c>
    </row>
    <row r="88" spans="53:55">
      <c r="BA88" s="67">
        <f>IF(BC88="","",RANK(BC88,$BC$76:$BC$108)+COUNTIF($BC$76:BC88,BC88)-1)</f>
        <v>13</v>
      </c>
      <c r="BB88" s="67" t="s">
        <v>28</v>
      </c>
      <c r="BC88" s="67">
        <v>81.25</v>
      </c>
    </row>
    <row r="89" spans="53:55">
      <c r="BA89" s="67">
        <f>IF(BC89="","",RANK(BC89,$BC$76:$BC$108)+COUNTIF($BC$76:BC89,BC89)-1)</f>
        <v>14</v>
      </c>
      <c r="BB89" s="67" t="s">
        <v>267</v>
      </c>
      <c r="BC89" s="67">
        <v>81.25</v>
      </c>
    </row>
    <row r="90" spans="53:55">
      <c r="BA90" s="67">
        <f>IF(BC90="","",RANK(BC90,$BC$76:$BC$108)+COUNTIF($BC$76:BC90,BC90)-1)</f>
        <v>15</v>
      </c>
      <c r="BB90" s="67" t="s">
        <v>219</v>
      </c>
      <c r="BC90" s="67">
        <v>75</v>
      </c>
    </row>
    <row r="91" spans="53:55">
      <c r="BA91" s="67">
        <f>IF(BC91="","",RANK(BC91,$BC$76:$BC$108)+COUNTIF($BC$76:BC91,BC91)-1)</f>
        <v>16</v>
      </c>
      <c r="BB91" s="67" t="s">
        <v>30</v>
      </c>
      <c r="BC91" s="67">
        <v>75</v>
      </c>
    </row>
    <row r="92" spans="53:55">
      <c r="BA92" s="67">
        <f>IF(BC92="","",RANK(BC92,$BC$76:$BC$108)+COUNTIF($BC$76:BC92,BC92)-1)</f>
        <v>17</v>
      </c>
      <c r="BB92" s="67" t="s">
        <v>2612</v>
      </c>
      <c r="BC92" s="67">
        <v>75</v>
      </c>
    </row>
    <row r="93" spans="53:55">
      <c r="BA93" s="67">
        <f>IF(BC93="","",RANK(BC93,$BC$76:$BC$108)+COUNTIF($BC$76:BC93,BC93)-1)</f>
        <v>18</v>
      </c>
      <c r="BB93" s="67" t="s">
        <v>2639</v>
      </c>
      <c r="BC93" s="67">
        <v>75</v>
      </c>
    </row>
    <row r="94" spans="53:55">
      <c r="BA94" s="67">
        <f>IF(BC94="","",RANK(BC94,$BC$76:$BC$108)+COUNTIF($BC$76:BC94,BC94)-1)</f>
        <v>19</v>
      </c>
      <c r="BB94" s="67" t="s">
        <v>33</v>
      </c>
      <c r="BC94" s="67">
        <v>75</v>
      </c>
    </row>
    <row r="95" spans="53:55">
      <c r="BA95" s="67">
        <f>IF(BC95="","",RANK(BC95,$BC$76:$BC$108)+COUNTIF($BC$76:BC95,BC95)-1)</f>
        <v>20</v>
      </c>
      <c r="BB95" s="67" t="s">
        <v>272</v>
      </c>
      <c r="BC95" s="67">
        <v>75</v>
      </c>
    </row>
    <row r="96" spans="53:55">
      <c r="BA96" s="67" t="str">
        <f>IF(BC96="","",RANK(BC96,$BC$76:$BC$108)+COUNTIF($BC$76:BC96,BC96)-1)</f>
        <v/>
      </c>
    </row>
    <row r="97" spans="53:55">
      <c r="BA97" s="67" t="str">
        <f>IF(BC97="","",RANK(BC97,$BC$76:$BC$108)+COUNTIF($BC$76:BC97,BC97)-1)</f>
        <v/>
      </c>
    </row>
    <row r="98" spans="53:55">
      <c r="BA98" s="67" t="str">
        <f>IF(BC98="","",RANK(BC98,$BC$76:$BC$108)+COUNTIF($BC$76:BC98,BC98)-1)</f>
        <v/>
      </c>
    </row>
    <row r="99" spans="53:55">
      <c r="BA99" s="67" t="str">
        <f>IF(BC99="","",RANK(BC99,$BC$76:$BC$108)+COUNTIF($BC$76:BC99,BC99)-1)</f>
        <v/>
      </c>
    </row>
    <row r="100" spans="53:55">
      <c r="BA100" s="67" t="str">
        <f>IF(BC100="","",RANK(BC100,$BC$76:$BC$108)+COUNTIF($BC$76:BC100,BC100)-1)</f>
        <v/>
      </c>
    </row>
    <row r="101" spans="53:55">
      <c r="BA101" s="67" t="str">
        <f>IF(BC101="","",RANK(BC101,$BC$76:$BC$108)+COUNTIF($BC$76:BC101,BC101)-1)</f>
        <v/>
      </c>
    </row>
    <row r="102" spans="53:55">
      <c r="BA102" s="67" t="str">
        <f>IF(BC102="","",RANK(BC102,$BC$76:$BC$108)+COUNTIF($BC$76:BC102,BC102)-1)</f>
        <v/>
      </c>
    </row>
    <row r="103" spans="53:55">
      <c r="BA103" s="67" t="str">
        <f>IF(BC103="","",RANK(BC103,$BC$76:$BC$108)+COUNTIF($BC$76:BC103,BC103)-1)</f>
        <v/>
      </c>
    </row>
    <row r="104" spans="53:55">
      <c r="BA104" s="67" t="str">
        <f>IF(BC104="","",RANK(BC104,$BC$76:$BC$108)+COUNTIF($BC$76:BC104,BC104)-1)</f>
        <v/>
      </c>
    </row>
    <row r="105" spans="53:55">
      <c r="BA105" s="67" t="str">
        <f>IF(BC105="","",RANK(BC105,$BC$76:$BC$108)+COUNTIF($BC$76:BC105,BC105)-1)</f>
        <v/>
      </c>
    </row>
    <row r="106" spans="53:55">
      <c r="BA106" s="67" t="str">
        <f>IF(BC106="","",RANK(BC106,$BC$76:$BC$108)+COUNTIF($BC$76:BC106,BC106)-1)</f>
        <v/>
      </c>
    </row>
    <row r="107" spans="53:55">
      <c r="BA107" s="67" t="str">
        <f>IF(BC107="","",RANK(BC107,$BC$76:$BC$108)+COUNTIF($BC$76:BC107,BC107)-1)</f>
        <v/>
      </c>
    </row>
    <row r="108" spans="53:55">
      <c r="BA108" s="67" t="str">
        <f>IF(BC108="","",RANK(BC108,$BC$76:$BC$108)+COUNTIF($BC$76:BC108,BC108)-1)</f>
        <v/>
      </c>
    </row>
    <row r="109" spans="53:55" ht="15">
      <c r="BA109" s="115"/>
      <c r="BB109" s="66"/>
      <c r="BC109" s="68">
        <f>AVERAGE(BC76:BC108)</f>
        <v>82.5</v>
      </c>
    </row>
  </sheetData>
  <customSheetViews>
    <customSheetView guid="{CA5E68D8-9E94-49AD-B12D-E49A10E46082}" showGridLines="0" showRowCol="0">
      <pane xSplit="33" ySplit="36" topLeftCell="BE62" activePane="bottomRight" state="frozen"/>
      <selection pane="bottomRight" activeCell="D2" sqref="D2"/>
      <colBreaks count="1" manualBreakCount="1">
        <brk id="34" max="1048575" man="1"/>
      </colBreaks>
      <pageMargins left="0.7" right="0.7" top="0.75" bottom="0.75" header="0.3" footer="0.3"/>
      <pageSetup scale="24" orientation="portrait" r:id="rId1"/>
    </customSheetView>
  </customSheetViews>
  <mergeCells count="1">
    <mergeCell ref="O34:P34"/>
  </mergeCells>
  <conditionalFormatting sqref="B3:E32">
    <cfRule type="expression" dxfId="17" priority="1">
      <formula>ISEVEN($B3)</formula>
    </cfRule>
  </conditionalFormatting>
  <pageMargins left="0.7" right="0.7" top="0.75" bottom="0.75" header="0.3" footer="0.3"/>
  <pageSetup scale="24" orientation="portrait" r:id="rId2"/>
  <colBreaks count="1" manualBreakCount="1">
    <brk id="34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512C6-4C64-47F9-98D0-AAD287C6F454}">
  <sheetPr codeName="Sheet17"/>
  <dimension ref="A1:AX1078"/>
  <sheetViews>
    <sheetView showGridLines="0" showRowColHeaders="0" rightToLeft="1" zoomScale="85" zoomScaleNormal="85" workbookViewId="0">
      <pane xSplit="2" ySplit="4" topLeftCell="C5" activePane="bottomRight" state="frozen"/>
      <selection activeCell="O20" sqref="O20"/>
      <selection pane="topRight" activeCell="O20" sqref="O20"/>
      <selection pane="bottomLeft" activeCell="O20" sqref="O20"/>
      <selection pane="bottomRight" activeCell="B4" sqref="B4"/>
    </sheetView>
  </sheetViews>
  <sheetFormatPr defaultColWidth="8.875" defaultRowHeight="14.25"/>
  <cols>
    <col min="1" max="1" width="0.125" style="1" customWidth="1"/>
    <col min="2" max="2" width="6.25" style="1" customWidth="1"/>
    <col min="3" max="4" width="25.75" style="1" customWidth="1"/>
    <col min="5" max="5" width="20.625" style="1" customWidth="1"/>
    <col min="6" max="6" width="16.625" style="1" bestFit="1" customWidth="1"/>
    <col min="7" max="7" width="16.625" style="1" customWidth="1"/>
    <col min="8" max="8" width="15" style="31" customWidth="1"/>
    <col min="9" max="11" width="14.75" style="1" customWidth="1"/>
    <col min="12" max="12" width="25.75" style="1" bestFit="1" customWidth="1"/>
    <col min="13" max="13" width="14.25" style="1" customWidth="1"/>
    <col min="14" max="14" width="14" style="1" bestFit="1" customWidth="1"/>
    <col min="15" max="15" width="15.75" style="2" customWidth="1"/>
    <col min="16" max="16" width="13.625" style="31" customWidth="1"/>
    <col min="17" max="17" width="14.25" style="2" customWidth="1"/>
    <col min="18" max="18" width="11.625" style="1" customWidth="1"/>
    <col min="19" max="19" width="14.375" style="1" customWidth="1"/>
    <col min="20" max="20" width="12.875" style="1" customWidth="1"/>
    <col min="21" max="21" width="15.75" style="2" customWidth="1"/>
    <col min="22" max="22" width="10.375" style="2" customWidth="1"/>
    <col min="23" max="23" width="19.625" style="1" customWidth="1"/>
    <col min="24" max="24" width="15" style="1" bestFit="1" customWidth="1"/>
    <col min="25" max="26" width="14.75" style="1" customWidth="1"/>
    <col min="27" max="27" width="14.75" style="30" customWidth="1"/>
    <col min="28" max="28" width="14.75" style="1" customWidth="1"/>
    <col min="29" max="29" width="11.875" style="1" bestFit="1" customWidth="1"/>
    <col min="30" max="30" width="15" style="31" customWidth="1"/>
    <col min="31" max="31" width="17" style="1" bestFit="1" customWidth="1"/>
    <col min="32" max="32" width="14.75" style="1" bestFit="1" customWidth="1"/>
    <col min="33" max="33" width="14.75" style="1" customWidth="1"/>
    <col min="34" max="34" width="14.75" style="2" customWidth="1"/>
    <col min="35" max="36" width="14.75" style="1" customWidth="1"/>
    <col min="37" max="49" width="8.875" style="1"/>
    <col min="50" max="50" width="8.875" style="22"/>
    <col min="51" max="16384" width="8.875" style="1"/>
  </cols>
  <sheetData>
    <row r="1" spans="1:50">
      <c r="A1" s="187"/>
      <c r="B1" s="187">
        <f>COUNT(Data!C:C)</f>
        <v>12</v>
      </c>
      <c r="C1" s="14"/>
      <c r="D1" s="14"/>
      <c r="E1" s="14"/>
      <c r="F1" s="14"/>
      <c r="G1" s="14"/>
      <c r="H1" s="180"/>
      <c r="I1" s="14"/>
      <c r="J1" s="14"/>
      <c r="K1" s="14"/>
      <c r="L1" s="14"/>
      <c r="M1" s="14"/>
      <c r="N1" s="14"/>
      <c r="O1" s="15"/>
      <c r="P1" s="180"/>
      <c r="Q1" s="15"/>
      <c r="R1" s="14"/>
      <c r="S1" s="14"/>
      <c r="T1" s="14"/>
      <c r="U1" s="15"/>
      <c r="V1" s="15"/>
      <c r="W1" s="15"/>
      <c r="X1" s="15"/>
      <c r="Y1" s="14"/>
      <c r="Z1" s="14"/>
      <c r="AA1" s="14"/>
      <c r="AB1" s="14"/>
      <c r="AC1" s="14"/>
      <c r="AD1" s="180"/>
      <c r="AE1" s="15"/>
      <c r="AF1" s="14"/>
      <c r="AG1" s="14"/>
      <c r="AH1" s="15"/>
      <c r="AI1" s="14"/>
      <c r="AJ1" s="14"/>
    </row>
    <row r="2" spans="1:50" ht="30" customHeight="1">
      <c r="A2" s="14"/>
      <c r="B2" s="14"/>
      <c r="C2" s="14"/>
      <c r="D2" s="196" t="s">
        <v>2744</v>
      </c>
      <c r="E2" s="225" t="s">
        <v>2743</v>
      </c>
      <c r="F2" s="14"/>
      <c r="G2" s="183"/>
      <c r="H2" s="184"/>
      <c r="I2" s="196" t="s">
        <v>2827</v>
      </c>
      <c r="J2" s="227"/>
      <c r="K2" s="14"/>
      <c r="L2" s="14"/>
      <c r="M2" s="14"/>
      <c r="N2" s="14"/>
      <c r="O2" s="181"/>
      <c r="P2" s="182"/>
      <c r="Q2" s="15"/>
      <c r="R2" s="14"/>
      <c r="S2" s="183"/>
      <c r="T2" s="14"/>
      <c r="U2" s="181"/>
      <c r="V2" s="15"/>
      <c r="W2" s="15"/>
      <c r="X2" s="15" t="s">
        <v>2620</v>
      </c>
      <c r="Y2" s="183" t="str">
        <f>IF(X2="","",IF(COUNTIF(Y5:Y207,X2)&gt;=1,"False",COUNTIF(Y5:Y207,X2)))</f>
        <v/>
      </c>
      <c r="Z2" s="183"/>
      <c r="AA2" s="14"/>
      <c r="AB2" s="183"/>
      <c r="AC2" s="14"/>
      <c r="AD2" s="182"/>
      <c r="AE2" s="15"/>
      <c r="AF2" s="14"/>
      <c r="AG2" s="14"/>
      <c r="AH2" s="15"/>
      <c r="AI2" s="14"/>
      <c r="AJ2" s="14"/>
    </row>
    <row r="3" spans="1:50" ht="3" customHeight="1">
      <c r="A3" s="14"/>
      <c r="B3" s="14"/>
      <c r="C3" s="14"/>
      <c r="D3" s="185"/>
      <c r="E3" s="186"/>
      <c r="F3" s="14"/>
      <c r="G3" s="183"/>
      <c r="H3" s="184"/>
      <c r="I3" s="14"/>
      <c r="J3" s="14"/>
      <c r="K3" s="14"/>
      <c r="L3" s="14"/>
      <c r="M3" s="14"/>
      <c r="N3" s="14"/>
      <c r="O3" s="181"/>
      <c r="P3" s="182"/>
      <c r="Q3" s="15"/>
      <c r="R3" s="14"/>
      <c r="S3" s="183"/>
      <c r="T3" s="14"/>
      <c r="U3" s="181"/>
      <c r="V3" s="15"/>
      <c r="W3" s="15"/>
      <c r="X3" s="15"/>
      <c r="Y3" s="183"/>
      <c r="Z3" s="183"/>
      <c r="AA3" s="14"/>
      <c r="AB3" s="183"/>
      <c r="AC3" s="14"/>
      <c r="AD3" s="182"/>
      <c r="AE3" s="15"/>
      <c r="AF3" s="14"/>
      <c r="AG3" s="14"/>
      <c r="AH3" s="15"/>
      <c r="AI3" s="14"/>
      <c r="AJ3" s="14"/>
    </row>
    <row r="4" spans="1:50" s="6" customFormat="1" ht="65.099999999999994" customHeight="1">
      <c r="B4" s="106" t="s">
        <v>62</v>
      </c>
      <c r="C4" s="106" t="s">
        <v>22</v>
      </c>
      <c r="D4" s="106" t="s">
        <v>21</v>
      </c>
      <c r="E4" s="106" t="s">
        <v>0</v>
      </c>
      <c r="F4" s="4" t="s">
        <v>66</v>
      </c>
      <c r="G4" s="106" t="s">
        <v>12</v>
      </c>
      <c r="H4" s="191" t="s">
        <v>2745</v>
      </c>
      <c r="I4" s="106" t="s">
        <v>2746</v>
      </c>
      <c r="J4" s="106" t="s">
        <v>2741</v>
      </c>
      <c r="K4" s="106" t="s">
        <v>2740</v>
      </c>
      <c r="L4" s="106" t="s">
        <v>1</v>
      </c>
      <c r="M4" s="106" t="s">
        <v>67</v>
      </c>
      <c r="N4" s="106" t="s">
        <v>103</v>
      </c>
      <c r="O4" s="192" t="s">
        <v>65</v>
      </c>
      <c r="P4" s="191" t="s">
        <v>8</v>
      </c>
      <c r="Q4" s="192" t="s">
        <v>66</v>
      </c>
      <c r="R4" s="106" t="s">
        <v>61</v>
      </c>
      <c r="S4" s="106" t="s">
        <v>4</v>
      </c>
      <c r="T4" s="106" t="s">
        <v>60</v>
      </c>
      <c r="U4" s="192" t="s">
        <v>9</v>
      </c>
      <c r="V4" s="192" t="s">
        <v>10</v>
      </c>
      <c r="W4" s="193" t="s">
        <v>5</v>
      </c>
      <c r="X4" s="193" t="s">
        <v>6</v>
      </c>
      <c r="Y4" s="106" t="s">
        <v>68</v>
      </c>
      <c r="Z4" s="106" t="s">
        <v>69</v>
      </c>
      <c r="AA4" s="194" t="s">
        <v>11</v>
      </c>
      <c r="AB4" s="106" t="s">
        <v>64</v>
      </c>
      <c r="AC4" s="106" t="s">
        <v>7</v>
      </c>
      <c r="AD4" s="191" t="s">
        <v>15</v>
      </c>
      <c r="AE4" s="193" t="s">
        <v>16</v>
      </c>
      <c r="AF4" s="193" t="s">
        <v>14</v>
      </c>
      <c r="AG4" s="106" t="s">
        <v>17</v>
      </c>
      <c r="AH4" s="192" t="s">
        <v>18</v>
      </c>
      <c r="AI4" s="106" t="s">
        <v>19</v>
      </c>
      <c r="AJ4" s="106" t="s">
        <v>20</v>
      </c>
      <c r="AX4" s="108"/>
    </row>
    <row r="5" spans="1:50" ht="15">
      <c r="B5" s="1">
        <f>IF($B$1=0,"",IF(COUNT($B$4:B4)+1&gt;$B$1,"",COUNT($B$4:B4)+1))</f>
        <v>1</v>
      </c>
      <c r="C5" s="1" t="str">
        <f>IF(B5="","",VLOOKUP(B5,Data!C:AN,3,0))</f>
        <v>پودرسازان</v>
      </c>
      <c r="D5" s="1" t="str">
        <f>IF(B5="","",VLOOKUP(B5,Data!C:AN,4,0))</f>
        <v>کربنات کلسیم جامبو</v>
      </c>
      <c r="E5" s="1" t="str">
        <f>IF(B5="","",VLOOKUP(B5,Data!C:AN,5,0))</f>
        <v xml:space="preserve">800 مش </v>
      </c>
      <c r="F5" s="1" t="str">
        <f>IF(B5="","",VLOOKUP(B5,Data!C:AN,12,0))</f>
        <v>1404/08/04</v>
      </c>
      <c r="G5" s="1" t="str">
        <f>IF(B5="","",VLOOKUP(B5,Data!C:AN,25,0))</f>
        <v>1404/08/12</v>
      </c>
      <c r="H5" s="77">
        <f>IF(B5="","",VLOOKUP(B5,Data!C:AN,26,0))</f>
        <v>8</v>
      </c>
      <c r="I5" s="1">
        <f>IF(B5="","",VLOOKUP(B5,Data!C:AN,34,0))</f>
        <v>7</v>
      </c>
      <c r="J5" s="1" t="str">
        <f>IF(B5="","",VLOOKUP(B5,Data!C:AN,36,0))</f>
        <v>1404/08</v>
      </c>
      <c r="K5" s="82">
        <f>IF(B5="","",VLOOKUP(B5,Data!C:AN,37,0))</f>
        <v>14.285714285714285</v>
      </c>
      <c r="L5" s="1" t="str">
        <f>IF(B5="","",VLOOKUP(B5,Data!C:AN,6,0))</f>
        <v xml:space="preserve">نقدی </v>
      </c>
      <c r="M5" s="1">
        <f>IF(B5="","",VLOOKUP(B5,Data!C:AN,7,0))</f>
        <v>102</v>
      </c>
      <c r="N5" s="1">
        <f>IF(B5="","",VLOOKUP(B5,Data!C:AN,8,0))</f>
        <v>0</v>
      </c>
      <c r="O5" s="1">
        <f>IF(B5="","",VLOOKUP(B5,Data!C:AN,10,0))</f>
        <v>20580</v>
      </c>
      <c r="P5" s="1" t="str">
        <f>IF(B5="","",VLOOKUP(B5,Data!C:AN,11,0))</f>
        <v>کیلوگرم</v>
      </c>
      <c r="Q5" s="1" t="str">
        <f>IF(B5="","",VLOOKUP(B5,Data!C:AN,12,0))</f>
        <v>1404/08/04</v>
      </c>
      <c r="R5" s="1" t="str">
        <f>IF(B5="","",VLOOKUP(B5,Data!C:AN,13,0))</f>
        <v>پیش فاکتور</v>
      </c>
      <c r="S5" s="2">
        <f>IF(B5="","",VLOOKUP(B5,Data!C:AN,14,0))</f>
        <v>20580</v>
      </c>
      <c r="T5" s="2">
        <f>IF(B5="","",VLOOKUP(B5,Data!C:AN,15,0))</f>
        <v>49000</v>
      </c>
      <c r="U5" s="2">
        <f>IF(B5="","",VLOOKUP(B5,Data!C:AN,16,0))</f>
        <v>1109262000</v>
      </c>
      <c r="V5" s="195">
        <f>IF(B5="","",VLOOKUP(B5,Data!C:AN,17,0))</f>
        <v>0.1</v>
      </c>
      <c r="W5" s="2">
        <f>IF(B5="","",VLOOKUP(B5,Data!C:AN,18,0))</f>
        <v>53900</v>
      </c>
      <c r="X5" s="1" t="str">
        <f>IF(B5="","",VLOOKUP(B5,Data!C:AN,19,0))</f>
        <v xml:space="preserve">توافقی </v>
      </c>
      <c r="Y5" s="1" t="str">
        <f>IF(B5="","",VLOOKUP(B5,Data!C:AN,20,0))</f>
        <v>2859</v>
      </c>
      <c r="Z5" s="1" t="str">
        <f>IF(B5="","",VLOOKUP(B5,Data!C:AN,21,0))</f>
        <v>1404/08/11</v>
      </c>
      <c r="AA5" s="1">
        <f>IF(B5="","",VLOOKUP(B5,Data!C:AN,22,0))</f>
        <v>605</v>
      </c>
      <c r="AB5" s="1" t="str">
        <f>IF(B5="","",VLOOKUP(B5,Data!C:AN,23,0))</f>
        <v>1404/08/25</v>
      </c>
      <c r="AC5" s="1" t="str">
        <f>IF(B5="","",VLOOKUP(B5,Data!C:AN,24,0))</f>
        <v>تسویه شد</v>
      </c>
      <c r="AD5" s="1">
        <f>IF(B5="","",VLOOKUP(B5,Data!C:AN,26,0))</f>
        <v>8</v>
      </c>
      <c r="AE5" s="1">
        <f>IF(B5="","",VLOOKUP(B5,Data!C:AN,28,0))</f>
        <v>110</v>
      </c>
      <c r="AF5" s="1">
        <f>IF(B5="","",VLOOKUP(B5,Data!C:AN,29,0))</f>
        <v>20580</v>
      </c>
      <c r="AG5" s="1" t="str">
        <f>IF(B5="","",VLOOKUP(B5,Data!C:AN,30,0))</f>
        <v>100</v>
      </c>
      <c r="AH5" s="1">
        <f>IF(B5="","",VLOOKUP(B5,Data!C:AN,31,0))</f>
        <v>100</v>
      </c>
      <c r="AI5" s="55">
        <f>IF(B5="","",VLOOKUP(B5,Data!C:AN,32,0))</f>
        <v>87.5</v>
      </c>
      <c r="AJ5" s="55">
        <f>IF(B5="","",VLOOKUP(B5,Data!C:AN,33,0))</f>
        <v>93.75</v>
      </c>
      <c r="AX5" s="22" t="str" cm="2">
        <f t="array" ref="AX5:AX9">_xlfn.UNIQUE(J5:J207)</f>
        <v>1404/08</v>
      </c>
    </row>
    <row r="6" spans="1:50" ht="15">
      <c r="B6" s="1">
        <f>IF($B$1=0,"",IF(COUNT($B$4:B5)+1&gt;$B$1,"",COUNT($B$4:B5)+1))</f>
        <v>2</v>
      </c>
      <c r="C6" s="1" t="str">
        <f>IF(B6="","",VLOOKUP(B6,Data!C:AN,3,0))</f>
        <v>پودرسازان</v>
      </c>
      <c r="D6" s="1" t="str">
        <f>IF(B6="","",VLOOKUP(B6,Data!C:AN,4,0))</f>
        <v>کربنات کلسیم جامبو</v>
      </c>
      <c r="E6" s="1" t="str">
        <f>IF(B6="","",VLOOKUP(B6,Data!C:AN,5,0))</f>
        <v xml:space="preserve">800 مش </v>
      </c>
      <c r="F6" s="1" t="str">
        <f>IF(B6="","",VLOOKUP(B6,Data!C:AN,12,0))</f>
        <v>1404/08/29</v>
      </c>
      <c r="G6" s="1" t="str">
        <f>IF(B6="","",VLOOKUP(B6,Data!C:AN,25,0))</f>
        <v>1404/09/08</v>
      </c>
      <c r="H6" s="77">
        <f>IF(B6="","",VLOOKUP(B6,Data!C:AN,26,0))</f>
        <v>9</v>
      </c>
      <c r="I6" s="1">
        <f>IF(B6="","",VLOOKUP(B6,Data!C:AN,34,0))</f>
        <v>7</v>
      </c>
      <c r="J6" s="1" t="str">
        <f>IF(B6="","",VLOOKUP(B6,Data!C:AN,36,0))</f>
        <v>1404/08</v>
      </c>
      <c r="K6" s="82">
        <f>IF(B6="","",VLOOKUP(B6,Data!C:AN,37,0))</f>
        <v>28.571428571428569</v>
      </c>
      <c r="L6" s="1" t="str">
        <f>IF(B6="","",VLOOKUP(B6,Data!C:AN,6,0))</f>
        <v xml:space="preserve">توافقی </v>
      </c>
      <c r="M6" s="1" t="str">
        <f>IF(B6="","",VLOOKUP(B6,Data!C:AN,7,0))</f>
        <v xml:space="preserve">125		</v>
      </c>
      <c r="N6" s="1">
        <f>IF(B6="","",VLOOKUP(B6,Data!C:AN,8,0))</f>
        <v>0</v>
      </c>
      <c r="O6" s="1">
        <f>IF(B6="","",VLOOKUP(B6,Data!C:AN,10,0))</f>
        <v>20710</v>
      </c>
      <c r="P6" s="1" t="str">
        <f>IF(B6="","",VLOOKUP(B6,Data!C:AN,11,0))</f>
        <v>کیلوگرم</v>
      </c>
      <c r="Q6" s="1" t="str">
        <f>IF(B6="","",VLOOKUP(B6,Data!C:AN,12,0))</f>
        <v>1404/08/29</v>
      </c>
      <c r="R6" s="1" t="str">
        <f>IF(B6="","",VLOOKUP(B6,Data!C:AN,13,0))</f>
        <v>پیش فاکتور</v>
      </c>
      <c r="S6" s="2">
        <f>IF(B6="","",VLOOKUP(B6,Data!C:AN,14,0))</f>
        <v>20710</v>
      </c>
      <c r="T6" s="2">
        <f>IF(B6="","",VLOOKUP(B6,Data!C:AN,15,0))</f>
        <v>49000</v>
      </c>
      <c r="U6" s="2">
        <f>IF(B6="","",VLOOKUP(B6,Data!C:AN,16,0))</f>
        <v>1116269000</v>
      </c>
      <c r="V6" s="195">
        <f>IF(B6="","",VLOOKUP(B6,Data!C:AN,17,0))</f>
        <v>0.1</v>
      </c>
      <c r="W6" s="2">
        <f>IF(B6="","",VLOOKUP(B6,Data!C:AN,18,0))</f>
        <v>53900</v>
      </c>
      <c r="X6" s="1" t="str">
        <f>IF(B6="","",VLOOKUP(B6,Data!C:AN,19,0))</f>
        <v xml:space="preserve">توافقی </v>
      </c>
      <c r="Y6" s="1" t="str">
        <f>IF(B6="","",VLOOKUP(B6,Data!C:AN,20,0))</f>
        <v>3006</v>
      </c>
      <c r="Z6" s="1" t="str">
        <f>IF(B6="","",VLOOKUP(B6,Data!C:AN,21,0))</f>
        <v>1404/09/07</v>
      </c>
      <c r="AA6" s="1">
        <f>IF(B6="","",VLOOKUP(B6,Data!C:AN,22,0))</f>
        <v>691</v>
      </c>
      <c r="AB6" s="1" t="str">
        <f>IF(B6="","",VLOOKUP(B6,Data!C:AN,23,0))</f>
        <v>1404/09/25</v>
      </c>
      <c r="AC6" s="1" t="str">
        <f>IF(B6="","",VLOOKUP(B6,Data!C:AN,24,0))</f>
        <v>تسویه شد</v>
      </c>
      <c r="AD6" s="1">
        <f>IF(B6="","",VLOOKUP(B6,Data!C:AN,26,0))</f>
        <v>9</v>
      </c>
      <c r="AE6" s="1">
        <f>IF(B6="","",VLOOKUP(B6,Data!C:AN,28,0))</f>
        <v>119</v>
      </c>
      <c r="AF6" s="1">
        <f>IF(B6="","",VLOOKUP(B6,Data!C:AN,29,0))</f>
        <v>20710</v>
      </c>
      <c r="AG6" s="1" t="str">
        <f>IF(B6="","",VLOOKUP(B6,Data!C:AN,30,0))</f>
        <v>100</v>
      </c>
      <c r="AH6" s="1">
        <f>IF(B6="","",VLOOKUP(B6,Data!C:AN,31,0))</f>
        <v>100</v>
      </c>
      <c r="AI6" s="55">
        <f>IF(B6="","",VLOOKUP(B6,Data!C:AN,32,0))</f>
        <v>77.777777777777786</v>
      </c>
      <c r="AJ6" s="55">
        <f>IF(B6="","",VLOOKUP(B6,Data!C:AN,33,0))</f>
        <v>88.888888888888886</v>
      </c>
      <c r="AX6" s="22" t="str">
        <v>1404/09</v>
      </c>
    </row>
    <row r="7" spans="1:50" ht="15">
      <c r="B7" s="1">
        <f>IF($B$1=0,"",IF(COUNT($B$4:B6)+1&gt;$B$1,"",COUNT($B$4:B6)+1))</f>
        <v>3</v>
      </c>
      <c r="C7" s="1" t="str">
        <f>IF(B7="","",VLOOKUP(B7,Data!C:AN,3,0))</f>
        <v>پودرسازان</v>
      </c>
      <c r="D7" s="1" t="str">
        <f>IF(B7="","",VLOOKUP(B7,Data!C:AN,4,0))</f>
        <v>کربنات کلسیم جامبو</v>
      </c>
      <c r="E7" s="1" t="str">
        <f>IF(B7="","",VLOOKUP(B7,Data!C:AN,5,0))</f>
        <v xml:space="preserve">800 مش </v>
      </c>
      <c r="F7" s="1" t="str">
        <f>IF(B7="","",VLOOKUP(B7,Data!C:AN,12,0))</f>
        <v>1404/09/15</v>
      </c>
      <c r="G7" s="1" t="str">
        <f>IF(B7="","",VLOOKUP(B7,Data!C:AN,25,0))</f>
        <v>1404/09/25</v>
      </c>
      <c r="H7" s="77">
        <f>IF(B7="","",VLOOKUP(B7,Data!C:AN,26,0))</f>
        <v>10</v>
      </c>
      <c r="I7" s="1">
        <f>IF(B7="","",VLOOKUP(B7,Data!C:AN,34,0))</f>
        <v>7</v>
      </c>
      <c r="J7" s="1" t="str">
        <f>IF(B7="","",VLOOKUP(B7,Data!C:AN,36,0))</f>
        <v>1404/09</v>
      </c>
      <c r="K7" s="82">
        <f>IF(B7="","",VLOOKUP(B7,Data!C:AN,37,0))</f>
        <v>42.857142857142854</v>
      </c>
      <c r="L7" s="1" t="str">
        <f>IF(B7="","",VLOOKUP(B7,Data!C:AN,6,0))</f>
        <v xml:space="preserve">نقدی </v>
      </c>
      <c r="M7" s="1">
        <f>IF(B7="","",VLOOKUP(B7,Data!C:AN,7,0))</f>
        <v>125</v>
      </c>
      <c r="N7" s="1">
        <f>IF(B7="","",VLOOKUP(B7,Data!C:AN,8,0))</f>
        <v>0</v>
      </c>
      <c r="O7" s="1">
        <f>IF(B7="","",VLOOKUP(B7,Data!C:AN,10,0))</f>
        <v>20070</v>
      </c>
      <c r="P7" s="1" t="str">
        <f>IF(B7="","",VLOOKUP(B7,Data!C:AN,11,0))</f>
        <v>کیلوگرم</v>
      </c>
      <c r="Q7" s="1" t="str">
        <f>IF(B7="","",VLOOKUP(B7,Data!C:AN,12,0))</f>
        <v>1404/09/15</v>
      </c>
      <c r="R7" s="1" t="str">
        <f>IF(B7="","",VLOOKUP(B7,Data!C:AN,13,0))</f>
        <v>پیش فاکتور</v>
      </c>
      <c r="S7" s="2">
        <f>IF(B7="","",VLOOKUP(B7,Data!C:AN,14,0))</f>
        <v>20070</v>
      </c>
      <c r="T7" s="2">
        <f>IF(B7="","",VLOOKUP(B7,Data!C:AN,15,0))</f>
        <v>49000</v>
      </c>
      <c r="U7" s="2">
        <f>IF(B7="","",VLOOKUP(B7,Data!C:AN,16,0))</f>
        <v>1081773000</v>
      </c>
      <c r="V7" s="195">
        <f>IF(B7="","",VLOOKUP(B7,Data!C:AN,17,0))</f>
        <v>0.1</v>
      </c>
      <c r="W7" s="2">
        <f>IF(B7="","",VLOOKUP(B7,Data!C:AN,18,0))</f>
        <v>53900</v>
      </c>
      <c r="X7" s="1" t="str">
        <f>IF(B7="","",VLOOKUP(B7,Data!C:AN,19,0))</f>
        <v xml:space="preserve">توافقی </v>
      </c>
      <c r="Y7" s="1" t="str">
        <f>IF(B7="","",VLOOKUP(B7,Data!C:AN,20,0))</f>
        <v>3109</v>
      </c>
      <c r="Z7" s="1" t="str">
        <f>IF(B7="","",VLOOKUP(B7,Data!C:AN,21,0))</f>
        <v>1404/09/25</v>
      </c>
      <c r="AA7" s="1">
        <f>IF(B7="","",VLOOKUP(B7,Data!C:AN,22,0))</f>
        <v>735</v>
      </c>
      <c r="AB7" s="1" t="str">
        <f>IF(B7="","",VLOOKUP(B7,Data!C:AN,23,0))</f>
        <v>1404/08/10</v>
      </c>
      <c r="AC7" s="1" t="str">
        <f>IF(B7="","",VLOOKUP(B7,Data!C:AN,24,0))</f>
        <v>تسویه شد</v>
      </c>
      <c r="AD7" s="1">
        <f>IF(B7="","",VLOOKUP(B7,Data!C:AN,26,0))</f>
        <v>10</v>
      </c>
      <c r="AE7" s="1">
        <f>IF(B7="","",VLOOKUP(B7,Data!C:AN,28,0))</f>
        <v>139</v>
      </c>
      <c r="AF7" s="1">
        <f>IF(B7="","",VLOOKUP(B7,Data!C:AN,29,0))</f>
        <v>20070</v>
      </c>
      <c r="AG7" s="1" t="str">
        <f>IF(B7="","",VLOOKUP(B7,Data!C:AN,30,0))</f>
        <v>100</v>
      </c>
      <c r="AH7" s="1">
        <f>IF(B7="","",VLOOKUP(B7,Data!C:AN,31,0))</f>
        <v>100</v>
      </c>
      <c r="AI7" s="55">
        <f>IF(B7="","",VLOOKUP(B7,Data!C:AN,32,0))</f>
        <v>70</v>
      </c>
      <c r="AJ7" s="55">
        <f>IF(B7="","",VLOOKUP(B7,Data!C:AN,33,0))</f>
        <v>85</v>
      </c>
      <c r="AX7" s="22" t="str">
        <v>1404/11</v>
      </c>
    </row>
    <row r="8" spans="1:50" ht="15">
      <c r="B8" s="1">
        <f>IF($B$1=0,"",IF(COUNT($B$4:B7)+1&gt;$B$1,"",COUNT($B$4:B7)+1))</f>
        <v>4</v>
      </c>
      <c r="C8" s="1" t="str">
        <f>IF(B8="","",VLOOKUP(B8,Data!C:AN,3,0))</f>
        <v>رزیتان</v>
      </c>
      <c r="D8" s="1" t="str">
        <f>IF(B8="","",VLOOKUP(B8,Data!C:AN,4,0))</f>
        <v>PAYA40,40R,UP78, 48 I</v>
      </c>
      <c r="E8" s="1" t="str">
        <f>IF(B8="","",VLOOKUP(B8,Data!C:AN,5,0))</f>
        <v>رزین پایا40R</v>
      </c>
      <c r="F8" s="1" t="str">
        <f>IF(B8="","",VLOOKUP(B8,Data!C:AN,12,0))</f>
        <v>1404/08/28</v>
      </c>
      <c r="G8" s="1" t="str">
        <f>IF(B8="","",VLOOKUP(B8,Data!C:AN,25,0))</f>
        <v>1404/10/07</v>
      </c>
      <c r="H8" s="77">
        <f>IF(B8="","",VLOOKUP(B8,Data!C:AN,26,0))</f>
        <v>39</v>
      </c>
      <c r="I8" s="1">
        <f>IF(B8="","",VLOOKUP(B8,Data!C:AN,34,0))</f>
        <v>25</v>
      </c>
      <c r="J8" s="1" t="str">
        <f>IF(B8="","",VLOOKUP(B8,Data!C:AN,36,0))</f>
        <v>1404/08</v>
      </c>
      <c r="K8" s="82">
        <f>IF(B8="","",VLOOKUP(B8,Data!C:AN,37,0))</f>
        <v>56.000000000000007</v>
      </c>
      <c r="L8" s="1" t="str">
        <f>IF(B8="","",VLOOKUP(B8,Data!C:AN,6,0))</f>
        <v>L/C</v>
      </c>
      <c r="M8" s="1">
        <f>IF(B8="","",VLOOKUP(B8,Data!C:AN,7,0))</f>
        <v>102</v>
      </c>
      <c r="N8" s="1">
        <f>IF(B8="","",VLOOKUP(B8,Data!C:AN,8,0))</f>
        <v>0</v>
      </c>
      <c r="O8" s="1">
        <f>IF(B8="","",VLOOKUP(B8,Data!C:AN,10,0))</f>
        <v>10000</v>
      </c>
      <c r="P8" s="1" t="str">
        <f>IF(B8="","",VLOOKUP(B8,Data!C:AN,11,0))</f>
        <v>کیلوگرم</v>
      </c>
      <c r="Q8" s="1" t="str">
        <f>IF(B8="","",VLOOKUP(B8,Data!C:AN,12,0))</f>
        <v>1404/08/28</v>
      </c>
      <c r="R8" s="1" t="str">
        <f>IF(B8="","",VLOOKUP(B8,Data!C:AN,13,0))</f>
        <v>پیش فاکتور</v>
      </c>
      <c r="S8" s="2">
        <f>IF(B8="","",VLOOKUP(B8,Data!C:AN,14,0))</f>
        <v>10000</v>
      </c>
      <c r="T8" s="2">
        <f>IF(B8="","",VLOOKUP(B8,Data!C:AN,15,0))</f>
        <v>1188100</v>
      </c>
      <c r="U8" s="2">
        <f>IF(B8="","",VLOOKUP(B8,Data!C:AN,16,0))</f>
        <v>13069100000</v>
      </c>
      <c r="V8" s="195">
        <f>IF(B8="","",VLOOKUP(B8,Data!C:AN,17,0))</f>
        <v>0.1</v>
      </c>
      <c r="W8" s="2">
        <f>IF(B8="","",VLOOKUP(B8,Data!C:AN,18,0))</f>
        <v>1306910</v>
      </c>
      <c r="X8" s="1" t="str">
        <f>IF(B8="","",VLOOKUP(B8,Data!C:AN,19,0))</f>
        <v xml:space="preserve">توافقی </v>
      </c>
      <c r="Y8" s="1" t="str">
        <f>IF(B8="","",VLOOKUP(B8,Data!C:AN,20,0))</f>
        <v>6833</v>
      </c>
      <c r="Z8" s="1" t="str">
        <f>IF(B8="","",VLOOKUP(B8,Data!C:AN,21,0))</f>
        <v>1404/10/06</v>
      </c>
      <c r="AA8" s="1">
        <f>IF(B8="","",VLOOKUP(B8,Data!C:AN,22,0))</f>
        <v>746</v>
      </c>
      <c r="AB8" s="1" t="str">
        <f>IF(B8="","",VLOOKUP(B8,Data!C:AN,23,0))</f>
        <v>1404/10/10</v>
      </c>
      <c r="AC8" s="1" t="str">
        <f>IF(B8="","",VLOOKUP(B8,Data!C:AN,24,0))</f>
        <v>تسویه شد</v>
      </c>
      <c r="AD8" s="1">
        <f>IF(B8="","",VLOOKUP(B8,Data!C:AN,26,0))</f>
        <v>39</v>
      </c>
      <c r="AE8" s="1">
        <f>IF(B8="","",VLOOKUP(B8,Data!C:AN,28,0))</f>
        <v>147</v>
      </c>
      <c r="AF8" s="1">
        <f>IF(B8="","",VLOOKUP(B8,Data!C:AN,29,0))</f>
        <v>10000</v>
      </c>
      <c r="AG8" s="1" t="str">
        <f>IF(B8="","",VLOOKUP(B8,Data!C:AN,30,0))</f>
        <v>100</v>
      </c>
      <c r="AH8" s="1">
        <f>IF(B8="","",VLOOKUP(B8,Data!C:AN,31,0))</f>
        <v>100</v>
      </c>
      <c r="AI8" s="55">
        <f>IF(B8="","",VLOOKUP(B8,Data!C:AN,32,0))</f>
        <v>64.102564102564102</v>
      </c>
      <c r="AJ8" s="55">
        <f>IF(B8="","",VLOOKUP(B8,Data!C:AN,33,0))</f>
        <v>82.051282051282044</v>
      </c>
      <c r="AX8" s="22" t="str">
        <v>1404/10</v>
      </c>
    </row>
    <row r="9" spans="1:50" ht="15">
      <c r="B9" s="1">
        <f>IF($B$1=0,"",IF(COUNT($B$4:B8)+1&gt;$B$1,"",COUNT($B$4:B8)+1))</f>
        <v>5</v>
      </c>
      <c r="C9" s="1" t="str">
        <f>IF(B9="","",VLOOKUP(B9,Data!C:AN,3,0))</f>
        <v>خاکسار شیمی</v>
      </c>
      <c r="D9" s="1" t="str">
        <f>IF(B9="","",VLOOKUP(B9,Data!C:AN,4,0))</f>
        <v>پودر BHT</v>
      </c>
      <c r="E9" s="1" t="str">
        <f>IF(B9="","",VLOOKUP(B9,Data!C:AN,5,0))</f>
        <v>ندارد</v>
      </c>
      <c r="F9" s="1" t="str">
        <f>IF(B9="","",VLOOKUP(B9,Data!C:AN,12,0))</f>
        <v>1404/11/04</v>
      </c>
      <c r="G9" s="1" t="str">
        <f>IF(B9="","",VLOOKUP(B9,Data!C:AN,25,0))</f>
        <v>1404/11/12</v>
      </c>
      <c r="H9" s="77">
        <f>IF(B9="","",VLOOKUP(B9,Data!C:AN,26,0))</f>
        <v>8</v>
      </c>
      <c r="I9" s="1">
        <f>IF(B9="","",VLOOKUP(B9,Data!C:AN,34,0))</f>
        <v>7</v>
      </c>
      <c r="J9" s="1" t="str">
        <f>IF(B9="","",VLOOKUP(B9,Data!C:AN,36,0))</f>
        <v>1404/11</v>
      </c>
      <c r="K9" s="82">
        <f>IF(B9="","",VLOOKUP(B9,Data!C:AN,37,0))</f>
        <v>14.285714285714285</v>
      </c>
      <c r="L9" s="1" t="str">
        <f>IF(B9="","",VLOOKUP(B9,Data!C:AN,6,0))</f>
        <v xml:space="preserve">نقدی </v>
      </c>
      <c r="M9" s="1">
        <f>IF(B9="","",VLOOKUP(B9,Data!C:AN,7,0))</f>
        <v>131</v>
      </c>
      <c r="N9" s="1">
        <f>IF(B9="","",VLOOKUP(B9,Data!C:AN,8,0))</f>
        <v>0</v>
      </c>
      <c r="O9" s="1">
        <f>IF(B9="","",VLOOKUP(B9,Data!C:AN,10,0))</f>
        <v>200</v>
      </c>
      <c r="P9" s="1" t="str">
        <f>IF(B9="","",VLOOKUP(B9,Data!C:AN,11,0))</f>
        <v>کیلوگرم</v>
      </c>
      <c r="Q9" s="1" t="str">
        <f>IF(B9="","",VLOOKUP(B9,Data!C:AN,12,0))</f>
        <v>1404/11/04</v>
      </c>
      <c r="R9" s="1" t="str">
        <f>IF(B9="","",VLOOKUP(B9,Data!C:AN,13,0))</f>
        <v>پیش فاکتور</v>
      </c>
      <c r="S9" s="2">
        <f>IF(B9="","",VLOOKUP(B9,Data!C:AN,14,0))</f>
        <v>200</v>
      </c>
      <c r="T9" s="2">
        <f>IF(B9="","",VLOOKUP(B9,Data!C:AN,15,0))</f>
        <v>16400000</v>
      </c>
      <c r="U9" s="2">
        <f>IF(B9="","",VLOOKUP(B9,Data!C:AN,16,0))</f>
        <v>3608000000</v>
      </c>
      <c r="V9" s="195">
        <f>IF(B9="","",VLOOKUP(B9,Data!C:AN,17,0))</f>
        <v>0.1</v>
      </c>
      <c r="W9" s="2">
        <f>IF(B9="","",VLOOKUP(B9,Data!C:AN,18,0))</f>
        <v>18040000</v>
      </c>
      <c r="X9" s="1" t="str">
        <f>IF(B9="","",VLOOKUP(B9,Data!C:AN,19,0))</f>
        <v xml:space="preserve">توافقی </v>
      </c>
      <c r="Y9" s="1" t="str">
        <f>IF(B9="","",VLOOKUP(B9,Data!C:AN,20,0))</f>
        <v>1404124</v>
      </c>
      <c r="Z9" s="1" t="str">
        <f>IF(B9="","",VLOOKUP(B9,Data!C:AN,21,0))</f>
        <v>1404/11/06</v>
      </c>
      <c r="AA9" s="1">
        <f>IF(B9="","",VLOOKUP(B9,Data!C:AN,22,0))</f>
        <v>832</v>
      </c>
      <c r="AB9" s="1" t="str">
        <f>IF(B9="","",VLOOKUP(B9,Data!C:AN,23,0))</f>
        <v>1404/11/07</v>
      </c>
      <c r="AC9" s="1" t="str">
        <f>IF(B9="","",VLOOKUP(B9,Data!C:AN,24,0))</f>
        <v>تسویه شد</v>
      </c>
      <c r="AD9" s="1">
        <f>IF(B9="","",VLOOKUP(B9,Data!C:AN,26,0))</f>
        <v>8</v>
      </c>
      <c r="AE9" s="1">
        <f>IF(B9="","",VLOOKUP(B9,Data!C:AN,28,0))</f>
        <v>165</v>
      </c>
      <c r="AF9" s="1">
        <f>IF(B9="","",VLOOKUP(B9,Data!C:AN,29,0))</f>
        <v>200</v>
      </c>
      <c r="AG9" s="1" t="str">
        <f>IF(B9="","",VLOOKUP(B9,Data!C:AN,30,0))</f>
        <v>100</v>
      </c>
      <c r="AH9" s="1">
        <f>IF(B9="","",VLOOKUP(B9,Data!C:AN,31,0))</f>
        <v>88</v>
      </c>
      <c r="AI9" s="55">
        <f>IF(B9="","",VLOOKUP(B9,Data!C:AN,32,0))</f>
        <v>87.5</v>
      </c>
      <c r="AJ9" s="55">
        <f>IF(B9="","",VLOOKUP(B9,Data!C:AN,33,0))</f>
        <v>87.75</v>
      </c>
      <c r="AX9" s="22" t="str">
        <v/>
      </c>
    </row>
    <row r="10" spans="1:50" ht="15">
      <c r="B10" s="1">
        <f>IF($B$1=0,"",IF(COUNT($B$4:B9)+1&gt;$B$1,"",COUNT($B$4:B9)+1))</f>
        <v>6</v>
      </c>
      <c r="C10" s="1" t="str">
        <f>IF(B10="","",VLOOKUP(B10,Data!C:AN,3,0))</f>
        <v>پودرسازان</v>
      </c>
      <c r="D10" s="1" t="str">
        <f>IF(B10="","",VLOOKUP(B10,Data!C:AN,4,0))</f>
        <v>کربنات کلسیم جامبو</v>
      </c>
      <c r="E10" s="1" t="str">
        <f>IF(B10="","",VLOOKUP(B10,Data!C:AN,5,0))</f>
        <v xml:space="preserve">800 مش </v>
      </c>
      <c r="F10" s="1" t="str">
        <f>IF(B10="","",VLOOKUP(B10,Data!C:AN,12,0))</f>
        <v>1404/10/20</v>
      </c>
      <c r="G10" s="1" t="str">
        <f>IF(B10="","",VLOOKUP(B10,Data!C:AN,25,0))</f>
        <v>1404/10/28</v>
      </c>
      <c r="H10" s="77">
        <f>IF(B10="","",VLOOKUP(B10,Data!C:AN,26,0))</f>
        <v>8</v>
      </c>
      <c r="I10" s="1">
        <f>IF(B10="","",VLOOKUP(B10,Data!C:AN,34,0))</f>
        <v>7</v>
      </c>
      <c r="J10" s="1" t="str">
        <f>IF(B10="","",VLOOKUP(B10,Data!C:AN,36,0))</f>
        <v>1404/10</v>
      </c>
      <c r="K10" s="82">
        <f>IF(B10="","",VLOOKUP(B10,Data!C:AN,37,0))</f>
        <v>14.285714285714285</v>
      </c>
      <c r="L10" s="1" t="str">
        <f>IF(B10="","",VLOOKUP(B10,Data!C:AN,6,0))</f>
        <v xml:space="preserve">توافقی </v>
      </c>
      <c r="M10" s="1">
        <f>IF(B10="","",VLOOKUP(B10,Data!C:AN,7,0))</f>
        <v>136</v>
      </c>
      <c r="N10" s="1">
        <f>IF(B10="","",VLOOKUP(B10,Data!C:AN,8,0))</f>
        <v>0</v>
      </c>
      <c r="O10" s="1">
        <f>IF(B10="","",VLOOKUP(B10,Data!C:AN,10,0))</f>
        <v>20860</v>
      </c>
      <c r="P10" s="1" t="str">
        <f>IF(B10="","",VLOOKUP(B10,Data!C:AN,11,0))</f>
        <v>کیلوگرم</v>
      </c>
      <c r="Q10" s="1" t="str">
        <f>IF(B10="","",VLOOKUP(B10,Data!C:AN,12,0))</f>
        <v>1404/10/20</v>
      </c>
      <c r="R10" s="1" t="str">
        <f>IF(B10="","",VLOOKUP(B10,Data!C:AN,13,0))</f>
        <v>پیش فاکتور</v>
      </c>
      <c r="S10" s="2">
        <f>IF(B10="","",VLOOKUP(B10,Data!C:AN,14,0))</f>
        <v>20860</v>
      </c>
      <c r="T10" s="2">
        <f>IF(B10="","",VLOOKUP(B10,Data!C:AN,15,0))</f>
        <v>53000</v>
      </c>
      <c r="U10" s="2">
        <f>IF(B10="","",VLOOKUP(B10,Data!C:AN,16,0))</f>
        <v>1216138000</v>
      </c>
      <c r="V10" s="195">
        <f>IF(B10="","",VLOOKUP(B10,Data!C:AN,17,0))</f>
        <v>0.1</v>
      </c>
      <c r="W10" s="2">
        <f>IF(B10="","",VLOOKUP(B10,Data!C:AN,18,0))</f>
        <v>58300</v>
      </c>
      <c r="X10" s="1" t="str">
        <f>IF(B10="","",VLOOKUP(B10,Data!C:AN,19,0))</f>
        <v xml:space="preserve">توافقی </v>
      </c>
      <c r="Y10" s="1" t="str">
        <f>IF(B10="","",VLOOKUP(B10,Data!C:AN,20,0))</f>
        <v>3301</v>
      </c>
      <c r="Z10" s="1" t="str">
        <f>IF(B10="","",VLOOKUP(B10,Data!C:AN,21,0))</f>
        <v>1404/10/27</v>
      </c>
      <c r="AA10" s="1">
        <f>IF(B10="","",VLOOKUP(B10,Data!C:AN,22,0))</f>
        <v>864</v>
      </c>
      <c r="AB10" s="1" t="str">
        <f>IF(B10="","",VLOOKUP(B10,Data!C:AN,23,0))</f>
        <v>1404/11/19</v>
      </c>
      <c r="AC10" s="1" t="str">
        <f>IF(B10="","",VLOOKUP(B10,Data!C:AN,24,0))</f>
        <v>تسویه شد</v>
      </c>
      <c r="AD10" s="1">
        <f>IF(B10="","",VLOOKUP(B10,Data!C:AN,26,0))</f>
        <v>8</v>
      </c>
      <c r="AE10" s="1">
        <f>IF(B10="","",VLOOKUP(B10,Data!C:AN,28,0))</f>
        <v>160</v>
      </c>
      <c r="AF10" s="1">
        <f>IF(B10="","",VLOOKUP(B10,Data!C:AN,29,0))</f>
        <v>20860</v>
      </c>
      <c r="AG10" s="1" t="str">
        <f>IF(B10="","",VLOOKUP(B10,Data!C:AN,30,0))</f>
        <v>100</v>
      </c>
      <c r="AH10" s="1">
        <f>IF(B10="","",VLOOKUP(B10,Data!C:AN,31,0))</f>
        <v>80</v>
      </c>
      <c r="AI10" s="55">
        <f>IF(B10="","",VLOOKUP(B10,Data!C:AN,32,0))</f>
        <v>87.5</v>
      </c>
      <c r="AJ10" s="55">
        <f>IF(B10="","",VLOOKUP(B10,Data!C:AN,33,0))</f>
        <v>83.75</v>
      </c>
    </row>
    <row r="11" spans="1:50" ht="15">
      <c r="B11" s="1">
        <f>IF($B$1=0,"",IF(COUNT($B$4:B10)+1&gt;$B$1,"",COUNT($B$4:B10)+1))</f>
        <v>7</v>
      </c>
      <c r="C11" s="1" t="str">
        <f>IF(B11="","",VLOOKUP(B11,Data!C:AN,3,0))</f>
        <v>پودرسازان</v>
      </c>
      <c r="D11" s="1" t="str">
        <f>IF(B11="","",VLOOKUP(B11,Data!C:AN,4,0))</f>
        <v>کربنات کلسیم جامبو</v>
      </c>
      <c r="E11" s="1" t="str">
        <f>IF(B11="","",VLOOKUP(B11,Data!C:AN,5,0))</f>
        <v xml:space="preserve">800 مش </v>
      </c>
      <c r="F11" s="1" t="str">
        <f>IF(B11="","",VLOOKUP(B11,Data!C:AN,12,0))</f>
        <v>1404/10/06</v>
      </c>
      <c r="G11" s="1" t="str">
        <f>IF(B11="","",VLOOKUP(B11,Data!C:AN,25,0))</f>
        <v>1404/10/14</v>
      </c>
      <c r="H11" s="77">
        <f>IF(B11="","",VLOOKUP(B11,Data!C:AN,26,0))</f>
        <v>8</v>
      </c>
      <c r="I11" s="1">
        <f>IF(B11="","",VLOOKUP(B11,Data!C:AN,34,0))</f>
        <v>7</v>
      </c>
      <c r="J11" s="1" t="str">
        <f>IF(B11="","",VLOOKUP(B11,Data!C:AN,36,0))</f>
        <v>1404/10</v>
      </c>
      <c r="K11" s="82">
        <f>IF(B11="","",VLOOKUP(B11,Data!C:AN,37,0))</f>
        <v>14.285714285714285</v>
      </c>
      <c r="L11" s="1" t="str">
        <f>IF(B11="","",VLOOKUP(B11,Data!C:AN,6,0))</f>
        <v xml:space="preserve">توافقی </v>
      </c>
      <c r="M11" s="1">
        <f>IF(B11="","",VLOOKUP(B11,Data!C:AN,7,0))</f>
        <v>136</v>
      </c>
      <c r="N11" s="1">
        <f>IF(B11="","",VLOOKUP(B11,Data!C:AN,8,0))</f>
        <v>0</v>
      </c>
      <c r="O11" s="1">
        <f>IF(B11="","",VLOOKUP(B11,Data!C:AN,10,0))</f>
        <v>20240</v>
      </c>
      <c r="P11" s="1" t="str">
        <f>IF(B11="","",VLOOKUP(B11,Data!C:AN,11,0))</f>
        <v>کیلوگرم</v>
      </c>
      <c r="Q11" s="1" t="str">
        <f>IF(B11="","",VLOOKUP(B11,Data!C:AN,12,0))</f>
        <v>1404/10/06</v>
      </c>
      <c r="R11" s="1" t="str">
        <f>IF(B11="","",VLOOKUP(B11,Data!C:AN,13,0))</f>
        <v>پیش فاکتور</v>
      </c>
      <c r="S11" s="2">
        <f>IF(B11="","",VLOOKUP(B11,Data!C:AN,14,0))</f>
        <v>20240</v>
      </c>
      <c r="T11" s="2">
        <f>IF(B11="","",VLOOKUP(B11,Data!C:AN,15,0))</f>
        <v>53000</v>
      </c>
      <c r="U11" s="2">
        <f>IF(B11="","",VLOOKUP(B11,Data!C:AN,16,0))</f>
        <v>1179992000</v>
      </c>
      <c r="V11" s="195">
        <f>IF(B11="","",VLOOKUP(B11,Data!C:AN,17,0))</f>
        <v>0.1</v>
      </c>
      <c r="W11" s="2">
        <f>IF(B11="","",VLOOKUP(B11,Data!C:AN,18,0))</f>
        <v>58300</v>
      </c>
      <c r="X11" s="1" t="str">
        <f>IF(B11="","",VLOOKUP(B11,Data!C:AN,19,0))</f>
        <v xml:space="preserve">توافقی </v>
      </c>
      <c r="Y11" s="1" t="str">
        <f>IF(B11="","",VLOOKUP(B11,Data!C:AN,20,0))</f>
        <v>3226</v>
      </c>
      <c r="Z11" s="1" t="str">
        <f>IF(B11="","",VLOOKUP(B11,Data!C:AN,21,0))</f>
        <v>1404/10/13</v>
      </c>
      <c r="AA11" s="1">
        <f>IF(B11="","",VLOOKUP(B11,Data!C:AN,22,0))</f>
        <v>842</v>
      </c>
      <c r="AB11" s="1" t="str">
        <f>IF(B11="","",VLOOKUP(B11,Data!C:AN,23,0))</f>
        <v>1404/11/11</v>
      </c>
      <c r="AC11" s="1" t="str">
        <f>IF(B11="","",VLOOKUP(B11,Data!C:AN,24,0))</f>
        <v>تسویه شد</v>
      </c>
      <c r="AD11" s="1">
        <f>IF(B11="","",VLOOKUP(B11,Data!C:AN,26,0))</f>
        <v>8</v>
      </c>
      <c r="AE11" s="1">
        <f>IF(B11="","",VLOOKUP(B11,Data!C:AN,28,0))</f>
        <v>151</v>
      </c>
      <c r="AF11" s="1">
        <f>IF(B11="","",VLOOKUP(B11,Data!C:AN,29,0))</f>
        <v>20240</v>
      </c>
      <c r="AG11" s="1" t="str">
        <f>IF(B11="","",VLOOKUP(B11,Data!C:AN,30,0))</f>
        <v>100</v>
      </c>
      <c r="AH11" s="1">
        <f>IF(B11="","",VLOOKUP(B11,Data!C:AN,31,0))</f>
        <v>83</v>
      </c>
      <c r="AI11" s="55">
        <f>IF(B11="","",VLOOKUP(B11,Data!C:AN,32,0))</f>
        <v>87.5</v>
      </c>
      <c r="AJ11" s="55">
        <f>IF(B11="","",VLOOKUP(B11,Data!C:AN,33,0))</f>
        <v>85.25</v>
      </c>
    </row>
    <row r="12" spans="1:50" ht="15">
      <c r="B12" s="1">
        <f>IF($B$1=0,"",IF(COUNT($B$4:B11)+1&gt;$B$1,"",COUNT($B$4:B11)+1))</f>
        <v>8</v>
      </c>
      <c r="C12" s="1" t="str">
        <f>IF(B12="","",VLOOKUP(B12,Data!C:AN,3,0))</f>
        <v>پودرسازان</v>
      </c>
      <c r="D12" s="1" t="str">
        <f>IF(B12="","",VLOOKUP(B12,Data!C:AN,4,0))</f>
        <v>کربنات کلسیم جامبو</v>
      </c>
      <c r="E12" s="1" t="str">
        <f>IF(B12="","",VLOOKUP(B12,Data!C:AN,5,0))</f>
        <v xml:space="preserve">800 مش </v>
      </c>
      <c r="F12" s="1" t="str">
        <f>IF(B12="","",VLOOKUP(B12,Data!C:AN,12,0))</f>
        <v>1404/10/10</v>
      </c>
      <c r="G12" s="1" t="str">
        <f>IF(B12="","",VLOOKUP(B12,Data!C:AN,25,0))</f>
        <v>1404/10/18</v>
      </c>
      <c r="H12" s="77">
        <f>IF(B12="","",VLOOKUP(B12,Data!C:AN,26,0))</f>
        <v>8</v>
      </c>
      <c r="I12" s="1">
        <f>IF(B12="","",VLOOKUP(B12,Data!C:AN,34,0))</f>
        <v>7</v>
      </c>
      <c r="J12" s="1" t="str">
        <f>IF(B12="","",VLOOKUP(B12,Data!C:AN,36,0))</f>
        <v>1404/10</v>
      </c>
      <c r="K12" s="82">
        <f>IF(B12="","",VLOOKUP(B12,Data!C:AN,37,0))</f>
        <v>14.285714285714285</v>
      </c>
      <c r="L12" s="1" t="str">
        <f>IF(B12="","",VLOOKUP(B12,Data!C:AN,6,0))</f>
        <v xml:space="preserve">توافقی </v>
      </c>
      <c r="M12" s="1">
        <f>IF(B12="","",VLOOKUP(B12,Data!C:AN,7,0))</f>
        <v>136</v>
      </c>
      <c r="N12" s="1">
        <f>IF(B12="","",VLOOKUP(B12,Data!C:AN,8,0))</f>
        <v>0</v>
      </c>
      <c r="O12" s="1">
        <f>IF(B12="","",VLOOKUP(B12,Data!C:AN,10,0))</f>
        <v>20340</v>
      </c>
      <c r="P12" s="1" t="str">
        <f>IF(B12="","",VLOOKUP(B12,Data!C:AN,11,0))</f>
        <v>کیلوگرم</v>
      </c>
      <c r="Q12" s="1" t="str">
        <f>IF(B12="","",VLOOKUP(B12,Data!C:AN,12,0))</f>
        <v>1404/10/10</v>
      </c>
      <c r="R12" s="1" t="str">
        <f>IF(B12="","",VLOOKUP(B12,Data!C:AN,13,0))</f>
        <v>پیش فاکتور</v>
      </c>
      <c r="S12" s="2">
        <f>IF(B12="","",VLOOKUP(B12,Data!C:AN,14,0))</f>
        <v>20340</v>
      </c>
      <c r="T12" s="2">
        <f>IF(B12="","",VLOOKUP(B12,Data!C:AN,15,0))</f>
        <v>53000</v>
      </c>
      <c r="U12" s="2">
        <f>IF(B12="","",VLOOKUP(B12,Data!C:AN,16,0))</f>
        <v>1185822000</v>
      </c>
      <c r="V12" s="195">
        <f>IF(B12="","",VLOOKUP(B12,Data!C:AN,17,0))</f>
        <v>0.1</v>
      </c>
      <c r="W12" s="2">
        <f>IF(B12="","",VLOOKUP(B12,Data!C:AN,18,0))</f>
        <v>58300</v>
      </c>
      <c r="X12" s="1" t="str">
        <f>IF(B12="","",VLOOKUP(B12,Data!C:AN,19,0))</f>
        <v xml:space="preserve">توافقی </v>
      </c>
      <c r="Y12" s="1" t="str">
        <f>IF(B12="","",VLOOKUP(B12,Data!C:AN,20,0))</f>
        <v>3257</v>
      </c>
      <c r="Z12" s="1" t="str">
        <f>IF(B12="","",VLOOKUP(B12,Data!C:AN,21,0))</f>
        <v>1404/10/17</v>
      </c>
      <c r="AA12" s="1">
        <f>IF(B12="","",VLOOKUP(B12,Data!C:AN,22,0))</f>
        <v>843</v>
      </c>
      <c r="AB12" s="1" t="str">
        <f>IF(B12="","",VLOOKUP(B12,Data!C:AN,23,0))</f>
        <v>1404/10/18</v>
      </c>
      <c r="AC12" s="1" t="str">
        <f>IF(B12="","",VLOOKUP(B12,Data!C:AN,24,0))</f>
        <v>تسویه شد</v>
      </c>
      <c r="AD12" s="1">
        <f>IF(B12="","",VLOOKUP(B12,Data!C:AN,26,0))</f>
        <v>8</v>
      </c>
      <c r="AE12" s="1">
        <f>IF(B12="","",VLOOKUP(B12,Data!C:AN,28,0))</f>
        <v>154</v>
      </c>
      <c r="AF12" s="1">
        <f>IF(B12="","",VLOOKUP(B12,Data!C:AN,29,0))</f>
        <v>20340</v>
      </c>
      <c r="AG12" s="1" t="str">
        <f>IF(B12="","",VLOOKUP(B12,Data!C:AN,30,0))</f>
        <v>100</v>
      </c>
      <c r="AH12" s="1">
        <f>IF(B12="","",VLOOKUP(B12,Data!C:AN,31,0))</f>
        <v>83</v>
      </c>
      <c r="AI12" s="55">
        <f>IF(B12="","",VLOOKUP(B12,Data!C:AN,32,0))</f>
        <v>87.5</v>
      </c>
      <c r="AJ12" s="55">
        <f>IF(B12="","",VLOOKUP(B12,Data!C:AN,33,0))</f>
        <v>85.25</v>
      </c>
    </row>
    <row r="13" spans="1:50" ht="15">
      <c r="B13" s="1">
        <f>IF($B$1=0,"",IF(COUNT($B$4:B12)+1&gt;$B$1,"",COUNT($B$4:B12)+1))</f>
        <v>9</v>
      </c>
      <c r="C13" s="1" t="str">
        <f>IF(B13="","",VLOOKUP(B13,Data!C:AN,3,0))</f>
        <v>پودرسازان</v>
      </c>
      <c r="D13" s="1" t="str">
        <f>IF(B13="","",VLOOKUP(B13,Data!C:AN,4,0))</f>
        <v>کربنات کلسیم جامبو</v>
      </c>
      <c r="E13" s="1" t="str">
        <f>IF(B13="","",VLOOKUP(B13,Data!C:AN,5,0))</f>
        <v xml:space="preserve">800 مش </v>
      </c>
      <c r="F13" s="1" t="str">
        <f>IF(B13="","",VLOOKUP(B13,Data!C:AN,12,0))</f>
        <v>1404/11/03</v>
      </c>
      <c r="G13" s="1" t="str">
        <f>IF(B13="","",VLOOKUP(B13,Data!C:AN,25,0))</f>
        <v>1404/11/11</v>
      </c>
      <c r="H13" s="77">
        <f>IF(B13="","",VLOOKUP(B13,Data!C:AN,26,0))</f>
        <v>8</v>
      </c>
      <c r="I13" s="1">
        <f>IF(B13="","",VLOOKUP(B13,Data!C:AN,34,0))</f>
        <v>7</v>
      </c>
      <c r="J13" s="1" t="str">
        <f>IF(B13="","",VLOOKUP(B13,Data!C:AN,36,0))</f>
        <v>1404/11</v>
      </c>
      <c r="K13" s="82">
        <f>IF(B13="","",VLOOKUP(B13,Data!C:AN,37,0))</f>
        <v>14.285714285714285</v>
      </c>
      <c r="L13" s="1" t="str">
        <f>IF(B13="","",VLOOKUP(B13,Data!C:AN,6,0))</f>
        <v xml:space="preserve">توافقی </v>
      </c>
      <c r="M13" s="1">
        <f>IF(B13="","",VLOOKUP(B13,Data!C:AN,7,0))</f>
        <v>144</v>
      </c>
      <c r="N13" s="1">
        <f>IF(B13="","",VLOOKUP(B13,Data!C:AN,8,0))</f>
        <v>0</v>
      </c>
      <c r="O13" s="1">
        <f>IF(B13="","",VLOOKUP(B13,Data!C:AN,10,0))</f>
        <v>20130</v>
      </c>
      <c r="P13" s="1" t="str">
        <f>IF(B13="","",VLOOKUP(B13,Data!C:AN,11,0))</f>
        <v>کیلوگرم</v>
      </c>
      <c r="Q13" s="1" t="str">
        <f>IF(B13="","",VLOOKUP(B13,Data!C:AN,12,0))</f>
        <v>1404/11/03</v>
      </c>
      <c r="R13" s="1" t="str">
        <f>IF(B13="","",VLOOKUP(B13,Data!C:AN,13,0))</f>
        <v>پیش فاکتور</v>
      </c>
      <c r="S13" s="2">
        <f>IF(B13="","",VLOOKUP(B13,Data!C:AN,14,0))</f>
        <v>20130</v>
      </c>
      <c r="T13" s="2">
        <f>IF(B13="","",VLOOKUP(B13,Data!C:AN,15,0))</f>
        <v>53000</v>
      </c>
      <c r="U13" s="2">
        <f>IF(B13="","",VLOOKUP(B13,Data!C:AN,16,0))</f>
        <v>1173579000</v>
      </c>
      <c r="V13" s="195">
        <f>IF(B13="","",VLOOKUP(B13,Data!C:AN,17,0))</f>
        <v>0.1</v>
      </c>
      <c r="W13" s="2">
        <f>IF(B13="","",VLOOKUP(B13,Data!C:AN,18,0))</f>
        <v>58300</v>
      </c>
      <c r="X13" s="1" t="str">
        <f>IF(B13="","",VLOOKUP(B13,Data!C:AN,19,0))</f>
        <v xml:space="preserve">توافقی </v>
      </c>
      <c r="Y13" s="1" t="str">
        <f>IF(B13="","",VLOOKUP(B13,Data!C:AN,20,0))</f>
        <v>3384</v>
      </c>
      <c r="Z13" s="1" t="str">
        <f>IF(B13="","",VLOOKUP(B13,Data!C:AN,21,0))</f>
        <v>1404/11/10</v>
      </c>
      <c r="AA13" s="1">
        <f>IF(B13="","",VLOOKUP(B13,Data!C:AN,22,0))</f>
        <v>918</v>
      </c>
      <c r="AB13" s="1" t="str">
        <f>IF(B13="","",VLOOKUP(B13,Data!C:AN,23,0))</f>
        <v>1404/12/04</v>
      </c>
      <c r="AC13" s="1" t="str">
        <f>IF(B13="","",VLOOKUP(B13,Data!C:AN,24,0))</f>
        <v>تسویه شد</v>
      </c>
      <c r="AD13" s="1">
        <f>IF(B13="","",VLOOKUP(B13,Data!C:AN,26,0))</f>
        <v>8</v>
      </c>
      <c r="AE13" s="1">
        <f>IF(B13="","",VLOOKUP(B13,Data!C:AN,28,0))</f>
        <v>163</v>
      </c>
      <c r="AF13" s="1">
        <f>IF(B13="","",VLOOKUP(B13,Data!C:AN,29,0))</f>
        <v>20130</v>
      </c>
      <c r="AG13" s="1" t="str">
        <f>IF(B13="","",VLOOKUP(B13,Data!C:AN,30,0))</f>
        <v>100</v>
      </c>
      <c r="AH13" s="1">
        <f>IF(B13="","",VLOOKUP(B13,Data!C:AN,31,0))</f>
        <v>100</v>
      </c>
      <c r="AI13" s="55">
        <f>IF(B13="","",VLOOKUP(B13,Data!C:AN,32,0))</f>
        <v>87.5</v>
      </c>
      <c r="AJ13" s="55">
        <f>IF(B13="","",VLOOKUP(B13,Data!C:AN,33,0))</f>
        <v>93.75</v>
      </c>
    </row>
    <row r="14" spans="1:50" ht="15">
      <c r="B14" s="1">
        <f>IF($B$1=0,"",IF(COUNT($B$4:B13)+1&gt;$B$1,"",COUNT($B$4:B13)+1))</f>
        <v>10</v>
      </c>
      <c r="C14" s="1" t="str">
        <f>IF(B14="","",VLOOKUP(B14,Data!C:AN,3,0))</f>
        <v>پودرسازان</v>
      </c>
      <c r="D14" s="1" t="str">
        <f>IF(B14="","",VLOOKUP(B14,Data!C:AN,4,0))</f>
        <v>کربنات کلسیم جامبو</v>
      </c>
      <c r="E14" s="1" t="str">
        <f>IF(B14="","",VLOOKUP(B14,Data!C:AN,5,0))</f>
        <v xml:space="preserve">800 مش </v>
      </c>
      <c r="F14" s="1" t="str">
        <f>IF(B14="","",VLOOKUP(B14,Data!C:AN,12,0))</f>
        <v>1404/11/05</v>
      </c>
      <c r="G14" s="1" t="str">
        <f>IF(B14="","",VLOOKUP(B14,Data!C:AN,25,0))</f>
        <v>1404/11/14</v>
      </c>
      <c r="H14" s="77">
        <f>IF(B14="","",VLOOKUP(B14,Data!C:AN,26,0))</f>
        <v>9</v>
      </c>
      <c r="I14" s="1">
        <f>IF(B14="","",VLOOKUP(B14,Data!C:AN,34,0))</f>
        <v>7</v>
      </c>
      <c r="J14" s="1" t="str">
        <f>IF(B14="","",VLOOKUP(B14,Data!C:AN,36,0))</f>
        <v>1404/11</v>
      </c>
      <c r="K14" s="82">
        <f>IF(B14="","",VLOOKUP(B14,Data!C:AN,37,0))</f>
        <v>28.571428571428569</v>
      </c>
      <c r="L14" s="1" t="str">
        <f>IF(B14="","",VLOOKUP(B14,Data!C:AN,6,0))</f>
        <v xml:space="preserve">توافقی </v>
      </c>
      <c r="M14" s="1">
        <f>IF(B14="","",VLOOKUP(B14,Data!C:AN,7,0))</f>
        <v>144</v>
      </c>
      <c r="N14" s="1">
        <f>IF(B14="","",VLOOKUP(B14,Data!C:AN,8,0))</f>
        <v>0</v>
      </c>
      <c r="O14" s="1">
        <f>IF(B14="","",VLOOKUP(B14,Data!C:AN,10,0))</f>
        <v>20050</v>
      </c>
      <c r="P14" s="1" t="str">
        <f>IF(B14="","",VLOOKUP(B14,Data!C:AN,11,0))</f>
        <v>کیلوگرم</v>
      </c>
      <c r="Q14" s="1" t="str">
        <f>IF(B14="","",VLOOKUP(B14,Data!C:AN,12,0))</f>
        <v>1404/11/05</v>
      </c>
      <c r="R14" s="1" t="str">
        <f>IF(B14="","",VLOOKUP(B14,Data!C:AN,13,0))</f>
        <v>پیش فاکتور</v>
      </c>
      <c r="S14" s="2">
        <f>IF(B14="","",VLOOKUP(B14,Data!C:AN,14,0))</f>
        <v>20050</v>
      </c>
      <c r="T14" s="2">
        <f>IF(B14="","",VLOOKUP(B14,Data!C:AN,15,0))</f>
        <v>53000</v>
      </c>
      <c r="U14" s="2">
        <f>IF(B14="","",VLOOKUP(B14,Data!C:AN,16,0))</f>
        <v>1168915000</v>
      </c>
      <c r="V14" s="195">
        <f>IF(B14="","",VLOOKUP(B14,Data!C:AN,17,0))</f>
        <v>0.1</v>
      </c>
      <c r="W14" s="2">
        <f>IF(B14="","",VLOOKUP(B14,Data!C:AN,18,0))</f>
        <v>58300</v>
      </c>
      <c r="X14" s="1" t="str">
        <f>IF(B14="","",VLOOKUP(B14,Data!C:AN,19,0))</f>
        <v xml:space="preserve">توافقی </v>
      </c>
      <c r="Y14" s="1" t="str">
        <f>IF(B14="","",VLOOKUP(B14,Data!C:AN,20,0))</f>
        <v>3404</v>
      </c>
      <c r="Z14" s="1" t="str">
        <f>IF(B14="","",VLOOKUP(B14,Data!C:AN,21,0))</f>
        <v>1404/11/13</v>
      </c>
      <c r="AA14" s="1">
        <f>IF(B14="","",VLOOKUP(B14,Data!C:AN,22,0))</f>
        <v>917</v>
      </c>
      <c r="AB14" s="1" t="str">
        <f>IF(B14="","",VLOOKUP(B14,Data!C:AN,23,0))</f>
        <v>1404/12/04</v>
      </c>
      <c r="AC14" s="1" t="str">
        <f>IF(B14="","",VLOOKUP(B14,Data!C:AN,24,0))</f>
        <v>تسویه شد</v>
      </c>
      <c r="AD14" s="1">
        <f>IF(B14="","",VLOOKUP(B14,Data!C:AN,26,0))</f>
        <v>9</v>
      </c>
      <c r="AE14" s="1">
        <f>IF(B14="","",VLOOKUP(B14,Data!C:AN,28,0))</f>
        <v>169</v>
      </c>
      <c r="AF14" s="1">
        <f>IF(B14="","",VLOOKUP(B14,Data!C:AN,29,0))</f>
        <v>20050</v>
      </c>
      <c r="AG14" s="1" t="str">
        <f>IF(B14="","",VLOOKUP(B14,Data!C:AN,30,0))</f>
        <v>100</v>
      </c>
      <c r="AH14" s="1">
        <f>IF(B14="","",VLOOKUP(B14,Data!C:AN,31,0))</f>
        <v>100</v>
      </c>
      <c r="AI14" s="55">
        <f>IF(B14="","",VLOOKUP(B14,Data!C:AN,32,0))</f>
        <v>77.777777777777786</v>
      </c>
      <c r="AJ14" s="55">
        <f>IF(B14="","",VLOOKUP(B14,Data!C:AN,33,0))</f>
        <v>88.888888888888886</v>
      </c>
    </row>
    <row r="15" spans="1:50" ht="15">
      <c r="B15" s="1">
        <f>IF($B$1=0,"",IF(COUNT($B$4:B14)+1&gt;$B$1,"",COUNT($B$4:B14)+1))</f>
        <v>11</v>
      </c>
      <c r="C15" s="1" t="str">
        <f>IF(B15="","",VLOOKUP(B15,Data!C:AN,3,0))</f>
        <v>بازرگانی عبدالهیان</v>
      </c>
      <c r="D15" s="1" t="str">
        <f>IF(B15="","",VLOOKUP(B15,Data!C:AN,4,0))</f>
        <v xml:space="preserve">پودر ضد رسوب </v>
      </c>
      <c r="E15" s="1" t="str">
        <f>IF(B15="","",VLOOKUP(B15,Data!C:AN,5,0))</f>
        <v>ندارد</v>
      </c>
      <c r="F15" s="1" t="str">
        <f>IF(B15="","",VLOOKUP(B15,Data!C:AN,12,0))</f>
        <v>1404/09/30</v>
      </c>
      <c r="G15" s="1" t="str">
        <f>IF(B15="","",VLOOKUP(B15,Data!C:AN,25,0))</f>
        <v>1404/12/23</v>
      </c>
      <c r="H15" s="77">
        <f>IF(B15="","",VLOOKUP(B15,Data!C:AN,26,0))</f>
        <v>83</v>
      </c>
      <c r="I15" s="1">
        <f>IF(B15="","",VLOOKUP(B15,Data!C:AN,34,0))</f>
        <v>10</v>
      </c>
      <c r="J15" s="1" t="str">
        <f>IF(B15="","",VLOOKUP(B15,Data!C:AN,36,0))</f>
        <v>1404/09</v>
      </c>
      <c r="K15" s="82">
        <f>IF(B15="","",VLOOKUP(B15,Data!C:AN,37,0))</f>
        <v>730</v>
      </c>
      <c r="L15" s="1" t="str">
        <f>IF(B15="","",VLOOKUP(B15,Data!C:AN,6,0))</f>
        <v xml:space="preserve">توافقی </v>
      </c>
      <c r="M15" s="1">
        <f>IF(B15="","",VLOOKUP(B15,Data!C:AN,7,0))</f>
        <v>136</v>
      </c>
      <c r="N15" s="1">
        <f>IF(B15="","",VLOOKUP(B15,Data!C:AN,8,0))</f>
        <v>0</v>
      </c>
      <c r="O15" s="1">
        <f>IF(B15="","",VLOOKUP(B15,Data!C:AN,10,0))</f>
        <v>100</v>
      </c>
      <c r="P15" s="1" t="str">
        <f>IF(B15="","",VLOOKUP(B15,Data!C:AN,11,0))</f>
        <v>کیلوگرم</v>
      </c>
      <c r="Q15" s="1" t="str">
        <f>IF(B15="","",VLOOKUP(B15,Data!C:AN,12,0))</f>
        <v>1404/09/30</v>
      </c>
      <c r="R15" s="1" t="str">
        <f>IF(B15="","",VLOOKUP(B15,Data!C:AN,13,0))</f>
        <v>پیش فاکتور</v>
      </c>
      <c r="S15" s="2">
        <f>IF(B15="","",VLOOKUP(B15,Data!C:AN,14,0))</f>
        <v>100</v>
      </c>
      <c r="T15" s="2">
        <f>IF(B15="","",VLOOKUP(B15,Data!C:AN,15,0))</f>
        <v>4000000</v>
      </c>
      <c r="U15" s="2">
        <f>IF(B15="","",VLOOKUP(B15,Data!C:AN,16,0))</f>
        <v>440000000</v>
      </c>
      <c r="V15" s="195">
        <f>IF(B15="","",VLOOKUP(B15,Data!C:AN,17,0))</f>
        <v>0.1</v>
      </c>
      <c r="W15" s="2">
        <f>IF(B15="","",VLOOKUP(B15,Data!C:AN,18,0))</f>
        <v>4400000</v>
      </c>
      <c r="X15" s="1" t="str">
        <f>IF(B15="","",VLOOKUP(B15,Data!C:AN,19,0))</f>
        <v xml:space="preserve">توافقی </v>
      </c>
      <c r="Y15" s="1" t="str">
        <f>IF(B15="","",VLOOKUP(B15,Data!C:AN,20,0))</f>
        <v>1907</v>
      </c>
      <c r="Z15" s="1" t="str">
        <f>IF(B15="","",VLOOKUP(B15,Data!C:AN,21,0))</f>
        <v>1404/12/06</v>
      </c>
      <c r="AA15" s="1">
        <f>IF(B15="","",VLOOKUP(B15,Data!C:AN,22,0))</f>
        <v>932</v>
      </c>
      <c r="AB15" s="1" t="str">
        <f>IF(B15="","",VLOOKUP(B15,Data!C:AN,23,0))</f>
        <v>1404/12/06</v>
      </c>
      <c r="AC15" s="1" t="str">
        <f>IF(B15="","",VLOOKUP(B15,Data!C:AN,24,0))</f>
        <v>تسویه شد</v>
      </c>
      <c r="AD15" s="1">
        <f>IF(B15="","",VLOOKUP(B15,Data!C:AN,26,0))</f>
        <v>83</v>
      </c>
      <c r="AE15" s="1">
        <f>IF(B15="","",VLOOKUP(B15,Data!C:AN,28,0))</f>
        <v>182</v>
      </c>
      <c r="AF15" s="1">
        <f>IF(B15="","",VLOOKUP(B15,Data!C:AN,29,0))</f>
        <v>100</v>
      </c>
      <c r="AG15" s="1" t="str">
        <f>IF(B15="","",VLOOKUP(B15,Data!C:AN,30,0))</f>
        <v>100</v>
      </c>
      <c r="AH15" s="1">
        <f>IF(B15="","",VLOOKUP(B15,Data!C:AN,31,0))</f>
        <v>100</v>
      </c>
      <c r="AI15" s="55">
        <f>IF(B15="","",VLOOKUP(B15,Data!C:AN,32,0))</f>
        <v>12.048192771084338</v>
      </c>
      <c r="AJ15" s="55">
        <f>IF(B15="","",VLOOKUP(B15,Data!C:AN,33,0))</f>
        <v>56.024096385542165</v>
      </c>
    </row>
    <row r="16" spans="1:50" ht="15">
      <c r="B16" s="1">
        <f>IF($B$1=0,"",IF(COUNT($B$4:B15)+1&gt;$B$1,"",COUNT($B$4:B15)+1))</f>
        <v>12</v>
      </c>
      <c r="C16" s="1" t="str">
        <f>IF(B16="","",VLOOKUP(B16,Data!C:AN,3,0))</f>
        <v>وردین پازن</v>
      </c>
      <c r="D16" s="1" t="str">
        <f>IF(B16="","",VLOOKUP(B16,Data!C:AN,4,0))</f>
        <v>کامپاند 9010</v>
      </c>
      <c r="E16" s="1" t="str">
        <f>IF(B16="","",VLOOKUP(B16,Data!C:AN,5,0))</f>
        <v>ندارد</v>
      </c>
      <c r="F16" s="1" t="str">
        <f>IF(B16="","",VLOOKUP(B16,Data!C:AN,12,0))</f>
        <v>1404/11/18</v>
      </c>
      <c r="G16" s="1" t="str">
        <f>IF(B16="","",VLOOKUP(B16,Data!C:AN,25,0))</f>
        <v>1404/12/06</v>
      </c>
      <c r="H16" s="77">
        <f>IF(B16="","",VLOOKUP(B16,Data!C:AN,26,0))</f>
        <v>18</v>
      </c>
      <c r="I16" s="1">
        <f>IF(B16="","",VLOOKUP(B16,Data!C:AN,34,0))</f>
        <v>14</v>
      </c>
      <c r="J16" s="1" t="str">
        <f>IF(B16="","",VLOOKUP(B16,Data!C:AN,36,0))</f>
        <v>1404/11</v>
      </c>
      <c r="K16" s="82">
        <f>IF(B16="","",VLOOKUP(B16,Data!C:AN,37,0))</f>
        <v>28.571428571428569</v>
      </c>
      <c r="L16" s="1" t="str">
        <f>IF(B16="","",VLOOKUP(B16,Data!C:AN,6,0))</f>
        <v xml:space="preserve">توافقی </v>
      </c>
      <c r="M16" s="1">
        <f>IF(B16="","",VLOOKUP(B16,Data!C:AN,7,0))</f>
        <v>136</v>
      </c>
      <c r="N16" s="1">
        <f>IF(B16="","",VLOOKUP(B16,Data!C:AN,8,0))</f>
        <v>0</v>
      </c>
      <c r="O16" s="1">
        <f>IF(B16="","",VLOOKUP(B16,Data!C:AN,10,0))</f>
        <v>1600</v>
      </c>
      <c r="P16" s="1" t="str">
        <f>IF(B16="","",VLOOKUP(B16,Data!C:AN,11,0))</f>
        <v>کیلوگرم</v>
      </c>
      <c r="Q16" s="1" t="str">
        <f>IF(B16="","",VLOOKUP(B16,Data!C:AN,12,0))</f>
        <v>1404/11/18</v>
      </c>
      <c r="R16" s="1" t="str">
        <f>IF(B16="","",VLOOKUP(B16,Data!C:AN,13,0))</f>
        <v>پیش فاکتور</v>
      </c>
      <c r="S16" s="2">
        <f>IF(B16="","",VLOOKUP(B16,Data!C:AN,14,0))</f>
        <v>1600</v>
      </c>
      <c r="T16" s="2">
        <f>IF(B16="","",VLOOKUP(B16,Data!C:AN,15,0))</f>
        <v>10000000</v>
      </c>
      <c r="U16" s="2">
        <f>IF(B16="","",VLOOKUP(B16,Data!C:AN,16,0))</f>
        <v>17600000000</v>
      </c>
      <c r="V16" s="195">
        <f>IF(B16="","",VLOOKUP(B16,Data!C:AN,17,0))</f>
        <v>0.1</v>
      </c>
      <c r="W16" s="2">
        <f>IF(B16="","",VLOOKUP(B16,Data!C:AN,18,0))</f>
        <v>11000000</v>
      </c>
      <c r="X16" s="1" t="str">
        <f>IF(B16="","",VLOOKUP(B16,Data!C:AN,19,0))</f>
        <v xml:space="preserve">توافقی </v>
      </c>
      <c r="Y16" s="1" t="str">
        <f>IF(B16="","",VLOOKUP(B16,Data!C:AN,20,0))</f>
        <v>64530</v>
      </c>
      <c r="Z16" s="1" t="str">
        <f>IF(B16="","",VLOOKUP(B16,Data!C:AN,21,0))</f>
        <v>1404/11/19</v>
      </c>
      <c r="AA16" s="1">
        <f>IF(B16="","",VLOOKUP(B16,Data!C:AN,22,0))</f>
        <v>901</v>
      </c>
      <c r="AB16" s="1" t="str">
        <f>IF(B16="","",VLOOKUP(B16,Data!C:AN,23,0))</f>
        <v>1404/11/29</v>
      </c>
      <c r="AC16" s="1" t="str">
        <f>IF(B16="","",VLOOKUP(B16,Data!C:AN,24,0))</f>
        <v>تسویه شد</v>
      </c>
      <c r="AD16" s="1">
        <f>IF(B16="","",VLOOKUP(B16,Data!C:AN,26,0))</f>
        <v>18</v>
      </c>
      <c r="AE16" s="1">
        <f>IF(B16="","",VLOOKUP(B16,Data!C:AN,28,0))</f>
        <v>179</v>
      </c>
      <c r="AF16" s="1">
        <f>IF(B16="","",VLOOKUP(B16,Data!C:AN,29,0))</f>
        <v>1600</v>
      </c>
      <c r="AG16" s="1" t="str">
        <f>IF(B16="","",VLOOKUP(B16,Data!C:AN,30,0))</f>
        <v>100</v>
      </c>
      <c r="AH16" s="1">
        <f>IF(B16="","",VLOOKUP(B16,Data!C:AN,31,0))</f>
        <v>100</v>
      </c>
      <c r="AI16" s="55">
        <f>IF(B16="","",VLOOKUP(B16,Data!C:AN,32,0))</f>
        <v>77.777777777777786</v>
      </c>
      <c r="AJ16" s="55">
        <f>IF(B16="","",VLOOKUP(B16,Data!C:AN,33,0))</f>
        <v>88.888888888888886</v>
      </c>
    </row>
    <row r="17" spans="2:36" ht="15">
      <c r="B17" s="1" t="str">
        <f>IF($B$1=0,"",IF(COUNT($B$4:B16)+1&gt;$B$1,"",COUNT($B$4:B16)+1))</f>
        <v/>
      </c>
      <c r="C17" s="1" t="str">
        <f>IF(B17="","",VLOOKUP(B17,Data!C:AN,3,0))</f>
        <v/>
      </c>
      <c r="D17" s="1" t="str">
        <f>IF(B17="","",VLOOKUP(B17,Data!C:AN,4,0))</f>
        <v/>
      </c>
      <c r="E17" s="1" t="str">
        <f>IF(B17="","",VLOOKUP(B17,Data!C:AN,5,0))</f>
        <v/>
      </c>
      <c r="F17" s="1" t="str">
        <f>IF(B17="","",VLOOKUP(B17,Data!C:AN,12,0))</f>
        <v/>
      </c>
      <c r="G17" s="1" t="str">
        <f>IF(B17="","",VLOOKUP(B17,Data!C:AN,25,0))</f>
        <v/>
      </c>
      <c r="H17" s="77" t="str">
        <f>IF(B17="","",VLOOKUP(B17,Data!C:AN,26,0))</f>
        <v/>
      </c>
      <c r="I17" s="1" t="str">
        <f>IF(B17="","",VLOOKUP(B17,Data!C:AN,34,0))</f>
        <v/>
      </c>
      <c r="J17" s="1" t="str">
        <f>IF(B17="","",VLOOKUP(B17,Data!C:AN,36,0))</f>
        <v/>
      </c>
      <c r="K17" s="82" t="str">
        <f>IF(B17="","",VLOOKUP(B17,Data!C:AN,37,0))</f>
        <v/>
      </c>
      <c r="L17" s="1" t="str">
        <f>IF(B17="","",VLOOKUP(B17,Data!C:AN,6,0))</f>
        <v/>
      </c>
      <c r="M17" s="1" t="str">
        <f>IF(B17="","",VLOOKUP(B17,Data!C:AN,7,0))</f>
        <v/>
      </c>
      <c r="N17" s="1" t="str">
        <f>IF(B17="","",VLOOKUP(B17,Data!C:AN,8,0))</f>
        <v/>
      </c>
      <c r="O17" s="1" t="str">
        <f>IF(B17="","",VLOOKUP(B17,Data!C:AN,10,0))</f>
        <v/>
      </c>
      <c r="P17" s="1" t="str">
        <f>IF(B17="","",VLOOKUP(B17,Data!C:AN,11,0))</f>
        <v/>
      </c>
      <c r="Q17" s="1" t="str">
        <f>IF(B17="","",VLOOKUP(B17,Data!C:AN,12,0))</f>
        <v/>
      </c>
      <c r="R17" s="1" t="str">
        <f>IF(B17="","",VLOOKUP(B17,Data!C:AN,13,0))</f>
        <v/>
      </c>
      <c r="S17" s="2" t="str">
        <f>IF(B17="","",VLOOKUP(B17,Data!C:AN,14,0))</f>
        <v/>
      </c>
      <c r="T17" s="2" t="str">
        <f>IF(B17="","",VLOOKUP(B17,Data!C:AN,15,0))</f>
        <v/>
      </c>
      <c r="U17" s="2" t="str">
        <f>IF(B17="","",VLOOKUP(B17,Data!C:AN,16,0))</f>
        <v/>
      </c>
      <c r="V17" s="195" t="str">
        <f>IF(B17="","",VLOOKUP(B17,Data!C:AN,17,0))</f>
        <v/>
      </c>
      <c r="W17" s="2" t="str">
        <f>IF(B17="","",VLOOKUP(B17,Data!C:AN,18,0))</f>
        <v/>
      </c>
      <c r="X17" s="1" t="str">
        <f>IF(B17="","",VLOOKUP(B17,Data!C:AN,19,0))</f>
        <v/>
      </c>
      <c r="Y17" s="1" t="str">
        <f>IF(B17="","",VLOOKUP(B17,Data!C:AN,20,0))</f>
        <v/>
      </c>
      <c r="Z17" s="1" t="str">
        <f>IF(B17="","",VLOOKUP(B17,Data!C:AN,21,0))</f>
        <v/>
      </c>
      <c r="AA17" s="1" t="str">
        <f>IF(B17="","",VLOOKUP(B17,Data!C:AN,22,0))</f>
        <v/>
      </c>
      <c r="AB17" s="1" t="str">
        <f>IF(B17="","",VLOOKUP(B17,Data!C:AN,23,0))</f>
        <v/>
      </c>
      <c r="AC17" s="1" t="str">
        <f>IF(B17="","",VLOOKUP(B17,Data!C:AN,24,0))</f>
        <v/>
      </c>
      <c r="AD17" s="1" t="str">
        <f>IF(B17="","",VLOOKUP(B17,Data!C:AN,26,0))</f>
        <v/>
      </c>
      <c r="AE17" s="1" t="str">
        <f>IF(B17="","",VLOOKUP(B17,Data!C:AN,28,0))</f>
        <v/>
      </c>
      <c r="AF17" s="1" t="str">
        <f>IF(B17="","",VLOOKUP(B17,Data!C:AN,29,0))</f>
        <v/>
      </c>
      <c r="AG17" s="1" t="str">
        <f>IF(B17="","",VLOOKUP(B17,Data!C:AN,30,0))</f>
        <v/>
      </c>
      <c r="AH17" s="1" t="str">
        <f>IF(B17="","",VLOOKUP(B17,Data!C:AN,31,0))</f>
        <v/>
      </c>
      <c r="AI17" s="55" t="str">
        <f>IF(B17="","",VLOOKUP(B17,Data!C:AN,32,0))</f>
        <v/>
      </c>
      <c r="AJ17" s="55" t="str">
        <f>IF(B17="","",VLOOKUP(B17,Data!C:AN,33,0))</f>
        <v/>
      </c>
    </row>
    <row r="18" spans="2:36" ht="15">
      <c r="B18" s="1" t="str">
        <f>IF($B$1=0,"",IF(COUNT($B$4:B17)+1&gt;$B$1,"",COUNT($B$4:B17)+1))</f>
        <v/>
      </c>
      <c r="C18" s="1" t="str">
        <f>IF(B18="","",VLOOKUP(B18,Data!C:AN,3,0))</f>
        <v/>
      </c>
      <c r="D18" s="1" t="str">
        <f>IF(B18="","",VLOOKUP(B18,Data!C:AN,4,0))</f>
        <v/>
      </c>
      <c r="E18" s="1" t="str">
        <f>IF(B18="","",VLOOKUP(B18,Data!C:AN,5,0))</f>
        <v/>
      </c>
      <c r="F18" s="1" t="str">
        <f>IF(B18="","",VLOOKUP(B18,Data!C:AN,12,0))</f>
        <v/>
      </c>
      <c r="G18" s="1" t="str">
        <f>IF(B18="","",VLOOKUP(B18,Data!C:AN,25,0))</f>
        <v/>
      </c>
      <c r="H18" s="77" t="str">
        <f>IF(B18="","",VLOOKUP(B18,Data!C:AN,26,0))</f>
        <v/>
      </c>
      <c r="I18" s="1" t="str">
        <f>IF(B18="","",VLOOKUP(B18,Data!C:AN,34,0))</f>
        <v/>
      </c>
      <c r="J18" s="1" t="str">
        <f>IF(B18="","",VLOOKUP(B18,Data!C:AN,36,0))</f>
        <v/>
      </c>
      <c r="K18" s="82" t="str">
        <f>IF(B18="","",VLOOKUP(B18,Data!C:AN,37,0))</f>
        <v/>
      </c>
      <c r="L18" s="1" t="str">
        <f>IF(B18="","",VLOOKUP(B18,Data!C:AN,6,0))</f>
        <v/>
      </c>
      <c r="M18" s="1" t="str">
        <f>IF(B18="","",VLOOKUP(B18,Data!C:AN,7,0))</f>
        <v/>
      </c>
      <c r="N18" s="1" t="str">
        <f>IF(B18="","",VLOOKUP(B18,Data!C:AN,8,0))</f>
        <v/>
      </c>
      <c r="O18" s="1" t="str">
        <f>IF(B18="","",VLOOKUP(B18,Data!C:AN,10,0))</f>
        <v/>
      </c>
      <c r="P18" s="1" t="str">
        <f>IF(B18="","",VLOOKUP(B18,Data!C:AN,11,0))</f>
        <v/>
      </c>
      <c r="Q18" s="1" t="str">
        <f>IF(B18="","",VLOOKUP(B18,Data!C:AN,12,0))</f>
        <v/>
      </c>
      <c r="R18" s="1" t="str">
        <f>IF(B18="","",VLOOKUP(B18,Data!C:AN,13,0))</f>
        <v/>
      </c>
      <c r="S18" s="2" t="str">
        <f>IF(B18="","",VLOOKUP(B18,Data!C:AN,14,0))</f>
        <v/>
      </c>
      <c r="T18" s="2" t="str">
        <f>IF(B18="","",VLOOKUP(B18,Data!C:AN,15,0))</f>
        <v/>
      </c>
      <c r="U18" s="2" t="str">
        <f>IF(B18="","",VLOOKUP(B18,Data!C:AN,16,0))</f>
        <v/>
      </c>
      <c r="V18" s="195" t="str">
        <f>IF(B18="","",VLOOKUP(B18,Data!C:AN,17,0))</f>
        <v/>
      </c>
      <c r="W18" s="2" t="str">
        <f>IF(B18="","",VLOOKUP(B18,Data!C:AN,18,0))</f>
        <v/>
      </c>
      <c r="X18" s="1" t="str">
        <f>IF(B18="","",VLOOKUP(B18,Data!C:AN,19,0))</f>
        <v/>
      </c>
      <c r="Y18" s="1" t="str">
        <f>IF(B18="","",VLOOKUP(B18,Data!C:AN,20,0))</f>
        <v/>
      </c>
      <c r="Z18" s="1" t="str">
        <f>IF(B18="","",VLOOKUP(B18,Data!C:AN,21,0))</f>
        <v/>
      </c>
      <c r="AA18" s="1" t="str">
        <f>IF(B18="","",VLOOKUP(B18,Data!C:AN,22,0))</f>
        <v/>
      </c>
      <c r="AB18" s="1" t="str">
        <f>IF(B18="","",VLOOKUP(B18,Data!C:AN,23,0))</f>
        <v/>
      </c>
      <c r="AC18" s="1" t="str">
        <f>IF(B18="","",VLOOKUP(B18,Data!C:AN,24,0))</f>
        <v/>
      </c>
      <c r="AD18" s="1" t="str">
        <f>IF(B18="","",VLOOKUP(B18,Data!C:AN,26,0))</f>
        <v/>
      </c>
      <c r="AE18" s="1" t="str">
        <f>IF(B18="","",VLOOKUP(B18,Data!C:AN,28,0))</f>
        <v/>
      </c>
      <c r="AF18" s="1" t="str">
        <f>IF(B18="","",VLOOKUP(B18,Data!C:AN,29,0))</f>
        <v/>
      </c>
      <c r="AG18" s="1" t="str">
        <f>IF(B18="","",VLOOKUP(B18,Data!C:AN,30,0))</f>
        <v/>
      </c>
      <c r="AH18" s="1" t="str">
        <f>IF(B18="","",VLOOKUP(B18,Data!C:AN,31,0))</f>
        <v/>
      </c>
      <c r="AI18" s="55" t="str">
        <f>IF(B18="","",VLOOKUP(B18,Data!C:AN,32,0))</f>
        <v/>
      </c>
      <c r="AJ18" s="55" t="str">
        <f>IF(B18="","",VLOOKUP(B18,Data!C:AN,33,0))</f>
        <v/>
      </c>
    </row>
    <row r="19" spans="2:36" ht="15">
      <c r="B19" s="1" t="str">
        <f>IF($B$1=0,"",IF(COUNT($B$4:B18)+1&gt;$B$1,"",COUNT($B$4:B18)+1))</f>
        <v/>
      </c>
      <c r="C19" s="1" t="str">
        <f>IF(B19="","",VLOOKUP(B19,Data!C:AN,3,0))</f>
        <v/>
      </c>
      <c r="D19" s="1" t="str">
        <f>IF(B19="","",VLOOKUP(B19,Data!C:AN,4,0))</f>
        <v/>
      </c>
      <c r="E19" s="1" t="str">
        <f>IF(B19="","",VLOOKUP(B19,Data!C:AN,5,0))</f>
        <v/>
      </c>
      <c r="F19" s="1" t="str">
        <f>IF(B19="","",VLOOKUP(B19,Data!C:AN,12,0))</f>
        <v/>
      </c>
      <c r="G19" s="1" t="str">
        <f>IF(B19="","",VLOOKUP(B19,Data!C:AN,25,0))</f>
        <v/>
      </c>
      <c r="H19" s="77" t="str">
        <f>IF(B19="","",VLOOKUP(B19,Data!C:AN,26,0))</f>
        <v/>
      </c>
      <c r="I19" s="1" t="str">
        <f>IF(B19="","",VLOOKUP(B19,Data!C:AN,34,0))</f>
        <v/>
      </c>
      <c r="J19" s="1" t="str">
        <f>IF(B19="","",VLOOKUP(B19,Data!C:AN,36,0))</f>
        <v/>
      </c>
      <c r="K19" s="82" t="str">
        <f>IF(B19="","",VLOOKUP(B19,Data!C:AN,37,0))</f>
        <v/>
      </c>
      <c r="L19" s="1" t="str">
        <f>IF(B19="","",VLOOKUP(B19,Data!C:AN,6,0))</f>
        <v/>
      </c>
      <c r="M19" s="1" t="str">
        <f>IF(B19="","",VLOOKUP(B19,Data!C:AN,7,0))</f>
        <v/>
      </c>
      <c r="N19" s="1" t="str">
        <f>IF(B19="","",VLOOKUP(B19,Data!C:AN,8,0))</f>
        <v/>
      </c>
      <c r="O19" s="1" t="str">
        <f>IF(B19="","",VLOOKUP(B19,Data!C:AN,10,0))</f>
        <v/>
      </c>
      <c r="P19" s="1" t="str">
        <f>IF(B19="","",VLOOKUP(B19,Data!C:AN,11,0))</f>
        <v/>
      </c>
      <c r="Q19" s="1" t="str">
        <f>IF(B19="","",VLOOKUP(B19,Data!C:AN,12,0))</f>
        <v/>
      </c>
      <c r="R19" s="1" t="str">
        <f>IF(B19="","",VLOOKUP(B19,Data!C:AN,13,0))</f>
        <v/>
      </c>
      <c r="S19" s="2" t="str">
        <f>IF(B19="","",VLOOKUP(B19,Data!C:AN,14,0))</f>
        <v/>
      </c>
      <c r="T19" s="2" t="str">
        <f>IF(B19="","",VLOOKUP(B19,Data!C:AN,15,0))</f>
        <v/>
      </c>
      <c r="U19" s="2" t="str">
        <f>IF(B19="","",VLOOKUP(B19,Data!C:AN,16,0))</f>
        <v/>
      </c>
      <c r="V19" s="195" t="str">
        <f>IF(B19="","",VLOOKUP(B19,Data!C:AN,17,0))</f>
        <v/>
      </c>
      <c r="W19" s="2" t="str">
        <f>IF(B19="","",VLOOKUP(B19,Data!C:AN,18,0))</f>
        <v/>
      </c>
      <c r="X19" s="1" t="str">
        <f>IF(B19="","",VLOOKUP(B19,Data!C:AN,19,0))</f>
        <v/>
      </c>
      <c r="Y19" s="1" t="str">
        <f>IF(B19="","",VLOOKUP(B19,Data!C:AN,20,0))</f>
        <v/>
      </c>
      <c r="Z19" s="1" t="str">
        <f>IF(B19="","",VLOOKUP(B19,Data!C:AN,21,0))</f>
        <v/>
      </c>
      <c r="AA19" s="1" t="str">
        <f>IF(B19="","",VLOOKUP(B19,Data!C:AN,22,0))</f>
        <v/>
      </c>
      <c r="AB19" s="1" t="str">
        <f>IF(B19="","",VLOOKUP(B19,Data!C:AN,23,0))</f>
        <v/>
      </c>
      <c r="AC19" s="1" t="str">
        <f>IF(B19="","",VLOOKUP(B19,Data!C:AN,24,0))</f>
        <v/>
      </c>
      <c r="AD19" s="1" t="str">
        <f>IF(B19="","",VLOOKUP(B19,Data!C:AN,26,0))</f>
        <v/>
      </c>
      <c r="AE19" s="1" t="str">
        <f>IF(B19="","",VLOOKUP(B19,Data!C:AN,28,0))</f>
        <v/>
      </c>
      <c r="AF19" s="1" t="str">
        <f>IF(B19="","",VLOOKUP(B19,Data!C:AN,29,0))</f>
        <v/>
      </c>
      <c r="AG19" s="1" t="str">
        <f>IF(B19="","",VLOOKUP(B19,Data!C:AN,30,0))</f>
        <v/>
      </c>
      <c r="AH19" s="1" t="str">
        <f>IF(B19="","",VLOOKUP(B19,Data!C:AN,31,0))</f>
        <v/>
      </c>
      <c r="AI19" s="55" t="str">
        <f>IF(B19="","",VLOOKUP(B19,Data!C:AN,32,0))</f>
        <v/>
      </c>
      <c r="AJ19" s="55" t="str">
        <f>IF(B19="","",VLOOKUP(B19,Data!C:AN,33,0))</f>
        <v/>
      </c>
    </row>
    <row r="20" spans="2:36" ht="15">
      <c r="B20" s="1" t="str">
        <f>IF($B$1=0,"",IF(COUNT($B$4:B19)+1&gt;$B$1,"",COUNT($B$4:B19)+1))</f>
        <v/>
      </c>
      <c r="C20" s="1" t="str">
        <f>IF(B20="","",VLOOKUP(B20,Data!C:AN,3,0))</f>
        <v/>
      </c>
      <c r="D20" s="1" t="str">
        <f>IF(B20="","",VLOOKUP(B20,Data!C:AN,4,0))</f>
        <v/>
      </c>
      <c r="E20" s="1" t="str">
        <f>IF(B20="","",VLOOKUP(B20,Data!C:AN,5,0))</f>
        <v/>
      </c>
      <c r="F20" s="1" t="str">
        <f>IF(B20="","",VLOOKUP(B20,Data!C:AN,12,0))</f>
        <v/>
      </c>
      <c r="G20" s="1" t="str">
        <f>IF(B20="","",VLOOKUP(B20,Data!C:AN,25,0))</f>
        <v/>
      </c>
      <c r="H20" s="77" t="str">
        <f>IF(B20="","",VLOOKUP(B20,Data!C:AN,26,0))</f>
        <v/>
      </c>
      <c r="I20" s="1" t="str">
        <f>IF(B20="","",VLOOKUP(B20,Data!C:AN,34,0))</f>
        <v/>
      </c>
      <c r="J20" s="1" t="str">
        <f>IF(B20="","",VLOOKUP(B20,Data!C:AN,36,0))</f>
        <v/>
      </c>
      <c r="K20" s="82" t="str">
        <f>IF(B20="","",VLOOKUP(B20,Data!C:AN,37,0))</f>
        <v/>
      </c>
      <c r="L20" s="1" t="str">
        <f>IF(B20="","",VLOOKUP(B20,Data!C:AN,6,0))</f>
        <v/>
      </c>
      <c r="M20" s="1" t="str">
        <f>IF(B20="","",VLOOKUP(B20,Data!C:AN,7,0))</f>
        <v/>
      </c>
      <c r="N20" s="1" t="str">
        <f>IF(B20="","",VLOOKUP(B20,Data!C:AN,8,0))</f>
        <v/>
      </c>
      <c r="O20" s="1" t="str">
        <f>IF(B20="","",VLOOKUP(B20,Data!C:AN,10,0))</f>
        <v/>
      </c>
      <c r="P20" s="1" t="str">
        <f>IF(B20="","",VLOOKUP(B20,Data!C:AN,11,0))</f>
        <v/>
      </c>
      <c r="Q20" s="1" t="str">
        <f>IF(B20="","",VLOOKUP(B20,Data!C:AN,12,0))</f>
        <v/>
      </c>
      <c r="R20" s="1" t="str">
        <f>IF(B20="","",VLOOKUP(B20,Data!C:AN,13,0))</f>
        <v/>
      </c>
      <c r="S20" s="2" t="str">
        <f>IF(B20="","",VLOOKUP(B20,Data!C:AN,14,0))</f>
        <v/>
      </c>
      <c r="T20" s="2" t="str">
        <f>IF(B20="","",VLOOKUP(B20,Data!C:AN,15,0))</f>
        <v/>
      </c>
      <c r="U20" s="2" t="str">
        <f>IF(B20="","",VLOOKUP(B20,Data!C:AN,16,0))</f>
        <v/>
      </c>
      <c r="V20" s="195" t="str">
        <f>IF(B20="","",VLOOKUP(B20,Data!C:AN,17,0))</f>
        <v/>
      </c>
      <c r="W20" s="2" t="str">
        <f>IF(B20="","",VLOOKUP(B20,Data!C:AN,18,0))</f>
        <v/>
      </c>
      <c r="X20" s="1" t="str">
        <f>IF(B20="","",VLOOKUP(B20,Data!C:AN,19,0))</f>
        <v/>
      </c>
      <c r="Y20" s="1" t="str">
        <f>IF(B20="","",VLOOKUP(B20,Data!C:AN,20,0))</f>
        <v/>
      </c>
      <c r="Z20" s="1" t="str">
        <f>IF(B20="","",VLOOKUP(B20,Data!C:AN,21,0))</f>
        <v/>
      </c>
      <c r="AA20" s="1" t="str">
        <f>IF(B20="","",VLOOKUP(B20,Data!C:AN,22,0))</f>
        <v/>
      </c>
      <c r="AB20" s="1" t="str">
        <f>IF(B20="","",VLOOKUP(B20,Data!C:AN,23,0))</f>
        <v/>
      </c>
      <c r="AC20" s="1" t="str">
        <f>IF(B20="","",VLOOKUP(B20,Data!C:AN,24,0))</f>
        <v/>
      </c>
      <c r="AD20" s="1" t="str">
        <f>IF(B20="","",VLOOKUP(B20,Data!C:AN,26,0))</f>
        <v/>
      </c>
      <c r="AE20" s="1" t="str">
        <f>IF(B20="","",VLOOKUP(B20,Data!C:AN,28,0))</f>
        <v/>
      </c>
      <c r="AF20" s="1" t="str">
        <f>IF(B20="","",VLOOKUP(B20,Data!C:AN,29,0))</f>
        <v/>
      </c>
      <c r="AG20" s="1" t="str">
        <f>IF(B20="","",VLOOKUP(B20,Data!C:AN,30,0))</f>
        <v/>
      </c>
      <c r="AH20" s="1" t="str">
        <f>IF(B20="","",VLOOKUP(B20,Data!C:AN,31,0))</f>
        <v/>
      </c>
      <c r="AI20" s="55" t="str">
        <f>IF(B20="","",VLOOKUP(B20,Data!C:AN,32,0))</f>
        <v/>
      </c>
      <c r="AJ20" s="55" t="str">
        <f>IF(B20="","",VLOOKUP(B20,Data!C:AN,33,0))</f>
        <v/>
      </c>
    </row>
    <row r="21" spans="2:36" ht="15">
      <c r="B21" s="1" t="str">
        <f>IF($B$1=0,"",IF(COUNT($B$4:B20)+1&gt;$B$1,"",COUNT($B$4:B20)+1))</f>
        <v/>
      </c>
      <c r="C21" s="1" t="str">
        <f>IF(B21="","",VLOOKUP(B21,Data!C:AN,3,0))</f>
        <v/>
      </c>
      <c r="D21" s="1" t="str">
        <f>IF(B21="","",VLOOKUP(B21,Data!C:AN,4,0))</f>
        <v/>
      </c>
      <c r="E21" s="1" t="str">
        <f>IF(B21="","",VLOOKUP(B21,Data!C:AN,5,0))</f>
        <v/>
      </c>
      <c r="F21" s="1" t="str">
        <f>IF(B21="","",VLOOKUP(B21,Data!C:AN,12,0))</f>
        <v/>
      </c>
      <c r="G21" s="1" t="str">
        <f>IF(B21="","",VLOOKUP(B21,Data!C:AN,25,0))</f>
        <v/>
      </c>
      <c r="H21" s="77" t="str">
        <f>IF(B21="","",VLOOKUP(B21,Data!C:AN,26,0))</f>
        <v/>
      </c>
      <c r="I21" s="1" t="str">
        <f>IF(B21="","",VLOOKUP(B21,Data!C:AN,34,0))</f>
        <v/>
      </c>
      <c r="J21" s="1" t="str">
        <f>IF(B21="","",VLOOKUP(B21,Data!C:AN,36,0))</f>
        <v/>
      </c>
      <c r="K21" s="82" t="str">
        <f>IF(B21="","",VLOOKUP(B21,Data!C:AN,37,0))</f>
        <v/>
      </c>
      <c r="L21" s="1" t="str">
        <f>IF(B21="","",VLOOKUP(B21,Data!C:AN,6,0))</f>
        <v/>
      </c>
      <c r="M21" s="1" t="str">
        <f>IF(B21="","",VLOOKUP(B21,Data!C:AN,7,0))</f>
        <v/>
      </c>
      <c r="N21" s="1" t="str">
        <f>IF(B21="","",VLOOKUP(B21,Data!C:AN,8,0))</f>
        <v/>
      </c>
      <c r="O21" s="1" t="str">
        <f>IF(B21="","",VLOOKUP(B21,Data!C:AN,10,0))</f>
        <v/>
      </c>
      <c r="P21" s="1" t="str">
        <f>IF(B21="","",VLOOKUP(B21,Data!C:AN,11,0))</f>
        <v/>
      </c>
      <c r="Q21" s="1" t="str">
        <f>IF(B21="","",VLOOKUP(B21,Data!C:AN,12,0))</f>
        <v/>
      </c>
      <c r="R21" s="1" t="str">
        <f>IF(B21="","",VLOOKUP(B21,Data!C:AN,13,0))</f>
        <v/>
      </c>
      <c r="S21" s="2" t="str">
        <f>IF(B21="","",VLOOKUP(B21,Data!C:AN,14,0))</f>
        <v/>
      </c>
      <c r="T21" s="2" t="str">
        <f>IF(B21="","",VLOOKUP(B21,Data!C:AN,15,0))</f>
        <v/>
      </c>
      <c r="U21" s="2" t="str">
        <f>IF(B21="","",VLOOKUP(B21,Data!C:AN,16,0))</f>
        <v/>
      </c>
      <c r="V21" s="195" t="str">
        <f>IF(B21="","",VLOOKUP(B21,Data!C:AN,17,0))</f>
        <v/>
      </c>
      <c r="W21" s="2" t="str">
        <f>IF(B21="","",VLOOKUP(B21,Data!C:AN,18,0))</f>
        <v/>
      </c>
      <c r="X21" s="1" t="str">
        <f>IF(B21="","",VLOOKUP(B21,Data!C:AN,19,0))</f>
        <v/>
      </c>
      <c r="Y21" s="1" t="str">
        <f>IF(B21="","",VLOOKUP(B21,Data!C:AN,20,0))</f>
        <v/>
      </c>
      <c r="Z21" s="1" t="str">
        <f>IF(B21="","",VLOOKUP(B21,Data!C:AN,21,0))</f>
        <v/>
      </c>
      <c r="AA21" s="1" t="str">
        <f>IF(B21="","",VLOOKUP(B21,Data!C:AN,22,0))</f>
        <v/>
      </c>
      <c r="AB21" s="1" t="str">
        <f>IF(B21="","",VLOOKUP(B21,Data!C:AN,23,0))</f>
        <v/>
      </c>
      <c r="AC21" s="1" t="str">
        <f>IF(B21="","",VLOOKUP(B21,Data!C:AN,24,0))</f>
        <v/>
      </c>
      <c r="AD21" s="1" t="str">
        <f>IF(B21="","",VLOOKUP(B21,Data!C:AN,26,0))</f>
        <v/>
      </c>
      <c r="AE21" s="1" t="str">
        <f>IF(B21="","",VLOOKUP(B21,Data!C:AN,28,0))</f>
        <v/>
      </c>
      <c r="AF21" s="1" t="str">
        <f>IF(B21="","",VLOOKUP(B21,Data!C:AN,29,0))</f>
        <v/>
      </c>
      <c r="AG21" s="1" t="str">
        <f>IF(B21="","",VLOOKUP(B21,Data!C:AN,30,0))</f>
        <v/>
      </c>
      <c r="AH21" s="1" t="str">
        <f>IF(B21="","",VLOOKUP(B21,Data!C:AN,31,0))</f>
        <v/>
      </c>
      <c r="AI21" s="55" t="str">
        <f>IF(B21="","",VLOOKUP(B21,Data!C:AN,32,0))</f>
        <v/>
      </c>
      <c r="AJ21" s="55" t="str">
        <f>IF(B21="","",VLOOKUP(B21,Data!C:AN,33,0))</f>
        <v/>
      </c>
    </row>
    <row r="22" spans="2:36" ht="15">
      <c r="B22" s="1" t="str">
        <f>IF($B$1=0,"",IF(COUNT($B$4:B21)+1&gt;$B$1,"",COUNT($B$4:B21)+1))</f>
        <v/>
      </c>
      <c r="C22" s="1" t="str">
        <f>IF(B22="","",VLOOKUP(B22,Data!C:AN,3,0))</f>
        <v/>
      </c>
      <c r="D22" s="1" t="str">
        <f>IF(B22="","",VLOOKUP(B22,Data!C:AN,4,0))</f>
        <v/>
      </c>
      <c r="E22" s="1" t="str">
        <f>IF(B22="","",VLOOKUP(B22,Data!C:AN,5,0))</f>
        <v/>
      </c>
      <c r="F22" s="1" t="str">
        <f>IF(B22="","",VLOOKUP(B22,Data!C:AN,12,0))</f>
        <v/>
      </c>
      <c r="G22" s="1" t="str">
        <f>IF(B22="","",VLOOKUP(B22,Data!C:AN,25,0))</f>
        <v/>
      </c>
      <c r="H22" s="77" t="str">
        <f>IF(B22="","",VLOOKUP(B22,Data!C:AN,26,0))</f>
        <v/>
      </c>
      <c r="I22" s="1" t="str">
        <f>IF(B22="","",VLOOKUP(B22,Data!C:AN,34,0))</f>
        <v/>
      </c>
      <c r="J22" s="1" t="str">
        <f>IF(B22="","",VLOOKUP(B22,Data!C:AN,36,0))</f>
        <v/>
      </c>
      <c r="K22" s="82" t="str">
        <f>IF(B22="","",VLOOKUP(B22,Data!C:AN,37,0))</f>
        <v/>
      </c>
      <c r="L22" s="1" t="str">
        <f>IF(B22="","",VLOOKUP(B22,Data!C:AN,6,0))</f>
        <v/>
      </c>
      <c r="M22" s="1" t="str">
        <f>IF(B22="","",VLOOKUP(B22,Data!C:AN,7,0))</f>
        <v/>
      </c>
      <c r="N22" s="1" t="str">
        <f>IF(B22="","",VLOOKUP(B22,Data!C:AN,8,0))</f>
        <v/>
      </c>
      <c r="O22" s="1" t="str">
        <f>IF(B22="","",VLOOKUP(B22,Data!C:AN,10,0))</f>
        <v/>
      </c>
      <c r="P22" s="1" t="str">
        <f>IF(B22="","",VLOOKUP(B22,Data!C:AN,11,0))</f>
        <v/>
      </c>
      <c r="Q22" s="1" t="str">
        <f>IF(B22="","",VLOOKUP(B22,Data!C:AN,12,0))</f>
        <v/>
      </c>
      <c r="R22" s="1" t="str">
        <f>IF(B22="","",VLOOKUP(B22,Data!C:AN,13,0))</f>
        <v/>
      </c>
      <c r="S22" s="2" t="str">
        <f>IF(B22="","",VLOOKUP(B22,Data!C:AN,14,0))</f>
        <v/>
      </c>
      <c r="T22" s="2" t="str">
        <f>IF(B22="","",VLOOKUP(B22,Data!C:AN,15,0))</f>
        <v/>
      </c>
      <c r="U22" s="2" t="str">
        <f>IF(B22="","",VLOOKUP(B22,Data!C:AN,16,0))</f>
        <v/>
      </c>
      <c r="V22" s="195" t="str">
        <f>IF(B22="","",VLOOKUP(B22,Data!C:AN,17,0))</f>
        <v/>
      </c>
      <c r="W22" s="2" t="str">
        <f>IF(B22="","",VLOOKUP(B22,Data!C:AN,18,0))</f>
        <v/>
      </c>
      <c r="X22" s="1" t="str">
        <f>IF(B22="","",VLOOKUP(B22,Data!C:AN,19,0))</f>
        <v/>
      </c>
      <c r="Y22" s="1" t="str">
        <f>IF(B22="","",VLOOKUP(B22,Data!C:AN,20,0))</f>
        <v/>
      </c>
      <c r="Z22" s="1" t="str">
        <f>IF(B22="","",VLOOKUP(B22,Data!C:AN,21,0))</f>
        <v/>
      </c>
      <c r="AA22" s="1" t="str">
        <f>IF(B22="","",VLOOKUP(B22,Data!C:AN,22,0))</f>
        <v/>
      </c>
      <c r="AB22" s="1" t="str">
        <f>IF(B22="","",VLOOKUP(B22,Data!C:AN,23,0))</f>
        <v/>
      </c>
      <c r="AC22" s="1" t="str">
        <f>IF(B22="","",VLOOKUP(B22,Data!C:AN,24,0))</f>
        <v/>
      </c>
      <c r="AD22" s="1" t="str">
        <f>IF(B22="","",VLOOKUP(B22,Data!C:AN,26,0))</f>
        <v/>
      </c>
      <c r="AE22" s="1" t="str">
        <f>IF(B22="","",VLOOKUP(B22,Data!C:AN,28,0))</f>
        <v/>
      </c>
      <c r="AF22" s="1" t="str">
        <f>IF(B22="","",VLOOKUP(B22,Data!C:AN,29,0))</f>
        <v/>
      </c>
      <c r="AG22" s="1" t="str">
        <f>IF(B22="","",VLOOKUP(B22,Data!C:AN,30,0))</f>
        <v/>
      </c>
      <c r="AH22" s="1" t="str">
        <f>IF(B22="","",VLOOKUP(B22,Data!C:AN,31,0))</f>
        <v/>
      </c>
      <c r="AI22" s="55" t="str">
        <f>IF(B22="","",VLOOKUP(B22,Data!C:AN,32,0))</f>
        <v/>
      </c>
      <c r="AJ22" s="55" t="str">
        <f>IF(B22="","",VLOOKUP(B22,Data!C:AN,33,0))</f>
        <v/>
      </c>
    </row>
    <row r="23" spans="2:36" ht="15">
      <c r="B23" s="1" t="str">
        <f>IF($B$1=0,"",IF(COUNT($B$4:B22)+1&gt;$B$1,"",COUNT($B$4:B22)+1))</f>
        <v/>
      </c>
      <c r="C23" s="1" t="str">
        <f>IF(B23="","",VLOOKUP(B23,Data!C:AN,3,0))</f>
        <v/>
      </c>
      <c r="D23" s="1" t="str">
        <f>IF(B23="","",VLOOKUP(B23,Data!C:AN,4,0))</f>
        <v/>
      </c>
      <c r="E23" s="1" t="str">
        <f>IF(B23="","",VLOOKUP(B23,Data!C:AN,5,0))</f>
        <v/>
      </c>
      <c r="F23" s="1" t="str">
        <f>IF(B23="","",VLOOKUP(B23,Data!C:AN,12,0))</f>
        <v/>
      </c>
      <c r="G23" s="1" t="str">
        <f>IF(B23="","",VLOOKUP(B23,Data!C:AN,25,0))</f>
        <v/>
      </c>
      <c r="H23" s="77" t="str">
        <f>IF(B23="","",VLOOKUP(B23,Data!C:AN,26,0))</f>
        <v/>
      </c>
      <c r="I23" s="1" t="str">
        <f>IF(B23="","",VLOOKUP(B23,Data!C:AN,34,0))</f>
        <v/>
      </c>
      <c r="J23" s="1" t="str">
        <f>IF(B23="","",VLOOKUP(B23,Data!C:AN,36,0))</f>
        <v/>
      </c>
      <c r="K23" s="82" t="str">
        <f>IF(B23="","",VLOOKUP(B23,Data!C:AN,37,0))</f>
        <v/>
      </c>
      <c r="L23" s="1" t="str">
        <f>IF(B23="","",VLOOKUP(B23,Data!C:AN,6,0))</f>
        <v/>
      </c>
      <c r="M23" s="1" t="str">
        <f>IF(B23="","",VLOOKUP(B23,Data!C:AN,7,0))</f>
        <v/>
      </c>
      <c r="N23" s="1" t="str">
        <f>IF(B23="","",VLOOKUP(B23,Data!C:AN,8,0))</f>
        <v/>
      </c>
      <c r="O23" s="1" t="str">
        <f>IF(B23="","",VLOOKUP(B23,Data!C:AN,10,0))</f>
        <v/>
      </c>
      <c r="P23" s="1" t="str">
        <f>IF(B23="","",VLOOKUP(B23,Data!C:AN,11,0))</f>
        <v/>
      </c>
      <c r="Q23" s="1" t="str">
        <f>IF(B23="","",VLOOKUP(B23,Data!C:AN,12,0))</f>
        <v/>
      </c>
      <c r="R23" s="1" t="str">
        <f>IF(B23="","",VLOOKUP(B23,Data!C:AN,13,0))</f>
        <v/>
      </c>
      <c r="S23" s="2" t="str">
        <f>IF(B23="","",VLOOKUP(B23,Data!C:AN,14,0))</f>
        <v/>
      </c>
      <c r="T23" s="2" t="str">
        <f>IF(B23="","",VLOOKUP(B23,Data!C:AN,15,0))</f>
        <v/>
      </c>
      <c r="U23" s="2" t="str">
        <f>IF(B23="","",VLOOKUP(B23,Data!C:AN,16,0))</f>
        <v/>
      </c>
      <c r="V23" s="195" t="str">
        <f>IF(B23="","",VLOOKUP(B23,Data!C:AN,17,0))</f>
        <v/>
      </c>
      <c r="W23" s="2" t="str">
        <f>IF(B23="","",VLOOKUP(B23,Data!C:AN,18,0))</f>
        <v/>
      </c>
      <c r="X23" s="1" t="str">
        <f>IF(B23="","",VLOOKUP(B23,Data!C:AN,19,0))</f>
        <v/>
      </c>
      <c r="Y23" s="1" t="str">
        <f>IF(B23="","",VLOOKUP(B23,Data!C:AN,20,0))</f>
        <v/>
      </c>
      <c r="Z23" s="1" t="str">
        <f>IF(B23="","",VLOOKUP(B23,Data!C:AN,21,0))</f>
        <v/>
      </c>
      <c r="AA23" s="1" t="str">
        <f>IF(B23="","",VLOOKUP(B23,Data!C:AN,22,0))</f>
        <v/>
      </c>
      <c r="AB23" s="1" t="str">
        <f>IF(B23="","",VLOOKUP(B23,Data!C:AN,23,0))</f>
        <v/>
      </c>
      <c r="AC23" s="1" t="str">
        <f>IF(B23="","",VLOOKUP(B23,Data!C:AN,24,0))</f>
        <v/>
      </c>
      <c r="AD23" s="1" t="str">
        <f>IF(B23="","",VLOOKUP(B23,Data!C:AN,26,0))</f>
        <v/>
      </c>
      <c r="AE23" s="1" t="str">
        <f>IF(B23="","",VLOOKUP(B23,Data!C:AN,28,0))</f>
        <v/>
      </c>
      <c r="AF23" s="1" t="str">
        <f>IF(B23="","",VLOOKUP(B23,Data!C:AN,29,0))</f>
        <v/>
      </c>
      <c r="AG23" s="1" t="str">
        <f>IF(B23="","",VLOOKUP(B23,Data!C:AN,30,0))</f>
        <v/>
      </c>
      <c r="AH23" s="1" t="str">
        <f>IF(B23="","",VLOOKUP(B23,Data!C:AN,31,0))</f>
        <v/>
      </c>
      <c r="AI23" s="55" t="str">
        <f>IF(B23="","",VLOOKUP(B23,Data!C:AN,32,0))</f>
        <v/>
      </c>
      <c r="AJ23" s="55" t="str">
        <f>IF(B23="","",VLOOKUP(B23,Data!C:AN,33,0))</f>
        <v/>
      </c>
    </row>
    <row r="24" spans="2:36" ht="15">
      <c r="B24" s="1" t="str">
        <f>IF($B$1=0,"",IF(COUNT($B$4:B23)+1&gt;$B$1,"",COUNT($B$4:B23)+1))</f>
        <v/>
      </c>
      <c r="C24" s="1" t="str">
        <f>IF(B24="","",VLOOKUP(B24,Data!C:AN,3,0))</f>
        <v/>
      </c>
      <c r="D24" s="1" t="str">
        <f>IF(B24="","",VLOOKUP(B24,Data!C:AN,4,0))</f>
        <v/>
      </c>
      <c r="E24" s="1" t="str">
        <f>IF(B24="","",VLOOKUP(B24,Data!C:AN,5,0))</f>
        <v/>
      </c>
      <c r="F24" s="1" t="str">
        <f>IF(B24="","",VLOOKUP(B24,Data!C:AN,12,0))</f>
        <v/>
      </c>
      <c r="G24" s="1" t="str">
        <f>IF(B24="","",VLOOKUP(B24,Data!C:AN,25,0))</f>
        <v/>
      </c>
      <c r="H24" s="77" t="str">
        <f>IF(B24="","",VLOOKUP(B24,Data!C:AN,26,0))</f>
        <v/>
      </c>
      <c r="I24" s="1" t="str">
        <f>IF(B24="","",VLOOKUP(B24,Data!C:AN,34,0))</f>
        <v/>
      </c>
      <c r="J24" s="1" t="str">
        <f>IF(B24="","",VLOOKUP(B24,Data!C:AN,36,0))</f>
        <v/>
      </c>
      <c r="K24" s="82" t="str">
        <f>IF(B24="","",VLOOKUP(B24,Data!C:AN,37,0))</f>
        <v/>
      </c>
      <c r="L24" s="1" t="str">
        <f>IF(B24="","",VLOOKUP(B24,Data!C:AN,6,0))</f>
        <v/>
      </c>
      <c r="M24" s="1" t="str">
        <f>IF(B24="","",VLOOKUP(B24,Data!C:AN,7,0))</f>
        <v/>
      </c>
      <c r="N24" s="1" t="str">
        <f>IF(B24="","",VLOOKUP(B24,Data!C:AN,8,0))</f>
        <v/>
      </c>
      <c r="O24" s="1" t="str">
        <f>IF(B24="","",VLOOKUP(B24,Data!C:AN,10,0))</f>
        <v/>
      </c>
      <c r="P24" s="1" t="str">
        <f>IF(B24="","",VLOOKUP(B24,Data!C:AN,11,0))</f>
        <v/>
      </c>
      <c r="Q24" s="1" t="str">
        <f>IF(B24="","",VLOOKUP(B24,Data!C:AN,12,0))</f>
        <v/>
      </c>
      <c r="R24" s="1" t="str">
        <f>IF(B24="","",VLOOKUP(B24,Data!C:AN,13,0))</f>
        <v/>
      </c>
      <c r="S24" s="2" t="str">
        <f>IF(B24="","",VLOOKUP(B24,Data!C:AN,14,0))</f>
        <v/>
      </c>
      <c r="T24" s="2" t="str">
        <f>IF(B24="","",VLOOKUP(B24,Data!C:AN,15,0))</f>
        <v/>
      </c>
      <c r="U24" s="2" t="str">
        <f>IF(B24="","",VLOOKUP(B24,Data!C:AN,16,0))</f>
        <v/>
      </c>
      <c r="V24" s="195" t="str">
        <f>IF(B24="","",VLOOKUP(B24,Data!C:AN,17,0))</f>
        <v/>
      </c>
      <c r="W24" s="2" t="str">
        <f>IF(B24="","",VLOOKUP(B24,Data!C:AN,18,0))</f>
        <v/>
      </c>
      <c r="X24" s="1" t="str">
        <f>IF(B24="","",VLOOKUP(B24,Data!C:AN,19,0))</f>
        <v/>
      </c>
      <c r="Y24" s="1" t="str">
        <f>IF(B24="","",VLOOKUP(B24,Data!C:AN,20,0))</f>
        <v/>
      </c>
      <c r="Z24" s="1" t="str">
        <f>IF(B24="","",VLOOKUP(B24,Data!C:AN,21,0))</f>
        <v/>
      </c>
      <c r="AA24" s="1" t="str">
        <f>IF(B24="","",VLOOKUP(B24,Data!C:AN,22,0))</f>
        <v/>
      </c>
      <c r="AB24" s="1" t="str">
        <f>IF(B24="","",VLOOKUP(B24,Data!C:AN,23,0))</f>
        <v/>
      </c>
      <c r="AC24" s="1" t="str">
        <f>IF(B24="","",VLOOKUP(B24,Data!C:AN,24,0))</f>
        <v/>
      </c>
      <c r="AD24" s="1" t="str">
        <f>IF(B24="","",VLOOKUP(B24,Data!C:AN,26,0))</f>
        <v/>
      </c>
      <c r="AE24" s="1" t="str">
        <f>IF(B24="","",VLOOKUP(B24,Data!C:AN,28,0))</f>
        <v/>
      </c>
      <c r="AF24" s="1" t="str">
        <f>IF(B24="","",VLOOKUP(B24,Data!C:AN,29,0))</f>
        <v/>
      </c>
      <c r="AG24" s="1" t="str">
        <f>IF(B24="","",VLOOKUP(B24,Data!C:AN,30,0))</f>
        <v/>
      </c>
      <c r="AH24" s="1" t="str">
        <f>IF(B24="","",VLOOKUP(B24,Data!C:AN,31,0))</f>
        <v/>
      </c>
      <c r="AI24" s="55" t="str">
        <f>IF(B24="","",VLOOKUP(B24,Data!C:AN,32,0))</f>
        <v/>
      </c>
      <c r="AJ24" s="55" t="str">
        <f>IF(B24="","",VLOOKUP(B24,Data!C:AN,33,0))</f>
        <v/>
      </c>
    </row>
    <row r="25" spans="2:36" ht="15">
      <c r="B25" s="1" t="str">
        <f>IF($B$1=0,"",IF(COUNT($B$4:B24)+1&gt;$B$1,"",COUNT($B$4:B24)+1))</f>
        <v/>
      </c>
      <c r="C25" s="1" t="str">
        <f>IF(B25="","",VLOOKUP(B25,Data!C:AN,3,0))</f>
        <v/>
      </c>
      <c r="D25" s="1" t="str">
        <f>IF(B25="","",VLOOKUP(B25,Data!C:AN,4,0))</f>
        <v/>
      </c>
      <c r="E25" s="1" t="str">
        <f>IF(B25="","",VLOOKUP(B25,Data!C:AN,5,0))</f>
        <v/>
      </c>
      <c r="F25" s="1" t="str">
        <f>IF(B25="","",VLOOKUP(B25,Data!C:AN,12,0))</f>
        <v/>
      </c>
      <c r="G25" s="1" t="str">
        <f>IF(B25="","",VLOOKUP(B25,Data!C:AN,25,0))</f>
        <v/>
      </c>
      <c r="H25" s="77" t="str">
        <f>IF(B25="","",VLOOKUP(B25,Data!C:AN,26,0))</f>
        <v/>
      </c>
      <c r="I25" s="1" t="str">
        <f>IF(B25="","",VLOOKUP(B25,Data!C:AN,34,0))</f>
        <v/>
      </c>
      <c r="J25" s="1" t="str">
        <f>IF(B25="","",VLOOKUP(B25,Data!C:AN,36,0))</f>
        <v/>
      </c>
      <c r="K25" s="82" t="str">
        <f>IF(B25="","",VLOOKUP(B25,Data!C:AN,37,0))</f>
        <v/>
      </c>
      <c r="L25" s="1" t="str">
        <f>IF(B25="","",VLOOKUP(B25,Data!C:AN,6,0))</f>
        <v/>
      </c>
      <c r="M25" s="1" t="str">
        <f>IF(B25="","",VLOOKUP(B25,Data!C:AN,7,0))</f>
        <v/>
      </c>
      <c r="N25" s="1" t="str">
        <f>IF(B25="","",VLOOKUP(B25,Data!C:AN,8,0))</f>
        <v/>
      </c>
      <c r="O25" s="1" t="str">
        <f>IF(B25="","",VLOOKUP(B25,Data!C:AN,10,0))</f>
        <v/>
      </c>
      <c r="P25" s="1" t="str">
        <f>IF(B25="","",VLOOKUP(B25,Data!C:AN,11,0))</f>
        <v/>
      </c>
      <c r="Q25" s="1" t="str">
        <f>IF(B25="","",VLOOKUP(B25,Data!C:AN,12,0))</f>
        <v/>
      </c>
      <c r="R25" s="1" t="str">
        <f>IF(B25="","",VLOOKUP(B25,Data!C:AN,13,0))</f>
        <v/>
      </c>
      <c r="S25" s="2" t="str">
        <f>IF(B25="","",VLOOKUP(B25,Data!C:AN,14,0))</f>
        <v/>
      </c>
      <c r="T25" s="2" t="str">
        <f>IF(B25="","",VLOOKUP(B25,Data!C:AN,15,0))</f>
        <v/>
      </c>
      <c r="U25" s="2" t="str">
        <f>IF(B25="","",VLOOKUP(B25,Data!C:AN,16,0))</f>
        <v/>
      </c>
      <c r="V25" s="195" t="str">
        <f>IF(B25="","",VLOOKUP(B25,Data!C:AN,17,0))</f>
        <v/>
      </c>
      <c r="W25" s="2" t="str">
        <f>IF(B25="","",VLOOKUP(B25,Data!C:AN,18,0))</f>
        <v/>
      </c>
      <c r="X25" s="1" t="str">
        <f>IF(B25="","",VLOOKUP(B25,Data!C:AN,19,0))</f>
        <v/>
      </c>
      <c r="Y25" s="1" t="str">
        <f>IF(B25="","",VLOOKUP(B25,Data!C:AN,20,0))</f>
        <v/>
      </c>
      <c r="Z25" s="1" t="str">
        <f>IF(B25="","",VLOOKUP(B25,Data!C:AN,21,0))</f>
        <v/>
      </c>
      <c r="AA25" s="1" t="str">
        <f>IF(B25="","",VLOOKUP(B25,Data!C:AN,22,0))</f>
        <v/>
      </c>
      <c r="AB25" s="1" t="str">
        <f>IF(B25="","",VLOOKUP(B25,Data!C:AN,23,0))</f>
        <v/>
      </c>
      <c r="AC25" s="1" t="str">
        <f>IF(B25="","",VLOOKUP(B25,Data!C:AN,24,0))</f>
        <v/>
      </c>
      <c r="AD25" s="1" t="str">
        <f>IF(B25="","",VLOOKUP(B25,Data!C:AN,26,0))</f>
        <v/>
      </c>
      <c r="AE25" s="1" t="str">
        <f>IF(B25="","",VLOOKUP(B25,Data!C:AN,28,0))</f>
        <v/>
      </c>
      <c r="AF25" s="1" t="str">
        <f>IF(B25="","",VLOOKUP(B25,Data!C:AN,29,0))</f>
        <v/>
      </c>
      <c r="AG25" s="1" t="str">
        <f>IF(B25="","",VLOOKUP(B25,Data!C:AN,30,0))</f>
        <v/>
      </c>
      <c r="AH25" s="1" t="str">
        <f>IF(B25="","",VLOOKUP(B25,Data!C:AN,31,0))</f>
        <v/>
      </c>
      <c r="AI25" s="55" t="str">
        <f>IF(B25="","",VLOOKUP(B25,Data!C:AN,32,0))</f>
        <v/>
      </c>
      <c r="AJ25" s="55" t="str">
        <f>IF(B25="","",VLOOKUP(B25,Data!C:AN,33,0))</f>
        <v/>
      </c>
    </row>
    <row r="26" spans="2:36" ht="15">
      <c r="B26" s="1" t="str">
        <f>IF($B$1=0,"",IF(COUNT($B$4:B25)+1&gt;$B$1,"",COUNT($B$4:B25)+1))</f>
        <v/>
      </c>
      <c r="C26" s="1" t="str">
        <f>IF(B26="","",VLOOKUP(B26,Data!C:AN,3,0))</f>
        <v/>
      </c>
      <c r="D26" s="1" t="str">
        <f>IF(B26="","",VLOOKUP(B26,Data!C:AN,4,0))</f>
        <v/>
      </c>
      <c r="E26" s="1" t="str">
        <f>IF(B26="","",VLOOKUP(B26,Data!C:AN,5,0))</f>
        <v/>
      </c>
      <c r="F26" s="1" t="str">
        <f>IF(B26="","",VLOOKUP(B26,Data!C:AN,12,0))</f>
        <v/>
      </c>
      <c r="G26" s="1" t="str">
        <f>IF(B26="","",VLOOKUP(B26,Data!C:AN,25,0))</f>
        <v/>
      </c>
      <c r="H26" s="77" t="str">
        <f>IF(B26="","",VLOOKUP(B26,Data!C:AN,26,0))</f>
        <v/>
      </c>
      <c r="I26" s="1" t="str">
        <f>IF(B26="","",VLOOKUP(B26,Data!C:AN,34,0))</f>
        <v/>
      </c>
      <c r="J26" s="1" t="str">
        <f>IF(B26="","",VLOOKUP(B26,Data!C:AN,36,0))</f>
        <v/>
      </c>
      <c r="K26" s="82" t="str">
        <f>IF(B26="","",VLOOKUP(B26,Data!C:AN,37,0))</f>
        <v/>
      </c>
      <c r="L26" s="1" t="str">
        <f>IF(B26="","",VLOOKUP(B26,Data!C:AN,6,0))</f>
        <v/>
      </c>
      <c r="M26" s="1" t="str">
        <f>IF(B26="","",VLOOKUP(B26,Data!C:AN,7,0))</f>
        <v/>
      </c>
      <c r="N26" s="1" t="str">
        <f>IF(B26="","",VLOOKUP(B26,Data!C:AN,8,0))</f>
        <v/>
      </c>
      <c r="O26" s="1" t="str">
        <f>IF(B26="","",VLOOKUP(B26,Data!C:AN,10,0))</f>
        <v/>
      </c>
      <c r="P26" s="1" t="str">
        <f>IF(B26="","",VLOOKUP(B26,Data!C:AN,11,0))</f>
        <v/>
      </c>
      <c r="Q26" s="1" t="str">
        <f>IF(B26="","",VLOOKUP(B26,Data!C:AN,12,0))</f>
        <v/>
      </c>
      <c r="R26" s="1" t="str">
        <f>IF(B26="","",VLOOKUP(B26,Data!C:AN,13,0))</f>
        <v/>
      </c>
      <c r="S26" s="2" t="str">
        <f>IF(B26="","",VLOOKUP(B26,Data!C:AN,14,0))</f>
        <v/>
      </c>
      <c r="T26" s="2" t="str">
        <f>IF(B26="","",VLOOKUP(B26,Data!C:AN,15,0))</f>
        <v/>
      </c>
      <c r="U26" s="2" t="str">
        <f>IF(B26="","",VLOOKUP(B26,Data!C:AN,16,0))</f>
        <v/>
      </c>
      <c r="V26" s="195" t="str">
        <f>IF(B26="","",VLOOKUP(B26,Data!C:AN,17,0))</f>
        <v/>
      </c>
      <c r="W26" s="2" t="str">
        <f>IF(B26="","",VLOOKUP(B26,Data!C:AN,18,0))</f>
        <v/>
      </c>
      <c r="X26" s="1" t="str">
        <f>IF(B26="","",VLOOKUP(B26,Data!C:AN,19,0))</f>
        <v/>
      </c>
      <c r="Y26" s="1" t="str">
        <f>IF(B26="","",VLOOKUP(B26,Data!C:AN,20,0))</f>
        <v/>
      </c>
      <c r="Z26" s="1" t="str">
        <f>IF(B26="","",VLOOKUP(B26,Data!C:AN,21,0))</f>
        <v/>
      </c>
      <c r="AA26" s="1" t="str">
        <f>IF(B26="","",VLOOKUP(B26,Data!C:AN,22,0))</f>
        <v/>
      </c>
      <c r="AB26" s="1" t="str">
        <f>IF(B26="","",VLOOKUP(B26,Data!C:AN,23,0))</f>
        <v/>
      </c>
      <c r="AC26" s="1" t="str">
        <f>IF(B26="","",VLOOKUP(B26,Data!C:AN,24,0))</f>
        <v/>
      </c>
      <c r="AD26" s="1" t="str">
        <f>IF(B26="","",VLOOKUP(B26,Data!C:AN,26,0))</f>
        <v/>
      </c>
      <c r="AE26" s="1" t="str">
        <f>IF(B26="","",VLOOKUP(B26,Data!C:AN,28,0))</f>
        <v/>
      </c>
      <c r="AF26" s="1" t="str">
        <f>IF(B26="","",VLOOKUP(B26,Data!C:AN,29,0))</f>
        <v/>
      </c>
      <c r="AG26" s="1" t="str">
        <f>IF(B26="","",VLOOKUP(B26,Data!C:AN,30,0))</f>
        <v/>
      </c>
      <c r="AH26" s="1" t="str">
        <f>IF(B26="","",VLOOKUP(B26,Data!C:AN,31,0))</f>
        <v/>
      </c>
      <c r="AI26" s="55" t="str">
        <f>IF(B26="","",VLOOKUP(B26,Data!C:AN,32,0))</f>
        <v/>
      </c>
      <c r="AJ26" s="55" t="str">
        <f>IF(B26="","",VLOOKUP(B26,Data!C:AN,33,0))</f>
        <v/>
      </c>
    </row>
    <row r="27" spans="2:36" ht="15">
      <c r="B27" s="1" t="str">
        <f>IF($B$1=0,"",IF(COUNT($B$4:B26)+1&gt;$B$1,"",COUNT($B$4:B26)+1))</f>
        <v/>
      </c>
      <c r="C27" s="1" t="str">
        <f>IF(B27="","",VLOOKUP(B27,Data!C:AN,3,0))</f>
        <v/>
      </c>
      <c r="D27" s="1" t="str">
        <f>IF(B27="","",VLOOKUP(B27,Data!C:AN,4,0))</f>
        <v/>
      </c>
      <c r="E27" s="1" t="str">
        <f>IF(B27="","",VLOOKUP(B27,Data!C:AN,5,0))</f>
        <v/>
      </c>
      <c r="F27" s="1" t="str">
        <f>IF(B27="","",VLOOKUP(B27,Data!C:AN,12,0))</f>
        <v/>
      </c>
      <c r="G27" s="1" t="str">
        <f>IF(B27="","",VLOOKUP(B27,Data!C:AN,25,0))</f>
        <v/>
      </c>
      <c r="H27" s="77" t="str">
        <f>IF(B27="","",VLOOKUP(B27,Data!C:AN,26,0))</f>
        <v/>
      </c>
      <c r="I27" s="1" t="str">
        <f>IF(B27="","",VLOOKUP(B27,Data!C:AN,34,0))</f>
        <v/>
      </c>
      <c r="J27" s="1" t="str">
        <f>IF(B27="","",VLOOKUP(B27,Data!C:AN,36,0))</f>
        <v/>
      </c>
      <c r="K27" s="82" t="str">
        <f>IF(B27="","",VLOOKUP(B27,Data!C:AN,37,0))</f>
        <v/>
      </c>
      <c r="L27" s="1" t="str">
        <f>IF(B27="","",VLOOKUP(B27,Data!C:AN,6,0))</f>
        <v/>
      </c>
      <c r="M27" s="1" t="str">
        <f>IF(B27="","",VLOOKUP(B27,Data!C:AN,7,0))</f>
        <v/>
      </c>
      <c r="N27" s="1" t="str">
        <f>IF(B27="","",VLOOKUP(B27,Data!C:AN,8,0))</f>
        <v/>
      </c>
      <c r="O27" s="1" t="str">
        <f>IF(B27="","",VLOOKUP(B27,Data!C:AN,10,0))</f>
        <v/>
      </c>
      <c r="P27" s="1" t="str">
        <f>IF(B27="","",VLOOKUP(B27,Data!C:AN,11,0))</f>
        <v/>
      </c>
      <c r="Q27" s="1" t="str">
        <f>IF(B27="","",VLOOKUP(B27,Data!C:AN,12,0))</f>
        <v/>
      </c>
      <c r="R27" s="1" t="str">
        <f>IF(B27="","",VLOOKUP(B27,Data!C:AN,13,0))</f>
        <v/>
      </c>
      <c r="S27" s="2" t="str">
        <f>IF(B27="","",VLOOKUP(B27,Data!C:AN,14,0))</f>
        <v/>
      </c>
      <c r="T27" s="2" t="str">
        <f>IF(B27="","",VLOOKUP(B27,Data!C:AN,15,0))</f>
        <v/>
      </c>
      <c r="U27" s="2" t="str">
        <f>IF(B27="","",VLOOKUP(B27,Data!C:AN,16,0))</f>
        <v/>
      </c>
      <c r="V27" s="195" t="str">
        <f>IF(B27="","",VLOOKUP(B27,Data!C:AN,17,0))</f>
        <v/>
      </c>
      <c r="W27" s="2" t="str">
        <f>IF(B27="","",VLOOKUP(B27,Data!C:AN,18,0))</f>
        <v/>
      </c>
      <c r="X27" s="1" t="str">
        <f>IF(B27="","",VLOOKUP(B27,Data!C:AN,19,0))</f>
        <v/>
      </c>
      <c r="Y27" s="1" t="str">
        <f>IF(B27="","",VLOOKUP(B27,Data!C:AN,20,0))</f>
        <v/>
      </c>
      <c r="Z27" s="1" t="str">
        <f>IF(B27="","",VLOOKUP(B27,Data!C:AN,21,0))</f>
        <v/>
      </c>
      <c r="AA27" s="1" t="str">
        <f>IF(B27="","",VLOOKUP(B27,Data!C:AN,22,0))</f>
        <v/>
      </c>
      <c r="AB27" s="1" t="str">
        <f>IF(B27="","",VLOOKUP(B27,Data!C:AN,23,0))</f>
        <v/>
      </c>
      <c r="AC27" s="1" t="str">
        <f>IF(B27="","",VLOOKUP(B27,Data!C:AN,24,0))</f>
        <v/>
      </c>
      <c r="AD27" s="1" t="str">
        <f>IF(B27="","",VLOOKUP(B27,Data!C:AN,26,0))</f>
        <v/>
      </c>
      <c r="AE27" s="1" t="str">
        <f>IF(B27="","",VLOOKUP(B27,Data!C:AN,28,0))</f>
        <v/>
      </c>
      <c r="AF27" s="1" t="str">
        <f>IF(B27="","",VLOOKUP(B27,Data!C:AN,29,0))</f>
        <v/>
      </c>
      <c r="AG27" s="1" t="str">
        <f>IF(B27="","",VLOOKUP(B27,Data!C:AN,30,0))</f>
        <v/>
      </c>
      <c r="AH27" s="1" t="str">
        <f>IF(B27="","",VLOOKUP(B27,Data!C:AN,31,0))</f>
        <v/>
      </c>
      <c r="AI27" s="55" t="str">
        <f>IF(B27="","",VLOOKUP(B27,Data!C:AN,32,0))</f>
        <v/>
      </c>
      <c r="AJ27" s="55" t="str">
        <f>IF(B27="","",VLOOKUP(B27,Data!C:AN,33,0))</f>
        <v/>
      </c>
    </row>
    <row r="28" spans="2:36" ht="15">
      <c r="B28" s="1" t="str">
        <f>IF($B$1=0,"",IF(COUNT($B$4:B27)+1&gt;$B$1,"",COUNT($B$4:B27)+1))</f>
        <v/>
      </c>
      <c r="C28" s="1" t="str">
        <f>IF(B28="","",VLOOKUP(B28,Data!C:AN,3,0))</f>
        <v/>
      </c>
      <c r="D28" s="1" t="str">
        <f>IF(B28="","",VLOOKUP(B28,Data!C:AN,4,0))</f>
        <v/>
      </c>
      <c r="E28" s="1" t="str">
        <f>IF(B28="","",VLOOKUP(B28,Data!C:AN,5,0))</f>
        <v/>
      </c>
      <c r="F28" s="1" t="str">
        <f>IF(B28="","",VLOOKUP(B28,Data!C:AN,12,0))</f>
        <v/>
      </c>
      <c r="G28" s="1" t="str">
        <f>IF(B28="","",VLOOKUP(B28,Data!C:AN,25,0))</f>
        <v/>
      </c>
      <c r="H28" s="77" t="str">
        <f>IF(B28="","",VLOOKUP(B28,Data!C:AN,26,0))</f>
        <v/>
      </c>
      <c r="I28" s="1" t="str">
        <f>IF(B28="","",VLOOKUP(B28,Data!C:AN,34,0))</f>
        <v/>
      </c>
      <c r="J28" s="1" t="str">
        <f>IF(B28="","",VLOOKUP(B28,Data!C:AN,36,0))</f>
        <v/>
      </c>
      <c r="K28" s="82" t="str">
        <f>IF(B28="","",VLOOKUP(B28,Data!C:AN,37,0))</f>
        <v/>
      </c>
      <c r="L28" s="1" t="str">
        <f>IF(B28="","",VLOOKUP(B28,Data!C:AN,6,0))</f>
        <v/>
      </c>
      <c r="M28" s="1" t="str">
        <f>IF(B28="","",VLOOKUP(B28,Data!C:AN,7,0))</f>
        <v/>
      </c>
      <c r="N28" s="1" t="str">
        <f>IF(B28="","",VLOOKUP(B28,Data!C:AN,8,0))</f>
        <v/>
      </c>
      <c r="O28" s="1" t="str">
        <f>IF(B28="","",VLOOKUP(B28,Data!C:AN,10,0))</f>
        <v/>
      </c>
      <c r="P28" s="1" t="str">
        <f>IF(B28="","",VLOOKUP(B28,Data!C:AN,11,0))</f>
        <v/>
      </c>
      <c r="Q28" s="1" t="str">
        <f>IF(B28="","",VLOOKUP(B28,Data!C:AN,12,0))</f>
        <v/>
      </c>
      <c r="R28" s="1" t="str">
        <f>IF(B28="","",VLOOKUP(B28,Data!C:AN,13,0))</f>
        <v/>
      </c>
      <c r="S28" s="2" t="str">
        <f>IF(B28="","",VLOOKUP(B28,Data!C:AN,14,0))</f>
        <v/>
      </c>
      <c r="T28" s="2" t="str">
        <f>IF(B28="","",VLOOKUP(B28,Data!C:AN,15,0))</f>
        <v/>
      </c>
      <c r="U28" s="2" t="str">
        <f>IF(B28="","",VLOOKUP(B28,Data!C:AN,16,0))</f>
        <v/>
      </c>
      <c r="V28" s="195" t="str">
        <f>IF(B28="","",VLOOKUP(B28,Data!C:AN,17,0))</f>
        <v/>
      </c>
      <c r="W28" s="2" t="str">
        <f>IF(B28="","",VLOOKUP(B28,Data!C:AN,18,0))</f>
        <v/>
      </c>
      <c r="X28" s="1" t="str">
        <f>IF(B28="","",VLOOKUP(B28,Data!C:AN,19,0))</f>
        <v/>
      </c>
      <c r="Y28" s="1" t="str">
        <f>IF(B28="","",VLOOKUP(B28,Data!C:AN,20,0))</f>
        <v/>
      </c>
      <c r="Z28" s="1" t="str">
        <f>IF(B28="","",VLOOKUP(B28,Data!C:AN,21,0))</f>
        <v/>
      </c>
      <c r="AA28" s="1" t="str">
        <f>IF(B28="","",VLOOKUP(B28,Data!C:AN,22,0))</f>
        <v/>
      </c>
      <c r="AB28" s="1" t="str">
        <f>IF(B28="","",VLOOKUP(B28,Data!C:AN,23,0))</f>
        <v/>
      </c>
      <c r="AC28" s="1" t="str">
        <f>IF(B28="","",VLOOKUP(B28,Data!C:AN,24,0))</f>
        <v/>
      </c>
      <c r="AD28" s="1" t="str">
        <f>IF(B28="","",VLOOKUP(B28,Data!C:AN,26,0))</f>
        <v/>
      </c>
      <c r="AE28" s="1" t="str">
        <f>IF(B28="","",VLOOKUP(B28,Data!C:AN,28,0))</f>
        <v/>
      </c>
      <c r="AF28" s="1" t="str">
        <f>IF(B28="","",VLOOKUP(B28,Data!C:AN,29,0))</f>
        <v/>
      </c>
      <c r="AG28" s="1" t="str">
        <f>IF(B28="","",VLOOKUP(B28,Data!C:AN,30,0))</f>
        <v/>
      </c>
      <c r="AH28" s="1" t="str">
        <f>IF(B28="","",VLOOKUP(B28,Data!C:AN,31,0))</f>
        <v/>
      </c>
      <c r="AI28" s="55" t="str">
        <f>IF(B28="","",VLOOKUP(B28,Data!C:AN,32,0))</f>
        <v/>
      </c>
      <c r="AJ28" s="55" t="str">
        <f>IF(B28="","",VLOOKUP(B28,Data!C:AN,33,0))</f>
        <v/>
      </c>
    </row>
    <row r="29" spans="2:36" ht="15">
      <c r="B29" s="1" t="str">
        <f>IF($B$1=0,"",IF(COUNT($B$4:B28)+1&gt;$B$1,"",COUNT($B$4:B28)+1))</f>
        <v/>
      </c>
      <c r="C29" s="1" t="str">
        <f>IF(B29="","",VLOOKUP(B29,Data!C:AN,3,0))</f>
        <v/>
      </c>
      <c r="D29" s="1" t="str">
        <f>IF(B29="","",VLOOKUP(B29,Data!C:AN,4,0))</f>
        <v/>
      </c>
      <c r="E29" s="1" t="str">
        <f>IF(B29="","",VLOOKUP(B29,Data!C:AN,5,0))</f>
        <v/>
      </c>
      <c r="F29" s="1" t="str">
        <f>IF(B29="","",VLOOKUP(B29,Data!C:AN,12,0))</f>
        <v/>
      </c>
      <c r="G29" s="1" t="str">
        <f>IF(B29="","",VLOOKUP(B29,Data!C:AN,25,0))</f>
        <v/>
      </c>
      <c r="H29" s="77" t="str">
        <f>IF(B29="","",VLOOKUP(B29,Data!C:AN,26,0))</f>
        <v/>
      </c>
      <c r="I29" s="1" t="str">
        <f>IF(B29="","",VLOOKUP(B29,Data!C:AN,34,0))</f>
        <v/>
      </c>
      <c r="J29" s="1" t="str">
        <f>IF(B29="","",VLOOKUP(B29,Data!C:AN,36,0))</f>
        <v/>
      </c>
      <c r="K29" s="82" t="str">
        <f>IF(B29="","",VLOOKUP(B29,Data!C:AN,37,0))</f>
        <v/>
      </c>
      <c r="L29" s="1" t="str">
        <f>IF(B29="","",VLOOKUP(B29,Data!C:AN,6,0))</f>
        <v/>
      </c>
      <c r="M29" s="1" t="str">
        <f>IF(B29="","",VLOOKUP(B29,Data!C:AN,7,0))</f>
        <v/>
      </c>
      <c r="N29" s="1" t="str">
        <f>IF(B29="","",VLOOKUP(B29,Data!C:AN,8,0))</f>
        <v/>
      </c>
      <c r="O29" s="1" t="str">
        <f>IF(B29="","",VLOOKUP(B29,Data!C:AN,10,0))</f>
        <v/>
      </c>
      <c r="P29" s="1" t="str">
        <f>IF(B29="","",VLOOKUP(B29,Data!C:AN,11,0))</f>
        <v/>
      </c>
      <c r="Q29" s="1" t="str">
        <f>IF(B29="","",VLOOKUP(B29,Data!C:AN,12,0))</f>
        <v/>
      </c>
      <c r="R29" s="1" t="str">
        <f>IF(B29="","",VLOOKUP(B29,Data!C:AN,13,0))</f>
        <v/>
      </c>
      <c r="S29" s="2" t="str">
        <f>IF(B29="","",VLOOKUP(B29,Data!C:AN,14,0))</f>
        <v/>
      </c>
      <c r="T29" s="2" t="str">
        <f>IF(B29="","",VLOOKUP(B29,Data!C:AN,15,0))</f>
        <v/>
      </c>
      <c r="U29" s="2" t="str">
        <f>IF(B29="","",VLOOKUP(B29,Data!C:AN,16,0))</f>
        <v/>
      </c>
      <c r="V29" s="195" t="str">
        <f>IF(B29="","",VLOOKUP(B29,Data!C:AN,17,0))</f>
        <v/>
      </c>
      <c r="W29" s="2" t="str">
        <f>IF(B29="","",VLOOKUP(B29,Data!C:AN,18,0))</f>
        <v/>
      </c>
      <c r="X29" s="1" t="str">
        <f>IF(B29="","",VLOOKUP(B29,Data!C:AN,19,0))</f>
        <v/>
      </c>
      <c r="Y29" s="1" t="str">
        <f>IF(B29="","",VLOOKUP(B29,Data!C:AN,20,0))</f>
        <v/>
      </c>
      <c r="Z29" s="1" t="str">
        <f>IF(B29="","",VLOOKUP(B29,Data!C:AN,21,0))</f>
        <v/>
      </c>
      <c r="AA29" s="1" t="str">
        <f>IF(B29="","",VLOOKUP(B29,Data!C:AN,22,0))</f>
        <v/>
      </c>
      <c r="AB29" s="1" t="str">
        <f>IF(B29="","",VLOOKUP(B29,Data!C:AN,23,0))</f>
        <v/>
      </c>
      <c r="AC29" s="1" t="str">
        <f>IF(B29="","",VLOOKUP(B29,Data!C:AN,24,0))</f>
        <v/>
      </c>
      <c r="AD29" s="1" t="str">
        <f>IF(B29="","",VLOOKUP(B29,Data!C:AN,26,0))</f>
        <v/>
      </c>
      <c r="AE29" s="1" t="str">
        <f>IF(B29="","",VLOOKUP(B29,Data!C:AN,28,0))</f>
        <v/>
      </c>
      <c r="AF29" s="1" t="str">
        <f>IF(B29="","",VLOOKUP(B29,Data!C:AN,29,0))</f>
        <v/>
      </c>
      <c r="AG29" s="1" t="str">
        <f>IF(B29="","",VLOOKUP(B29,Data!C:AN,30,0))</f>
        <v/>
      </c>
      <c r="AH29" s="1" t="str">
        <f>IF(B29="","",VLOOKUP(B29,Data!C:AN,31,0))</f>
        <v/>
      </c>
      <c r="AI29" s="55" t="str">
        <f>IF(B29="","",VLOOKUP(B29,Data!C:AN,32,0))</f>
        <v/>
      </c>
      <c r="AJ29" s="55" t="str">
        <f>IF(B29="","",VLOOKUP(B29,Data!C:AN,33,0))</f>
        <v/>
      </c>
    </row>
    <row r="30" spans="2:36" ht="15">
      <c r="B30" s="1" t="str">
        <f>IF($B$1=0,"",IF(COUNT($B$4:B29)+1&gt;$B$1,"",COUNT($B$4:B29)+1))</f>
        <v/>
      </c>
      <c r="C30" s="1" t="str">
        <f>IF(B30="","",VLOOKUP(B30,Data!C:AN,3,0))</f>
        <v/>
      </c>
      <c r="D30" s="1" t="str">
        <f>IF(B30="","",VLOOKUP(B30,Data!C:AN,4,0))</f>
        <v/>
      </c>
      <c r="E30" s="1" t="str">
        <f>IF(B30="","",VLOOKUP(B30,Data!C:AN,5,0))</f>
        <v/>
      </c>
      <c r="F30" s="1" t="str">
        <f>IF(B30="","",VLOOKUP(B30,Data!C:AN,12,0))</f>
        <v/>
      </c>
      <c r="G30" s="1" t="str">
        <f>IF(B30="","",VLOOKUP(B30,Data!C:AN,25,0))</f>
        <v/>
      </c>
      <c r="H30" s="77" t="str">
        <f>IF(B30="","",VLOOKUP(B30,Data!C:AN,26,0))</f>
        <v/>
      </c>
      <c r="I30" s="1" t="str">
        <f>IF(B30="","",VLOOKUP(B30,Data!C:AN,34,0))</f>
        <v/>
      </c>
      <c r="J30" s="1" t="str">
        <f>IF(B30="","",VLOOKUP(B30,Data!C:AN,36,0))</f>
        <v/>
      </c>
      <c r="K30" s="82" t="str">
        <f>IF(B30="","",VLOOKUP(B30,Data!C:AN,37,0))</f>
        <v/>
      </c>
      <c r="L30" s="1" t="str">
        <f>IF(B30="","",VLOOKUP(B30,Data!C:AN,6,0))</f>
        <v/>
      </c>
      <c r="M30" s="1" t="str">
        <f>IF(B30="","",VLOOKUP(B30,Data!C:AN,7,0))</f>
        <v/>
      </c>
      <c r="N30" s="1" t="str">
        <f>IF(B30="","",VLOOKUP(B30,Data!C:AN,8,0))</f>
        <v/>
      </c>
      <c r="O30" s="1" t="str">
        <f>IF(B30="","",VLOOKUP(B30,Data!C:AN,10,0))</f>
        <v/>
      </c>
      <c r="P30" s="1" t="str">
        <f>IF(B30="","",VLOOKUP(B30,Data!C:AN,11,0))</f>
        <v/>
      </c>
      <c r="Q30" s="1" t="str">
        <f>IF(B30="","",VLOOKUP(B30,Data!C:AN,12,0))</f>
        <v/>
      </c>
      <c r="R30" s="1" t="str">
        <f>IF(B30="","",VLOOKUP(B30,Data!C:AN,13,0))</f>
        <v/>
      </c>
      <c r="S30" s="2" t="str">
        <f>IF(B30="","",VLOOKUP(B30,Data!C:AN,14,0))</f>
        <v/>
      </c>
      <c r="T30" s="2" t="str">
        <f>IF(B30="","",VLOOKUP(B30,Data!C:AN,15,0))</f>
        <v/>
      </c>
      <c r="U30" s="2" t="str">
        <f>IF(B30="","",VLOOKUP(B30,Data!C:AN,16,0))</f>
        <v/>
      </c>
      <c r="V30" s="195" t="str">
        <f>IF(B30="","",VLOOKUP(B30,Data!C:AN,17,0))</f>
        <v/>
      </c>
      <c r="W30" s="2" t="str">
        <f>IF(B30="","",VLOOKUP(B30,Data!C:AN,18,0))</f>
        <v/>
      </c>
      <c r="X30" s="1" t="str">
        <f>IF(B30="","",VLOOKUP(B30,Data!C:AN,19,0))</f>
        <v/>
      </c>
      <c r="Y30" s="1" t="str">
        <f>IF(B30="","",VLOOKUP(B30,Data!C:AN,20,0))</f>
        <v/>
      </c>
      <c r="Z30" s="1" t="str">
        <f>IF(B30="","",VLOOKUP(B30,Data!C:AN,21,0))</f>
        <v/>
      </c>
      <c r="AA30" s="1" t="str">
        <f>IF(B30="","",VLOOKUP(B30,Data!C:AN,22,0))</f>
        <v/>
      </c>
      <c r="AB30" s="1" t="str">
        <f>IF(B30="","",VLOOKUP(B30,Data!C:AN,23,0))</f>
        <v/>
      </c>
      <c r="AC30" s="1" t="str">
        <f>IF(B30="","",VLOOKUP(B30,Data!C:AN,24,0))</f>
        <v/>
      </c>
      <c r="AD30" s="1" t="str">
        <f>IF(B30="","",VLOOKUP(B30,Data!C:AN,26,0))</f>
        <v/>
      </c>
      <c r="AE30" s="1" t="str">
        <f>IF(B30="","",VLOOKUP(B30,Data!C:AN,28,0))</f>
        <v/>
      </c>
      <c r="AF30" s="1" t="str">
        <f>IF(B30="","",VLOOKUP(B30,Data!C:AN,29,0))</f>
        <v/>
      </c>
      <c r="AG30" s="1" t="str">
        <f>IF(B30="","",VLOOKUP(B30,Data!C:AN,30,0))</f>
        <v/>
      </c>
      <c r="AH30" s="1" t="str">
        <f>IF(B30="","",VLOOKUP(B30,Data!C:AN,31,0))</f>
        <v/>
      </c>
      <c r="AI30" s="55" t="str">
        <f>IF(B30="","",VLOOKUP(B30,Data!C:AN,32,0))</f>
        <v/>
      </c>
      <c r="AJ30" s="55" t="str">
        <f>IF(B30="","",VLOOKUP(B30,Data!C:AN,33,0))</f>
        <v/>
      </c>
    </row>
    <row r="31" spans="2:36" ht="15">
      <c r="B31" s="1" t="str">
        <f>IF($B$1=0,"",IF(COUNT($B$4:B30)+1&gt;$B$1,"",COUNT($B$4:B30)+1))</f>
        <v/>
      </c>
      <c r="C31" s="1" t="str">
        <f>IF(B31="","",VLOOKUP(B31,Data!C:AN,3,0))</f>
        <v/>
      </c>
      <c r="D31" s="1" t="str">
        <f>IF(B31="","",VLOOKUP(B31,Data!C:AN,4,0))</f>
        <v/>
      </c>
      <c r="E31" s="1" t="str">
        <f>IF(B31="","",VLOOKUP(B31,Data!C:AN,5,0))</f>
        <v/>
      </c>
      <c r="F31" s="1" t="str">
        <f>IF(B31="","",VLOOKUP(B31,Data!C:AN,12,0))</f>
        <v/>
      </c>
      <c r="G31" s="1" t="str">
        <f>IF(B31="","",VLOOKUP(B31,Data!C:AN,25,0))</f>
        <v/>
      </c>
      <c r="H31" s="77" t="str">
        <f>IF(B31="","",VLOOKUP(B31,Data!C:AN,26,0))</f>
        <v/>
      </c>
      <c r="I31" s="1" t="str">
        <f>IF(B31="","",VLOOKUP(B31,Data!C:AN,34,0))</f>
        <v/>
      </c>
      <c r="J31" s="1" t="str">
        <f>IF(B31="","",VLOOKUP(B31,Data!C:AN,36,0))</f>
        <v/>
      </c>
      <c r="K31" s="82" t="str">
        <f>IF(B31="","",VLOOKUP(B31,Data!C:AN,37,0))</f>
        <v/>
      </c>
      <c r="L31" s="1" t="str">
        <f>IF(B31="","",VLOOKUP(B31,Data!C:AN,6,0))</f>
        <v/>
      </c>
      <c r="M31" s="1" t="str">
        <f>IF(B31="","",VLOOKUP(B31,Data!C:AN,7,0))</f>
        <v/>
      </c>
      <c r="N31" s="1" t="str">
        <f>IF(B31="","",VLOOKUP(B31,Data!C:AN,8,0))</f>
        <v/>
      </c>
      <c r="O31" s="1" t="str">
        <f>IF(B31="","",VLOOKUP(B31,Data!C:AN,10,0))</f>
        <v/>
      </c>
      <c r="P31" s="1" t="str">
        <f>IF(B31="","",VLOOKUP(B31,Data!C:AN,11,0))</f>
        <v/>
      </c>
      <c r="Q31" s="1" t="str">
        <f>IF(B31="","",VLOOKUP(B31,Data!C:AN,12,0))</f>
        <v/>
      </c>
      <c r="R31" s="1" t="str">
        <f>IF(B31="","",VLOOKUP(B31,Data!C:AN,13,0))</f>
        <v/>
      </c>
      <c r="S31" s="2" t="str">
        <f>IF(B31="","",VLOOKUP(B31,Data!C:AN,14,0))</f>
        <v/>
      </c>
      <c r="T31" s="2" t="str">
        <f>IF(B31="","",VLOOKUP(B31,Data!C:AN,15,0))</f>
        <v/>
      </c>
      <c r="U31" s="2" t="str">
        <f>IF(B31="","",VLOOKUP(B31,Data!C:AN,16,0))</f>
        <v/>
      </c>
      <c r="V31" s="195" t="str">
        <f>IF(B31="","",VLOOKUP(B31,Data!C:AN,17,0))</f>
        <v/>
      </c>
      <c r="W31" s="2" t="str">
        <f>IF(B31="","",VLOOKUP(B31,Data!C:AN,18,0))</f>
        <v/>
      </c>
      <c r="X31" s="1" t="str">
        <f>IF(B31="","",VLOOKUP(B31,Data!C:AN,19,0))</f>
        <v/>
      </c>
      <c r="Y31" s="1" t="str">
        <f>IF(B31="","",VLOOKUP(B31,Data!C:AN,20,0))</f>
        <v/>
      </c>
      <c r="Z31" s="1" t="str">
        <f>IF(B31="","",VLOOKUP(B31,Data!C:AN,21,0))</f>
        <v/>
      </c>
      <c r="AA31" s="1" t="str">
        <f>IF(B31="","",VLOOKUP(B31,Data!C:AN,22,0))</f>
        <v/>
      </c>
      <c r="AB31" s="1" t="str">
        <f>IF(B31="","",VLOOKUP(B31,Data!C:AN,23,0))</f>
        <v/>
      </c>
      <c r="AC31" s="1" t="str">
        <f>IF(B31="","",VLOOKUP(B31,Data!C:AN,24,0))</f>
        <v/>
      </c>
      <c r="AD31" s="1" t="str">
        <f>IF(B31="","",VLOOKUP(B31,Data!C:AN,26,0))</f>
        <v/>
      </c>
      <c r="AE31" s="1" t="str">
        <f>IF(B31="","",VLOOKUP(B31,Data!C:AN,28,0))</f>
        <v/>
      </c>
      <c r="AF31" s="1" t="str">
        <f>IF(B31="","",VLOOKUP(B31,Data!C:AN,29,0))</f>
        <v/>
      </c>
      <c r="AG31" s="1" t="str">
        <f>IF(B31="","",VLOOKUP(B31,Data!C:AN,30,0))</f>
        <v/>
      </c>
      <c r="AH31" s="1" t="str">
        <f>IF(B31="","",VLOOKUP(B31,Data!C:AN,31,0))</f>
        <v/>
      </c>
      <c r="AI31" s="55" t="str">
        <f>IF(B31="","",VLOOKUP(B31,Data!C:AN,32,0))</f>
        <v/>
      </c>
      <c r="AJ31" s="55" t="str">
        <f>IF(B31="","",VLOOKUP(B31,Data!C:AN,33,0))</f>
        <v/>
      </c>
    </row>
    <row r="32" spans="2:36" ht="15">
      <c r="B32" s="1" t="str">
        <f>IF($B$1=0,"",IF(COUNT($B$4:B31)+1&gt;$B$1,"",COUNT($B$4:B31)+1))</f>
        <v/>
      </c>
      <c r="C32" s="1" t="str">
        <f>IF(B32="","",VLOOKUP(B32,Data!C:AN,3,0))</f>
        <v/>
      </c>
      <c r="D32" s="1" t="str">
        <f>IF(B32="","",VLOOKUP(B32,Data!C:AN,4,0))</f>
        <v/>
      </c>
      <c r="E32" s="1" t="str">
        <f>IF(B32="","",VLOOKUP(B32,Data!C:AN,5,0))</f>
        <v/>
      </c>
      <c r="F32" s="1" t="str">
        <f>IF(B32="","",VLOOKUP(B32,Data!C:AN,12,0))</f>
        <v/>
      </c>
      <c r="G32" s="1" t="str">
        <f>IF(B32="","",VLOOKUP(B32,Data!C:AN,25,0))</f>
        <v/>
      </c>
      <c r="H32" s="77" t="str">
        <f>IF(B32="","",VLOOKUP(B32,Data!C:AN,26,0))</f>
        <v/>
      </c>
      <c r="I32" s="1" t="str">
        <f>IF(B32="","",VLOOKUP(B32,Data!C:AN,34,0))</f>
        <v/>
      </c>
      <c r="J32" s="1" t="str">
        <f>IF(B32="","",VLOOKUP(B32,Data!C:AN,36,0))</f>
        <v/>
      </c>
      <c r="K32" s="82" t="str">
        <f>IF(B32="","",VLOOKUP(B32,Data!C:AN,37,0))</f>
        <v/>
      </c>
      <c r="L32" s="1" t="str">
        <f>IF(B32="","",VLOOKUP(B32,Data!C:AN,6,0))</f>
        <v/>
      </c>
      <c r="M32" s="1" t="str">
        <f>IF(B32="","",VLOOKUP(B32,Data!C:AN,7,0))</f>
        <v/>
      </c>
      <c r="N32" s="1" t="str">
        <f>IF(B32="","",VLOOKUP(B32,Data!C:AN,8,0))</f>
        <v/>
      </c>
      <c r="O32" s="1" t="str">
        <f>IF(B32="","",VLOOKUP(B32,Data!C:AN,10,0))</f>
        <v/>
      </c>
      <c r="P32" s="1" t="str">
        <f>IF(B32="","",VLOOKUP(B32,Data!C:AN,11,0))</f>
        <v/>
      </c>
      <c r="Q32" s="1" t="str">
        <f>IF(B32="","",VLOOKUP(B32,Data!C:AN,12,0))</f>
        <v/>
      </c>
      <c r="R32" s="1" t="str">
        <f>IF(B32="","",VLOOKUP(B32,Data!C:AN,13,0))</f>
        <v/>
      </c>
      <c r="S32" s="2" t="str">
        <f>IF(B32="","",VLOOKUP(B32,Data!C:AN,14,0))</f>
        <v/>
      </c>
      <c r="T32" s="2" t="str">
        <f>IF(B32="","",VLOOKUP(B32,Data!C:AN,15,0))</f>
        <v/>
      </c>
      <c r="U32" s="2" t="str">
        <f>IF(B32="","",VLOOKUP(B32,Data!C:AN,16,0))</f>
        <v/>
      </c>
      <c r="V32" s="195" t="str">
        <f>IF(B32="","",VLOOKUP(B32,Data!C:AN,17,0))</f>
        <v/>
      </c>
      <c r="W32" s="2" t="str">
        <f>IF(B32="","",VLOOKUP(B32,Data!C:AN,18,0))</f>
        <v/>
      </c>
      <c r="X32" s="1" t="str">
        <f>IF(B32="","",VLOOKUP(B32,Data!C:AN,19,0))</f>
        <v/>
      </c>
      <c r="Y32" s="1" t="str">
        <f>IF(B32="","",VLOOKUP(B32,Data!C:AN,20,0))</f>
        <v/>
      </c>
      <c r="Z32" s="1" t="str">
        <f>IF(B32="","",VLOOKUP(B32,Data!C:AN,21,0))</f>
        <v/>
      </c>
      <c r="AA32" s="1" t="str">
        <f>IF(B32="","",VLOOKUP(B32,Data!C:AN,22,0))</f>
        <v/>
      </c>
      <c r="AB32" s="1" t="str">
        <f>IF(B32="","",VLOOKUP(B32,Data!C:AN,23,0))</f>
        <v/>
      </c>
      <c r="AC32" s="1" t="str">
        <f>IF(B32="","",VLOOKUP(B32,Data!C:AN,24,0))</f>
        <v/>
      </c>
      <c r="AD32" s="1" t="str">
        <f>IF(B32="","",VLOOKUP(B32,Data!C:AN,26,0))</f>
        <v/>
      </c>
      <c r="AE32" s="1" t="str">
        <f>IF(B32="","",VLOOKUP(B32,Data!C:AN,28,0))</f>
        <v/>
      </c>
      <c r="AF32" s="1" t="str">
        <f>IF(B32="","",VLOOKUP(B32,Data!C:AN,29,0))</f>
        <v/>
      </c>
      <c r="AG32" s="1" t="str">
        <f>IF(B32="","",VLOOKUP(B32,Data!C:AN,30,0))</f>
        <v/>
      </c>
      <c r="AH32" s="1" t="str">
        <f>IF(B32="","",VLOOKUP(B32,Data!C:AN,31,0))</f>
        <v/>
      </c>
      <c r="AI32" s="55" t="str">
        <f>IF(B32="","",VLOOKUP(B32,Data!C:AN,32,0))</f>
        <v/>
      </c>
      <c r="AJ32" s="55" t="str">
        <f>IF(B32="","",VLOOKUP(B32,Data!C:AN,33,0))</f>
        <v/>
      </c>
    </row>
    <row r="33" spans="2:36" ht="15">
      <c r="B33" s="1" t="str">
        <f>IF($B$1=0,"",IF(COUNT($B$4:B32)+1&gt;$B$1,"",COUNT($B$4:B32)+1))</f>
        <v/>
      </c>
      <c r="C33" s="1" t="str">
        <f>IF(B33="","",VLOOKUP(B33,Data!C:AN,3,0))</f>
        <v/>
      </c>
      <c r="D33" s="1" t="str">
        <f>IF(B33="","",VLOOKUP(B33,Data!C:AN,4,0))</f>
        <v/>
      </c>
      <c r="E33" s="1" t="str">
        <f>IF(B33="","",VLOOKUP(B33,Data!C:AN,5,0))</f>
        <v/>
      </c>
      <c r="F33" s="1" t="str">
        <f>IF(B33="","",VLOOKUP(B33,Data!C:AN,12,0))</f>
        <v/>
      </c>
      <c r="G33" s="1" t="str">
        <f>IF(B33="","",VLOOKUP(B33,Data!C:AN,25,0))</f>
        <v/>
      </c>
      <c r="H33" s="77" t="str">
        <f>IF(B33="","",VLOOKUP(B33,Data!C:AN,26,0))</f>
        <v/>
      </c>
      <c r="I33" s="1" t="str">
        <f>IF(B33="","",VLOOKUP(B33,Data!C:AN,34,0))</f>
        <v/>
      </c>
      <c r="J33" s="1" t="str">
        <f>IF(B33="","",VLOOKUP(B33,Data!C:AN,36,0))</f>
        <v/>
      </c>
      <c r="K33" s="82" t="str">
        <f>IF(B33="","",VLOOKUP(B33,Data!C:AN,37,0))</f>
        <v/>
      </c>
      <c r="L33" s="1" t="str">
        <f>IF(B33="","",VLOOKUP(B33,Data!C:AN,6,0))</f>
        <v/>
      </c>
      <c r="M33" s="1" t="str">
        <f>IF(B33="","",VLOOKUP(B33,Data!C:AN,7,0))</f>
        <v/>
      </c>
      <c r="N33" s="1" t="str">
        <f>IF(B33="","",VLOOKUP(B33,Data!C:AN,8,0))</f>
        <v/>
      </c>
      <c r="O33" s="1" t="str">
        <f>IF(B33="","",VLOOKUP(B33,Data!C:AN,10,0))</f>
        <v/>
      </c>
      <c r="P33" s="1" t="str">
        <f>IF(B33="","",VLOOKUP(B33,Data!C:AN,11,0))</f>
        <v/>
      </c>
      <c r="Q33" s="1" t="str">
        <f>IF(B33="","",VLOOKUP(B33,Data!C:AN,12,0))</f>
        <v/>
      </c>
      <c r="R33" s="1" t="str">
        <f>IF(B33="","",VLOOKUP(B33,Data!C:AN,13,0))</f>
        <v/>
      </c>
      <c r="S33" s="2" t="str">
        <f>IF(B33="","",VLOOKUP(B33,Data!C:AN,14,0))</f>
        <v/>
      </c>
      <c r="T33" s="2" t="str">
        <f>IF(B33="","",VLOOKUP(B33,Data!C:AN,15,0))</f>
        <v/>
      </c>
      <c r="U33" s="2" t="str">
        <f>IF(B33="","",VLOOKUP(B33,Data!C:AN,16,0))</f>
        <v/>
      </c>
      <c r="V33" s="195" t="str">
        <f>IF(B33="","",VLOOKUP(B33,Data!C:AN,17,0))</f>
        <v/>
      </c>
      <c r="W33" s="2" t="str">
        <f>IF(B33="","",VLOOKUP(B33,Data!C:AN,18,0))</f>
        <v/>
      </c>
      <c r="X33" s="1" t="str">
        <f>IF(B33="","",VLOOKUP(B33,Data!C:AN,19,0))</f>
        <v/>
      </c>
      <c r="Y33" s="1" t="str">
        <f>IF(B33="","",VLOOKUP(B33,Data!C:AN,20,0))</f>
        <v/>
      </c>
      <c r="Z33" s="1" t="str">
        <f>IF(B33="","",VLOOKUP(B33,Data!C:AN,21,0))</f>
        <v/>
      </c>
      <c r="AA33" s="1" t="str">
        <f>IF(B33="","",VLOOKUP(B33,Data!C:AN,22,0))</f>
        <v/>
      </c>
      <c r="AB33" s="1" t="str">
        <f>IF(B33="","",VLOOKUP(B33,Data!C:AN,23,0))</f>
        <v/>
      </c>
      <c r="AC33" s="1" t="str">
        <f>IF(B33="","",VLOOKUP(B33,Data!C:AN,24,0))</f>
        <v/>
      </c>
      <c r="AD33" s="1" t="str">
        <f>IF(B33="","",VLOOKUP(B33,Data!C:AN,26,0))</f>
        <v/>
      </c>
      <c r="AE33" s="1" t="str">
        <f>IF(B33="","",VLOOKUP(B33,Data!C:AN,28,0))</f>
        <v/>
      </c>
      <c r="AF33" s="1" t="str">
        <f>IF(B33="","",VLOOKUP(B33,Data!C:AN,29,0))</f>
        <v/>
      </c>
      <c r="AG33" s="1" t="str">
        <f>IF(B33="","",VLOOKUP(B33,Data!C:AN,30,0))</f>
        <v/>
      </c>
      <c r="AH33" s="1" t="str">
        <f>IF(B33="","",VLOOKUP(B33,Data!C:AN,31,0))</f>
        <v/>
      </c>
      <c r="AI33" s="55" t="str">
        <f>IF(B33="","",VLOOKUP(B33,Data!C:AN,32,0))</f>
        <v/>
      </c>
      <c r="AJ33" s="55" t="str">
        <f>IF(B33="","",VLOOKUP(B33,Data!C:AN,33,0))</f>
        <v/>
      </c>
    </row>
    <row r="34" spans="2:36" ht="15">
      <c r="B34" s="1" t="str">
        <f>IF($B$1=0,"",IF(COUNT($B$4:B33)+1&gt;$B$1,"",COUNT($B$4:B33)+1))</f>
        <v/>
      </c>
      <c r="C34" s="1" t="str">
        <f>IF(B34="","",VLOOKUP(B34,Data!C:AN,3,0))</f>
        <v/>
      </c>
      <c r="D34" s="1" t="str">
        <f>IF(B34="","",VLOOKUP(B34,Data!C:AN,4,0))</f>
        <v/>
      </c>
      <c r="E34" s="1" t="str">
        <f>IF(B34="","",VLOOKUP(B34,Data!C:AN,5,0))</f>
        <v/>
      </c>
      <c r="F34" s="1" t="str">
        <f>IF(B34="","",VLOOKUP(B34,Data!C:AN,12,0))</f>
        <v/>
      </c>
      <c r="G34" s="1" t="str">
        <f>IF(B34="","",VLOOKUP(B34,Data!C:AN,25,0))</f>
        <v/>
      </c>
      <c r="H34" s="77" t="str">
        <f>IF(B34="","",VLOOKUP(B34,Data!C:AN,26,0))</f>
        <v/>
      </c>
      <c r="I34" s="1" t="str">
        <f>IF(B34="","",VLOOKUP(B34,Data!C:AN,34,0))</f>
        <v/>
      </c>
      <c r="J34" s="1" t="str">
        <f>IF(B34="","",VLOOKUP(B34,Data!C:AN,36,0))</f>
        <v/>
      </c>
      <c r="K34" s="82" t="str">
        <f>IF(B34="","",VLOOKUP(B34,Data!C:AN,37,0))</f>
        <v/>
      </c>
      <c r="L34" s="1" t="str">
        <f>IF(B34="","",VLOOKUP(B34,Data!C:AN,6,0))</f>
        <v/>
      </c>
      <c r="M34" s="1" t="str">
        <f>IF(B34="","",VLOOKUP(B34,Data!C:AN,7,0))</f>
        <v/>
      </c>
      <c r="N34" s="1" t="str">
        <f>IF(B34="","",VLOOKUP(B34,Data!C:AN,8,0))</f>
        <v/>
      </c>
      <c r="O34" s="1" t="str">
        <f>IF(B34="","",VLOOKUP(B34,Data!C:AN,10,0))</f>
        <v/>
      </c>
      <c r="P34" s="1" t="str">
        <f>IF(B34="","",VLOOKUP(B34,Data!C:AN,11,0))</f>
        <v/>
      </c>
      <c r="Q34" s="1" t="str">
        <f>IF(B34="","",VLOOKUP(B34,Data!C:AN,12,0))</f>
        <v/>
      </c>
      <c r="R34" s="1" t="str">
        <f>IF(B34="","",VLOOKUP(B34,Data!C:AN,13,0))</f>
        <v/>
      </c>
      <c r="S34" s="2" t="str">
        <f>IF(B34="","",VLOOKUP(B34,Data!C:AN,14,0))</f>
        <v/>
      </c>
      <c r="T34" s="2" t="str">
        <f>IF(B34="","",VLOOKUP(B34,Data!C:AN,15,0))</f>
        <v/>
      </c>
      <c r="U34" s="2" t="str">
        <f>IF(B34="","",VLOOKUP(B34,Data!C:AN,16,0))</f>
        <v/>
      </c>
      <c r="V34" s="195" t="str">
        <f>IF(B34="","",VLOOKUP(B34,Data!C:AN,17,0))</f>
        <v/>
      </c>
      <c r="W34" s="2" t="str">
        <f>IF(B34="","",VLOOKUP(B34,Data!C:AN,18,0))</f>
        <v/>
      </c>
      <c r="X34" s="1" t="str">
        <f>IF(B34="","",VLOOKUP(B34,Data!C:AN,19,0))</f>
        <v/>
      </c>
      <c r="Y34" s="1" t="str">
        <f>IF(B34="","",VLOOKUP(B34,Data!C:AN,20,0))</f>
        <v/>
      </c>
      <c r="Z34" s="1" t="str">
        <f>IF(B34="","",VLOOKUP(B34,Data!C:AN,21,0))</f>
        <v/>
      </c>
      <c r="AA34" s="1" t="str">
        <f>IF(B34="","",VLOOKUP(B34,Data!C:AN,22,0))</f>
        <v/>
      </c>
      <c r="AB34" s="1" t="str">
        <f>IF(B34="","",VLOOKUP(B34,Data!C:AN,23,0))</f>
        <v/>
      </c>
      <c r="AC34" s="1" t="str">
        <f>IF(B34="","",VLOOKUP(B34,Data!C:AN,24,0))</f>
        <v/>
      </c>
      <c r="AD34" s="1" t="str">
        <f>IF(B34="","",VLOOKUP(B34,Data!C:AN,26,0))</f>
        <v/>
      </c>
      <c r="AE34" s="1" t="str">
        <f>IF(B34="","",VLOOKUP(B34,Data!C:AN,28,0))</f>
        <v/>
      </c>
      <c r="AF34" s="1" t="str">
        <f>IF(B34="","",VLOOKUP(B34,Data!C:AN,29,0))</f>
        <v/>
      </c>
      <c r="AG34" s="1" t="str">
        <f>IF(B34="","",VLOOKUP(B34,Data!C:AN,30,0))</f>
        <v/>
      </c>
      <c r="AH34" s="1" t="str">
        <f>IF(B34="","",VLOOKUP(B34,Data!C:AN,31,0))</f>
        <v/>
      </c>
      <c r="AI34" s="55" t="str">
        <f>IF(B34="","",VLOOKUP(B34,Data!C:AN,32,0))</f>
        <v/>
      </c>
      <c r="AJ34" s="55" t="str">
        <f>IF(B34="","",VLOOKUP(B34,Data!C:AN,33,0))</f>
        <v/>
      </c>
    </row>
    <row r="35" spans="2:36" ht="15">
      <c r="B35" s="1" t="str">
        <f>IF($B$1=0,"",IF(COUNT($B$4:B34)+1&gt;$B$1,"",COUNT($B$4:B34)+1))</f>
        <v/>
      </c>
      <c r="C35" s="1" t="str">
        <f>IF(B35="","",VLOOKUP(B35,Data!C:AN,3,0))</f>
        <v/>
      </c>
      <c r="D35" s="1" t="str">
        <f>IF(B35="","",VLOOKUP(B35,Data!C:AN,4,0))</f>
        <v/>
      </c>
      <c r="E35" s="1" t="str">
        <f>IF(B35="","",VLOOKUP(B35,Data!C:AN,5,0))</f>
        <v/>
      </c>
      <c r="F35" s="1" t="str">
        <f>IF(B35="","",VLOOKUP(B35,Data!C:AN,12,0))</f>
        <v/>
      </c>
      <c r="G35" s="1" t="str">
        <f>IF(B35="","",VLOOKUP(B35,Data!C:AN,25,0))</f>
        <v/>
      </c>
      <c r="H35" s="77" t="str">
        <f>IF(B35="","",VLOOKUP(B35,Data!C:AN,26,0))</f>
        <v/>
      </c>
      <c r="I35" s="1" t="str">
        <f>IF(B35="","",VLOOKUP(B35,Data!C:AN,34,0))</f>
        <v/>
      </c>
      <c r="J35" s="1" t="str">
        <f>IF(B35="","",VLOOKUP(B35,Data!C:AN,36,0))</f>
        <v/>
      </c>
      <c r="K35" s="82" t="str">
        <f>IF(B35="","",VLOOKUP(B35,Data!C:AN,37,0))</f>
        <v/>
      </c>
      <c r="L35" s="1" t="str">
        <f>IF(B35="","",VLOOKUP(B35,Data!C:AN,6,0))</f>
        <v/>
      </c>
      <c r="M35" s="1" t="str">
        <f>IF(B35="","",VLOOKUP(B35,Data!C:AN,7,0))</f>
        <v/>
      </c>
      <c r="N35" s="1" t="str">
        <f>IF(B35="","",VLOOKUP(B35,Data!C:AN,8,0))</f>
        <v/>
      </c>
      <c r="O35" s="1" t="str">
        <f>IF(B35="","",VLOOKUP(B35,Data!C:AN,10,0))</f>
        <v/>
      </c>
      <c r="P35" s="1" t="str">
        <f>IF(B35="","",VLOOKUP(B35,Data!C:AN,11,0))</f>
        <v/>
      </c>
      <c r="Q35" s="1" t="str">
        <f>IF(B35="","",VLOOKUP(B35,Data!C:AN,12,0))</f>
        <v/>
      </c>
      <c r="R35" s="1" t="str">
        <f>IF(B35="","",VLOOKUP(B35,Data!C:AN,13,0))</f>
        <v/>
      </c>
      <c r="S35" s="2" t="str">
        <f>IF(B35="","",VLOOKUP(B35,Data!C:AN,14,0))</f>
        <v/>
      </c>
      <c r="T35" s="2" t="str">
        <f>IF(B35="","",VLOOKUP(B35,Data!C:AN,15,0))</f>
        <v/>
      </c>
      <c r="U35" s="2" t="str">
        <f>IF(B35="","",VLOOKUP(B35,Data!C:AN,16,0))</f>
        <v/>
      </c>
      <c r="V35" s="195" t="str">
        <f>IF(B35="","",VLOOKUP(B35,Data!C:AN,17,0))</f>
        <v/>
      </c>
      <c r="W35" s="2" t="str">
        <f>IF(B35="","",VLOOKUP(B35,Data!C:AN,18,0))</f>
        <v/>
      </c>
      <c r="X35" s="1" t="str">
        <f>IF(B35="","",VLOOKUP(B35,Data!C:AN,19,0))</f>
        <v/>
      </c>
      <c r="Y35" s="1" t="str">
        <f>IF(B35="","",VLOOKUP(B35,Data!C:AN,20,0))</f>
        <v/>
      </c>
      <c r="Z35" s="1" t="str">
        <f>IF(B35="","",VLOOKUP(B35,Data!C:AN,21,0))</f>
        <v/>
      </c>
      <c r="AA35" s="1" t="str">
        <f>IF(B35="","",VLOOKUP(B35,Data!C:AN,22,0))</f>
        <v/>
      </c>
      <c r="AB35" s="1" t="str">
        <f>IF(B35="","",VLOOKUP(B35,Data!C:AN,23,0))</f>
        <v/>
      </c>
      <c r="AC35" s="1" t="str">
        <f>IF(B35="","",VLOOKUP(B35,Data!C:AN,24,0))</f>
        <v/>
      </c>
      <c r="AD35" s="1" t="str">
        <f>IF(B35="","",VLOOKUP(B35,Data!C:AN,26,0))</f>
        <v/>
      </c>
      <c r="AE35" s="1" t="str">
        <f>IF(B35="","",VLOOKUP(B35,Data!C:AN,28,0))</f>
        <v/>
      </c>
      <c r="AF35" s="1" t="str">
        <f>IF(B35="","",VLOOKUP(B35,Data!C:AN,29,0))</f>
        <v/>
      </c>
      <c r="AG35" s="1" t="str">
        <f>IF(B35="","",VLOOKUP(B35,Data!C:AN,30,0))</f>
        <v/>
      </c>
      <c r="AH35" s="1" t="str">
        <f>IF(B35="","",VLOOKUP(B35,Data!C:AN,31,0))</f>
        <v/>
      </c>
      <c r="AI35" s="55" t="str">
        <f>IF(B35="","",VLOOKUP(B35,Data!C:AN,32,0))</f>
        <v/>
      </c>
      <c r="AJ35" s="55" t="str">
        <f>IF(B35="","",VLOOKUP(B35,Data!C:AN,33,0))</f>
        <v/>
      </c>
    </row>
    <row r="36" spans="2:36" ht="15">
      <c r="B36" s="1" t="str">
        <f>IF($B$1=0,"",IF(COUNT($B$4:B35)+1&gt;$B$1,"",COUNT($B$4:B35)+1))</f>
        <v/>
      </c>
      <c r="C36" s="1" t="str">
        <f>IF(B36="","",VLOOKUP(B36,Data!C:AN,3,0))</f>
        <v/>
      </c>
      <c r="D36" s="1" t="str">
        <f>IF(B36="","",VLOOKUP(B36,Data!C:AN,4,0))</f>
        <v/>
      </c>
      <c r="E36" s="1" t="str">
        <f>IF(B36="","",VLOOKUP(B36,Data!C:AN,5,0))</f>
        <v/>
      </c>
      <c r="F36" s="1" t="str">
        <f>IF(B36="","",VLOOKUP(B36,Data!C:AN,12,0))</f>
        <v/>
      </c>
      <c r="G36" s="1" t="str">
        <f>IF(B36="","",VLOOKUP(B36,Data!C:AN,25,0))</f>
        <v/>
      </c>
      <c r="H36" s="77" t="str">
        <f>IF(B36="","",VLOOKUP(B36,Data!C:AN,26,0))</f>
        <v/>
      </c>
      <c r="I36" s="1" t="str">
        <f>IF(B36="","",VLOOKUP(B36,Data!C:AN,34,0))</f>
        <v/>
      </c>
      <c r="J36" s="1" t="str">
        <f>IF(B36="","",VLOOKUP(B36,Data!C:AN,36,0))</f>
        <v/>
      </c>
      <c r="K36" s="82" t="str">
        <f>IF(B36="","",VLOOKUP(B36,Data!C:AN,37,0))</f>
        <v/>
      </c>
      <c r="L36" s="1" t="str">
        <f>IF(B36="","",VLOOKUP(B36,Data!C:AN,6,0))</f>
        <v/>
      </c>
      <c r="M36" s="1" t="str">
        <f>IF(B36="","",VLOOKUP(B36,Data!C:AN,7,0))</f>
        <v/>
      </c>
      <c r="N36" s="1" t="str">
        <f>IF(B36="","",VLOOKUP(B36,Data!C:AN,8,0))</f>
        <v/>
      </c>
      <c r="O36" s="1" t="str">
        <f>IF(B36="","",VLOOKUP(B36,Data!C:AN,10,0))</f>
        <v/>
      </c>
      <c r="P36" s="1" t="str">
        <f>IF(B36="","",VLOOKUP(B36,Data!C:AN,11,0))</f>
        <v/>
      </c>
      <c r="Q36" s="1" t="str">
        <f>IF(B36="","",VLOOKUP(B36,Data!C:AN,12,0))</f>
        <v/>
      </c>
      <c r="R36" s="1" t="str">
        <f>IF(B36="","",VLOOKUP(B36,Data!C:AN,13,0))</f>
        <v/>
      </c>
      <c r="S36" s="2" t="str">
        <f>IF(B36="","",VLOOKUP(B36,Data!C:AN,14,0))</f>
        <v/>
      </c>
      <c r="T36" s="2" t="str">
        <f>IF(B36="","",VLOOKUP(B36,Data!C:AN,15,0))</f>
        <v/>
      </c>
      <c r="U36" s="2" t="str">
        <f>IF(B36="","",VLOOKUP(B36,Data!C:AN,16,0))</f>
        <v/>
      </c>
      <c r="V36" s="195" t="str">
        <f>IF(B36="","",VLOOKUP(B36,Data!C:AN,17,0))</f>
        <v/>
      </c>
      <c r="W36" s="2" t="str">
        <f>IF(B36="","",VLOOKUP(B36,Data!C:AN,18,0))</f>
        <v/>
      </c>
      <c r="X36" s="1" t="str">
        <f>IF(B36="","",VLOOKUP(B36,Data!C:AN,19,0))</f>
        <v/>
      </c>
      <c r="Y36" s="1" t="str">
        <f>IF(B36="","",VLOOKUP(B36,Data!C:AN,20,0))</f>
        <v/>
      </c>
      <c r="Z36" s="1" t="str">
        <f>IF(B36="","",VLOOKUP(B36,Data!C:AN,21,0))</f>
        <v/>
      </c>
      <c r="AA36" s="1" t="str">
        <f>IF(B36="","",VLOOKUP(B36,Data!C:AN,22,0))</f>
        <v/>
      </c>
      <c r="AB36" s="1" t="str">
        <f>IF(B36="","",VLOOKUP(B36,Data!C:AN,23,0))</f>
        <v/>
      </c>
      <c r="AC36" s="1" t="str">
        <f>IF(B36="","",VLOOKUP(B36,Data!C:AN,24,0))</f>
        <v/>
      </c>
      <c r="AD36" s="1" t="str">
        <f>IF(B36="","",VLOOKUP(B36,Data!C:AN,26,0))</f>
        <v/>
      </c>
      <c r="AE36" s="1" t="str">
        <f>IF(B36="","",VLOOKUP(B36,Data!C:AN,28,0))</f>
        <v/>
      </c>
      <c r="AF36" s="1" t="str">
        <f>IF(B36="","",VLOOKUP(B36,Data!C:AN,29,0))</f>
        <v/>
      </c>
      <c r="AG36" s="1" t="str">
        <f>IF(B36="","",VLOOKUP(B36,Data!C:AN,30,0))</f>
        <v/>
      </c>
      <c r="AH36" s="1" t="str">
        <f>IF(B36="","",VLOOKUP(B36,Data!C:AN,31,0))</f>
        <v/>
      </c>
      <c r="AI36" s="55" t="str">
        <f>IF(B36="","",VLOOKUP(B36,Data!C:AN,32,0))</f>
        <v/>
      </c>
      <c r="AJ36" s="55" t="str">
        <f>IF(B36="","",VLOOKUP(B36,Data!C:AN,33,0))</f>
        <v/>
      </c>
    </row>
    <row r="37" spans="2:36" ht="15">
      <c r="B37" s="1" t="str">
        <f>IF($B$1=0,"",IF(COUNT($B$4:B36)+1&gt;$B$1,"",COUNT($B$4:B36)+1))</f>
        <v/>
      </c>
      <c r="C37" s="1" t="str">
        <f>IF(B37="","",VLOOKUP(B37,Data!C:AN,3,0))</f>
        <v/>
      </c>
      <c r="D37" s="1" t="str">
        <f>IF(B37="","",VLOOKUP(B37,Data!C:AN,4,0))</f>
        <v/>
      </c>
      <c r="E37" s="1" t="str">
        <f>IF(B37="","",VLOOKUP(B37,Data!C:AN,5,0))</f>
        <v/>
      </c>
      <c r="F37" s="1" t="str">
        <f>IF(B37="","",VLOOKUP(B37,Data!C:AN,12,0))</f>
        <v/>
      </c>
      <c r="G37" s="1" t="str">
        <f>IF(B37="","",VLOOKUP(B37,Data!C:AN,25,0))</f>
        <v/>
      </c>
      <c r="H37" s="77" t="str">
        <f>IF(B37="","",VLOOKUP(B37,Data!C:AN,26,0))</f>
        <v/>
      </c>
      <c r="I37" s="1" t="str">
        <f>IF(B37="","",VLOOKUP(B37,Data!C:AN,34,0))</f>
        <v/>
      </c>
      <c r="J37" s="1" t="str">
        <f>IF(B37="","",VLOOKUP(B37,Data!C:AN,36,0))</f>
        <v/>
      </c>
      <c r="K37" s="82" t="str">
        <f>IF(B37="","",VLOOKUP(B37,Data!C:AN,37,0))</f>
        <v/>
      </c>
      <c r="L37" s="1" t="str">
        <f>IF(B37="","",VLOOKUP(B37,Data!C:AN,6,0))</f>
        <v/>
      </c>
      <c r="M37" s="1" t="str">
        <f>IF(B37="","",VLOOKUP(B37,Data!C:AN,7,0))</f>
        <v/>
      </c>
      <c r="N37" s="1" t="str">
        <f>IF(B37="","",VLOOKUP(B37,Data!C:AN,8,0))</f>
        <v/>
      </c>
      <c r="O37" s="1" t="str">
        <f>IF(B37="","",VLOOKUP(B37,Data!C:AN,10,0))</f>
        <v/>
      </c>
      <c r="P37" s="1" t="str">
        <f>IF(B37="","",VLOOKUP(B37,Data!C:AN,11,0))</f>
        <v/>
      </c>
      <c r="Q37" s="1" t="str">
        <f>IF(B37="","",VLOOKUP(B37,Data!C:AN,12,0))</f>
        <v/>
      </c>
      <c r="R37" s="1" t="str">
        <f>IF(B37="","",VLOOKUP(B37,Data!C:AN,13,0))</f>
        <v/>
      </c>
      <c r="S37" s="2" t="str">
        <f>IF(B37="","",VLOOKUP(B37,Data!C:AN,14,0))</f>
        <v/>
      </c>
      <c r="T37" s="2" t="str">
        <f>IF(B37="","",VLOOKUP(B37,Data!C:AN,15,0))</f>
        <v/>
      </c>
      <c r="U37" s="2" t="str">
        <f>IF(B37="","",VLOOKUP(B37,Data!C:AN,16,0))</f>
        <v/>
      </c>
      <c r="V37" s="195" t="str">
        <f>IF(B37="","",VLOOKUP(B37,Data!C:AN,17,0))</f>
        <v/>
      </c>
      <c r="W37" s="2" t="str">
        <f>IF(B37="","",VLOOKUP(B37,Data!C:AN,18,0))</f>
        <v/>
      </c>
      <c r="X37" s="1" t="str">
        <f>IF(B37="","",VLOOKUP(B37,Data!C:AN,19,0))</f>
        <v/>
      </c>
      <c r="Y37" s="1" t="str">
        <f>IF(B37="","",VLOOKUP(B37,Data!C:AN,20,0))</f>
        <v/>
      </c>
      <c r="Z37" s="1" t="str">
        <f>IF(B37="","",VLOOKUP(B37,Data!C:AN,21,0))</f>
        <v/>
      </c>
      <c r="AA37" s="1" t="str">
        <f>IF(B37="","",VLOOKUP(B37,Data!C:AN,22,0))</f>
        <v/>
      </c>
      <c r="AB37" s="1" t="str">
        <f>IF(B37="","",VLOOKUP(B37,Data!C:AN,23,0))</f>
        <v/>
      </c>
      <c r="AC37" s="1" t="str">
        <f>IF(B37="","",VLOOKUP(B37,Data!C:AN,24,0))</f>
        <v/>
      </c>
      <c r="AD37" s="1" t="str">
        <f>IF(B37="","",VLOOKUP(B37,Data!C:AN,26,0))</f>
        <v/>
      </c>
      <c r="AE37" s="1" t="str">
        <f>IF(B37="","",VLOOKUP(B37,Data!C:AN,28,0))</f>
        <v/>
      </c>
      <c r="AF37" s="1" t="str">
        <f>IF(B37="","",VLOOKUP(B37,Data!C:AN,29,0))</f>
        <v/>
      </c>
      <c r="AG37" s="1" t="str">
        <f>IF(B37="","",VLOOKUP(B37,Data!C:AN,30,0))</f>
        <v/>
      </c>
      <c r="AH37" s="1" t="str">
        <f>IF(B37="","",VLOOKUP(B37,Data!C:AN,31,0))</f>
        <v/>
      </c>
      <c r="AI37" s="55" t="str">
        <f>IF(B37="","",VLOOKUP(B37,Data!C:AN,32,0))</f>
        <v/>
      </c>
      <c r="AJ37" s="55" t="str">
        <f>IF(B37="","",VLOOKUP(B37,Data!C:AN,33,0))</f>
        <v/>
      </c>
    </row>
    <row r="38" spans="2:36" ht="15">
      <c r="B38" s="1" t="str">
        <f>IF($B$1=0,"",IF(COUNT($B$4:B37)+1&gt;$B$1,"",COUNT($B$4:B37)+1))</f>
        <v/>
      </c>
      <c r="C38" s="1" t="str">
        <f>IF(B38="","",VLOOKUP(B38,Data!C:AN,3,0))</f>
        <v/>
      </c>
      <c r="D38" s="1" t="str">
        <f>IF(B38="","",VLOOKUP(B38,Data!C:AN,4,0))</f>
        <v/>
      </c>
      <c r="E38" s="1" t="str">
        <f>IF(B38="","",VLOOKUP(B38,Data!C:AN,5,0))</f>
        <v/>
      </c>
      <c r="F38" s="1" t="str">
        <f>IF(B38="","",VLOOKUP(B38,Data!C:AN,12,0))</f>
        <v/>
      </c>
      <c r="G38" s="1" t="str">
        <f>IF(B38="","",VLOOKUP(B38,Data!C:AN,25,0))</f>
        <v/>
      </c>
      <c r="H38" s="77" t="str">
        <f>IF(B38="","",VLOOKUP(B38,Data!C:AN,26,0))</f>
        <v/>
      </c>
      <c r="I38" s="1" t="str">
        <f>IF(B38="","",VLOOKUP(B38,Data!C:AN,34,0))</f>
        <v/>
      </c>
      <c r="J38" s="1" t="str">
        <f>IF(B38="","",VLOOKUP(B38,Data!C:AN,36,0))</f>
        <v/>
      </c>
      <c r="K38" s="82" t="str">
        <f>IF(B38="","",VLOOKUP(B38,Data!C:AN,37,0))</f>
        <v/>
      </c>
      <c r="L38" s="1" t="str">
        <f>IF(B38="","",VLOOKUP(B38,Data!C:AN,6,0))</f>
        <v/>
      </c>
      <c r="M38" s="1" t="str">
        <f>IF(B38="","",VLOOKUP(B38,Data!C:AN,7,0))</f>
        <v/>
      </c>
      <c r="N38" s="1" t="str">
        <f>IF(B38="","",VLOOKUP(B38,Data!C:AN,8,0))</f>
        <v/>
      </c>
      <c r="O38" s="1" t="str">
        <f>IF(B38="","",VLOOKUP(B38,Data!C:AN,10,0))</f>
        <v/>
      </c>
      <c r="P38" s="1" t="str">
        <f>IF(B38="","",VLOOKUP(B38,Data!C:AN,11,0))</f>
        <v/>
      </c>
      <c r="Q38" s="1" t="str">
        <f>IF(B38="","",VLOOKUP(B38,Data!C:AN,12,0))</f>
        <v/>
      </c>
      <c r="R38" s="1" t="str">
        <f>IF(B38="","",VLOOKUP(B38,Data!C:AN,13,0))</f>
        <v/>
      </c>
      <c r="S38" s="2" t="str">
        <f>IF(B38="","",VLOOKUP(B38,Data!C:AN,14,0))</f>
        <v/>
      </c>
      <c r="T38" s="2" t="str">
        <f>IF(B38="","",VLOOKUP(B38,Data!C:AN,15,0))</f>
        <v/>
      </c>
      <c r="U38" s="2" t="str">
        <f>IF(B38="","",VLOOKUP(B38,Data!C:AN,16,0))</f>
        <v/>
      </c>
      <c r="V38" s="195" t="str">
        <f>IF(B38="","",VLOOKUP(B38,Data!C:AN,17,0))</f>
        <v/>
      </c>
      <c r="W38" s="2" t="str">
        <f>IF(B38="","",VLOOKUP(B38,Data!C:AN,18,0))</f>
        <v/>
      </c>
      <c r="X38" s="1" t="str">
        <f>IF(B38="","",VLOOKUP(B38,Data!C:AN,19,0))</f>
        <v/>
      </c>
      <c r="Y38" s="1" t="str">
        <f>IF(B38="","",VLOOKUP(B38,Data!C:AN,20,0))</f>
        <v/>
      </c>
      <c r="Z38" s="1" t="str">
        <f>IF(B38="","",VLOOKUP(B38,Data!C:AN,21,0))</f>
        <v/>
      </c>
      <c r="AA38" s="1" t="str">
        <f>IF(B38="","",VLOOKUP(B38,Data!C:AN,22,0))</f>
        <v/>
      </c>
      <c r="AB38" s="1" t="str">
        <f>IF(B38="","",VLOOKUP(B38,Data!C:AN,23,0))</f>
        <v/>
      </c>
      <c r="AC38" s="1" t="str">
        <f>IF(B38="","",VLOOKUP(B38,Data!C:AN,24,0))</f>
        <v/>
      </c>
      <c r="AD38" s="1" t="str">
        <f>IF(B38="","",VLOOKUP(B38,Data!C:AN,26,0))</f>
        <v/>
      </c>
      <c r="AE38" s="1" t="str">
        <f>IF(B38="","",VLOOKUP(B38,Data!C:AN,28,0))</f>
        <v/>
      </c>
      <c r="AF38" s="1" t="str">
        <f>IF(B38="","",VLOOKUP(B38,Data!C:AN,29,0))</f>
        <v/>
      </c>
      <c r="AG38" s="1" t="str">
        <f>IF(B38="","",VLOOKUP(B38,Data!C:AN,30,0))</f>
        <v/>
      </c>
      <c r="AH38" s="1" t="str">
        <f>IF(B38="","",VLOOKUP(B38,Data!C:AN,31,0))</f>
        <v/>
      </c>
      <c r="AI38" s="55" t="str">
        <f>IF(B38="","",VLOOKUP(B38,Data!C:AN,32,0))</f>
        <v/>
      </c>
      <c r="AJ38" s="55" t="str">
        <f>IF(B38="","",VLOOKUP(B38,Data!C:AN,33,0))</f>
        <v/>
      </c>
    </row>
    <row r="39" spans="2:36" ht="15">
      <c r="B39" s="1" t="str">
        <f>IF($B$1=0,"",IF(COUNT($B$4:B38)+1&gt;$B$1,"",COUNT($B$4:B38)+1))</f>
        <v/>
      </c>
      <c r="C39" s="1" t="str">
        <f>IF(B39="","",VLOOKUP(B39,Data!C:AN,3,0))</f>
        <v/>
      </c>
      <c r="D39" s="1" t="str">
        <f>IF(B39="","",VLOOKUP(B39,Data!C:AN,4,0))</f>
        <v/>
      </c>
      <c r="E39" s="1" t="str">
        <f>IF(B39="","",VLOOKUP(B39,Data!C:AN,5,0))</f>
        <v/>
      </c>
      <c r="F39" s="1" t="str">
        <f>IF(B39="","",VLOOKUP(B39,Data!C:AN,12,0))</f>
        <v/>
      </c>
      <c r="G39" s="1" t="str">
        <f>IF(B39="","",VLOOKUP(B39,Data!C:AN,25,0))</f>
        <v/>
      </c>
      <c r="H39" s="77" t="str">
        <f>IF(B39="","",VLOOKUP(B39,Data!C:AN,26,0))</f>
        <v/>
      </c>
      <c r="I39" s="1" t="str">
        <f>IF(B39="","",VLOOKUP(B39,Data!C:AN,34,0))</f>
        <v/>
      </c>
      <c r="J39" s="1" t="str">
        <f>IF(B39="","",VLOOKUP(B39,Data!C:AN,36,0))</f>
        <v/>
      </c>
      <c r="K39" s="82" t="str">
        <f>IF(B39="","",VLOOKUP(B39,Data!C:AN,37,0))</f>
        <v/>
      </c>
      <c r="L39" s="1" t="str">
        <f>IF(B39="","",VLOOKUP(B39,Data!C:AN,6,0))</f>
        <v/>
      </c>
      <c r="M39" s="1" t="str">
        <f>IF(B39="","",VLOOKUP(B39,Data!C:AN,7,0))</f>
        <v/>
      </c>
      <c r="N39" s="1" t="str">
        <f>IF(B39="","",VLOOKUP(B39,Data!C:AN,8,0))</f>
        <v/>
      </c>
      <c r="O39" s="1" t="str">
        <f>IF(B39="","",VLOOKUP(B39,Data!C:AN,10,0))</f>
        <v/>
      </c>
      <c r="P39" s="1" t="str">
        <f>IF(B39="","",VLOOKUP(B39,Data!C:AN,11,0))</f>
        <v/>
      </c>
      <c r="Q39" s="1" t="str">
        <f>IF(B39="","",VLOOKUP(B39,Data!C:AN,12,0))</f>
        <v/>
      </c>
      <c r="R39" s="1" t="str">
        <f>IF(B39="","",VLOOKUP(B39,Data!C:AN,13,0))</f>
        <v/>
      </c>
      <c r="S39" s="2" t="str">
        <f>IF(B39="","",VLOOKUP(B39,Data!C:AN,14,0))</f>
        <v/>
      </c>
      <c r="T39" s="2" t="str">
        <f>IF(B39="","",VLOOKUP(B39,Data!C:AN,15,0))</f>
        <v/>
      </c>
      <c r="U39" s="2" t="str">
        <f>IF(B39="","",VLOOKUP(B39,Data!C:AN,16,0))</f>
        <v/>
      </c>
      <c r="V39" s="195" t="str">
        <f>IF(B39="","",VLOOKUP(B39,Data!C:AN,17,0))</f>
        <v/>
      </c>
      <c r="W39" s="2" t="str">
        <f>IF(B39="","",VLOOKUP(B39,Data!C:AN,18,0))</f>
        <v/>
      </c>
      <c r="X39" s="1" t="str">
        <f>IF(B39="","",VLOOKUP(B39,Data!C:AN,19,0))</f>
        <v/>
      </c>
      <c r="Y39" s="1" t="str">
        <f>IF(B39="","",VLOOKUP(B39,Data!C:AN,20,0))</f>
        <v/>
      </c>
      <c r="Z39" s="1" t="str">
        <f>IF(B39="","",VLOOKUP(B39,Data!C:AN,21,0))</f>
        <v/>
      </c>
      <c r="AA39" s="1" t="str">
        <f>IF(B39="","",VLOOKUP(B39,Data!C:AN,22,0))</f>
        <v/>
      </c>
      <c r="AB39" s="1" t="str">
        <f>IF(B39="","",VLOOKUP(B39,Data!C:AN,23,0))</f>
        <v/>
      </c>
      <c r="AC39" s="1" t="str">
        <f>IF(B39="","",VLOOKUP(B39,Data!C:AN,24,0))</f>
        <v/>
      </c>
      <c r="AD39" s="1" t="str">
        <f>IF(B39="","",VLOOKUP(B39,Data!C:AN,26,0))</f>
        <v/>
      </c>
      <c r="AE39" s="1" t="str">
        <f>IF(B39="","",VLOOKUP(B39,Data!C:AN,28,0))</f>
        <v/>
      </c>
      <c r="AF39" s="1" t="str">
        <f>IF(B39="","",VLOOKUP(B39,Data!C:AN,29,0))</f>
        <v/>
      </c>
      <c r="AG39" s="1" t="str">
        <f>IF(B39="","",VLOOKUP(B39,Data!C:AN,30,0))</f>
        <v/>
      </c>
      <c r="AH39" s="1" t="str">
        <f>IF(B39="","",VLOOKUP(B39,Data!C:AN,31,0))</f>
        <v/>
      </c>
      <c r="AI39" s="55" t="str">
        <f>IF(B39="","",VLOOKUP(B39,Data!C:AN,32,0))</f>
        <v/>
      </c>
      <c r="AJ39" s="55" t="str">
        <f>IF(B39="","",VLOOKUP(B39,Data!C:AN,33,0))</f>
        <v/>
      </c>
    </row>
    <row r="40" spans="2:36" ht="15">
      <c r="B40" s="1" t="str">
        <f>IF($B$1=0,"",IF(COUNT($B$4:B39)+1&gt;$B$1,"",COUNT($B$4:B39)+1))</f>
        <v/>
      </c>
      <c r="C40" s="1" t="str">
        <f>IF(B40="","",VLOOKUP(B40,Data!C:AN,3,0))</f>
        <v/>
      </c>
      <c r="D40" s="1" t="str">
        <f>IF(B40="","",VLOOKUP(B40,Data!C:AN,4,0))</f>
        <v/>
      </c>
      <c r="E40" s="1" t="str">
        <f>IF(B40="","",VLOOKUP(B40,Data!C:AN,5,0))</f>
        <v/>
      </c>
      <c r="F40" s="1" t="str">
        <f>IF(B40="","",VLOOKUP(B40,Data!C:AN,12,0))</f>
        <v/>
      </c>
      <c r="G40" s="1" t="str">
        <f>IF(B40="","",VLOOKUP(B40,Data!C:AN,25,0))</f>
        <v/>
      </c>
      <c r="H40" s="77" t="str">
        <f>IF(B40="","",VLOOKUP(B40,Data!C:AN,26,0))</f>
        <v/>
      </c>
      <c r="I40" s="1" t="str">
        <f>IF(B40="","",VLOOKUP(B40,Data!C:AN,34,0))</f>
        <v/>
      </c>
      <c r="J40" s="1" t="str">
        <f>IF(B40="","",VLOOKUP(B40,Data!C:AN,36,0))</f>
        <v/>
      </c>
      <c r="K40" s="82" t="str">
        <f>IF(B40="","",VLOOKUP(B40,Data!C:AN,37,0))</f>
        <v/>
      </c>
      <c r="L40" s="1" t="str">
        <f>IF(B40="","",VLOOKUP(B40,Data!C:AN,6,0))</f>
        <v/>
      </c>
      <c r="M40" s="1" t="str">
        <f>IF(B40="","",VLOOKUP(B40,Data!C:AN,7,0))</f>
        <v/>
      </c>
      <c r="N40" s="1" t="str">
        <f>IF(B40="","",VLOOKUP(B40,Data!C:AN,8,0))</f>
        <v/>
      </c>
      <c r="O40" s="1" t="str">
        <f>IF(B40="","",VLOOKUP(B40,Data!C:AN,10,0))</f>
        <v/>
      </c>
      <c r="P40" s="1" t="str">
        <f>IF(B40="","",VLOOKUP(B40,Data!C:AN,11,0))</f>
        <v/>
      </c>
      <c r="Q40" s="1" t="str">
        <f>IF(B40="","",VLOOKUP(B40,Data!C:AN,12,0))</f>
        <v/>
      </c>
      <c r="R40" s="1" t="str">
        <f>IF(B40="","",VLOOKUP(B40,Data!C:AN,13,0))</f>
        <v/>
      </c>
      <c r="S40" s="2" t="str">
        <f>IF(B40="","",VLOOKUP(B40,Data!C:AN,14,0))</f>
        <v/>
      </c>
      <c r="T40" s="2" t="str">
        <f>IF(B40="","",VLOOKUP(B40,Data!C:AN,15,0))</f>
        <v/>
      </c>
      <c r="U40" s="2" t="str">
        <f>IF(B40="","",VLOOKUP(B40,Data!C:AN,16,0))</f>
        <v/>
      </c>
      <c r="V40" s="195" t="str">
        <f>IF(B40="","",VLOOKUP(B40,Data!C:AN,17,0))</f>
        <v/>
      </c>
      <c r="W40" s="2" t="str">
        <f>IF(B40="","",VLOOKUP(B40,Data!C:AN,18,0))</f>
        <v/>
      </c>
      <c r="X40" s="1" t="str">
        <f>IF(B40="","",VLOOKUP(B40,Data!C:AN,19,0))</f>
        <v/>
      </c>
      <c r="Y40" s="1" t="str">
        <f>IF(B40="","",VLOOKUP(B40,Data!C:AN,20,0))</f>
        <v/>
      </c>
      <c r="Z40" s="1" t="str">
        <f>IF(B40="","",VLOOKUP(B40,Data!C:AN,21,0))</f>
        <v/>
      </c>
      <c r="AA40" s="1" t="str">
        <f>IF(B40="","",VLOOKUP(B40,Data!C:AN,22,0))</f>
        <v/>
      </c>
      <c r="AB40" s="1" t="str">
        <f>IF(B40="","",VLOOKUP(B40,Data!C:AN,23,0))</f>
        <v/>
      </c>
      <c r="AC40" s="1" t="str">
        <f>IF(B40="","",VLOOKUP(B40,Data!C:AN,24,0))</f>
        <v/>
      </c>
      <c r="AD40" s="1" t="str">
        <f>IF(B40="","",VLOOKUP(B40,Data!C:AN,26,0))</f>
        <v/>
      </c>
      <c r="AE40" s="1" t="str">
        <f>IF(B40="","",VLOOKUP(B40,Data!C:AN,28,0))</f>
        <v/>
      </c>
      <c r="AF40" s="1" t="str">
        <f>IF(B40="","",VLOOKUP(B40,Data!C:AN,29,0))</f>
        <v/>
      </c>
      <c r="AG40" s="1" t="str">
        <f>IF(B40="","",VLOOKUP(B40,Data!C:AN,30,0))</f>
        <v/>
      </c>
      <c r="AH40" s="1" t="str">
        <f>IF(B40="","",VLOOKUP(B40,Data!C:AN,31,0))</f>
        <v/>
      </c>
      <c r="AI40" s="55" t="str">
        <f>IF(B40="","",VLOOKUP(B40,Data!C:AN,32,0))</f>
        <v/>
      </c>
      <c r="AJ40" s="55" t="str">
        <f>IF(B40="","",VLOOKUP(B40,Data!C:AN,33,0))</f>
        <v/>
      </c>
    </row>
    <row r="41" spans="2:36" ht="15">
      <c r="B41" s="1" t="str">
        <f>IF($B$1=0,"",IF(COUNT($B$4:B40)+1&gt;$B$1,"",COUNT($B$4:B40)+1))</f>
        <v/>
      </c>
      <c r="C41" s="1" t="str">
        <f>IF(B41="","",VLOOKUP(B41,Data!C:AN,3,0))</f>
        <v/>
      </c>
      <c r="D41" s="1" t="str">
        <f>IF(B41="","",VLOOKUP(B41,Data!C:AN,4,0))</f>
        <v/>
      </c>
      <c r="E41" s="1" t="str">
        <f>IF(B41="","",VLOOKUP(B41,Data!C:AN,5,0))</f>
        <v/>
      </c>
      <c r="F41" s="1" t="str">
        <f>IF(B41="","",VLOOKUP(B41,Data!C:AN,12,0))</f>
        <v/>
      </c>
      <c r="G41" s="1" t="str">
        <f>IF(B41="","",VLOOKUP(B41,Data!C:AN,25,0))</f>
        <v/>
      </c>
      <c r="H41" s="77" t="str">
        <f>IF(B41="","",VLOOKUP(B41,Data!C:AN,26,0))</f>
        <v/>
      </c>
      <c r="I41" s="1" t="str">
        <f>IF(B41="","",VLOOKUP(B41,Data!C:AN,34,0))</f>
        <v/>
      </c>
      <c r="J41" s="1" t="str">
        <f>IF(B41="","",VLOOKUP(B41,Data!C:AN,36,0))</f>
        <v/>
      </c>
      <c r="K41" s="82" t="str">
        <f>IF(B41="","",VLOOKUP(B41,Data!C:AN,37,0))</f>
        <v/>
      </c>
      <c r="L41" s="1" t="str">
        <f>IF(B41="","",VLOOKUP(B41,Data!C:AN,6,0))</f>
        <v/>
      </c>
      <c r="M41" s="1" t="str">
        <f>IF(B41="","",VLOOKUP(B41,Data!C:AN,7,0))</f>
        <v/>
      </c>
      <c r="N41" s="1" t="str">
        <f>IF(B41="","",VLOOKUP(B41,Data!C:AN,8,0))</f>
        <v/>
      </c>
      <c r="O41" s="1" t="str">
        <f>IF(B41="","",VLOOKUP(B41,Data!C:AN,10,0))</f>
        <v/>
      </c>
      <c r="P41" s="1" t="str">
        <f>IF(B41="","",VLOOKUP(B41,Data!C:AN,11,0))</f>
        <v/>
      </c>
      <c r="Q41" s="1" t="str">
        <f>IF(B41="","",VLOOKUP(B41,Data!C:AN,12,0))</f>
        <v/>
      </c>
      <c r="R41" s="1" t="str">
        <f>IF(B41="","",VLOOKUP(B41,Data!C:AN,13,0))</f>
        <v/>
      </c>
      <c r="S41" s="2" t="str">
        <f>IF(B41="","",VLOOKUP(B41,Data!C:AN,14,0))</f>
        <v/>
      </c>
      <c r="T41" s="2" t="str">
        <f>IF(B41="","",VLOOKUP(B41,Data!C:AN,15,0))</f>
        <v/>
      </c>
      <c r="U41" s="2" t="str">
        <f>IF(B41="","",VLOOKUP(B41,Data!C:AN,16,0))</f>
        <v/>
      </c>
      <c r="V41" s="195" t="str">
        <f>IF(B41="","",VLOOKUP(B41,Data!C:AN,17,0))</f>
        <v/>
      </c>
      <c r="W41" s="2" t="str">
        <f>IF(B41="","",VLOOKUP(B41,Data!C:AN,18,0))</f>
        <v/>
      </c>
      <c r="X41" s="1" t="str">
        <f>IF(B41="","",VLOOKUP(B41,Data!C:AN,19,0))</f>
        <v/>
      </c>
      <c r="Y41" s="1" t="str">
        <f>IF(B41="","",VLOOKUP(B41,Data!C:AN,20,0))</f>
        <v/>
      </c>
      <c r="Z41" s="1" t="str">
        <f>IF(B41="","",VLOOKUP(B41,Data!C:AN,21,0))</f>
        <v/>
      </c>
      <c r="AA41" s="1" t="str">
        <f>IF(B41="","",VLOOKUP(B41,Data!C:AN,22,0))</f>
        <v/>
      </c>
      <c r="AB41" s="1" t="str">
        <f>IF(B41="","",VLOOKUP(B41,Data!C:AN,23,0))</f>
        <v/>
      </c>
      <c r="AC41" s="1" t="str">
        <f>IF(B41="","",VLOOKUP(B41,Data!C:AN,24,0))</f>
        <v/>
      </c>
      <c r="AD41" s="1" t="str">
        <f>IF(B41="","",VLOOKUP(B41,Data!C:AN,26,0))</f>
        <v/>
      </c>
      <c r="AE41" s="1" t="str">
        <f>IF(B41="","",VLOOKUP(B41,Data!C:AN,28,0))</f>
        <v/>
      </c>
      <c r="AF41" s="1" t="str">
        <f>IF(B41="","",VLOOKUP(B41,Data!C:AN,29,0))</f>
        <v/>
      </c>
      <c r="AG41" s="1" t="str">
        <f>IF(B41="","",VLOOKUP(B41,Data!C:AN,30,0))</f>
        <v/>
      </c>
      <c r="AH41" s="1" t="str">
        <f>IF(B41="","",VLOOKUP(B41,Data!C:AN,31,0))</f>
        <v/>
      </c>
      <c r="AI41" s="55" t="str">
        <f>IF(B41="","",VLOOKUP(B41,Data!C:AN,32,0))</f>
        <v/>
      </c>
      <c r="AJ41" s="55" t="str">
        <f>IF(B41="","",VLOOKUP(B41,Data!C:AN,33,0))</f>
        <v/>
      </c>
    </row>
    <row r="42" spans="2:36" ht="15">
      <c r="B42" s="1" t="str">
        <f>IF($B$1=0,"",IF(COUNT($B$4:B41)+1&gt;$B$1,"",COUNT($B$4:B41)+1))</f>
        <v/>
      </c>
      <c r="C42" s="1" t="str">
        <f>IF(B42="","",VLOOKUP(B42,Data!C:AN,3,0))</f>
        <v/>
      </c>
      <c r="D42" s="1" t="str">
        <f>IF(B42="","",VLOOKUP(B42,Data!C:AN,4,0))</f>
        <v/>
      </c>
      <c r="E42" s="1" t="str">
        <f>IF(B42="","",VLOOKUP(B42,Data!C:AN,5,0))</f>
        <v/>
      </c>
      <c r="F42" s="1" t="str">
        <f>IF(B42="","",VLOOKUP(B42,Data!C:AN,12,0))</f>
        <v/>
      </c>
      <c r="G42" s="1" t="str">
        <f>IF(B42="","",VLOOKUP(B42,Data!C:AN,25,0))</f>
        <v/>
      </c>
      <c r="H42" s="77" t="str">
        <f>IF(B42="","",VLOOKUP(B42,Data!C:AN,26,0))</f>
        <v/>
      </c>
      <c r="I42" s="1" t="str">
        <f>IF(B42="","",VLOOKUP(B42,Data!C:AN,34,0))</f>
        <v/>
      </c>
      <c r="J42" s="1" t="str">
        <f>IF(B42="","",VLOOKUP(B42,Data!C:AN,36,0))</f>
        <v/>
      </c>
      <c r="K42" s="82" t="str">
        <f>IF(B42="","",VLOOKUP(B42,Data!C:AN,37,0))</f>
        <v/>
      </c>
      <c r="L42" s="1" t="str">
        <f>IF(B42="","",VLOOKUP(B42,Data!C:AN,6,0))</f>
        <v/>
      </c>
      <c r="M42" s="1" t="str">
        <f>IF(B42="","",VLOOKUP(B42,Data!C:AN,7,0))</f>
        <v/>
      </c>
      <c r="N42" s="1" t="str">
        <f>IF(B42="","",VLOOKUP(B42,Data!C:AN,8,0))</f>
        <v/>
      </c>
      <c r="O42" s="1" t="str">
        <f>IF(B42="","",VLOOKUP(B42,Data!C:AN,10,0))</f>
        <v/>
      </c>
      <c r="P42" s="1" t="str">
        <f>IF(B42="","",VLOOKUP(B42,Data!C:AN,11,0))</f>
        <v/>
      </c>
      <c r="Q42" s="1" t="str">
        <f>IF(B42="","",VLOOKUP(B42,Data!C:AN,12,0))</f>
        <v/>
      </c>
      <c r="R42" s="1" t="str">
        <f>IF(B42="","",VLOOKUP(B42,Data!C:AN,13,0))</f>
        <v/>
      </c>
      <c r="S42" s="2" t="str">
        <f>IF(B42="","",VLOOKUP(B42,Data!C:AN,14,0))</f>
        <v/>
      </c>
      <c r="T42" s="2" t="str">
        <f>IF(B42="","",VLOOKUP(B42,Data!C:AN,15,0))</f>
        <v/>
      </c>
      <c r="U42" s="2" t="str">
        <f>IF(B42="","",VLOOKUP(B42,Data!C:AN,16,0))</f>
        <v/>
      </c>
      <c r="V42" s="195" t="str">
        <f>IF(B42="","",VLOOKUP(B42,Data!C:AN,17,0))</f>
        <v/>
      </c>
      <c r="W42" s="2" t="str">
        <f>IF(B42="","",VLOOKUP(B42,Data!C:AN,18,0))</f>
        <v/>
      </c>
      <c r="X42" s="1" t="str">
        <f>IF(B42="","",VLOOKUP(B42,Data!C:AN,19,0))</f>
        <v/>
      </c>
      <c r="Y42" s="1" t="str">
        <f>IF(B42="","",VLOOKUP(B42,Data!C:AN,20,0))</f>
        <v/>
      </c>
      <c r="Z42" s="1" t="str">
        <f>IF(B42="","",VLOOKUP(B42,Data!C:AN,21,0))</f>
        <v/>
      </c>
      <c r="AA42" s="1" t="str">
        <f>IF(B42="","",VLOOKUP(B42,Data!C:AN,22,0))</f>
        <v/>
      </c>
      <c r="AB42" s="1" t="str">
        <f>IF(B42="","",VLOOKUP(B42,Data!C:AN,23,0))</f>
        <v/>
      </c>
      <c r="AC42" s="1" t="str">
        <f>IF(B42="","",VLOOKUP(B42,Data!C:AN,24,0))</f>
        <v/>
      </c>
      <c r="AD42" s="1" t="str">
        <f>IF(B42="","",VLOOKUP(B42,Data!C:AN,26,0))</f>
        <v/>
      </c>
      <c r="AE42" s="1" t="str">
        <f>IF(B42="","",VLOOKUP(B42,Data!C:AN,28,0))</f>
        <v/>
      </c>
      <c r="AF42" s="1" t="str">
        <f>IF(B42="","",VLOOKUP(B42,Data!C:AN,29,0))</f>
        <v/>
      </c>
      <c r="AG42" s="1" t="str">
        <f>IF(B42="","",VLOOKUP(B42,Data!C:AN,30,0))</f>
        <v/>
      </c>
      <c r="AH42" s="1" t="str">
        <f>IF(B42="","",VLOOKUP(B42,Data!C:AN,31,0))</f>
        <v/>
      </c>
      <c r="AI42" s="55" t="str">
        <f>IF(B42="","",VLOOKUP(B42,Data!C:AN,32,0))</f>
        <v/>
      </c>
      <c r="AJ42" s="55" t="str">
        <f>IF(B42="","",VLOOKUP(B42,Data!C:AN,33,0))</f>
        <v/>
      </c>
    </row>
    <row r="43" spans="2:36" ht="15">
      <c r="B43" s="1" t="str">
        <f>IF($B$1=0,"",IF(COUNT($B$4:B42)+1&gt;$B$1,"",COUNT($B$4:B42)+1))</f>
        <v/>
      </c>
      <c r="C43" s="1" t="str">
        <f>IF(B43="","",VLOOKUP(B43,Data!C:AN,3,0))</f>
        <v/>
      </c>
      <c r="D43" s="1" t="str">
        <f>IF(B43="","",VLOOKUP(B43,Data!C:AN,4,0))</f>
        <v/>
      </c>
      <c r="E43" s="1" t="str">
        <f>IF(B43="","",VLOOKUP(B43,Data!C:AN,5,0))</f>
        <v/>
      </c>
      <c r="F43" s="1" t="str">
        <f>IF(B43="","",VLOOKUP(B43,Data!C:AN,12,0))</f>
        <v/>
      </c>
      <c r="G43" s="1" t="str">
        <f>IF(B43="","",VLOOKUP(B43,Data!C:AN,25,0))</f>
        <v/>
      </c>
      <c r="H43" s="77" t="str">
        <f>IF(B43="","",VLOOKUP(B43,Data!C:AN,26,0))</f>
        <v/>
      </c>
      <c r="I43" s="1" t="str">
        <f>IF(B43="","",VLOOKUP(B43,Data!C:AN,34,0))</f>
        <v/>
      </c>
      <c r="J43" s="1" t="str">
        <f>IF(B43="","",VLOOKUP(B43,Data!C:AN,36,0))</f>
        <v/>
      </c>
      <c r="K43" s="82" t="str">
        <f>IF(B43="","",VLOOKUP(B43,Data!C:AN,37,0))</f>
        <v/>
      </c>
      <c r="L43" s="1" t="str">
        <f>IF(B43="","",VLOOKUP(B43,Data!C:AN,6,0))</f>
        <v/>
      </c>
      <c r="M43" s="1" t="str">
        <f>IF(B43="","",VLOOKUP(B43,Data!C:AN,7,0))</f>
        <v/>
      </c>
      <c r="N43" s="1" t="str">
        <f>IF(B43="","",VLOOKUP(B43,Data!C:AN,8,0))</f>
        <v/>
      </c>
      <c r="O43" s="1" t="str">
        <f>IF(B43="","",VLOOKUP(B43,Data!C:AN,10,0))</f>
        <v/>
      </c>
      <c r="P43" s="1" t="str">
        <f>IF(B43="","",VLOOKUP(B43,Data!C:AN,11,0))</f>
        <v/>
      </c>
      <c r="Q43" s="1" t="str">
        <f>IF(B43="","",VLOOKUP(B43,Data!C:AN,12,0))</f>
        <v/>
      </c>
      <c r="R43" s="1" t="str">
        <f>IF(B43="","",VLOOKUP(B43,Data!C:AN,13,0))</f>
        <v/>
      </c>
      <c r="S43" s="2" t="str">
        <f>IF(B43="","",VLOOKUP(B43,Data!C:AN,14,0))</f>
        <v/>
      </c>
      <c r="T43" s="2" t="str">
        <f>IF(B43="","",VLOOKUP(B43,Data!C:AN,15,0))</f>
        <v/>
      </c>
      <c r="U43" s="2" t="str">
        <f>IF(B43="","",VLOOKUP(B43,Data!C:AN,16,0))</f>
        <v/>
      </c>
      <c r="V43" s="195" t="str">
        <f>IF(B43="","",VLOOKUP(B43,Data!C:AN,17,0))</f>
        <v/>
      </c>
      <c r="W43" s="2" t="str">
        <f>IF(B43="","",VLOOKUP(B43,Data!C:AN,18,0))</f>
        <v/>
      </c>
      <c r="X43" s="1" t="str">
        <f>IF(B43="","",VLOOKUP(B43,Data!C:AN,19,0))</f>
        <v/>
      </c>
      <c r="Y43" s="1" t="str">
        <f>IF(B43="","",VLOOKUP(B43,Data!C:AN,20,0))</f>
        <v/>
      </c>
      <c r="Z43" s="1" t="str">
        <f>IF(B43="","",VLOOKUP(B43,Data!C:AN,21,0))</f>
        <v/>
      </c>
      <c r="AA43" s="1" t="str">
        <f>IF(B43="","",VLOOKUP(B43,Data!C:AN,22,0))</f>
        <v/>
      </c>
      <c r="AB43" s="1" t="str">
        <f>IF(B43="","",VLOOKUP(B43,Data!C:AN,23,0))</f>
        <v/>
      </c>
      <c r="AC43" s="1" t="str">
        <f>IF(B43="","",VLOOKUP(B43,Data!C:AN,24,0))</f>
        <v/>
      </c>
      <c r="AD43" s="1" t="str">
        <f>IF(B43="","",VLOOKUP(B43,Data!C:AN,26,0))</f>
        <v/>
      </c>
      <c r="AE43" s="1" t="str">
        <f>IF(B43="","",VLOOKUP(B43,Data!C:AN,28,0))</f>
        <v/>
      </c>
      <c r="AF43" s="1" t="str">
        <f>IF(B43="","",VLOOKUP(B43,Data!C:AN,29,0))</f>
        <v/>
      </c>
      <c r="AG43" s="1" t="str">
        <f>IF(B43="","",VLOOKUP(B43,Data!C:AN,30,0))</f>
        <v/>
      </c>
      <c r="AH43" s="1" t="str">
        <f>IF(B43="","",VLOOKUP(B43,Data!C:AN,31,0))</f>
        <v/>
      </c>
      <c r="AI43" s="55" t="str">
        <f>IF(B43="","",VLOOKUP(B43,Data!C:AN,32,0))</f>
        <v/>
      </c>
      <c r="AJ43" s="55" t="str">
        <f>IF(B43="","",VLOOKUP(B43,Data!C:AN,33,0))</f>
        <v/>
      </c>
    </row>
    <row r="44" spans="2:36" ht="15">
      <c r="B44" s="1" t="str">
        <f>IF($B$1=0,"",IF(COUNT($B$4:B43)+1&gt;$B$1,"",COUNT($B$4:B43)+1))</f>
        <v/>
      </c>
      <c r="C44" s="1" t="str">
        <f>IF(B44="","",VLOOKUP(B44,Data!C:AN,3,0))</f>
        <v/>
      </c>
      <c r="D44" s="1" t="str">
        <f>IF(B44="","",VLOOKUP(B44,Data!C:AN,4,0))</f>
        <v/>
      </c>
      <c r="E44" s="1" t="str">
        <f>IF(B44="","",VLOOKUP(B44,Data!C:AN,5,0))</f>
        <v/>
      </c>
      <c r="F44" s="1" t="str">
        <f>IF(B44="","",VLOOKUP(B44,Data!C:AN,12,0))</f>
        <v/>
      </c>
      <c r="G44" s="1" t="str">
        <f>IF(B44="","",VLOOKUP(B44,Data!C:AN,25,0))</f>
        <v/>
      </c>
      <c r="H44" s="77" t="str">
        <f>IF(B44="","",VLOOKUP(B44,Data!C:AN,26,0))</f>
        <v/>
      </c>
      <c r="I44" s="1" t="str">
        <f>IF(B44="","",VLOOKUP(B44,Data!C:AN,34,0))</f>
        <v/>
      </c>
      <c r="J44" s="1" t="str">
        <f>IF(B44="","",VLOOKUP(B44,Data!C:AN,36,0))</f>
        <v/>
      </c>
      <c r="K44" s="82" t="str">
        <f>IF(B44="","",VLOOKUP(B44,Data!C:AN,37,0))</f>
        <v/>
      </c>
      <c r="L44" s="1" t="str">
        <f>IF(B44="","",VLOOKUP(B44,Data!C:AN,6,0))</f>
        <v/>
      </c>
      <c r="M44" s="1" t="str">
        <f>IF(B44="","",VLOOKUP(B44,Data!C:AN,7,0))</f>
        <v/>
      </c>
      <c r="N44" s="1" t="str">
        <f>IF(B44="","",VLOOKUP(B44,Data!C:AN,8,0))</f>
        <v/>
      </c>
      <c r="O44" s="1" t="str">
        <f>IF(B44="","",VLOOKUP(B44,Data!C:AN,10,0))</f>
        <v/>
      </c>
      <c r="P44" s="1" t="str">
        <f>IF(B44="","",VLOOKUP(B44,Data!C:AN,11,0))</f>
        <v/>
      </c>
      <c r="Q44" s="1" t="str">
        <f>IF(B44="","",VLOOKUP(B44,Data!C:AN,12,0))</f>
        <v/>
      </c>
      <c r="R44" s="1" t="str">
        <f>IF(B44="","",VLOOKUP(B44,Data!C:AN,13,0))</f>
        <v/>
      </c>
      <c r="S44" s="2" t="str">
        <f>IF(B44="","",VLOOKUP(B44,Data!C:AN,14,0))</f>
        <v/>
      </c>
      <c r="T44" s="2" t="str">
        <f>IF(B44="","",VLOOKUP(B44,Data!C:AN,15,0))</f>
        <v/>
      </c>
      <c r="U44" s="2" t="str">
        <f>IF(B44="","",VLOOKUP(B44,Data!C:AN,16,0))</f>
        <v/>
      </c>
      <c r="V44" s="195" t="str">
        <f>IF(B44="","",VLOOKUP(B44,Data!C:AN,17,0))</f>
        <v/>
      </c>
      <c r="W44" s="2" t="str">
        <f>IF(B44="","",VLOOKUP(B44,Data!C:AN,18,0))</f>
        <v/>
      </c>
      <c r="X44" s="1" t="str">
        <f>IF(B44="","",VLOOKUP(B44,Data!C:AN,19,0))</f>
        <v/>
      </c>
      <c r="Y44" s="1" t="str">
        <f>IF(B44="","",VLOOKUP(B44,Data!C:AN,20,0))</f>
        <v/>
      </c>
      <c r="Z44" s="1" t="str">
        <f>IF(B44="","",VLOOKUP(B44,Data!C:AN,21,0))</f>
        <v/>
      </c>
      <c r="AA44" s="1" t="str">
        <f>IF(B44="","",VLOOKUP(B44,Data!C:AN,22,0))</f>
        <v/>
      </c>
      <c r="AB44" s="1" t="str">
        <f>IF(B44="","",VLOOKUP(B44,Data!C:AN,23,0))</f>
        <v/>
      </c>
      <c r="AC44" s="1" t="str">
        <f>IF(B44="","",VLOOKUP(B44,Data!C:AN,24,0))</f>
        <v/>
      </c>
      <c r="AD44" s="1" t="str">
        <f>IF(B44="","",VLOOKUP(B44,Data!C:AN,26,0))</f>
        <v/>
      </c>
      <c r="AE44" s="1" t="str">
        <f>IF(B44="","",VLOOKUP(B44,Data!C:AN,28,0))</f>
        <v/>
      </c>
      <c r="AF44" s="1" t="str">
        <f>IF(B44="","",VLOOKUP(B44,Data!C:AN,29,0))</f>
        <v/>
      </c>
      <c r="AG44" s="1" t="str">
        <f>IF(B44="","",VLOOKUP(B44,Data!C:AN,30,0))</f>
        <v/>
      </c>
      <c r="AH44" s="1" t="str">
        <f>IF(B44="","",VLOOKUP(B44,Data!C:AN,31,0))</f>
        <v/>
      </c>
      <c r="AI44" s="55" t="str">
        <f>IF(B44="","",VLOOKUP(B44,Data!C:AN,32,0))</f>
        <v/>
      </c>
      <c r="AJ44" s="55" t="str">
        <f>IF(B44="","",VLOOKUP(B44,Data!C:AN,33,0))</f>
        <v/>
      </c>
    </row>
    <row r="45" spans="2:36" ht="15">
      <c r="B45" s="1" t="str">
        <f>IF($B$1=0,"",IF(COUNT($B$4:B44)+1&gt;$B$1,"",COUNT($B$4:B44)+1))</f>
        <v/>
      </c>
      <c r="C45" s="1" t="str">
        <f>IF(B45="","",VLOOKUP(B45,Data!C:AN,3,0))</f>
        <v/>
      </c>
      <c r="D45" s="1" t="str">
        <f>IF(B45="","",VLOOKUP(B45,Data!C:AN,4,0))</f>
        <v/>
      </c>
      <c r="E45" s="1" t="str">
        <f>IF(B45="","",VLOOKUP(B45,Data!C:AN,5,0))</f>
        <v/>
      </c>
      <c r="F45" s="1" t="str">
        <f>IF(B45="","",VLOOKUP(B45,Data!C:AN,12,0))</f>
        <v/>
      </c>
      <c r="G45" s="1" t="str">
        <f>IF(B45="","",VLOOKUP(B45,Data!C:AN,25,0))</f>
        <v/>
      </c>
      <c r="H45" s="77" t="str">
        <f>IF(B45="","",VLOOKUP(B45,Data!C:AN,26,0))</f>
        <v/>
      </c>
      <c r="I45" s="1" t="str">
        <f>IF(B45="","",VLOOKUP(B45,Data!C:AN,34,0))</f>
        <v/>
      </c>
      <c r="J45" s="1" t="str">
        <f>IF(B45="","",VLOOKUP(B45,Data!C:AN,36,0))</f>
        <v/>
      </c>
      <c r="K45" s="82" t="str">
        <f>IF(B45="","",VLOOKUP(B45,Data!C:AN,37,0))</f>
        <v/>
      </c>
      <c r="L45" s="1" t="str">
        <f>IF(B45="","",VLOOKUP(B45,Data!C:AN,6,0))</f>
        <v/>
      </c>
      <c r="M45" s="1" t="str">
        <f>IF(B45="","",VLOOKUP(B45,Data!C:AN,7,0))</f>
        <v/>
      </c>
      <c r="N45" s="1" t="str">
        <f>IF(B45="","",VLOOKUP(B45,Data!C:AN,8,0))</f>
        <v/>
      </c>
      <c r="O45" s="1" t="str">
        <f>IF(B45="","",VLOOKUP(B45,Data!C:AN,10,0))</f>
        <v/>
      </c>
      <c r="P45" s="1" t="str">
        <f>IF(B45="","",VLOOKUP(B45,Data!C:AN,11,0))</f>
        <v/>
      </c>
      <c r="Q45" s="1" t="str">
        <f>IF(B45="","",VLOOKUP(B45,Data!C:AN,12,0))</f>
        <v/>
      </c>
      <c r="R45" s="1" t="str">
        <f>IF(B45="","",VLOOKUP(B45,Data!C:AN,13,0))</f>
        <v/>
      </c>
      <c r="S45" s="2" t="str">
        <f>IF(B45="","",VLOOKUP(B45,Data!C:AN,14,0))</f>
        <v/>
      </c>
      <c r="T45" s="2" t="str">
        <f>IF(B45="","",VLOOKUP(B45,Data!C:AN,15,0))</f>
        <v/>
      </c>
      <c r="U45" s="2" t="str">
        <f>IF(B45="","",VLOOKUP(B45,Data!C:AN,16,0))</f>
        <v/>
      </c>
      <c r="V45" s="195" t="str">
        <f>IF(B45="","",VLOOKUP(B45,Data!C:AN,17,0))</f>
        <v/>
      </c>
      <c r="W45" s="2" t="str">
        <f>IF(B45="","",VLOOKUP(B45,Data!C:AN,18,0))</f>
        <v/>
      </c>
      <c r="X45" s="1" t="str">
        <f>IF(B45="","",VLOOKUP(B45,Data!C:AN,19,0))</f>
        <v/>
      </c>
      <c r="Y45" s="1" t="str">
        <f>IF(B45="","",VLOOKUP(B45,Data!C:AN,20,0))</f>
        <v/>
      </c>
      <c r="Z45" s="1" t="str">
        <f>IF(B45="","",VLOOKUP(B45,Data!C:AN,21,0))</f>
        <v/>
      </c>
      <c r="AA45" s="1" t="str">
        <f>IF(B45="","",VLOOKUP(B45,Data!C:AN,22,0))</f>
        <v/>
      </c>
      <c r="AB45" s="1" t="str">
        <f>IF(B45="","",VLOOKUP(B45,Data!C:AN,23,0))</f>
        <v/>
      </c>
      <c r="AC45" s="1" t="str">
        <f>IF(B45="","",VLOOKUP(B45,Data!C:AN,24,0))</f>
        <v/>
      </c>
      <c r="AD45" s="1" t="str">
        <f>IF(B45="","",VLOOKUP(B45,Data!C:AN,26,0))</f>
        <v/>
      </c>
      <c r="AE45" s="1" t="str">
        <f>IF(B45="","",VLOOKUP(B45,Data!C:AN,28,0))</f>
        <v/>
      </c>
      <c r="AF45" s="1" t="str">
        <f>IF(B45="","",VLOOKUP(B45,Data!C:AN,29,0))</f>
        <v/>
      </c>
      <c r="AG45" s="1" t="str">
        <f>IF(B45="","",VLOOKUP(B45,Data!C:AN,30,0))</f>
        <v/>
      </c>
      <c r="AH45" s="1" t="str">
        <f>IF(B45="","",VLOOKUP(B45,Data!C:AN,31,0))</f>
        <v/>
      </c>
      <c r="AI45" s="55" t="str">
        <f>IF(B45="","",VLOOKUP(B45,Data!C:AN,32,0))</f>
        <v/>
      </c>
      <c r="AJ45" s="55" t="str">
        <f>IF(B45="","",VLOOKUP(B45,Data!C:AN,33,0))</f>
        <v/>
      </c>
    </row>
    <row r="46" spans="2:36" ht="15">
      <c r="B46" s="1" t="str">
        <f>IF($B$1=0,"",IF(COUNT($B$4:B45)+1&gt;$B$1,"",COUNT($B$4:B45)+1))</f>
        <v/>
      </c>
      <c r="C46" s="1" t="str">
        <f>IF(B46="","",VLOOKUP(B46,Data!C:AN,3,0))</f>
        <v/>
      </c>
      <c r="D46" s="1" t="str">
        <f>IF(B46="","",VLOOKUP(B46,Data!C:AN,4,0))</f>
        <v/>
      </c>
      <c r="E46" s="1" t="str">
        <f>IF(B46="","",VLOOKUP(B46,Data!C:AN,5,0))</f>
        <v/>
      </c>
      <c r="F46" s="1" t="str">
        <f>IF(B46="","",VLOOKUP(B46,Data!C:AN,12,0))</f>
        <v/>
      </c>
      <c r="G46" s="1" t="str">
        <f>IF(B46="","",VLOOKUP(B46,Data!C:AN,25,0))</f>
        <v/>
      </c>
      <c r="H46" s="77" t="str">
        <f>IF(B46="","",VLOOKUP(B46,Data!C:AN,26,0))</f>
        <v/>
      </c>
      <c r="I46" s="1" t="str">
        <f>IF(B46="","",VLOOKUP(B46,Data!C:AN,34,0))</f>
        <v/>
      </c>
      <c r="J46" s="1" t="str">
        <f>IF(B46="","",VLOOKUP(B46,Data!C:AN,36,0))</f>
        <v/>
      </c>
      <c r="K46" s="82" t="str">
        <f>IF(B46="","",VLOOKUP(B46,Data!C:AN,37,0))</f>
        <v/>
      </c>
      <c r="L46" s="1" t="str">
        <f>IF(B46="","",VLOOKUP(B46,Data!C:AN,6,0))</f>
        <v/>
      </c>
      <c r="M46" s="1" t="str">
        <f>IF(B46="","",VLOOKUP(B46,Data!C:AN,7,0))</f>
        <v/>
      </c>
      <c r="N46" s="1" t="str">
        <f>IF(B46="","",VLOOKUP(B46,Data!C:AN,8,0))</f>
        <v/>
      </c>
      <c r="O46" s="1" t="str">
        <f>IF(B46="","",VLOOKUP(B46,Data!C:AN,10,0))</f>
        <v/>
      </c>
      <c r="P46" s="1" t="str">
        <f>IF(B46="","",VLOOKUP(B46,Data!C:AN,11,0))</f>
        <v/>
      </c>
      <c r="Q46" s="1" t="str">
        <f>IF(B46="","",VLOOKUP(B46,Data!C:AN,12,0))</f>
        <v/>
      </c>
      <c r="R46" s="1" t="str">
        <f>IF(B46="","",VLOOKUP(B46,Data!C:AN,13,0))</f>
        <v/>
      </c>
      <c r="S46" s="2" t="str">
        <f>IF(B46="","",VLOOKUP(B46,Data!C:AN,14,0))</f>
        <v/>
      </c>
      <c r="T46" s="2" t="str">
        <f>IF(B46="","",VLOOKUP(B46,Data!C:AN,15,0))</f>
        <v/>
      </c>
      <c r="U46" s="2" t="str">
        <f>IF(B46="","",VLOOKUP(B46,Data!C:AN,16,0))</f>
        <v/>
      </c>
      <c r="V46" s="195" t="str">
        <f>IF(B46="","",VLOOKUP(B46,Data!C:AN,17,0))</f>
        <v/>
      </c>
      <c r="W46" s="2" t="str">
        <f>IF(B46="","",VLOOKUP(B46,Data!C:AN,18,0))</f>
        <v/>
      </c>
      <c r="X46" s="1" t="str">
        <f>IF(B46="","",VLOOKUP(B46,Data!C:AN,19,0))</f>
        <v/>
      </c>
      <c r="Y46" s="1" t="str">
        <f>IF(B46="","",VLOOKUP(B46,Data!C:AN,20,0))</f>
        <v/>
      </c>
      <c r="Z46" s="1" t="str">
        <f>IF(B46="","",VLOOKUP(B46,Data!C:AN,21,0))</f>
        <v/>
      </c>
      <c r="AA46" s="1" t="str">
        <f>IF(B46="","",VLOOKUP(B46,Data!C:AN,22,0))</f>
        <v/>
      </c>
      <c r="AB46" s="1" t="str">
        <f>IF(B46="","",VLOOKUP(B46,Data!C:AN,23,0))</f>
        <v/>
      </c>
      <c r="AC46" s="1" t="str">
        <f>IF(B46="","",VLOOKUP(B46,Data!C:AN,24,0))</f>
        <v/>
      </c>
      <c r="AD46" s="1" t="str">
        <f>IF(B46="","",VLOOKUP(B46,Data!C:AN,26,0))</f>
        <v/>
      </c>
      <c r="AE46" s="1" t="str">
        <f>IF(B46="","",VLOOKUP(B46,Data!C:AN,28,0))</f>
        <v/>
      </c>
      <c r="AF46" s="1" t="str">
        <f>IF(B46="","",VLOOKUP(B46,Data!C:AN,29,0))</f>
        <v/>
      </c>
      <c r="AG46" s="1" t="str">
        <f>IF(B46="","",VLOOKUP(B46,Data!C:AN,30,0))</f>
        <v/>
      </c>
      <c r="AH46" s="1" t="str">
        <f>IF(B46="","",VLOOKUP(B46,Data!C:AN,31,0))</f>
        <v/>
      </c>
      <c r="AI46" s="55" t="str">
        <f>IF(B46="","",VLOOKUP(B46,Data!C:AN,32,0))</f>
        <v/>
      </c>
      <c r="AJ46" s="55" t="str">
        <f>IF(B46="","",VLOOKUP(B46,Data!C:AN,33,0))</f>
        <v/>
      </c>
    </row>
    <row r="47" spans="2:36" ht="15">
      <c r="B47" s="1" t="str">
        <f>IF($B$1=0,"",IF(COUNT($B$4:B46)+1&gt;$B$1,"",COUNT($B$4:B46)+1))</f>
        <v/>
      </c>
      <c r="C47" s="1" t="str">
        <f>IF(B47="","",VLOOKUP(B47,Data!C:AN,3,0))</f>
        <v/>
      </c>
      <c r="D47" s="1" t="str">
        <f>IF(B47="","",VLOOKUP(B47,Data!C:AN,4,0))</f>
        <v/>
      </c>
      <c r="E47" s="1" t="str">
        <f>IF(B47="","",VLOOKUP(B47,Data!C:AN,5,0))</f>
        <v/>
      </c>
      <c r="F47" s="1" t="str">
        <f>IF(B47="","",VLOOKUP(B47,Data!C:AN,12,0))</f>
        <v/>
      </c>
      <c r="G47" s="1" t="str">
        <f>IF(B47="","",VLOOKUP(B47,Data!C:AN,25,0))</f>
        <v/>
      </c>
      <c r="H47" s="77" t="str">
        <f>IF(B47="","",VLOOKUP(B47,Data!C:AN,26,0))</f>
        <v/>
      </c>
      <c r="I47" s="1" t="str">
        <f>IF(B47="","",VLOOKUP(B47,Data!C:AN,34,0))</f>
        <v/>
      </c>
      <c r="J47" s="1" t="str">
        <f>IF(B47="","",VLOOKUP(B47,Data!C:AN,36,0))</f>
        <v/>
      </c>
      <c r="K47" s="82" t="str">
        <f>IF(B47="","",VLOOKUP(B47,Data!C:AN,37,0))</f>
        <v/>
      </c>
      <c r="L47" s="1" t="str">
        <f>IF(B47="","",VLOOKUP(B47,Data!C:AN,6,0))</f>
        <v/>
      </c>
      <c r="M47" s="1" t="str">
        <f>IF(B47="","",VLOOKUP(B47,Data!C:AN,7,0))</f>
        <v/>
      </c>
      <c r="N47" s="1" t="str">
        <f>IF(B47="","",VLOOKUP(B47,Data!C:AN,8,0))</f>
        <v/>
      </c>
      <c r="O47" s="1" t="str">
        <f>IF(B47="","",VLOOKUP(B47,Data!C:AN,10,0))</f>
        <v/>
      </c>
      <c r="P47" s="1" t="str">
        <f>IF(B47="","",VLOOKUP(B47,Data!C:AN,11,0))</f>
        <v/>
      </c>
      <c r="Q47" s="1" t="str">
        <f>IF(B47="","",VLOOKUP(B47,Data!C:AN,12,0))</f>
        <v/>
      </c>
      <c r="R47" s="1" t="str">
        <f>IF(B47="","",VLOOKUP(B47,Data!C:AN,13,0))</f>
        <v/>
      </c>
      <c r="S47" s="2" t="str">
        <f>IF(B47="","",VLOOKUP(B47,Data!C:AN,14,0))</f>
        <v/>
      </c>
      <c r="T47" s="2" t="str">
        <f>IF(B47="","",VLOOKUP(B47,Data!C:AN,15,0))</f>
        <v/>
      </c>
      <c r="U47" s="2" t="str">
        <f>IF(B47="","",VLOOKUP(B47,Data!C:AN,16,0))</f>
        <v/>
      </c>
      <c r="V47" s="195" t="str">
        <f>IF(B47="","",VLOOKUP(B47,Data!C:AN,17,0))</f>
        <v/>
      </c>
      <c r="W47" s="2" t="str">
        <f>IF(B47="","",VLOOKUP(B47,Data!C:AN,18,0))</f>
        <v/>
      </c>
      <c r="X47" s="1" t="str">
        <f>IF(B47="","",VLOOKUP(B47,Data!C:AN,19,0))</f>
        <v/>
      </c>
      <c r="Y47" s="1" t="str">
        <f>IF(B47="","",VLOOKUP(B47,Data!C:AN,20,0))</f>
        <v/>
      </c>
      <c r="Z47" s="1" t="str">
        <f>IF(B47="","",VLOOKUP(B47,Data!C:AN,21,0))</f>
        <v/>
      </c>
      <c r="AA47" s="1" t="str">
        <f>IF(B47="","",VLOOKUP(B47,Data!C:AN,22,0))</f>
        <v/>
      </c>
      <c r="AB47" s="1" t="str">
        <f>IF(B47="","",VLOOKUP(B47,Data!C:AN,23,0))</f>
        <v/>
      </c>
      <c r="AC47" s="1" t="str">
        <f>IF(B47="","",VLOOKUP(B47,Data!C:AN,24,0))</f>
        <v/>
      </c>
      <c r="AD47" s="1" t="str">
        <f>IF(B47="","",VLOOKUP(B47,Data!C:AN,26,0))</f>
        <v/>
      </c>
      <c r="AE47" s="1" t="str">
        <f>IF(B47="","",VLOOKUP(B47,Data!C:AN,28,0))</f>
        <v/>
      </c>
      <c r="AF47" s="1" t="str">
        <f>IF(B47="","",VLOOKUP(B47,Data!C:AN,29,0))</f>
        <v/>
      </c>
      <c r="AG47" s="1" t="str">
        <f>IF(B47="","",VLOOKUP(B47,Data!C:AN,30,0))</f>
        <v/>
      </c>
      <c r="AH47" s="1" t="str">
        <f>IF(B47="","",VLOOKUP(B47,Data!C:AN,31,0))</f>
        <v/>
      </c>
      <c r="AI47" s="55" t="str">
        <f>IF(B47="","",VLOOKUP(B47,Data!C:AN,32,0))</f>
        <v/>
      </c>
      <c r="AJ47" s="55" t="str">
        <f>IF(B47="","",VLOOKUP(B47,Data!C:AN,33,0))</f>
        <v/>
      </c>
    </row>
    <row r="48" spans="2:36" ht="15">
      <c r="B48" s="1" t="str">
        <f>IF($B$1=0,"",IF(COUNT($B$4:B47)+1&gt;$B$1,"",COUNT($B$4:B47)+1))</f>
        <v/>
      </c>
      <c r="C48" s="1" t="str">
        <f>IF(B48="","",VLOOKUP(B48,Data!C:AN,3,0))</f>
        <v/>
      </c>
      <c r="D48" s="1" t="str">
        <f>IF(B48="","",VLOOKUP(B48,Data!C:AN,4,0))</f>
        <v/>
      </c>
      <c r="E48" s="1" t="str">
        <f>IF(B48="","",VLOOKUP(B48,Data!C:AN,5,0))</f>
        <v/>
      </c>
      <c r="F48" s="1" t="str">
        <f>IF(B48="","",VLOOKUP(B48,Data!C:AN,12,0))</f>
        <v/>
      </c>
      <c r="G48" s="1" t="str">
        <f>IF(B48="","",VLOOKUP(B48,Data!C:AN,25,0))</f>
        <v/>
      </c>
      <c r="H48" s="77" t="str">
        <f>IF(B48="","",VLOOKUP(B48,Data!C:AN,26,0))</f>
        <v/>
      </c>
      <c r="I48" s="1" t="str">
        <f>IF(B48="","",VLOOKUP(B48,Data!C:AN,34,0))</f>
        <v/>
      </c>
      <c r="J48" s="1" t="str">
        <f>IF(B48="","",VLOOKUP(B48,Data!C:AN,36,0))</f>
        <v/>
      </c>
      <c r="K48" s="82" t="str">
        <f>IF(B48="","",VLOOKUP(B48,Data!C:AN,37,0))</f>
        <v/>
      </c>
      <c r="L48" s="1" t="str">
        <f>IF(B48="","",VLOOKUP(B48,Data!C:AN,6,0))</f>
        <v/>
      </c>
      <c r="M48" s="1" t="str">
        <f>IF(B48="","",VLOOKUP(B48,Data!C:AN,7,0))</f>
        <v/>
      </c>
      <c r="N48" s="1" t="str">
        <f>IF(B48="","",VLOOKUP(B48,Data!C:AN,8,0))</f>
        <v/>
      </c>
      <c r="O48" s="1" t="str">
        <f>IF(B48="","",VLOOKUP(B48,Data!C:AN,10,0))</f>
        <v/>
      </c>
      <c r="P48" s="1" t="str">
        <f>IF(B48="","",VLOOKUP(B48,Data!C:AN,11,0))</f>
        <v/>
      </c>
      <c r="Q48" s="1" t="str">
        <f>IF(B48="","",VLOOKUP(B48,Data!C:AN,12,0))</f>
        <v/>
      </c>
      <c r="R48" s="1" t="str">
        <f>IF(B48="","",VLOOKUP(B48,Data!C:AN,13,0))</f>
        <v/>
      </c>
      <c r="S48" s="2" t="str">
        <f>IF(B48="","",VLOOKUP(B48,Data!C:AN,14,0))</f>
        <v/>
      </c>
      <c r="T48" s="2" t="str">
        <f>IF(B48="","",VLOOKUP(B48,Data!C:AN,15,0))</f>
        <v/>
      </c>
      <c r="U48" s="2" t="str">
        <f>IF(B48="","",VLOOKUP(B48,Data!C:AN,16,0))</f>
        <v/>
      </c>
      <c r="V48" s="195" t="str">
        <f>IF(B48="","",VLOOKUP(B48,Data!C:AN,17,0))</f>
        <v/>
      </c>
      <c r="W48" s="2" t="str">
        <f>IF(B48="","",VLOOKUP(B48,Data!C:AN,18,0))</f>
        <v/>
      </c>
      <c r="X48" s="1" t="str">
        <f>IF(B48="","",VLOOKUP(B48,Data!C:AN,19,0))</f>
        <v/>
      </c>
      <c r="Y48" s="1" t="str">
        <f>IF(B48="","",VLOOKUP(B48,Data!C:AN,20,0))</f>
        <v/>
      </c>
      <c r="Z48" s="1" t="str">
        <f>IF(B48="","",VLOOKUP(B48,Data!C:AN,21,0))</f>
        <v/>
      </c>
      <c r="AA48" s="1" t="str">
        <f>IF(B48="","",VLOOKUP(B48,Data!C:AN,22,0))</f>
        <v/>
      </c>
      <c r="AB48" s="1" t="str">
        <f>IF(B48="","",VLOOKUP(B48,Data!C:AN,23,0))</f>
        <v/>
      </c>
      <c r="AC48" s="1" t="str">
        <f>IF(B48="","",VLOOKUP(B48,Data!C:AN,24,0))</f>
        <v/>
      </c>
      <c r="AD48" s="1" t="str">
        <f>IF(B48="","",VLOOKUP(B48,Data!C:AN,26,0))</f>
        <v/>
      </c>
      <c r="AE48" s="1" t="str">
        <f>IF(B48="","",VLOOKUP(B48,Data!C:AN,28,0))</f>
        <v/>
      </c>
      <c r="AF48" s="1" t="str">
        <f>IF(B48="","",VLOOKUP(B48,Data!C:AN,29,0))</f>
        <v/>
      </c>
      <c r="AG48" s="1" t="str">
        <f>IF(B48="","",VLOOKUP(B48,Data!C:AN,30,0))</f>
        <v/>
      </c>
      <c r="AH48" s="1" t="str">
        <f>IF(B48="","",VLOOKUP(B48,Data!C:AN,31,0))</f>
        <v/>
      </c>
      <c r="AI48" s="55" t="str">
        <f>IF(B48="","",VLOOKUP(B48,Data!C:AN,32,0))</f>
        <v/>
      </c>
      <c r="AJ48" s="55" t="str">
        <f>IF(B48="","",VLOOKUP(B48,Data!C:AN,33,0))</f>
        <v/>
      </c>
    </row>
    <row r="49" spans="2:36" ht="15">
      <c r="B49" s="1" t="str">
        <f>IF($B$1=0,"",IF(COUNT($B$4:B48)+1&gt;$B$1,"",COUNT($B$4:B48)+1))</f>
        <v/>
      </c>
      <c r="C49" s="1" t="str">
        <f>IF(B49="","",VLOOKUP(B49,Data!C:AN,3,0))</f>
        <v/>
      </c>
      <c r="D49" s="1" t="str">
        <f>IF(B49="","",VLOOKUP(B49,Data!C:AN,4,0))</f>
        <v/>
      </c>
      <c r="E49" s="1" t="str">
        <f>IF(B49="","",VLOOKUP(B49,Data!C:AN,5,0))</f>
        <v/>
      </c>
      <c r="F49" s="1" t="str">
        <f>IF(B49="","",VLOOKUP(B49,Data!C:AN,12,0))</f>
        <v/>
      </c>
      <c r="G49" s="1" t="str">
        <f>IF(B49="","",VLOOKUP(B49,Data!C:AN,25,0))</f>
        <v/>
      </c>
      <c r="H49" s="77" t="str">
        <f>IF(B49="","",VLOOKUP(B49,Data!C:AN,26,0))</f>
        <v/>
      </c>
      <c r="I49" s="1" t="str">
        <f>IF(B49="","",VLOOKUP(B49,Data!C:AN,34,0))</f>
        <v/>
      </c>
      <c r="J49" s="1" t="str">
        <f>IF(B49="","",VLOOKUP(B49,Data!C:AN,36,0))</f>
        <v/>
      </c>
      <c r="K49" s="82" t="str">
        <f>IF(B49="","",VLOOKUP(B49,Data!C:AN,37,0))</f>
        <v/>
      </c>
      <c r="L49" s="1" t="str">
        <f>IF(B49="","",VLOOKUP(B49,Data!C:AN,6,0))</f>
        <v/>
      </c>
      <c r="M49" s="1" t="str">
        <f>IF(B49="","",VLOOKUP(B49,Data!C:AN,7,0))</f>
        <v/>
      </c>
      <c r="N49" s="1" t="str">
        <f>IF(B49="","",VLOOKUP(B49,Data!C:AN,8,0))</f>
        <v/>
      </c>
      <c r="O49" s="1" t="str">
        <f>IF(B49="","",VLOOKUP(B49,Data!C:AN,10,0))</f>
        <v/>
      </c>
      <c r="P49" s="1" t="str">
        <f>IF(B49="","",VLOOKUP(B49,Data!C:AN,11,0))</f>
        <v/>
      </c>
      <c r="Q49" s="1" t="str">
        <f>IF(B49="","",VLOOKUP(B49,Data!C:AN,12,0))</f>
        <v/>
      </c>
      <c r="R49" s="1" t="str">
        <f>IF(B49="","",VLOOKUP(B49,Data!C:AN,13,0))</f>
        <v/>
      </c>
      <c r="S49" s="2" t="str">
        <f>IF(B49="","",VLOOKUP(B49,Data!C:AN,14,0))</f>
        <v/>
      </c>
      <c r="T49" s="2" t="str">
        <f>IF(B49="","",VLOOKUP(B49,Data!C:AN,15,0))</f>
        <v/>
      </c>
      <c r="U49" s="2" t="str">
        <f>IF(B49="","",VLOOKUP(B49,Data!C:AN,16,0))</f>
        <v/>
      </c>
      <c r="V49" s="195" t="str">
        <f>IF(B49="","",VLOOKUP(B49,Data!C:AN,17,0))</f>
        <v/>
      </c>
      <c r="W49" s="2" t="str">
        <f>IF(B49="","",VLOOKUP(B49,Data!C:AN,18,0))</f>
        <v/>
      </c>
      <c r="X49" s="1" t="str">
        <f>IF(B49="","",VLOOKUP(B49,Data!C:AN,19,0))</f>
        <v/>
      </c>
      <c r="Y49" s="1" t="str">
        <f>IF(B49="","",VLOOKUP(B49,Data!C:AN,20,0))</f>
        <v/>
      </c>
      <c r="Z49" s="1" t="str">
        <f>IF(B49="","",VLOOKUP(B49,Data!C:AN,21,0))</f>
        <v/>
      </c>
      <c r="AA49" s="1" t="str">
        <f>IF(B49="","",VLOOKUP(B49,Data!C:AN,22,0))</f>
        <v/>
      </c>
      <c r="AB49" s="1" t="str">
        <f>IF(B49="","",VLOOKUP(B49,Data!C:AN,23,0))</f>
        <v/>
      </c>
      <c r="AC49" s="1" t="str">
        <f>IF(B49="","",VLOOKUP(B49,Data!C:AN,24,0))</f>
        <v/>
      </c>
      <c r="AD49" s="1" t="str">
        <f>IF(B49="","",VLOOKUP(B49,Data!C:AN,26,0))</f>
        <v/>
      </c>
      <c r="AE49" s="1" t="str">
        <f>IF(B49="","",VLOOKUP(B49,Data!C:AN,28,0))</f>
        <v/>
      </c>
      <c r="AF49" s="1" t="str">
        <f>IF(B49="","",VLOOKUP(B49,Data!C:AN,29,0))</f>
        <v/>
      </c>
      <c r="AG49" s="1" t="str">
        <f>IF(B49="","",VLOOKUP(B49,Data!C:AN,30,0))</f>
        <v/>
      </c>
      <c r="AH49" s="1" t="str">
        <f>IF(B49="","",VLOOKUP(B49,Data!C:AN,31,0))</f>
        <v/>
      </c>
      <c r="AI49" s="55" t="str">
        <f>IF(B49="","",VLOOKUP(B49,Data!C:AN,32,0))</f>
        <v/>
      </c>
      <c r="AJ49" s="55" t="str">
        <f>IF(B49="","",VLOOKUP(B49,Data!C:AN,33,0))</f>
        <v/>
      </c>
    </row>
    <row r="50" spans="2:36" ht="15">
      <c r="B50" s="1" t="str">
        <f>IF($B$1=0,"",IF(COUNT($B$4:B49)+1&gt;$B$1,"",COUNT($B$4:B49)+1))</f>
        <v/>
      </c>
      <c r="C50" s="1" t="str">
        <f>IF(B50="","",VLOOKUP(B50,Data!C:AN,3,0))</f>
        <v/>
      </c>
      <c r="D50" s="1" t="str">
        <f>IF(B50="","",VLOOKUP(B50,Data!C:AN,4,0))</f>
        <v/>
      </c>
      <c r="E50" s="1" t="str">
        <f>IF(B50="","",VLOOKUP(B50,Data!C:AN,5,0))</f>
        <v/>
      </c>
      <c r="F50" s="1" t="str">
        <f>IF(B50="","",VLOOKUP(B50,Data!C:AN,12,0))</f>
        <v/>
      </c>
      <c r="G50" s="1" t="str">
        <f>IF(B50="","",VLOOKUP(B50,Data!C:AN,25,0))</f>
        <v/>
      </c>
      <c r="H50" s="77" t="str">
        <f>IF(B50="","",VLOOKUP(B50,Data!C:AN,26,0))</f>
        <v/>
      </c>
      <c r="I50" s="1" t="str">
        <f>IF(B50="","",VLOOKUP(B50,Data!C:AN,34,0))</f>
        <v/>
      </c>
      <c r="J50" s="1" t="str">
        <f>IF(B50="","",VLOOKUP(B50,Data!C:AN,36,0))</f>
        <v/>
      </c>
      <c r="K50" s="82" t="str">
        <f>IF(B50="","",VLOOKUP(B50,Data!C:AN,37,0))</f>
        <v/>
      </c>
      <c r="L50" s="1" t="str">
        <f>IF(B50="","",VLOOKUP(B50,Data!C:AN,6,0))</f>
        <v/>
      </c>
      <c r="M50" s="1" t="str">
        <f>IF(B50="","",VLOOKUP(B50,Data!C:AN,7,0))</f>
        <v/>
      </c>
      <c r="N50" s="1" t="str">
        <f>IF(B50="","",VLOOKUP(B50,Data!C:AN,8,0))</f>
        <v/>
      </c>
      <c r="O50" s="1" t="str">
        <f>IF(B50="","",VLOOKUP(B50,Data!C:AN,10,0))</f>
        <v/>
      </c>
      <c r="P50" s="1" t="str">
        <f>IF(B50="","",VLOOKUP(B50,Data!C:AN,11,0))</f>
        <v/>
      </c>
      <c r="Q50" s="1" t="str">
        <f>IF(B50="","",VLOOKUP(B50,Data!C:AN,12,0))</f>
        <v/>
      </c>
      <c r="R50" s="1" t="str">
        <f>IF(B50="","",VLOOKUP(B50,Data!C:AN,13,0))</f>
        <v/>
      </c>
      <c r="S50" s="2" t="str">
        <f>IF(B50="","",VLOOKUP(B50,Data!C:AN,14,0))</f>
        <v/>
      </c>
      <c r="T50" s="2" t="str">
        <f>IF(B50="","",VLOOKUP(B50,Data!C:AN,15,0))</f>
        <v/>
      </c>
      <c r="U50" s="2" t="str">
        <f>IF(B50="","",VLOOKUP(B50,Data!C:AN,16,0))</f>
        <v/>
      </c>
      <c r="V50" s="195" t="str">
        <f>IF(B50="","",VLOOKUP(B50,Data!C:AN,17,0))</f>
        <v/>
      </c>
      <c r="W50" s="2" t="str">
        <f>IF(B50="","",VLOOKUP(B50,Data!C:AN,18,0))</f>
        <v/>
      </c>
      <c r="X50" s="1" t="str">
        <f>IF(B50="","",VLOOKUP(B50,Data!C:AN,19,0))</f>
        <v/>
      </c>
      <c r="Y50" s="1" t="str">
        <f>IF(B50="","",VLOOKUP(B50,Data!C:AN,20,0))</f>
        <v/>
      </c>
      <c r="Z50" s="1" t="str">
        <f>IF(B50="","",VLOOKUP(B50,Data!C:AN,21,0))</f>
        <v/>
      </c>
      <c r="AA50" s="1" t="str">
        <f>IF(B50="","",VLOOKUP(B50,Data!C:AN,22,0))</f>
        <v/>
      </c>
      <c r="AB50" s="1" t="str">
        <f>IF(B50="","",VLOOKUP(B50,Data!C:AN,23,0))</f>
        <v/>
      </c>
      <c r="AC50" s="1" t="str">
        <f>IF(B50="","",VLOOKUP(B50,Data!C:AN,24,0))</f>
        <v/>
      </c>
      <c r="AD50" s="1" t="str">
        <f>IF(B50="","",VLOOKUP(B50,Data!C:AN,26,0))</f>
        <v/>
      </c>
      <c r="AE50" s="1" t="str">
        <f>IF(B50="","",VLOOKUP(B50,Data!C:AN,28,0))</f>
        <v/>
      </c>
      <c r="AF50" s="1" t="str">
        <f>IF(B50="","",VLOOKUP(B50,Data!C:AN,29,0))</f>
        <v/>
      </c>
      <c r="AG50" s="1" t="str">
        <f>IF(B50="","",VLOOKUP(B50,Data!C:AN,30,0))</f>
        <v/>
      </c>
      <c r="AH50" s="1" t="str">
        <f>IF(B50="","",VLOOKUP(B50,Data!C:AN,31,0))</f>
        <v/>
      </c>
      <c r="AI50" s="55" t="str">
        <f>IF(B50="","",VLOOKUP(B50,Data!C:AN,32,0))</f>
        <v/>
      </c>
      <c r="AJ50" s="55" t="str">
        <f>IF(B50="","",VLOOKUP(B50,Data!C:AN,33,0))</f>
        <v/>
      </c>
    </row>
    <row r="51" spans="2:36" ht="15">
      <c r="B51" s="1" t="str">
        <f>IF($B$1=0,"",IF(COUNT($B$4:B50)+1&gt;$B$1,"",COUNT($B$4:B50)+1))</f>
        <v/>
      </c>
      <c r="C51" s="1" t="str">
        <f>IF(B51="","",VLOOKUP(B51,Data!C:AN,3,0))</f>
        <v/>
      </c>
      <c r="D51" s="1" t="str">
        <f>IF(B51="","",VLOOKUP(B51,Data!C:AN,4,0))</f>
        <v/>
      </c>
      <c r="E51" s="1" t="str">
        <f>IF(B51="","",VLOOKUP(B51,Data!C:AN,5,0))</f>
        <v/>
      </c>
      <c r="F51" s="1" t="str">
        <f>IF(B51="","",VLOOKUP(B51,Data!C:AN,12,0))</f>
        <v/>
      </c>
      <c r="G51" s="1" t="str">
        <f>IF(B51="","",VLOOKUP(B51,Data!C:AN,25,0))</f>
        <v/>
      </c>
      <c r="H51" s="77" t="str">
        <f>IF(B51="","",VLOOKUP(B51,Data!C:AN,26,0))</f>
        <v/>
      </c>
      <c r="I51" s="1" t="str">
        <f>IF(B51="","",VLOOKUP(B51,Data!C:AN,34,0))</f>
        <v/>
      </c>
      <c r="J51" s="1" t="str">
        <f>IF(B51="","",VLOOKUP(B51,Data!C:AN,36,0))</f>
        <v/>
      </c>
      <c r="K51" s="82" t="str">
        <f>IF(B51="","",VLOOKUP(B51,Data!C:AN,37,0))</f>
        <v/>
      </c>
      <c r="L51" s="1" t="str">
        <f>IF(B51="","",VLOOKUP(B51,Data!C:AN,6,0))</f>
        <v/>
      </c>
      <c r="M51" s="1" t="str">
        <f>IF(B51="","",VLOOKUP(B51,Data!C:AN,7,0))</f>
        <v/>
      </c>
      <c r="N51" s="1" t="str">
        <f>IF(B51="","",VLOOKUP(B51,Data!C:AN,8,0))</f>
        <v/>
      </c>
      <c r="O51" s="1" t="str">
        <f>IF(B51="","",VLOOKUP(B51,Data!C:AN,10,0))</f>
        <v/>
      </c>
      <c r="P51" s="1" t="str">
        <f>IF(B51="","",VLOOKUP(B51,Data!C:AN,11,0))</f>
        <v/>
      </c>
      <c r="Q51" s="1" t="str">
        <f>IF(B51="","",VLOOKUP(B51,Data!C:AN,12,0))</f>
        <v/>
      </c>
      <c r="R51" s="1" t="str">
        <f>IF(B51="","",VLOOKUP(B51,Data!C:AN,13,0))</f>
        <v/>
      </c>
      <c r="S51" s="2" t="str">
        <f>IF(B51="","",VLOOKUP(B51,Data!C:AN,14,0))</f>
        <v/>
      </c>
      <c r="T51" s="2" t="str">
        <f>IF(B51="","",VLOOKUP(B51,Data!C:AN,15,0))</f>
        <v/>
      </c>
      <c r="U51" s="2" t="str">
        <f>IF(B51="","",VLOOKUP(B51,Data!C:AN,16,0))</f>
        <v/>
      </c>
      <c r="V51" s="195" t="str">
        <f>IF(B51="","",VLOOKUP(B51,Data!C:AN,17,0))</f>
        <v/>
      </c>
      <c r="W51" s="2" t="str">
        <f>IF(B51="","",VLOOKUP(B51,Data!C:AN,18,0))</f>
        <v/>
      </c>
      <c r="X51" s="1" t="str">
        <f>IF(B51="","",VLOOKUP(B51,Data!C:AN,19,0))</f>
        <v/>
      </c>
      <c r="Y51" s="1" t="str">
        <f>IF(B51="","",VLOOKUP(B51,Data!C:AN,20,0))</f>
        <v/>
      </c>
      <c r="Z51" s="1" t="str">
        <f>IF(B51="","",VLOOKUP(B51,Data!C:AN,21,0))</f>
        <v/>
      </c>
      <c r="AA51" s="1" t="str">
        <f>IF(B51="","",VLOOKUP(B51,Data!C:AN,22,0))</f>
        <v/>
      </c>
      <c r="AB51" s="1" t="str">
        <f>IF(B51="","",VLOOKUP(B51,Data!C:AN,23,0))</f>
        <v/>
      </c>
      <c r="AC51" s="1" t="str">
        <f>IF(B51="","",VLOOKUP(B51,Data!C:AN,24,0))</f>
        <v/>
      </c>
      <c r="AD51" s="1" t="str">
        <f>IF(B51="","",VLOOKUP(B51,Data!C:AN,26,0))</f>
        <v/>
      </c>
      <c r="AE51" s="1" t="str">
        <f>IF(B51="","",VLOOKUP(B51,Data!C:AN,28,0))</f>
        <v/>
      </c>
      <c r="AF51" s="1" t="str">
        <f>IF(B51="","",VLOOKUP(B51,Data!C:AN,29,0))</f>
        <v/>
      </c>
      <c r="AG51" s="1" t="str">
        <f>IF(B51="","",VLOOKUP(B51,Data!C:AN,30,0))</f>
        <v/>
      </c>
      <c r="AH51" s="1" t="str">
        <f>IF(B51="","",VLOOKUP(B51,Data!C:AN,31,0))</f>
        <v/>
      </c>
      <c r="AI51" s="55" t="str">
        <f>IF(B51="","",VLOOKUP(B51,Data!C:AN,32,0))</f>
        <v/>
      </c>
      <c r="AJ51" s="55" t="str">
        <f>IF(B51="","",VLOOKUP(B51,Data!C:AN,33,0))</f>
        <v/>
      </c>
    </row>
    <row r="52" spans="2:36" ht="15">
      <c r="B52" s="1" t="str">
        <f>IF($B$1=0,"",IF(COUNT($B$4:B51)+1&gt;$B$1,"",COUNT($B$4:B51)+1))</f>
        <v/>
      </c>
      <c r="C52" s="1" t="str">
        <f>IF(B52="","",VLOOKUP(B52,Data!C:AN,3,0))</f>
        <v/>
      </c>
      <c r="D52" s="1" t="str">
        <f>IF(B52="","",VLOOKUP(B52,Data!C:AN,4,0))</f>
        <v/>
      </c>
      <c r="E52" s="1" t="str">
        <f>IF(B52="","",VLOOKUP(B52,Data!C:AN,5,0))</f>
        <v/>
      </c>
      <c r="F52" s="1" t="str">
        <f>IF(B52="","",VLOOKUP(B52,Data!C:AN,12,0))</f>
        <v/>
      </c>
      <c r="G52" s="1" t="str">
        <f>IF(B52="","",VLOOKUP(B52,Data!C:AN,25,0))</f>
        <v/>
      </c>
      <c r="H52" s="77" t="str">
        <f>IF(B52="","",VLOOKUP(B52,Data!C:AN,26,0))</f>
        <v/>
      </c>
      <c r="I52" s="1" t="str">
        <f>IF(B52="","",VLOOKUP(B52,Data!C:AN,34,0))</f>
        <v/>
      </c>
      <c r="J52" s="1" t="str">
        <f>IF(B52="","",VLOOKUP(B52,Data!C:AN,36,0))</f>
        <v/>
      </c>
      <c r="K52" s="82" t="str">
        <f>IF(B52="","",VLOOKUP(B52,Data!C:AN,37,0))</f>
        <v/>
      </c>
      <c r="L52" s="1" t="str">
        <f>IF(B52="","",VLOOKUP(B52,Data!C:AN,6,0))</f>
        <v/>
      </c>
      <c r="M52" s="1" t="str">
        <f>IF(B52="","",VLOOKUP(B52,Data!C:AN,7,0))</f>
        <v/>
      </c>
      <c r="N52" s="1" t="str">
        <f>IF(B52="","",VLOOKUP(B52,Data!C:AN,8,0))</f>
        <v/>
      </c>
      <c r="O52" s="1" t="str">
        <f>IF(B52="","",VLOOKUP(B52,Data!C:AN,10,0))</f>
        <v/>
      </c>
      <c r="P52" s="1" t="str">
        <f>IF(B52="","",VLOOKUP(B52,Data!C:AN,11,0))</f>
        <v/>
      </c>
      <c r="Q52" s="1" t="str">
        <f>IF(B52="","",VLOOKUP(B52,Data!C:AN,12,0))</f>
        <v/>
      </c>
      <c r="R52" s="1" t="str">
        <f>IF(B52="","",VLOOKUP(B52,Data!C:AN,13,0))</f>
        <v/>
      </c>
      <c r="S52" s="2" t="str">
        <f>IF(B52="","",VLOOKUP(B52,Data!C:AN,14,0))</f>
        <v/>
      </c>
      <c r="T52" s="2" t="str">
        <f>IF(B52="","",VLOOKUP(B52,Data!C:AN,15,0))</f>
        <v/>
      </c>
      <c r="U52" s="2" t="str">
        <f>IF(B52="","",VLOOKUP(B52,Data!C:AN,16,0))</f>
        <v/>
      </c>
      <c r="V52" s="195" t="str">
        <f>IF(B52="","",VLOOKUP(B52,Data!C:AN,17,0))</f>
        <v/>
      </c>
      <c r="W52" s="2" t="str">
        <f>IF(B52="","",VLOOKUP(B52,Data!C:AN,18,0))</f>
        <v/>
      </c>
      <c r="X52" s="1" t="str">
        <f>IF(B52="","",VLOOKUP(B52,Data!C:AN,19,0))</f>
        <v/>
      </c>
      <c r="Y52" s="1" t="str">
        <f>IF(B52="","",VLOOKUP(B52,Data!C:AN,20,0))</f>
        <v/>
      </c>
      <c r="Z52" s="1" t="str">
        <f>IF(B52="","",VLOOKUP(B52,Data!C:AN,21,0))</f>
        <v/>
      </c>
      <c r="AA52" s="1" t="str">
        <f>IF(B52="","",VLOOKUP(B52,Data!C:AN,22,0))</f>
        <v/>
      </c>
      <c r="AB52" s="1" t="str">
        <f>IF(B52="","",VLOOKUP(B52,Data!C:AN,23,0))</f>
        <v/>
      </c>
      <c r="AC52" s="1" t="str">
        <f>IF(B52="","",VLOOKUP(B52,Data!C:AN,24,0))</f>
        <v/>
      </c>
      <c r="AD52" s="1" t="str">
        <f>IF(B52="","",VLOOKUP(B52,Data!C:AN,26,0))</f>
        <v/>
      </c>
      <c r="AE52" s="1" t="str">
        <f>IF(B52="","",VLOOKUP(B52,Data!C:AN,28,0))</f>
        <v/>
      </c>
      <c r="AF52" s="1" t="str">
        <f>IF(B52="","",VLOOKUP(B52,Data!C:AN,29,0))</f>
        <v/>
      </c>
      <c r="AG52" s="1" t="str">
        <f>IF(B52="","",VLOOKUP(B52,Data!C:AN,30,0))</f>
        <v/>
      </c>
      <c r="AH52" s="1" t="str">
        <f>IF(B52="","",VLOOKUP(B52,Data!C:AN,31,0))</f>
        <v/>
      </c>
      <c r="AI52" s="55" t="str">
        <f>IF(B52="","",VLOOKUP(B52,Data!C:AN,32,0))</f>
        <v/>
      </c>
      <c r="AJ52" s="55" t="str">
        <f>IF(B52="","",VLOOKUP(B52,Data!C:AN,33,0))</f>
        <v/>
      </c>
    </row>
    <row r="53" spans="2:36" ht="15">
      <c r="B53" s="1" t="str">
        <f>IF($B$1=0,"",IF(COUNT($B$4:B52)+1&gt;$B$1,"",COUNT($B$4:B52)+1))</f>
        <v/>
      </c>
      <c r="C53" s="1" t="str">
        <f>IF(B53="","",VLOOKUP(B53,Data!C:AN,3,0))</f>
        <v/>
      </c>
      <c r="D53" s="1" t="str">
        <f>IF(B53="","",VLOOKUP(B53,Data!C:AN,4,0))</f>
        <v/>
      </c>
      <c r="E53" s="1" t="str">
        <f>IF(B53="","",VLOOKUP(B53,Data!C:AN,5,0))</f>
        <v/>
      </c>
      <c r="F53" s="1" t="str">
        <f>IF(B53="","",VLOOKUP(B53,Data!C:AN,12,0))</f>
        <v/>
      </c>
      <c r="G53" s="1" t="str">
        <f>IF(B53="","",VLOOKUP(B53,Data!C:AN,25,0))</f>
        <v/>
      </c>
      <c r="H53" s="77" t="str">
        <f>IF(B53="","",VLOOKUP(B53,Data!C:AN,26,0))</f>
        <v/>
      </c>
      <c r="I53" s="1" t="str">
        <f>IF(B53="","",VLOOKUP(B53,Data!C:AN,34,0))</f>
        <v/>
      </c>
      <c r="J53" s="1" t="str">
        <f>IF(B53="","",VLOOKUP(B53,Data!C:AN,36,0))</f>
        <v/>
      </c>
      <c r="K53" s="82" t="str">
        <f>IF(B53="","",VLOOKUP(B53,Data!C:AN,37,0))</f>
        <v/>
      </c>
      <c r="L53" s="1" t="str">
        <f>IF(B53="","",VLOOKUP(B53,Data!C:AN,6,0))</f>
        <v/>
      </c>
      <c r="M53" s="1" t="str">
        <f>IF(B53="","",VLOOKUP(B53,Data!C:AN,7,0))</f>
        <v/>
      </c>
      <c r="N53" s="1" t="str">
        <f>IF(B53="","",VLOOKUP(B53,Data!C:AN,8,0))</f>
        <v/>
      </c>
      <c r="O53" s="1" t="str">
        <f>IF(B53="","",VLOOKUP(B53,Data!C:AN,10,0))</f>
        <v/>
      </c>
      <c r="P53" s="1" t="str">
        <f>IF(B53="","",VLOOKUP(B53,Data!C:AN,11,0))</f>
        <v/>
      </c>
      <c r="Q53" s="1" t="str">
        <f>IF(B53="","",VLOOKUP(B53,Data!C:AN,12,0))</f>
        <v/>
      </c>
      <c r="R53" s="1" t="str">
        <f>IF(B53="","",VLOOKUP(B53,Data!C:AN,13,0))</f>
        <v/>
      </c>
      <c r="S53" s="2" t="str">
        <f>IF(B53="","",VLOOKUP(B53,Data!C:AN,14,0))</f>
        <v/>
      </c>
      <c r="T53" s="2" t="str">
        <f>IF(B53="","",VLOOKUP(B53,Data!C:AN,15,0))</f>
        <v/>
      </c>
      <c r="U53" s="2" t="str">
        <f>IF(B53="","",VLOOKUP(B53,Data!C:AN,16,0))</f>
        <v/>
      </c>
      <c r="V53" s="195" t="str">
        <f>IF(B53="","",VLOOKUP(B53,Data!C:AN,17,0))</f>
        <v/>
      </c>
      <c r="W53" s="2" t="str">
        <f>IF(B53="","",VLOOKUP(B53,Data!C:AN,18,0))</f>
        <v/>
      </c>
      <c r="X53" s="1" t="str">
        <f>IF(B53="","",VLOOKUP(B53,Data!C:AN,19,0))</f>
        <v/>
      </c>
      <c r="Y53" s="1" t="str">
        <f>IF(B53="","",VLOOKUP(B53,Data!C:AN,20,0))</f>
        <v/>
      </c>
      <c r="Z53" s="1" t="str">
        <f>IF(B53="","",VLOOKUP(B53,Data!C:AN,21,0))</f>
        <v/>
      </c>
      <c r="AA53" s="1" t="str">
        <f>IF(B53="","",VLOOKUP(B53,Data!C:AN,22,0))</f>
        <v/>
      </c>
      <c r="AB53" s="1" t="str">
        <f>IF(B53="","",VLOOKUP(B53,Data!C:AN,23,0))</f>
        <v/>
      </c>
      <c r="AC53" s="1" t="str">
        <f>IF(B53="","",VLOOKUP(B53,Data!C:AN,24,0))</f>
        <v/>
      </c>
      <c r="AD53" s="1" t="str">
        <f>IF(B53="","",VLOOKUP(B53,Data!C:AN,26,0))</f>
        <v/>
      </c>
      <c r="AE53" s="1" t="str">
        <f>IF(B53="","",VLOOKUP(B53,Data!C:AN,28,0))</f>
        <v/>
      </c>
      <c r="AF53" s="1" t="str">
        <f>IF(B53="","",VLOOKUP(B53,Data!C:AN,29,0))</f>
        <v/>
      </c>
      <c r="AG53" s="1" t="str">
        <f>IF(B53="","",VLOOKUP(B53,Data!C:AN,30,0))</f>
        <v/>
      </c>
      <c r="AH53" s="1" t="str">
        <f>IF(B53="","",VLOOKUP(B53,Data!C:AN,31,0))</f>
        <v/>
      </c>
      <c r="AI53" s="55" t="str">
        <f>IF(B53="","",VLOOKUP(B53,Data!C:AN,32,0))</f>
        <v/>
      </c>
      <c r="AJ53" s="55" t="str">
        <f>IF(B53="","",VLOOKUP(B53,Data!C:AN,33,0))</f>
        <v/>
      </c>
    </row>
    <row r="54" spans="2:36" ht="15">
      <c r="B54" s="1" t="str">
        <f>IF($B$1=0,"",IF(COUNT($B$4:B53)+1&gt;$B$1,"",COUNT($B$4:B53)+1))</f>
        <v/>
      </c>
      <c r="C54" s="1" t="str">
        <f>IF(B54="","",VLOOKUP(B54,Data!C:AN,3,0))</f>
        <v/>
      </c>
      <c r="D54" s="1" t="str">
        <f>IF(B54="","",VLOOKUP(B54,Data!C:AN,4,0))</f>
        <v/>
      </c>
      <c r="E54" s="1" t="str">
        <f>IF(B54="","",VLOOKUP(B54,Data!C:AN,5,0))</f>
        <v/>
      </c>
      <c r="F54" s="1" t="str">
        <f>IF(B54="","",VLOOKUP(B54,Data!C:AN,12,0))</f>
        <v/>
      </c>
      <c r="G54" s="1" t="str">
        <f>IF(B54="","",VLOOKUP(B54,Data!C:AN,25,0))</f>
        <v/>
      </c>
      <c r="H54" s="77" t="str">
        <f>IF(B54="","",VLOOKUP(B54,Data!C:AN,26,0))</f>
        <v/>
      </c>
      <c r="I54" s="1" t="str">
        <f>IF(B54="","",VLOOKUP(B54,Data!C:AN,34,0))</f>
        <v/>
      </c>
      <c r="J54" s="1" t="str">
        <f>IF(B54="","",VLOOKUP(B54,Data!C:AN,36,0))</f>
        <v/>
      </c>
      <c r="K54" s="82" t="str">
        <f>IF(B54="","",VLOOKUP(B54,Data!C:AN,37,0))</f>
        <v/>
      </c>
      <c r="L54" s="1" t="str">
        <f>IF(B54="","",VLOOKUP(B54,Data!C:AN,6,0))</f>
        <v/>
      </c>
      <c r="M54" s="1" t="str">
        <f>IF(B54="","",VLOOKUP(B54,Data!C:AN,7,0))</f>
        <v/>
      </c>
      <c r="N54" s="1" t="str">
        <f>IF(B54="","",VLOOKUP(B54,Data!C:AN,8,0))</f>
        <v/>
      </c>
      <c r="O54" s="1" t="str">
        <f>IF(B54="","",VLOOKUP(B54,Data!C:AN,10,0))</f>
        <v/>
      </c>
      <c r="P54" s="1" t="str">
        <f>IF(B54="","",VLOOKUP(B54,Data!C:AN,11,0))</f>
        <v/>
      </c>
      <c r="Q54" s="1" t="str">
        <f>IF(B54="","",VLOOKUP(B54,Data!C:AN,12,0))</f>
        <v/>
      </c>
      <c r="R54" s="1" t="str">
        <f>IF(B54="","",VLOOKUP(B54,Data!C:AN,13,0))</f>
        <v/>
      </c>
      <c r="S54" s="2" t="str">
        <f>IF(B54="","",VLOOKUP(B54,Data!C:AN,14,0))</f>
        <v/>
      </c>
      <c r="T54" s="2" t="str">
        <f>IF(B54="","",VLOOKUP(B54,Data!C:AN,15,0))</f>
        <v/>
      </c>
      <c r="U54" s="2" t="str">
        <f>IF(B54="","",VLOOKUP(B54,Data!C:AN,16,0))</f>
        <v/>
      </c>
      <c r="V54" s="195" t="str">
        <f>IF(B54="","",VLOOKUP(B54,Data!C:AN,17,0))</f>
        <v/>
      </c>
      <c r="W54" s="2" t="str">
        <f>IF(B54="","",VLOOKUP(B54,Data!C:AN,18,0))</f>
        <v/>
      </c>
      <c r="X54" s="1" t="str">
        <f>IF(B54="","",VLOOKUP(B54,Data!C:AN,19,0))</f>
        <v/>
      </c>
      <c r="Y54" s="1" t="str">
        <f>IF(B54="","",VLOOKUP(B54,Data!C:AN,20,0))</f>
        <v/>
      </c>
      <c r="Z54" s="1" t="str">
        <f>IF(B54="","",VLOOKUP(B54,Data!C:AN,21,0))</f>
        <v/>
      </c>
      <c r="AA54" s="1" t="str">
        <f>IF(B54="","",VLOOKUP(B54,Data!C:AN,22,0))</f>
        <v/>
      </c>
      <c r="AB54" s="1" t="str">
        <f>IF(B54="","",VLOOKUP(B54,Data!C:AN,23,0))</f>
        <v/>
      </c>
      <c r="AC54" s="1" t="str">
        <f>IF(B54="","",VLOOKUP(B54,Data!C:AN,24,0))</f>
        <v/>
      </c>
      <c r="AD54" s="1" t="str">
        <f>IF(B54="","",VLOOKUP(B54,Data!C:AN,26,0))</f>
        <v/>
      </c>
      <c r="AE54" s="1" t="str">
        <f>IF(B54="","",VLOOKUP(B54,Data!C:AN,28,0))</f>
        <v/>
      </c>
      <c r="AF54" s="1" t="str">
        <f>IF(B54="","",VLOOKUP(B54,Data!C:AN,29,0))</f>
        <v/>
      </c>
      <c r="AG54" s="1" t="str">
        <f>IF(B54="","",VLOOKUP(B54,Data!C:AN,30,0))</f>
        <v/>
      </c>
      <c r="AH54" s="1" t="str">
        <f>IF(B54="","",VLOOKUP(B54,Data!C:AN,31,0))</f>
        <v/>
      </c>
      <c r="AI54" s="55" t="str">
        <f>IF(B54="","",VLOOKUP(B54,Data!C:AN,32,0))</f>
        <v/>
      </c>
      <c r="AJ54" s="55" t="str">
        <f>IF(B54="","",VLOOKUP(B54,Data!C:AN,33,0))</f>
        <v/>
      </c>
    </row>
    <row r="55" spans="2:36" ht="15">
      <c r="B55" s="1" t="str">
        <f>IF($B$1=0,"",IF(COUNT($B$4:B54)+1&gt;$B$1,"",COUNT($B$4:B54)+1))</f>
        <v/>
      </c>
      <c r="C55" s="1" t="str">
        <f>IF(B55="","",VLOOKUP(B55,Data!C:AN,3,0))</f>
        <v/>
      </c>
      <c r="D55" s="1" t="str">
        <f>IF(B55="","",VLOOKUP(B55,Data!C:AN,4,0))</f>
        <v/>
      </c>
      <c r="E55" s="1" t="str">
        <f>IF(B55="","",VLOOKUP(B55,Data!C:AN,5,0))</f>
        <v/>
      </c>
      <c r="F55" s="1" t="str">
        <f>IF(B55="","",VLOOKUP(B55,Data!C:AN,12,0))</f>
        <v/>
      </c>
      <c r="G55" s="1" t="str">
        <f>IF(B55="","",VLOOKUP(B55,Data!C:AN,25,0))</f>
        <v/>
      </c>
      <c r="H55" s="77" t="str">
        <f>IF(B55="","",VLOOKUP(B55,Data!C:AN,26,0))</f>
        <v/>
      </c>
      <c r="I55" s="1" t="str">
        <f>IF(B55="","",VLOOKUP(B55,Data!C:AN,34,0))</f>
        <v/>
      </c>
      <c r="J55" s="1" t="str">
        <f>IF(B55="","",VLOOKUP(B55,Data!C:AN,36,0))</f>
        <v/>
      </c>
      <c r="K55" s="82" t="str">
        <f>IF(B55="","",VLOOKUP(B55,Data!C:AN,37,0))</f>
        <v/>
      </c>
      <c r="L55" s="1" t="str">
        <f>IF(B55="","",VLOOKUP(B55,Data!C:AN,6,0))</f>
        <v/>
      </c>
      <c r="M55" s="1" t="str">
        <f>IF(B55="","",VLOOKUP(B55,Data!C:AN,7,0))</f>
        <v/>
      </c>
      <c r="N55" s="1" t="str">
        <f>IF(B55="","",VLOOKUP(B55,Data!C:AN,8,0))</f>
        <v/>
      </c>
      <c r="O55" s="1" t="str">
        <f>IF(B55="","",VLOOKUP(B55,Data!C:AN,10,0))</f>
        <v/>
      </c>
      <c r="P55" s="1" t="str">
        <f>IF(B55="","",VLOOKUP(B55,Data!C:AN,11,0))</f>
        <v/>
      </c>
      <c r="Q55" s="1" t="str">
        <f>IF(B55="","",VLOOKUP(B55,Data!C:AN,12,0))</f>
        <v/>
      </c>
      <c r="R55" s="1" t="str">
        <f>IF(B55="","",VLOOKUP(B55,Data!C:AN,13,0))</f>
        <v/>
      </c>
      <c r="S55" s="2" t="str">
        <f>IF(B55="","",VLOOKUP(B55,Data!C:AN,14,0))</f>
        <v/>
      </c>
      <c r="T55" s="2" t="str">
        <f>IF(B55="","",VLOOKUP(B55,Data!C:AN,15,0))</f>
        <v/>
      </c>
      <c r="U55" s="2" t="str">
        <f>IF(B55="","",VLOOKUP(B55,Data!C:AN,16,0))</f>
        <v/>
      </c>
      <c r="V55" s="195" t="str">
        <f>IF(B55="","",VLOOKUP(B55,Data!C:AN,17,0))</f>
        <v/>
      </c>
      <c r="W55" s="2" t="str">
        <f>IF(B55="","",VLOOKUP(B55,Data!C:AN,18,0))</f>
        <v/>
      </c>
      <c r="X55" s="1" t="str">
        <f>IF(B55="","",VLOOKUP(B55,Data!C:AN,19,0))</f>
        <v/>
      </c>
      <c r="Y55" s="1" t="str">
        <f>IF(B55="","",VLOOKUP(B55,Data!C:AN,20,0))</f>
        <v/>
      </c>
      <c r="Z55" s="1" t="str">
        <f>IF(B55="","",VLOOKUP(B55,Data!C:AN,21,0))</f>
        <v/>
      </c>
      <c r="AA55" s="1" t="str">
        <f>IF(B55="","",VLOOKUP(B55,Data!C:AN,22,0))</f>
        <v/>
      </c>
      <c r="AB55" s="1" t="str">
        <f>IF(B55="","",VLOOKUP(B55,Data!C:AN,23,0))</f>
        <v/>
      </c>
      <c r="AC55" s="1" t="str">
        <f>IF(B55="","",VLOOKUP(B55,Data!C:AN,24,0))</f>
        <v/>
      </c>
      <c r="AD55" s="1" t="str">
        <f>IF(B55="","",VLOOKUP(B55,Data!C:AN,26,0))</f>
        <v/>
      </c>
      <c r="AE55" s="1" t="str">
        <f>IF(B55="","",VLOOKUP(B55,Data!C:AN,28,0))</f>
        <v/>
      </c>
      <c r="AF55" s="1" t="str">
        <f>IF(B55="","",VLOOKUP(B55,Data!C:AN,29,0))</f>
        <v/>
      </c>
      <c r="AG55" s="1" t="str">
        <f>IF(B55="","",VLOOKUP(B55,Data!C:AN,30,0))</f>
        <v/>
      </c>
      <c r="AH55" s="1" t="str">
        <f>IF(B55="","",VLOOKUP(B55,Data!C:AN,31,0))</f>
        <v/>
      </c>
      <c r="AI55" s="55" t="str">
        <f>IF(B55="","",VLOOKUP(B55,Data!C:AN,32,0))</f>
        <v/>
      </c>
      <c r="AJ55" s="55" t="str">
        <f>IF(B55="","",VLOOKUP(B55,Data!C:AN,33,0))</f>
        <v/>
      </c>
    </row>
    <row r="56" spans="2:36" ht="15">
      <c r="B56" s="1" t="str">
        <f>IF($B$1=0,"",IF(COUNT($B$4:B55)+1&gt;$B$1,"",COUNT($B$4:B55)+1))</f>
        <v/>
      </c>
      <c r="C56" s="1" t="str">
        <f>IF(B56="","",VLOOKUP(B56,Data!C:AN,3,0))</f>
        <v/>
      </c>
      <c r="D56" s="1" t="str">
        <f>IF(B56="","",VLOOKUP(B56,Data!C:AN,4,0))</f>
        <v/>
      </c>
      <c r="E56" s="1" t="str">
        <f>IF(B56="","",VLOOKUP(B56,Data!C:AN,5,0))</f>
        <v/>
      </c>
      <c r="F56" s="1" t="str">
        <f>IF(B56="","",VLOOKUP(B56,Data!C:AN,12,0))</f>
        <v/>
      </c>
      <c r="G56" s="1" t="str">
        <f>IF(B56="","",VLOOKUP(B56,Data!C:AN,25,0))</f>
        <v/>
      </c>
      <c r="H56" s="77" t="str">
        <f>IF(B56="","",VLOOKUP(B56,Data!C:AN,26,0))</f>
        <v/>
      </c>
      <c r="I56" s="1" t="str">
        <f>IF(B56="","",VLOOKUP(B56,Data!C:AN,34,0))</f>
        <v/>
      </c>
      <c r="J56" s="1" t="str">
        <f>IF(B56="","",VLOOKUP(B56,Data!C:AN,36,0))</f>
        <v/>
      </c>
      <c r="K56" s="82" t="str">
        <f>IF(B56="","",VLOOKUP(B56,Data!C:AN,37,0))</f>
        <v/>
      </c>
      <c r="L56" s="1" t="str">
        <f>IF(B56="","",VLOOKUP(B56,Data!C:AN,6,0))</f>
        <v/>
      </c>
      <c r="M56" s="1" t="str">
        <f>IF(B56="","",VLOOKUP(B56,Data!C:AN,7,0))</f>
        <v/>
      </c>
      <c r="N56" s="1" t="str">
        <f>IF(B56="","",VLOOKUP(B56,Data!C:AN,8,0))</f>
        <v/>
      </c>
      <c r="O56" s="1" t="str">
        <f>IF(B56="","",VLOOKUP(B56,Data!C:AN,10,0))</f>
        <v/>
      </c>
      <c r="P56" s="1" t="str">
        <f>IF(B56="","",VLOOKUP(B56,Data!C:AN,11,0))</f>
        <v/>
      </c>
      <c r="Q56" s="1" t="str">
        <f>IF(B56="","",VLOOKUP(B56,Data!C:AN,12,0))</f>
        <v/>
      </c>
      <c r="R56" s="1" t="str">
        <f>IF(B56="","",VLOOKUP(B56,Data!C:AN,13,0))</f>
        <v/>
      </c>
      <c r="S56" s="2" t="str">
        <f>IF(B56="","",VLOOKUP(B56,Data!C:AN,14,0))</f>
        <v/>
      </c>
      <c r="T56" s="2" t="str">
        <f>IF(B56="","",VLOOKUP(B56,Data!C:AN,15,0))</f>
        <v/>
      </c>
      <c r="U56" s="2" t="str">
        <f>IF(B56="","",VLOOKUP(B56,Data!C:AN,16,0))</f>
        <v/>
      </c>
      <c r="V56" s="195" t="str">
        <f>IF(B56="","",VLOOKUP(B56,Data!C:AN,17,0))</f>
        <v/>
      </c>
      <c r="W56" s="2" t="str">
        <f>IF(B56="","",VLOOKUP(B56,Data!C:AN,18,0))</f>
        <v/>
      </c>
      <c r="X56" s="1" t="str">
        <f>IF(B56="","",VLOOKUP(B56,Data!C:AN,19,0))</f>
        <v/>
      </c>
      <c r="Y56" s="1" t="str">
        <f>IF(B56="","",VLOOKUP(B56,Data!C:AN,20,0))</f>
        <v/>
      </c>
      <c r="Z56" s="1" t="str">
        <f>IF(B56="","",VLOOKUP(B56,Data!C:AN,21,0))</f>
        <v/>
      </c>
      <c r="AA56" s="1" t="str">
        <f>IF(B56="","",VLOOKUP(B56,Data!C:AN,22,0))</f>
        <v/>
      </c>
      <c r="AB56" s="1" t="str">
        <f>IF(B56="","",VLOOKUP(B56,Data!C:AN,23,0))</f>
        <v/>
      </c>
      <c r="AC56" s="1" t="str">
        <f>IF(B56="","",VLOOKUP(B56,Data!C:AN,24,0))</f>
        <v/>
      </c>
      <c r="AD56" s="1" t="str">
        <f>IF(B56="","",VLOOKUP(B56,Data!C:AN,26,0))</f>
        <v/>
      </c>
      <c r="AE56" s="1" t="str">
        <f>IF(B56="","",VLOOKUP(B56,Data!C:AN,28,0))</f>
        <v/>
      </c>
      <c r="AF56" s="1" t="str">
        <f>IF(B56="","",VLOOKUP(B56,Data!C:AN,29,0))</f>
        <v/>
      </c>
      <c r="AG56" s="1" t="str">
        <f>IF(B56="","",VLOOKUP(B56,Data!C:AN,30,0))</f>
        <v/>
      </c>
      <c r="AH56" s="1" t="str">
        <f>IF(B56="","",VLOOKUP(B56,Data!C:AN,31,0))</f>
        <v/>
      </c>
      <c r="AI56" s="55" t="str">
        <f>IF(B56="","",VLOOKUP(B56,Data!C:AN,32,0))</f>
        <v/>
      </c>
      <c r="AJ56" s="55" t="str">
        <f>IF(B56="","",VLOOKUP(B56,Data!C:AN,33,0))</f>
        <v/>
      </c>
    </row>
    <row r="57" spans="2:36" ht="15">
      <c r="B57" s="1" t="str">
        <f>IF($B$1=0,"",IF(COUNT($B$4:B56)+1&gt;$B$1,"",COUNT($B$4:B56)+1))</f>
        <v/>
      </c>
      <c r="C57" s="1" t="str">
        <f>IF(B57="","",VLOOKUP(B57,Data!C:AN,3,0))</f>
        <v/>
      </c>
      <c r="D57" s="1" t="str">
        <f>IF(B57="","",VLOOKUP(B57,Data!C:AN,4,0))</f>
        <v/>
      </c>
      <c r="E57" s="1" t="str">
        <f>IF(B57="","",VLOOKUP(B57,Data!C:AN,5,0))</f>
        <v/>
      </c>
      <c r="F57" s="1" t="str">
        <f>IF(B57="","",VLOOKUP(B57,Data!C:AN,12,0))</f>
        <v/>
      </c>
      <c r="G57" s="1" t="str">
        <f>IF(B57="","",VLOOKUP(B57,Data!C:AN,25,0))</f>
        <v/>
      </c>
      <c r="H57" s="77" t="str">
        <f>IF(B57="","",VLOOKUP(B57,Data!C:AN,26,0))</f>
        <v/>
      </c>
      <c r="I57" s="1" t="str">
        <f>IF(B57="","",VLOOKUP(B57,Data!C:AN,34,0))</f>
        <v/>
      </c>
      <c r="J57" s="1" t="str">
        <f>IF(B57="","",VLOOKUP(B57,Data!C:AN,36,0))</f>
        <v/>
      </c>
      <c r="K57" s="82" t="str">
        <f>IF(B57="","",VLOOKUP(B57,Data!C:AN,37,0))</f>
        <v/>
      </c>
      <c r="L57" s="1" t="str">
        <f>IF(B57="","",VLOOKUP(B57,Data!C:AN,6,0))</f>
        <v/>
      </c>
      <c r="M57" s="1" t="str">
        <f>IF(B57="","",VLOOKUP(B57,Data!C:AN,7,0))</f>
        <v/>
      </c>
      <c r="N57" s="1" t="str">
        <f>IF(B57="","",VLOOKUP(B57,Data!C:AN,8,0))</f>
        <v/>
      </c>
      <c r="O57" s="1" t="str">
        <f>IF(B57="","",VLOOKUP(B57,Data!C:AN,10,0))</f>
        <v/>
      </c>
      <c r="P57" s="1" t="str">
        <f>IF(B57="","",VLOOKUP(B57,Data!C:AN,11,0))</f>
        <v/>
      </c>
      <c r="Q57" s="1" t="str">
        <f>IF(B57="","",VLOOKUP(B57,Data!C:AN,12,0))</f>
        <v/>
      </c>
      <c r="R57" s="1" t="str">
        <f>IF(B57="","",VLOOKUP(B57,Data!C:AN,13,0))</f>
        <v/>
      </c>
      <c r="S57" s="2" t="str">
        <f>IF(B57="","",VLOOKUP(B57,Data!C:AN,14,0))</f>
        <v/>
      </c>
      <c r="T57" s="2" t="str">
        <f>IF(B57="","",VLOOKUP(B57,Data!C:AN,15,0))</f>
        <v/>
      </c>
      <c r="U57" s="2" t="str">
        <f>IF(B57="","",VLOOKUP(B57,Data!C:AN,16,0))</f>
        <v/>
      </c>
      <c r="V57" s="195" t="str">
        <f>IF(B57="","",VLOOKUP(B57,Data!C:AN,17,0))</f>
        <v/>
      </c>
      <c r="W57" s="2" t="str">
        <f>IF(B57="","",VLOOKUP(B57,Data!C:AN,18,0))</f>
        <v/>
      </c>
      <c r="X57" s="1" t="str">
        <f>IF(B57="","",VLOOKUP(B57,Data!C:AN,19,0))</f>
        <v/>
      </c>
      <c r="Y57" s="1" t="str">
        <f>IF(B57="","",VLOOKUP(B57,Data!C:AN,20,0))</f>
        <v/>
      </c>
      <c r="Z57" s="1" t="str">
        <f>IF(B57="","",VLOOKUP(B57,Data!C:AN,21,0))</f>
        <v/>
      </c>
      <c r="AA57" s="1" t="str">
        <f>IF(B57="","",VLOOKUP(B57,Data!C:AN,22,0))</f>
        <v/>
      </c>
      <c r="AB57" s="1" t="str">
        <f>IF(B57="","",VLOOKUP(B57,Data!C:AN,23,0))</f>
        <v/>
      </c>
      <c r="AC57" s="1" t="str">
        <f>IF(B57="","",VLOOKUP(B57,Data!C:AN,24,0))</f>
        <v/>
      </c>
      <c r="AD57" s="1" t="str">
        <f>IF(B57="","",VLOOKUP(B57,Data!C:AN,26,0))</f>
        <v/>
      </c>
      <c r="AE57" s="1" t="str">
        <f>IF(B57="","",VLOOKUP(B57,Data!C:AN,28,0))</f>
        <v/>
      </c>
      <c r="AF57" s="1" t="str">
        <f>IF(B57="","",VLOOKUP(B57,Data!C:AN,29,0))</f>
        <v/>
      </c>
      <c r="AG57" s="1" t="str">
        <f>IF(B57="","",VLOOKUP(B57,Data!C:AN,30,0))</f>
        <v/>
      </c>
      <c r="AH57" s="1" t="str">
        <f>IF(B57="","",VLOOKUP(B57,Data!C:AN,31,0))</f>
        <v/>
      </c>
      <c r="AI57" s="55" t="str">
        <f>IF(B57="","",VLOOKUP(B57,Data!C:AN,32,0))</f>
        <v/>
      </c>
      <c r="AJ57" s="55" t="str">
        <f>IF(B57="","",VLOOKUP(B57,Data!C:AN,33,0))</f>
        <v/>
      </c>
    </row>
    <row r="58" spans="2:36" ht="15">
      <c r="B58" s="1" t="str">
        <f>IF($B$1=0,"",IF(COUNT($B$4:B57)+1&gt;$B$1,"",COUNT($B$4:B57)+1))</f>
        <v/>
      </c>
      <c r="C58" s="1" t="str">
        <f>IF(B58="","",VLOOKUP(B58,Data!C:AN,3,0))</f>
        <v/>
      </c>
      <c r="D58" s="1" t="str">
        <f>IF(B58="","",VLOOKUP(B58,Data!C:AN,4,0))</f>
        <v/>
      </c>
      <c r="E58" s="1" t="str">
        <f>IF(B58="","",VLOOKUP(B58,Data!C:AN,5,0))</f>
        <v/>
      </c>
      <c r="F58" s="1" t="str">
        <f>IF(B58="","",VLOOKUP(B58,Data!C:AN,12,0))</f>
        <v/>
      </c>
      <c r="G58" s="1" t="str">
        <f>IF(B58="","",VLOOKUP(B58,Data!C:AN,25,0))</f>
        <v/>
      </c>
      <c r="H58" s="77" t="str">
        <f>IF(B58="","",VLOOKUP(B58,Data!C:AN,26,0))</f>
        <v/>
      </c>
      <c r="I58" s="1" t="str">
        <f>IF(B58="","",VLOOKUP(B58,Data!C:AN,34,0))</f>
        <v/>
      </c>
      <c r="J58" s="1" t="str">
        <f>IF(B58="","",VLOOKUP(B58,Data!C:AN,36,0))</f>
        <v/>
      </c>
      <c r="K58" s="82" t="str">
        <f>IF(B58="","",VLOOKUP(B58,Data!C:AN,37,0))</f>
        <v/>
      </c>
      <c r="L58" s="1" t="str">
        <f>IF(B58="","",VLOOKUP(B58,Data!C:AN,6,0))</f>
        <v/>
      </c>
      <c r="M58" s="1" t="str">
        <f>IF(B58="","",VLOOKUP(B58,Data!C:AN,7,0))</f>
        <v/>
      </c>
      <c r="N58" s="1" t="str">
        <f>IF(B58="","",VLOOKUP(B58,Data!C:AN,8,0))</f>
        <v/>
      </c>
      <c r="O58" s="1" t="str">
        <f>IF(B58="","",VLOOKUP(B58,Data!C:AN,10,0))</f>
        <v/>
      </c>
      <c r="P58" s="1" t="str">
        <f>IF(B58="","",VLOOKUP(B58,Data!C:AN,11,0))</f>
        <v/>
      </c>
      <c r="Q58" s="1" t="str">
        <f>IF(B58="","",VLOOKUP(B58,Data!C:AN,12,0))</f>
        <v/>
      </c>
      <c r="R58" s="1" t="str">
        <f>IF(B58="","",VLOOKUP(B58,Data!C:AN,13,0))</f>
        <v/>
      </c>
      <c r="S58" s="2" t="str">
        <f>IF(B58="","",VLOOKUP(B58,Data!C:AN,14,0))</f>
        <v/>
      </c>
      <c r="T58" s="2" t="str">
        <f>IF(B58="","",VLOOKUP(B58,Data!C:AN,15,0))</f>
        <v/>
      </c>
      <c r="U58" s="2" t="str">
        <f>IF(B58="","",VLOOKUP(B58,Data!C:AN,16,0))</f>
        <v/>
      </c>
      <c r="V58" s="195" t="str">
        <f>IF(B58="","",VLOOKUP(B58,Data!C:AN,17,0))</f>
        <v/>
      </c>
      <c r="W58" s="2" t="str">
        <f>IF(B58="","",VLOOKUP(B58,Data!C:AN,18,0))</f>
        <v/>
      </c>
      <c r="X58" s="1" t="str">
        <f>IF(B58="","",VLOOKUP(B58,Data!C:AN,19,0))</f>
        <v/>
      </c>
      <c r="Y58" s="1" t="str">
        <f>IF(B58="","",VLOOKUP(B58,Data!C:AN,20,0))</f>
        <v/>
      </c>
      <c r="Z58" s="1" t="str">
        <f>IF(B58="","",VLOOKUP(B58,Data!C:AN,21,0))</f>
        <v/>
      </c>
      <c r="AA58" s="1" t="str">
        <f>IF(B58="","",VLOOKUP(B58,Data!C:AN,22,0))</f>
        <v/>
      </c>
      <c r="AB58" s="1" t="str">
        <f>IF(B58="","",VLOOKUP(B58,Data!C:AN,23,0))</f>
        <v/>
      </c>
      <c r="AC58" s="1" t="str">
        <f>IF(B58="","",VLOOKUP(B58,Data!C:AN,24,0))</f>
        <v/>
      </c>
      <c r="AD58" s="1" t="str">
        <f>IF(B58="","",VLOOKUP(B58,Data!C:AN,26,0))</f>
        <v/>
      </c>
      <c r="AE58" s="1" t="str">
        <f>IF(B58="","",VLOOKUP(B58,Data!C:AN,28,0))</f>
        <v/>
      </c>
      <c r="AF58" s="1" t="str">
        <f>IF(B58="","",VLOOKUP(B58,Data!C:AN,29,0))</f>
        <v/>
      </c>
      <c r="AG58" s="1" t="str">
        <f>IF(B58="","",VLOOKUP(B58,Data!C:AN,30,0))</f>
        <v/>
      </c>
      <c r="AH58" s="1" t="str">
        <f>IF(B58="","",VLOOKUP(B58,Data!C:AN,31,0))</f>
        <v/>
      </c>
      <c r="AI58" s="55" t="str">
        <f>IF(B58="","",VLOOKUP(B58,Data!C:AN,32,0))</f>
        <v/>
      </c>
      <c r="AJ58" s="55" t="str">
        <f>IF(B58="","",VLOOKUP(B58,Data!C:AN,33,0))</f>
        <v/>
      </c>
    </row>
    <row r="59" spans="2:36" ht="15">
      <c r="B59" s="1" t="str">
        <f>IF($B$1=0,"",IF(COUNT($B$4:B58)+1&gt;$B$1,"",COUNT($B$4:B58)+1))</f>
        <v/>
      </c>
      <c r="C59" s="1" t="str">
        <f>IF(B59="","",VLOOKUP(B59,Data!C:AN,3,0))</f>
        <v/>
      </c>
      <c r="D59" s="1" t="str">
        <f>IF(B59="","",VLOOKUP(B59,Data!C:AN,4,0))</f>
        <v/>
      </c>
      <c r="E59" s="1" t="str">
        <f>IF(B59="","",VLOOKUP(B59,Data!C:AN,5,0))</f>
        <v/>
      </c>
      <c r="F59" s="1" t="str">
        <f>IF(B59="","",VLOOKUP(B59,Data!C:AN,12,0))</f>
        <v/>
      </c>
      <c r="G59" s="1" t="str">
        <f>IF(B59="","",VLOOKUP(B59,Data!C:AN,25,0))</f>
        <v/>
      </c>
      <c r="H59" s="77" t="str">
        <f>IF(B59="","",VLOOKUP(B59,Data!C:AN,26,0))</f>
        <v/>
      </c>
      <c r="I59" s="1" t="str">
        <f>IF(B59="","",VLOOKUP(B59,Data!C:AN,34,0))</f>
        <v/>
      </c>
      <c r="J59" s="1" t="str">
        <f>IF(B59="","",VLOOKUP(B59,Data!C:AN,36,0))</f>
        <v/>
      </c>
      <c r="K59" s="82" t="str">
        <f>IF(B59="","",VLOOKUP(B59,Data!C:AN,37,0))</f>
        <v/>
      </c>
      <c r="L59" s="1" t="str">
        <f>IF(B59="","",VLOOKUP(B59,Data!C:AN,6,0))</f>
        <v/>
      </c>
      <c r="M59" s="1" t="str">
        <f>IF(B59="","",VLOOKUP(B59,Data!C:AN,7,0))</f>
        <v/>
      </c>
      <c r="N59" s="1" t="str">
        <f>IF(B59="","",VLOOKUP(B59,Data!C:AN,8,0))</f>
        <v/>
      </c>
      <c r="O59" s="1" t="str">
        <f>IF(B59="","",VLOOKUP(B59,Data!C:AN,10,0))</f>
        <v/>
      </c>
      <c r="P59" s="1" t="str">
        <f>IF(B59="","",VLOOKUP(B59,Data!C:AN,11,0))</f>
        <v/>
      </c>
      <c r="Q59" s="1" t="str">
        <f>IF(B59="","",VLOOKUP(B59,Data!C:AN,12,0))</f>
        <v/>
      </c>
      <c r="R59" s="1" t="str">
        <f>IF(B59="","",VLOOKUP(B59,Data!C:AN,13,0))</f>
        <v/>
      </c>
      <c r="S59" s="2" t="str">
        <f>IF(B59="","",VLOOKUP(B59,Data!C:AN,14,0))</f>
        <v/>
      </c>
      <c r="T59" s="2" t="str">
        <f>IF(B59="","",VLOOKUP(B59,Data!C:AN,15,0))</f>
        <v/>
      </c>
      <c r="U59" s="2" t="str">
        <f>IF(B59="","",VLOOKUP(B59,Data!C:AN,16,0))</f>
        <v/>
      </c>
      <c r="V59" s="195" t="str">
        <f>IF(B59="","",VLOOKUP(B59,Data!C:AN,17,0))</f>
        <v/>
      </c>
      <c r="W59" s="2" t="str">
        <f>IF(B59="","",VLOOKUP(B59,Data!C:AN,18,0))</f>
        <v/>
      </c>
      <c r="X59" s="1" t="str">
        <f>IF(B59="","",VLOOKUP(B59,Data!C:AN,19,0))</f>
        <v/>
      </c>
      <c r="Y59" s="1" t="str">
        <f>IF(B59="","",VLOOKUP(B59,Data!C:AN,20,0))</f>
        <v/>
      </c>
      <c r="Z59" s="1" t="str">
        <f>IF(B59="","",VLOOKUP(B59,Data!C:AN,21,0))</f>
        <v/>
      </c>
      <c r="AA59" s="1" t="str">
        <f>IF(B59="","",VLOOKUP(B59,Data!C:AN,22,0))</f>
        <v/>
      </c>
      <c r="AB59" s="1" t="str">
        <f>IF(B59="","",VLOOKUP(B59,Data!C:AN,23,0))</f>
        <v/>
      </c>
      <c r="AC59" s="1" t="str">
        <f>IF(B59="","",VLOOKUP(B59,Data!C:AN,24,0))</f>
        <v/>
      </c>
      <c r="AD59" s="1" t="str">
        <f>IF(B59="","",VLOOKUP(B59,Data!C:AN,26,0))</f>
        <v/>
      </c>
      <c r="AE59" s="1" t="str">
        <f>IF(B59="","",VLOOKUP(B59,Data!C:AN,28,0))</f>
        <v/>
      </c>
      <c r="AF59" s="1" t="str">
        <f>IF(B59="","",VLOOKUP(B59,Data!C:AN,29,0))</f>
        <v/>
      </c>
      <c r="AG59" s="1" t="str">
        <f>IF(B59="","",VLOOKUP(B59,Data!C:AN,30,0))</f>
        <v/>
      </c>
      <c r="AH59" s="1" t="str">
        <f>IF(B59="","",VLOOKUP(B59,Data!C:AN,31,0))</f>
        <v/>
      </c>
      <c r="AI59" s="55" t="str">
        <f>IF(B59="","",VLOOKUP(B59,Data!C:AN,32,0))</f>
        <v/>
      </c>
      <c r="AJ59" s="55" t="str">
        <f>IF(B59="","",VLOOKUP(B59,Data!C:AN,33,0))</f>
        <v/>
      </c>
    </row>
    <row r="60" spans="2:36" ht="15">
      <c r="B60" s="1" t="str">
        <f>IF($B$1=0,"",IF(COUNT($B$4:B59)+1&gt;$B$1,"",COUNT($B$4:B59)+1))</f>
        <v/>
      </c>
      <c r="C60" s="1" t="str">
        <f>IF(B60="","",VLOOKUP(B60,Data!C:AN,3,0))</f>
        <v/>
      </c>
      <c r="D60" s="1" t="str">
        <f>IF(B60="","",VLOOKUP(B60,Data!C:AN,4,0))</f>
        <v/>
      </c>
      <c r="E60" s="1" t="str">
        <f>IF(B60="","",VLOOKUP(B60,Data!C:AN,5,0))</f>
        <v/>
      </c>
      <c r="F60" s="1" t="str">
        <f>IF(B60="","",VLOOKUP(B60,Data!C:AN,12,0))</f>
        <v/>
      </c>
      <c r="G60" s="1" t="str">
        <f>IF(B60="","",VLOOKUP(B60,Data!C:AN,25,0))</f>
        <v/>
      </c>
      <c r="H60" s="77" t="str">
        <f>IF(B60="","",VLOOKUP(B60,Data!C:AN,26,0))</f>
        <v/>
      </c>
      <c r="I60" s="1" t="str">
        <f>IF(B60="","",VLOOKUP(B60,Data!C:AN,34,0))</f>
        <v/>
      </c>
      <c r="J60" s="1" t="str">
        <f>IF(B60="","",VLOOKUP(B60,Data!C:AN,36,0))</f>
        <v/>
      </c>
      <c r="K60" s="82" t="str">
        <f>IF(B60="","",VLOOKUP(B60,Data!C:AN,37,0))</f>
        <v/>
      </c>
      <c r="L60" s="1" t="str">
        <f>IF(B60="","",VLOOKUP(B60,Data!C:AN,6,0))</f>
        <v/>
      </c>
      <c r="M60" s="1" t="str">
        <f>IF(B60="","",VLOOKUP(B60,Data!C:AN,7,0))</f>
        <v/>
      </c>
      <c r="N60" s="1" t="str">
        <f>IF(B60="","",VLOOKUP(B60,Data!C:AN,8,0))</f>
        <v/>
      </c>
      <c r="O60" s="1" t="str">
        <f>IF(B60="","",VLOOKUP(B60,Data!C:AN,10,0))</f>
        <v/>
      </c>
      <c r="P60" s="1" t="str">
        <f>IF(B60="","",VLOOKUP(B60,Data!C:AN,11,0))</f>
        <v/>
      </c>
      <c r="Q60" s="1" t="str">
        <f>IF(B60="","",VLOOKUP(B60,Data!C:AN,12,0))</f>
        <v/>
      </c>
      <c r="R60" s="1" t="str">
        <f>IF(B60="","",VLOOKUP(B60,Data!C:AN,13,0))</f>
        <v/>
      </c>
      <c r="S60" s="2" t="str">
        <f>IF(B60="","",VLOOKUP(B60,Data!C:AN,14,0))</f>
        <v/>
      </c>
      <c r="T60" s="2" t="str">
        <f>IF(B60="","",VLOOKUP(B60,Data!C:AN,15,0))</f>
        <v/>
      </c>
      <c r="U60" s="2" t="str">
        <f>IF(B60="","",VLOOKUP(B60,Data!C:AN,16,0))</f>
        <v/>
      </c>
      <c r="V60" s="195" t="str">
        <f>IF(B60="","",VLOOKUP(B60,Data!C:AN,17,0))</f>
        <v/>
      </c>
      <c r="W60" s="2" t="str">
        <f>IF(B60="","",VLOOKUP(B60,Data!C:AN,18,0))</f>
        <v/>
      </c>
      <c r="X60" s="1" t="str">
        <f>IF(B60="","",VLOOKUP(B60,Data!C:AN,19,0))</f>
        <v/>
      </c>
      <c r="Y60" s="1" t="str">
        <f>IF(B60="","",VLOOKUP(B60,Data!C:AN,20,0))</f>
        <v/>
      </c>
      <c r="Z60" s="1" t="str">
        <f>IF(B60="","",VLOOKUP(B60,Data!C:AN,21,0))</f>
        <v/>
      </c>
      <c r="AA60" s="1" t="str">
        <f>IF(B60="","",VLOOKUP(B60,Data!C:AN,22,0))</f>
        <v/>
      </c>
      <c r="AB60" s="1" t="str">
        <f>IF(B60="","",VLOOKUP(B60,Data!C:AN,23,0))</f>
        <v/>
      </c>
      <c r="AC60" s="1" t="str">
        <f>IF(B60="","",VLOOKUP(B60,Data!C:AN,24,0))</f>
        <v/>
      </c>
      <c r="AD60" s="1" t="str">
        <f>IF(B60="","",VLOOKUP(B60,Data!C:AN,26,0))</f>
        <v/>
      </c>
      <c r="AE60" s="1" t="str">
        <f>IF(B60="","",VLOOKUP(B60,Data!C:AN,28,0))</f>
        <v/>
      </c>
      <c r="AF60" s="1" t="str">
        <f>IF(B60="","",VLOOKUP(B60,Data!C:AN,29,0))</f>
        <v/>
      </c>
      <c r="AG60" s="1" t="str">
        <f>IF(B60="","",VLOOKUP(B60,Data!C:AN,30,0))</f>
        <v/>
      </c>
      <c r="AH60" s="1" t="str">
        <f>IF(B60="","",VLOOKUP(B60,Data!C:AN,31,0))</f>
        <v/>
      </c>
      <c r="AI60" s="55" t="str">
        <f>IF(B60="","",VLOOKUP(B60,Data!C:AN,32,0))</f>
        <v/>
      </c>
      <c r="AJ60" s="55" t="str">
        <f>IF(B60="","",VLOOKUP(B60,Data!C:AN,33,0))</f>
        <v/>
      </c>
    </row>
    <row r="61" spans="2:36" ht="15">
      <c r="B61" s="1" t="str">
        <f>IF($B$1=0,"",IF(COUNT($B$4:B60)+1&gt;$B$1,"",COUNT($B$4:B60)+1))</f>
        <v/>
      </c>
      <c r="C61" s="1" t="str">
        <f>IF(B61="","",VLOOKUP(B61,Data!C:AN,3,0))</f>
        <v/>
      </c>
      <c r="D61" s="1" t="str">
        <f>IF(B61="","",VLOOKUP(B61,Data!C:AN,4,0))</f>
        <v/>
      </c>
      <c r="E61" s="1" t="str">
        <f>IF(B61="","",VLOOKUP(B61,Data!C:AN,5,0))</f>
        <v/>
      </c>
      <c r="F61" s="1" t="str">
        <f>IF(B61="","",VLOOKUP(B61,Data!C:AN,12,0))</f>
        <v/>
      </c>
      <c r="G61" s="1" t="str">
        <f>IF(B61="","",VLOOKUP(B61,Data!C:AN,25,0))</f>
        <v/>
      </c>
      <c r="H61" s="77" t="str">
        <f>IF(B61="","",VLOOKUP(B61,Data!C:AN,26,0))</f>
        <v/>
      </c>
      <c r="I61" s="1" t="str">
        <f>IF(B61="","",VLOOKUP(B61,Data!C:AN,34,0))</f>
        <v/>
      </c>
      <c r="J61" s="1" t="str">
        <f>IF(B61="","",VLOOKUP(B61,Data!C:AN,36,0))</f>
        <v/>
      </c>
      <c r="K61" s="82" t="str">
        <f>IF(B61="","",VLOOKUP(B61,Data!C:AN,37,0))</f>
        <v/>
      </c>
      <c r="L61" s="1" t="str">
        <f>IF(B61="","",VLOOKUP(B61,Data!C:AN,6,0))</f>
        <v/>
      </c>
      <c r="M61" s="1" t="str">
        <f>IF(B61="","",VLOOKUP(B61,Data!C:AN,7,0))</f>
        <v/>
      </c>
      <c r="N61" s="1" t="str">
        <f>IF(B61="","",VLOOKUP(B61,Data!C:AN,8,0))</f>
        <v/>
      </c>
      <c r="O61" s="1" t="str">
        <f>IF(B61="","",VLOOKUP(B61,Data!C:AN,10,0))</f>
        <v/>
      </c>
      <c r="P61" s="1" t="str">
        <f>IF(B61="","",VLOOKUP(B61,Data!C:AN,11,0))</f>
        <v/>
      </c>
      <c r="Q61" s="1" t="str">
        <f>IF(B61="","",VLOOKUP(B61,Data!C:AN,12,0))</f>
        <v/>
      </c>
      <c r="R61" s="1" t="str">
        <f>IF(B61="","",VLOOKUP(B61,Data!C:AN,13,0))</f>
        <v/>
      </c>
      <c r="S61" s="2" t="str">
        <f>IF(B61="","",VLOOKUP(B61,Data!C:AN,14,0))</f>
        <v/>
      </c>
      <c r="T61" s="2" t="str">
        <f>IF(B61="","",VLOOKUP(B61,Data!C:AN,15,0))</f>
        <v/>
      </c>
      <c r="U61" s="2" t="str">
        <f>IF(B61="","",VLOOKUP(B61,Data!C:AN,16,0))</f>
        <v/>
      </c>
      <c r="V61" s="195" t="str">
        <f>IF(B61="","",VLOOKUP(B61,Data!C:AN,17,0))</f>
        <v/>
      </c>
      <c r="W61" s="2" t="str">
        <f>IF(B61="","",VLOOKUP(B61,Data!C:AN,18,0))</f>
        <v/>
      </c>
      <c r="X61" s="1" t="str">
        <f>IF(B61="","",VLOOKUP(B61,Data!C:AN,19,0))</f>
        <v/>
      </c>
      <c r="Y61" s="1" t="str">
        <f>IF(B61="","",VLOOKUP(B61,Data!C:AN,20,0))</f>
        <v/>
      </c>
      <c r="Z61" s="1" t="str">
        <f>IF(B61="","",VLOOKUP(B61,Data!C:AN,21,0))</f>
        <v/>
      </c>
      <c r="AA61" s="1" t="str">
        <f>IF(B61="","",VLOOKUP(B61,Data!C:AN,22,0))</f>
        <v/>
      </c>
      <c r="AB61" s="1" t="str">
        <f>IF(B61="","",VLOOKUP(B61,Data!C:AN,23,0))</f>
        <v/>
      </c>
      <c r="AC61" s="1" t="str">
        <f>IF(B61="","",VLOOKUP(B61,Data!C:AN,24,0))</f>
        <v/>
      </c>
      <c r="AD61" s="1" t="str">
        <f>IF(B61="","",VLOOKUP(B61,Data!C:AN,26,0))</f>
        <v/>
      </c>
      <c r="AE61" s="1" t="str">
        <f>IF(B61="","",VLOOKUP(B61,Data!C:AN,28,0))</f>
        <v/>
      </c>
      <c r="AF61" s="1" t="str">
        <f>IF(B61="","",VLOOKUP(B61,Data!C:AN,29,0))</f>
        <v/>
      </c>
      <c r="AG61" s="1" t="str">
        <f>IF(B61="","",VLOOKUP(B61,Data!C:AN,30,0))</f>
        <v/>
      </c>
      <c r="AH61" s="1" t="str">
        <f>IF(B61="","",VLOOKUP(B61,Data!C:AN,31,0))</f>
        <v/>
      </c>
      <c r="AI61" s="55" t="str">
        <f>IF(B61="","",VLOOKUP(B61,Data!C:AN,32,0))</f>
        <v/>
      </c>
      <c r="AJ61" s="55" t="str">
        <f>IF(B61="","",VLOOKUP(B61,Data!C:AN,33,0))</f>
        <v/>
      </c>
    </row>
    <row r="62" spans="2:36" ht="15">
      <c r="B62" s="1" t="str">
        <f>IF($B$1=0,"",IF(COUNT($B$4:B61)+1&gt;$B$1,"",COUNT($B$4:B61)+1))</f>
        <v/>
      </c>
      <c r="C62" s="1" t="str">
        <f>IF(B62="","",VLOOKUP(B62,Data!C:AN,3,0))</f>
        <v/>
      </c>
      <c r="D62" s="1" t="str">
        <f>IF(B62="","",VLOOKUP(B62,Data!C:AN,4,0))</f>
        <v/>
      </c>
      <c r="E62" s="1" t="str">
        <f>IF(B62="","",VLOOKUP(B62,Data!C:AN,5,0))</f>
        <v/>
      </c>
      <c r="F62" s="1" t="str">
        <f>IF(B62="","",VLOOKUP(B62,Data!C:AN,12,0))</f>
        <v/>
      </c>
      <c r="G62" s="1" t="str">
        <f>IF(B62="","",VLOOKUP(B62,Data!C:AN,25,0))</f>
        <v/>
      </c>
      <c r="H62" s="77" t="str">
        <f>IF(B62="","",VLOOKUP(B62,Data!C:AN,26,0))</f>
        <v/>
      </c>
      <c r="I62" s="1" t="str">
        <f>IF(B62="","",VLOOKUP(B62,Data!C:AN,34,0))</f>
        <v/>
      </c>
      <c r="J62" s="1" t="str">
        <f>IF(B62="","",VLOOKUP(B62,Data!C:AN,36,0))</f>
        <v/>
      </c>
      <c r="K62" s="82" t="str">
        <f>IF(B62="","",VLOOKUP(B62,Data!C:AN,37,0))</f>
        <v/>
      </c>
      <c r="L62" s="1" t="str">
        <f>IF(B62="","",VLOOKUP(B62,Data!C:AN,6,0))</f>
        <v/>
      </c>
      <c r="M62" s="1" t="str">
        <f>IF(B62="","",VLOOKUP(B62,Data!C:AN,7,0))</f>
        <v/>
      </c>
      <c r="N62" s="1" t="str">
        <f>IF(B62="","",VLOOKUP(B62,Data!C:AN,8,0))</f>
        <v/>
      </c>
      <c r="O62" s="1" t="str">
        <f>IF(B62="","",VLOOKUP(B62,Data!C:AN,10,0))</f>
        <v/>
      </c>
      <c r="P62" s="1" t="str">
        <f>IF(B62="","",VLOOKUP(B62,Data!C:AN,11,0))</f>
        <v/>
      </c>
      <c r="Q62" s="1" t="str">
        <f>IF(B62="","",VLOOKUP(B62,Data!C:AN,12,0))</f>
        <v/>
      </c>
      <c r="R62" s="1" t="str">
        <f>IF(B62="","",VLOOKUP(B62,Data!C:AN,13,0))</f>
        <v/>
      </c>
      <c r="S62" s="2" t="str">
        <f>IF(B62="","",VLOOKUP(B62,Data!C:AN,14,0))</f>
        <v/>
      </c>
      <c r="T62" s="2" t="str">
        <f>IF(B62="","",VLOOKUP(B62,Data!C:AN,15,0))</f>
        <v/>
      </c>
      <c r="U62" s="2" t="str">
        <f>IF(B62="","",VLOOKUP(B62,Data!C:AN,16,0))</f>
        <v/>
      </c>
      <c r="V62" s="195" t="str">
        <f>IF(B62="","",VLOOKUP(B62,Data!C:AN,17,0))</f>
        <v/>
      </c>
      <c r="W62" s="2" t="str">
        <f>IF(B62="","",VLOOKUP(B62,Data!C:AN,18,0))</f>
        <v/>
      </c>
      <c r="X62" s="1" t="str">
        <f>IF(B62="","",VLOOKUP(B62,Data!C:AN,19,0))</f>
        <v/>
      </c>
      <c r="Y62" s="1" t="str">
        <f>IF(B62="","",VLOOKUP(B62,Data!C:AN,20,0))</f>
        <v/>
      </c>
      <c r="Z62" s="1" t="str">
        <f>IF(B62="","",VLOOKUP(B62,Data!C:AN,21,0))</f>
        <v/>
      </c>
      <c r="AA62" s="1" t="str">
        <f>IF(B62="","",VLOOKUP(B62,Data!C:AN,22,0))</f>
        <v/>
      </c>
      <c r="AB62" s="1" t="str">
        <f>IF(B62="","",VLOOKUP(B62,Data!C:AN,23,0))</f>
        <v/>
      </c>
      <c r="AC62" s="1" t="str">
        <f>IF(B62="","",VLOOKUP(B62,Data!C:AN,24,0))</f>
        <v/>
      </c>
      <c r="AD62" s="1" t="str">
        <f>IF(B62="","",VLOOKUP(B62,Data!C:AN,26,0))</f>
        <v/>
      </c>
      <c r="AE62" s="1" t="str">
        <f>IF(B62="","",VLOOKUP(B62,Data!C:AN,28,0))</f>
        <v/>
      </c>
      <c r="AF62" s="1" t="str">
        <f>IF(B62="","",VLOOKUP(B62,Data!C:AN,29,0))</f>
        <v/>
      </c>
      <c r="AG62" s="1" t="str">
        <f>IF(B62="","",VLOOKUP(B62,Data!C:AN,30,0))</f>
        <v/>
      </c>
      <c r="AH62" s="1" t="str">
        <f>IF(B62="","",VLOOKUP(B62,Data!C:AN,31,0))</f>
        <v/>
      </c>
      <c r="AI62" s="55" t="str">
        <f>IF(B62="","",VLOOKUP(B62,Data!C:AN,32,0))</f>
        <v/>
      </c>
      <c r="AJ62" s="55" t="str">
        <f>IF(B62="","",VLOOKUP(B62,Data!C:AN,33,0))</f>
        <v/>
      </c>
    </row>
    <row r="63" spans="2:36" ht="15">
      <c r="B63" s="1" t="str">
        <f>IF($B$1=0,"",IF(COUNT($B$4:B62)+1&gt;$B$1,"",COUNT($B$4:B62)+1))</f>
        <v/>
      </c>
      <c r="C63" s="1" t="str">
        <f>IF(B63="","",VLOOKUP(B63,Data!C:AN,3,0))</f>
        <v/>
      </c>
      <c r="D63" s="1" t="str">
        <f>IF(B63="","",VLOOKUP(B63,Data!C:AN,4,0))</f>
        <v/>
      </c>
      <c r="E63" s="1" t="str">
        <f>IF(B63="","",VLOOKUP(B63,Data!C:AN,5,0))</f>
        <v/>
      </c>
      <c r="F63" s="1" t="str">
        <f>IF(B63="","",VLOOKUP(B63,Data!C:AN,12,0))</f>
        <v/>
      </c>
      <c r="G63" s="1" t="str">
        <f>IF(B63="","",VLOOKUP(B63,Data!C:AN,25,0))</f>
        <v/>
      </c>
      <c r="H63" s="77" t="str">
        <f>IF(B63="","",VLOOKUP(B63,Data!C:AN,26,0))</f>
        <v/>
      </c>
      <c r="I63" s="1" t="str">
        <f>IF(B63="","",VLOOKUP(B63,Data!C:AN,34,0))</f>
        <v/>
      </c>
      <c r="J63" s="1" t="str">
        <f>IF(B63="","",VLOOKUP(B63,Data!C:AN,36,0))</f>
        <v/>
      </c>
      <c r="K63" s="82" t="str">
        <f>IF(B63="","",VLOOKUP(B63,Data!C:AN,37,0))</f>
        <v/>
      </c>
      <c r="L63" s="1" t="str">
        <f>IF(B63="","",VLOOKUP(B63,Data!C:AN,6,0))</f>
        <v/>
      </c>
      <c r="M63" s="1" t="str">
        <f>IF(B63="","",VLOOKUP(B63,Data!C:AN,7,0))</f>
        <v/>
      </c>
      <c r="N63" s="1" t="str">
        <f>IF(B63="","",VLOOKUP(B63,Data!C:AN,8,0))</f>
        <v/>
      </c>
      <c r="O63" s="1" t="str">
        <f>IF(B63="","",VLOOKUP(B63,Data!C:AN,10,0))</f>
        <v/>
      </c>
      <c r="P63" s="1" t="str">
        <f>IF(B63="","",VLOOKUP(B63,Data!C:AN,11,0))</f>
        <v/>
      </c>
      <c r="Q63" s="1" t="str">
        <f>IF(B63="","",VLOOKUP(B63,Data!C:AN,12,0))</f>
        <v/>
      </c>
      <c r="R63" s="1" t="str">
        <f>IF(B63="","",VLOOKUP(B63,Data!C:AN,13,0))</f>
        <v/>
      </c>
      <c r="S63" s="2" t="str">
        <f>IF(B63="","",VLOOKUP(B63,Data!C:AN,14,0))</f>
        <v/>
      </c>
      <c r="T63" s="2" t="str">
        <f>IF(B63="","",VLOOKUP(B63,Data!C:AN,15,0))</f>
        <v/>
      </c>
      <c r="U63" s="2" t="str">
        <f>IF(B63="","",VLOOKUP(B63,Data!C:AN,16,0))</f>
        <v/>
      </c>
      <c r="V63" s="195" t="str">
        <f>IF(B63="","",VLOOKUP(B63,Data!C:AN,17,0))</f>
        <v/>
      </c>
      <c r="W63" s="2" t="str">
        <f>IF(B63="","",VLOOKUP(B63,Data!C:AN,18,0))</f>
        <v/>
      </c>
      <c r="X63" s="1" t="str">
        <f>IF(B63="","",VLOOKUP(B63,Data!C:AN,19,0))</f>
        <v/>
      </c>
      <c r="Y63" s="1" t="str">
        <f>IF(B63="","",VLOOKUP(B63,Data!C:AN,20,0))</f>
        <v/>
      </c>
      <c r="Z63" s="1" t="str">
        <f>IF(B63="","",VLOOKUP(B63,Data!C:AN,21,0))</f>
        <v/>
      </c>
      <c r="AA63" s="1" t="str">
        <f>IF(B63="","",VLOOKUP(B63,Data!C:AN,22,0))</f>
        <v/>
      </c>
      <c r="AB63" s="1" t="str">
        <f>IF(B63="","",VLOOKUP(B63,Data!C:AN,23,0))</f>
        <v/>
      </c>
      <c r="AC63" s="1" t="str">
        <f>IF(B63="","",VLOOKUP(B63,Data!C:AN,24,0))</f>
        <v/>
      </c>
      <c r="AD63" s="1" t="str">
        <f>IF(B63="","",VLOOKUP(B63,Data!C:AN,26,0))</f>
        <v/>
      </c>
      <c r="AE63" s="1" t="str">
        <f>IF(B63="","",VLOOKUP(B63,Data!C:AN,28,0))</f>
        <v/>
      </c>
      <c r="AF63" s="1" t="str">
        <f>IF(B63="","",VLOOKUP(B63,Data!C:AN,29,0))</f>
        <v/>
      </c>
      <c r="AG63" s="1" t="str">
        <f>IF(B63="","",VLOOKUP(B63,Data!C:AN,30,0))</f>
        <v/>
      </c>
      <c r="AH63" s="1" t="str">
        <f>IF(B63="","",VLOOKUP(B63,Data!C:AN,31,0))</f>
        <v/>
      </c>
      <c r="AI63" s="55" t="str">
        <f>IF(B63="","",VLOOKUP(B63,Data!C:AN,32,0))</f>
        <v/>
      </c>
      <c r="AJ63" s="55" t="str">
        <f>IF(B63="","",VLOOKUP(B63,Data!C:AN,33,0))</f>
        <v/>
      </c>
    </row>
    <row r="64" spans="2:36" ht="15">
      <c r="B64" s="1" t="str">
        <f>IF($B$1=0,"",IF(COUNT($B$4:B63)+1&gt;$B$1,"",COUNT($B$4:B63)+1))</f>
        <v/>
      </c>
      <c r="C64" s="1" t="str">
        <f>IF(B64="","",VLOOKUP(B64,Data!C:AN,3,0))</f>
        <v/>
      </c>
      <c r="D64" s="1" t="str">
        <f>IF(B64="","",VLOOKUP(B64,Data!C:AN,4,0))</f>
        <v/>
      </c>
      <c r="E64" s="1" t="str">
        <f>IF(B64="","",VLOOKUP(B64,Data!C:AN,5,0))</f>
        <v/>
      </c>
      <c r="F64" s="1" t="str">
        <f>IF(B64="","",VLOOKUP(B64,Data!C:AN,12,0))</f>
        <v/>
      </c>
      <c r="G64" s="1" t="str">
        <f>IF(B64="","",VLOOKUP(B64,Data!C:AN,25,0))</f>
        <v/>
      </c>
      <c r="H64" s="77" t="str">
        <f>IF(B64="","",VLOOKUP(B64,Data!C:AN,26,0))</f>
        <v/>
      </c>
      <c r="I64" s="1" t="str">
        <f>IF(B64="","",VLOOKUP(B64,Data!C:AN,34,0))</f>
        <v/>
      </c>
      <c r="J64" s="1" t="str">
        <f>IF(B64="","",VLOOKUP(B64,Data!C:AN,36,0))</f>
        <v/>
      </c>
      <c r="K64" s="82" t="str">
        <f>IF(B64="","",VLOOKUP(B64,Data!C:AN,37,0))</f>
        <v/>
      </c>
      <c r="L64" s="1" t="str">
        <f>IF(B64="","",VLOOKUP(B64,Data!C:AN,6,0))</f>
        <v/>
      </c>
      <c r="M64" s="1" t="str">
        <f>IF(B64="","",VLOOKUP(B64,Data!C:AN,7,0))</f>
        <v/>
      </c>
      <c r="N64" s="1" t="str">
        <f>IF(B64="","",VLOOKUP(B64,Data!C:AN,8,0))</f>
        <v/>
      </c>
      <c r="O64" s="1" t="str">
        <f>IF(B64="","",VLOOKUP(B64,Data!C:AN,10,0))</f>
        <v/>
      </c>
      <c r="P64" s="1" t="str">
        <f>IF(B64="","",VLOOKUP(B64,Data!C:AN,11,0))</f>
        <v/>
      </c>
      <c r="Q64" s="1" t="str">
        <f>IF(B64="","",VLOOKUP(B64,Data!C:AN,12,0))</f>
        <v/>
      </c>
      <c r="R64" s="1" t="str">
        <f>IF(B64="","",VLOOKUP(B64,Data!C:AN,13,0))</f>
        <v/>
      </c>
      <c r="S64" s="2" t="str">
        <f>IF(B64="","",VLOOKUP(B64,Data!C:AN,14,0))</f>
        <v/>
      </c>
      <c r="T64" s="2" t="str">
        <f>IF(B64="","",VLOOKUP(B64,Data!C:AN,15,0))</f>
        <v/>
      </c>
      <c r="U64" s="2" t="str">
        <f>IF(B64="","",VLOOKUP(B64,Data!C:AN,16,0))</f>
        <v/>
      </c>
      <c r="V64" s="195" t="str">
        <f>IF(B64="","",VLOOKUP(B64,Data!C:AN,17,0))</f>
        <v/>
      </c>
      <c r="W64" s="2" t="str">
        <f>IF(B64="","",VLOOKUP(B64,Data!C:AN,18,0))</f>
        <v/>
      </c>
      <c r="X64" s="1" t="str">
        <f>IF(B64="","",VLOOKUP(B64,Data!C:AN,19,0))</f>
        <v/>
      </c>
      <c r="Y64" s="1" t="str">
        <f>IF(B64="","",VLOOKUP(B64,Data!C:AN,20,0))</f>
        <v/>
      </c>
      <c r="Z64" s="1" t="str">
        <f>IF(B64="","",VLOOKUP(B64,Data!C:AN,21,0))</f>
        <v/>
      </c>
      <c r="AA64" s="1" t="str">
        <f>IF(B64="","",VLOOKUP(B64,Data!C:AN,22,0))</f>
        <v/>
      </c>
      <c r="AB64" s="1" t="str">
        <f>IF(B64="","",VLOOKUP(B64,Data!C:AN,23,0))</f>
        <v/>
      </c>
      <c r="AC64" s="1" t="str">
        <f>IF(B64="","",VLOOKUP(B64,Data!C:AN,24,0))</f>
        <v/>
      </c>
      <c r="AD64" s="1" t="str">
        <f>IF(B64="","",VLOOKUP(B64,Data!C:AN,26,0))</f>
        <v/>
      </c>
      <c r="AE64" s="1" t="str">
        <f>IF(B64="","",VLOOKUP(B64,Data!C:AN,28,0))</f>
        <v/>
      </c>
      <c r="AF64" s="1" t="str">
        <f>IF(B64="","",VLOOKUP(B64,Data!C:AN,29,0))</f>
        <v/>
      </c>
      <c r="AG64" s="1" t="str">
        <f>IF(B64="","",VLOOKUP(B64,Data!C:AN,30,0))</f>
        <v/>
      </c>
      <c r="AH64" s="1" t="str">
        <f>IF(B64="","",VLOOKUP(B64,Data!C:AN,31,0))</f>
        <v/>
      </c>
      <c r="AI64" s="55" t="str">
        <f>IF(B64="","",VLOOKUP(B64,Data!C:AN,32,0))</f>
        <v/>
      </c>
      <c r="AJ64" s="55" t="str">
        <f>IF(B64="","",VLOOKUP(B64,Data!C:AN,33,0))</f>
        <v/>
      </c>
    </row>
    <row r="65" spans="2:36" ht="15">
      <c r="B65" s="1" t="str">
        <f>IF($B$1=0,"",IF(COUNT($B$4:B64)+1&gt;$B$1,"",COUNT($B$4:B64)+1))</f>
        <v/>
      </c>
      <c r="C65" s="1" t="str">
        <f>IF(B65="","",VLOOKUP(B65,Data!C:AN,3,0))</f>
        <v/>
      </c>
      <c r="D65" s="1" t="str">
        <f>IF(B65="","",VLOOKUP(B65,Data!C:AN,4,0))</f>
        <v/>
      </c>
      <c r="E65" s="1" t="str">
        <f>IF(B65="","",VLOOKUP(B65,Data!C:AN,5,0))</f>
        <v/>
      </c>
      <c r="F65" s="1" t="str">
        <f>IF(B65="","",VLOOKUP(B65,Data!C:AN,12,0))</f>
        <v/>
      </c>
      <c r="G65" s="1" t="str">
        <f>IF(B65="","",VLOOKUP(B65,Data!C:AN,25,0))</f>
        <v/>
      </c>
      <c r="H65" s="77" t="str">
        <f>IF(B65="","",VLOOKUP(B65,Data!C:AN,26,0))</f>
        <v/>
      </c>
      <c r="I65" s="1" t="str">
        <f>IF(B65="","",VLOOKUP(B65,Data!C:AN,34,0))</f>
        <v/>
      </c>
      <c r="J65" s="1" t="str">
        <f>IF(B65="","",VLOOKUP(B65,Data!C:AN,36,0))</f>
        <v/>
      </c>
      <c r="K65" s="82" t="str">
        <f>IF(B65="","",VLOOKUP(B65,Data!C:AN,37,0))</f>
        <v/>
      </c>
      <c r="L65" s="1" t="str">
        <f>IF(B65="","",VLOOKUP(B65,Data!C:AN,6,0))</f>
        <v/>
      </c>
      <c r="M65" s="1" t="str">
        <f>IF(B65="","",VLOOKUP(B65,Data!C:AN,7,0))</f>
        <v/>
      </c>
      <c r="N65" s="1" t="str">
        <f>IF(B65="","",VLOOKUP(B65,Data!C:AN,8,0))</f>
        <v/>
      </c>
      <c r="O65" s="1" t="str">
        <f>IF(B65="","",VLOOKUP(B65,Data!C:AN,10,0))</f>
        <v/>
      </c>
      <c r="P65" s="1" t="str">
        <f>IF(B65="","",VLOOKUP(B65,Data!C:AN,11,0))</f>
        <v/>
      </c>
      <c r="Q65" s="1" t="str">
        <f>IF(B65="","",VLOOKUP(B65,Data!C:AN,12,0))</f>
        <v/>
      </c>
      <c r="R65" s="1" t="str">
        <f>IF(B65="","",VLOOKUP(B65,Data!C:AN,13,0))</f>
        <v/>
      </c>
      <c r="S65" s="2" t="str">
        <f>IF(B65="","",VLOOKUP(B65,Data!C:AN,14,0))</f>
        <v/>
      </c>
      <c r="T65" s="2" t="str">
        <f>IF(B65="","",VLOOKUP(B65,Data!C:AN,15,0))</f>
        <v/>
      </c>
      <c r="U65" s="2" t="str">
        <f>IF(B65="","",VLOOKUP(B65,Data!C:AN,16,0))</f>
        <v/>
      </c>
      <c r="V65" s="195" t="str">
        <f>IF(B65="","",VLOOKUP(B65,Data!C:AN,17,0))</f>
        <v/>
      </c>
      <c r="W65" s="2" t="str">
        <f>IF(B65="","",VLOOKUP(B65,Data!C:AN,18,0))</f>
        <v/>
      </c>
      <c r="X65" s="1" t="str">
        <f>IF(B65="","",VLOOKUP(B65,Data!C:AN,19,0))</f>
        <v/>
      </c>
      <c r="Y65" s="1" t="str">
        <f>IF(B65="","",VLOOKUP(B65,Data!C:AN,20,0))</f>
        <v/>
      </c>
      <c r="Z65" s="1" t="str">
        <f>IF(B65="","",VLOOKUP(B65,Data!C:AN,21,0))</f>
        <v/>
      </c>
      <c r="AA65" s="1" t="str">
        <f>IF(B65="","",VLOOKUP(B65,Data!C:AN,22,0))</f>
        <v/>
      </c>
      <c r="AB65" s="1" t="str">
        <f>IF(B65="","",VLOOKUP(B65,Data!C:AN,23,0))</f>
        <v/>
      </c>
      <c r="AC65" s="1" t="str">
        <f>IF(B65="","",VLOOKUP(B65,Data!C:AN,24,0))</f>
        <v/>
      </c>
      <c r="AD65" s="1" t="str">
        <f>IF(B65="","",VLOOKUP(B65,Data!C:AN,26,0))</f>
        <v/>
      </c>
      <c r="AE65" s="1" t="str">
        <f>IF(B65="","",VLOOKUP(B65,Data!C:AN,28,0))</f>
        <v/>
      </c>
      <c r="AF65" s="1" t="str">
        <f>IF(B65="","",VLOOKUP(B65,Data!C:AN,29,0))</f>
        <v/>
      </c>
      <c r="AG65" s="1" t="str">
        <f>IF(B65="","",VLOOKUP(B65,Data!C:AN,30,0))</f>
        <v/>
      </c>
      <c r="AH65" s="1" t="str">
        <f>IF(B65="","",VLOOKUP(B65,Data!C:AN,31,0))</f>
        <v/>
      </c>
      <c r="AI65" s="55" t="str">
        <f>IF(B65="","",VLOOKUP(B65,Data!C:AN,32,0))</f>
        <v/>
      </c>
      <c r="AJ65" s="55" t="str">
        <f>IF(B65="","",VLOOKUP(B65,Data!C:AN,33,0))</f>
        <v/>
      </c>
    </row>
    <row r="66" spans="2:36" ht="15">
      <c r="B66" s="1" t="str">
        <f>IF($B$1=0,"",IF(COUNT($B$4:B65)+1&gt;$B$1,"",COUNT($B$4:B65)+1))</f>
        <v/>
      </c>
      <c r="C66" s="1" t="str">
        <f>IF(B66="","",VLOOKUP(B66,Data!C:AN,3,0))</f>
        <v/>
      </c>
      <c r="D66" s="1" t="str">
        <f>IF(B66="","",VLOOKUP(B66,Data!C:AN,4,0))</f>
        <v/>
      </c>
      <c r="E66" s="1" t="str">
        <f>IF(B66="","",VLOOKUP(B66,Data!C:AN,5,0))</f>
        <v/>
      </c>
      <c r="F66" s="1" t="str">
        <f>IF(B66="","",VLOOKUP(B66,Data!C:AN,12,0))</f>
        <v/>
      </c>
      <c r="G66" s="1" t="str">
        <f>IF(B66="","",VLOOKUP(B66,Data!C:AN,25,0))</f>
        <v/>
      </c>
      <c r="H66" s="77" t="str">
        <f>IF(B66="","",VLOOKUP(B66,Data!C:AN,26,0))</f>
        <v/>
      </c>
      <c r="I66" s="1" t="str">
        <f>IF(B66="","",VLOOKUP(B66,Data!C:AN,34,0))</f>
        <v/>
      </c>
      <c r="J66" s="1" t="str">
        <f>IF(B66="","",VLOOKUP(B66,Data!C:AN,36,0))</f>
        <v/>
      </c>
      <c r="K66" s="82" t="str">
        <f>IF(B66="","",VLOOKUP(B66,Data!C:AN,37,0))</f>
        <v/>
      </c>
      <c r="L66" s="1" t="str">
        <f>IF(B66="","",VLOOKUP(B66,Data!C:AN,6,0))</f>
        <v/>
      </c>
      <c r="M66" s="1" t="str">
        <f>IF(B66="","",VLOOKUP(B66,Data!C:AN,7,0))</f>
        <v/>
      </c>
      <c r="N66" s="1" t="str">
        <f>IF(B66="","",VLOOKUP(B66,Data!C:AN,8,0))</f>
        <v/>
      </c>
      <c r="O66" s="1" t="str">
        <f>IF(B66="","",VLOOKUP(B66,Data!C:AN,10,0))</f>
        <v/>
      </c>
      <c r="P66" s="1" t="str">
        <f>IF(B66="","",VLOOKUP(B66,Data!C:AN,11,0))</f>
        <v/>
      </c>
      <c r="Q66" s="1" t="str">
        <f>IF(B66="","",VLOOKUP(B66,Data!C:AN,12,0))</f>
        <v/>
      </c>
      <c r="R66" s="1" t="str">
        <f>IF(B66="","",VLOOKUP(B66,Data!C:AN,13,0))</f>
        <v/>
      </c>
      <c r="S66" s="2" t="str">
        <f>IF(B66="","",VLOOKUP(B66,Data!C:AN,14,0))</f>
        <v/>
      </c>
      <c r="T66" s="2" t="str">
        <f>IF(B66="","",VLOOKUP(B66,Data!C:AN,15,0))</f>
        <v/>
      </c>
      <c r="U66" s="2" t="str">
        <f>IF(B66="","",VLOOKUP(B66,Data!C:AN,16,0))</f>
        <v/>
      </c>
      <c r="V66" s="195" t="str">
        <f>IF(B66="","",VLOOKUP(B66,Data!C:AN,17,0))</f>
        <v/>
      </c>
      <c r="W66" s="2" t="str">
        <f>IF(B66="","",VLOOKUP(B66,Data!C:AN,18,0))</f>
        <v/>
      </c>
      <c r="X66" s="1" t="str">
        <f>IF(B66="","",VLOOKUP(B66,Data!C:AN,19,0))</f>
        <v/>
      </c>
      <c r="Y66" s="1" t="str">
        <f>IF(B66="","",VLOOKUP(B66,Data!C:AN,20,0))</f>
        <v/>
      </c>
      <c r="Z66" s="1" t="str">
        <f>IF(B66="","",VLOOKUP(B66,Data!C:AN,21,0))</f>
        <v/>
      </c>
      <c r="AA66" s="1" t="str">
        <f>IF(B66="","",VLOOKUP(B66,Data!C:AN,22,0))</f>
        <v/>
      </c>
      <c r="AB66" s="1" t="str">
        <f>IF(B66="","",VLOOKUP(B66,Data!C:AN,23,0))</f>
        <v/>
      </c>
      <c r="AC66" s="1" t="str">
        <f>IF(B66="","",VLOOKUP(B66,Data!C:AN,24,0))</f>
        <v/>
      </c>
      <c r="AD66" s="1" t="str">
        <f>IF(B66="","",VLOOKUP(B66,Data!C:AN,26,0))</f>
        <v/>
      </c>
      <c r="AE66" s="1" t="str">
        <f>IF(B66="","",VLOOKUP(B66,Data!C:AN,28,0))</f>
        <v/>
      </c>
      <c r="AF66" s="1" t="str">
        <f>IF(B66="","",VLOOKUP(B66,Data!C:AN,29,0))</f>
        <v/>
      </c>
      <c r="AG66" s="1" t="str">
        <f>IF(B66="","",VLOOKUP(B66,Data!C:AN,30,0))</f>
        <v/>
      </c>
      <c r="AH66" s="1" t="str">
        <f>IF(B66="","",VLOOKUP(B66,Data!C:AN,31,0))</f>
        <v/>
      </c>
      <c r="AI66" s="55" t="str">
        <f>IF(B66="","",VLOOKUP(B66,Data!C:AN,32,0))</f>
        <v/>
      </c>
      <c r="AJ66" s="55" t="str">
        <f>IF(B66="","",VLOOKUP(B66,Data!C:AN,33,0))</f>
        <v/>
      </c>
    </row>
    <row r="67" spans="2:36" ht="15">
      <c r="B67" s="1" t="str">
        <f>IF($B$1=0,"",IF(COUNT($B$4:B66)+1&gt;$B$1,"",COUNT($B$4:B66)+1))</f>
        <v/>
      </c>
      <c r="C67" s="1" t="str">
        <f>IF(B67="","",VLOOKUP(B67,Data!C:AN,3,0))</f>
        <v/>
      </c>
      <c r="D67" s="1" t="str">
        <f>IF(B67="","",VLOOKUP(B67,Data!C:AN,4,0))</f>
        <v/>
      </c>
      <c r="E67" s="1" t="str">
        <f>IF(B67="","",VLOOKUP(B67,Data!C:AN,5,0))</f>
        <v/>
      </c>
      <c r="F67" s="1" t="str">
        <f>IF(B67="","",VLOOKUP(B67,Data!C:AN,12,0))</f>
        <v/>
      </c>
      <c r="G67" s="1" t="str">
        <f>IF(B67="","",VLOOKUP(B67,Data!C:AN,25,0))</f>
        <v/>
      </c>
      <c r="H67" s="77" t="str">
        <f>IF(B67="","",VLOOKUP(B67,Data!C:AN,26,0))</f>
        <v/>
      </c>
      <c r="I67" s="1" t="str">
        <f>IF(B67="","",VLOOKUP(B67,Data!C:AN,34,0))</f>
        <v/>
      </c>
      <c r="J67" s="1" t="str">
        <f>IF(B67="","",VLOOKUP(B67,Data!C:AN,36,0))</f>
        <v/>
      </c>
      <c r="K67" s="82" t="str">
        <f>IF(B67="","",VLOOKUP(B67,Data!C:AN,37,0))</f>
        <v/>
      </c>
      <c r="L67" s="1" t="str">
        <f>IF(B67="","",VLOOKUP(B67,Data!C:AN,6,0))</f>
        <v/>
      </c>
      <c r="M67" s="1" t="str">
        <f>IF(B67="","",VLOOKUP(B67,Data!C:AN,7,0))</f>
        <v/>
      </c>
      <c r="N67" s="1" t="str">
        <f>IF(B67="","",VLOOKUP(B67,Data!C:AN,8,0))</f>
        <v/>
      </c>
      <c r="O67" s="1" t="str">
        <f>IF(B67="","",VLOOKUP(B67,Data!C:AN,10,0))</f>
        <v/>
      </c>
      <c r="P67" s="1" t="str">
        <f>IF(B67="","",VLOOKUP(B67,Data!C:AN,11,0))</f>
        <v/>
      </c>
      <c r="Q67" s="1" t="str">
        <f>IF(B67="","",VLOOKUP(B67,Data!C:AN,12,0))</f>
        <v/>
      </c>
      <c r="R67" s="1" t="str">
        <f>IF(B67="","",VLOOKUP(B67,Data!C:AN,13,0))</f>
        <v/>
      </c>
      <c r="S67" s="2" t="str">
        <f>IF(B67="","",VLOOKUP(B67,Data!C:AN,14,0))</f>
        <v/>
      </c>
      <c r="T67" s="2" t="str">
        <f>IF(B67="","",VLOOKUP(B67,Data!C:AN,15,0))</f>
        <v/>
      </c>
      <c r="U67" s="2" t="str">
        <f>IF(B67="","",VLOOKUP(B67,Data!C:AN,16,0))</f>
        <v/>
      </c>
      <c r="V67" s="195" t="str">
        <f>IF(B67="","",VLOOKUP(B67,Data!C:AN,17,0))</f>
        <v/>
      </c>
      <c r="W67" s="2" t="str">
        <f>IF(B67="","",VLOOKUP(B67,Data!C:AN,18,0))</f>
        <v/>
      </c>
      <c r="X67" s="1" t="str">
        <f>IF(B67="","",VLOOKUP(B67,Data!C:AN,19,0))</f>
        <v/>
      </c>
      <c r="Y67" s="1" t="str">
        <f>IF(B67="","",VLOOKUP(B67,Data!C:AN,20,0))</f>
        <v/>
      </c>
      <c r="Z67" s="1" t="str">
        <f>IF(B67="","",VLOOKUP(B67,Data!C:AN,21,0))</f>
        <v/>
      </c>
      <c r="AA67" s="1" t="str">
        <f>IF(B67="","",VLOOKUP(B67,Data!C:AN,22,0))</f>
        <v/>
      </c>
      <c r="AB67" s="1" t="str">
        <f>IF(B67="","",VLOOKUP(B67,Data!C:AN,23,0))</f>
        <v/>
      </c>
      <c r="AC67" s="1" t="str">
        <f>IF(B67="","",VLOOKUP(B67,Data!C:AN,24,0))</f>
        <v/>
      </c>
      <c r="AD67" s="1" t="str">
        <f>IF(B67="","",VLOOKUP(B67,Data!C:AN,26,0))</f>
        <v/>
      </c>
      <c r="AE67" s="1" t="str">
        <f>IF(B67="","",VLOOKUP(B67,Data!C:AN,28,0))</f>
        <v/>
      </c>
      <c r="AF67" s="1" t="str">
        <f>IF(B67="","",VLOOKUP(B67,Data!C:AN,29,0))</f>
        <v/>
      </c>
      <c r="AG67" s="1" t="str">
        <f>IF(B67="","",VLOOKUP(B67,Data!C:AN,30,0))</f>
        <v/>
      </c>
      <c r="AH67" s="1" t="str">
        <f>IF(B67="","",VLOOKUP(B67,Data!C:AN,31,0))</f>
        <v/>
      </c>
      <c r="AI67" s="55" t="str">
        <f>IF(B67="","",VLOOKUP(B67,Data!C:AN,32,0))</f>
        <v/>
      </c>
      <c r="AJ67" s="55" t="str">
        <f>IF(B67="","",VLOOKUP(B67,Data!C:AN,33,0))</f>
        <v/>
      </c>
    </row>
    <row r="68" spans="2:36" ht="15">
      <c r="B68" s="1" t="str">
        <f>IF($B$1=0,"",IF(COUNT($B$4:B67)+1&gt;$B$1,"",COUNT($B$4:B67)+1))</f>
        <v/>
      </c>
      <c r="C68" s="1" t="str">
        <f>IF(B68="","",VLOOKUP(B68,Data!C:AN,3,0))</f>
        <v/>
      </c>
      <c r="D68" s="1" t="str">
        <f>IF(B68="","",VLOOKUP(B68,Data!C:AN,4,0))</f>
        <v/>
      </c>
      <c r="E68" s="1" t="str">
        <f>IF(B68="","",VLOOKUP(B68,Data!C:AN,5,0))</f>
        <v/>
      </c>
      <c r="F68" s="1" t="str">
        <f>IF(B68="","",VLOOKUP(B68,Data!C:AN,12,0))</f>
        <v/>
      </c>
      <c r="G68" s="1" t="str">
        <f>IF(B68="","",VLOOKUP(B68,Data!C:AN,25,0))</f>
        <v/>
      </c>
      <c r="H68" s="77" t="str">
        <f>IF(B68="","",VLOOKUP(B68,Data!C:AN,26,0))</f>
        <v/>
      </c>
      <c r="I68" s="1" t="str">
        <f>IF(B68="","",VLOOKUP(B68,Data!C:AN,34,0))</f>
        <v/>
      </c>
      <c r="J68" s="1" t="str">
        <f>IF(B68="","",VLOOKUP(B68,Data!C:AN,36,0))</f>
        <v/>
      </c>
      <c r="K68" s="82" t="str">
        <f>IF(B68="","",VLOOKUP(B68,Data!C:AN,37,0))</f>
        <v/>
      </c>
      <c r="L68" s="1" t="str">
        <f>IF(B68="","",VLOOKUP(B68,Data!C:AN,6,0))</f>
        <v/>
      </c>
      <c r="M68" s="1" t="str">
        <f>IF(B68="","",VLOOKUP(B68,Data!C:AN,7,0))</f>
        <v/>
      </c>
      <c r="N68" s="1" t="str">
        <f>IF(B68="","",VLOOKUP(B68,Data!C:AN,8,0))</f>
        <v/>
      </c>
      <c r="O68" s="1" t="str">
        <f>IF(B68="","",VLOOKUP(B68,Data!C:AN,10,0))</f>
        <v/>
      </c>
      <c r="P68" s="1" t="str">
        <f>IF(B68="","",VLOOKUP(B68,Data!C:AN,11,0))</f>
        <v/>
      </c>
      <c r="Q68" s="1" t="str">
        <f>IF(B68="","",VLOOKUP(B68,Data!C:AN,12,0))</f>
        <v/>
      </c>
      <c r="R68" s="1" t="str">
        <f>IF(B68="","",VLOOKUP(B68,Data!C:AN,13,0))</f>
        <v/>
      </c>
      <c r="S68" s="2" t="str">
        <f>IF(B68="","",VLOOKUP(B68,Data!C:AN,14,0))</f>
        <v/>
      </c>
      <c r="T68" s="2" t="str">
        <f>IF(B68="","",VLOOKUP(B68,Data!C:AN,15,0))</f>
        <v/>
      </c>
      <c r="U68" s="2" t="str">
        <f>IF(B68="","",VLOOKUP(B68,Data!C:AN,16,0))</f>
        <v/>
      </c>
      <c r="V68" s="195" t="str">
        <f>IF(B68="","",VLOOKUP(B68,Data!C:AN,17,0))</f>
        <v/>
      </c>
      <c r="W68" s="2" t="str">
        <f>IF(B68="","",VLOOKUP(B68,Data!C:AN,18,0))</f>
        <v/>
      </c>
      <c r="X68" s="1" t="str">
        <f>IF(B68="","",VLOOKUP(B68,Data!C:AN,19,0))</f>
        <v/>
      </c>
      <c r="Y68" s="1" t="str">
        <f>IF(B68="","",VLOOKUP(B68,Data!C:AN,20,0))</f>
        <v/>
      </c>
      <c r="Z68" s="1" t="str">
        <f>IF(B68="","",VLOOKUP(B68,Data!C:AN,21,0))</f>
        <v/>
      </c>
      <c r="AA68" s="1" t="str">
        <f>IF(B68="","",VLOOKUP(B68,Data!C:AN,22,0))</f>
        <v/>
      </c>
      <c r="AB68" s="1" t="str">
        <f>IF(B68="","",VLOOKUP(B68,Data!C:AN,23,0))</f>
        <v/>
      </c>
      <c r="AC68" s="1" t="str">
        <f>IF(B68="","",VLOOKUP(B68,Data!C:AN,24,0))</f>
        <v/>
      </c>
      <c r="AD68" s="1" t="str">
        <f>IF(B68="","",VLOOKUP(B68,Data!C:AN,26,0))</f>
        <v/>
      </c>
      <c r="AE68" s="1" t="str">
        <f>IF(B68="","",VLOOKUP(B68,Data!C:AN,28,0))</f>
        <v/>
      </c>
      <c r="AF68" s="1" t="str">
        <f>IF(B68="","",VLOOKUP(B68,Data!C:AN,29,0))</f>
        <v/>
      </c>
      <c r="AG68" s="1" t="str">
        <f>IF(B68="","",VLOOKUP(B68,Data!C:AN,30,0))</f>
        <v/>
      </c>
      <c r="AH68" s="1" t="str">
        <f>IF(B68="","",VLOOKUP(B68,Data!C:AN,31,0))</f>
        <v/>
      </c>
      <c r="AI68" s="55" t="str">
        <f>IF(B68="","",VLOOKUP(B68,Data!C:AN,32,0))</f>
        <v/>
      </c>
      <c r="AJ68" s="55" t="str">
        <f>IF(B68="","",VLOOKUP(B68,Data!C:AN,33,0))</f>
        <v/>
      </c>
    </row>
    <row r="69" spans="2:36" ht="15">
      <c r="B69" s="1" t="str">
        <f>IF($B$1=0,"",IF(COUNT($B$4:B68)+1&gt;$B$1,"",COUNT($B$4:B68)+1))</f>
        <v/>
      </c>
      <c r="C69" s="1" t="str">
        <f>IF(B69="","",VLOOKUP(B69,Data!C:AN,3,0))</f>
        <v/>
      </c>
      <c r="D69" s="1" t="str">
        <f>IF(B69="","",VLOOKUP(B69,Data!C:AN,4,0))</f>
        <v/>
      </c>
      <c r="E69" s="1" t="str">
        <f>IF(B69="","",VLOOKUP(B69,Data!C:AN,5,0))</f>
        <v/>
      </c>
      <c r="F69" s="1" t="str">
        <f>IF(B69="","",VLOOKUP(B69,Data!C:AN,12,0))</f>
        <v/>
      </c>
      <c r="G69" s="1" t="str">
        <f>IF(B69="","",VLOOKUP(B69,Data!C:AN,25,0))</f>
        <v/>
      </c>
      <c r="H69" s="77" t="str">
        <f>IF(B69="","",VLOOKUP(B69,Data!C:AN,26,0))</f>
        <v/>
      </c>
      <c r="I69" s="1" t="str">
        <f>IF(B69="","",VLOOKUP(B69,Data!C:AN,34,0))</f>
        <v/>
      </c>
      <c r="J69" s="1" t="str">
        <f>IF(B69="","",VLOOKUP(B69,Data!C:AN,36,0))</f>
        <v/>
      </c>
      <c r="K69" s="82" t="str">
        <f>IF(B69="","",VLOOKUP(B69,Data!C:AN,37,0))</f>
        <v/>
      </c>
      <c r="L69" s="1" t="str">
        <f>IF(B69="","",VLOOKUP(B69,Data!C:AN,6,0))</f>
        <v/>
      </c>
      <c r="M69" s="1" t="str">
        <f>IF(B69="","",VLOOKUP(B69,Data!C:AN,7,0))</f>
        <v/>
      </c>
      <c r="N69" s="1" t="str">
        <f>IF(B69="","",VLOOKUP(B69,Data!C:AN,8,0))</f>
        <v/>
      </c>
      <c r="O69" s="1" t="str">
        <f>IF(B69="","",VLOOKUP(B69,Data!C:AN,10,0))</f>
        <v/>
      </c>
      <c r="P69" s="1" t="str">
        <f>IF(B69="","",VLOOKUP(B69,Data!C:AN,11,0))</f>
        <v/>
      </c>
      <c r="Q69" s="1" t="str">
        <f>IF(B69="","",VLOOKUP(B69,Data!C:AN,12,0))</f>
        <v/>
      </c>
      <c r="R69" s="1" t="str">
        <f>IF(B69="","",VLOOKUP(B69,Data!C:AN,13,0))</f>
        <v/>
      </c>
      <c r="S69" s="2" t="str">
        <f>IF(B69="","",VLOOKUP(B69,Data!C:AN,14,0))</f>
        <v/>
      </c>
      <c r="T69" s="2" t="str">
        <f>IF(B69="","",VLOOKUP(B69,Data!C:AN,15,0))</f>
        <v/>
      </c>
      <c r="U69" s="2" t="str">
        <f>IF(B69="","",VLOOKUP(B69,Data!C:AN,16,0))</f>
        <v/>
      </c>
      <c r="V69" s="195" t="str">
        <f>IF(B69="","",VLOOKUP(B69,Data!C:AN,17,0))</f>
        <v/>
      </c>
      <c r="W69" s="2" t="str">
        <f>IF(B69="","",VLOOKUP(B69,Data!C:AN,18,0))</f>
        <v/>
      </c>
      <c r="X69" s="1" t="str">
        <f>IF(B69="","",VLOOKUP(B69,Data!C:AN,19,0))</f>
        <v/>
      </c>
      <c r="Y69" s="1" t="str">
        <f>IF(B69="","",VLOOKUP(B69,Data!C:AN,20,0))</f>
        <v/>
      </c>
      <c r="Z69" s="1" t="str">
        <f>IF(B69="","",VLOOKUP(B69,Data!C:AN,21,0))</f>
        <v/>
      </c>
      <c r="AA69" s="1" t="str">
        <f>IF(B69="","",VLOOKUP(B69,Data!C:AN,22,0))</f>
        <v/>
      </c>
      <c r="AB69" s="1" t="str">
        <f>IF(B69="","",VLOOKUP(B69,Data!C:AN,23,0))</f>
        <v/>
      </c>
      <c r="AC69" s="1" t="str">
        <f>IF(B69="","",VLOOKUP(B69,Data!C:AN,24,0))</f>
        <v/>
      </c>
      <c r="AD69" s="1" t="str">
        <f>IF(B69="","",VLOOKUP(B69,Data!C:AN,26,0))</f>
        <v/>
      </c>
      <c r="AE69" s="1" t="str">
        <f>IF(B69="","",VLOOKUP(B69,Data!C:AN,28,0))</f>
        <v/>
      </c>
      <c r="AF69" s="1" t="str">
        <f>IF(B69="","",VLOOKUP(B69,Data!C:AN,29,0))</f>
        <v/>
      </c>
      <c r="AG69" s="1" t="str">
        <f>IF(B69="","",VLOOKUP(B69,Data!C:AN,30,0))</f>
        <v/>
      </c>
      <c r="AH69" s="1" t="str">
        <f>IF(B69="","",VLOOKUP(B69,Data!C:AN,31,0))</f>
        <v/>
      </c>
      <c r="AI69" s="55" t="str">
        <f>IF(B69="","",VLOOKUP(B69,Data!C:AN,32,0))</f>
        <v/>
      </c>
      <c r="AJ69" s="55" t="str">
        <f>IF(B69="","",VLOOKUP(B69,Data!C:AN,33,0))</f>
        <v/>
      </c>
    </row>
    <row r="70" spans="2:36" ht="15">
      <c r="B70" s="1" t="str">
        <f>IF($B$1=0,"",IF(COUNT($B$4:B69)+1&gt;$B$1,"",COUNT($B$4:B69)+1))</f>
        <v/>
      </c>
      <c r="C70" s="1" t="str">
        <f>IF(B70="","",VLOOKUP(B70,Data!C:AN,3,0))</f>
        <v/>
      </c>
      <c r="D70" s="1" t="str">
        <f>IF(B70="","",VLOOKUP(B70,Data!C:AN,4,0))</f>
        <v/>
      </c>
      <c r="E70" s="1" t="str">
        <f>IF(B70="","",VLOOKUP(B70,Data!C:AN,5,0))</f>
        <v/>
      </c>
      <c r="F70" s="1" t="str">
        <f>IF(B70="","",VLOOKUP(B70,Data!C:AN,12,0))</f>
        <v/>
      </c>
      <c r="G70" s="1" t="str">
        <f>IF(B70="","",VLOOKUP(B70,Data!C:AN,25,0))</f>
        <v/>
      </c>
      <c r="H70" s="77" t="str">
        <f>IF(B70="","",VLOOKUP(B70,Data!C:AN,26,0))</f>
        <v/>
      </c>
      <c r="I70" s="1" t="str">
        <f>IF(B70="","",VLOOKUP(B70,Data!C:AN,34,0))</f>
        <v/>
      </c>
      <c r="J70" s="1" t="str">
        <f>IF(B70="","",VLOOKUP(B70,Data!C:AN,36,0))</f>
        <v/>
      </c>
      <c r="K70" s="82" t="str">
        <f>IF(B70="","",VLOOKUP(B70,Data!C:AN,37,0))</f>
        <v/>
      </c>
      <c r="L70" s="1" t="str">
        <f>IF(B70="","",VLOOKUP(B70,Data!C:AN,6,0))</f>
        <v/>
      </c>
      <c r="M70" s="1" t="str">
        <f>IF(B70="","",VLOOKUP(B70,Data!C:AN,7,0))</f>
        <v/>
      </c>
      <c r="N70" s="1" t="str">
        <f>IF(B70="","",VLOOKUP(B70,Data!C:AN,8,0))</f>
        <v/>
      </c>
      <c r="O70" s="1" t="str">
        <f>IF(B70="","",VLOOKUP(B70,Data!C:AN,10,0))</f>
        <v/>
      </c>
      <c r="P70" s="1" t="str">
        <f>IF(B70="","",VLOOKUP(B70,Data!C:AN,11,0))</f>
        <v/>
      </c>
      <c r="Q70" s="1" t="str">
        <f>IF(B70="","",VLOOKUP(B70,Data!C:AN,12,0))</f>
        <v/>
      </c>
      <c r="R70" s="1" t="str">
        <f>IF(B70="","",VLOOKUP(B70,Data!C:AN,13,0))</f>
        <v/>
      </c>
      <c r="S70" s="2" t="str">
        <f>IF(B70="","",VLOOKUP(B70,Data!C:AN,14,0))</f>
        <v/>
      </c>
      <c r="T70" s="2" t="str">
        <f>IF(B70="","",VLOOKUP(B70,Data!C:AN,15,0))</f>
        <v/>
      </c>
      <c r="U70" s="2" t="str">
        <f>IF(B70="","",VLOOKUP(B70,Data!C:AN,16,0))</f>
        <v/>
      </c>
      <c r="V70" s="195" t="str">
        <f>IF(B70="","",VLOOKUP(B70,Data!C:AN,17,0))</f>
        <v/>
      </c>
      <c r="W70" s="2" t="str">
        <f>IF(B70="","",VLOOKUP(B70,Data!C:AN,18,0))</f>
        <v/>
      </c>
      <c r="X70" s="1" t="str">
        <f>IF(B70="","",VLOOKUP(B70,Data!C:AN,19,0))</f>
        <v/>
      </c>
      <c r="Y70" s="1" t="str">
        <f>IF(B70="","",VLOOKUP(B70,Data!C:AN,20,0))</f>
        <v/>
      </c>
      <c r="Z70" s="1" t="str">
        <f>IF(B70="","",VLOOKUP(B70,Data!C:AN,21,0))</f>
        <v/>
      </c>
      <c r="AA70" s="1" t="str">
        <f>IF(B70="","",VLOOKUP(B70,Data!C:AN,22,0))</f>
        <v/>
      </c>
      <c r="AB70" s="1" t="str">
        <f>IF(B70="","",VLOOKUP(B70,Data!C:AN,23,0))</f>
        <v/>
      </c>
      <c r="AC70" s="1" t="str">
        <f>IF(B70="","",VLOOKUP(B70,Data!C:AN,24,0))</f>
        <v/>
      </c>
      <c r="AD70" s="1" t="str">
        <f>IF(B70="","",VLOOKUP(B70,Data!C:AN,26,0))</f>
        <v/>
      </c>
      <c r="AE70" s="1" t="str">
        <f>IF(B70="","",VLOOKUP(B70,Data!C:AN,28,0))</f>
        <v/>
      </c>
      <c r="AF70" s="1" t="str">
        <f>IF(B70="","",VLOOKUP(B70,Data!C:AN,29,0))</f>
        <v/>
      </c>
      <c r="AG70" s="1" t="str">
        <f>IF(B70="","",VLOOKUP(B70,Data!C:AN,30,0))</f>
        <v/>
      </c>
      <c r="AH70" s="1" t="str">
        <f>IF(B70="","",VLOOKUP(B70,Data!C:AN,31,0))</f>
        <v/>
      </c>
      <c r="AI70" s="55" t="str">
        <f>IF(B70="","",VLOOKUP(B70,Data!C:AN,32,0))</f>
        <v/>
      </c>
      <c r="AJ70" s="55" t="str">
        <f>IF(B70="","",VLOOKUP(B70,Data!C:AN,33,0))</f>
        <v/>
      </c>
    </row>
    <row r="71" spans="2:36" ht="15">
      <c r="B71" s="1" t="str">
        <f>IF($B$1=0,"",IF(COUNT($B$4:B70)+1&gt;$B$1,"",COUNT($B$4:B70)+1))</f>
        <v/>
      </c>
      <c r="C71" s="1" t="str">
        <f>IF(B71="","",VLOOKUP(B71,Data!C:AN,3,0))</f>
        <v/>
      </c>
      <c r="D71" s="1" t="str">
        <f>IF(B71="","",VLOOKUP(B71,Data!C:AN,4,0))</f>
        <v/>
      </c>
      <c r="E71" s="1" t="str">
        <f>IF(B71="","",VLOOKUP(B71,Data!C:AN,5,0))</f>
        <v/>
      </c>
      <c r="F71" s="1" t="str">
        <f>IF(B71="","",VLOOKUP(B71,Data!C:AN,12,0))</f>
        <v/>
      </c>
      <c r="G71" s="1" t="str">
        <f>IF(B71="","",VLOOKUP(B71,Data!C:AN,25,0))</f>
        <v/>
      </c>
      <c r="H71" s="77" t="str">
        <f>IF(B71="","",VLOOKUP(B71,Data!C:AN,26,0))</f>
        <v/>
      </c>
      <c r="I71" s="1" t="str">
        <f>IF(B71="","",VLOOKUP(B71,Data!C:AN,34,0))</f>
        <v/>
      </c>
      <c r="J71" s="1" t="str">
        <f>IF(B71="","",VLOOKUP(B71,Data!C:AN,36,0))</f>
        <v/>
      </c>
      <c r="K71" s="82" t="str">
        <f>IF(B71="","",VLOOKUP(B71,Data!C:AN,37,0))</f>
        <v/>
      </c>
      <c r="L71" s="1" t="str">
        <f>IF(B71="","",VLOOKUP(B71,Data!C:AN,6,0))</f>
        <v/>
      </c>
      <c r="M71" s="1" t="str">
        <f>IF(B71="","",VLOOKUP(B71,Data!C:AN,7,0))</f>
        <v/>
      </c>
      <c r="N71" s="1" t="str">
        <f>IF(B71="","",VLOOKUP(B71,Data!C:AN,8,0))</f>
        <v/>
      </c>
      <c r="O71" s="1" t="str">
        <f>IF(B71="","",VLOOKUP(B71,Data!C:AN,10,0))</f>
        <v/>
      </c>
      <c r="P71" s="1" t="str">
        <f>IF(B71="","",VLOOKUP(B71,Data!C:AN,11,0))</f>
        <v/>
      </c>
      <c r="Q71" s="1" t="str">
        <f>IF(B71="","",VLOOKUP(B71,Data!C:AN,12,0))</f>
        <v/>
      </c>
      <c r="R71" s="1" t="str">
        <f>IF(B71="","",VLOOKUP(B71,Data!C:AN,13,0))</f>
        <v/>
      </c>
      <c r="S71" s="2" t="str">
        <f>IF(B71="","",VLOOKUP(B71,Data!C:AN,14,0))</f>
        <v/>
      </c>
      <c r="T71" s="2" t="str">
        <f>IF(B71="","",VLOOKUP(B71,Data!C:AN,15,0))</f>
        <v/>
      </c>
      <c r="U71" s="2" t="str">
        <f>IF(B71="","",VLOOKUP(B71,Data!C:AN,16,0))</f>
        <v/>
      </c>
      <c r="V71" s="195" t="str">
        <f>IF(B71="","",VLOOKUP(B71,Data!C:AN,17,0))</f>
        <v/>
      </c>
      <c r="W71" s="2" t="str">
        <f>IF(B71="","",VLOOKUP(B71,Data!C:AN,18,0))</f>
        <v/>
      </c>
      <c r="X71" s="1" t="str">
        <f>IF(B71="","",VLOOKUP(B71,Data!C:AN,19,0))</f>
        <v/>
      </c>
      <c r="Y71" s="1" t="str">
        <f>IF(B71="","",VLOOKUP(B71,Data!C:AN,20,0))</f>
        <v/>
      </c>
      <c r="Z71" s="1" t="str">
        <f>IF(B71="","",VLOOKUP(B71,Data!C:AN,21,0))</f>
        <v/>
      </c>
      <c r="AA71" s="1" t="str">
        <f>IF(B71="","",VLOOKUP(B71,Data!C:AN,22,0))</f>
        <v/>
      </c>
      <c r="AB71" s="1" t="str">
        <f>IF(B71="","",VLOOKUP(B71,Data!C:AN,23,0))</f>
        <v/>
      </c>
      <c r="AC71" s="1" t="str">
        <f>IF(B71="","",VLOOKUP(B71,Data!C:AN,24,0))</f>
        <v/>
      </c>
      <c r="AD71" s="1" t="str">
        <f>IF(B71="","",VLOOKUP(B71,Data!C:AN,26,0))</f>
        <v/>
      </c>
      <c r="AE71" s="1" t="str">
        <f>IF(B71="","",VLOOKUP(B71,Data!C:AN,28,0))</f>
        <v/>
      </c>
      <c r="AF71" s="1" t="str">
        <f>IF(B71="","",VLOOKUP(B71,Data!C:AN,29,0))</f>
        <v/>
      </c>
      <c r="AG71" s="1" t="str">
        <f>IF(B71="","",VLOOKUP(B71,Data!C:AN,30,0))</f>
        <v/>
      </c>
      <c r="AH71" s="1" t="str">
        <f>IF(B71="","",VLOOKUP(B71,Data!C:AN,31,0))</f>
        <v/>
      </c>
      <c r="AI71" s="55" t="str">
        <f>IF(B71="","",VLOOKUP(B71,Data!C:AN,32,0))</f>
        <v/>
      </c>
      <c r="AJ71" s="55" t="str">
        <f>IF(B71="","",VLOOKUP(B71,Data!C:AN,33,0))</f>
        <v/>
      </c>
    </row>
    <row r="72" spans="2:36" ht="15">
      <c r="B72" s="1" t="str">
        <f>IF($B$1=0,"",IF(COUNT($B$4:B71)+1&gt;$B$1,"",COUNT($B$4:B71)+1))</f>
        <v/>
      </c>
      <c r="C72" s="1" t="str">
        <f>IF(B72="","",VLOOKUP(B72,Data!C:AN,3,0))</f>
        <v/>
      </c>
      <c r="D72" s="1" t="str">
        <f>IF(B72="","",VLOOKUP(B72,Data!C:AN,4,0))</f>
        <v/>
      </c>
      <c r="E72" s="1" t="str">
        <f>IF(B72="","",VLOOKUP(B72,Data!C:AN,5,0))</f>
        <v/>
      </c>
      <c r="F72" s="1" t="str">
        <f>IF(B72="","",VLOOKUP(B72,Data!C:AN,12,0))</f>
        <v/>
      </c>
      <c r="G72" s="1" t="str">
        <f>IF(B72="","",VLOOKUP(B72,Data!C:AN,25,0))</f>
        <v/>
      </c>
      <c r="H72" s="77" t="str">
        <f>IF(B72="","",VLOOKUP(B72,Data!C:AN,26,0))</f>
        <v/>
      </c>
      <c r="I72" s="1" t="str">
        <f>IF(B72="","",VLOOKUP(B72,Data!C:AN,34,0))</f>
        <v/>
      </c>
      <c r="J72" s="1" t="str">
        <f>IF(B72="","",VLOOKUP(B72,Data!C:AN,36,0))</f>
        <v/>
      </c>
      <c r="K72" s="82" t="str">
        <f>IF(B72="","",VLOOKUP(B72,Data!C:AN,37,0))</f>
        <v/>
      </c>
      <c r="L72" s="1" t="str">
        <f>IF(B72="","",VLOOKUP(B72,Data!C:AN,6,0))</f>
        <v/>
      </c>
      <c r="M72" s="1" t="str">
        <f>IF(B72="","",VLOOKUP(B72,Data!C:AN,7,0))</f>
        <v/>
      </c>
      <c r="N72" s="1" t="str">
        <f>IF(B72="","",VLOOKUP(B72,Data!C:AN,8,0))</f>
        <v/>
      </c>
      <c r="O72" s="1" t="str">
        <f>IF(B72="","",VLOOKUP(B72,Data!C:AN,10,0))</f>
        <v/>
      </c>
      <c r="P72" s="1" t="str">
        <f>IF(B72="","",VLOOKUP(B72,Data!C:AN,11,0))</f>
        <v/>
      </c>
      <c r="Q72" s="1" t="str">
        <f>IF(B72="","",VLOOKUP(B72,Data!C:AN,12,0))</f>
        <v/>
      </c>
      <c r="R72" s="1" t="str">
        <f>IF(B72="","",VLOOKUP(B72,Data!C:AN,13,0))</f>
        <v/>
      </c>
      <c r="S72" s="2" t="str">
        <f>IF(B72="","",VLOOKUP(B72,Data!C:AN,14,0))</f>
        <v/>
      </c>
      <c r="T72" s="2" t="str">
        <f>IF(B72="","",VLOOKUP(B72,Data!C:AN,15,0))</f>
        <v/>
      </c>
      <c r="U72" s="2" t="str">
        <f>IF(B72="","",VLOOKUP(B72,Data!C:AN,16,0))</f>
        <v/>
      </c>
      <c r="V72" s="195" t="str">
        <f>IF(B72="","",VLOOKUP(B72,Data!C:AN,17,0))</f>
        <v/>
      </c>
      <c r="W72" s="2" t="str">
        <f>IF(B72="","",VLOOKUP(B72,Data!C:AN,18,0))</f>
        <v/>
      </c>
      <c r="X72" s="1" t="str">
        <f>IF(B72="","",VLOOKUP(B72,Data!C:AN,19,0))</f>
        <v/>
      </c>
      <c r="Y72" s="1" t="str">
        <f>IF(B72="","",VLOOKUP(B72,Data!C:AN,20,0))</f>
        <v/>
      </c>
      <c r="Z72" s="1" t="str">
        <f>IF(B72="","",VLOOKUP(B72,Data!C:AN,21,0))</f>
        <v/>
      </c>
      <c r="AA72" s="1" t="str">
        <f>IF(B72="","",VLOOKUP(B72,Data!C:AN,22,0))</f>
        <v/>
      </c>
      <c r="AB72" s="1" t="str">
        <f>IF(B72="","",VLOOKUP(B72,Data!C:AN,23,0))</f>
        <v/>
      </c>
      <c r="AC72" s="1" t="str">
        <f>IF(B72="","",VLOOKUP(B72,Data!C:AN,24,0))</f>
        <v/>
      </c>
      <c r="AD72" s="1" t="str">
        <f>IF(B72="","",VLOOKUP(B72,Data!C:AN,26,0))</f>
        <v/>
      </c>
      <c r="AE72" s="1" t="str">
        <f>IF(B72="","",VLOOKUP(B72,Data!C:AN,28,0))</f>
        <v/>
      </c>
      <c r="AF72" s="1" t="str">
        <f>IF(B72="","",VLOOKUP(B72,Data!C:AN,29,0))</f>
        <v/>
      </c>
      <c r="AG72" s="1" t="str">
        <f>IF(B72="","",VLOOKUP(B72,Data!C:AN,30,0))</f>
        <v/>
      </c>
      <c r="AH72" s="1" t="str">
        <f>IF(B72="","",VLOOKUP(B72,Data!C:AN,31,0))</f>
        <v/>
      </c>
      <c r="AI72" s="55" t="str">
        <f>IF(B72="","",VLOOKUP(B72,Data!C:AN,32,0))</f>
        <v/>
      </c>
      <c r="AJ72" s="55" t="str">
        <f>IF(B72="","",VLOOKUP(B72,Data!C:AN,33,0))</f>
        <v/>
      </c>
    </row>
    <row r="73" spans="2:36" ht="15">
      <c r="B73" s="1" t="str">
        <f>IF($B$1=0,"",IF(COUNT($B$4:B72)+1&gt;$B$1,"",COUNT($B$4:B72)+1))</f>
        <v/>
      </c>
      <c r="C73" s="1" t="str">
        <f>IF(B73="","",VLOOKUP(B73,Data!C:AN,3,0))</f>
        <v/>
      </c>
      <c r="D73" s="1" t="str">
        <f>IF(B73="","",VLOOKUP(B73,Data!C:AN,4,0))</f>
        <v/>
      </c>
      <c r="E73" s="1" t="str">
        <f>IF(B73="","",VLOOKUP(B73,Data!C:AN,5,0))</f>
        <v/>
      </c>
      <c r="F73" s="1" t="str">
        <f>IF(B73="","",VLOOKUP(B73,Data!C:AN,12,0))</f>
        <v/>
      </c>
      <c r="G73" s="1" t="str">
        <f>IF(B73="","",VLOOKUP(B73,Data!C:AN,25,0))</f>
        <v/>
      </c>
      <c r="H73" s="77" t="str">
        <f>IF(B73="","",VLOOKUP(B73,Data!C:AN,26,0))</f>
        <v/>
      </c>
      <c r="I73" s="1" t="str">
        <f>IF(B73="","",VLOOKUP(B73,Data!C:AN,34,0))</f>
        <v/>
      </c>
      <c r="J73" s="1" t="str">
        <f>IF(B73="","",VLOOKUP(B73,Data!C:AN,36,0))</f>
        <v/>
      </c>
      <c r="K73" s="82" t="str">
        <f>IF(B73="","",VLOOKUP(B73,Data!C:AN,37,0))</f>
        <v/>
      </c>
      <c r="L73" s="1" t="str">
        <f>IF(B73="","",VLOOKUP(B73,Data!C:AN,6,0))</f>
        <v/>
      </c>
      <c r="M73" s="1" t="str">
        <f>IF(B73="","",VLOOKUP(B73,Data!C:AN,7,0))</f>
        <v/>
      </c>
      <c r="N73" s="1" t="str">
        <f>IF(B73="","",VLOOKUP(B73,Data!C:AN,8,0))</f>
        <v/>
      </c>
      <c r="O73" s="1" t="str">
        <f>IF(B73="","",VLOOKUP(B73,Data!C:AN,10,0))</f>
        <v/>
      </c>
      <c r="P73" s="1" t="str">
        <f>IF(B73="","",VLOOKUP(B73,Data!C:AN,11,0))</f>
        <v/>
      </c>
      <c r="Q73" s="1" t="str">
        <f>IF(B73="","",VLOOKUP(B73,Data!C:AN,12,0))</f>
        <v/>
      </c>
      <c r="R73" s="1" t="str">
        <f>IF(B73="","",VLOOKUP(B73,Data!C:AN,13,0))</f>
        <v/>
      </c>
      <c r="S73" s="2" t="str">
        <f>IF(B73="","",VLOOKUP(B73,Data!C:AN,14,0))</f>
        <v/>
      </c>
      <c r="T73" s="2" t="str">
        <f>IF(B73="","",VLOOKUP(B73,Data!C:AN,15,0))</f>
        <v/>
      </c>
      <c r="U73" s="2" t="str">
        <f>IF(B73="","",VLOOKUP(B73,Data!C:AN,16,0))</f>
        <v/>
      </c>
      <c r="V73" s="195" t="str">
        <f>IF(B73="","",VLOOKUP(B73,Data!C:AN,17,0))</f>
        <v/>
      </c>
      <c r="W73" s="2" t="str">
        <f>IF(B73="","",VLOOKUP(B73,Data!C:AN,18,0))</f>
        <v/>
      </c>
      <c r="X73" s="1" t="str">
        <f>IF(B73="","",VLOOKUP(B73,Data!C:AN,19,0))</f>
        <v/>
      </c>
      <c r="Y73" s="1" t="str">
        <f>IF(B73="","",VLOOKUP(B73,Data!C:AN,20,0))</f>
        <v/>
      </c>
      <c r="Z73" s="1" t="str">
        <f>IF(B73="","",VLOOKUP(B73,Data!C:AN,21,0))</f>
        <v/>
      </c>
      <c r="AA73" s="1" t="str">
        <f>IF(B73="","",VLOOKUP(B73,Data!C:AN,22,0))</f>
        <v/>
      </c>
      <c r="AB73" s="1" t="str">
        <f>IF(B73="","",VLOOKUP(B73,Data!C:AN,23,0))</f>
        <v/>
      </c>
      <c r="AC73" s="1" t="str">
        <f>IF(B73="","",VLOOKUP(B73,Data!C:AN,24,0))</f>
        <v/>
      </c>
      <c r="AD73" s="1" t="str">
        <f>IF(B73="","",VLOOKUP(B73,Data!C:AN,26,0))</f>
        <v/>
      </c>
      <c r="AE73" s="1" t="str">
        <f>IF(B73="","",VLOOKUP(B73,Data!C:AN,28,0))</f>
        <v/>
      </c>
      <c r="AF73" s="1" t="str">
        <f>IF(B73="","",VLOOKUP(B73,Data!C:AN,29,0))</f>
        <v/>
      </c>
      <c r="AG73" s="1" t="str">
        <f>IF(B73="","",VLOOKUP(B73,Data!C:AN,30,0))</f>
        <v/>
      </c>
      <c r="AH73" s="1" t="str">
        <f>IF(B73="","",VLOOKUP(B73,Data!C:AN,31,0))</f>
        <v/>
      </c>
      <c r="AI73" s="55" t="str">
        <f>IF(B73="","",VLOOKUP(B73,Data!C:AN,32,0))</f>
        <v/>
      </c>
      <c r="AJ73" s="55" t="str">
        <f>IF(B73="","",VLOOKUP(B73,Data!C:AN,33,0))</f>
        <v/>
      </c>
    </row>
    <row r="74" spans="2:36" ht="15">
      <c r="B74" s="1" t="str">
        <f>IF($B$1=0,"",IF(COUNT($B$4:B73)+1&gt;$B$1,"",COUNT($B$4:B73)+1))</f>
        <v/>
      </c>
      <c r="C74" s="1" t="str">
        <f>IF(B74="","",VLOOKUP(B74,Data!C:AN,3,0))</f>
        <v/>
      </c>
      <c r="D74" s="1" t="str">
        <f>IF(B74="","",VLOOKUP(B74,Data!C:AN,4,0))</f>
        <v/>
      </c>
      <c r="E74" s="1" t="str">
        <f>IF(B74="","",VLOOKUP(B74,Data!C:AN,5,0))</f>
        <v/>
      </c>
      <c r="F74" s="1" t="str">
        <f>IF(B74="","",VLOOKUP(B74,Data!C:AN,12,0))</f>
        <v/>
      </c>
      <c r="G74" s="1" t="str">
        <f>IF(B74="","",VLOOKUP(B74,Data!C:AN,25,0))</f>
        <v/>
      </c>
      <c r="H74" s="77" t="str">
        <f>IF(B74="","",VLOOKUP(B74,Data!C:AN,26,0))</f>
        <v/>
      </c>
      <c r="I74" s="1" t="str">
        <f>IF(B74="","",VLOOKUP(B74,Data!C:AN,34,0))</f>
        <v/>
      </c>
      <c r="J74" s="1" t="str">
        <f>IF(B74="","",VLOOKUP(B74,Data!C:AN,36,0))</f>
        <v/>
      </c>
      <c r="K74" s="82" t="str">
        <f>IF(B74="","",VLOOKUP(B74,Data!C:AN,37,0))</f>
        <v/>
      </c>
      <c r="L74" s="1" t="str">
        <f>IF(B74="","",VLOOKUP(B74,Data!C:AN,6,0))</f>
        <v/>
      </c>
      <c r="M74" s="1" t="str">
        <f>IF(B74="","",VLOOKUP(B74,Data!C:AN,7,0))</f>
        <v/>
      </c>
      <c r="N74" s="1" t="str">
        <f>IF(B74="","",VLOOKUP(B74,Data!C:AN,8,0))</f>
        <v/>
      </c>
      <c r="O74" s="1" t="str">
        <f>IF(B74="","",VLOOKUP(B74,Data!C:AN,10,0))</f>
        <v/>
      </c>
      <c r="P74" s="1" t="str">
        <f>IF(B74="","",VLOOKUP(B74,Data!C:AN,11,0))</f>
        <v/>
      </c>
      <c r="Q74" s="1" t="str">
        <f>IF(B74="","",VLOOKUP(B74,Data!C:AN,12,0))</f>
        <v/>
      </c>
      <c r="R74" s="1" t="str">
        <f>IF(B74="","",VLOOKUP(B74,Data!C:AN,13,0))</f>
        <v/>
      </c>
      <c r="S74" s="2" t="str">
        <f>IF(B74="","",VLOOKUP(B74,Data!C:AN,14,0))</f>
        <v/>
      </c>
      <c r="T74" s="2" t="str">
        <f>IF(B74="","",VLOOKUP(B74,Data!C:AN,15,0))</f>
        <v/>
      </c>
      <c r="U74" s="2" t="str">
        <f>IF(B74="","",VLOOKUP(B74,Data!C:AN,16,0))</f>
        <v/>
      </c>
      <c r="V74" s="195" t="str">
        <f>IF(B74="","",VLOOKUP(B74,Data!C:AN,17,0))</f>
        <v/>
      </c>
      <c r="W74" s="2" t="str">
        <f>IF(B74="","",VLOOKUP(B74,Data!C:AN,18,0))</f>
        <v/>
      </c>
      <c r="X74" s="1" t="str">
        <f>IF(B74="","",VLOOKUP(B74,Data!C:AN,19,0))</f>
        <v/>
      </c>
      <c r="Y74" s="1" t="str">
        <f>IF(B74="","",VLOOKUP(B74,Data!C:AN,20,0))</f>
        <v/>
      </c>
      <c r="Z74" s="1" t="str">
        <f>IF(B74="","",VLOOKUP(B74,Data!C:AN,21,0))</f>
        <v/>
      </c>
      <c r="AA74" s="1" t="str">
        <f>IF(B74="","",VLOOKUP(B74,Data!C:AN,22,0))</f>
        <v/>
      </c>
      <c r="AB74" s="1" t="str">
        <f>IF(B74="","",VLOOKUP(B74,Data!C:AN,23,0))</f>
        <v/>
      </c>
      <c r="AC74" s="1" t="str">
        <f>IF(B74="","",VLOOKUP(B74,Data!C:AN,24,0))</f>
        <v/>
      </c>
      <c r="AD74" s="1" t="str">
        <f>IF(B74="","",VLOOKUP(B74,Data!C:AN,26,0))</f>
        <v/>
      </c>
      <c r="AE74" s="1" t="str">
        <f>IF(B74="","",VLOOKUP(B74,Data!C:AN,28,0))</f>
        <v/>
      </c>
      <c r="AF74" s="1" t="str">
        <f>IF(B74="","",VLOOKUP(B74,Data!C:AN,29,0))</f>
        <v/>
      </c>
      <c r="AG74" s="1" t="str">
        <f>IF(B74="","",VLOOKUP(B74,Data!C:AN,30,0))</f>
        <v/>
      </c>
      <c r="AH74" s="1" t="str">
        <f>IF(B74="","",VLOOKUP(B74,Data!C:AN,31,0))</f>
        <v/>
      </c>
      <c r="AI74" s="55" t="str">
        <f>IF(B74="","",VLOOKUP(B74,Data!C:AN,32,0))</f>
        <v/>
      </c>
      <c r="AJ74" s="55" t="str">
        <f>IF(B74="","",VLOOKUP(B74,Data!C:AN,33,0))</f>
        <v/>
      </c>
    </row>
    <row r="75" spans="2:36" ht="15">
      <c r="B75" s="1" t="str">
        <f>IF($B$1=0,"",IF(COUNT($B$4:B74)+1&gt;$B$1,"",COUNT($B$4:B74)+1))</f>
        <v/>
      </c>
      <c r="C75" s="1" t="str">
        <f>IF(B75="","",VLOOKUP(B75,Data!C:AN,3,0))</f>
        <v/>
      </c>
      <c r="D75" s="1" t="str">
        <f>IF(B75="","",VLOOKUP(B75,Data!C:AN,4,0))</f>
        <v/>
      </c>
      <c r="E75" s="1" t="str">
        <f>IF(B75="","",VLOOKUP(B75,Data!C:AN,5,0))</f>
        <v/>
      </c>
      <c r="F75" s="1" t="str">
        <f>IF(B75="","",VLOOKUP(B75,Data!C:AN,12,0))</f>
        <v/>
      </c>
      <c r="G75" s="1" t="str">
        <f>IF(B75="","",VLOOKUP(B75,Data!C:AN,25,0))</f>
        <v/>
      </c>
      <c r="H75" s="77" t="str">
        <f>IF(B75="","",VLOOKUP(B75,Data!C:AN,26,0))</f>
        <v/>
      </c>
      <c r="I75" s="1" t="str">
        <f>IF(B75="","",VLOOKUP(B75,Data!C:AN,34,0))</f>
        <v/>
      </c>
      <c r="J75" s="1" t="str">
        <f>IF(B75="","",VLOOKUP(B75,Data!C:AN,36,0))</f>
        <v/>
      </c>
      <c r="K75" s="82" t="str">
        <f>IF(B75="","",VLOOKUP(B75,Data!C:AN,37,0))</f>
        <v/>
      </c>
      <c r="L75" s="1" t="str">
        <f>IF(B75="","",VLOOKUP(B75,Data!C:AN,6,0))</f>
        <v/>
      </c>
      <c r="M75" s="1" t="str">
        <f>IF(B75="","",VLOOKUP(B75,Data!C:AN,7,0))</f>
        <v/>
      </c>
      <c r="N75" s="1" t="str">
        <f>IF(B75="","",VLOOKUP(B75,Data!C:AN,8,0))</f>
        <v/>
      </c>
      <c r="O75" s="1" t="str">
        <f>IF(B75="","",VLOOKUP(B75,Data!C:AN,10,0))</f>
        <v/>
      </c>
      <c r="P75" s="1" t="str">
        <f>IF(B75="","",VLOOKUP(B75,Data!C:AN,11,0))</f>
        <v/>
      </c>
      <c r="Q75" s="1" t="str">
        <f>IF(B75="","",VLOOKUP(B75,Data!C:AN,12,0))</f>
        <v/>
      </c>
      <c r="R75" s="1" t="str">
        <f>IF(B75="","",VLOOKUP(B75,Data!C:AN,13,0))</f>
        <v/>
      </c>
      <c r="S75" s="2" t="str">
        <f>IF(B75="","",VLOOKUP(B75,Data!C:AN,14,0))</f>
        <v/>
      </c>
      <c r="T75" s="2" t="str">
        <f>IF(B75="","",VLOOKUP(B75,Data!C:AN,15,0))</f>
        <v/>
      </c>
      <c r="U75" s="2" t="str">
        <f>IF(B75="","",VLOOKUP(B75,Data!C:AN,16,0))</f>
        <v/>
      </c>
      <c r="V75" s="195" t="str">
        <f>IF(B75="","",VLOOKUP(B75,Data!C:AN,17,0))</f>
        <v/>
      </c>
      <c r="W75" s="2" t="str">
        <f>IF(B75="","",VLOOKUP(B75,Data!C:AN,18,0))</f>
        <v/>
      </c>
      <c r="X75" s="1" t="str">
        <f>IF(B75="","",VLOOKUP(B75,Data!C:AN,19,0))</f>
        <v/>
      </c>
      <c r="Y75" s="1" t="str">
        <f>IF(B75="","",VLOOKUP(B75,Data!C:AN,20,0))</f>
        <v/>
      </c>
      <c r="Z75" s="1" t="str">
        <f>IF(B75="","",VLOOKUP(B75,Data!C:AN,21,0))</f>
        <v/>
      </c>
      <c r="AA75" s="1" t="str">
        <f>IF(B75="","",VLOOKUP(B75,Data!C:AN,22,0))</f>
        <v/>
      </c>
      <c r="AB75" s="1" t="str">
        <f>IF(B75="","",VLOOKUP(B75,Data!C:AN,23,0))</f>
        <v/>
      </c>
      <c r="AC75" s="1" t="str">
        <f>IF(B75="","",VLOOKUP(B75,Data!C:AN,24,0))</f>
        <v/>
      </c>
      <c r="AD75" s="1" t="str">
        <f>IF(B75="","",VLOOKUP(B75,Data!C:AN,26,0))</f>
        <v/>
      </c>
      <c r="AE75" s="1" t="str">
        <f>IF(B75="","",VLOOKUP(B75,Data!C:AN,28,0))</f>
        <v/>
      </c>
      <c r="AF75" s="1" t="str">
        <f>IF(B75="","",VLOOKUP(B75,Data!C:AN,29,0))</f>
        <v/>
      </c>
      <c r="AG75" s="1" t="str">
        <f>IF(B75="","",VLOOKUP(B75,Data!C:AN,30,0))</f>
        <v/>
      </c>
      <c r="AH75" s="1" t="str">
        <f>IF(B75="","",VLOOKUP(B75,Data!C:AN,31,0))</f>
        <v/>
      </c>
      <c r="AI75" s="55" t="str">
        <f>IF(B75="","",VLOOKUP(B75,Data!C:AN,32,0))</f>
        <v/>
      </c>
      <c r="AJ75" s="55" t="str">
        <f>IF(B75="","",VLOOKUP(B75,Data!C:AN,33,0))</f>
        <v/>
      </c>
    </row>
    <row r="76" spans="2:36" ht="15">
      <c r="B76" s="1" t="str">
        <f>IF($B$1=0,"",IF(COUNT($B$4:B75)+1&gt;$B$1,"",COUNT($B$4:B75)+1))</f>
        <v/>
      </c>
      <c r="C76" s="1" t="str">
        <f>IF(B76="","",VLOOKUP(B76,Data!C:AN,3,0))</f>
        <v/>
      </c>
      <c r="D76" s="1" t="str">
        <f>IF(B76="","",VLOOKUP(B76,Data!C:AN,4,0))</f>
        <v/>
      </c>
      <c r="E76" s="1" t="str">
        <f>IF(B76="","",VLOOKUP(B76,Data!C:AN,5,0))</f>
        <v/>
      </c>
      <c r="F76" s="1" t="str">
        <f>IF(B76="","",VLOOKUP(B76,Data!C:AN,12,0))</f>
        <v/>
      </c>
      <c r="G76" s="1" t="str">
        <f>IF(B76="","",VLOOKUP(B76,Data!C:AN,25,0))</f>
        <v/>
      </c>
      <c r="H76" s="77" t="str">
        <f>IF(B76="","",VLOOKUP(B76,Data!C:AN,26,0))</f>
        <v/>
      </c>
      <c r="I76" s="1" t="str">
        <f>IF(B76="","",VLOOKUP(B76,Data!C:AN,34,0))</f>
        <v/>
      </c>
      <c r="J76" s="1" t="str">
        <f>IF(B76="","",VLOOKUP(B76,Data!C:AN,36,0))</f>
        <v/>
      </c>
      <c r="K76" s="82" t="str">
        <f>IF(B76="","",VLOOKUP(B76,Data!C:AN,37,0))</f>
        <v/>
      </c>
      <c r="L76" s="1" t="str">
        <f>IF(B76="","",VLOOKUP(B76,Data!C:AN,6,0))</f>
        <v/>
      </c>
      <c r="M76" s="1" t="str">
        <f>IF(B76="","",VLOOKUP(B76,Data!C:AN,7,0))</f>
        <v/>
      </c>
      <c r="N76" s="1" t="str">
        <f>IF(B76="","",VLOOKUP(B76,Data!C:AN,8,0))</f>
        <v/>
      </c>
      <c r="O76" s="1" t="str">
        <f>IF(B76="","",VLOOKUP(B76,Data!C:AN,10,0))</f>
        <v/>
      </c>
      <c r="P76" s="1" t="str">
        <f>IF(B76="","",VLOOKUP(B76,Data!C:AN,11,0))</f>
        <v/>
      </c>
      <c r="Q76" s="1" t="str">
        <f>IF(B76="","",VLOOKUP(B76,Data!C:AN,12,0))</f>
        <v/>
      </c>
      <c r="R76" s="1" t="str">
        <f>IF(B76="","",VLOOKUP(B76,Data!C:AN,13,0))</f>
        <v/>
      </c>
      <c r="S76" s="2" t="str">
        <f>IF(B76="","",VLOOKUP(B76,Data!C:AN,14,0))</f>
        <v/>
      </c>
      <c r="T76" s="2" t="str">
        <f>IF(B76="","",VLOOKUP(B76,Data!C:AN,15,0))</f>
        <v/>
      </c>
      <c r="U76" s="2" t="str">
        <f>IF(B76="","",VLOOKUP(B76,Data!C:AN,16,0))</f>
        <v/>
      </c>
      <c r="V76" s="195" t="str">
        <f>IF(B76="","",VLOOKUP(B76,Data!C:AN,17,0))</f>
        <v/>
      </c>
      <c r="W76" s="2" t="str">
        <f>IF(B76="","",VLOOKUP(B76,Data!C:AN,18,0))</f>
        <v/>
      </c>
      <c r="X76" s="1" t="str">
        <f>IF(B76="","",VLOOKUP(B76,Data!C:AN,19,0))</f>
        <v/>
      </c>
      <c r="Y76" s="1" t="str">
        <f>IF(B76="","",VLOOKUP(B76,Data!C:AN,20,0))</f>
        <v/>
      </c>
      <c r="Z76" s="1" t="str">
        <f>IF(B76="","",VLOOKUP(B76,Data!C:AN,21,0))</f>
        <v/>
      </c>
      <c r="AA76" s="1" t="str">
        <f>IF(B76="","",VLOOKUP(B76,Data!C:AN,22,0))</f>
        <v/>
      </c>
      <c r="AB76" s="1" t="str">
        <f>IF(B76="","",VLOOKUP(B76,Data!C:AN,23,0))</f>
        <v/>
      </c>
      <c r="AC76" s="1" t="str">
        <f>IF(B76="","",VLOOKUP(B76,Data!C:AN,24,0))</f>
        <v/>
      </c>
      <c r="AD76" s="1" t="str">
        <f>IF(B76="","",VLOOKUP(B76,Data!C:AN,26,0))</f>
        <v/>
      </c>
      <c r="AE76" s="1" t="str">
        <f>IF(B76="","",VLOOKUP(B76,Data!C:AN,28,0))</f>
        <v/>
      </c>
      <c r="AF76" s="1" t="str">
        <f>IF(B76="","",VLOOKUP(B76,Data!C:AN,29,0))</f>
        <v/>
      </c>
      <c r="AG76" s="1" t="str">
        <f>IF(B76="","",VLOOKUP(B76,Data!C:AN,30,0))</f>
        <v/>
      </c>
      <c r="AH76" s="1" t="str">
        <f>IF(B76="","",VLOOKUP(B76,Data!C:AN,31,0))</f>
        <v/>
      </c>
      <c r="AI76" s="55" t="str">
        <f>IF(B76="","",VLOOKUP(B76,Data!C:AN,32,0))</f>
        <v/>
      </c>
      <c r="AJ76" s="55" t="str">
        <f>IF(B76="","",VLOOKUP(B76,Data!C:AN,33,0))</f>
        <v/>
      </c>
    </row>
    <row r="77" spans="2:36" ht="15">
      <c r="B77" s="1" t="str">
        <f>IF($B$1=0,"",IF(COUNT($B$4:B76)+1&gt;$B$1,"",COUNT($B$4:B76)+1))</f>
        <v/>
      </c>
      <c r="C77" s="1" t="str">
        <f>IF(B77="","",VLOOKUP(B77,Data!C:AN,3,0))</f>
        <v/>
      </c>
      <c r="D77" s="1" t="str">
        <f>IF(B77="","",VLOOKUP(B77,Data!C:AN,4,0))</f>
        <v/>
      </c>
      <c r="E77" s="1" t="str">
        <f>IF(B77="","",VLOOKUP(B77,Data!C:AN,5,0))</f>
        <v/>
      </c>
      <c r="F77" s="1" t="str">
        <f>IF(B77="","",VLOOKUP(B77,Data!C:AN,12,0))</f>
        <v/>
      </c>
      <c r="G77" s="1" t="str">
        <f>IF(B77="","",VLOOKUP(B77,Data!C:AN,25,0))</f>
        <v/>
      </c>
      <c r="H77" s="77" t="str">
        <f>IF(B77="","",VLOOKUP(B77,Data!C:AN,26,0))</f>
        <v/>
      </c>
      <c r="I77" s="1" t="str">
        <f>IF(B77="","",VLOOKUP(B77,Data!C:AN,34,0))</f>
        <v/>
      </c>
      <c r="J77" s="1" t="str">
        <f>IF(B77="","",VLOOKUP(B77,Data!C:AN,36,0))</f>
        <v/>
      </c>
      <c r="K77" s="82" t="str">
        <f>IF(B77="","",VLOOKUP(B77,Data!C:AN,37,0))</f>
        <v/>
      </c>
      <c r="L77" s="1" t="str">
        <f>IF(B77="","",VLOOKUP(B77,Data!C:AN,6,0))</f>
        <v/>
      </c>
      <c r="M77" s="1" t="str">
        <f>IF(B77="","",VLOOKUP(B77,Data!C:AN,7,0))</f>
        <v/>
      </c>
      <c r="N77" s="1" t="str">
        <f>IF(B77="","",VLOOKUP(B77,Data!C:AN,8,0))</f>
        <v/>
      </c>
      <c r="O77" s="1" t="str">
        <f>IF(B77="","",VLOOKUP(B77,Data!C:AN,10,0))</f>
        <v/>
      </c>
      <c r="P77" s="1" t="str">
        <f>IF(B77="","",VLOOKUP(B77,Data!C:AN,11,0))</f>
        <v/>
      </c>
      <c r="Q77" s="1" t="str">
        <f>IF(B77="","",VLOOKUP(B77,Data!C:AN,12,0))</f>
        <v/>
      </c>
      <c r="R77" s="1" t="str">
        <f>IF(B77="","",VLOOKUP(B77,Data!C:AN,13,0))</f>
        <v/>
      </c>
      <c r="S77" s="2" t="str">
        <f>IF(B77="","",VLOOKUP(B77,Data!C:AN,14,0))</f>
        <v/>
      </c>
      <c r="T77" s="2" t="str">
        <f>IF(B77="","",VLOOKUP(B77,Data!C:AN,15,0))</f>
        <v/>
      </c>
      <c r="U77" s="2" t="str">
        <f>IF(B77="","",VLOOKUP(B77,Data!C:AN,16,0))</f>
        <v/>
      </c>
      <c r="V77" s="195" t="str">
        <f>IF(B77="","",VLOOKUP(B77,Data!C:AN,17,0))</f>
        <v/>
      </c>
      <c r="W77" s="2" t="str">
        <f>IF(B77="","",VLOOKUP(B77,Data!C:AN,18,0))</f>
        <v/>
      </c>
      <c r="X77" s="1" t="str">
        <f>IF(B77="","",VLOOKUP(B77,Data!C:AN,19,0))</f>
        <v/>
      </c>
      <c r="Y77" s="1" t="str">
        <f>IF(B77="","",VLOOKUP(B77,Data!C:AN,20,0))</f>
        <v/>
      </c>
      <c r="Z77" s="1" t="str">
        <f>IF(B77="","",VLOOKUP(B77,Data!C:AN,21,0))</f>
        <v/>
      </c>
      <c r="AA77" s="1" t="str">
        <f>IF(B77="","",VLOOKUP(B77,Data!C:AN,22,0))</f>
        <v/>
      </c>
      <c r="AB77" s="1" t="str">
        <f>IF(B77="","",VLOOKUP(B77,Data!C:AN,23,0))</f>
        <v/>
      </c>
      <c r="AC77" s="1" t="str">
        <f>IF(B77="","",VLOOKUP(B77,Data!C:AN,24,0))</f>
        <v/>
      </c>
      <c r="AD77" s="1" t="str">
        <f>IF(B77="","",VLOOKUP(B77,Data!C:AN,26,0))</f>
        <v/>
      </c>
      <c r="AE77" s="1" t="str">
        <f>IF(B77="","",VLOOKUP(B77,Data!C:AN,28,0))</f>
        <v/>
      </c>
      <c r="AF77" s="1" t="str">
        <f>IF(B77="","",VLOOKUP(B77,Data!C:AN,29,0))</f>
        <v/>
      </c>
      <c r="AG77" s="1" t="str">
        <f>IF(B77="","",VLOOKUP(B77,Data!C:AN,30,0))</f>
        <v/>
      </c>
      <c r="AH77" s="1" t="str">
        <f>IF(B77="","",VLOOKUP(B77,Data!C:AN,31,0))</f>
        <v/>
      </c>
      <c r="AI77" s="55" t="str">
        <f>IF(B77="","",VLOOKUP(B77,Data!C:AN,32,0))</f>
        <v/>
      </c>
      <c r="AJ77" s="55" t="str">
        <f>IF(B77="","",VLOOKUP(B77,Data!C:AN,33,0))</f>
        <v/>
      </c>
    </row>
    <row r="78" spans="2:36" ht="15">
      <c r="B78" s="1" t="str">
        <f>IF($B$1=0,"",IF(COUNT($B$4:B77)+1&gt;$B$1,"",COUNT($B$4:B77)+1))</f>
        <v/>
      </c>
      <c r="C78" s="1" t="str">
        <f>IF(B78="","",VLOOKUP(B78,Data!C:AN,3,0))</f>
        <v/>
      </c>
      <c r="D78" s="1" t="str">
        <f>IF(B78="","",VLOOKUP(B78,Data!C:AN,4,0))</f>
        <v/>
      </c>
      <c r="E78" s="1" t="str">
        <f>IF(B78="","",VLOOKUP(B78,Data!C:AN,5,0))</f>
        <v/>
      </c>
      <c r="F78" s="1" t="str">
        <f>IF(B78="","",VLOOKUP(B78,Data!C:AN,12,0))</f>
        <v/>
      </c>
      <c r="G78" s="1" t="str">
        <f>IF(B78="","",VLOOKUP(B78,Data!C:AN,25,0))</f>
        <v/>
      </c>
      <c r="H78" s="77" t="str">
        <f>IF(B78="","",VLOOKUP(B78,Data!C:AN,26,0))</f>
        <v/>
      </c>
      <c r="I78" s="1" t="str">
        <f>IF(B78="","",VLOOKUP(B78,Data!C:AN,34,0))</f>
        <v/>
      </c>
      <c r="J78" s="1" t="str">
        <f>IF(B78="","",VLOOKUP(B78,Data!C:AN,36,0))</f>
        <v/>
      </c>
      <c r="K78" s="82" t="str">
        <f>IF(B78="","",VLOOKUP(B78,Data!C:AN,37,0))</f>
        <v/>
      </c>
      <c r="L78" s="1" t="str">
        <f>IF(B78="","",VLOOKUP(B78,Data!C:AN,6,0))</f>
        <v/>
      </c>
      <c r="M78" s="1" t="str">
        <f>IF(B78="","",VLOOKUP(B78,Data!C:AN,7,0))</f>
        <v/>
      </c>
      <c r="N78" s="1" t="str">
        <f>IF(B78="","",VLOOKUP(B78,Data!C:AN,8,0))</f>
        <v/>
      </c>
      <c r="O78" s="1" t="str">
        <f>IF(B78="","",VLOOKUP(B78,Data!C:AN,10,0))</f>
        <v/>
      </c>
      <c r="P78" s="1" t="str">
        <f>IF(B78="","",VLOOKUP(B78,Data!C:AN,11,0))</f>
        <v/>
      </c>
      <c r="Q78" s="1" t="str">
        <f>IF(B78="","",VLOOKUP(B78,Data!C:AN,12,0))</f>
        <v/>
      </c>
      <c r="R78" s="1" t="str">
        <f>IF(B78="","",VLOOKUP(B78,Data!C:AN,13,0))</f>
        <v/>
      </c>
      <c r="S78" s="2" t="str">
        <f>IF(B78="","",VLOOKUP(B78,Data!C:AN,14,0))</f>
        <v/>
      </c>
      <c r="T78" s="2" t="str">
        <f>IF(B78="","",VLOOKUP(B78,Data!C:AN,15,0))</f>
        <v/>
      </c>
      <c r="U78" s="2" t="str">
        <f>IF(B78="","",VLOOKUP(B78,Data!C:AN,16,0))</f>
        <v/>
      </c>
      <c r="V78" s="195" t="str">
        <f>IF(B78="","",VLOOKUP(B78,Data!C:AN,17,0))</f>
        <v/>
      </c>
      <c r="W78" s="2" t="str">
        <f>IF(B78="","",VLOOKUP(B78,Data!C:AN,18,0))</f>
        <v/>
      </c>
      <c r="X78" s="1" t="str">
        <f>IF(B78="","",VLOOKUP(B78,Data!C:AN,19,0))</f>
        <v/>
      </c>
      <c r="Y78" s="1" t="str">
        <f>IF(B78="","",VLOOKUP(B78,Data!C:AN,20,0))</f>
        <v/>
      </c>
      <c r="Z78" s="1" t="str">
        <f>IF(B78="","",VLOOKUP(B78,Data!C:AN,21,0))</f>
        <v/>
      </c>
      <c r="AA78" s="1" t="str">
        <f>IF(B78="","",VLOOKUP(B78,Data!C:AN,22,0))</f>
        <v/>
      </c>
      <c r="AB78" s="1" t="str">
        <f>IF(B78="","",VLOOKUP(B78,Data!C:AN,23,0))</f>
        <v/>
      </c>
      <c r="AC78" s="1" t="str">
        <f>IF(B78="","",VLOOKUP(B78,Data!C:AN,24,0))</f>
        <v/>
      </c>
      <c r="AD78" s="1" t="str">
        <f>IF(B78="","",VLOOKUP(B78,Data!C:AN,26,0))</f>
        <v/>
      </c>
      <c r="AE78" s="1" t="str">
        <f>IF(B78="","",VLOOKUP(B78,Data!C:AN,28,0))</f>
        <v/>
      </c>
      <c r="AF78" s="1" t="str">
        <f>IF(B78="","",VLOOKUP(B78,Data!C:AN,29,0))</f>
        <v/>
      </c>
      <c r="AG78" s="1" t="str">
        <f>IF(B78="","",VLOOKUP(B78,Data!C:AN,30,0))</f>
        <v/>
      </c>
      <c r="AH78" s="1" t="str">
        <f>IF(B78="","",VLOOKUP(B78,Data!C:AN,31,0))</f>
        <v/>
      </c>
      <c r="AI78" s="55" t="str">
        <f>IF(B78="","",VLOOKUP(B78,Data!C:AN,32,0))</f>
        <v/>
      </c>
      <c r="AJ78" s="55" t="str">
        <f>IF(B78="","",VLOOKUP(B78,Data!C:AN,33,0))</f>
        <v/>
      </c>
    </row>
    <row r="79" spans="2:36" ht="15">
      <c r="B79" s="1" t="str">
        <f>IF($B$1=0,"",IF(COUNT($B$4:B78)+1&gt;$B$1,"",COUNT($B$4:B78)+1))</f>
        <v/>
      </c>
      <c r="C79" s="1" t="str">
        <f>IF(B79="","",VLOOKUP(B79,Data!C:AN,3,0))</f>
        <v/>
      </c>
      <c r="D79" s="1" t="str">
        <f>IF(B79="","",VLOOKUP(B79,Data!C:AN,4,0))</f>
        <v/>
      </c>
      <c r="E79" s="1" t="str">
        <f>IF(B79="","",VLOOKUP(B79,Data!C:AN,5,0))</f>
        <v/>
      </c>
      <c r="F79" s="1" t="str">
        <f>IF(B79="","",VLOOKUP(B79,Data!C:AN,12,0))</f>
        <v/>
      </c>
      <c r="G79" s="1" t="str">
        <f>IF(B79="","",VLOOKUP(B79,Data!C:AN,25,0))</f>
        <v/>
      </c>
      <c r="H79" s="77" t="str">
        <f>IF(B79="","",VLOOKUP(B79,Data!C:AN,26,0))</f>
        <v/>
      </c>
      <c r="I79" s="1" t="str">
        <f>IF(B79="","",VLOOKUP(B79,Data!C:AN,34,0))</f>
        <v/>
      </c>
      <c r="J79" s="1" t="str">
        <f>IF(B79="","",VLOOKUP(B79,Data!C:AN,36,0))</f>
        <v/>
      </c>
      <c r="K79" s="82" t="str">
        <f>IF(B79="","",VLOOKUP(B79,Data!C:AN,37,0))</f>
        <v/>
      </c>
      <c r="L79" s="1" t="str">
        <f>IF(B79="","",VLOOKUP(B79,Data!C:AN,6,0))</f>
        <v/>
      </c>
      <c r="M79" s="1" t="str">
        <f>IF(B79="","",VLOOKUP(B79,Data!C:AN,7,0))</f>
        <v/>
      </c>
      <c r="N79" s="1" t="str">
        <f>IF(B79="","",VLOOKUP(B79,Data!C:AN,8,0))</f>
        <v/>
      </c>
      <c r="O79" s="1" t="str">
        <f>IF(B79="","",VLOOKUP(B79,Data!C:AN,10,0))</f>
        <v/>
      </c>
      <c r="P79" s="1" t="str">
        <f>IF(B79="","",VLOOKUP(B79,Data!C:AN,11,0))</f>
        <v/>
      </c>
      <c r="Q79" s="1" t="str">
        <f>IF(B79="","",VLOOKUP(B79,Data!C:AN,12,0))</f>
        <v/>
      </c>
      <c r="R79" s="1" t="str">
        <f>IF(B79="","",VLOOKUP(B79,Data!C:AN,13,0))</f>
        <v/>
      </c>
      <c r="S79" s="2" t="str">
        <f>IF(B79="","",VLOOKUP(B79,Data!C:AN,14,0))</f>
        <v/>
      </c>
      <c r="T79" s="2" t="str">
        <f>IF(B79="","",VLOOKUP(B79,Data!C:AN,15,0))</f>
        <v/>
      </c>
      <c r="U79" s="2" t="str">
        <f>IF(B79="","",VLOOKUP(B79,Data!C:AN,16,0))</f>
        <v/>
      </c>
      <c r="V79" s="195" t="str">
        <f>IF(B79="","",VLOOKUP(B79,Data!C:AN,17,0))</f>
        <v/>
      </c>
      <c r="W79" s="2" t="str">
        <f>IF(B79="","",VLOOKUP(B79,Data!C:AN,18,0))</f>
        <v/>
      </c>
      <c r="X79" s="1" t="str">
        <f>IF(B79="","",VLOOKUP(B79,Data!C:AN,19,0))</f>
        <v/>
      </c>
      <c r="Y79" s="1" t="str">
        <f>IF(B79="","",VLOOKUP(B79,Data!C:AN,20,0))</f>
        <v/>
      </c>
      <c r="Z79" s="1" t="str">
        <f>IF(B79="","",VLOOKUP(B79,Data!C:AN,21,0))</f>
        <v/>
      </c>
      <c r="AA79" s="1" t="str">
        <f>IF(B79="","",VLOOKUP(B79,Data!C:AN,22,0))</f>
        <v/>
      </c>
      <c r="AB79" s="1" t="str">
        <f>IF(B79="","",VLOOKUP(B79,Data!C:AN,23,0))</f>
        <v/>
      </c>
      <c r="AC79" s="1" t="str">
        <f>IF(B79="","",VLOOKUP(B79,Data!C:AN,24,0))</f>
        <v/>
      </c>
      <c r="AD79" s="1" t="str">
        <f>IF(B79="","",VLOOKUP(B79,Data!C:AN,26,0))</f>
        <v/>
      </c>
      <c r="AE79" s="1" t="str">
        <f>IF(B79="","",VLOOKUP(B79,Data!C:AN,28,0))</f>
        <v/>
      </c>
      <c r="AF79" s="1" t="str">
        <f>IF(B79="","",VLOOKUP(B79,Data!C:AN,29,0))</f>
        <v/>
      </c>
      <c r="AG79" s="1" t="str">
        <f>IF(B79="","",VLOOKUP(B79,Data!C:AN,30,0))</f>
        <v/>
      </c>
      <c r="AH79" s="1" t="str">
        <f>IF(B79="","",VLOOKUP(B79,Data!C:AN,31,0))</f>
        <v/>
      </c>
      <c r="AI79" s="55" t="str">
        <f>IF(B79="","",VLOOKUP(B79,Data!C:AN,32,0))</f>
        <v/>
      </c>
      <c r="AJ79" s="55" t="str">
        <f>IF(B79="","",VLOOKUP(B79,Data!C:AN,33,0))</f>
        <v/>
      </c>
    </row>
    <row r="80" spans="2:36" ht="15">
      <c r="B80" s="1" t="str">
        <f>IF($B$1=0,"",IF(COUNT($B$4:B79)+1&gt;$B$1,"",COUNT($B$4:B79)+1))</f>
        <v/>
      </c>
      <c r="C80" s="1" t="str">
        <f>IF(B80="","",VLOOKUP(B80,Data!C:AN,3,0))</f>
        <v/>
      </c>
      <c r="D80" s="1" t="str">
        <f>IF(B80="","",VLOOKUP(B80,Data!C:AN,4,0))</f>
        <v/>
      </c>
      <c r="E80" s="1" t="str">
        <f>IF(B80="","",VLOOKUP(B80,Data!C:AN,5,0))</f>
        <v/>
      </c>
      <c r="F80" s="1" t="str">
        <f>IF(B80="","",VLOOKUP(B80,Data!C:AN,12,0))</f>
        <v/>
      </c>
      <c r="G80" s="1" t="str">
        <f>IF(B80="","",VLOOKUP(B80,Data!C:AN,25,0))</f>
        <v/>
      </c>
      <c r="H80" s="77" t="str">
        <f>IF(B80="","",VLOOKUP(B80,Data!C:AN,26,0))</f>
        <v/>
      </c>
      <c r="I80" s="1" t="str">
        <f>IF(B80="","",VLOOKUP(B80,Data!C:AN,34,0))</f>
        <v/>
      </c>
      <c r="J80" s="1" t="str">
        <f>IF(B80="","",VLOOKUP(B80,Data!C:AN,36,0))</f>
        <v/>
      </c>
      <c r="K80" s="82" t="str">
        <f>IF(B80="","",VLOOKUP(B80,Data!C:AN,37,0))</f>
        <v/>
      </c>
      <c r="L80" s="1" t="str">
        <f>IF(B80="","",VLOOKUP(B80,Data!C:AN,6,0))</f>
        <v/>
      </c>
      <c r="M80" s="1" t="str">
        <f>IF(B80="","",VLOOKUP(B80,Data!C:AN,7,0))</f>
        <v/>
      </c>
      <c r="N80" s="1" t="str">
        <f>IF(B80="","",VLOOKUP(B80,Data!C:AN,8,0))</f>
        <v/>
      </c>
      <c r="O80" s="1" t="str">
        <f>IF(B80="","",VLOOKUP(B80,Data!C:AN,10,0))</f>
        <v/>
      </c>
      <c r="P80" s="1" t="str">
        <f>IF(B80="","",VLOOKUP(B80,Data!C:AN,11,0))</f>
        <v/>
      </c>
      <c r="Q80" s="1" t="str">
        <f>IF(B80="","",VLOOKUP(B80,Data!C:AN,12,0))</f>
        <v/>
      </c>
      <c r="R80" s="1" t="str">
        <f>IF(B80="","",VLOOKUP(B80,Data!C:AN,13,0))</f>
        <v/>
      </c>
      <c r="S80" s="2" t="str">
        <f>IF(B80="","",VLOOKUP(B80,Data!C:AN,14,0))</f>
        <v/>
      </c>
      <c r="T80" s="2" t="str">
        <f>IF(B80="","",VLOOKUP(B80,Data!C:AN,15,0))</f>
        <v/>
      </c>
      <c r="U80" s="2" t="str">
        <f>IF(B80="","",VLOOKUP(B80,Data!C:AN,16,0))</f>
        <v/>
      </c>
      <c r="V80" s="195" t="str">
        <f>IF(B80="","",VLOOKUP(B80,Data!C:AN,17,0))</f>
        <v/>
      </c>
      <c r="W80" s="2" t="str">
        <f>IF(B80="","",VLOOKUP(B80,Data!C:AN,18,0))</f>
        <v/>
      </c>
      <c r="X80" s="1" t="str">
        <f>IF(B80="","",VLOOKUP(B80,Data!C:AN,19,0))</f>
        <v/>
      </c>
      <c r="Y80" s="1" t="str">
        <f>IF(B80="","",VLOOKUP(B80,Data!C:AN,20,0))</f>
        <v/>
      </c>
      <c r="Z80" s="1" t="str">
        <f>IF(B80="","",VLOOKUP(B80,Data!C:AN,21,0))</f>
        <v/>
      </c>
      <c r="AA80" s="1" t="str">
        <f>IF(B80="","",VLOOKUP(B80,Data!C:AN,22,0))</f>
        <v/>
      </c>
      <c r="AB80" s="1" t="str">
        <f>IF(B80="","",VLOOKUP(B80,Data!C:AN,23,0))</f>
        <v/>
      </c>
      <c r="AC80" s="1" t="str">
        <f>IF(B80="","",VLOOKUP(B80,Data!C:AN,24,0))</f>
        <v/>
      </c>
      <c r="AD80" s="1" t="str">
        <f>IF(B80="","",VLOOKUP(B80,Data!C:AN,26,0))</f>
        <v/>
      </c>
      <c r="AE80" s="1" t="str">
        <f>IF(B80="","",VLOOKUP(B80,Data!C:AN,28,0))</f>
        <v/>
      </c>
      <c r="AF80" s="1" t="str">
        <f>IF(B80="","",VLOOKUP(B80,Data!C:AN,29,0))</f>
        <v/>
      </c>
      <c r="AG80" s="1" t="str">
        <f>IF(B80="","",VLOOKUP(B80,Data!C:AN,30,0))</f>
        <v/>
      </c>
      <c r="AH80" s="1" t="str">
        <f>IF(B80="","",VLOOKUP(B80,Data!C:AN,31,0))</f>
        <v/>
      </c>
      <c r="AI80" s="55" t="str">
        <f>IF(B80="","",VLOOKUP(B80,Data!C:AN,32,0))</f>
        <v/>
      </c>
      <c r="AJ80" s="55" t="str">
        <f>IF(B80="","",VLOOKUP(B80,Data!C:AN,33,0))</f>
        <v/>
      </c>
    </row>
    <row r="81" spans="2:36" ht="15">
      <c r="B81" s="1" t="str">
        <f>IF($B$1=0,"",IF(COUNT($B$4:B80)+1&gt;$B$1,"",COUNT($B$4:B80)+1))</f>
        <v/>
      </c>
      <c r="C81" s="1" t="str">
        <f>IF(B81="","",VLOOKUP(B81,Data!C:AN,3,0))</f>
        <v/>
      </c>
      <c r="D81" s="1" t="str">
        <f>IF(B81="","",VLOOKUP(B81,Data!C:AN,4,0))</f>
        <v/>
      </c>
      <c r="E81" s="1" t="str">
        <f>IF(B81="","",VLOOKUP(B81,Data!C:AN,5,0))</f>
        <v/>
      </c>
      <c r="F81" s="1" t="str">
        <f>IF(B81="","",VLOOKUP(B81,Data!C:AN,12,0))</f>
        <v/>
      </c>
      <c r="G81" s="1" t="str">
        <f>IF(B81="","",VLOOKUP(B81,Data!C:AN,25,0))</f>
        <v/>
      </c>
      <c r="H81" s="77" t="str">
        <f>IF(B81="","",VLOOKUP(B81,Data!C:AN,26,0))</f>
        <v/>
      </c>
      <c r="I81" s="1" t="str">
        <f>IF(B81="","",VLOOKUP(B81,Data!C:AN,34,0))</f>
        <v/>
      </c>
      <c r="J81" s="1" t="str">
        <f>IF(B81="","",VLOOKUP(B81,Data!C:AN,36,0))</f>
        <v/>
      </c>
      <c r="K81" s="82" t="str">
        <f>IF(B81="","",VLOOKUP(B81,Data!C:AN,37,0))</f>
        <v/>
      </c>
      <c r="L81" s="1" t="str">
        <f>IF(B81="","",VLOOKUP(B81,Data!C:AN,6,0))</f>
        <v/>
      </c>
      <c r="M81" s="1" t="str">
        <f>IF(B81="","",VLOOKUP(B81,Data!C:AN,7,0))</f>
        <v/>
      </c>
      <c r="N81" s="1" t="str">
        <f>IF(B81="","",VLOOKUP(B81,Data!C:AN,8,0))</f>
        <v/>
      </c>
      <c r="O81" s="1" t="str">
        <f>IF(B81="","",VLOOKUP(B81,Data!C:AN,10,0))</f>
        <v/>
      </c>
      <c r="P81" s="1" t="str">
        <f>IF(B81="","",VLOOKUP(B81,Data!C:AN,11,0))</f>
        <v/>
      </c>
      <c r="Q81" s="1" t="str">
        <f>IF(B81="","",VLOOKUP(B81,Data!C:AN,12,0))</f>
        <v/>
      </c>
      <c r="R81" s="1" t="str">
        <f>IF(B81="","",VLOOKUP(B81,Data!C:AN,13,0))</f>
        <v/>
      </c>
      <c r="S81" s="2" t="str">
        <f>IF(B81="","",VLOOKUP(B81,Data!C:AN,14,0))</f>
        <v/>
      </c>
      <c r="T81" s="2" t="str">
        <f>IF(B81="","",VLOOKUP(B81,Data!C:AN,15,0))</f>
        <v/>
      </c>
      <c r="U81" s="2" t="str">
        <f>IF(B81="","",VLOOKUP(B81,Data!C:AN,16,0))</f>
        <v/>
      </c>
      <c r="V81" s="195" t="str">
        <f>IF(B81="","",VLOOKUP(B81,Data!C:AN,17,0))</f>
        <v/>
      </c>
      <c r="W81" s="2" t="str">
        <f>IF(B81="","",VLOOKUP(B81,Data!C:AN,18,0))</f>
        <v/>
      </c>
      <c r="X81" s="1" t="str">
        <f>IF(B81="","",VLOOKUP(B81,Data!C:AN,19,0))</f>
        <v/>
      </c>
      <c r="Y81" s="1" t="str">
        <f>IF(B81="","",VLOOKUP(B81,Data!C:AN,20,0))</f>
        <v/>
      </c>
      <c r="Z81" s="1" t="str">
        <f>IF(B81="","",VLOOKUP(B81,Data!C:AN,21,0))</f>
        <v/>
      </c>
      <c r="AA81" s="1" t="str">
        <f>IF(B81="","",VLOOKUP(B81,Data!C:AN,22,0))</f>
        <v/>
      </c>
      <c r="AB81" s="1" t="str">
        <f>IF(B81="","",VLOOKUP(B81,Data!C:AN,23,0))</f>
        <v/>
      </c>
      <c r="AC81" s="1" t="str">
        <f>IF(B81="","",VLOOKUP(B81,Data!C:AN,24,0))</f>
        <v/>
      </c>
      <c r="AD81" s="1" t="str">
        <f>IF(B81="","",VLOOKUP(B81,Data!C:AN,26,0))</f>
        <v/>
      </c>
      <c r="AE81" s="1" t="str">
        <f>IF(B81="","",VLOOKUP(B81,Data!C:AN,28,0))</f>
        <v/>
      </c>
      <c r="AF81" s="1" t="str">
        <f>IF(B81="","",VLOOKUP(B81,Data!C:AN,29,0))</f>
        <v/>
      </c>
      <c r="AG81" s="1" t="str">
        <f>IF(B81="","",VLOOKUP(B81,Data!C:AN,30,0))</f>
        <v/>
      </c>
      <c r="AH81" s="1" t="str">
        <f>IF(B81="","",VLOOKUP(B81,Data!C:AN,31,0))</f>
        <v/>
      </c>
      <c r="AI81" s="55" t="str">
        <f>IF(B81="","",VLOOKUP(B81,Data!C:AN,32,0))</f>
        <v/>
      </c>
      <c r="AJ81" s="55" t="str">
        <f>IF(B81="","",VLOOKUP(B81,Data!C:AN,33,0))</f>
        <v/>
      </c>
    </row>
    <row r="82" spans="2:36" ht="15">
      <c r="B82" s="1" t="str">
        <f>IF($B$1=0,"",IF(COUNT($B$4:B81)+1&gt;$B$1,"",COUNT($B$4:B81)+1))</f>
        <v/>
      </c>
      <c r="C82" s="1" t="str">
        <f>IF(B82="","",VLOOKUP(B82,Data!C:AN,3,0))</f>
        <v/>
      </c>
      <c r="D82" s="1" t="str">
        <f>IF(B82="","",VLOOKUP(B82,Data!C:AN,4,0))</f>
        <v/>
      </c>
      <c r="E82" s="1" t="str">
        <f>IF(B82="","",VLOOKUP(B82,Data!C:AN,5,0))</f>
        <v/>
      </c>
      <c r="F82" s="1" t="str">
        <f>IF(B82="","",VLOOKUP(B82,Data!C:AN,12,0))</f>
        <v/>
      </c>
      <c r="G82" s="1" t="str">
        <f>IF(B82="","",VLOOKUP(B82,Data!C:AN,25,0))</f>
        <v/>
      </c>
      <c r="H82" s="77" t="str">
        <f>IF(B82="","",VLOOKUP(B82,Data!C:AN,26,0))</f>
        <v/>
      </c>
      <c r="I82" s="1" t="str">
        <f>IF(B82="","",VLOOKUP(B82,Data!C:AN,34,0))</f>
        <v/>
      </c>
      <c r="J82" s="1" t="str">
        <f>IF(B82="","",VLOOKUP(B82,Data!C:AN,36,0))</f>
        <v/>
      </c>
      <c r="K82" s="82" t="str">
        <f>IF(B82="","",VLOOKUP(B82,Data!C:AN,37,0))</f>
        <v/>
      </c>
      <c r="L82" s="1" t="str">
        <f>IF(B82="","",VLOOKUP(B82,Data!C:AN,6,0))</f>
        <v/>
      </c>
      <c r="M82" s="1" t="str">
        <f>IF(B82="","",VLOOKUP(B82,Data!C:AN,7,0))</f>
        <v/>
      </c>
      <c r="N82" s="1" t="str">
        <f>IF(B82="","",VLOOKUP(B82,Data!C:AN,8,0))</f>
        <v/>
      </c>
      <c r="O82" s="1" t="str">
        <f>IF(B82="","",VLOOKUP(B82,Data!C:AN,10,0))</f>
        <v/>
      </c>
      <c r="P82" s="1" t="str">
        <f>IF(B82="","",VLOOKUP(B82,Data!C:AN,11,0))</f>
        <v/>
      </c>
      <c r="Q82" s="1" t="str">
        <f>IF(B82="","",VLOOKUP(B82,Data!C:AN,12,0))</f>
        <v/>
      </c>
      <c r="R82" s="1" t="str">
        <f>IF(B82="","",VLOOKUP(B82,Data!C:AN,13,0))</f>
        <v/>
      </c>
      <c r="S82" s="2" t="str">
        <f>IF(B82="","",VLOOKUP(B82,Data!C:AN,14,0))</f>
        <v/>
      </c>
      <c r="T82" s="2" t="str">
        <f>IF(B82="","",VLOOKUP(B82,Data!C:AN,15,0))</f>
        <v/>
      </c>
      <c r="U82" s="2" t="str">
        <f>IF(B82="","",VLOOKUP(B82,Data!C:AN,16,0))</f>
        <v/>
      </c>
      <c r="V82" s="195" t="str">
        <f>IF(B82="","",VLOOKUP(B82,Data!C:AN,17,0))</f>
        <v/>
      </c>
      <c r="W82" s="2" t="str">
        <f>IF(B82="","",VLOOKUP(B82,Data!C:AN,18,0))</f>
        <v/>
      </c>
      <c r="X82" s="1" t="str">
        <f>IF(B82="","",VLOOKUP(B82,Data!C:AN,19,0))</f>
        <v/>
      </c>
      <c r="Y82" s="1" t="str">
        <f>IF(B82="","",VLOOKUP(B82,Data!C:AN,20,0))</f>
        <v/>
      </c>
      <c r="Z82" s="1" t="str">
        <f>IF(B82="","",VLOOKUP(B82,Data!C:AN,21,0))</f>
        <v/>
      </c>
      <c r="AA82" s="1" t="str">
        <f>IF(B82="","",VLOOKUP(B82,Data!C:AN,22,0))</f>
        <v/>
      </c>
      <c r="AB82" s="1" t="str">
        <f>IF(B82="","",VLOOKUP(B82,Data!C:AN,23,0))</f>
        <v/>
      </c>
      <c r="AC82" s="1" t="str">
        <f>IF(B82="","",VLOOKUP(B82,Data!C:AN,24,0))</f>
        <v/>
      </c>
      <c r="AD82" s="1" t="str">
        <f>IF(B82="","",VLOOKUP(B82,Data!C:AN,26,0))</f>
        <v/>
      </c>
      <c r="AE82" s="1" t="str">
        <f>IF(B82="","",VLOOKUP(B82,Data!C:AN,28,0))</f>
        <v/>
      </c>
      <c r="AF82" s="1" t="str">
        <f>IF(B82="","",VLOOKUP(B82,Data!C:AN,29,0))</f>
        <v/>
      </c>
      <c r="AG82" s="1" t="str">
        <f>IF(B82="","",VLOOKUP(B82,Data!C:AN,30,0))</f>
        <v/>
      </c>
      <c r="AH82" s="1" t="str">
        <f>IF(B82="","",VLOOKUP(B82,Data!C:AN,31,0))</f>
        <v/>
      </c>
      <c r="AI82" s="55" t="str">
        <f>IF(B82="","",VLOOKUP(B82,Data!C:AN,32,0))</f>
        <v/>
      </c>
      <c r="AJ82" s="55" t="str">
        <f>IF(B82="","",VLOOKUP(B82,Data!C:AN,33,0))</f>
        <v/>
      </c>
    </row>
    <row r="83" spans="2:36" ht="15">
      <c r="B83" s="1" t="str">
        <f>IF($B$1=0,"",IF(COUNT($B$4:B82)+1&gt;$B$1,"",COUNT($B$4:B82)+1))</f>
        <v/>
      </c>
      <c r="C83" s="1" t="str">
        <f>IF(B83="","",VLOOKUP(B83,Data!C:AN,3,0))</f>
        <v/>
      </c>
      <c r="D83" s="1" t="str">
        <f>IF(B83="","",VLOOKUP(B83,Data!C:AN,4,0))</f>
        <v/>
      </c>
      <c r="E83" s="1" t="str">
        <f>IF(B83="","",VLOOKUP(B83,Data!C:AN,5,0))</f>
        <v/>
      </c>
      <c r="F83" s="1" t="str">
        <f>IF(B83="","",VLOOKUP(B83,Data!C:AN,12,0))</f>
        <v/>
      </c>
      <c r="G83" s="1" t="str">
        <f>IF(B83="","",VLOOKUP(B83,Data!C:AN,25,0))</f>
        <v/>
      </c>
      <c r="H83" s="77" t="str">
        <f>IF(B83="","",VLOOKUP(B83,Data!C:AN,26,0))</f>
        <v/>
      </c>
      <c r="I83" s="1" t="str">
        <f>IF(B83="","",VLOOKUP(B83,Data!C:AN,34,0))</f>
        <v/>
      </c>
      <c r="J83" s="1" t="str">
        <f>IF(B83="","",VLOOKUP(B83,Data!C:AN,36,0))</f>
        <v/>
      </c>
      <c r="K83" s="82" t="str">
        <f>IF(B83="","",VLOOKUP(B83,Data!C:AN,37,0))</f>
        <v/>
      </c>
      <c r="L83" s="1" t="str">
        <f>IF(B83="","",VLOOKUP(B83,Data!C:AN,6,0))</f>
        <v/>
      </c>
      <c r="M83" s="1" t="str">
        <f>IF(B83="","",VLOOKUP(B83,Data!C:AN,7,0))</f>
        <v/>
      </c>
      <c r="N83" s="1" t="str">
        <f>IF(B83="","",VLOOKUP(B83,Data!C:AN,8,0))</f>
        <v/>
      </c>
      <c r="O83" s="1" t="str">
        <f>IF(B83="","",VLOOKUP(B83,Data!C:AN,10,0))</f>
        <v/>
      </c>
      <c r="P83" s="1" t="str">
        <f>IF(B83="","",VLOOKUP(B83,Data!C:AN,11,0))</f>
        <v/>
      </c>
      <c r="Q83" s="1" t="str">
        <f>IF(B83="","",VLOOKUP(B83,Data!C:AN,12,0))</f>
        <v/>
      </c>
      <c r="R83" s="1" t="str">
        <f>IF(B83="","",VLOOKUP(B83,Data!C:AN,13,0))</f>
        <v/>
      </c>
      <c r="S83" s="2" t="str">
        <f>IF(B83="","",VLOOKUP(B83,Data!C:AN,14,0))</f>
        <v/>
      </c>
      <c r="T83" s="2" t="str">
        <f>IF(B83="","",VLOOKUP(B83,Data!C:AN,15,0))</f>
        <v/>
      </c>
      <c r="U83" s="2" t="str">
        <f>IF(B83="","",VLOOKUP(B83,Data!C:AN,16,0))</f>
        <v/>
      </c>
      <c r="V83" s="195" t="str">
        <f>IF(B83="","",VLOOKUP(B83,Data!C:AN,17,0))</f>
        <v/>
      </c>
      <c r="W83" s="2" t="str">
        <f>IF(B83="","",VLOOKUP(B83,Data!C:AN,18,0))</f>
        <v/>
      </c>
      <c r="X83" s="1" t="str">
        <f>IF(B83="","",VLOOKUP(B83,Data!C:AN,19,0))</f>
        <v/>
      </c>
      <c r="Y83" s="1" t="str">
        <f>IF(B83="","",VLOOKUP(B83,Data!C:AN,20,0))</f>
        <v/>
      </c>
      <c r="Z83" s="1" t="str">
        <f>IF(B83="","",VLOOKUP(B83,Data!C:AN,21,0))</f>
        <v/>
      </c>
      <c r="AA83" s="1" t="str">
        <f>IF(B83="","",VLOOKUP(B83,Data!C:AN,22,0))</f>
        <v/>
      </c>
      <c r="AB83" s="1" t="str">
        <f>IF(B83="","",VLOOKUP(B83,Data!C:AN,23,0))</f>
        <v/>
      </c>
      <c r="AC83" s="1" t="str">
        <f>IF(B83="","",VLOOKUP(B83,Data!C:AN,24,0))</f>
        <v/>
      </c>
      <c r="AD83" s="1" t="str">
        <f>IF(B83="","",VLOOKUP(B83,Data!C:AN,26,0))</f>
        <v/>
      </c>
      <c r="AE83" s="1" t="str">
        <f>IF(B83="","",VLOOKUP(B83,Data!C:AN,28,0))</f>
        <v/>
      </c>
      <c r="AF83" s="1" t="str">
        <f>IF(B83="","",VLOOKUP(B83,Data!C:AN,29,0))</f>
        <v/>
      </c>
      <c r="AG83" s="1" t="str">
        <f>IF(B83="","",VLOOKUP(B83,Data!C:AN,30,0))</f>
        <v/>
      </c>
      <c r="AH83" s="1" t="str">
        <f>IF(B83="","",VLOOKUP(B83,Data!C:AN,31,0))</f>
        <v/>
      </c>
      <c r="AI83" s="55" t="str">
        <f>IF(B83="","",VLOOKUP(B83,Data!C:AN,32,0))</f>
        <v/>
      </c>
      <c r="AJ83" s="55" t="str">
        <f>IF(B83="","",VLOOKUP(B83,Data!C:AN,33,0))</f>
        <v/>
      </c>
    </row>
    <row r="84" spans="2:36" ht="15">
      <c r="B84" s="1" t="str">
        <f>IF($B$1=0,"",IF(COUNT($B$4:B83)+1&gt;$B$1,"",COUNT($B$4:B83)+1))</f>
        <v/>
      </c>
      <c r="C84" s="1" t="str">
        <f>IF(B84="","",VLOOKUP(B84,Data!C:AN,3,0))</f>
        <v/>
      </c>
      <c r="D84" s="1" t="str">
        <f>IF(B84="","",VLOOKUP(B84,Data!C:AN,4,0))</f>
        <v/>
      </c>
      <c r="E84" s="1" t="str">
        <f>IF(B84="","",VLOOKUP(B84,Data!C:AN,5,0))</f>
        <v/>
      </c>
      <c r="F84" s="1" t="str">
        <f>IF(B84="","",VLOOKUP(B84,Data!C:AN,12,0))</f>
        <v/>
      </c>
      <c r="G84" s="1" t="str">
        <f>IF(B84="","",VLOOKUP(B84,Data!C:AN,25,0))</f>
        <v/>
      </c>
      <c r="H84" s="77" t="str">
        <f>IF(B84="","",VLOOKUP(B84,Data!C:AN,26,0))</f>
        <v/>
      </c>
      <c r="I84" s="1" t="str">
        <f>IF(B84="","",VLOOKUP(B84,Data!C:AN,34,0))</f>
        <v/>
      </c>
      <c r="J84" s="1" t="str">
        <f>IF(B84="","",VLOOKUP(B84,Data!C:AN,36,0))</f>
        <v/>
      </c>
      <c r="K84" s="82" t="str">
        <f>IF(B84="","",VLOOKUP(B84,Data!C:AN,37,0))</f>
        <v/>
      </c>
      <c r="L84" s="1" t="str">
        <f>IF(B84="","",VLOOKUP(B84,Data!C:AN,6,0))</f>
        <v/>
      </c>
      <c r="M84" s="1" t="str">
        <f>IF(B84="","",VLOOKUP(B84,Data!C:AN,7,0))</f>
        <v/>
      </c>
      <c r="N84" s="1" t="str">
        <f>IF(B84="","",VLOOKUP(B84,Data!C:AN,8,0))</f>
        <v/>
      </c>
      <c r="O84" s="1" t="str">
        <f>IF(B84="","",VLOOKUP(B84,Data!C:AN,10,0))</f>
        <v/>
      </c>
      <c r="P84" s="1" t="str">
        <f>IF(B84="","",VLOOKUP(B84,Data!C:AN,11,0))</f>
        <v/>
      </c>
      <c r="Q84" s="1" t="str">
        <f>IF(B84="","",VLOOKUP(B84,Data!C:AN,12,0))</f>
        <v/>
      </c>
      <c r="R84" s="1" t="str">
        <f>IF(B84="","",VLOOKUP(B84,Data!C:AN,13,0))</f>
        <v/>
      </c>
      <c r="S84" s="2" t="str">
        <f>IF(B84="","",VLOOKUP(B84,Data!C:AN,14,0))</f>
        <v/>
      </c>
      <c r="T84" s="2" t="str">
        <f>IF(B84="","",VLOOKUP(B84,Data!C:AN,15,0))</f>
        <v/>
      </c>
      <c r="U84" s="2" t="str">
        <f>IF(B84="","",VLOOKUP(B84,Data!C:AN,16,0))</f>
        <v/>
      </c>
      <c r="V84" s="195" t="str">
        <f>IF(B84="","",VLOOKUP(B84,Data!C:AN,17,0))</f>
        <v/>
      </c>
      <c r="W84" s="2" t="str">
        <f>IF(B84="","",VLOOKUP(B84,Data!C:AN,18,0))</f>
        <v/>
      </c>
      <c r="X84" s="1" t="str">
        <f>IF(B84="","",VLOOKUP(B84,Data!C:AN,19,0))</f>
        <v/>
      </c>
      <c r="Y84" s="1" t="str">
        <f>IF(B84="","",VLOOKUP(B84,Data!C:AN,20,0))</f>
        <v/>
      </c>
      <c r="Z84" s="1" t="str">
        <f>IF(B84="","",VLOOKUP(B84,Data!C:AN,21,0))</f>
        <v/>
      </c>
      <c r="AA84" s="1" t="str">
        <f>IF(B84="","",VLOOKUP(B84,Data!C:AN,22,0))</f>
        <v/>
      </c>
      <c r="AB84" s="1" t="str">
        <f>IF(B84="","",VLOOKUP(B84,Data!C:AN,23,0))</f>
        <v/>
      </c>
      <c r="AC84" s="1" t="str">
        <f>IF(B84="","",VLOOKUP(B84,Data!C:AN,24,0))</f>
        <v/>
      </c>
      <c r="AD84" s="1" t="str">
        <f>IF(B84="","",VLOOKUP(B84,Data!C:AN,26,0))</f>
        <v/>
      </c>
      <c r="AE84" s="1" t="str">
        <f>IF(B84="","",VLOOKUP(B84,Data!C:AN,28,0))</f>
        <v/>
      </c>
      <c r="AF84" s="1" t="str">
        <f>IF(B84="","",VLOOKUP(B84,Data!C:AN,29,0))</f>
        <v/>
      </c>
      <c r="AG84" s="1" t="str">
        <f>IF(B84="","",VLOOKUP(B84,Data!C:AN,30,0))</f>
        <v/>
      </c>
      <c r="AH84" s="1" t="str">
        <f>IF(B84="","",VLOOKUP(B84,Data!C:AN,31,0))</f>
        <v/>
      </c>
      <c r="AI84" s="55" t="str">
        <f>IF(B84="","",VLOOKUP(B84,Data!C:AN,32,0))</f>
        <v/>
      </c>
      <c r="AJ84" s="55" t="str">
        <f>IF(B84="","",VLOOKUP(B84,Data!C:AN,33,0))</f>
        <v/>
      </c>
    </row>
    <row r="85" spans="2:36" ht="15">
      <c r="B85" s="1" t="str">
        <f>IF($B$1=0,"",IF(COUNT($B$4:B84)+1&gt;$B$1,"",COUNT($B$4:B84)+1))</f>
        <v/>
      </c>
      <c r="C85" s="1" t="str">
        <f>IF(B85="","",VLOOKUP(B85,Data!C:AN,3,0))</f>
        <v/>
      </c>
      <c r="D85" s="1" t="str">
        <f>IF(B85="","",VLOOKUP(B85,Data!C:AN,4,0))</f>
        <v/>
      </c>
      <c r="E85" s="1" t="str">
        <f>IF(B85="","",VLOOKUP(B85,Data!C:AN,5,0))</f>
        <v/>
      </c>
      <c r="F85" s="1" t="str">
        <f>IF(B85="","",VLOOKUP(B85,Data!C:AN,12,0))</f>
        <v/>
      </c>
      <c r="G85" s="1" t="str">
        <f>IF(B85="","",VLOOKUP(B85,Data!C:AN,25,0))</f>
        <v/>
      </c>
      <c r="H85" s="77" t="str">
        <f>IF(B85="","",VLOOKUP(B85,Data!C:AN,26,0))</f>
        <v/>
      </c>
      <c r="I85" s="1" t="str">
        <f>IF(B85="","",VLOOKUP(B85,Data!C:AN,34,0))</f>
        <v/>
      </c>
      <c r="J85" s="1" t="str">
        <f>IF(B85="","",VLOOKUP(B85,Data!C:AN,36,0))</f>
        <v/>
      </c>
      <c r="K85" s="82" t="str">
        <f>IF(B85="","",VLOOKUP(B85,Data!C:AN,37,0))</f>
        <v/>
      </c>
      <c r="L85" s="1" t="str">
        <f>IF(B85="","",VLOOKUP(B85,Data!C:AN,6,0))</f>
        <v/>
      </c>
      <c r="M85" s="1" t="str">
        <f>IF(B85="","",VLOOKUP(B85,Data!C:AN,7,0))</f>
        <v/>
      </c>
      <c r="N85" s="1" t="str">
        <f>IF(B85="","",VLOOKUP(B85,Data!C:AN,8,0))</f>
        <v/>
      </c>
      <c r="O85" s="1" t="str">
        <f>IF(B85="","",VLOOKUP(B85,Data!C:AN,10,0))</f>
        <v/>
      </c>
      <c r="P85" s="1" t="str">
        <f>IF(B85="","",VLOOKUP(B85,Data!C:AN,11,0))</f>
        <v/>
      </c>
      <c r="Q85" s="1" t="str">
        <f>IF(B85="","",VLOOKUP(B85,Data!C:AN,12,0))</f>
        <v/>
      </c>
      <c r="R85" s="1" t="str">
        <f>IF(B85="","",VLOOKUP(B85,Data!C:AN,13,0))</f>
        <v/>
      </c>
      <c r="S85" s="2" t="str">
        <f>IF(B85="","",VLOOKUP(B85,Data!C:AN,14,0))</f>
        <v/>
      </c>
      <c r="T85" s="2" t="str">
        <f>IF(B85="","",VLOOKUP(B85,Data!C:AN,15,0))</f>
        <v/>
      </c>
      <c r="U85" s="2" t="str">
        <f>IF(B85="","",VLOOKUP(B85,Data!C:AN,16,0))</f>
        <v/>
      </c>
      <c r="V85" s="195" t="str">
        <f>IF(B85="","",VLOOKUP(B85,Data!C:AN,17,0))</f>
        <v/>
      </c>
      <c r="W85" s="2" t="str">
        <f>IF(B85="","",VLOOKUP(B85,Data!C:AN,18,0))</f>
        <v/>
      </c>
      <c r="X85" s="1" t="str">
        <f>IF(B85="","",VLOOKUP(B85,Data!C:AN,19,0))</f>
        <v/>
      </c>
      <c r="Y85" s="1" t="str">
        <f>IF(B85="","",VLOOKUP(B85,Data!C:AN,20,0))</f>
        <v/>
      </c>
      <c r="Z85" s="1" t="str">
        <f>IF(B85="","",VLOOKUP(B85,Data!C:AN,21,0))</f>
        <v/>
      </c>
      <c r="AA85" s="1" t="str">
        <f>IF(B85="","",VLOOKUP(B85,Data!C:AN,22,0))</f>
        <v/>
      </c>
      <c r="AB85" s="1" t="str">
        <f>IF(B85="","",VLOOKUP(B85,Data!C:AN,23,0))</f>
        <v/>
      </c>
      <c r="AC85" s="1" t="str">
        <f>IF(B85="","",VLOOKUP(B85,Data!C:AN,24,0))</f>
        <v/>
      </c>
      <c r="AD85" s="1" t="str">
        <f>IF(B85="","",VLOOKUP(B85,Data!C:AN,26,0))</f>
        <v/>
      </c>
      <c r="AE85" s="1" t="str">
        <f>IF(B85="","",VLOOKUP(B85,Data!C:AN,28,0))</f>
        <v/>
      </c>
      <c r="AF85" s="1" t="str">
        <f>IF(B85="","",VLOOKUP(B85,Data!C:AN,29,0))</f>
        <v/>
      </c>
      <c r="AG85" s="1" t="str">
        <f>IF(B85="","",VLOOKUP(B85,Data!C:AN,30,0))</f>
        <v/>
      </c>
      <c r="AH85" s="1" t="str">
        <f>IF(B85="","",VLOOKUP(B85,Data!C:AN,31,0))</f>
        <v/>
      </c>
      <c r="AI85" s="55" t="str">
        <f>IF(B85="","",VLOOKUP(B85,Data!C:AN,32,0))</f>
        <v/>
      </c>
      <c r="AJ85" s="55" t="str">
        <f>IF(B85="","",VLOOKUP(B85,Data!C:AN,33,0))</f>
        <v/>
      </c>
    </row>
    <row r="86" spans="2:36" ht="15">
      <c r="B86" s="1" t="str">
        <f>IF($B$1=0,"",IF(COUNT($B$4:B85)+1&gt;$B$1,"",COUNT($B$4:B85)+1))</f>
        <v/>
      </c>
      <c r="C86" s="1" t="str">
        <f>IF(B86="","",VLOOKUP(B86,Data!C:AN,3,0))</f>
        <v/>
      </c>
      <c r="D86" s="1" t="str">
        <f>IF(B86="","",VLOOKUP(B86,Data!C:AN,4,0))</f>
        <v/>
      </c>
      <c r="E86" s="1" t="str">
        <f>IF(B86="","",VLOOKUP(B86,Data!C:AN,5,0))</f>
        <v/>
      </c>
      <c r="F86" s="1" t="str">
        <f>IF(B86="","",VLOOKUP(B86,Data!C:AN,12,0))</f>
        <v/>
      </c>
      <c r="G86" s="1" t="str">
        <f>IF(B86="","",VLOOKUP(B86,Data!C:AN,25,0))</f>
        <v/>
      </c>
      <c r="H86" s="77" t="str">
        <f>IF(B86="","",VLOOKUP(B86,Data!C:AN,26,0))</f>
        <v/>
      </c>
      <c r="I86" s="1" t="str">
        <f>IF(B86="","",VLOOKUP(B86,Data!C:AN,34,0))</f>
        <v/>
      </c>
      <c r="J86" s="1" t="str">
        <f>IF(B86="","",VLOOKUP(B86,Data!C:AN,36,0))</f>
        <v/>
      </c>
      <c r="K86" s="82" t="str">
        <f>IF(B86="","",VLOOKUP(B86,Data!C:AN,37,0))</f>
        <v/>
      </c>
      <c r="L86" s="1" t="str">
        <f>IF(B86="","",VLOOKUP(B86,Data!C:AN,6,0))</f>
        <v/>
      </c>
      <c r="M86" s="1" t="str">
        <f>IF(B86="","",VLOOKUP(B86,Data!C:AN,7,0))</f>
        <v/>
      </c>
      <c r="N86" s="1" t="str">
        <f>IF(B86="","",VLOOKUP(B86,Data!C:AN,8,0))</f>
        <v/>
      </c>
      <c r="O86" s="1" t="str">
        <f>IF(B86="","",VLOOKUP(B86,Data!C:AN,10,0))</f>
        <v/>
      </c>
      <c r="P86" s="1" t="str">
        <f>IF(B86="","",VLOOKUP(B86,Data!C:AN,11,0))</f>
        <v/>
      </c>
      <c r="Q86" s="1" t="str">
        <f>IF(B86="","",VLOOKUP(B86,Data!C:AN,12,0))</f>
        <v/>
      </c>
      <c r="R86" s="1" t="str">
        <f>IF(B86="","",VLOOKUP(B86,Data!C:AN,13,0))</f>
        <v/>
      </c>
      <c r="S86" s="2" t="str">
        <f>IF(B86="","",VLOOKUP(B86,Data!C:AN,14,0))</f>
        <v/>
      </c>
      <c r="T86" s="2" t="str">
        <f>IF(B86="","",VLOOKUP(B86,Data!C:AN,15,0))</f>
        <v/>
      </c>
      <c r="U86" s="2" t="str">
        <f>IF(B86="","",VLOOKUP(B86,Data!C:AN,16,0))</f>
        <v/>
      </c>
      <c r="V86" s="195" t="str">
        <f>IF(B86="","",VLOOKUP(B86,Data!C:AN,17,0))</f>
        <v/>
      </c>
      <c r="W86" s="2" t="str">
        <f>IF(B86="","",VLOOKUP(B86,Data!C:AN,18,0))</f>
        <v/>
      </c>
      <c r="X86" s="1" t="str">
        <f>IF(B86="","",VLOOKUP(B86,Data!C:AN,19,0))</f>
        <v/>
      </c>
      <c r="Y86" s="1" t="str">
        <f>IF(B86="","",VLOOKUP(B86,Data!C:AN,20,0))</f>
        <v/>
      </c>
      <c r="Z86" s="1" t="str">
        <f>IF(B86="","",VLOOKUP(B86,Data!C:AN,21,0))</f>
        <v/>
      </c>
      <c r="AA86" s="1" t="str">
        <f>IF(B86="","",VLOOKUP(B86,Data!C:AN,22,0))</f>
        <v/>
      </c>
      <c r="AB86" s="1" t="str">
        <f>IF(B86="","",VLOOKUP(B86,Data!C:AN,23,0))</f>
        <v/>
      </c>
      <c r="AC86" s="1" t="str">
        <f>IF(B86="","",VLOOKUP(B86,Data!C:AN,24,0))</f>
        <v/>
      </c>
      <c r="AD86" s="1" t="str">
        <f>IF(B86="","",VLOOKUP(B86,Data!C:AN,26,0))</f>
        <v/>
      </c>
      <c r="AE86" s="1" t="str">
        <f>IF(B86="","",VLOOKUP(B86,Data!C:AN,28,0))</f>
        <v/>
      </c>
      <c r="AF86" s="1" t="str">
        <f>IF(B86="","",VLOOKUP(B86,Data!C:AN,29,0))</f>
        <v/>
      </c>
      <c r="AG86" s="1" t="str">
        <f>IF(B86="","",VLOOKUP(B86,Data!C:AN,30,0))</f>
        <v/>
      </c>
      <c r="AH86" s="1" t="str">
        <f>IF(B86="","",VLOOKUP(B86,Data!C:AN,31,0))</f>
        <v/>
      </c>
      <c r="AI86" s="55" t="str">
        <f>IF(B86="","",VLOOKUP(B86,Data!C:AN,32,0))</f>
        <v/>
      </c>
      <c r="AJ86" s="55" t="str">
        <f>IF(B86="","",VLOOKUP(B86,Data!C:AN,33,0))</f>
        <v/>
      </c>
    </row>
    <row r="87" spans="2:36" ht="15">
      <c r="B87" s="1" t="str">
        <f>IF($B$1=0,"",IF(COUNT($B$4:B86)+1&gt;$B$1,"",COUNT($B$4:B86)+1))</f>
        <v/>
      </c>
      <c r="C87" s="1" t="str">
        <f>IF(B87="","",VLOOKUP(B87,Data!C:AN,3,0))</f>
        <v/>
      </c>
      <c r="D87" s="1" t="str">
        <f>IF(B87="","",VLOOKUP(B87,Data!C:AN,4,0))</f>
        <v/>
      </c>
      <c r="E87" s="1" t="str">
        <f>IF(B87="","",VLOOKUP(B87,Data!C:AN,5,0))</f>
        <v/>
      </c>
      <c r="F87" s="1" t="str">
        <f>IF(B87="","",VLOOKUP(B87,Data!C:AN,12,0))</f>
        <v/>
      </c>
      <c r="G87" s="1" t="str">
        <f>IF(B87="","",VLOOKUP(B87,Data!C:AN,25,0))</f>
        <v/>
      </c>
      <c r="H87" s="77" t="str">
        <f>IF(B87="","",VLOOKUP(B87,Data!C:AN,26,0))</f>
        <v/>
      </c>
      <c r="I87" s="1" t="str">
        <f>IF(B87="","",VLOOKUP(B87,Data!C:AN,34,0))</f>
        <v/>
      </c>
      <c r="J87" s="1" t="str">
        <f>IF(B87="","",VLOOKUP(B87,Data!C:AN,36,0))</f>
        <v/>
      </c>
      <c r="K87" s="82" t="str">
        <f>IF(B87="","",VLOOKUP(B87,Data!C:AN,37,0))</f>
        <v/>
      </c>
      <c r="L87" s="1" t="str">
        <f>IF(B87="","",VLOOKUP(B87,Data!C:AN,6,0))</f>
        <v/>
      </c>
      <c r="M87" s="1" t="str">
        <f>IF(B87="","",VLOOKUP(B87,Data!C:AN,7,0))</f>
        <v/>
      </c>
      <c r="N87" s="1" t="str">
        <f>IF(B87="","",VLOOKUP(B87,Data!C:AN,8,0))</f>
        <v/>
      </c>
      <c r="O87" s="1" t="str">
        <f>IF(B87="","",VLOOKUP(B87,Data!C:AN,10,0))</f>
        <v/>
      </c>
      <c r="P87" s="1" t="str">
        <f>IF(B87="","",VLOOKUP(B87,Data!C:AN,11,0))</f>
        <v/>
      </c>
      <c r="Q87" s="1" t="str">
        <f>IF(B87="","",VLOOKUP(B87,Data!C:AN,12,0))</f>
        <v/>
      </c>
      <c r="R87" s="1" t="str">
        <f>IF(B87="","",VLOOKUP(B87,Data!C:AN,13,0))</f>
        <v/>
      </c>
      <c r="S87" s="2" t="str">
        <f>IF(B87="","",VLOOKUP(B87,Data!C:AN,14,0))</f>
        <v/>
      </c>
      <c r="T87" s="2" t="str">
        <f>IF(B87="","",VLOOKUP(B87,Data!C:AN,15,0))</f>
        <v/>
      </c>
      <c r="U87" s="2" t="str">
        <f>IF(B87="","",VLOOKUP(B87,Data!C:AN,16,0))</f>
        <v/>
      </c>
      <c r="V87" s="195" t="str">
        <f>IF(B87="","",VLOOKUP(B87,Data!C:AN,17,0))</f>
        <v/>
      </c>
      <c r="W87" s="2" t="str">
        <f>IF(B87="","",VLOOKUP(B87,Data!C:AN,18,0))</f>
        <v/>
      </c>
      <c r="X87" s="1" t="str">
        <f>IF(B87="","",VLOOKUP(B87,Data!C:AN,19,0))</f>
        <v/>
      </c>
      <c r="Y87" s="1" t="str">
        <f>IF(B87="","",VLOOKUP(B87,Data!C:AN,20,0))</f>
        <v/>
      </c>
      <c r="Z87" s="1" t="str">
        <f>IF(B87="","",VLOOKUP(B87,Data!C:AN,21,0))</f>
        <v/>
      </c>
      <c r="AA87" s="1" t="str">
        <f>IF(B87="","",VLOOKUP(B87,Data!C:AN,22,0))</f>
        <v/>
      </c>
      <c r="AB87" s="1" t="str">
        <f>IF(B87="","",VLOOKUP(B87,Data!C:AN,23,0))</f>
        <v/>
      </c>
      <c r="AC87" s="1" t="str">
        <f>IF(B87="","",VLOOKUP(B87,Data!C:AN,24,0))</f>
        <v/>
      </c>
      <c r="AD87" s="1" t="str">
        <f>IF(B87="","",VLOOKUP(B87,Data!C:AN,26,0))</f>
        <v/>
      </c>
      <c r="AE87" s="1" t="str">
        <f>IF(B87="","",VLOOKUP(B87,Data!C:AN,28,0))</f>
        <v/>
      </c>
      <c r="AF87" s="1" t="str">
        <f>IF(B87="","",VLOOKUP(B87,Data!C:AN,29,0))</f>
        <v/>
      </c>
      <c r="AG87" s="1" t="str">
        <f>IF(B87="","",VLOOKUP(B87,Data!C:AN,30,0))</f>
        <v/>
      </c>
      <c r="AH87" s="1" t="str">
        <f>IF(B87="","",VLOOKUP(B87,Data!C:AN,31,0))</f>
        <v/>
      </c>
      <c r="AI87" s="55" t="str">
        <f>IF(B87="","",VLOOKUP(B87,Data!C:AN,32,0))</f>
        <v/>
      </c>
      <c r="AJ87" s="55" t="str">
        <f>IF(B87="","",VLOOKUP(B87,Data!C:AN,33,0))</f>
        <v/>
      </c>
    </row>
    <row r="88" spans="2:36" ht="15">
      <c r="B88" s="1" t="str">
        <f>IF($B$1=0,"",IF(COUNT($B$4:B87)+1&gt;$B$1,"",COUNT($B$4:B87)+1))</f>
        <v/>
      </c>
      <c r="C88" s="1" t="str">
        <f>IF(B88="","",VLOOKUP(B88,Data!C:AN,3,0))</f>
        <v/>
      </c>
      <c r="D88" s="1" t="str">
        <f>IF(B88="","",VLOOKUP(B88,Data!C:AN,4,0))</f>
        <v/>
      </c>
      <c r="E88" s="1" t="str">
        <f>IF(B88="","",VLOOKUP(B88,Data!C:AN,5,0))</f>
        <v/>
      </c>
      <c r="F88" s="1" t="str">
        <f>IF(B88="","",VLOOKUP(B88,Data!C:AN,12,0))</f>
        <v/>
      </c>
      <c r="G88" s="1" t="str">
        <f>IF(B88="","",VLOOKUP(B88,Data!C:AN,25,0))</f>
        <v/>
      </c>
      <c r="H88" s="77" t="str">
        <f>IF(B88="","",VLOOKUP(B88,Data!C:AN,26,0))</f>
        <v/>
      </c>
      <c r="I88" s="1" t="str">
        <f>IF(B88="","",VLOOKUP(B88,Data!C:AN,34,0))</f>
        <v/>
      </c>
      <c r="J88" s="1" t="str">
        <f>IF(B88="","",VLOOKUP(B88,Data!C:AN,36,0))</f>
        <v/>
      </c>
      <c r="K88" s="82" t="str">
        <f>IF(B88="","",VLOOKUP(B88,Data!C:AN,37,0))</f>
        <v/>
      </c>
      <c r="L88" s="1" t="str">
        <f>IF(B88="","",VLOOKUP(B88,Data!C:AN,6,0))</f>
        <v/>
      </c>
      <c r="M88" s="1" t="str">
        <f>IF(B88="","",VLOOKUP(B88,Data!C:AN,7,0))</f>
        <v/>
      </c>
      <c r="N88" s="1" t="str">
        <f>IF(B88="","",VLOOKUP(B88,Data!C:AN,8,0))</f>
        <v/>
      </c>
      <c r="O88" s="1" t="str">
        <f>IF(B88="","",VLOOKUP(B88,Data!C:AN,10,0))</f>
        <v/>
      </c>
      <c r="P88" s="1" t="str">
        <f>IF(B88="","",VLOOKUP(B88,Data!C:AN,11,0))</f>
        <v/>
      </c>
      <c r="Q88" s="1" t="str">
        <f>IF(B88="","",VLOOKUP(B88,Data!C:AN,12,0))</f>
        <v/>
      </c>
      <c r="R88" s="1" t="str">
        <f>IF(B88="","",VLOOKUP(B88,Data!C:AN,13,0))</f>
        <v/>
      </c>
      <c r="S88" s="2" t="str">
        <f>IF(B88="","",VLOOKUP(B88,Data!C:AN,14,0))</f>
        <v/>
      </c>
      <c r="T88" s="2" t="str">
        <f>IF(B88="","",VLOOKUP(B88,Data!C:AN,15,0))</f>
        <v/>
      </c>
      <c r="U88" s="2" t="str">
        <f>IF(B88="","",VLOOKUP(B88,Data!C:AN,16,0))</f>
        <v/>
      </c>
      <c r="V88" s="195" t="str">
        <f>IF(B88="","",VLOOKUP(B88,Data!C:AN,17,0))</f>
        <v/>
      </c>
      <c r="W88" s="2" t="str">
        <f>IF(B88="","",VLOOKUP(B88,Data!C:AN,18,0))</f>
        <v/>
      </c>
      <c r="X88" s="1" t="str">
        <f>IF(B88="","",VLOOKUP(B88,Data!C:AN,19,0))</f>
        <v/>
      </c>
      <c r="Y88" s="1" t="str">
        <f>IF(B88="","",VLOOKUP(B88,Data!C:AN,20,0))</f>
        <v/>
      </c>
      <c r="Z88" s="1" t="str">
        <f>IF(B88="","",VLOOKUP(B88,Data!C:AN,21,0))</f>
        <v/>
      </c>
      <c r="AA88" s="1" t="str">
        <f>IF(B88="","",VLOOKUP(B88,Data!C:AN,22,0))</f>
        <v/>
      </c>
      <c r="AB88" s="1" t="str">
        <f>IF(B88="","",VLOOKUP(B88,Data!C:AN,23,0))</f>
        <v/>
      </c>
      <c r="AC88" s="1" t="str">
        <f>IF(B88="","",VLOOKUP(B88,Data!C:AN,24,0))</f>
        <v/>
      </c>
      <c r="AD88" s="1" t="str">
        <f>IF(B88="","",VLOOKUP(B88,Data!C:AN,26,0))</f>
        <v/>
      </c>
      <c r="AE88" s="1" t="str">
        <f>IF(B88="","",VLOOKUP(B88,Data!C:AN,28,0))</f>
        <v/>
      </c>
      <c r="AF88" s="1" t="str">
        <f>IF(B88="","",VLOOKUP(B88,Data!C:AN,29,0))</f>
        <v/>
      </c>
      <c r="AG88" s="1" t="str">
        <f>IF(B88="","",VLOOKUP(B88,Data!C:AN,30,0))</f>
        <v/>
      </c>
      <c r="AH88" s="1" t="str">
        <f>IF(B88="","",VLOOKUP(B88,Data!C:AN,31,0))</f>
        <v/>
      </c>
      <c r="AI88" s="55" t="str">
        <f>IF(B88="","",VLOOKUP(B88,Data!C:AN,32,0))</f>
        <v/>
      </c>
      <c r="AJ88" s="55" t="str">
        <f>IF(B88="","",VLOOKUP(B88,Data!C:AN,33,0))</f>
        <v/>
      </c>
    </row>
    <row r="89" spans="2:36" ht="15">
      <c r="B89" s="1" t="str">
        <f>IF($B$1=0,"",IF(COUNT($B$4:B88)+1&gt;$B$1,"",COUNT($B$4:B88)+1))</f>
        <v/>
      </c>
      <c r="C89" s="1" t="str">
        <f>IF(B89="","",VLOOKUP(B89,Data!C:AN,3,0))</f>
        <v/>
      </c>
      <c r="D89" s="1" t="str">
        <f>IF(B89="","",VLOOKUP(B89,Data!C:AN,4,0))</f>
        <v/>
      </c>
      <c r="E89" s="1" t="str">
        <f>IF(B89="","",VLOOKUP(B89,Data!C:AN,5,0))</f>
        <v/>
      </c>
      <c r="F89" s="1" t="str">
        <f>IF(B89="","",VLOOKUP(B89,Data!C:AN,12,0))</f>
        <v/>
      </c>
      <c r="G89" s="1" t="str">
        <f>IF(B89="","",VLOOKUP(B89,Data!C:AN,25,0))</f>
        <v/>
      </c>
      <c r="H89" s="77" t="str">
        <f>IF(B89="","",VLOOKUP(B89,Data!C:AN,26,0))</f>
        <v/>
      </c>
      <c r="I89" s="1" t="str">
        <f>IF(B89="","",VLOOKUP(B89,Data!C:AN,34,0))</f>
        <v/>
      </c>
      <c r="J89" s="1" t="str">
        <f>IF(B89="","",VLOOKUP(B89,Data!C:AN,36,0))</f>
        <v/>
      </c>
      <c r="K89" s="82" t="str">
        <f>IF(B89="","",VLOOKUP(B89,Data!C:AN,37,0))</f>
        <v/>
      </c>
      <c r="L89" s="1" t="str">
        <f>IF(B89="","",VLOOKUP(B89,Data!C:AN,6,0))</f>
        <v/>
      </c>
      <c r="M89" s="1" t="str">
        <f>IF(B89="","",VLOOKUP(B89,Data!C:AN,7,0))</f>
        <v/>
      </c>
      <c r="N89" s="1" t="str">
        <f>IF(B89="","",VLOOKUP(B89,Data!C:AN,8,0))</f>
        <v/>
      </c>
      <c r="O89" s="1" t="str">
        <f>IF(B89="","",VLOOKUP(B89,Data!C:AN,10,0))</f>
        <v/>
      </c>
      <c r="P89" s="1" t="str">
        <f>IF(B89="","",VLOOKUP(B89,Data!C:AN,11,0))</f>
        <v/>
      </c>
      <c r="Q89" s="1" t="str">
        <f>IF(B89="","",VLOOKUP(B89,Data!C:AN,12,0))</f>
        <v/>
      </c>
      <c r="R89" s="1" t="str">
        <f>IF(B89="","",VLOOKUP(B89,Data!C:AN,13,0))</f>
        <v/>
      </c>
      <c r="S89" s="2" t="str">
        <f>IF(B89="","",VLOOKUP(B89,Data!C:AN,14,0))</f>
        <v/>
      </c>
      <c r="T89" s="2" t="str">
        <f>IF(B89="","",VLOOKUP(B89,Data!C:AN,15,0))</f>
        <v/>
      </c>
      <c r="U89" s="2" t="str">
        <f>IF(B89="","",VLOOKUP(B89,Data!C:AN,16,0))</f>
        <v/>
      </c>
      <c r="V89" s="195" t="str">
        <f>IF(B89="","",VLOOKUP(B89,Data!C:AN,17,0))</f>
        <v/>
      </c>
      <c r="W89" s="2" t="str">
        <f>IF(B89="","",VLOOKUP(B89,Data!C:AN,18,0))</f>
        <v/>
      </c>
      <c r="X89" s="1" t="str">
        <f>IF(B89="","",VLOOKUP(B89,Data!C:AN,19,0))</f>
        <v/>
      </c>
      <c r="Y89" s="1" t="str">
        <f>IF(B89="","",VLOOKUP(B89,Data!C:AN,20,0))</f>
        <v/>
      </c>
      <c r="Z89" s="1" t="str">
        <f>IF(B89="","",VLOOKUP(B89,Data!C:AN,21,0))</f>
        <v/>
      </c>
      <c r="AA89" s="1" t="str">
        <f>IF(B89="","",VLOOKUP(B89,Data!C:AN,22,0))</f>
        <v/>
      </c>
      <c r="AB89" s="1" t="str">
        <f>IF(B89="","",VLOOKUP(B89,Data!C:AN,23,0))</f>
        <v/>
      </c>
      <c r="AC89" s="1" t="str">
        <f>IF(B89="","",VLOOKUP(B89,Data!C:AN,24,0))</f>
        <v/>
      </c>
      <c r="AD89" s="1" t="str">
        <f>IF(B89="","",VLOOKUP(B89,Data!C:AN,26,0))</f>
        <v/>
      </c>
      <c r="AE89" s="1" t="str">
        <f>IF(B89="","",VLOOKUP(B89,Data!C:AN,28,0))</f>
        <v/>
      </c>
      <c r="AF89" s="1" t="str">
        <f>IF(B89="","",VLOOKUP(B89,Data!C:AN,29,0))</f>
        <v/>
      </c>
      <c r="AG89" s="1" t="str">
        <f>IF(B89="","",VLOOKUP(B89,Data!C:AN,30,0))</f>
        <v/>
      </c>
      <c r="AH89" s="1" t="str">
        <f>IF(B89="","",VLOOKUP(B89,Data!C:AN,31,0))</f>
        <v/>
      </c>
      <c r="AI89" s="55" t="str">
        <f>IF(B89="","",VLOOKUP(B89,Data!C:AN,32,0))</f>
        <v/>
      </c>
      <c r="AJ89" s="55" t="str">
        <f>IF(B89="","",VLOOKUP(B89,Data!C:AN,33,0))</f>
        <v/>
      </c>
    </row>
    <row r="90" spans="2:36" ht="15">
      <c r="B90" s="1" t="str">
        <f>IF($B$1=0,"",IF(COUNT($B$4:B89)+1&gt;$B$1,"",COUNT($B$4:B89)+1))</f>
        <v/>
      </c>
      <c r="C90" s="1" t="str">
        <f>IF(B90="","",VLOOKUP(B90,Data!C:AN,3,0))</f>
        <v/>
      </c>
      <c r="D90" s="1" t="str">
        <f>IF(B90="","",VLOOKUP(B90,Data!C:AN,4,0))</f>
        <v/>
      </c>
      <c r="E90" s="1" t="str">
        <f>IF(B90="","",VLOOKUP(B90,Data!C:AN,5,0))</f>
        <v/>
      </c>
      <c r="F90" s="1" t="str">
        <f>IF(B90="","",VLOOKUP(B90,Data!C:AN,12,0))</f>
        <v/>
      </c>
      <c r="G90" s="1" t="str">
        <f>IF(B90="","",VLOOKUP(B90,Data!C:AN,25,0))</f>
        <v/>
      </c>
      <c r="H90" s="77" t="str">
        <f>IF(B90="","",VLOOKUP(B90,Data!C:AN,26,0))</f>
        <v/>
      </c>
      <c r="I90" s="1" t="str">
        <f>IF(B90="","",VLOOKUP(B90,Data!C:AN,34,0))</f>
        <v/>
      </c>
      <c r="J90" s="1" t="str">
        <f>IF(B90="","",VLOOKUP(B90,Data!C:AN,36,0))</f>
        <v/>
      </c>
      <c r="K90" s="82" t="str">
        <f>IF(B90="","",VLOOKUP(B90,Data!C:AN,37,0))</f>
        <v/>
      </c>
      <c r="L90" s="1" t="str">
        <f>IF(B90="","",VLOOKUP(B90,Data!C:AN,6,0))</f>
        <v/>
      </c>
      <c r="M90" s="1" t="str">
        <f>IF(B90="","",VLOOKUP(B90,Data!C:AN,7,0))</f>
        <v/>
      </c>
      <c r="N90" s="1" t="str">
        <f>IF(B90="","",VLOOKUP(B90,Data!C:AN,8,0))</f>
        <v/>
      </c>
      <c r="O90" s="1" t="str">
        <f>IF(B90="","",VLOOKUP(B90,Data!C:AN,10,0))</f>
        <v/>
      </c>
      <c r="P90" s="1" t="str">
        <f>IF(B90="","",VLOOKUP(B90,Data!C:AN,11,0))</f>
        <v/>
      </c>
      <c r="Q90" s="1" t="str">
        <f>IF(B90="","",VLOOKUP(B90,Data!C:AN,12,0))</f>
        <v/>
      </c>
      <c r="R90" s="1" t="str">
        <f>IF(B90="","",VLOOKUP(B90,Data!C:AN,13,0))</f>
        <v/>
      </c>
      <c r="S90" s="2" t="str">
        <f>IF(B90="","",VLOOKUP(B90,Data!C:AN,14,0))</f>
        <v/>
      </c>
      <c r="T90" s="2" t="str">
        <f>IF(B90="","",VLOOKUP(B90,Data!C:AN,15,0))</f>
        <v/>
      </c>
      <c r="U90" s="2" t="str">
        <f>IF(B90="","",VLOOKUP(B90,Data!C:AN,16,0))</f>
        <v/>
      </c>
      <c r="V90" s="195" t="str">
        <f>IF(B90="","",VLOOKUP(B90,Data!C:AN,17,0))</f>
        <v/>
      </c>
      <c r="W90" s="2" t="str">
        <f>IF(B90="","",VLOOKUP(B90,Data!C:AN,18,0))</f>
        <v/>
      </c>
      <c r="X90" s="1" t="str">
        <f>IF(B90="","",VLOOKUP(B90,Data!C:AN,19,0))</f>
        <v/>
      </c>
      <c r="Y90" s="1" t="str">
        <f>IF(B90="","",VLOOKUP(B90,Data!C:AN,20,0))</f>
        <v/>
      </c>
      <c r="Z90" s="1" t="str">
        <f>IF(B90="","",VLOOKUP(B90,Data!C:AN,21,0))</f>
        <v/>
      </c>
      <c r="AA90" s="1" t="str">
        <f>IF(B90="","",VLOOKUP(B90,Data!C:AN,22,0))</f>
        <v/>
      </c>
      <c r="AB90" s="1" t="str">
        <f>IF(B90="","",VLOOKUP(B90,Data!C:AN,23,0))</f>
        <v/>
      </c>
      <c r="AC90" s="1" t="str">
        <f>IF(B90="","",VLOOKUP(B90,Data!C:AN,24,0))</f>
        <v/>
      </c>
      <c r="AD90" s="1" t="str">
        <f>IF(B90="","",VLOOKUP(B90,Data!C:AN,26,0))</f>
        <v/>
      </c>
      <c r="AE90" s="1" t="str">
        <f>IF(B90="","",VLOOKUP(B90,Data!C:AN,28,0))</f>
        <v/>
      </c>
      <c r="AF90" s="1" t="str">
        <f>IF(B90="","",VLOOKUP(B90,Data!C:AN,29,0))</f>
        <v/>
      </c>
      <c r="AG90" s="1" t="str">
        <f>IF(B90="","",VLOOKUP(B90,Data!C:AN,30,0))</f>
        <v/>
      </c>
      <c r="AH90" s="1" t="str">
        <f>IF(B90="","",VLOOKUP(B90,Data!C:AN,31,0))</f>
        <v/>
      </c>
      <c r="AI90" s="55" t="str">
        <f>IF(B90="","",VLOOKUP(B90,Data!C:AN,32,0))</f>
        <v/>
      </c>
      <c r="AJ90" s="55" t="str">
        <f>IF(B90="","",VLOOKUP(B90,Data!C:AN,33,0))</f>
        <v/>
      </c>
    </row>
    <row r="91" spans="2:36" ht="15">
      <c r="B91" s="1" t="str">
        <f>IF($B$1=0,"",IF(COUNT($B$4:B90)+1&gt;$B$1,"",COUNT($B$4:B90)+1))</f>
        <v/>
      </c>
      <c r="C91" s="1" t="str">
        <f>IF(B91="","",VLOOKUP(B91,Data!C:AN,3,0))</f>
        <v/>
      </c>
      <c r="D91" s="1" t="str">
        <f>IF(B91="","",VLOOKUP(B91,Data!C:AN,4,0))</f>
        <v/>
      </c>
      <c r="E91" s="1" t="str">
        <f>IF(B91="","",VLOOKUP(B91,Data!C:AN,5,0))</f>
        <v/>
      </c>
      <c r="F91" s="1" t="str">
        <f>IF(B91="","",VLOOKUP(B91,Data!C:AN,12,0))</f>
        <v/>
      </c>
      <c r="G91" s="1" t="str">
        <f>IF(B91="","",VLOOKUP(B91,Data!C:AN,25,0))</f>
        <v/>
      </c>
      <c r="H91" s="77" t="str">
        <f>IF(B91="","",VLOOKUP(B91,Data!C:AN,26,0))</f>
        <v/>
      </c>
      <c r="I91" s="1" t="str">
        <f>IF(B91="","",VLOOKUP(B91,Data!C:AN,34,0))</f>
        <v/>
      </c>
      <c r="J91" s="1" t="str">
        <f>IF(B91="","",VLOOKUP(B91,Data!C:AN,36,0))</f>
        <v/>
      </c>
      <c r="K91" s="82" t="str">
        <f>IF(B91="","",VLOOKUP(B91,Data!C:AN,37,0))</f>
        <v/>
      </c>
      <c r="L91" s="1" t="str">
        <f>IF(B91="","",VLOOKUP(B91,Data!C:AN,6,0))</f>
        <v/>
      </c>
      <c r="M91" s="1" t="str">
        <f>IF(B91="","",VLOOKUP(B91,Data!C:AN,7,0))</f>
        <v/>
      </c>
      <c r="N91" s="1" t="str">
        <f>IF(B91="","",VLOOKUP(B91,Data!C:AN,8,0))</f>
        <v/>
      </c>
      <c r="O91" s="1" t="str">
        <f>IF(B91="","",VLOOKUP(B91,Data!C:AN,10,0))</f>
        <v/>
      </c>
      <c r="P91" s="1" t="str">
        <f>IF(B91="","",VLOOKUP(B91,Data!C:AN,11,0))</f>
        <v/>
      </c>
      <c r="Q91" s="1" t="str">
        <f>IF(B91="","",VLOOKUP(B91,Data!C:AN,12,0))</f>
        <v/>
      </c>
      <c r="R91" s="1" t="str">
        <f>IF(B91="","",VLOOKUP(B91,Data!C:AN,13,0))</f>
        <v/>
      </c>
      <c r="S91" s="2" t="str">
        <f>IF(B91="","",VLOOKUP(B91,Data!C:AN,14,0))</f>
        <v/>
      </c>
      <c r="T91" s="2" t="str">
        <f>IF(B91="","",VLOOKUP(B91,Data!C:AN,15,0))</f>
        <v/>
      </c>
      <c r="U91" s="2" t="str">
        <f>IF(B91="","",VLOOKUP(B91,Data!C:AN,16,0))</f>
        <v/>
      </c>
      <c r="V91" s="195" t="str">
        <f>IF(B91="","",VLOOKUP(B91,Data!C:AN,17,0))</f>
        <v/>
      </c>
      <c r="W91" s="2" t="str">
        <f>IF(B91="","",VLOOKUP(B91,Data!C:AN,18,0))</f>
        <v/>
      </c>
      <c r="X91" s="1" t="str">
        <f>IF(B91="","",VLOOKUP(B91,Data!C:AN,19,0))</f>
        <v/>
      </c>
      <c r="Y91" s="1" t="str">
        <f>IF(B91="","",VLOOKUP(B91,Data!C:AN,20,0))</f>
        <v/>
      </c>
      <c r="Z91" s="1" t="str">
        <f>IF(B91="","",VLOOKUP(B91,Data!C:AN,21,0))</f>
        <v/>
      </c>
      <c r="AA91" s="1" t="str">
        <f>IF(B91="","",VLOOKUP(B91,Data!C:AN,22,0))</f>
        <v/>
      </c>
      <c r="AB91" s="1" t="str">
        <f>IF(B91="","",VLOOKUP(B91,Data!C:AN,23,0))</f>
        <v/>
      </c>
      <c r="AC91" s="1" t="str">
        <f>IF(B91="","",VLOOKUP(B91,Data!C:AN,24,0))</f>
        <v/>
      </c>
      <c r="AD91" s="1" t="str">
        <f>IF(B91="","",VLOOKUP(B91,Data!C:AN,26,0))</f>
        <v/>
      </c>
      <c r="AE91" s="1" t="str">
        <f>IF(B91="","",VLOOKUP(B91,Data!C:AN,28,0))</f>
        <v/>
      </c>
      <c r="AF91" s="1" t="str">
        <f>IF(B91="","",VLOOKUP(B91,Data!C:AN,29,0))</f>
        <v/>
      </c>
      <c r="AG91" s="1" t="str">
        <f>IF(B91="","",VLOOKUP(B91,Data!C:AN,30,0))</f>
        <v/>
      </c>
      <c r="AH91" s="1" t="str">
        <f>IF(B91="","",VLOOKUP(B91,Data!C:AN,31,0))</f>
        <v/>
      </c>
      <c r="AI91" s="55" t="str">
        <f>IF(B91="","",VLOOKUP(B91,Data!C:AN,32,0))</f>
        <v/>
      </c>
      <c r="AJ91" s="55" t="str">
        <f>IF(B91="","",VLOOKUP(B91,Data!C:AN,33,0))</f>
        <v/>
      </c>
    </row>
    <row r="92" spans="2:36" ht="15">
      <c r="B92" s="1" t="str">
        <f>IF($B$1=0,"",IF(COUNT($B$4:B91)+1&gt;$B$1,"",COUNT($B$4:B91)+1))</f>
        <v/>
      </c>
      <c r="C92" s="1" t="str">
        <f>IF(B92="","",VLOOKUP(B92,Data!C:AN,3,0))</f>
        <v/>
      </c>
      <c r="D92" s="1" t="str">
        <f>IF(B92="","",VLOOKUP(B92,Data!C:AN,4,0))</f>
        <v/>
      </c>
      <c r="E92" s="1" t="str">
        <f>IF(B92="","",VLOOKUP(B92,Data!C:AN,5,0))</f>
        <v/>
      </c>
      <c r="F92" s="1" t="str">
        <f>IF(B92="","",VLOOKUP(B92,Data!C:AN,12,0))</f>
        <v/>
      </c>
      <c r="G92" s="1" t="str">
        <f>IF(B92="","",VLOOKUP(B92,Data!C:AN,25,0))</f>
        <v/>
      </c>
      <c r="H92" s="77" t="str">
        <f>IF(B92="","",VLOOKUP(B92,Data!C:AN,26,0))</f>
        <v/>
      </c>
      <c r="I92" s="1" t="str">
        <f>IF(B92="","",VLOOKUP(B92,Data!C:AN,34,0))</f>
        <v/>
      </c>
      <c r="J92" s="1" t="str">
        <f>IF(B92="","",VLOOKUP(B92,Data!C:AN,36,0))</f>
        <v/>
      </c>
      <c r="K92" s="82" t="str">
        <f>IF(B92="","",VLOOKUP(B92,Data!C:AN,37,0))</f>
        <v/>
      </c>
      <c r="L92" s="1" t="str">
        <f>IF(B92="","",VLOOKUP(B92,Data!C:AN,6,0))</f>
        <v/>
      </c>
      <c r="M92" s="1" t="str">
        <f>IF(B92="","",VLOOKUP(B92,Data!C:AN,7,0))</f>
        <v/>
      </c>
      <c r="N92" s="1" t="str">
        <f>IF(B92="","",VLOOKUP(B92,Data!C:AN,8,0))</f>
        <v/>
      </c>
      <c r="O92" s="1" t="str">
        <f>IF(B92="","",VLOOKUP(B92,Data!C:AN,10,0))</f>
        <v/>
      </c>
      <c r="P92" s="1" t="str">
        <f>IF(B92="","",VLOOKUP(B92,Data!C:AN,11,0))</f>
        <v/>
      </c>
      <c r="Q92" s="1" t="str">
        <f>IF(B92="","",VLOOKUP(B92,Data!C:AN,12,0))</f>
        <v/>
      </c>
      <c r="R92" s="1" t="str">
        <f>IF(B92="","",VLOOKUP(B92,Data!C:AN,13,0))</f>
        <v/>
      </c>
      <c r="S92" s="2" t="str">
        <f>IF(B92="","",VLOOKUP(B92,Data!C:AN,14,0))</f>
        <v/>
      </c>
      <c r="T92" s="2" t="str">
        <f>IF(B92="","",VLOOKUP(B92,Data!C:AN,15,0))</f>
        <v/>
      </c>
      <c r="U92" s="2" t="str">
        <f>IF(B92="","",VLOOKUP(B92,Data!C:AN,16,0))</f>
        <v/>
      </c>
      <c r="V92" s="195" t="str">
        <f>IF(B92="","",VLOOKUP(B92,Data!C:AN,17,0))</f>
        <v/>
      </c>
      <c r="W92" s="2" t="str">
        <f>IF(B92="","",VLOOKUP(B92,Data!C:AN,18,0))</f>
        <v/>
      </c>
      <c r="X92" s="1" t="str">
        <f>IF(B92="","",VLOOKUP(B92,Data!C:AN,19,0))</f>
        <v/>
      </c>
      <c r="Y92" s="1" t="str">
        <f>IF(B92="","",VLOOKUP(B92,Data!C:AN,20,0))</f>
        <v/>
      </c>
      <c r="Z92" s="1" t="str">
        <f>IF(B92="","",VLOOKUP(B92,Data!C:AN,21,0))</f>
        <v/>
      </c>
      <c r="AA92" s="1" t="str">
        <f>IF(B92="","",VLOOKUP(B92,Data!C:AN,22,0))</f>
        <v/>
      </c>
      <c r="AB92" s="1" t="str">
        <f>IF(B92="","",VLOOKUP(B92,Data!C:AN,23,0))</f>
        <v/>
      </c>
      <c r="AC92" s="1" t="str">
        <f>IF(B92="","",VLOOKUP(B92,Data!C:AN,24,0))</f>
        <v/>
      </c>
      <c r="AD92" s="1" t="str">
        <f>IF(B92="","",VLOOKUP(B92,Data!C:AN,26,0))</f>
        <v/>
      </c>
      <c r="AE92" s="1" t="str">
        <f>IF(B92="","",VLOOKUP(B92,Data!C:AN,28,0))</f>
        <v/>
      </c>
      <c r="AF92" s="1" t="str">
        <f>IF(B92="","",VLOOKUP(B92,Data!C:AN,29,0))</f>
        <v/>
      </c>
      <c r="AG92" s="1" t="str">
        <f>IF(B92="","",VLOOKUP(B92,Data!C:AN,30,0))</f>
        <v/>
      </c>
      <c r="AH92" s="1" t="str">
        <f>IF(B92="","",VLOOKUP(B92,Data!C:AN,31,0))</f>
        <v/>
      </c>
      <c r="AI92" s="55" t="str">
        <f>IF(B92="","",VLOOKUP(B92,Data!C:AN,32,0))</f>
        <v/>
      </c>
      <c r="AJ92" s="55" t="str">
        <f>IF(B92="","",VLOOKUP(B92,Data!C:AN,33,0))</f>
        <v/>
      </c>
    </row>
    <row r="93" spans="2:36" ht="15">
      <c r="B93" s="1" t="str">
        <f>IF($B$1=0,"",IF(COUNT($B$4:B92)+1&gt;$B$1,"",COUNT($B$4:B92)+1))</f>
        <v/>
      </c>
      <c r="C93" s="1" t="str">
        <f>IF(B93="","",VLOOKUP(B93,Data!C:AN,3,0))</f>
        <v/>
      </c>
      <c r="D93" s="1" t="str">
        <f>IF(B93="","",VLOOKUP(B93,Data!C:AN,4,0))</f>
        <v/>
      </c>
      <c r="E93" s="1" t="str">
        <f>IF(B93="","",VLOOKUP(B93,Data!C:AN,5,0))</f>
        <v/>
      </c>
      <c r="F93" s="1" t="str">
        <f>IF(B93="","",VLOOKUP(B93,Data!C:AN,12,0))</f>
        <v/>
      </c>
      <c r="G93" s="1" t="str">
        <f>IF(B93="","",VLOOKUP(B93,Data!C:AN,25,0))</f>
        <v/>
      </c>
      <c r="H93" s="77" t="str">
        <f>IF(B93="","",VLOOKUP(B93,Data!C:AN,26,0))</f>
        <v/>
      </c>
      <c r="I93" s="1" t="str">
        <f>IF(B93="","",VLOOKUP(B93,Data!C:AN,34,0))</f>
        <v/>
      </c>
      <c r="J93" s="1" t="str">
        <f>IF(B93="","",VLOOKUP(B93,Data!C:AN,36,0))</f>
        <v/>
      </c>
      <c r="K93" s="82" t="str">
        <f>IF(B93="","",VLOOKUP(B93,Data!C:AN,37,0))</f>
        <v/>
      </c>
      <c r="L93" s="1" t="str">
        <f>IF(B93="","",VLOOKUP(B93,Data!C:AN,6,0))</f>
        <v/>
      </c>
      <c r="M93" s="1" t="str">
        <f>IF(B93="","",VLOOKUP(B93,Data!C:AN,7,0))</f>
        <v/>
      </c>
      <c r="N93" s="1" t="str">
        <f>IF(B93="","",VLOOKUP(B93,Data!C:AN,8,0))</f>
        <v/>
      </c>
      <c r="O93" s="1" t="str">
        <f>IF(B93="","",VLOOKUP(B93,Data!C:AN,10,0))</f>
        <v/>
      </c>
      <c r="P93" s="1" t="str">
        <f>IF(B93="","",VLOOKUP(B93,Data!C:AN,11,0))</f>
        <v/>
      </c>
      <c r="Q93" s="1" t="str">
        <f>IF(B93="","",VLOOKUP(B93,Data!C:AN,12,0))</f>
        <v/>
      </c>
      <c r="R93" s="1" t="str">
        <f>IF(B93="","",VLOOKUP(B93,Data!C:AN,13,0))</f>
        <v/>
      </c>
      <c r="S93" s="2" t="str">
        <f>IF(B93="","",VLOOKUP(B93,Data!C:AN,14,0))</f>
        <v/>
      </c>
      <c r="T93" s="2" t="str">
        <f>IF(B93="","",VLOOKUP(B93,Data!C:AN,15,0))</f>
        <v/>
      </c>
      <c r="U93" s="2" t="str">
        <f>IF(B93="","",VLOOKUP(B93,Data!C:AN,16,0))</f>
        <v/>
      </c>
      <c r="V93" s="195" t="str">
        <f>IF(B93="","",VLOOKUP(B93,Data!C:AN,17,0))</f>
        <v/>
      </c>
      <c r="W93" s="2" t="str">
        <f>IF(B93="","",VLOOKUP(B93,Data!C:AN,18,0))</f>
        <v/>
      </c>
      <c r="X93" s="1" t="str">
        <f>IF(B93="","",VLOOKUP(B93,Data!C:AN,19,0))</f>
        <v/>
      </c>
      <c r="Y93" s="1" t="str">
        <f>IF(B93="","",VLOOKUP(B93,Data!C:AN,20,0))</f>
        <v/>
      </c>
      <c r="Z93" s="1" t="str">
        <f>IF(B93="","",VLOOKUP(B93,Data!C:AN,21,0))</f>
        <v/>
      </c>
      <c r="AA93" s="1" t="str">
        <f>IF(B93="","",VLOOKUP(B93,Data!C:AN,22,0))</f>
        <v/>
      </c>
      <c r="AB93" s="1" t="str">
        <f>IF(B93="","",VLOOKUP(B93,Data!C:AN,23,0))</f>
        <v/>
      </c>
      <c r="AC93" s="1" t="str">
        <f>IF(B93="","",VLOOKUP(B93,Data!C:AN,24,0))</f>
        <v/>
      </c>
      <c r="AD93" s="1" t="str">
        <f>IF(B93="","",VLOOKUP(B93,Data!C:AN,26,0))</f>
        <v/>
      </c>
      <c r="AE93" s="1" t="str">
        <f>IF(B93="","",VLOOKUP(B93,Data!C:AN,28,0))</f>
        <v/>
      </c>
      <c r="AF93" s="1" t="str">
        <f>IF(B93="","",VLOOKUP(B93,Data!C:AN,29,0))</f>
        <v/>
      </c>
      <c r="AG93" s="1" t="str">
        <f>IF(B93="","",VLOOKUP(B93,Data!C:AN,30,0))</f>
        <v/>
      </c>
      <c r="AH93" s="1" t="str">
        <f>IF(B93="","",VLOOKUP(B93,Data!C:AN,31,0))</f>
        <v/>
      </c>
      <c r="AI93" s="55" t="str">
        <f>IF(B93="","",VLOOKUP(B93,Data!C:AN,32,0))</f>
        <v/>
      </c>
      <c r="AJ93" s="55" t="str">
        <f>IF(B93="","",VLOOKUP(B93,Data!C:AN,33,0))</f>
        <v/>
      </c>
    </row>
    <row r="94" spans="2:36" ht="15">
      <c r="B94" s="1" t="str">
        <f>IF($B$1=0,"",IF(COUNT($B$4:B93)+1&gt;$B$1,"",COUNT($B$4:B93)+1))</f>
        <v/>
      </c>
      <c r="C94" s="1" t="str">
        <f>IF(B94="","",VLOOKUP(B94,Data!C:AN,3,0))</f>
        <v/>
      </c>
      <c r="D94" s="1" t="str">
        <f>IF(B94="","",VLOOKUP(B94,Data!C:AN,4,0))</f>
        <v/>
      </c>
      <c r="E94" s="1" t="str">
        <f>IF(B94="","",VLOOKUP(B94,Data!C:AN,5,0))</f>
        <v/>
      </c>
      <c r="F94" s="1" t="str">
        <f>IF(B94="","",VLOOKUP(B94,Data!C:AN,12,0))</f>
        <v/>
      </c>
      <c r="G94" s="1" t="str">
        <f>IF(B94="","",VLOOKUP(B94,Data!C:AN,25,0))</f>
        <v/>
      </c>
      <c r="H94" s="77" t="str">
        <f>IF(B94="","",VLOOKUP(B94,Data!C:AN,26,0))</f>
        <v/>
      </c>
      <c r="I94" s="1" t="str">
        <f>IF(B94="","",VLOOKUP(B94,Data!C:AN,34,0))</f>
        <v/>
      </c>
      <c r="J94" s="1" t="str">
        <f>IF(B94="","",VLOOKUP(B94,Data!C:AN,36,0))</f>
        <v/>
      </c>
      <c r="K94" s="82" t="str">
        <f>IF(B94="","",VLOOKUP(B94,Data!C:AN,37,0))</f>
        <v/>
      </c>
      <c r="L94" s="1" t="str">
        <f>IF(B94="","",VLOOKUP(B94,Data!C:AN,6,0))</f>
        <v/>
      </c>
      <c r="M94" s="1" t="str">
        <f>IF(B94="","",VLOOKUP(B94,Data!C:AN,7,0))</f>
        <v/>
      </c>
      <c r="N94" s="1" t="str">
        <f>IF(B94="","",VLOOKUP(B94,Data!C:AN,8,0))</f>
        <v/>
      </c>
      <c r="O94" s="1" t="str">
        <f>IF(B94="","",VLOOKUP(B94,Data!C:AN,10,0))</f>
        <v/>
      </c>
      <c r="P94" s="1" t="str">
        <f>IF(B94="","",VLOOKUP(B94,Data!C:AN,11,0))</f>
        <v/>
      </c>
      <c r="Q94" s="1" t="str">
        <f>IF(B94="","",VLOOKUP(B94,Data!C:AN,12,0))</f>
        <v/>
      </c>
      <c r="R94" s="1" t="str">
        <f>IF(B94="","",VLOOKUP(B94,Data!C:AN,13,0))</f>
        <v/>
      </c>
      <c r="S94" s="2" t="str">
        <f>IF(B94="","",VLOOKUP(B94,Data!C:AN,14,0))</f>
        <v/>
      </c>
      <c r="T94" s="2" t="str">
        <f>IF(B94="","",VLOOKUP(B94,Data!C:AN,15,0))</f>
        <v/>
      </c>
      <c r="U94" s="2" t="str">
        <f>IF(B94="","",VLOOKUP(B94,Data!C:AN,16,0))</f>
        <v/>
      </c>
      <c r="V94" s="195" t="str">
        <f>IF(B94="","",VLOOKUP(B94,Data!C:AN,17,0))</f>
        <v/>
      </c>
      <c r="W94" s="2" t="str">
        <f>IF(B94="","",VLOOKUP(B94,Data!C:AN,18,0))</f>
        <v/>
      </c>
      <c r="X94" s="1" t="str">
        <f>IF(B94="","",VLOOKUP(B94,Data!C:AN,19,0))</f>
        <v/>
      </c>
      <c r="Y94" s="1" t="str">
        <f>IF(B94="","",VLOOKUP(B94,Data!C:AN,20,0))</f>
        <v/>
      </c>
      <c r="Z94" s="1" t="str">
        <f>IF(B94="","",VLOOKUP(B94,Data!C:AN,21,0))</f>
        <v/>
      </c>
      <c r="AA94" s="1" t="str">
        <f>IF(B94="","",VLOOKUP(B94,Data!C:AN,22,0))</f>
        <v/>
      </c>
      <c r="AB94" s="1" t="str">
        <f>IF(B94="","",VLOOKUP(B94,Data!C:AN,23,0))</f>
        <v/>
      </c>
      <c r="AC94" s="1" t="str">
        <f>IF(B94="","",VLOOKUP(B94,Data!C:AN,24,0))</f>
        <v/>
      </c>
      <c r="AD94" s="1" t="str">
        <f>IF(B94="","",VLOOKUP(B94,Data!C:AN,26,0))</f>
        <v/>
      </c>
      <c r="AE94" s="1" t="str">
        <f>IF(B94="","",VLOOKUP(B94,Data!C:AN,28,0))</f>
        <v/>
      </c>
      <c r="AF94" s="1" t="str">
        <f>IF(B94="","",VLOOKUP(B94,Data!C:AN,29,0))</f>
        <v/>
      </c>
      <c r="AG94" s="1" t="str">
        <f>IF(B94="","",VLOOKUP(B94,Data!C:AN,30,0))</f>
        <v/>
      </c>
      <c r="AH94" s="1" t="str">
        <f>IF(B94="","",VLOOKUP(B94,Data!C:AN,31,0))</f>
        <v/>
      </c>
      <c r="AI94" s="55" t="str">
        <f>IF(B94="","",VLOOKUP(B94,Data!C:AN,32,0))</f>
        <v/>
      </c>
      <c r="AJ94" s="55" t="str">
        <f>IF(B94="","",VLOOKUP(B94,Data!C:AN,33,0))</f>
        <v/>
      </c>
    </row>
    <row r="95" spans="2:36" ht="15">
      <c r="B95" s="1" t="str">
        <f>IF($B$1=0,"",IF(COUNT($B$4:B94)+1&gt;$B$1,"",COUNT($B$4:B94)+1))</f>
        <v/>
      </c>
      <c r="C95" s="1" t="str">
        <f>IF(B95="","",VLOOKUP(B95,Data!C:AN,3,0))</f>
        <v/>
      </c>
      <c r="D95" s="1" t="str">
        <f>IF(B95="","",VLOOKUP(B95,Data!C:AN,4,0))</f>
        <v/>
      </c>
      <c r="E95" s="1" t="str">
        <f>IF(B95="","",VLOOKUP(B95,Data!C:AN,5,0))</f>
        <v/>
      </c>
      <c r="F95" s="1" t="str">
        <f>IF(B95="","",VLOOKUP(B95,Data!C:AN,12,0))</f>
        <v/>
      </c>
      <c r="G95" s="1" t="str">
        <f>IF(B95="","",VLOOKUP(B95,Data!C:AN,25,0))</f>
        <v/>
      </c>
      <c r="H95" s="77" t="str">
        <f>IF(B95="","",VLOOKUP(B95,Data!C:AN,26,0))</f>
        <v/>
      </c>
      <c r="I95" s="1" t="str">
        <f>IF(B95="","",VLOOKUP(B95,Data!C:AN,34,0))</f>
        <v/>
      </c>
      <c r="J95" s="1" t="str">
        <f>IF(B95="","",VLOOKUP(B95,Data!C:AN,36,0))</f>
        <v/>
      </c>
      <c r="K95" s="82" t="str">
        <f>IF(B95="","",VLOOKUP(B95,Data!C:AN,37,0))</f>
        <v/>
      </c>
      <c r="L95" s="1" t="str">
        <f>IF(B95="","",VLOOKUP(B95,Data!C:AN,6,0))</f>
        <v/>
      </c>
      <c r="M95" s="1" t="str">
        <f>IF(B95="","",VLOOKUP(B95,Data!C:AN,7,0))</f>
        <v/>
      </c>
      <c r="N95" s="1" t="str">
        <f>IF(B95="","",VLOOKUP(B95,Data!C:AN,8,0))</f>
        <v/>
      </c>
      <c r="O95" s="1" t="str">
        <f>IF(B95="","",VLOOKUP(B95,Data!C:AN,10,0))</f>
        <v/>
      </c>
      <c r="P95" s="1" t="str">
        <f>IF(B95="","",VLOOKUP(B95,Data!C:AN,11,0))</f>
        <v/>
      </c>
      <c r="Q95" s="1" t="str">
        <f>IF(B95="","",VLOOKUP(B95,Data!C:AN,12,0))</f>
        <v/>
      </c>
      <c r="R95" s="1" t="str">
        <f>IF(B95="","",VLOOKUP(B95,Data!C:AN,13,0))</f>
        <v/>
      </c>
      <c r="S95" s="2" t="str">
        <f>IF(B95="","",VLOOKUP(B95,Data!C:AN,14,0))</f>
        <v/>
      </c>
      <c r="T95" s="2" t="str">
        <f>IF(B95="","",VLOOKUP(B95,Data!C:AN,15,0))</f>
        <v/>
      </c>
      <c r="U95" s="2" t="str">
        <f>IF(B95="","",VLOOKUP(B95,Data!C:AN,16,0))</f>
        <v/>
      </c>
      <c r="V95" s="195" t="str">
        <f>IF(B95="","",VLOOKUP(B95,Data!C:AN,17,0))</f>
        <v/>
      </c>
      <c r="W95" s="2" t="str">
        <f>IF(B95="","",VLOOKUP(B95,Data!C:AN,18,0))</f>
        <v/>
      </c>
      <c r="X95" s="1" t="str">
        <f>IF(B95="","",VLOOKUP(B95,Data!C:AN,19,0))</f>
        <v/>
      </c>
      <c r="Y95" s="1" t="str">
        <f>IF(B95="","",VLOOKUP(B95,Data!C:AN,20,0))</f>
        <v/>
      </c>
      <c r="Z95" s="1" t="str">
        <f>IF(B95="","",VLOOKUP(B95,Data!C:AN,21,0))</f>
        <v/>
      </c>
      <c r="AA95" s="1" t="str">
        <f>IF(B95="","",VLOOKUP(B95,Data!C:AN,22,0))</f>
        <v/>
      </c>
      <c r="AB95" s="1" t="str">
        <f>IF(B95="","",VLOOKUP(B95,Data!C:AN,23,0))</f>
        <v/>
      </c>
      <c r="AC95" s="1" t="str">
        <f>IF(B95="","",VLOOKUP(B95,Data!C:AN,24,0))</f>
        <v/>
      </c>
      <c r="AD95" s="1" t="str">
        <f>IF(B95="","",VLOOKUP(B95,Data!C:AN,26,0))</f>
        <v/>
      </c>
      <c r="AE95" s="1" t="str">
        <f>IF(B95="","",VLOOKUP(B95,Data!C:AN,28,0))</f>
        <v/>
      </c>
      <c r="AF95" s="1" t="str">
        <f>IF(B95="","",VLOOKUP(B95,Data!C:AN,29,0))</f>
        <v/>
      </c>
      <c r="AG95" s="1" t="str">
        <f>IF(B95="","",VLOOKUP(B95,Data!C:AN,30,0))</f>
        <v/>
      </c>
      <c r="AH95" s="1" t="str">
        <f>IF(B95="","",VLOOKUP(B95,Data!C:AN,31,0))</f>
        <v/>
      </c>
      <c r="AI95" s="55" t="str">
        <f>IF(B95="","",VLOOKUP(B95,Data!C:AN,32,0))</f>
        <v/>
      </c>
      <c r="AJ95" s="55" t="str">
        <f>IF(B95="","",VLOOKUP(B95,Data!C:AN,33,0))</f>
        <v/>
      </c>
    </row>
    <row r="96" spans="2:36" ht="15">
      <c r="B96" s="1" t="str">
        <f>IF($B$1=0,"",IF(COUNT($B$4:B95)+1&gt;$B$1,"",COUNT($B$4:B95)+1))</f>
        <v/>
      </c>
      <c r="C96" s="1" t="str">
        <f>IF(B96="","",VLOOKUP(B96,Data!C:AN,3,0))</f>
        <v/>
      </c>
      <c r="D96" s="1" t="str">
        <f>IF(B96="","",VLOOKUP(B96,Data!C:AN,4,0))</f>
        <v/>
      </c>
      <c r="E96" s="1" t="str">
        <f>IF(B96="","",VLOOKUP(B96,Data!C:AN,5,0))</f>
        <v/>
      </c>
      <c r="F96" s="1" t="str">
        <f>IF(B96="","",VLOOKUP(B96,Data!C:AN,12,0))</f>
        <v/>
      </c>
      <c r="G96" s="1" t="str">
        <f>IF(B96="","",VLOOKUP(B96,Data!C:AN,25,0))</f>
        <v/>
      </c>
      <c r="H96" s="77" t="str">
        <f>IF(B96="","",VLOOKUP(B96,Data!C:AN,26,0))</f>
        <v/>
      </c>
      <c r="I96" s="1" t="str">
        <f>IF(B96="","",VLOOKUP(B96,Data!C:AN,34,0))</f>
        <v/>
      </c>
      <c r="J96" s="1" t="str">
        <f>IF(B96="","",VLOOKUP(B96,Data!C:AN,36,0))</f>
        <v/>
      </c>
      <c r="K96" s="82" t="str">
        <f>IF(B96="","",VLOOKUP(B96,Data!C:AN,37,0))</f>
        <v/>
      </c>
      <c r="L96" s="1" t="str">
        <f>IF(B96="","",VLOOKUP(B96,Data!C:AN,6,0))</f>
        <v/>
      </c>
      <c r="M96" s="1" t="str">
        <f>IF(B96="","",VLOOKUP(B96,Data!C:AN,7,0))</f>
        <v/>
      </c>
      <c r="N96" s="1" t="str">
        <f>IF(B96="","",VLOOKUP(B96,Data!C:AN,8,0))</f>
        <v/>
      </c>
      <c r="O96" s="1" t="str">
        <f>IF(B96="","",VLOOKUP(B96,Data!C:AN,10,0))</f>
        <v/>
      </c>
      <c r="P96" s="1" t="str">
        <f>IF(B96="","",VLOOKUP(B96,Data!C:AN,11,0))</f>
        <v/>
      </c>
      <c r="Q96" s="1" t="str">
        <f>IF(B96="","",VLOOKUP(B96,Data!C:AN,12,0))</f>
        <v/>
      </c>
      <c r="R96" s="1" t="str">
        <f>IF(B96="","",VLOOKUP(B96,Data!C:AN,13,0))</f>
        <v/>
      </c>
      <c r="S96" s="2" t="str">
        <f>IF(B96="","",VLOOKUP(B96,Data!C:AN,14,0))</f>
        <v/>
      </c>
      <c r="T96" s="2" t="str">
        <f>IF(B96="","",VLOOKUP(B96,Data!C:AN,15,0))</f>
        <v/>
      </c>
      <c r="U96" s="2" t="str">
        <f>IF(B96="","",VLOOKUP(B96,Data!C:AN,16,0))</f>
        <v/>
      </c>
      <c r="V96" s="195" t="str">
        <f>IF(B96="","",VLOOKUP(B96,Data!C:AN,17,0))</f>
        <v/>
      </c>
      <c r="W96" s="2" t="str">
        <f>IF(B96="","",VLOOKUP(B96,Data!C:AN,18,0))</f>
        <v/>
      </c>
      <c r="X96" s="1" t="str">
        <f>IF(B96="","",VLOOKUP(B96,Data!C:AN,19,0))</f>
        <v/>
      </c>
      <c r="Y96" s="1" t="str">
        <f>IF(B96="","",VLOOKUP(B96,Data!C:AN,20,0))</f>
        <v/>
      </c>
      <c r="Z96" s="1" t="str">
        <f>IF(B96="","",VLOOKUP(B96,Data!C:AN,21,0))</f>
        <v/>
      </c>
      <c r="AA96" s="1" t="str">
        <f>IF(B96="","",VLOOKUP(B96,Data!C:AN,22,0))</f>
        <v/>
      </c>
      <c r="AB96" s="1" t="str">
        <f>IF(B96="","",VLOOKUP(B96,Data!C:AN,23,0))</f>
        <v/>
      </c>
      <c r="AC96" s="1" t="str">
        <f>IF(B96="","",VLOOKUP(B96,Data!C:AN,24,0))</f>
        <v/>
      </c>
      <c r="AD96" s="1" t="str">
        <f>IF(B96="","",VLOOKUP(B96,Data!C:AN,26,0))</f>
        <v/>
      </c>
      <c r="AE96" s="1" t="str">
        <f>IF(B96="","",VLOOKUP(B96,Data!C:AN,28,0))</f>
        <v/>
      </c>
      <c r="AF96" s="1" t="str">
        <f>IF(B96="","",VLOOKUP(B96,Data!C:AN,29,0))</f>
        <v/>
      </c>
      <c r="AG96" s="1" t="str">
        <f>IF(B96="","",VLOOKUP(B96,Data!C:AN,30,0))</f>
        <v/>
      </c>
      <c r="AH96" s="1" t="str">
        <f>IF(B96="","",VLOOKUP(B96,Data!C:AN,31,0))</f>
        <v/>
      </c>
      <c r="AI96" s="55" t="str">
        <f>IF(B96="","",VLOOKUP(B96,Data!C:AN,32,0))</f>
        <v/>
      </c>
      <c r="AJ96" s="55" t="str">
        <f>IF(B96="","",VLOOKUP(B96,Data!C:AN,33,0))</f>
        <v/>
      </c>
    </row>
    <row r="97" spans="2:36" ht="15">
      <c r="B97" s="1" t="str">
        <f>IF($B$1=0,"",IF(COUNT($B$4:B96)+1&gt;$B$1,"",COUNT($B$4:B96)+1))</f>
        <v/>
      </c>
      <c r="C97" s="1" t="str">
        <f>IF(B97="","",VLOOKUP(B97,Data!C:AN,3,0))</f>
        <v/>
      </c>
      <c r="D97" s="1" t="str">
        <f>IF(B97="","",VLOOKUP(B97,Data!C:AN,4,0))</f>
        <v/>
      </c>
      <c r="E97" s="1" t="str">
        <f>IF(B97="","",VLOOKUP(B97,Data!C:AN,5,0))</f>
        <v/>
      </c>
      <c r="F97" s="1" t="str">
        <f>IF(B97="","",VLOOKUP(B97,Data!C:AN,12,0))</f>
        <v/>
      </c>
      <c r="G97" s="1" t="str">
        <f>IF(B97="","",VLOOKUP(B97,Data!C:AN,25,0))</f>
        <v/>
      </c>
      <c r="H97" s="77" t="str">
        <f>IF(B97="","",VLOOKUP(B97,Data!C:AN,26,0))</f>
        <v/>
      </c>
      <c r="I97" s="1" t="str">
        <f>IF(B97="","",VLOOKUP(B97,Data!C:AN,34,0))</f>
        <v/>
      </c>
      <c r="J97" s="1" t="str">
        <f>IF(B97="","",VLOOKUP(B97,Data!C:AN,36,0))</f>
        <v/>
      </c>
      <c r="K97" s="82" t="str">
        <f>IF(B97="","",VLOOKUP(B97,Data!C:AN,37,0))</f>
        <v/>
      </c>
      <c r="L97" s="1" t="str">
        <f>IF(B97="","",VLOOKUP(B97,Data!C:AN,6,0))</f>
        <v/>
      </c>
      <c r="M97" s="1" t="str">
        <f>IF(B97="","",VLOOKUP(B97,Data!C:AN,7,0))</f>
        <v/>
      </c>
      <c r="N97" s="1" t="str">
        <f>IF(B97="","",VLOOKUP(B97,Data!C:AN,8,0))</f>
        <v/>
      </c>
      <c r="O97" s="1" t="str">
        <f>IF(B97="","",VLOOKUP(B97,Data!C:AN,10,0))</f>
        <v/>
      </c>
      <c r="P97" s="1" t="str">
        <f>IF(B97="","",VLOOKUP(B97,Data!C:AN,11,0))</f>
        <v/>
      </c>
      <c r="Q97" s="1" t="str">
        <f>IF(B97="","",VLOOKUP(B97,Data!C:AN,12,0))</f>
        <v/>
      </c>
      <c r="R97" s="1" t="str">
        <f>IF(B97="","",VLOOKUP(B97,Data!C:AN,13,0))</f>
        <v/>
      </c>
      <c r="S97" s="2" t="str">
        <f>IF(B97="","",VLOOKUP(B97,Data!C:AN,14,0))</f>
        <v/>
      </c>
      <c r="T97" s="2" t="str">
        <f>IF(B97="","",VLOOKUP(B97,Data!C:AN,15,0))</f>
        <v/>
      </c>
      <c r="U97" s="2" t="str">
        <f>IF(B97="","",VLOOKUP(B97,Data!C:AN,16,0))</f>
        <v/>
      </c>
      <c r="V97" s="195" t="str">
        <f>IF(B97="","",VLOOKUP(B97,Data!C:AN,17,0))</f>
        <v/>
      </c>
      <c r="W97" s="2" t="str">
        <f>IF(B97="","",VLOOKUP(B97,Data!C:AN,18,0))</f>
        <v/>
      </c>
      <c r="X97" s="1" t="str">
        <f>IF(B97="","",VLOOKUP(B97,Data!C:AN,19,0))</f>
        <v/>
      </c>
      <c r="Y97" s="1" t="str">
        <f>IF(B97="","",VLOOKUP(B97,Data!C:AN,20,0))</f>
        <v/>
      </c>
      <c r="Z97" s="1" t="str">
        <f>IF(B97="","",VLOOKUP(B97,Data!C:AN,21,0))</f>
        <v/>
      </c>
      <c r="AA97" s="1" t="str">
        <f>IF(B97="","",VLOOKUP(B97,Data!C:AN,22,0))</f>
        <v/>
      </c>
      <c r="AB97" s="1" t="str">
        <f>IF(B97="","",VLOOKUP(B97,Data!C:AN,23,0))</f>
        <v/>
      </c>
      <c r="AC97" s="1" t="str">
        <f>IF(B97="","",VLOOKUP(B97,Data!C:AN,24,0))</f>
        <v/>
      </c>
      <c r="AD97" s="1" t="str">
        <f>IF(B97="","",VLOOKUP(B97,Data!C:AN,26,0))</f>
        <v/>
      </c>
      <c r="AE97" s="1" t="str">
        <f>IF(B97="","",VLOOKUP(B97,Data!C:AN,28,0))</f>
        <v/>
      </c>
      <c r="AF97" s="1" t="str">
        <f>IF(B97="","",VLOOKUP(B97,Data!C:AN,29,0))</f>
        <v/>
      </c>
      <c r="AG97" s="1" t="str">
        <f>IF(B97="","",VLOOKUP(B97,Data!C:AN,30,0))</f>
        <v/>
      </c>
      <c r="AH97" s="1" t="str">
        <f>IF(B97="","",VLOOKUP(B97,Data!C:AN,31,0))</f>
        <v/>
      </c>
      <c r="AI97" s="55" t="str">
        <f>IF(B97="","",VLOOKUP(B97,Data!C:AN,32,0))</f>
        <v/>
      </c>
      <c r="AJ97" s="55" t="str">
        <f>IF(B97="","",VLOOKUP(B97,Data!C:AN,33,0))</f>
        <v/>
      </c>
    </row>
    <row r="98" spans="2:36" ht="15">
      <c r="B98" s="1" t="str">
        <f>IF($B$1=0,"",IF(COUNT($B$4:B97)+1&gt;$B$1,"",COUNT($B$4:B97)+1))</f>
        <v/>
      </c>
      <c r="C98" s="1" t="str">
        <f>IF(B98="","",VLOOKUP(B98,Data!C:AN,3,0))</f>
        <v/>
      </c>
      <c r="D98" s="1" t="str">
        <f>IF(B98="","",VLOOKUP(B98,Data!C:AN,4,0))</f>
        <v/>
      </c>
      <c r="E98" s="1" t="str">
        <f>IF(B98="","",VLOOKUP(B98,Data!C:AN,5,0))</f>
        <v/>
      </c>
      <c r="F98" s="1" t="str">
        <f>IF(B98="","",VLOOKUP(B98,Data!C:AN,12,0))</f>
        <v/>
      </c>
      <c r="G98" s="1" t="str">
        <f>IF(B98="","",VLOOKUP(B98,Data!C:AN,25,0))</f>
        <v/>
      </c>
      <c r="H98" s="77" t="str">
        <f>IF(B98="","",VLOOKUP(B98,Data!C:AN,26,0))</f>
        <v/>
      </c>
      <c r="I98" s="1" t="str">
        <f>IF(B98="","",VLOOKUP(B98,Data!C:AN,34,0))</f>
        <v/>
      </c>
      <c r="J98" s="1" t="str">
        <f>IF(B98="","",VLOOKUP(B98,Data!C:AN,36,0))</f>
        <v/>
      </c>
      <c r="K98" s="82" t="str">
        <f>IF(B98="","",VLOOKUP(B98,Data!C:AN,37,0))</f>
        <v/>
      </c>
      <c r="L98" s="1" t="str">
        <f>IF(B98="","",VLOOKUP(B98,Data!C:AN,6,0))</f>
        <v/>
      </c>
      <c r="M98" s="1" t="str">
        <f>IF(B98="","",VLOOKUP(B98,Data!C:AN,7,0))</f>
        <v/>
      </c>
      <c r="N98" s="1" t="str">
        <f>IF(B98="","",VLOOKUP(B98,Data!C:AN,8,0))</f>
        <v/>
      </c>
      <c r="O98" s="1" t="str">
        <f>IF(B98="","",VLOOKUP(B98,Data!C:AN,10,0))</f>
        <v/>
      </c>
      <c r="P98" s="1" t="str">
        <f>IF(B98="","",VLOOKUP(B98,Data!C:AN,11,0))</f>
        <v/>
      </c>
      <c r="Q98" s="1" t="str">
        <f>IF(B98="","",VLOOKUP(B98,Data!C:AN,12,0))</f>
        <v/>
      </c>
      <c r="R98" s="1" t="str">
        <f>IF(B98="","",VLOOKUP(B98,Data!C:AN,13,0))</f>
        <v/>
      </c>
      <c r="S98" s="2" t="str">
        <f>IF(B98="","",VLOOKUP(B98,Data!C:AN,14,0))</f>
        <v/>
      </c>
      <c r="T98" s="2" t="str">
        <f>IF(B98="","",VLOOKUP(B98,Data!C:AN,15,0))</f>
        <v/>
      </c>
      <c r="U98" s="2" t="str">
        <f>IF(B98="","",VLOOKUP(B98,Data!C:AN,16,0))</f>
        <v/>
      </c>
      <c r="V98" s="195" t="str">
        <f>IF(B98="","",VLOOKUP(B98,Data!C:AN,17,0))</f>
        <v/>
      </c>
      <c r="W98" s="2" t="str">
        <f>IF(B98="","",VLOOKUP(B98,Data!C:AN,18,0))</f>
        <v/>
      </c>
      <c r="X98" s="1" t="str">
        <f>IF(B98="","",VLOOKUP(B98,Data!C:AN,19,0))</f>
        <v/>
      </c>
      <c r="Y98" s="1" t="str">
        <f>IF(B98="","",VLOOKUP(B98,Data!C:AN,20,0))</f>
        <v/>
      </c>
      <c r="Z98" s="1" t="str">
        <f>IF(B98="","",VLOOKUP(B98,Data!C:AN,21,0))</f>
        <v/>
      </c>
      <c r="AA98" s="1" t="str">
        <f>IF(B98="","",VLOOKUP(B98,Data!C:AN,22,0))</f>
        <v/>
      </c>
      <c r="AB98" s="1" t="str">
        <f>IF(B98="","",VLOOKUP(B98,Data!C:AN,23,0))</f>
        <v/>
      </c>
      <c r="AC98" s="1" t="str">
        <f>IF(B98="","",VLOOKUP(B98,Data!C:AN,24,0))</f>
        <v/>
      </c>
      <c r="AD98" s="1" t="str">
        <f>IF(B98="","",VLOOKUP(B98,Data!C:AN,26,0))</f>
        <v/>
      </c>
      <c r="AE98" s="1" t="str">
        <f>IF(B98="","",VLOOKUP(B98,Data!C:AN,28,0))</f>
        <v/>
      </c>
      <c r="AF98" s="1" t="str">
        <f>IF(B98="","",VLOOKUP(B98,Data!C:AN,29,0))</f>
        <v/>
      </c>
      <c r="AG98" s="1" t="str">
        <f>IF(B98="","",VLOOKUP(B98,Data!C:AN,30,0))</f>
        <v/>
      </c>
      <c r="AH98" s="1" t="str">
        <f>IF(B98="","",VLOOKUP(B98,Data!C:AN,31,0))</f>
        <v/>
      </c>
      <c r="AI98" s="55" t="str">
        <f>IF(B98="","",VLOOKUP(B98,Data!C:AN,32,0))</f>
        <v/>
      </c>
      <c r="AJ98" s="55" t="str">
        <f>IF(B98="","",VLOOKUP(B98,Data!C:AN,33,0))</f>
        <v/>
      </c>
    </row>
    <row r="99" spans="2:36" ht="15">
      <c r="B99" s="1" t="str">
        <f>IF($B$1=0,"",IF(COUNT($B$4:B98)+1&gt;$B$1,"",COUNT($B$4:B98)+1))</f>
        <v/>
      </c>
      <c r="C99" s="1" t="str">
        <f>IF(B99="","",VLOOKUP(B99,Data!C:AN,3,0))</f>
        <v/>
      </c>
      <c r="D99" s="1" t="str">
        <f>IF(B99="","",VLOOKUP(B99,Data!C:AN,4,0))</f>
        <v/>
      </c>
      <c r="E99" s="1" t="str">
        <f>IF(B99="","",VLOOKUP(B99,Data!C:AN,5,0))</f>
        <v/>
      </c>
      <c r="F99" s="1" t="str">
        <f>IF(B99="","",VLOOKUP(B99,Data!C:AN,12,0))</f>
        <v/>
      </c>
      <c r="G99" s="1" t="str">
        <f>IF(B99="","",VLOOKUP(B99,Data!C:AN,25,0))</f>
        <v/>
      </c>
      <c r="H99" s="77" t="str">
        <f>IF(B99="","",VLOOKUP(B99,Data!C:AN,26,0))</f>
        <v/>
      </c>
      <c r="I99" s="1" t="str">
        <f>IF(B99="","",VLOOKUP(B99,Data!C:AN,34,0))</f>
        <v/>
      </c>
      <c r="J99" s="1" t="str">
        <f>IF(B99="","",VLOOKUP(B99,Data!C:AN,36,0))</f>
        <v/>
      </c>
      <c r="K99" s="82" t="str">
        <f>IF(B99="","",VLOOKUP(B99,Data!C:AN,37,0))</f>
        <v/>
      </c>
      <c r="L99" s="1" t="str">
        <f>IF(B99="","",VLOOKUP(B99,Data!C:AN,6,0))</f>
        <v/>
      </c>
      <c r="M99" s="1" t="str">
        <f>IF(B99="","",VLOOKUP(B99,Data!C:AN,7,0))</f>
        <v/>
      </c>
      <c r="N99" s="1" t="str">
        <f>IF(B99="","",VLOOKUP(B99,Data!C:AN,8,0))</f>
        <v/>
      </c>
      <c r="O99" s="1" t="str">
        <f>IF(B99="","",VLOOKUP(B99,Data!C:AN,10,0))</f>
        <v/>
      </c>
      <c r="P99" s="1" t="str">
        <f>IF(B99="","",VLOOKUP(B99,Data!C:AN,11,0))</f>
        <v/>
      </c>
      <c r="Q99" s="1" t="str">
        <f>IF(B99="","",VLOOKUP(B99,Data!C:AN,12,0))</f>
        <v/>
      </c>
      <c r="R99" s="1" t="str">
        <f>IF(B99="","",VLOOKUP(B99,Data!C:AN,13,0))</f>
        <v/>
      </c>
      <c r="S99" s="2" t="str">
        <f>IF(B99="","",VLOOKUP(B99,Data!C:AN,14,0))</f>
        <v/>
      </c>
      <c r="T99" s="2" t="str">
        <f>IF(B99="","",VLOOKUP(B99,Data!C:AN,15,0))</f>
        <v/>
      </c>
      <c r="U99" s="2" t="str">
        <f>IF(B99="","",VLOOKUP(B99,Data!C:AN,16,0))</f>
        <v/>
      </c>
      <c r="V99" s="195" t="str">
        <f>IF(B99="","",VLOOKUP(B99,Data!C:AN,17,0))</f>
        <v/>
      </c>
      <c r="W99" s="2" t="str">
        <f>IF(B99="","",VLOOKUP(B99,Data!C:AN,18,0))</f>
        <v/>
      </c>
      <c r="X99" s="1" t="str">
        <f>IF(B99="","",VLOOKUP(B99,Data!C:AN,19,0))</f>
        <v/>
      </c>
      <c r="Y99" s="1" t="str">
        <f>IF(B99="","",VLOOKUP(B99,Data!C:AN,20,0))</f>
        <v/>
      </c>
      <c r="Z99" s="1" t="str">
        <f>IF(B99="","",VLOOKUP(B99,Data!C:AN,21,0))</f>
        <v/>
      </c>
      <c r="AA99" s="1" t="str">
        <f>IF(B99="","",VLOOKUP(B99,Data!C:AN,22,0))</f>
        <v/>
      </c>
      <c r="AB99" s="1" t="str">
        <f>IF(B99="","",VLOOKUP(B99,Data!C:AN,23,0))</f>
        <v/>
      </c>
      <c r="AC99" s="1" t="str">
        <f>IF(B99="","",VLOOKUP(B99,Data!C:AN,24,0))</f>
        <v/>
      </c>
      <c r="AD99" s="1" t="str">
        <f>IF(B99="","",VLOOKUP(B99,Data!C:AN,26,0))</f>
        <v/>
      </c>
      <c r="AE99" s="1" t="str">
        <f>IF(B99="","",VLOOKUP(B99,Data!C:AN,28,0))</f>
        <v/>
      </c>
      <c r="AF99" s="1" t="str">
        <f>IF(B99="","",VLOOKUP(B99,Data!C:AN,29,0))</f>
        <v/>
      </c>
      <c r="AG99" s="1" t="str">
        <f>IF(B99="","",VLOOKUP(B99,Data!C:AN,30,0))</f>
        <v/>
      </c>
      <c r="AH99" s="1" t="str">
        <f>IF(B99="","",VLOOKUP(B99,Data!C:AN,31,0))</f>
        <v/>
      </c>
      <c r="AI99" s="55" t="str">
        <f>IF(B99="","",VLOOKUP(B99,Data!C:AN,32,0))</f>
        <v/>
      </c>
      <c r="AJ99" s="55" t="str">
        <f>IF(B99="","",VLOOKUP(B99,Data!C:AN,33,0))</f>
        <v/>
      </c>
    </row>
    <row r="100" spans="2:36" ht="15">
      <c r="B100" s="1" t="str">
        <f>IF($B$1=0,"",IF(COUNT($B$4:B99)+1&gt;$B$1,"",COUNT($B$4:B99)+1))</f>
        <v/>
      </c>
      <c r="C100" s="1" t="str">
        <f>IF(B100="","",VLOOKUP(B100,Data!C:AN,3,0))</f>
        <v/>
      </c>
      <c r="D100" s="1" t="str">
        <f>IF(B100="","",VLOOKUP(B100,Data!C:AN,4,0))</f>
        <v/>
      </c>
      <c r="E100" s="1" t="str">
        <f>IF(B100="","",VLOOKUP(B100,Data!C:AN,5,0))</f>
        <v/>
      </c>
      <c r="F100" s="1" t="str">
        <f>IF(B100="","",VLOOKUP(B100,Data!C:AN,12,0))</f>
        <v/>
      </c>
      <c r="G100" s="1" t="str">
        <f>IF(B100="","",VLOOKUP(B100,Data!C:AN,25,0))</f>
        <v/>
      </c>
      <c r="H100" s="77" t="str">
        <f>IF(B100="","",VLOOKUP(B100,Data!C:AN,26,0))</f>
        <v/>
      </c>
      <c r="I100" s="1" t="str">
        <f>IF(B100="","",VLOOKUP(B100,Data!C:AN,34,0))</f>
        <v/>
      </c>
      <c r="J100" s="1" t="str">
        <f>IF(B100="","",VLOOKUP(B100,Data!C:AN,36,0))</f>
        <v/>
      </c>
      <c r="K100" s="82" t="str">
        <f>IF(B100="","",VLOOKUP(B100,Data!C:AN,37,0))</f>
        <v/>
      </c>
      <c r="L100" s="1" t="str">
        <f>IF(B100="","",VLOOKUP(B100,Data!C:AN,6,0))</f>
        <v/>
      </c>
      <c r="M100" s="1" t="str">
        <f>IF(B100="","",VLOOKUP(B100,Data!C:AN,7,0))</f>
        <v/>
      </c>
      <c r="N100" s="1" t="str">
        <f>IF(B100="","",VLOOKUP(B100,Data!C:AN,8,0))</f>
        <v/>
      </c>
      <c r="O100" s="1" t="str">
        <f>IF(B100="","",VLOOKUP(B100,Data!C:AN,10,0))</f>
        <v/>
      </c>
      <c r="P100" s="1" t="str">
        <f>IF(B100="","",VLOOKUP(B100,Data!C:AN,11,0))</f>
        <v/>
      </c>
      <c r="Q100" s="1" t="str">
        <f>IF(B100="","",VLOOKUP(B100,Data!C:AN,12,0))</f>
        <v/>
      </c>
      <c r="R100" s="1" t="str">
        <f>IF(B100="","",VLOOKUP(B100,Data!C:AN,13,0))</f>
        <v/>
      </c>
      <c r="S100" s="2" t="str">
        <f>IF(B100="","",VLOOKUP(B100,Data!C:AN,14,0))</f>
        <v/>
      </c>
      <c r="T100" s="2" t="str">
        <f>IF(B100="","",VLOOKUP(B100,Data!C:AN,15,0))</f>
        <v/>
      </c>
      <c r="U100" s="2" t="str">
        <f>IF(B100="","",VLOOKUP(B100,Data!C:AN,16,0))</f>
        <v/>
      </c>
      <c r="V100" s="195" t="str">
        <f>IF(B100="","",VLOOKUP(B100,Data!C:AN,17,0))</f>
        <v/>
      </c>
      <c r="W100" s="2" t="str">
        <f>IF(B100="","",VLOOKUP(B100,Data!C:AN,18,0))</f>
        <v/>
      </c>
      <c r="X100" s="1" t="str">
        <f>IF(B100="","",VLOOKUP(B100,Data!C:AN,19,0))</f>
        <v/>
      </c>
      <c r="Y100" s="1" t="str">
        <f>IF(B100="","",VLOOKUP(B100,Data!C:AN,20,0))</f>
        <v/>
      </c>
      <c r="Z100" s="1" t="str">
        <f>IF(B100="","",VLOOKUP(B100,Data!C:AN,21,0))</f>
        <v/>
      </c>
      <c r="AA100" s="1" t="str">
        <f>IF(B100="","",VLOOKUP(B100,Data!C:AN,22,0))</f>
        <v/>
      </c>
      <c r="AB100" s="1" t="str">
        <f>IF(B100="","",VLOOKUP(B100,Data!C:AN,23,0))</f>
        <v/>
      </c>
      <c r="AC100" s="1" t="str">
        <f>IF(B100="","",VLOOKUP(B100,Data!C:AN,24,0))</f>
        <v/>
      </c>
      <c r="AD100" s="1" t="str">
        <f>IF(B100="","",VLOOKUP(B100,Data!C:AN,26,0))</f>
        <v/>
      </c>
      <c r="AE100" s="1" t="str">
        <f>IF(B100="","",VLOOKUP(B100,Data!C:AN,28,0))</f>
        <v/>
      </c>
      <c r="AF100" s="1" t="str">
        <f>IF(B100="","",VLOOKUP(B100,Data!C:AN,29,0))</f>
        <v/>
      </c>
      <c r="AG100" s="1" t="str">
        <f>IF(B100="","",VLOOKUP(B100,Data!C:AN,30,0))</f>
        <v/>
      </c>
      <c r="AH100" s="1" t="str">
        <f>IF(B100="","",VLOOKUP(B100,Data!C:AN,31,0))</f>
        <v/>
      </c>
      <c r="AI100" s="55" t="str">
        <f>IF(B100="","",VLOOKUP(B100,Data!C:AN,32,0))</f>
        <v/>
      </c>
      <c r="AJ100" s="55" t="str">
        <f>IF(B100="","",VLOOKUP(B100,Data!C:AN,33,0))</f>
        <v/>
      </c>
    </row>
    <row r="101" spans="2:36" ht="15">
      <c r="B101" s="1" t="str">
        <f>IF($B$1=0,"",IF(COUNT($B$4:B100)+1&gt;$B$1,"",COUNT($B$4:B100)+1))</f>
        <v/>
      </c>
      <c r="C101" s="1" t="str">
        <f>IF(B101="","",VLOOKUP(B101,Data!C:AN,3,0))</f>
        <v/>
      </c>
      <c r="D101" s="1" t="str">
        <f>IF(B101="","",VLOOKUP(B101,Data!C:AN,4,0))</f>
        <v/>
      </c>
      <c r="E101" s="1" t="str">
        <f>IF(B101="","",VLOOKUP(B101,Data!C:AN,5,0))</f>
        <v/>
      </c>
      <c r="F101" s="1" t="str">
        <f>IF(B101="","",VLOOKUP(B101,Data!C:AN,12,0))</f>
        <v/>
      </c>
      <c r="G101" s="1" t="str">
        <f>IF(B101="","",VLOOKUP(B101,Data!C:AN,25,0))</f>
        <v/>
      </c>
      <c r="H101" s="77" t="str">
        <f>IF(B101="","",VLOOKUP(B101,Data!C:AN,26,0))</f>
        <v/>
      </c>
      <c r="I101" s="1" t="str">
        <f>IF(B101="","",VLOOKUP(B101,Data!C:AN,34,0))</f>
        <v/>
      </c>
      <c r="J101" s="1" t="str">
        <f>IF(B101="","",VLOOKUP(B101,Data!C:AN,36,0))</f>
        <v/>
      </c>
      <c r="K101" s="82" t="str">
        <f>IF(B101="","",VLOOKUP(B101,Data!C:AN,37,0))</f>
        <v/>
      </c>
      <c r="L101" s="1" t="str">
        <f>IF(B101="","",VLOOKUP(B101,Data!C:AN,6,0))</f>
        <v/>
      </c>
      <c r="M101" s="1" t="str">
        <f>IF(B101="","",VLOOKUP(B101,Data!C:AN,7,0))</f>
        <v/>
      </c>
      <c r="N101" s="1" t="str">
        <f>IF(B101="","",VLOOKUP(B101,Data!C:AN,8,0))</f>
        <v/>
      </c>
      <c r="O101" s="1" t="str">
        <f>IF(B101="","",VLOOKUP(B101,Data!C:AN,10,0))</f>
        <v/>
      </c>
      <c r="P101" s="1" t="str">
        <f>IF(B101="","",VLOOKUP(B101,Data!C:AN,11,0))</f>
        <v/>
      </c>
      <c r="Q101" s="1" t="str">
        <f>IF(B101="","",VLOOKUP(B101,Data!C:AN,12,0))</f>
        <v/>
      </c>
      <c r="R101" s="1" t="str">
        <f>IF(B101="","",VLOOKUP(B101,Data!C:AN,13,0))</f>
        <v/>
      </c>
      <c r="S101" s="2" t="str">
        <f>IF(B101="","",VLOOKUP(B101,Data!C:AN,14,0))</f>
        <v/>
      </c>
      <c r="T101" s="2" t="str">
        <f>IF(B101="","",VLOOKUP(B101,Data!C:AN,15,0))</f>
        <v/>
      </c>
      <c r="U101" s="2" t="str">
        <f>IF(B101="","",VLOOKUP(B101,Data!C:AN,16,0))</f>
        <v/>
      </c>
      <c r="V101" s="195" t="str">
        <f>IF(B101="","",VLOOKUP(B101,Data!C:AN,17,0))</f>
        <v/>
      </c>
      <c r="W101" s="2" t="str">
        <f>IF(B101="","",VLOOKUP(B101,Data!C:AN,18,0))</f>
        <v/>
      </c>
      <c r="X101" s="1" t="str">
        <f>IF(B101="","",VLOOKUP(B101,Data!C:AN,19,0))</f>
        <v/>
      </c>
      <c r="Y101" s="1" t="str">
        <f>IF(B101="","",VLOOKUP(B101,Data!C:AN,20,0))</f>
        <v/>
      </c>
      <c r="Z101" s="1" t="str">
        <f>IF(B101="","",VLOOKUP(B101,Data!C:AN,21,0))</f>
        <v/>
      </c>
      <c r="AA101" s="1" t="str">
        <f>IF(B101="","",VLOOKUP(B101,Data!C:AN,22,0))</f>
        <v/>
      </c>
      <c r="AB101" s="1" t="str">
        <f>IF(B101="","",VLOOKUP(B101,Data!C:AN,23,0))</f>
        <v/>
      </c>
      <c r="AC101" s="1" t="str">
        <f>IF(B101="","",VLOOKUP(B101,Data!C:AN,24,0))</f>
        <v/>
      </c>
      <c r="AD101" s="1" t="str">
        <f>IF(B101="","",VLOOKUP(B101,Data!C:AN,26,0))</f>
        <v/>
      </c>
      <c r="AE101" s="1" t="str">
        <f>IF(B101="","",VLOOKUP(B101,Data!C:AN,28,0))</f>
        <v/>
      </c>
      <c r="AF101" s="1" t="str">
        <f>IF(B101="","",VLOOKUP(B101,Data!C:AN,29,0))</f>
        <v/>
      </c>
      <c r="AG101" s="1" t="str">
        <f>IF(B101="","",VLOOKUP(B101,Data!C:AN,30,0))</f>
        <v/>
      </c>
      <c r="AH101" s="1" t="str">
        <f>IF(B101="","",VLOOKUP(B101,Data!C:AN,31,0))</f>
        <v/>
      </c>
      <c r="AI101" s="55" t="str">
        <f>IF(B101="","",VLOOKUP(B101,Data!C:AN,32,0))</f>
        <v/>
      </c>
      <c r="AJ101" s="55" t="str">
        <f>IF(B101="","",VLOOKUP(B101,Data!C:AN,33,0))</f>
        <v/>
      </c>
    </row>
    <row r="102" spans="2:36" ht="15">
      <c r="B102" s="1" t="str">
        <f>IF($B$1=0,"",IF(COUNT($B$4:B101)+1&gt;$B$1,"",COUNT($B$4:B101)+1))</f>
        <v/>
      </c>
      <c r="C102" s="1" t="str">
        <f>IF(B102="","",VLOOKUP(B102,Data!C:AN,3,0))</f>
        <v/>
      </c>
      <c r="D102" s="1" t="str">
        <f>IF(B102="","",VLOOKUP(B102,Data!C:AN,4,0))</f>
        <v/>
      </c>
      <c r="E102" s="1" t="str">
        <f>IF(B102="","",VLOOKUP(B102,Data!C:AN,5,0))</f>
        <v/>
      </c>
      <c r="F102" s="1" t="str">
        <f>IF(B102="","",VLOOKUP(B102,Data!C:AN,12,0))</f>
        <v/>
      </c>
      <c r="G102" s="1" t="str">
        <f>IF(B102="","",VLOOKUP(B102,Data!C:AN,25,0))</f>
        <v/>
      </c>
      <c r="H102" s="77" t="str">
        <f>IF(B102="","",VLOOKUP(B102,Data!C:AN,26,0))</f>
        <v/>
      </c>
      <c r="I102" s="1" t="str">
        <f>IF(B102="","",VLOOKUP(B102,Data!C:AN,34,0))</f>
        <v/>
      </c>
      <c r="J102" s="1" t="str">
        <f>IF(B102="","",VLOOKUP(B102,Data!C:AN,36,0))</f>
        <v/>
      </c>
      <c r="K102" s="82" t="str">
        <f>IF(B102="","",VLOOKUP(B102,Data!C:AN,37,0))</f>
        <v/>
      </c>
      <c r="L102" s="1" t="str">
        <f>IF(B102="","",VLOOKUP(B102,Data!C:AN,6,0))</f>
        <v/>
      </c>
      <c r="M102" s="1" t="str">
        <f>IF(B102="","",VLOOKUP(B102,Data!C:AN,7,0))</f>
        <v/>
      </c>
      <c r="N102" s="1" t="str">
        <f>IF(B102="","",VLOOKUP(B102,Data!C:AN,8,0))</f>
        <v/>
      </c>
      <c r="O102" s="1" t="str">
        <f>IF(B102="","",VLOOKUP(B102,Data!C:AN,10,0))</f>
        <v/>
      </c>
      <c r="P102" s="1" t="str">
        <f>IF(B102="","",VLOOKUP(B102,Data!C:AN,11,0))</f>
        <v/>
      </c>
      <c r="Q102" s="1" t="str">
        <f>IF(B102="","",VLOOKUP(B102,Data!C:AN,12,0))</f>
        <v/>
      </c>
      <c r="R102" s="1" t="str">
        <f>IF(B102="","",VLOOKUP(B102,Data!C:AN,13,0))</f>
        <v/>
      </c>
      <c r="S102" s="2" t="str">
        <f>IF(B102="","",VLOOKUP(B102,Data!C:AN,14,0))</f>
        <v/>
      </c>
      <c r="T102" s="2" t="str">
        <f>IF(B102="","",VLOOKUP(B102,Data!C:AN,15,0))</f>
        <v/>
      </c>
      <c r="U102" s="2" t="str">
        <f>IF(B102="","",VLOOKUP(B102,Data!C:AN,16,0))</f>
        <v/>
      </c>
      <c r="V102" s="195" t="str">
        <f>IF(B102="","",VLOOKUP(B102,Data!C:AN,17,0))</f>
        <v/>
      </c>
      <c r="W102" s="2" t="str">
        <f>IF(B102="","",VLOOKUP(B102,Data!C:AN,18,0))</f>
        <v/>
      </c>
      <c r="X102" s="1" t="str">
        <f>IF(B102="","",VLOOKUP(B102,Data!C:AN,19,0))</f>
        <v/>
      </c>
      <c r="Y102" s="1" t="str">
        <f>IF(B102="","",VLOOKUP(B102,Data!C:AN,20,0))</f>
        <v/>
      </c>
      <c r="Z102" s="1" t="str">
        <f>IF(B102="","",VLOOKUP(B102,Data!C:AN,21,0))</f>
        <v/>
      </c>
      <c r="AA102" s="1" t="str">
        <f>IF(B102="","",VLOOKUP(B102,Data!C:AN,22,0))</f>
        <v/>
      </c>
      <c r="AB102" s="1" t="str">
        <f>IF(B102="","",VLOOKUP(B102,Data!C:AN,23,0))</f>
        <v/>
      </c>
      <c r="AC102" s="1" t="str">
        <f>IF(B102="","",VLOOKUP(B102,Data!C:AN,24,0))</f>
        <v/>
      </c>
      <c r="AD102" s="1" t="str">
        <f>IF(B102="","",VLOOKUP(B102,Data!C:AN,26,0))</f>
        <v/>
      </c>
      <c r="AE102" s="1" t="str">
        <f>IF(B102="","",VLOOKUP(B102,Data!C:AN,28,0))</f>
        <v/>
      </c>
      <c r="AF102" s="1" t="str">
        <f>IF(B102="","",VLOOKUP(B102,Data!C:AN,29,0))</f>
        <v/>
      </c>
      <c r="AG102" s="1" t="str">
        <f>IF(B102="","",VLOOKUP(B102,Data!C:AN,30,0))</f>
        <v/>
      </c>
      <c r="AH102" s="1" t="str">
        <f>IF(B102="","",VLOOKUP(B102,Data!C:AN,31,0))</f>
        <v/>
      </c>
      <c r="AI102" s="55" t="str">
        <f>IF(B102="","",VLOOKUP(B102,Data!C:AN,32,0))</f>
        <v/>
      </c>
      <c r="AJ102" s="55" t="str">
        <f>IF(B102="","",VLOOKUP(B102,Data!C:AN,33,0))</f>
        <v/>
      </c>
    </row>
    <row r="103" spans="2:36" ht="15">
      <c r="B103" s="1" t="str">
        <f>IF($B$1=0,"",IF(COUNT($B$4:B102)+1&gt;$B$1,"",COUNT($B$4:B102)+1))</f>
        <v/>
      </c>
      <c r="C103" s="1" t="str">
        <f>IF(B103="","",VLOOKUP(B103,Data!C:AN,3,0))</f>
        <v/>
      </c>
      <c r="D103" s="1" t="str">
        <f>IF(B103="","",VLOOKUP(B103,Data!C:AN,4,0))</f>
        <v/>
      </c>
      <c r="E103" s="1" t="str">
        <f>IF(B103="","",VLOOKUP(B103,Data!C:AN,5,0))</f>
        <v/>
      </c>
      <c r="F103" s="1" t="str">
        <f>IF(B103="","",VLOOKUP(B103,Data!C:AN,12,0))</f>
        <v/>
      </c>
      <c r="G103" s="1" t="str">
        <f>IF(B103="","",VLOOKUP(B103,Data!C:AN,25,0))</f>
        <v/>
      </c>
      <c r="H103" s="77" t="str">
        <f>IF(B103="","",VLOOKUP(B103,Data!C:AN,26,0))</f>
        <v/>
      </c>
      <c r="I103" s="1" t="str">
        <f>IF(B103="","",VLOOKUP(B103,Data!C:AN,34,0))</f>
        <v/>
      </c>
      <c r="J103" s="1" t="str">
        <f>IF(B103="","",VLOOKUP(B103,Data!C:AN,36,0))</f>
        <v/>
      </c>
      <c r="K103" s="82" t="str">
        <f>IF(B103="","",VLOOKUP(B103,Data!C:AN,37,0))</f>
        <v/>
      </c>
      <c r="L103" s="1" t="str">
        <f>IF(B103="","",VLOOKUP(B103,Data!C:AN,6,0))</f>
        <v/>
      </c>
      <c r="M103" s="1" t="str">
        <f>IF(B103="","",VLOOKUP(B103,Data!C:AN,7,0))</f>
        <v/>
      </c>
      <c r="N103" s="1" t="str">
        <f>IF(B103="","",VLOOKUP(B103,Data!C:AN,8,0))</f>
        <v/>
      </c>
      <c r="O103" s="1" t="str">
        <f>IF(B103="","",VLOOKUP(B103,Data!C:AN,10,0))</f>
        <v/>
      </c>
      <c r="P103" s="1" t="str">
        <f>IF(B103="","",VLOOKUP(B103,Data!C:AN,11,0))</f>
        <v/>
      </c>
      <c r="Q103" s="1" t="str">
        <f>IF(B103="","",VLOOKUP(B103,Data!C:AN,12,0))</f>
        <v/>
      </c>
      <c r="R103" s="1" t="str">
        <f>IF(B103="","",VLOOKUP(B103,Data!C:AN,13,0))</f>
        <v/>
      </c>
      <c r="S103" s="2" t="str">
        <f>IF(B103="","",VLOOKUP(B103,Data!C:AN,14,0))</f>
        <v/>
      </c>
      <c r="T103" s="2" t="str">
        <f>IF(B103="","",VLOOKUP(B103,Data!C:AN,15,0))</f>
        <v/>
      </c>
      <c r="U103" s="2" t="str">
        <f>IF(B103="","",VLOOKUP(B103,Data!C:AN,16,0))</f>
        <v/>
      </c>
      <c r="V103" s="195" t="str">
        <f>IF(B103="","",VLOOKUP(B103,Data!C:AN,17,0))</f>
        <v/>
      </c>
      <c r="W103" s="2" t="str">
        <f>IF(B103="","",VLOOKUP(B103,Data!C:AN,18,0))</f>
        <v/>
      </c>
      <c r="X103" s="1" t="str">
        <f>IF(B103="","",VLOOKUP(B103,Data!C:AN,19,0))</f>
        <v/>
      </c>
      <c r="Y103" s="1" t="str">
        <f>IF(B103="","",VLOOKUP(B103,Data!C:AN,20,0))</f>
        <v/>
      </c>
      <c r="Z103" s="1" t="str">
        <f>IF(B103="","",VLOOKUP(B103,Data!C:AN,21,0))</f>
        <v/>
      </c>
      <c r="AA103" s="1" t="str">
        <f>IF(B103="","",VLOOKUP(B103,Data!C:AN,22,0))</f>
        <v/>
      </c>
      <c r="AB103" s="1" t="str">
        <f>IF(B103="","",VLOOKUP(B103,Data!C:AN,23,0))</f>
        <v/>
      </c>
      <c r="AC103" s="1" t="str">
        <f>IF(B103="","",VLOOKUP(B103,Data!C:AN,24,0))</f>
        <v/>
      </c>
      <c r="AD103" s="1" t="str">
        <f>IF(B103="","",VLOOKUP(B103,Data!C:AN,26,0))</f>
        <v/>
      </c>
      <c r="AE103" s="1" t="str">
        <f>IF(B103="","",VLOOKUP(B103,Data!C:AN,28,0))</f>
        <v/>
      </c>
      <c r="AF103" s="1" t="str">
        <f>IF(B103="","",VLOOKUP(B103,Data!C:AN,29,0))</f>
        <v/>
      </c>
      <c r="AG103" s="1" t="str">
        <f>IF(B103="","",VLOOKUP(B103,Data!C:AN,30,0))</f>
        <v/>
      </c>
      <c r="AH103" s="1" t="str">
        <f>IF(B103="","",VLOOKUP(B103,Data!C:AN,31,0))</f>
        <v/>
      </c>
      <c r="AI103" s="55" t="str">
        <f>IF(B103="","",VLOOKUP(B103,Data!C:AN,32,0))</f>
        <v/>
      </c>
      <c r="AJ103" s="55" t="str">
        <f>IF(B103="","",VLOOKUP(B103,Data!C:AN,33,0))</f>
        <v/>
      </c>
    </row>
    <row r="104" spans="2:36" ht="15">
      <c r="B104" s="1" t="str">
        <f>IF($B$1=0,"",IF(COUNT($B$4:B103)+1&gt;$B$1,"",COUNT($B$4:B103)+1))</f>
        <v/>
      </c>
      <c r="C104" s="1" t="str">
        <f>IF(B104="","",VLOOKUP(B104,Data!C:AN,3,0))</f>
        <v/>
      </c>
      <c r="D104" s="1" t="str">
        <f>IF(B104="","",VLOOKUP(B104,Data!C:AN,4,0))</f>
        <v/>
      </c>
      <c r="E104" s="1" t="str">
        <f>IF(B104="","",VLOOKUP(B104,Data!C:AN,5,0))</f>
        <v/>
      </c>
      <c r="F104" s="1" t="str">
        <f>IF(B104="","",VLOOKUP(B104,Data!C:AN,12,0))</f>
        <v/>
      </c>
      <c r="G104" s="1" t="str">
        <f>IF(B104="","",VLOOKUP(B104,Data!C:AN,25,0))</f>
        <v/>
      </c>
      <c r="H104" s="77" t="str">
        <f>IF(B104="","",VLOOKUP(B104,Data!C:AN,26,0))</f>
        <v/>
      </c>
      <c r="I104" s="1" t="str">
        <f>IF(B104="","",VLOOKUP(B104,Data!C:AN,34,0))</f>
        <v/>
      </c>
      <c r="J104" s="1" t="str">
        <f>IF(B104="","",VLOOKUP(B104,Data!C:AN,36,0))</f>
        <v/>
      </c>
      <c r="K104" s="82" t="str">
        <f>IF(B104="","",VLOOKUP(B104,Data!C:AN,37,0))</f>
        <v/>
      </c>
      <c r="L104" s="1" t="str">
        <f>IF(B104="","",VLOOKUP(B104,Data!C:AN,6,0))</f>
        <v/>
      </c>
      <c r="M104" s="1" t="str">
        <f>IF(B104="","",VLOOKUP(B104,Data!C:AN,7,0))</f>
        <v/>
      </c>
      <c r="N104" s="1" t="str">
        <f>IF(B104="","",VLOOKUP(B104,Data!C:AN,8,0))</f>
        <v/>
      </c>
      <c r="O104" s="1" t="str">
        <f>IF(B104="","",VLOOKUP(B104,Data!C:AN,10,0))</f>
        <v/>
      </c>
      <c r="P104" s="1" t="str">
        <f>IF(B104="","",VLOOKUP(B104,Data!C:AN,11,0))</f>
        <v/>
      </c>
      <c r="Q104" s="1" t="str">
        <f>IF(B104="","",VLOOKUP(B104,Data!C:AN,12,0))</f>
        <v/>
      </c>
      <c r="R104" s="1" t="str">
        <f>IF(B104="","",VLOOKUP(B104,Data!C:AN,13,0))</f>
        <v/>
      </c>
      <c r="S104" s="2" t="str">
        <f>IF(B104="","",VLOOKUP(B104,Data!C:AN,14,0))</f>
        <v/>
      </c>
      <c r="T104" s="2" t="str">
        <f>IF(B104="","",VLOOKUP(B104,Data!C:AN,15,0))</f>
        <v/>
      </c>
      <c r="U104" s="2" t="str">
        <f>IF(B104="","",VLOOKUP(B104,Data!C:AN,16,0))</f>
        <v/>
      </c>
      <c r="V104" s="195" t="str">
        <f>IF(B104="","",VLOOKUP(B104,Data!C:AN,17,0))</f>
        <v/>
      </c>
      <c r="W104" s="2" t="str">
        <f>IF(B104="","",VLOOKUP(B104,Data!C:AN,18,0))</f>
        <v/>
      </c>
      <c r="X104" s="1" t="str">
        <f>IF(B104="","",VLOOKUP(B104,Data!C:AN,19,0))</f>
        <v/>
      </c>
      <c r="Y104" s="1" t="str">
        <f>IF(B104="","",VLOOKUP(B104,Data!C:AN,20,0))</f>
        <v/>
      </c>
      <c r="Z104" s="1" t="str">
        <f>IF(B104="","",VLOOKUP(B104,Data!C:AN,21,0))</f>
        <v/>
      </c>
      <c r="AA104" s="1" t="str">
        <f>IF(B104="","",VLOOKUP(B104,Data!C:AN,22,0))</f>
        <v/>
      </c>
      <c r="AB104" s="1" t="str">
        <f>IF(B104="","",VLOOKUP(B104,Data!C:AN,23,0))</f>
        <v/>
      </c>
      <c r="AC104" s="1" t="str">
        <f>IF(B104="","",VLOOKUP(B104,Data!C:AN,24,0))</f>
        <v/>
      </c>
      <c r="AD104" s="1" t="str">
        <f>IF(B104="","",VLOOKUP(B104,Data!C:AN,26,0))</f>
        <v/>
      </c>
      <c r="AE104" s="1" t="str">
        <f>IF(B104="","",VLOOKUP(B104,Data!C:AN,28,0))</f>
        <v/>
      </c>
      <c r="AF104" s="1" t="str">
        <f>IF(B104="","",VLOOKUP(B104,Data!C:AN,29,0))</f>
        <v/>
      </c>
      <c r="AG104" s="1" t="str">
        <f>IF(B104="","",VLOOKUP(B104,Data!C:AN,30,0))</f>
        <v/>
      </c>
      <c r="AH104" s="1" t="str">
        <f>IF(B104="","",VLOOKUP(B104,Data!C:AN,31,0))</f>
        <v/>
      </c>
      <c r="AI104" s="55" t="str">
        <f>IF(B104="","",VLOOKUP(B104,Data!C:AN,32,0))</f>
        <v/>
      </c>
      <c r="AJ104" s="55" t="str">
        <f>IF(B104="","",VLOOKUP(B104,Data!C:AN,33,0))</f>
        <v/>
      </c>
    </row>
    <row r="105" spans="2:36" ht="15">
      <c r="B105" s="1" t="str">
        <f>IF($B$1=0,"",IF(COUNT($B$4:B104)+1&gt;$B$1,"",COUNT($B$4:B104)+1))</f>
        <v/>
      </c>
      <c r="C105" s="1" t="str">
        <f>IF(B105="","",VLOOKUP(B105,Data!C:AN,3,0))</f>
        <v/>
      </c>
      <c r="D105" s="1" t="str">
        <f>IF(B105="","",VLOOKUP(B105,Data!C:AN,4,0))</f>
        <v/>
      </c>
      <c r="E105" s="1" t="str">
        <f>IF(B105="","",VLOOKUP(B105,Data!C:AN,5,0))</f>
        <v/>
      </c>
      <c r="F105" s="1" t="str">
        <f>IF(B105="","",VLOOKUP(B105,Data!C:AN,12,0))</f>
        <v/>
      </c>
      <c r="G105" s="1" t="str">
        <f>IF(B105="","",VLOOKUP(B105,Data!C:AN,25,0))</f>
        <v/>
      </c>
      <c r="H105" s="77" t="str">
        <f>IF(B105="","",VLOOKUP(B105,Data!C:AN,26,0))</f>
        <v/>
      </c>
      <c r="I105" s="1" t="str">
        <f>IF(B105="","",VLOOKUP(B105,Data!C:AN,34,0))</f>
        <v/>
      </c>
      <c r="J105" s="1" t="str">
        <f>IF(B105="","",VLOOKUP(B105,Data!C:AN,36,0))</f>
        <v/>
      </c>
      <c r="K105" s="82" t="str">
        <f>IF(B105="","",VLOOKUP(B105,Data!C:AN,37,0))</f>
        <v/>
      </c>
      <c r="L105" s="1" t="str">
        <f>IF(B105="","",VLOOKUP(B105,Data!C:AN,6,0))</f>
        <v/>
      </c>
      <c r="M105" s="1" t="str">
        <f>IF(B105="","",VLOOKUP(B105,Data!C:AN,7,0))</f>
        <v/>
      </c>
      <c r="N105" s="1" t="str">
        <f>IF(B105="","",VLOOKUP(B105,Data!C:AN,8,0))</f>
        <v/>
      </c>
      <c r="O105" s="1" t="str">
        <f>IF(B105="","",VLOOKUP(B105,Data!C:AN,10,0))</f>
        <v/>
      </c>
      <c r="P105" s="1" t="str">
        <f>IF(B105="","",VLOOKUP(B105,Data!C:AN,11,0))</f>
        <v/>
      </c>
      <c r="Q105" s="1" t="str">
        <f>IF(B105="","",VLOOKUP(B105,Data!C:AN,12,0))</f>
        <v/>
      </c>
      <c r="R105" s="1" t="str">
        <f>IF(B105="","",VLOOKUP(B105,Data!C:AN,13,0))</f>
        <v/>
      </c>
      <c r="S105" s="2" t="str">
        <f>IF(B105="","",VLOOKUP(B105,Data!C:AN,14,0))</f>
        <v/>
      </c>
      <c r="T105" s="2" t="str">
        <f>IF(B105="","",VLOOKUP(B105,Data!C:AN,15,0))</f>
        <v/>
      </c>
      <c r="U105" s="2" t="str">
        <f>IF(B105="","",VLOOKUP(B105,Data!C:AN,16,0))</f>
        <v/>
      </c>
      <c r="V105" s="195" t="str">
        <f>IF(B105="","",VLOOKUP(B105,Data!C:AN,17,0))</f>
        <v/>
      </c>
      <c r="W105" s="2" t="str">
        <f>IF(B105="","",VLOOKUP(B105,Data!C:AN,18,0))</f>
        <v/>
      </c>
      <c r="X105" s="1" t="str">
        <f>IF(B105="","",VLOOKUP(B105,Data!C:AN,19,0))</f>
        <v/>
      </c>
      <c r="Y105" s="1" t="str">
        <f>IF(B105="","",VLOOKUP(B105,Data!C:AN,20,0))</f>
        <v/>
      </c>
      <c r="Z105" s="1" t="str">
        <f>IF(B105="","",VLOOKUP(B105,Data!C:AN,21,0))</f>
        <v/>
      </c>
      <c r="AA105" s="1" t="str">
        <f>IF(B105="","",VLOOKUP(B105,Data!C:AN,22,0))</f>
        <v/>
      </c>
      <c r="AB105" s="1" t="str">
        <f>IF(B105="","",VLOOKUP(B105,Data!C:AN,23,0))</f>
        <v/>
      </c>
      <c r="AC105" s="1" t="str">
        <f>IF(B105="","",VLOOKUP(B105,Data!C:AN,24,0))</f>
        <v/>
      </c>
      <c r="AD105" s="1" t="str">
        <f>IF(B105="","",VLOOKUP(B105,Data!C:AN,26,0))</f>
        <v/>
      </c>
      <c r="AE105" s="1" t="str">
        <f>IF(B105="","",VLOOKUP(B105,Data!C:AN,28,0))</f>
        <v/>
      </c>
      <c r="AF105" s="1" t="str">
        <f>IF(B105="","",VLOOKUP(B105,Data!C:AN,29,0))</f>
        <v/>
      </c>
      <c r="AG105" s="1" t="str">
        <f>IF(B105="","",VLOOKUP(B105,Data!C:AN,30,0))</f>
        <v/>
      </c>
      <c r="AH105" s="1" t="str">
        <f>IF(B105="","",VLOOKUP(B105,Data!C:AN,31,0))</f>
        <v/>
      </c>
      <c r="AI105" s="55" t="str">
        <f>IF(B105="","",VLOOKUP(B105,Data!C:AN,32,0))</f>
        <v/>
      </c>
      <c r="AJ105" s="55" t="str">
        <f>IF(B105="","",VLOOKUP(B105,Data!C:AN,33,0))</f>
        <v/>
      </c>
    </row>
    <row r="106" spans="2:36" ht="15">
      <c r="B106" s="1" t="str">
        <f>IF($B$1=0,"",IF(COUNT($B$4:B105)+1&gt;$B$1,"",COUNT($B$4:B105)+1))</f>
        <v/>
      </c>
      <c r="C106" s="1" t="str">
        <f>IF(B106="","",VLOOKUP(B106,Data!C:AN,3,0))</f>
        <v/>
      </c>
      <c r="D106" s="1" t="str">
        <f>IF(B106="","",VLOOKUP(B106,Data!C:AN,4,0))</f>
        <v/>
      </c>
      <c r="E106" s="1" t="str">
        <f>IF(B106="","",VLOOKUP(B106,Data!C:AN,5,0))</f>
        <v/>
      </c>
      <c r="F106" s="1" t="str">
        <f>IF(B106="","",VLOOKUP(B106,Data!C:AN,12,0))</f>
        <v/>
      </c>
      <c r="G106" s="1" t="str">
        <f>IF(B106="","",VLOOKUP(B106,Data!C:AN,25,0))</f>
        <v/>
      </c>
      <c r="H106" s="77" t="str">
        <f>IF(B106="","",VLOOKUP(B106,Data!C:AN,26,0))</f>
        <v/>
      </c>
      <c r="I106" s="1" t="str">
        <f>IF(B106="","",VLOOKUP(B106,Data!C:AN,34,0))</f>
        <v/>
      </c>
      <c r="J106" s="1" t="str">
        <f>IF(B106="","",VLOOKUP(B106,Data!C:AN,36,0))</f>
        <v/>
      </c>
      <c r="K106" s="82" t="str">
        <f>IF(B106="","",VLOOKUP(B106,Data!C:AN,37,0))</f>
        <v/>
      </c>
      <c r="L106" s="1" t="str">
        <f>IF(B106="","",VLOOKUP(B106,Data!C:AN,6,0))</f>
        <v/>
      </c>
      <c r="M106" s="1" t="str">
        <f>IF(B106="","",VLOOKUP(B106,Data!C:AN,7,0))</f>
        <v/>
      </c>
      <c r="N106" s="1" t="str">
        <f>IF(B106="","",VLOOKUP(B106,Data!C:AN,8,0))</f>
        <v/>
      </c>
      <c r="O106" s="1" t="str">
        <f>IF(B106="","",VLOOKUP(B106,Data!C:AN,10,0))</f>
        <v/>
      </c>
      <c r="P106" s="1" t="str">
        <f>IF(B106="","",VLOOKUP(B106,Data!C:AN,11,0))</f>
        <v/>
      </c>
      <c r="Q106" s="1" t="str">
        <f>IF(B106="","",VLOOKUP(B106,Data!C:AN,12,0))</f>
        <v/>
      </c>
      <c r="R106" s="1" t="str">
        <f>IF(B106="","",VLOOKUP(B106,Data!C:AN,13,0))</f>
        <v/>
      </c>
      <c r="S106" s="2" t="str">
        <f>IF(B106="","",VLOOKUP(B106,Data!C:AN,14,0))</f>
        <v/>
      </c>
      <c r="T106" s="2" t="str">
        <f>IF(B106="","",VLOOKUP(B106,Data!C:AN,15,0))</f>
        <v/>
      </c>
      <c r="U106" s="2" t="str">
        <f>IF(B106="","",VLOOKUP(B106,Data!C:AN,16,0))</f>
        <v/>
      </c>
      <c r="V106" s="195" t="str">
        <f>IF(B106="","",VLOOKUP(B106,Data!C:AN,17,0))</f>
        <v/>
      </c>
      <c r="W106" s="2" t="str">
        <f>IF(B106="","",VLOOKUP(B106,Data!C:AN,18,0))</f>
        <v/>
      </c>
      <c r="X106" s="1" t="str">
        <f>IF(B106="","",VLOOKUP(B106,Data!C:AN,19,0))</f>
        <v/>
      </c>
      <c r="Y106" s="1" t="str">
        <f>IF(B106="","",VLOOKUP(B106,Data!C:AN,20,0))</f>
        <v/>
      </c>
      <c r="Z106" s="1" t="str">
        <f>IF(B106="","",VLOOKUP(B106,Data!C:AN,21,0))</f>
        <v/>
      </c>
      <c r="AA106" s="1" t="str">
        <f>IF(B106="","",VLOOKUP(B106,Data!C:AN,22,0))</f>
        <v/>
      </c>
      <c r="AB106" s="1" t="str">
        <f>IF(B106="","",VLOOKUP(B106,Data!C:AN,23,0))</f>
        <v/>
      </c>
      <c r="AC106" s="1" t="str">
        <f>IF(B106="","",VLOOKUP(B106,Data!C:AN,24,0))</f>
        <v/>
      </c>
      <c r="AD106" s="1" t="str">
        <f>IF(B106="","",VLOOKUP(B106,Data!C:AN,26,0))</f>
        <v/>
      </c>
      <c r="AE106" s="1" t="str">
        <f>IF(B106="","",VLOOKUP(B106,Data!C:AN,28,0))</f>
        <v/>
      </c>
      <c r="AF106" s="1" t="str">
        <f>IF(B106="","",VLOOKUP(B106,Data!C:AN,29,0))</f>
        <v/>
      </c>
      <c r="AG106" s="1" t="str">
        <f>IF(B106="","",VLOOKUP(B106,Data!C:AN,30,0))</f>
        <v/>
      </c>
      <c r="AH106" s="1" t="str">
        <f>IF(B106="","",VLOOKUP(B106,Data!C:AN,31,0))</f>
        <v/>
      </c>
      <c r="AI106" s="55" t="str">
        <f>IF(B106="","",VLOOKUP(B106,Data!C:AN,32,0))</f>
        <v/>
      </c>
      <c r="AJ106" s="55" t="str">
        <f>IF(B106="","",VLOOKUP(B106,Data!C:AN,33,0))</f>
        <v/>
      </c>
    </row>
    <row r="107" spans="2:36" ht="15">
      <c r="B107" s="1" t="str">
        <f>IF($B$1=0,"",IF(COUNT($B$4:B106)+1&gt;$B$1,"",COUNT($B$4:B106)+1))</f>
        <v/>
      </c>
      <c r="C107" s="1" t="str">
        <f>IF(B107="","",VLOOKUP(B107,Data!C:AN,3,0))</f>
        <v/>
      </c>
      <c r="D107" s="1" t="str">
        <f>IF(B107="","",VLOOKUP(B107,Data!C:AN,4,0))</f>
        <v/>
      </c>
      <c r="E107" s="1" t="str">
        <f>IF(B107="","",VLOOKUP(B107,Data!C:AN,5,0))</f>
        <v/>
      </c>
      <c r="F107" s="1" t="str">
        <f>IF(B107="","",VLOOKUP(B107,Data!C:AN,12,0))</f>
        <v/>
      </c>
      <c r="G107" s="1" t="str">
        <f>IF(B107="","",VLOOKUP(B107,Data!C:AN,25,0))</f>
        <v/>
      </c>
      <c r="H107" s="77" t="str">
        <f>IF(B107="","",VLOOKUP(B107,Data!C:AN,26,0))</f>
        <v/>
      </c>
      <c r="I107" s="1" t="str">
        <f>IF(B107="","",VLOOKUP(B107,Data!C:AN,34,0))</f>
        <v/>
      </c>
      <c r="J107" s="1" t="str">
        <f>IF(B107="","",VLOOKUP(B107,Data!C:AN,36,0))</f>
        <v/>
      </c>
      <c r="K107" s="82" t="str">
        <f>IF(B107="","",VLOOKUP(B107,Data!C:AN,37,0))</f>
        <v/>
      </c>
      <c r="L107" s="1" t="str">
        <f>IF(B107="","",VLOOKUP(B107,Data!C:AN,6,0))</f>
        <v/>
      </c>
      <c r="M107" s="1" t="str">
        <f>IF(B107="","",VLOOKUP(B107,Data!C:AN,7,0))</f>
        <v/>
      </c>
      <c r="N107" s="1" t="str">
        <f>IF(B107="","",VLOOKUP(B107,Data!C:AN,8,0))</f>
        <v/>
      </c>
      <c r="O107" s="1" t="str">
        <f>IF(B107="","",VLOOKUP(B107,Data!C:AN,10,0))</f>
        <v/>
      </c>
      <c r="P107" s="1" t="str">
        <f>IF(B107="","",VLOOKUP(B107,Data!C:AN,11,0))</f>
        <v/>
      </c>
      <c r="Q107" s="1" t="str">
        <f>IF(B107="","",VLOOKUP(B107,Data!C:AN,12,0))</f>
        <v/>
      </c>
      <c r="R107" s="1" t="str">
        <f>IF(B107="","",VLOOKUP(B107,Data!C:AN,13,0))</f>
        <v/>
      </c>
      <c r="S107" s="2" t="str">
        <f>IF(B107="","",VLOOKUP(B107,Data!C:AN,14,0))</f>
        <v/>
      </c>
      <c r="T107" s="2" t="str">
        <f>IF(B107="","",VLOOKUP(B107,Data!C:AN,15,0))</f>
        <v/>
      </c>
      <c r="U107" s="2" t="str">
        <f>IF(B107="","",VLOOKUP(B107,Data!C:AN,16,0))</f>
        <v/>
      </c>
      <c r="V107" s="195" t="str">
        <f>IF(B107="","",VLOOKUP(B107,Data!C:AN,17,0))</f>
        <v/>
      </c>
      <c r="W107" s="2" t="str">
        <f>IF(B107="","",VLOOKUP(B107,Data!C:AN,18,0))</f>
        <v/>
      </c>
      <c r="X107" s="1" t="str">
        <f>IF(B107="","",VLOOKUP(B107,Data!C:AN,19,0))</f>
        <v/>
      </c>
      <c r="Y107" s="1" t="str">
        <f>IF(B107="","",VLOOKUP(B107,Data!C:AN,20,0))</f>
        <v/>
      </c>
      <c r="Z107" s="1" t="str">
        <f>IF(B107="","",VLOOKUP(B107,Data!C:AN,21,0))</f>
        <v/>
      </c>
      <c r="AA107" s="1" t="str">
        <f>IF(B107="","",VLOOKUP(B107,Data!C:AN,22,0))</f>
        <v/>
      </c>
      <c r="AB107" s="1" t="str">
        <f>IF(B107="","",VLOOKUP(B107,Data!C:AN,23,0))</f>
        <v/>
      </c>
      <c r="AC107" s="1" t="str">
        <f>IF(B107="","",VLOOKUP(B107,Data!C:AN,24,0))</f>
        <v/>
      </c>
      <c r="AD107" s="1" t="str">
        <f>IF(B107="","",VLOOKUP(B107,Data!C:AN,26,0))</f>
        <v/>
      </c>
      <c r="AE107" s="1" t="str">
        <f>IF(B107="","",VLOOKUP(B107,Data!C:AN,28,0))</f>
        <v/>
      </c>
      <c r="AF107" s="1" t="str">
        <f>IF(B107="","",VLOOKUP(B107,Data!C:AN,29,0))</f>
        <v/>
      </c>
      <c r="AG107" s="1" t="str">
        <f>IF(B107="","",VLOOKUP(B107,Data!C:AN,30,0))</f>
        <v/>
      </c>
      <c r="AH107" s="1" t="str">
        <f>IF(B107="","",VLOOKUP(B107,Data!C:AN,31,0))</f>
        <v/>
      </c>
      <c r="AI107" s="55" t="str">
        <f>IF(B107="","",VLOOKUP(B107,Data!C:AN,32,0))</f>
        <v/>
      </c>
      <c r="AJ107" s="55" t="str">
        <f>IF(B107="","",VLOOKUP(B107,Data!C:AN,33,0))</f>
        <v/>
      </c>
    </row>
    <row r="108" spans="2:36" ht="15">
      <c r="B108" s="1" t="str">
        <f>IF($B$1=0,"",IF(COUNT($B$4:B107)+1&gt;$B$1,"",COUNT($B$4:B107)+1))</f>
        <v/>
      </c>
      <c r="C108" s="1" t="str">
        <f>IF(B108="","",VLOOKUP(B108,Data!C:AN,3,0))</f>
        <v/>
      </c>
      <c r="D108" s="1" t="str">
        <f>IF(B108="","",VLOOKUP(B108,Data!C:AN,4,0))</f>
        <v/>
      </c>
      <c r="E108" s="1" t="str">
        <f>IF(B108="","",VLOOKUP(B108,Data!C:AN,5,0))</f>
        <v/>
      </c>
      <c r="F108" s="1" t="str">
        <f>IF(B108="","",VLOOKUP(B108,Data!C:AN,12,0))</f>
        <v/>
      </c>
      <c r="G108" s="1" t="str">
        <f>IF(B108="","",VLOOKUP(B108,Data!C:AN,25,0))</f>
        <v/>
      </c>
      <c r="H108" s="77" t="str">
        <f>IF(B108="","",VLOOKUP(B108,Data!C:AN,26,0))</f>
        <v/>
      </c>
      <c r="I108" s="1" t="str">
        <f>IF(B108="","",VLOOKUP(B108,Data!C:AN,34,0))</f>
        <v/>
      </c>
      <c r="J108" s="1" t="str">
        <f>IF(B108="","",VLOOKUP(B108,Data!C:AN,36,0))</f>
        <v/>
      </c>
      <c r="K108" s="82" t="str">
        <f>IF(B108="","",VLOOKUP(B108,Data!C:AN,37,0))</f>
        <v/>
      </c>
      <c r="L108" s="1" t="str">
        <f>IF(B108="","",VLOOKUP(B108,Data!C:AN,6,0))</f>
        <v/>
      </c>
      <c r="M108" s="1" t="str">
        <f>IF(B108="","",VLOOKUP(B108,Data!C:AN,7,0))</f>
        <v/>
      </c>
      <c r="N108" s="1" t="str">
        <f>IF(B108="","",VLOOKUP(B108,Data!C:AN,8,0))</f>
        <v/>
      </c>
      <c r="O108" s="1" t="str">
        <f>IF(B108="","",VLOOKUP(B108,Data!C:AN,10,0))</f>
        <v/>
      </c>
      <c r="P108" s="1" t="str">
        <f>IF(B108="","",VLOOKUP(B108,Data!C:AN,11,0))</f>
        <v/>
      </c>
      <c r="Q108" s="1" t="str">
        <f>IF(B108="","",VLOOKUP(B108,Data!C:AN,12,0))</f>
        <v/>
      </c>
      <c r="R108" s="1" t="str">
        <f>IF(B108="","",VLOOKUP(B108,Data!C:AN,13,0))</f>
        <v/>
      </c>
      <c r="S108" s="2" t="str">
        <f>IF(B108="","",VLOOKUP(B108,Data!C:AN,14,0))</f>
        <v/>
      </c>
      <c r="T108" s="2" t="str">
        <f>IF(B108="","",VLOOKUP(B108,Data!C:AN,15,0))</f>
        <v/>
      </c>
      <c r="U108" s="2" t="str">
        <f>IF(B108="","",VLOOKUP(B108,Data!C:AN,16,0))</f>
        <v/>
      </c>
      <c r="V108" s="195" t="str">
        <f>IF(B108="","",VLOOKUP(B108,Data!C:AN,17,0))</f>
        <v/>
      </c>
      <c r="W108" s="2" t="str">
        <f>IF(B108="","",VLOOKUP(B108,Data!C:AN,18,0))</f>
        <v/>
      </c>
      <c r="X108" s="1" t="str">
        <f>IF(B108="","",VLOOKUP(B108,Data!C:AN,19,0))</f>
        <v/>
      </c>
      <c r="Y108" s="1" t="str">
        <f>IF(B108="","",VLOOKUP(B108,Data!C:AN,20,0))</f>
        <v/>
      </c>
      <c r="Z108" s="1" t="str">
        <f>IF(B108="","",VLOOKUP(B108,Data!C:AN,21,0))</f>
        <v/>
      </c>
      <c r="AA108" s="1" t="str">
        <f>IF(B108="","",VLOOKUP(B108,Data!C:AN,22,0))</f>
        <v/>
      </c>
      <c r="AB108" s="1" t="str">
        <f>IF(B108="","",VLOOKUP(B108,Data!C:AN,23,0))</f>
        <v/>
      </c>
      <c r="AC108" s="1" t="str">
        <f>IF(B108="","",VLOOKUP(B108,Data!C:AN,24,0))</f>
        <v/>
      </c>
      <c r="AD108" s="1" t="str">
        <f>IF(B108="","",VLOOKUP(B108,Data!C:AN,26,0))</f>
        <v/>
      </c>
      <c r="AE108" s="1" t="str">
        <f>IF(B108="","",VLOOKUP(B108,Data!C:AN,28,0))</f>
        <v/>
      </c>
      <c r="AF108" s="1" t="str">
        <f>IF(B108="","",VLOOKUP(B108,Data!C:AN,29,0))</f>
        <v/>
      </c>
      <c r="AG108" s="1" t="str">
        <f>IF(B108="","",VLOOKUP(B108,Data!C:AN,30,0))</f>
        <v/>
      </c>
      <c r="AH108" s="1" t="str">
        <f>IF(B108="","",VLOOKUP(B108,Data!C:AN,31,0))</f>
        <v/>
      </c>
      <c r="AI108" s="55" t="str">
        <f>IF(B108="","",VLOOKUP(B108,Data!C:AN,32,0))</f>
        <v/>
      </c>
      <c r="AJ108" s="55" t="str">
        <f>IF(B108="","",VLOOKUP(B108,Data!C:AN,33,0))</f>
        <v/>
      </c>
    </row>
    <row r="109" spans="2:36" ht="15">
      <c r="B109" s="1" t="str">
        <f>IF($B$1=0,"",IF(COUNT($B$4:B108)+1&gt;$B$1,"",COUNT($B$4:B108)+1))</f>
        <v/>
      </c>
      <c r="C109" s="1" t="str">
        <f>IF(B109="","",VLOOKUP(B109,Data!C:AN,3,0))</f>
        <v/>
      </c>
      <c r="D109" s="1" t="str">
        <f>IF(B109="","",VLOOKUP(B109,Data!C:AN,4,0))</f>
        <v/>
      </c>
      <c r="E109" s="1" t="str">
        <f>IF(B109="","",VLOOKUP(B109,Data!C:AN,5,0))</f>
        <v/>
      </c>
      <c r="F109" s="1" t="str">
        <f>IF(B109="","",VLOOKUP(B109,Data!C:AN,12,0))</f>
        <v/>
      </c>
      <c r="G109" s="1" t="str">
        <f>IF(B109="","",VLOOKUP(B109,Data!C:AN,25,0))</f>
        <v/>
      </c>
      <c r="H109" s="77" t="str">
        <f>IF(B109="","",VLOOKUP(B109,Data!C:AN,26,0))</f>
        <v/>
      </c>
      <c r="I109" s="1" t="str">
        <f>IF(B109="","",VLOOKUP(B109,Data!C:AN,34,0))</f>
        <v/>
      </c>
      <c r="J109" s="1" t="str">
        <f>IF(B109="","",VLOOKUP(B109,Data!C:AN,36,0))</f>
        <v/>
      </c>
      <c r="K109" s="82" t="str">
        <f>IF(B109="","",VLOOKUP(B109,Data!C:AN,37,0))</f>
        <v/>
      </c>
      <c r="L109" s="1" t="str">
        <f>IF(B109="","",VLOOKUP(B109,Data!C:AN,6,0))</f>
        <v/>
      </c>
      <c r="M109" s="1" t="str">
        <f>IF(B109="","",VLOOKUP(B109,Data!C:AN,7,0))</f>
        <v/>
      </c>
      <c r="N109" s="1" t="str">
        <f>IF(B109="","",VLOOKUP(B109,Data!C:AN,8,0))</f>
        <v/>
      </c>
      <c r="O109" s="1" t="str">
        <f>IF(B109="","",VLOOKUP(B109,Data!C:AN,10,0))</f>
        <v/>
      </c>
      <c r="P109" s="1" t="str">
        <f>IF(B109="","",VLOOKUP(B109,Data!C:AN,11,0))</f>
        <v/>
      </c>
      <c r="Q109" s="1" t="str">
        <f>IF(B109="","",VLOOKUP(B109,Data!C:AN,12,0))</f>
        <v/>
      </c>
      <c r="R109" s="1" t="str">
        <f>IF(B109="","",VLOOKUP(B109,Data!C:AN,13,0))</f>
        <v/>
      </c>
      <c r="S109" s="2" t="str">
        <f>IF(B109="","",VLOOKUP(B109,Data!C:AN,14,0))</f>
        <v/>
      </c>
      <c r="T109" s="2" t="str">
        <f>IF(B109="","",VLOOKUP(B109,Data!C:AN,15,0))</f>
        <v/>
      </c>
      <c r="U109" s="2" t="str">
        <f>IF(B109="","",VLOOKUP(B109,Data!C:AN,16,0))</f>
        <v/>
      </c>
      <c r="V109" s="195" t="str">
        <f>IF(B109="","",VLOOKUP(B109,Data!C:AN,17,0))</f>
        <v/>
      </c>
      <c r="W109" s="2" t="str">
        <f>IF(B109="","",VLOOKUP(B109,Data!C:AN,18,0))</f>
        <v/>
      </c>
      <c r="X109" s="1" t="str">
        <f>IF(B109="","",VLOOKUP(B109,Data!C:AN,19,0))</f>
        <v/>
      </c>
      <c r="Y109" s="1" t="str">
        <f>IF(B109="","",VLOOKUP(B109,Data!C:AN,20,0))</f>
        <v/>
      </c>
      <c r="Z109" s="1" t="str">
        <f>IF(B109="","",VLOOKUP(B109,Data!C:AN,21,0))</f>
        <v/>
      </c>
      <c r="AA109" s="1" t="str">
        <f>IF(B109="","",VLOOKUP(B109,Data!C:AN,22,0))</f>
        <v/>
      </c>
      <c r="AB109" s="1" t="str">
        <f>IF(B109="","",VLOOKUP(B109,Data!C:AN,23,0))</f>
        <v/>
      </c>
      <c r="AC109" s="1" t="str">
        <f>IF(B109="","",VLOOKUP(B109,Data!C:AN,24,0))</f>
        <v/>
      </c>
      <c r="AD109" s="1" t="str">
        <f>IF(B109="","",VLOOKUP(B109,Data!C:AN,26,0))</f>
        <v/>
      </c>
      <c r="AE109" s="1" t="str">
        <f>IF(B109="","",VLOOKUP(B109,Data!C:AN,28,0))</f>
        <v/>
      </c>
      <c r="AF109" s="1" t="str">
        <f>IF(B109="","",VLOOKUP(B109,Data!C:AN,29,0))</f>
        <v/>
      </c>
      <c r="AG109" s="1" t="str">
        <f>IF(B109="","",VLOOKUP(B109,Data!C:AN,30,0))</f>
        <v/>
      </c>
      <c r="AH109" s="1" t="str">
        <f>IF(B109="","",VLOOKUP(B109,Data!C:AN,31,0))</f>
        <v/>
      </c>
      <c r="AI109" s="55" t="str">
        <f>IF(B109="","",VLOOKUP(B109,Data!C:AN,32,0))</f>
        <v/>
      </c>
      <c r="AJ109" s="55" t="str">
        <f>IF(B109="","",VLOOKUP(B109,Data!C:AN,33,0))</f>
        <v/>
      </c>
    </row>
    <row r="110" spans="2:36" ht="15">
      <c r="B110" s="1" t="str">
        <f>IF($B$1=0,"",IF(COUNT($B$4:B109)+1&gt;$B$1,"",COUNT($B$4:B109)+1))</f>
        <v/>
      </c>
      <c r="C110" s="1" t="str">
        <f>IF(B110="","",VLOOKUP(B110,Data!C:AN,3,0))</f>
        <v/>
      </c>
      <c r="D110" s="1" t="str">
        <f>IF(B110="","",VLOOKUP(B110,Data!C:AN,4,0))</f>
        <v/>
      </c>
      <c r="E110" s="1" t="str">
        <f>IF(B110="","",VLOOKUP(B110,Data!C:AN,5,0))</f>
        <v/>
      </c>
      <c r="F110" s="1" t="str">
        <f>IF(B110="","",VLOOKUP(B110,Data!C:AN,12,0))</f>
        <v/>
      </c>
      <c r="G110" s="1" t="str">
        <f>IF(B110="","",VLOOKUP(B110,Data!C:AN,25,0))</f>
        <v/>
      </c>
      <c r="H110" s="77" t="str">
        <f>IF(B110="","",VLOOKUP(B110,Data!C:AN,26,0))</f>
        <v/>
      </c>
      <c r="I110" s="1" t="str">
        <f>IF(B110="","",VLOOKUP(B110,Data!C:AN,34,0))</f>
        <v/>
      </c>
      <c r="J110" s="1" t="str">
        <f>IF(B110="","",VLOOKUP(B110,Data!C:AN,36,0))</f>
        <v/>
      </c>
      <c r="K110" s="82" t="str">
        <f>IF(B110="","",VLOOKUP(B110,Data!C:AN,37,0))</f>
        <v/>
      </c>
      <c r="L110" s="1" t="str">
        <f>IF(B110="","",VLOOKUP(B110,Data!C:AN,6,0))</f>
        <v/>
      </c>
      <c r="M110" s="1" t="str">
        <f>IF(B110="","",VLOOKUP(B110,Data!C:AN,7,0))</f>
        <v/>
      </c>
      <c r="N110" s="1" t="str">
        <f>IF(B110="","",VLOOKUP(B110,Data!C:AN,8,0))</f>
        <v/>
      </c>
      <c r="O110" s="1" t="str">
        <f>IF(B110="","",VLOOKUP(B110,Data!C:AN,10,0))</f>
        <v/>
      </c>
      <c r="P110" s="1" t="str">
        <f>IF(B110="","",VLOOKUP(B110,Data!C:AN,11,0))</f>
        <v/>
      </c>
      <c r="Q110" s="1" t="str">
        <f>IF(B110="","",VLOOKUP(B110,Data!C:AN,12,0))</f>
        <v/>
      </c>
      <c r="R110" s="1" t="str">
        <f>IF(B110="","",VLOOKUP(B110,Data!C:AN,13,0))</f>
        <v/>
      </c>
      <c r="S110" s="2" t="str">
        <f>IF(B110="","",VLOOKUP(B110,Data!C:AN,14,0))</f>
        <v/>
      </c>
      <c r="T110" s="2" t="str">
        <f>IF(B110="","",VLOOKUP(B110,Data!C:AN,15,0))</f>
        <v/>
      </c>
      <c r="U110" s="2" t="str">
        <f>IF(B110="","",VLOOKUP(B110,Data!C:AN,16,0))</f>
        <v/>
      </c>
      <c r="V110" s="195" t="str">
        <f>IF(B110="","",VLOOKUP(B110,Data!C:AN,17,0))</f>
        <v/>
      </c>
      <c r="W110" s="2" t="str">
        <f>IF(B110="","",VLOOKUP(B110,Data!C:AN,18,0))</f>
        <v/>
      </c>
      <c r="X110" s="1" t="str">
        <f>IF(B110="","",VLOOKUP(B110,Data!C:AN,19,0))</f>
        <v/>
      </c>
      <c r="Y110" s="1" t="str">
        <f>IF(B110="","",VLOOKUP(B110,Data!C:AN,20,0))</f>
        <v/>
      </c>
      <c r="Z110" s="1" t="str">
        <f>IF(B110="","",VLOOKUP(B110,Data!C:AN,21,0))</f>
        <v/>
      </c>
      <c r="AA110" s="1" t="str">
        <f>IF(B110="","",VLOOKUP(B110,Data!C:AN,22,0))</f>
        <v/>
      </c>
      <c r="AB110" s="1" t="str">
        <f>IF(B110="","",VLOOKUP(B110,Data!C:AN,23,0))</f>
        <v/>
      </c>
      <c r="AC110" s="1" t="str">
        <f>IF(B110="","",VLOOKUP(B110,Data!C:AN,24,0))</f>
        <v/>
      </c>
      <c r="AD110" s="1" t="str">
        <f>IF(B110="","",VLOOKUP(B110,Data!C:AN,26,0))</f>
        <v/>
      </c>
      <c r="AE110" s="1" t="str">
        <f>IF(B110="","",VLOOKUP(B110,Data!C:AN,28,0))</f>
        <v/>
      </c>
      <c r="AF110" s="1" t="str">
        <f>IF(B110="","",VLOOKUP(B110,Data!C:AN,29,0))</f>
        <v/>
      </c>
      <c r="AG110" s="1" t="str">
        <f>IF(B110="","",VLOOKUP(B110,Data!C:AN,30,0))</f>
        <v/>
      </c>
      <c r="AH110" s="1" t="str">
        <f>IF(B110="","",VLOOKUP(B110,Data!C:AN,31,0))</f>
        <v/>
      </c>
      <c r="AI110" s="55" t="str">
        <f>IF(B110="","",VLOOKUP(B110,Data!C:AN,32,0))</f>
        <v/>
      </c>
      <c r="AJ110" s="55" t="str">
        <f>IF(B110="","",VLOOKUP(B110,Data!C:AN,33,0))</f>
        <v/>
      </c>
    </row>
    <row r="111" spans="2:36" ht="15">
      <c r="B111" s="1" t="str">
        <f>IF($B$1=0,"",IF(COUNT($B$4:B110)+1&gt;$B$1,"",COUNT($B$4:B110)+1))</f>
        <v/>
      </c>
      <c r="C111" s="1" t="str">
        <f>IF(B111="","",VLOOKUP(B111,Data!C:AN,3,0))</f>
        <v/>
      </c>
      <c r="D111" s="1" t="str">
        <f>IF(B111="","",VLOOKUP(B111,Data!C:AN,4,0))</f>
        <v/>
      </c>
      <c r="E111" s="1" t="str">
        <f>IF(B111="","",VLOOKUP(B111,Data!C:AN,5,0))</f>
        <v/>
      </c>
      <c r="F111" s="1" t="str">
        <f>IF(B111="","",VLOOKUP(B111,Data!C:AN,12,0))</f>
        <v/>
      </c>
      <c r="G111" s="1" t="str">
        <f>IF(B111="","",VLOOKUP(B111,Data!C:AN,25,0))</f>
        <v/>
      </c>
      <c r="H111" s="77" t="str">
        <f>IF(B111="","",VLOOKUP(B111,Data!C:AN,26,0))</f>
        <v/>
      </c>
      <c r="I111" s="1" t="str">
        <f>IF(B111="","",VLOOKUP(B111,Data!C:AN,34,0))</f>
        <v/>
      </c>
      <c r="J111" s="1" t="str">
        <f>IF(B111="","",VLOOKUP(B111,Data!C:AN,36,0))</f>
        <v/>
      </c>
      <c r="K111" s="82" t="str">
        <f>IF(B111="","",VLOOKUP(B111,Data!C:AN,37,0))</f>
        <v/>
      </c>
      <c r="L111" s="1" t="str">
        <f>IF(B111="","",VLOOKUP(B111,Data!C:AN,6,0))</f>
        <v/>
      </c>
      <c r="M111" s="1" t="str">
        <f>IF(B111="","",VLOOKUP(B111,Data!C:AN,7,0))</f>
        <v/>
      </c>
      <c r="N111" s="1" t="str">
        <f>IF(B111="","",VLOOKUP(B111,Data!C:AN,8,0))</f>
        <v/>
      </c>
      <c r="O111" s="1" t="str">
        <f>IF(B111="","",VLOOKUP(B111,Data!C:AN,10,0))</f>
        <v/>
      </c>
      <c r="P111" s="1" t="str">
        <f>IF(B111="","",VLOOKUP(B111,Data!C:AN,11,0))</f>
        <v/>
      </c>
      <c r="Q111" s="1" t="str">
        <f>IF(B111="","",VLOOKUP(B111,Data!C:AN,12,0))</f>
        <v/>
      </c>
      <c r="R111" s="1" t="str">
        <f>IF(B111="","",VLOOKUP(B111,Data!C:AN,13,0))</f>
        <v/>
      </c>
      <c r="S111" s="2" t="str">
        <f>IF(B111="","",VLOOKUP(B111,Data!C:AN,14,0))</f>
        <v/>
      </c>
      <c r="T111" s="2" t="str">
        <f>IF(B111="","",VLOOKUP(B111,Data!C:AN,15,0))</f>
        <v/>
      </c>
      <c r="U111" s="2" t="str">
        <f>IF(B111="","",VLOOKUP(B111,Data!C:AN,16,0))</f>
        <v/>
      </c>
      <c r="V111" s="195" t="str">
        <f>IF(B111="","",VLOOKUP(B111,Data!C:AN,17,0))</f>
        <v/>
      </c>
      <c r="W111" s="2" t="str">
        <f>IF(B111="","",VLOOKUP(B111,Data!C:AN,18,0))</f>
        <v/>
      </c>
      <c r="X111" s="1" t="str">
        <f>IF(B111="","",VLOOKUP(B111,Data!C:AN,19,0))</f>
        <v/>
      </c>
      <c r="Y111" s="1" t="str">
        <f>IF(B111="","",VLOOKUP(B111,Data!C:AN,20,0))</f>
        <v/>
      </c>
      <c r="Z111" s="1" t="str">
        <f>IF(B111="","",VLOOKUP(B111,Data!C:AN,21,0))</f>
        <v/>
      </c>
      <c r="AA111" s="1" t="str">
        <f>IF(B111="","",VLOOKUP(B111,Data!C:AN,22,0))</f>
        <v/>
      </c>
      <c r="AB111" s="1" t="str">
        <f>IF(B111="","",VLOOKUP(B111,Data!C:AN,23,0))</f>
        <v/>
      </c>
      <c r="AC111" s="1" t="str">
        <f>IF(B111="","",VLOOKUP(B111,Data!C:AN,24,0))</f>
        <v/>
      </c>
      <c r="AD111" s="1" t="str">
        <f>IF(B111="","",VLOOKUP(B111,Data!C:AN,26,0))</f>
        <v/>
      </c>
      <c r="AE111" s="1" t="str">
        <f>IF(B111="","",VLOOKUP(B111,Data!C:AN,28,0))</f>
        <v/>
      </c>
      <c r="AF111" s="1" t="str">
        <f>IF(B111="","",VLOOKUP(B111,Data!C:AN,29,0))</f>
        <v/>
      </c>
      <c r="AG111" s="1" t="str">
        <f>IF(B111="","",VLOOKUP(B111,Data!C:AN,30,0))</f>
        <v/>
      </c>
      <c r="AH111" s="1" t="str">
        <f>IF(B111="","",VLOOKUP(B111,Data!C:AN,31,0))</f>
        <v/>
      </c>
      <c r="AI111" s="55" t="str">
        <f>IF(B111="","",VLOOKUP(B111,Data!C:AN,32,0))</f>
        <v/>
      </c>
      <c r="AJ111" s="55" t="str">
        <f>IF(B111="","",VLOOKUP(B111,Data!C:AN,33,0))</f>
        <v/>
      </c>
    </row>
    <row r="112" spans="2:36" ht="15">
      <c r="B112" s="1" t="str">
        <f>IF($B$1=0,"",IF(COUNT($B$4:B111)+1&gt;$B$1,"",COUNT($B$4:B111)+1))</f>
        <v/>
      </c>
      <c r="C112" s="1" t="str">
        <f>IF(B112="","",VLOOKUP(B112,Data!C:AN,3,0))</f>
        <v/>
      </c>
      <c r="D112" s="1" t="str">
        <f>IF(B112="","",VLOOKUP(B112,Data!C:AN,4,0))</f>
        <v/>
      </c>
      <c r="E112" s="1" t="str">
        <f>IF(B112="","",VLOOKUP(B112,Data!C:AN,5,0))</f>
        <v/>
      </c>
      <c r="F112" s="1" t="str">
        <f>IF(B112="","",VLOOKUP(B112,Data!C:AN,12,0))</f>
        <v/>
      </c>
      <c r="G112" s="1" t="str">
        <f>IF(B112="","",VLOOKUP(B112,Data!C:AN,25,0))</f>
        <v/>
      </c>
      <c r="H112" s="77" t="str">
        <f>IF(B112="","",VLOOKUP(B112,Data!C:AN,26,0))</f>
        <v/>
      </c>
      <c r="I112" s="1" t="str">
        <f>IF(B112="","",VLOOKUP(B112,Data!C:AN,34,0))</f>
        <v/>
      </c>
      <c r="J112" s="1" t="str">
        <f>IF(B112="","",VLOOKUP(B112,Data!C:AN,36,0))</f>
        <v/>
      </c>
      <c r="K112" s="82" t="str">
        <f>IF(B112="","",VLOOKUP(B112,Data!C:AN,37,0))</f>
        <v/>
      </c>
      <c r="L112" s="1" t="str">
        <f>IF(B112="","",VLOOKUP(B112,Data!C:AN,6,0))</f>
        <v/>
      </c>
      <c r="M112" s="1" t="str">
        <f>IF(B112="","",VLOOKUP(B112,Data!C:AN,7,0))</f>
        <v/>
      </c>
      <c r="N112" s="1" t="str">
        <f>IF(B112="","",VLOOKUP(B112,Data!C:AN,8,0))</f>
        <v/>
      </c>
      <c r="O112" s="1" t="str">
        <f>IF(B112="","",VLOOKUP(B112,Data!C:AN,10,0))</f>
        <v/>
      </c>
      <c r="P112" s="1" t="str">
        <f>IF(B112="","",VLOOKUP(B112,Data!C:AN,11,0))</f>
        <v/>
      </c>
      <c r="Q112" s="1" t="str">
        <f>IF(B112="","",VLOOKUP(B112,Data!C:AN,12,0))</f>
        <v/>
      </c>
      <c r="R112" s="1" t="str">
        <f>IF(B112="","",VLOOKUP(B112,Data!C:AN,13,0))</f>
        <v/>
      </c>
      <c r="S112" s="2" t="str">
        <f>IF(B112="","",VLOOKUP(B112,Data!C:AN,14,0))</f>
        <v/>
      </c>
      <c r="T112" s="2" t="str">
        <f>IF(B112="","",VLOOKUP(B112,Data!C:AN,15,0))</f>
        <v/>
      </c>
      <c r="U112" s="2" t="str">
        <f>IF(B112="","",VLOOKUP(B112,Data!C:AN,16,0))</f>
        <v/>
      </c>
      <c r="V112" s="195" t="str">
        <f>IF(B112="","",VLOOKUP(B112,Data!C:AN,17,0))</f>
        <v/>
      </c>
      <c r="W112" s="2" t="str">
        <f>IF(B112="","",VLOOKUP(B112,Data!C:AN,18,0))</f>
        <v/>
      </c>
      <c r="X112" s="1" t="str">
        <f>IF(B112="","",VLOOKUP(B112,Data!C:AN,19,0))</f>
        <v/>
      </c>
      <c r="Y112" s="1" t="str">
        <f>IF(B112="","",VLOOKUP(B112,Data!C:AN,20,0))</f>
        <v/>
      </c>
      <c r="Z112" s="1" t="str">
        <f>IF(B112="","",VLOOKUP(B112,Data!C:AN,21,0))</f>
        <v/>
      </c>
      <c r="AA112" s="1" t="str">
        <f>IF(B112="","",VLOOKUP(B112,Data!C:AN,22,0))</f>
        <v/>
      </c>
      <c r="AB112" s="1" t="str">
        <f>IF(B112="","",VLOOKUP(B112,Data!C:AN,23,0))</f>
        <v/>
      </c>
      <c r="AC112" s="1" t="str">
        <f>IF(B112="","",VLOOKUP(B112,Data!C:AN,24,0))</f>
        <v/>
      </c>
      <c r="AD112" s="1" t="str">
        <f>IF(B112="","",VLOOKUP(B112,Data!C:AN,26,0))</f>
        <v/>
      </c>
      <c r="AE112" s="1" t="str">
        <f>IF(B112="","",VLOOKUP(B112,Data!C:AN,28,0))</f>
        <v/>
      </c>
      <c r="AF112" s="1" t="str">
        <f>IF(B112="","",VLOOKUP(B112,Data!C:AN,29,0))</f>
        <v/>
      </c>
      <c r="AG112" s="1" t="str">
        <f>IF(B112="","",VLOOKUP(B112,Data!C:AN,30,0))</f>
        <v/>
      </c>
      <c r="AH112" s="1" t="str">
        <f>IF(B112="","",VLOOKUP(B112,Data!C:AN,31,0))</f>
        <v/>
      </c>
      <c r="AI112" s="55" t="str">
        <f>IF(B112="","",VLOOKUP(B112,Data!C:AN,32,0))</f>
        <v/>
      </c>
      <c r="AJ112" s="55" t="str">
        <f>IF(B112="","",VLOOKUP(B112,Data!C:AN,33,0))</f>
        <v/>
      </c>
    </row>
    <row r="113" spans="2:36" ht="15">
      <c r="B113" s="1" t="str">
        <f>IF($B$1=0,"",IF(COUNT($B$4:B112)+1&gt;$B$1,"",COUNT($B$4:B112)+1))</f>
        <v/>
      </c>
      <c r="C113" s="1" t="str">
        <f>IF(B113="","",VLOOKUP(B113,Data!C:AN,3,0))</f>
        <v/>
      </c>
      <c r="D113" s="1" t="str">
        <f>IF(B113="","",VLOOKUP(B113,Data!C:AN,4,0))</f>
        <v/>
      </c>
      <c r="E113" s="1" t="str">
        <f>IF(B113="","",VLOOKUP(B113,Data!C:AN,5,0))</f>
        <v/>
      </c>
      <c r="F113" s="1" t="str">
        <f>IF(B113="","",VLOOKUP(B113,Data!C:AN,12,0))</f>
        <v/>
      </c>
      <c r="G113" s="1" t="str">
        <f>IF(B113="","",VLOOKUP(B113,Data!C:AN,25,0))</f>
        <v/>
      </c>
      <c r="H113" s="77" t="str">
        <f>IF(B113="","",VLOOKUP(B113,Data!C:AN,26,0))</f>
        <v/>
      </c>
      <c r="I113" s="1" t="str">
        <f>IF(B113="","",VLOOKUP(B113,Data!C:AN,34,0))</f>
        <v/>
      </c>
      <c r="J113" s="1" t="str">
        <f>IF(B113="","",VLOOKUP(B113,Data!C:AN,36,0))</f>
        <v/>
      </c>
      <c r="K113" s="82" t="str">
        <f>IF(B113="","",VLOOKUP(B113,Data!C:AN,37,0))</f>
        <v/>
      </c>
      <c r="L113" s="1" t="str">
        <f>IF(B113="","",VLOOKUP(B113,Data!C:AN,6,0))</f>
        <v/>
      </c>
      <c r="M113" s="1" t="str">
        <f>IF(B113="","",VLOOKUP(B113,Data!C:AN,7,0))</f>
        <v/>
      </c>
      <c r="N113" s="1" t="str">
        <f>IF(B113="","",VLOOKUP(B113,Data!C:AN,8,0))</f>
        <v/>
      </c>
      <c r="O113" s="1" t="str">
        <f>IF(B113="","",VLOOKUP(B113,Data!C:AN,10,0))</f>
        <v/>
      </c>
      <c r="P113" s="1" t="str">
        <f>IF(B113="","",VLOOKUP(B113,Data!C:AN,11,0))</f>
        <v/>
      </c>
      <c r="Q113" s="1" t="str">
        <f>IF(B113="","",VLOOKUP(B113,Data!C:AN,12,0))</f>
        <v/>
      </c>
      <c r="R113" s="1" t="str">
        <f>IF(B113="","",VLOOKUP(B113,Data!C:AN,13,0))</f>
        <v/>
      </c>
      <c r="S113" s="2" t="str">
        <f>IF(B113="","",VLOOKUP(B113,Data!C:AN,14,0))</f>
        <v/>
      </c>
      <c r="T113" s="2" t="str">
        <f>IF(B113="","",VLOOKUP(B113,Data!C:AN,15,0))</f>
        <v/>
      </c>
      <c r="U113" s="2" t="str">
        <f>IF(B113="","",VLOOKUP(B113,Data!C:AN,16,0))</f>
        <v/>
      </c>
      <c r="V113" s="195" t="str">
        <f>IF(B113="","",VLOOKUP(B113,Data!C:AN,17,0))</f>
        <v/>
      </c>
      <c r="W113" s="2" t="str">
        <f>IF(B113="","",VLOOKUP(B113,Data!C:AN,18,0))</f>
        <v/>
      </c>
      <c r="X113" s="1" t="str">
        <f>IF(B113="","",VLOOKUP(B113,Data!C:AN,19,0))</f>
        <v/>
      </c>
      <c r="Y113" s="1" t="str">
        <f>IF(B113="","",VLOOKUP(B113,Data!C:AN,20,0))</f>
        <v/>
      </c>
      <c r="Z113" s="1" t="str">
        <f>IF(B113="","",VLOOKUP(B113,Data!C:AN,21,0))</f>
        <v/>
      </c>
      <c r="AA113" s="1" t="str">
        <f>IF(B113="","",VLOOKUP(B113,Data!C:AN,22,0))</f>
        <v/>
      </c>
      <c r="AB113" s="1" t="str">
        <f>IF(B113="","",VLOOKUP(B113,Data!C:AN,23,0))</f>
        <v/>
      </c>
      <c r="AC113" s="1" t="str">
        <f>IF(B113="","",VLOOKUP(B113,Data!C:AN,24,0))</f>
        <v/>
      </c>
      <c r="AD113" s="1" t="str">
        <f>IF(B113="","",VLOOKUP(B113,Data!C:AN,26,0))</f>
        <v/>
      </c>
      <c r="AE113" s="1" t="str">
        <f>IF(B113="","",VLOOKUP(B113,Data!C:AN,28,0))</f>
        <v/>
      </c>
      <c r="AF113" s="1" t="str">
        <f>IF(B113="","",VLOOKUP(B113,Data!C:AN,29,0))</f>
        <v/>
      </c>
      <c r="AG113" s="1" t="str">
        <f>IF(B113="","",VLOOKUP(B113,Data!C:AN,30,0))</f>
        <v/>
      </c>
      <c r="AH113" s="1" t="str">
        <f>IF(B113="","",VLOOKUP(B113,Data!C:AN,31,0))</f>
        <v/>
      </c>
      <c r="AI113" s="55" t="str">
        <f>IF(B113="","",VLOOKUP(B113,Data!C:AN,32,0))</f>
        <v/>
      </c>
      <c r="AJ113" s="55" t="str">
        <f>IF(B113="","",VLOOKUP(B113,Data!C:AN,33,0))</f>
        <v/>
      </c>
    </row>
    <row r="114" spans="2:36" ht="15">
      <c r="B114" s="1" t="str">
        <f>IF($B$1=0,"",IF(COUNT($B$4:B113)+1&gt;$B$1,"",COUNT($B$4:B113)+1))</f>
        <v/>
      </c>
      <c r="C114" s="1" t="str">
        <f>IF(B114="","",VLOOKUP(B114,Data!C:AN,3,0))</f>
        <v/>
      </c>
      <c r="D114" s="1" t="str">
        <f>IF(B114="","",VLOOKUP(B114,Data!C:AN,4,0))</f>
        <v/>
      </c>
      <c r="E114" s="1" t="str">
        <f>IF(B114="","",VLOOKUP(B114,Data!C:AN,5,0))</f>
        <v/>
      </c>
      <c r="F114" s="1" t="str">
        <f>IF(B114="","",VLOOKUP(B114,Data!C:AN,12,0))</f>
        <v/>
      </c>
      <c r="G114" s="1" t="str">
        <f>IF(B114="","",VLOOKUP(B114,Data!C:AN,25,0))</f>
        <v/>
      </c>
      <c r="H114" s="77" t="str">
        <f>IF(B114="","",VLOOKUP(B114,Data!C:AN,26,0))</f>
        <v/>
      </c>
      <c r="I114" s="1" t="str">
        <f>IF(B114="","",VLOOKUP(B114,Data!C:AN,34,0))</f>
        <v/>
      </c>
      <c r="J114" s="1" t="str">
        <f>IF(B114="","",VLOOKUP(B114,Data!C:AN,36,0))</f>
        <v/>
      </c>
      <c r="K114" s="82" t="str">
        <f>IF(B114="","",VLOOKUP(B114,Data!C:AN,37,0))</f>
        <v/>
      </c>
      <c r="L114" s="1" t="str">
        <f>IF(B114="","",VLOOKUP(B114,Data!C:AN,6,0))</f>
        <v/>
      </c>
      <c r="M114" s="1" t="str">
        <f>IF(B114="","",VLOOKUP(B114,Data!C:AN,7,0))</f>
        <v/>
      </c>
      <c r="N114" s="1" t="str">
        <f>IF(B114="","",VLOOKUP(B114,Data!C:AN,8,0))</f>
        <v/>
      </c>
      <c r="O114" s="1" t="str">
        <f>IF(B114="","",VLOOKUP(B114,Data!C:AN,10,0))</f>
        <v/>
      </c>
      <c r="P114" s="1" t="str">
        <f>IF(B114="","",VLOOKUP(B114,Data!C:AN,11,0))</f>
        <v/>
      </c>
      <c r="Q114" s="1" t="str">
        <f>IF(B114="","",VLOOKUP(B114,Data!C:AN,12,0))</f>
        <v/>
      </c>
      <c r="R114" s="1" t="str">
        <f>IF(B114="","",VLOOKUP(B114,Data!C:AN,13,0))</f>
        <v/>
      </c>
      <c r="S114" s="2" t="str">
        <f>IF(B114="","",VLOOKUP(B114,Data!C:AN,14,0))</f>
        <v/>
      </c>
      <c r="T114" s="2" t="str">
        <f>IF(B114="","",VLOOKUP(B114,Data!C:AN,15,0))</f>
        <v/>
      </c>
      <c r="U114" s="2" t="str">
        <f>IF(B114="","",VLOOKUP(B114,Data!C:AN,16,0))</f>
        <v/>
      </c>
      <c r="V114" s="195" t="str">
        <f>IF(B114="","",VLOOKUP(B114,Data!C:AN,17,0))</f>
        <v/>
      </c>
      <c r="W114" s="2" t="str">
        <f>IF(B114="","",VLOOKUP(B114,Data!C:AN,18,0))</f>
        <v/>
      </c>
      <c r="X114" s="1" t="str">
        <f>IF(B114="","",VLOOKUP(B114,Data!C:AN,19,0))</f>
        <v/>
      </c>
      <c r="Y114" s="1" t="str">
        <f>IF(B114="","",VLOOKUP(B114,Data!C:AN,20,0))</f>
        <v/>
      </c>
      <c r="Z114" s="1" t="str">
        <f>IF(B114="","",VLOOKUP(B114,Data!C:AN,21,0))</f>
        <v/>
      </c>
      <c r="AA114" s="1" t="str">
        <f>IF(B114="","",VLOOKUP(B114,Data!C:AN,22,0))</f>
        <v/>
      </c>
      <c r="AB114" s="1" t="str">
        <f>IF(B114="","",VLOOKUP(B114,Data!C:AN,23,0))</f>
        <v/>
      </c>
      <c r="AC114" s="1" t="str">
        <f>IF(B114="","",VLOOKUP(B114,Data!C:AN,24,0))</f>
        <v/>
      </c>
      <c r="AD114" s="1" t="str">
        <f>IF(B114="","",VLOOKUP(B114,Data!C:AN,26,0))</f>
        <v/>
      </c>
      <c r="AE114" s="1" t="str">
        <f>IF(B114="","",VLOOKUP(B114,Data!C:AN,28,0))</f>
        <v/>
      </c>
      <c r="AF114" s="1" t="str">
        <f>IF(B114="","",VLOOKUP(B114,Data!C:AN,29,0))</f>
        <v/>
      </c>
      <c r="AG114" s="1" t="str">
        <f>IF(B114="","",VLOOKUP(B114,Data!C:AN,30,0))</f>
        <v/>
      </c>
      <c r="AH114" s="1" t="str">
        <f>IF(B114="","",VLOOKUP(B114,Data!C:AN,31,0))</f>
        <v/>
      </c>
      <c r="AI114" s="55" t="str">
        <f>IF(B114="","",VLOOKUP(B114,Data!C:AN,32,0))</f>
        <v/>
      </c>
      <c r="AJ114" s="55" t="str">
        <f>IF(B114="","",VLOOKUP(B114,Data!C:AN,33,0))</f>
        <v/>
      </c>
    </row>
    <row r="115" spans="2:36" ht="15">
      <c r="B115" s="1" t="str">
        <f>IF($B$1=0,"",IF(COUNT($B$4:B114)+1&gt;$B$1,"",COUNT($B$4:B114)+1))</f>
        <v/>
      </c>
      <c r="C115" s="1" t="str">
        <f>IF(B115="","",VLOOKUP(B115,Data!C:AN,3,0))</f>
        <v/>
      </c>
      <c r="D115" s="1" t="str">
        <f>IF(B115="","",VLOOKUP(B115,Data!C:AN,4,0))</f>
        <v/>
      </c>
      <c r="E115" s="1" t="str">
        <f>IF(B115="","",VLOOKUP(B115,Data!C:AN,5,0))</f>
        <v/>
      </c>
      <c r="F115" s="1" t="str">
        <f>IF(B115="","",VLOOKUP(B115,Data!C:AN,12,0))</f>
        <v/>
      </c>
      <c r="G115" s="1" t="str">
        <f>IF(B115="","",VLOOKUP(B115,Data!C:AN,25,0))</f>
        <v/>
      </c>
      <c r="H115" s="77" t="str">
        <f>IF(B115="","",VLOOKUP(B115,Data!C:AN,26,0))</f>
        <v/>
      </c>
      <c r="I115" s="1" t="str">
        <f>IF(B115="","",VLOOKUP(B115,Data!C:AN,34,0))</f>
        <v/>
      </c>
      <c r="J115" s="1" t="str">
        <f>IF(B115="","",VLOOKUP(B115,Data!C:AN,36,0))</f>
        <v/>
      </c>
      <c r="K115" s="82" t="str">
        <f>IF(B115="","",VLOOKUP(B115,Data!C:AN,37,0))</f>
        <v/>
      </c>
      <c r="L115" s="1" t="str">
        <f>IF(B115="","",VLOOKUP(B115,Data!C:AN,6,0))</f>
        <v/>
      </c>
      <c r="M115" s="1" t="str">
        <f>IF(B115="","",VLOOKUP(B115,Data!C:AN,7,0))</f>
        <v/>
      </c>
      <c r="N115" s="1" t="str">
        <f>IF(B115="","",VLOOKUP(B115,Data!C:AN,8,0))</f>
        <v/>
      </c>
      <c r="O115" s="1" t="str">
        <f>IF(B115="","",VLOOKUP(B115,Data!C:AN,10,0))</f>
        <v/>
      </c>
      <c r="P115" s="1" t="str">
        <f>IF(B115="","",VLOOKUP(B115,Data!C:AN,11,0))</f>
        <v/>
      </c>
      <c r="Q115" s="1" t="str">
        <f>IF(B115="","",VLOOKUP(B115,Data!C:AN,12,0))</f>
        <v/>
      </c>
      <c r="R115" s="1" t="str">
        <f>IF(B115="","",VLOOKUP(B115,Data!C:AN,13,0))</f>
        <v/>
      </c>
      <c r="S115" s="2" t="str">
        <f>IF(B115="","",VLOOKUP(B115,Data!C:AN,14,0))</f>
        <v/>
      </c>
      <c r="T115" s="2" t="str">
        <f>IF(B115="","",VLOOKUP(B115,Data!C:AN,15,0))</f>
        <v/>
      </c>
      <c r="U115" s="2" t="str">
        <f>IF(B115="","",VLOOKUP(B115,Data!C:AN,16,0))</f>
        <v/>
      </c>
      <c r="V115" s="195" t="str">
        <f>IF(B115="","",VLOOKUP(B115,Data!C:AN,17,0))</f>
        <v/>
      </c>
      <c r="W115" s="2" t="str">
        <f>IF(B115="","",VLOOKUP(B115,Data!C:AN,18,0))</f>
        <v/>
      </c>
      <c r="X115" s="1" t="str">
        <f>IF(B115="","",VLOOKUP(B115,Data!C:AN,19,0))</f>
        <v/>
      </c>
      <c r="Y115" s="1" t="str">
        <f>IF(B115="","",VLOOKUP(B115,Data!C:AN,20,0))</f>
        <v/>
      </c>
      <c r="Z115" s="1" t="str">
        <f>IF(B115="","",VLOOKUP(B115,Data!C:AN,21,0))</f>
        <v/>
      </c>
      <c r="AA115" s="1" t="str">
        <f>IF(B115="","",VLOOKUP(B115,Data!C:AN,22,0))</f>
        <v/>
      </c>
      <c r="AB115" s="1" t="str">
        <f>IF(B115="","",VLOOKUP(B115,Data!C:AN,23,0))</f>
        <v/>
      </c>
      <c r="AC115" s="1" t="str">
        <f>IF(B115="","",VLOOKUP(B115,Data!C:AN,24,0))</f>
        <v/>
      </c>
      <c r="AD115" s="1" t="str">
        <f>IF(B115="","",VLOOKUP(B115,Data!C:AN,26,0))</f>
        <v/>
      </c>
      <c r="AE115" s="1" t="str">
        <f>IF(B115="","",VLOOKUP(B115,Data!C:AN,28,0))</f>
        <v/>
      </c>
      <c r="AF115" s="1" t="str">
        <f>IF(B115="","",VLOOKUP(B115,Data!C:AN,29,0))</f>
        <v/>
      </c>
      <c r="AG115" s="1" t="str">
        <f>IF(B115="","",VLOOKUP(B115,Data!C:AN,30,0))</f>
        <v/>
      </c>
      <c r="AH115" s="1" t="str">
        <f>IF(B115="","",VLOOKUP(B115,Data!C:AN,31,0))</f>
        <v/>
      </c>
      <c r="AI115" s="55" t="str">
        <f>IF(B115="","",VLOOKUP(B115,Data!C:AN,32,0))</f>
        <v/>
      </c>
      <c r="AJ115" s="55" t="str">
        <f>IF(B115="","",VLOOKUP(B115,Data!C:AN,33,0))</f>
        <v/>
      </c>
    </row>
    <row r="116" spans="2:36" ht="15">
      <c r="B116" s="1" t="str">
        <f>IF($B$1=0,"",IF(COUNT($B$4:B115)+1&gt;$B$1,"",COUNT($B$4:B115)+1))</f>
        <v/>
      </c>
      <c r="C116" s="1" t="str">
        <f>IF(B116="","",VLOOKUP(B116,Data!C:AN,3,0))</f>
        <v/>
      </c>
      <c r="D116" s="1" t="str">
        <f>IF(B116="","",VLOOKUP(B116,Data!C:AN,4,0))</f>
        <v/>
      </c>
      <c r="E116" s="1" t="str">
        <f>IF(B116="","",VLOOKUP(B116,Data!C:AN,5,0))</f>
        <v/>
      </c>
      <c r="F116" s="1" t="str">
        <f>IF(B116="","",VLOOKUP(B116,Data!C:AN,12,0))</f>
        <v/>
      </c>
      <c r="G116" s="1" t="str">
        <f>IF(B116="","",VLOOKUP(B116,Data!C:AN,25,0))</f>
        <v/>
      </c>
      <c r="H116" s="77" t="str">
        <f>IF(B116="","",VLOOKUP(B116,Data!C:AN,26,0))</f>
        <v/>
      </c>
      <c r="I116" s="1" t="str">
        <f>IF(B116="","",VLOOKUP(B116,Data!C:AN,34,0))</f>
        <v/>
      </c>
      <c r="J116" s="1" t="str">
        <f>IF(B116="","",VLOOKUP(B116,Data!C:AN,36,0))</f>
        <v/>
      </c>
      <c r="K116" s="82" t="str">
        <f>IF(B116="","",VLOOKUP(B116,Data!C:AN,37,0))</f>
        <v/>
      </c>
      <c r="L116" s="1" t="str">
        <f>IF(B116="","",VLOOKUP(B116,Data!C:AN,6,0))</f>
        <v/>
      </c>
      <c r="M116" s="1" t="str">
        <f>IF(B116="","",VLOOKUP(B116,Data!C:AN,7,0))</f>
        <v/>
      </c>
      <c r="N116" s="1" t="str">
        <f>IF(B116="","",VLOOKUP(B116,Data!C:AN,8,0))</f>
        <v/>
      </c>
      <c r="O116" s="1" t="str">
        <f>IF(B116="","",VLOOKUP(B116,Data!C:AN,10,0))</f>
        <v/>
      </c>
      <c r="P116" s="1" t="str">
        <f>IF(B116="","",VLOOKUP(B116,Data!C:AN,11,0))</f>
        <v/>
      </c>
      <c r="Q116" s="1" t="str">
        <f>IF(B116="","",VLOOKUP(B116,Data!C:AN,12,0))</f>
        <v/>
      </c>
      <c r="R116" s="1" t="str">
        <f>IF(B116="","",VLOOKUP(B116,Data!C:AN,13,0))</f>
        <v/>
      </c>
      <c r="S116" s="2" t="str">
        <f>IF(B116="","",VLOOKUP(B116,Data!C:AN,14,0))</f>
        <v/>
      </c>
      <c r="T116" s="2" t="str">
        <f>IF(B116="","",VLOOKUP(B116,Data!C:AN,15,0))</f>
        <v/>
      </c>
      <c r="U116" s="2" t="str">
        <f>IF(B116="","",VLOOKUP(B116,Data!C:AN,16,0))</f>
        <v/>
      </c>
      <c r="V116" s="195" t="str">
        <f>IF(B116="","",VLOOKUP(B116,Data!C:AN,17,0))</f>
        <v/>
      </c>
      <c r="W116" s="2" t="str">
        <f>IF(B116="","",VLOOKUP(B116,Data!C:AN,18,0))</f>
        <v/>
      </c>
      <c r="X116" s="1" t="str">
        <f>IF(B116="","",VLOOKUP(B116,Data!C:AN,19,0))</f>
        <v/>
      </c>
      <c r="Y116" s="1" t="str">
        <f>IF(B116="","",VLOOKUP(B116,Data!C:AN,20,0))</f>
        <v/>
      </c>
      <c r="Z116" s="1" t="str">
        <f>IF(B116="","",VLOOKUP(B116,Data!C:AN,21,0))</f>
        <v/>
      </c>
      <c r="AA116" s="1" t="str">
        <f>IF(B116="","",VLOOKUP(B116,Data!C:AN,22,0))</f>
        <v/>
      </c>
      <c r="AB116" s="1" t="str">
        <f>IF(B116="","",VLOOKUP(B116,Data!C:AN,23,0))</f>
        <v/>
      </c>
      <c r="AC116" s="1" t="str">
        <f>IF(B116="","",VLOOKUP(B116,Data!C:AN,24,0))</f>
        <v/>
      </c>
      <c r="AD116" s="1" t="str">
        <f>IF(B116="","",VLOOKUP(B116,Data!C:AN,26,0))</f>
        <v/>
      </c>
      <c r="AE116" s="1" t="str">
        <f>IF(B116="","",VLOOKUP(B116,Data!C:AN,28,0))</f>
        <v/>
      </c>
      <c r="AF116" s="1" t="str">
        <f>IF(B116="","",VLOOKUP(B116,Data!C:AN,29,0))</f>
        <v/>
      </c>
      <c r="AG116" s="1" t="str">
        <f>IF(B116="","",VLOOKUP(B116,Data!C:AN,30,0))</f>
        <v/>
      </c>
      <c r="AH116" s="1" t="str">
        <f>IF(B116="","",VLOOKUP(B116,Data!C:AN,31,0))</f>
        <v/>
      </c>
      <c r="AI116" s="55" t="str">
        <f>IF(B116="","",VLOOKUP(B116,Data!C:AN,32,0))</f>
        <v/>
      </c>
      <c r="AJ116" s="55" t="str">
        <f>IF(B116="","",VLOOKUP(B116,Data!C:AN,33,0))</f>
        <v/>
      </c>
    </row>
    <row r="117" spans="2:36" ht="15">
      <c r="B117" s="1" t="str">
        <f>IF($B$1=0,"",IF(COUNT($B$4:B116)+1&gt;$B$1,"",COUNT($B$4:B116)+1))</f>
        <v/>
      </c>
      <c r="C117" s="1" t="str">
        <f>IF(B117="","",VLOOKUP(B117,Data!C:AN,3,0))</f>
        <v/>
      </c>
      <c r="D117" s="1" t="str">
        <f>IF(B117="","",VLOOKUP(B117,Data!C:AN,4,0))</f>
        <v/>
      </c>
      <c r="E117" s="1" t="str">
        <f>IF(B117="","",VLOOKUP(B117,Data!C:AN,5,0))</f>
        <v/>
      </c>
      <c r="F117" s="1" t="str">
        <f>IF(B117="","",VLOOKUP(B117,Data!C:AN,12,0))</f>
        <v/>
      </c>
      <c r="G117" s="1" t="str">
        <f>IF(B117="","",VLOOKUP(B117,Data!C:AN,25,0))</f>
        <v/>
      </c>
      <c r="H117" s="77" t="str">
        <f>IF(B117="","",VLOOKUP(B117,Data!C:AN,26,0))</f>
        <v/>
      </c>
      <c r="I117" s="1" t="str">
        <f>IF(B117="","",VLOOKUP(B117,Data!C:AN,34,0))</f>
        <v/>
      </c>
      <c r="J117" s="1" t="str">
        <f>IF(B117="","",VLOOKUP(B117,Data!C:AN,36,0))</f>
        <v/>
      </c>
      <c r="K117" s="82" t="str">
        <f>IF(B117="","",VLOOKUP(B117,Data!C:AN,37,0))</f>
        <v/>
      </c>
      <c r="L117" s="1" t="str">
        <f>IF(B117="","",VLOOKUP(B117,Data!C:AN,6,0))</f>
        <v/>
      </c>
      <c r="M117" s="1" t="str">
        <f>IF(B117="","",VLOOKUP(B117,Data!C:AN,7,0))</f>
        <v/>
      </c>
      <c r="N117" s="1" t="str">
        <f>IF(B117="","",VLOOKUP(B117,Data!C:AN,8,0))</f>
        <v/>
      </c>
      <c r="O117" s="1" t="str">
        <f>IF(B117="","",VLOOKUP(B117,Data!C:AN,10,0))</f>
        <v/>
      </c>
      <c r="P117" s="1" t="str">
        <f>IF(B117="","",VLOOKUP(B117,Data!C:AN,11,0))</f>
        <v/>
      </c>
      <c r="Q117" s="1" t="str">
        <f>IF(B117="","",VLOOKUP(B117,Data!C:AN,12,0))</f>
        <v/>
      </c>
      <c r="R117" s="1" t="str">
        <f>IF(B117="","",VLOOKUP(B117,Data!C:AN,13,0))</f>
        <v/>
      </c>
      <c r="S117" s="2" t="str">
        <f>IF(B117="","",VLOOKUP(B117,Data!C:AN,14,0))</f>
        <v/>
      </c>
      <c r="T117" s="2" t="str">
        <f>IF(B117="","",VLOOKUP(B117,Data!C:AN,15,0))</f>
        <v/>
      </c>
      <c r="U117" s="2" t="str">
        <f>IF(B117="","",VLOOKUP(B117,Data!C:AN,16,0))</f>
        <v/>
      </c>
      <c r="V117" s="195" t="str">
        <f>IF(B117="","",VLOOKUP(B117,Data!C:AN,17,0))</f>
        <v/>
      </c>
      <c r="W117" s="2" t="str">
        <f>IF(B117="","",VLOOKUP(B117,Data!C:AN,18,0))</f>
        <v/>
      </c>
      <c r="X117" s="1" t="str">
        <f>IF(B117="","",VLOOKUP(B117,Data!C:AN,19,0))</f>
        <v/>
      </c>
      <c r="Y117" s="1" t="str">
        <f>IF(B117="","",VLOOKUP(B117,Data!C:AN,20,0))</f>
        <v/>
      </c>
      <c r="Z117" s="1" t="str">
        <f>IF(B117="","",VLOOKUP(B117,Data!C:AN,21,0))</f>
        <v/>
      </c>
      <c r="AA117" s="1" t="str">
        <f>IF(B117="","",VLOOKUP(B117,Data!C:AN,22,0))</f>
        <v/>
      </c>
      <c r="AB117" s="1" t="str">
        <f>IF(B117="","",VLOOKUP(B117,Data!C:AN,23,0))</f>
        <v/>
      </c>
      <c r="AC117" s="1" t="str">
        <f>IF(B117="","",VLOOKUP(B117,Data!C:AN,24,0))</f>
        <v/>
      </c>
      <c r="AD117" s="1" t="str">
        <f>IF(B117="","",VLOOKUP(B117,Data!C:AN,26,0))</f>
        <v/>
      </c>
      <c r="AE117" s="1" t="str">
        <f>IF(B117="","",VLOOKUP(B117,Data!C:AN,28,0))</f>
        <v/>
      </c>
      <c r="AF117" s="1" t="str">
        <f>IF(B117="","",VLOOKUP(B117,Data!C:AN,29,0))</f>
        <v/>
      </c>
      <c r="AG117" s="1" t="str">
        <f>IF(B117="","",VLOOKUP(B117,Data!C:AN,30,0))</f>
        <v/>
      </c>
      <c r="AH117" s="1" t="str">
        <f>IF(B117="","",VLOOKUP(B117,Data!C:AN,31,0))</f>
        <v/>
      </c>
      <c r="AI117" s="55" t="str">
        <f>IF(B117="","",VLOOKUP(B117,Data!C:AN,32,0))</f>
        <v/>
      </c>
      <c r="AJ117" s="55" t="str">
        <f>IF(B117="","",VLOOKUP(B117,Data!C:AN,33,0))</f>
        <v/>
      </c>
    </row>
    <row r="118" spans="2:36" ht="15">
      <c r="B118" s="1" t="str">
        <f>IF($B$1=0,"",IF(COUNT($B$4:B117)+1&gt;$B$1,"",COUNT($B$4:B117)+1))</f>
        <v/>
      </c>
      <c r="C118" s="1" t="str">
        <f>IF(B118="","",VLOOKUP(B118,Data!C:AN,3,0))</f>
        <v/>
      </c>
      <c r="D118" s="1" t="str">
        <f>IF(B118="","",VLOOKUP(B118,Data!C:AN,4,0))</f>
        <v/>
      </c>
      <c r="E118" s="1" t="str">
        <f>IF(B118="","",VLOOKUP(B118,Data!C:AN,5,0))</f>
        <v/>
      </c>
      <c r="F118" s="1" t="str">
        <f>IF(B118="","",VLOOKUP(B118,Data!C:AN,12,0))</f>
        <v/>
      </c>
      <c r="G118" s="1" t="str">
        <f>IF(B118="","",VLOOKUP(B118,Data!C:AN,25,0))</f>
        <v/>
      </c>
      <c r="H118" s="77" t="str">
        <f>IF(B118="","",VLOOKUP(B118,Data!C:AN,26,0))</f>
        <v/>
      </c>
      <c r="I118" s="1" t="str">
        <f>IF(B118="","",VLOOKUP(B118,Data!C:AN,34,0))</f>
        <v/>
      </c>
      <c r="J118" s="1" t="str">
        <f>IF(B118="","",VLOOKUP(B118,Data!C:AN,36,0))</f>
        <v/>
      </c>
      <c r="K118" s="82" t="str">
        <f>IF(B118="","",VLOOKUP(B118,Data!C:AN,37,0))</f>
        <v/>
      </c>
      <c r="L118" s="1" t="str">
        <f>IF(B118="","",VLOOKUP(B118,Data!C:AN,6,0))</f>
        <v/>
      </c>
      <c r="M118" s="1" t="str">
        <f>IF(B118="","",VLOOKUP(B118,Data!C:AN,7,0))</f>
        <v/>
      </c>
      <c r="N118" s="1" t="str">
        <f>IF(B118="","",VLOOKUP(B118,Data!C:AN,8,0))</f>
        <v/>
      </c>
      <c r="O118" s="1" t="str">
        <f>IF(B118="","",VLOOKUP(B118,Data!C:AN,10,0))</f>
        <v/>
      </c>
      <c r="P118" s="1" t="str">
        <f>IF(B118="","",VLOOKUP(B118,Data!C:AN,11,0))</f>
        <v/>
      </c>
      <c r="Q118" s="1" t="str">
        <f>IF(B118="","",VLOOKUP(B118,Data!C:AN,12,0))</f>
        <v/>
      </c>
      <c r="R118" s="1" t="str">
        <f>IF(B118="","",VLOOKUP(B118,Data!C:AN,13,0))</f>
        <v/>
      </c>
      <c r="S118" s="2" t="str">
        <f>IF(B118="","",VLOOKUP(B118,Data!C:AN,14,0))</f>
        <v/>
      </c>
      <c r="T118" s="2" t="str">
        <f>IF(B118="","",VLOOKUP(B118,Data!C:AN,15,0))</f>
        <v/>
      </c>
      <c r="U118" s="2" t="str">
        <f>IF(B118="","",VLOOKUP(B118,Data!C:AN,16,0))</f>
        <v/>
      </c>
      <c r="V118" s="195" t="str">
        <f>IF(B118="","",VLOOKUP(B118,Data!C:AN,17,0))</f>
        <v/>
      </c>
      <c r="W118" s="2" t="str">
        <f>IF(B118="","",VLOOKUP(B118,Data!C:AN,18,0))</f>
        <v/>
      </c>
      <c r="X118" s="1" t="str">
        <f>IF(B118="","",VLOOKUP(B118,Data!C:AN,19,0))</f>
        <v/>
      </c>
      <c r="Y118" s="1" t="str">
        <f>IF(B118="","",VLOOKUP(B118,Data!C:AN,20,0))</f>
        <v/>
      </c>
      <c r="Z118" s="1" t="str">
        <f>IF(B118="","",VLOOKUP(B118,Data!C:AN,21,0))</f>
        <v/>
      </c>
      <c r="AA118" s="1" t="str">
        <f>IF(B118="","",VLOOKUP(B118,Data!C:AN,22,0))</f>
        <v/>
      </c>
      <c r="AB118" s="1" t="str">
        <f>IF(B118="","",VLOOKUP(B118,Data!C:AN,23,0))</f>
        <v/>
      </c>
      <c r="AC118" s="1" t="str">
        <f>IF(B118="","",VLOOKUP(B118,Data!C:AN,24,0))</f>
        <v/>
      </c>
      <c r="AD118" s="1" t="str">
        <f>IF(B118="","",VLOOKUP(B118,Data!C:AN,26,0))</f>
        <v/>
      </c>
      <c r="AE118" s="1" t="str">
        <f>IF(B118="","",VLOOKUP(B118,Data!C:AN,28,0))</f>
        <v/>
      </c>
      <c r="AF118" s="1" t="str">
        <f>IF(B118="","",VLOOKUP(B118,Data!C:AN,29,0))</f>
        <v/>
      </c>
      <c r="AG118" s="1" t="str">
        <f>IF(B118="","",VLOOKUP(B118,Data!C:AN,30,0))</f>
        <v/>
      </c>
      <c r="AH118" s="1" t="str">
        <f>IF(B118="","",VLOOKUP(B118,Data!C:AN,31,0))</f>
        <v/>
      </c>
      <c r="AI118" s="55" t="str">
        <f>IF(B118="","",VLOOKUP(B118,Data!C:AN,32,0))</f>
        <v/>
      </c>
      <c r="AJ118" s="55" t="str">
        <f>IF(B118="","",VLOOKUP(B118,Data!C:AN,33,0))</f>
        <v/>
      </c>
    </row>
    <row r="119" spans="2:36" ht="15">
      <c r="B119" s="1" t="str">
        <f>IF($B$1=0,"",IF(COUNT($B$4:B118)+1&gt;$B$1,"",COUNT($B$4:B118)+1))</f>
        <v/>
      </c>
      <c r="C119" s="1" t="str">
        <f>IF(B119="","",VLOOKUP(B119,Data!C:AN,3,0))</f>
        <v/>
      </c>
      <c r="D119" s="1" t="str">
        <f>IF(B119="","",VLOOKUP(B119,Data!C:AN,4,0))</f>
        <v/>
      </c>
      <c r="E119" s="1" t="str">
        <f>IF(B119="","",VLOOKUP(B119,Data!C:AN,5,0))</f>
        <v/>
      </c>
      <c r="F119" s="1" t="str">
        <f>IF(B119="","",VLOOKUP(B119,Data!C:AN,12,0))</f>
        <v/>
      </c>
      <c r="G119" s="1" t="str">
        <f>IF(B119="","",VLOOKUP(B119,Data!C:AN,25,0))</f>
        <v/>
      </c>
      <c r="H119" s="77" t="str">
        <f>IF(B119="","",VLOOKUP(B119,Data!C:AN,26,0))</f>
        <v/>
      </c>
      <c r="I119" s="1" t="str">
        <f>IF(B119="","",VLOOKUP(B119,Data!C:AN,34,0))</f>
        <v/>
      </c>
      <c r="J119" s="1" t="str">
        <f>IF(B119="","",VLOOKUP(B119,Data!C:AN,36,0))</f>
        <v/>
      </c>
      <c r="K119" s="82" t="str">
        <f>IF(B119="","",VLOOKUP(B119,Data!C:AN,37,0))</f>
        <v/>
      </c>
      <c r="L119" s="1" t="str">
        <f>IF(B119="","",VLOOKUP(B119,Data!C:AN,6,0))</f>
        <v/>
      </c>
      <c r="M119" s="1" t="str">
        <f>IF(B119="","",VLOOKUP(B119,Data!C:AN,7,0))</f>
        <v/>
      </c>
      <c r="N119" s="1" t="str">
        <f>IF(B119="","",VLOOKUP(B119,Data!C:AN,8,0))</f>
        <v/>
      </c>
      <c r="O119" s="1" t="str">
        <f>IF(B119="","",VLOOKUP(B119,Data!C:AN,10,0))</f>
        <v/>
      </c>
      <c r="P119" s="1" t="str">
        <f>IF(B119="","",VLOOKUP(B119,Data!C:AN,11,0))</f>
        <v/>
      </c>
      <c r="Q119" s="1" t="str">
        <f>IF(B119="","",VLOOKUP(B119,Data!C:AN,12,0))</f>
        <v/>
      </c>
      <c r="R119" s="1" t="str">
        <f>IF(B119="","",VLOOKUP(B119,Data!C:AN,13,0))</f>
        <v/>
      </c>
      <c r="S119" s="2" t="str">
        <f>IF(B119="","",VLOOKUP(B119,Data!C:AN,14,0))</f>
        <v/>
      </c>
      <c r="T119" s="2" t="str">
        <f>IF(B119="","",VLOOKUP(B119,Data!C:AN,15,0))</f>
        <v/>
      </c>
      <c r="U119" s="2" t="str">
        <f>IF(B119="","",VLOOKUP(B119,Data!C:AN,16,0))</f>
        <v/>
      </c>
      <c r="V119" s="195" t="str">
        <f>IF(B119="","",VLOOKUP(B119,Data!C:AN,17,0))</f>
        <v/>
      </c>
      <c r="W119" s="2" t="str">
        <f>IF(B119="","",VLOOKUP(B119,Data!C:AN,18,0))</f>
        <v/>
      </c>
      <c r="X119" s="1" t="str">
        <f>IF(B119="","",VLOOKUP(B119,Data!C:AN,19,0))</f>
        <v/>
      </c>
      <c r="Y119" s="1" t="str">
        <f>IF(B119="","",VLOOKUP(B119,Data!C:AN,20,0))</f>
        <v/>
      </c>
      <c r="Z119" s="1" t="str">
        <f>IF(B119="","",VLOOKUP(B119,Data!C:AN,21,0))</f>
        <v/>
      </c>
      <c r="AA119" s="1" t="str">
        <f>IF(B119="","",VLOOKUP(B119,Data!C:AN,22,0))</f>
        <v/>
      </c>
      <c r="AB119" s="1" t="str">
        <f>IF(B119="","",VLOOKUP(B119,Data!C:AN,23,0))</f>
        <v/>
      </c>
      <c r="AC119" s="1" t="str">
        <f>IF(B119="","",VLOOKUP(B119,Data!C:AN,24,0))</f>
        <v/>
      </c>
      <c r="AD119" s="1" t="str">
        <f>IF(B119="","",VLOOKUP(B119,Data!C:AN,26,0))</f>
        <v/>
      </c>
      <c r="AE119" s="1" t="str">
        <f>IF(B119="","",VLOOKUP(B119,Data!C:AN,28,0))</f>
        <v/>
      </c>
      <c r="AF119" s="1" t="str">
        <f>IF(B119="","",VLOOKUP(B119,Data!C:AN,29,0))</f>
        <v/>
      </c>
      <c r="AG119" s="1" t="str">
        <f>IF(B119="","",VLOOKUP(B119,Data!C:AN,30,0))</f>
        <v/>
      </c>
      <c r="AH119" s="1" t="str">
        <f>IF(B119="","",VLOOKUP(B119,Data!C:AN,31,0))</f>
        <v/>
      </c>
      <c r="AI119" s="55" t="str">
        <f>IF(B119="","",VLOOKUP(B119,Data!C:AN,32,0))</f>
        <v/>
      </c>
      <c r="AJ119" s="55" t="str">
        <f>IF(B119="","",VLOOKUP(B119,Data!C:AN,33,0))</f>
        <v/>
      </c>
    </row>
    <row r="120" spans="2:36" ht="15">
      <c r="B120" s="1" t="str">
        <f>IF($B$1=0,"",IF(COUNT($B$4:B119)+1&gt;$B$1,"",COUNT($B$4:B119)+1))</f>
        <v/>
      </c>
      <c r="C120" s="1" t="str">
        <f>IF(B120="","",VLOOKUP(B120,Data!C:AN,3,0))</f>
        <v/>
      </c>
      <c r="D120" s="1" t="str">
        <f>IF(B120="","",VLOOKUP(B120,Data!C:AN,4,0))</f>
        <v/>
      </c>
      <c r="E120" s="1" t="str">
        <f>IF(B120="","",VLOOKUP(B120,Data!C:AN,5,0))</f>
        <v/>
      </c>
      <c r="F120" s="1" t="str">
        <f>IF(B120="","",VLOOKUP(B120,Data!C:AN,12,0))</f>
        <v/>
      </c>
      <c r="G120" s="1" t="str">
        <f>IF(B120="","",VLOOKUP(B120,Data!C:AN,25,0))</f>
        <v/>
      </c>
      <c r="H120" s="77" t="str">
        <f>IF(B120="","",VLOOKUP(B120,Data!C:AN,26,0))</f>
        <v/>
      </c>
      <c r="I120" s="1" t="str">
        <f>IF(B120="","",VLOOKUP(B120,Data!C:AN,34,0))</f>
        <v/>
      </c>
      <c r="J120" s="1" t="str">
        <f>IF(B120="","",VLOOKUP(B120,Data!C:AN,36,0))</f>
        <v/>
      </c>
      <c r="K120" s="82" t="str">
        <f>IF(B120="","",VLOOKUP(B120,Data!C:AN,37,0))</f>
        <v/>
      </c>
      <c r="L120" s="1" t="str">
        <f>IF(B120="","",VLOOKUP(B120,Data!C:AN,6,0))</f>
        <v/>
      </c>
      <c r="M120" s="1" t="str">
        <f>IF(B120="","",VLOOKUP(B120,Data!C:AN,7,0))</f>
        <v/>
      </c>
      <c r="N120" s="1" t="str">
        <f>IF(B120="","",VLOOKUP(B120,Data!C:AN,8,0))</f>
        <v/>
      </c>
      <c r="O120" s="1" t="str">
        <f>IF(B120="","",VLOOKUP(B120,Data!C:AN,10,0))</f>
        <v/>
      </c>
      <c r="P120" s="1" t="str">
        <f>IF(B120="","",VLOOKUP(B120,Data!C:AN,11,0))</f>
        <v/>
      </c>
      <c r="Q120" s="1" t="str">
        <f>IF(B120="","",VLOOKUP(B120,Data!C:AN,12,0))</f>
        <v/>
      </c>
      <c r="R120" s="1" t="str">
        <f>IF(B120="","",VLOOKUP(B120,Data!C:AN,13,0))</f>
        <v/>
      </c>
      <c r="S120" s="2" t="str">
        <f>IF(B120="","",VLOOKUP(B120,Data!C:AN,14,0))</f>
        <v/>
      </c>
      <c r="T120" s="2" t="str">
        <f>IF(B120="","",VLOOKUP(B120,Data!C:AN,15,0))</f>
        <v/>
      </c>
      <c r="U120" s="2" t="str">
        <f>IF(B120="","",VLOOKUP(B120,Data!C:AN,16,0))</f>
        <v/>
      </c>
      <c r="V120" s="195" t="str">
        <f>IF(B120="","",VLOOKUP(B120,Data!C:AN,17,0))</f>
        <v/>
      </c>
      <c r="W120" s="2" t="str">
        <f>IF(B120="","",VLOOKUP(B120,Data!C:AN,18,0))</f>
        <v/>
      </c>
      <c r="X120" s="1" t="str">
        <f>IF(B120="","",VLOOKUP(B120,Data!C:AN,19,0))</f>
        <v/>
      </c>
      <c r="Y120" s="1" t="str">
        <f>IF(B120="","",VLOOKUP(B120,Data!C:AN,20,0))</f>
        <v/>
      </c>
      <c r="Z120" s="1" t="str">
        <f>IF(B120="","",VLOOKUP(B120,Data!C:AN,21,0))</f>
        <v/>
      </c>
      <c r="AA120" s="1" t="str">
        <f>IF(B120="","",VLOOKUP(B120,Data!C:AN,22,0))</f>
        <v/>
      </c>
      <c r="AB120" s="1" t="str">
        <f>IF(B120="","",VLOOKUP(B120,Data!C:AN,23,0))</f>
        <v/>
      </c>
      <c r="AC120" s="1" t="str">
        <f>IF(B120="","",VLOOKUP(B120,Data!C:AN,24,0))</f>
        <v/>
      </c>
      <c r="AD120" s="1" t="str">
        <f>IF(B120="","",VLOOKUP(B120,Data!C:AN,26,0))</f>
        <v/>
      </c>
      <c r="AE120" s="1" t="str">
        <f>IF(B120="","",VLOOKUP(B120,Data!C:AN,28,0))</f>
        <v/>
      </c>
      <c r="AF120" s="1" t="str">
        <f>IF(B120="","",VLOOKUP(B120,Data!C:AN,29,0))</f>
        <v/>
      </c>
      <c r="AG120" s="1" t="str">
        <f>IF(B120="","",VLOOKUP(B120,Data!C:AN,30,0))</f>
        <v/>
      </c>
      <c r="AH120" s="1" t="str">
        <f>IF(B120="","",VLOOKUP(B120,Data!C:AN,31,0))</f>
        <v/>
      </c>
      <c r="AI120" s="55" t="str">
        <f>IF(B120="","",VLOOKUP(B120,Data!C:AN,32,0))</f>
        <v/>
      </c>
      <c r="AJ120" s="55" t="str">
        <f>IF(B120="","",VLOOKUP(B120,Data!C:AN,33,0))</f>
        <v/>
      </c>
    </row>
    <row r="121" spans="2:36" ht="15">
      <c r="B121" s="1" t="str">
        <f>IF($B$1=0,"",IF(COUNT($B$4:B120)+1&gt;$B$1,"",COUNT($B$4:B120)+1))</f>
        <v/>
      </c>
      <c r="C121" s="1" t="str">
        <f>IF(B121="","",VLOOKUP(B121,Data!C:AN,3,0))</f>
        <v/>
      </c>
      <c r="D121" s="1" t="str">
        <f>IF(B121="","",VLOOKUP(B121,Data!C:AN,4,0))</f>
        <v/>
      </c>
      <c r="E121" s="1" t="str">
        <f>IF(B121="","",VLOOKUP(B121,Data!C:AN,5,0))</f>
        <v/>
      </c>
      <c r="F121" s="1" t="str">
        <f>IF(B121="","",VLOOKUP(B121,Data!C:AN,12,0))</f>
        <v/>
      </c>
      <c r="G121" s="1" t="str">
        <f>IF(B121="","",VLOOKUP(B121,Data!C:AN,25,0))</f>
        <v/>
      </c>
      <c r="H121" s="77" t="str">
        <f>IF(B121="","",VLOOKUP(B121,Data!C:AN,26,0))</f>
        <v/>
      </c>
      <c r="I121" s="1" t="str">
        <f>IF(B121="","",VLOOKUP(B121,Data!C:AN,34,0))</f>
        <v/>
      </c>
      <c r="J121" s="1" t="str">
        <f>IF(B121="","",VLOOKUP(B121,Data!C:AN,36,0))</f>
        <v/>
      </c>
      <c r="K121" s="82" t="str">
        <f>IF(B121="","",VLOOKUP(B121,Data!C:AN,37,0))</f>
        <v/>
      </c>
      <c r="L121" s="1" t="str">
        <f>IF(B121="","",VLOOKUP(B121,Data!C:AN,6,0))</f>
        <v/>
      </c>
      <c r="M121" s="1" t="str">
        <f>IF(B121="","",VLOOKUP(B121,Data!C:AN,7,0))</f>
        <v/>
      </c>
      <c r="N121" s="1" t="str">
        <f>IF(B121="","",VLOOKUP(B121,Data!C:AN,8,0))</f>
        <v/>
      </c>
      <c r="O121" s="1" t="str">
        <f>IF(B121="","",VLOOKUP(B121,Data!C:AN,10,0))</f>
        <v/>
      </c>
      <c r="P121" s="1" t="str">
        <f>IF(B121="","",VLOOKUP(B121,Data!C:AN,11,0))</f>
        <v/>
      </c>
      <c r="Q121" s="1" t="str">
        <f>IF(B121="","",VLOOKUP(B121,Data!C:AN,12,0))</f>
        <v/>
      </c>
      <c r="R121" s="1" t="str">
        <f>IF(B121="","",VLOOKUP(B121,Data!C:AN,13,0))</f>
        <v/>
      </c>
      <c r="S121" s="2" t="str">
        <f>IF(B121="","",VLOOKUP(B121,Data!C:AN,14,0))</f>
        <v/>
      </c>
      <c r="T121" s="2" t="str">
        <f>IF(B121="","",VLOOKUP(B121,Data!C:AN,15,0))</f>
        <v/>
      </c>
      <c r="U121" s="2" t="str">
        <f>IF(B121="","",VLOOKUP(B121,Data!C:AN,16,0))</f>
        <v/>
      </c>
      <c r="V121" s="195" t="str">
        <f>IF(B121="","",VLOOKUP(B121,Data!C:AN,17,0))</f>
        <v/>
      </c>
      <c r="W121" s="2" t="str">
        <f>IF(B121="","",VLOOKUP(B121,Data!C:AN,18,0))</f>
        <v/>
      </c>
      <c r="X121" s="1" t="str">
        <f>IF(B121="","",VLOOKUP(B121,Data!C:AN,19,0))</f>
        <v/>
      </c>
      <c r="Y121" s="1" t="str">
        <f>IF(B121="","",VLOOKUP(B121,Data!C:AN,20,0))</f>
        <v/>
      </c>
      <c r="Z121" s="1" t="str">
        <f>IF(B121="","",VLOOKUP(B121,Data!C:AN,21,0))</f>
        <v/>
      </c>
      <c r="AA121" s="1" t="str">
        <f>IF(B121="","",VLOOKUP(B121,Data!C:AN,22,0))</f>
        <v/>
      </c>
      <c r="AB121" s="1" t="str">
        <f>IF(B121="","",VLOOKUP(B121,Data!C:AN,23,0))</f>
        <v/>
      </c>
      <c r="AC121" s="1" t="str">
        <f>IF(B121="","",VLOOKUP(B121,Data!C:AN,24,0))</f>
        <v/>
      </c>
      <c r="AD121" s="1" t="str">
        <f>IF(B121="","",VLOOKUP(B121,Data!C:AN,26,0))</f>
        <v/>
      </c>
      <c r="AE121" s="1" t="str">
        <f>IF(B121="","",VLOOKUP(B121,Data!C:AN,28,0))</f>
        <v/>
      </c>
      <c r="AF121" s="1" t="str">
        <f>IF(B121="","",VLOOKUP(B121,Data!C:AN,29,0))</f>
        <v/>
      </c>
      <c r="AG121" s="1" t="str">
        <f>IF(B121="","",VLOOKUP(B121,Data!C:AN,30,0))</f>
        <v/>
      </c>
      <c r="AH121" s="1" t="str">
        <f>IF(B121="","",VLOOKUP(B121,Data!C:AN,31,0))</f>
        <v/>
      </c>
      <c r="AI121" s="55" t="str">
        <f>IF(B121="","",VLOOKUP(B121,Data!C:AN,32,0))</f>
        <v/>
      </c>
      <c r="AJ121" s="55" t="str">
        <f>IF(B121="","",VLOOKUP(B121,Data!C:AN,33,0))</f>
        <v/>
      </c>
    </row>
    <row r="122" spans="2:36" ht="15">
      <c r="B122" s="1" t="str">
        <f>IF($B$1=0,"",IF(COUNT($B$4:B121)+1&gt;$B$1,"",COUNT($B$4:B121)+1))</f>
        <v/>
      </c>
      <c r="C122" s="1" t="str">
        <f>IF(B122="","",VLOOKUP(B122,Data!C:AN,3,0))</f>
        <v/>
      </c>
      <c r="D122" s="1" t="str">
        <f>IF(B122="","",VLOOKUP(B122,Data!C:AN,4,0))</f>
        <v/>
      </c>
      <c r="E122" s="1" t="str">
        <f>IF(B122="","",VLOOKUP(B122,Data!C:AN,5,0))</f>
        <v/>
      </c>
      <c r="F122" s="1" t="str">
        <f>IF(B122="","",VLOOKUP(B122,Data!C:AN,12,0))</f>
        <v/>
      </c>
      <c r="G122" s="1" t="str">
        <f>IF(B122="","",VLOOKUP(B122,Data!C:AN,25,0))</f>
        <v/>
      </c>
      <c r="H122" s="77" t="str">
        <f>IF(B122="","",VLOOKUP(B122,Data!C:AN,26,0))</f>
        <v/>
      </c>
      <c r="I122" s="1" t="str">
        <f>IF(B122="","",VLOOKUP(B122,Data!C:AN,34,0))</f>
        <v/>
      </c>
      <c r="J122" s="1" t="str">
        <f>IF(B122="","",VLOOKUP(B122,Data!C:AN,36,0))</f>
        <v/>
      </c>
      <c r="K122" s="82" t="str">
        <f>IF(B122="","",VLOOKUP(B122,Data!C:AN,37,0))</f>
        <v/>
      </c>
      <c r="L122" s="1" t="str">
        <f>IF(B122="","",VLOOKUP(B122,Data!C:AN,6,0))</f>
        <v/>
      </c>
      <c r="M122" s="1" t="str">
        <f>IF(B122="","",VLOOKUP(B122,Data!C:AN,7,0))</f>
        <v/>
      </c>
      <c r="N122" s="1" t="str">
        <f>IF(B122="","",VLOOKUP(B122,Data!C:AN,8,0))</f>
        <v/>
      </c>
      <c r="O122" s="1" t="str">
        <f>IF(B122="","",VLOOKUP(B122,Data!C:AN,10,0))</f>
        <v/>
      </c>
      <c r="P122" s="1" t="str">
        <f>IF(B122="","",VLOOKUP(B122,Data!C:AN,11,0))</f>
        <v/>
      </c>
      <c r="Q122" s="1" t="str">
        <f>IF(B122="","",VLOOKUP(B122,Data!C:AN,12,0))</f>
        <v/>
      </c>
      <c r="R122" s="1" t="str">
        <f>IF(B122="","",VLOOKUP(B122,Data!C:AN,13,0))</f>
        <v/>
      </c>
      <c r="S122" s="2" t="str">
        <f>IF(B122="","",VLOOKUP(B122,Data!C:AN,14,0))</f>
        <v/>
      </c>
      <c r="T122" s="2" t="str">
        <f>IF(B122="","",VLOOKUP(B122,Data!C:AN,15,0))</f>
        <v/>
      </c>
      <c r="U122" s="2" t="str">
        <f>IF(B122="","",VLOOKUP(B122,Data!C:AN,16,0))</f>
        <v/>
      </c>
      <c r="V122" s="195" t="str">
        <f>IF(B122="","",VLOOKUP(B122,Data!C:AN,17,0))</f>
        <v/>
      </c>
      <c r="W122" s="2" t="str">
        <f>IF(B122="","",VLOOKUP(B122,Data!C:AN,18,0))</f>
        <v/>
      </c>
      <c r="X122" s="1" t="str">
        <f>IF(B122="","",VLOOKUP(B122,Data!C:AN,19,0))</f>
        <v/>
      </c>
      <c r="Y122" s="1" t="str">
        <f>IF(B122="","",VLOOKUP(B122,Data!C:AN,20,0))</f>
        <v/>
      </c>
      <c r="Z122" s="1" t="str">
        <f>IF(B122="","",VLOOKUP(B122,Data!C:AN,21,0))</f>
        <v/>
      </c>
      <c r="AA122" s="1" t="str">
        <f>IF(B122="","",VLOOKUP(B122,Data!C:AN,22,0))</f>
        <v/>
      </c>
      <c r="AB122" s="1" t="str">
        <f>IF(B122="","",VLOOKUP(B122,Data!C:AN,23,0))</f>
        <v/>
      </c>
      <c r="AC122" s="1" t="str">
        <f>IF(B122="","",VLOOKUP(B122,Data!C:AN,24,0))</f>
        <v/>
      </c>
      <c r="AD122" s="1" t="str">
        <f>IF(B122="","",VLOOKUP(B122,Data!C:AN,26,0))</f>
        <v/>
      </c>
      <c r="AE122" s="1" t="str">
        <f>IF(B122="","",VLOOKUP(B122,Data!C:AN,28,0))</f>
        <v/>
      </c>
      <c r="AF122" s="1" t="str">
        <f>IF(B122="","",VLOOKUP(B122,Data!C:AN,29,0))</f>
        <v/>
      </c>
      <c r="AG122" s="1" t="str">
        <f>IF(B122="","",VLOOKUP(B122,Data!C:AN,30,0))</f>
        <v/>
      </c>
      <c r="AH122" s="1" t="str">
        <f>IF(B122="","",VLOOKUP(B122,Data!C:AN,31,0))</f>
        <v/>
      </c>
      <c r="AI122" s="55" t="str">
        <f>IF(B122="","",VLOOKUP(B122,Data!C:AN,32,0))</f>
        <v/>
      </c>
      <c r="AJ122" s="55" t="str">
        <f>IF(B122="","",VLOOKUP(B122,Data!C:AN,33,0))</f>
        <v/>
      </c>
    </row>
    <row r="123" spans="2:36" ht="15">
      <c r="B123" s="1" t="str">
        <f>IF($B$1=0,"",IF(COUNT($B$4:B122)+1&gt;$B$1,"",COUNT($B$4:B122)+1))</f>
        <v/>
      </c>
      <c r="C123" s="1" t="str">
        <f>IF(B123="","",VLOOKUP(B123,Data!C:AN,3,0))</f>
        <v/>
      </c>
      <c r="D123" s="1" t="str">
        <f>IF(B123="","",VLOOKUP(B123,Data!C:AN,4,0))</f>
        <v/>
      </c>
      <c r="E123" s="1" t="str">
        <f>IF(B123="","",VLOOKUP(B123,Data!C:AN,5,0))</f>
        <v/>
      </c>
      <c r="F123" s="1" t="str">
        <f>IF(B123="","",VLOOKUP(B123,Data!C:AN,12,0))</f>
        <v/>
      </c>
      <c r="G123" s="1" t="str">
        <f>IF(B123="","",VLOOKUP(B123,Data!C:AN,25,0))</f>
        <v/>
      </c>
      <c r="H123" s="77" t="str">
        <f>IF(B123="","",VLOOKUP(B123,Data!C:AN,26,0))</f>
        <v/>
      </c>
      <c r="I123" s="1" t="str">
        <f>IF(B123="","",VLOOKUP(B123,Data!C:AN,34,0))</f>
        <v/>
      </c>
      <c r="J123" s="1" t="str">
        <f>IF(B123="","",VLOOKUP(B123,Data!C:AN,36,0))</f>
        <v/>
      </c>
      <c r="K123" s="82" t="str">
        <f>IF(B123="","",VLOOKUP(B123,Data!C:AN,37,0))</f>
        <v/>
      </c>
      <c r="L123" s="1" t="str">
        <f>IF(B123="","",VLOOKUP(B123,Data!C:AN,6,0))</f>
        <v/>
      </c>
      <c r="M123" s="1" t="str">
        <f>IF(B123="","",VLOOKUP(B123,Data!C:AN,7,0))</f>
        <v/>
      </c>
      <c r="N123" s="1" t="str">
        <f>IF(B123="","",VLOOKUP(B123,Data!C:AN,8,0))</f>
        <v/>
      </c>
      <c r="O123" s="1" t="str">
        <f>IF(B123="","",VLOOKUP(B123,Data!C:AN,10,0))</f>
        <v/>
      </c>
      <c r="P123" s="1" t="str">
        <f>IF(B123="","",VLOOKUP(B123,Data!C:AN,11,0))</f>
        <v/>
      </c>
      <c r="Q123" s="1" t="str">
        <f>IF(B123="","",VLOOKUP(B123,Data!C:AN,12,0))</f>
        <v/>
      </c>
      <c r="R123" s="1" t="str">
        <f>IF(B123="","",VLOOKUP(B123,Data!C:AN,13,0))</f>
        <v/>
      </c>
      <c r="S123" s="2" t="str">
        <f>IF(B123="","",VLOOKUP(B123,Data!C:AN,14,0))</f>
        <v/>
      </c>
      <c r="T123" s="2" t="str">
        <f>IF(B123="","",VLOOKUP(B123,Data!C:AN,15,0))</f>
        <v/>
      </c>
      <c r="U123" s="2" t="str">
        <f>IF(B123="","",VLOOKUP(B123,Data!C:AN,16,0))</f>
        <v/>
      </c>
      <c r="V123" s="195" t="str">
        <f>IF(B123="","",VLOOKUP(B123,Data!C:AN,17,0))</f>
        <v/>
      </c>
      <c r="W123" s="2" t="str">
        <f>IF(B123="","",VLOOKUP(B123,Data!C:AN,18,0))</f>
        <v/>
      </c>
      <c r="X123" s="1" t="str">
        <f>IF(B123="","",VLOOKUP(B123,Data!C:AN,19,0))</f>
        <v/>
      </c>
      <c r="Y123" s="1" t="str">
        <f>IF(B123="","",VLOOKUP(B123,Data!C:AN,20,0))</f>
        <v/>
      </c>
      <c r="Z123" s="1" t="str">
        <f>IF(B123="","",VLOOKUP(B123,Data!C:AN,21,0))</f>
        <v/>
      </c>
      <c r="AA123" s="1" t="str">
        <f>IF(B123="","",VLOOKUP(B123,Data!C:AN,22,0))</f>
        <v/>
      </c>
      <c r="AB123" s="1" t="str">
        <f>IF(B123="","",VLOOKUP(B123,Data!C:AN,23,0))</f>
        <v/>
      </c>
      <c r="AC123" s="1" t="str">
        <f>IF(B123="","",VLOOKUP(B123,Data!C:AN,24,0))</f>
        <v/>
      </c>
      <c r="AD123" s="1" t="str">
        <f>IF(B123="","",VLOOKUP(B123,Data!C:AN,26,0))</f>
        <v/>
      </c>
      <c r="AE123" s="1" t="str">
        <f>IF(B123="","",VLOOKUP(B123,Data!C:AN,28,0))</f>
        <v/>
      </c>
      <c r="AF123" s="1" t="str">
        <f>IF(B123="","",VLOOKUP(B123,Data!C:AN,29,0))</f>
        <v/>
      </c>
      <c r="AG123" s="1" t="str">
        <f>IF(B123="","",VLOOKUP(B123,Data!C:AN,30,0))</f>
        <v/>
      </c>
      <c r="AH123" s="1" t="str">
        <f>IF(B123="","",VLOOKUP(B123,Data!C:AN,31,0))</f>
        <v/>
      </c>
      <c r="AI123" s="55" t="str">
        <f>IF(B123="","",VLOOKUP(B123,Data!C:AN,32,0))</f>
        <v/>
      </c>
      <c r="AJ123" s="55" t="str">
        <f>IF(B123="","",VLOOKUP(B123,Data!C:AN,33,0))</f>
        <v/>
      </c>
    </row>
    <row r="124" spans="2:36" ht="15">
      <c r="B124" s="1" t="str">
        <f>IF($B$1=0,"",IF(COUNT($B$4:B123)+1&gt;$B$1,"",COUNT($B$4:B123)+1))</f>
        <v/>
      </c>
      <c r="C124" s="1" t="str">
        <f>IF(B124="","",VLOOKUP(B124,Data!C:AN,3,0))</f>
        <v/>
      </c>
      <c r="D124" s="1" t="str">
        <f>IF(B124="","",VLOOKUP(B124,Data!C:AN,4,0))</f>
        <v/>
      </c>
      <c r="E124" s="1" t="str">
        <f>IF(B124="","",VLOOKUP(B124,Data!C:AN,5,0))</f>
        <v/>
      </c>
      <c r="F124" s="1" t="str">
        <f>IF(B124="","",VLOOKUP(B124,Data!C:AN,12,0))</f>
        <v/>
      </c>
      <c r="G124" s="1" t="str">
        <f>IF(B124="","",VLOOKUP(B124,Data!C:AN,25,0))</f>
        <v/>
      </c>
      <c r="H124" s="77" t="str">
        <f>IF(B124="","",VLOOKUP(B124,Data!C:AN,26,0))</f>
        <v/>
      </c>
      <c r="I124" s="1" t="str">
        <f>IF(B124="","",VLOOKUP(B124,Data!C:AN,34,0))</f>
        <v/>
      </c>
      <c r="J124" s="1" t="str">
        <f>IF(B124="","",VLOOKUP(B124,Data!C:AN,36,0))</f>
        <v/>
      </c>
      <c r="K124" s="82" t="str">
        <f>IF(B124="","",VLOOKUP(B124,Data!C:AN,37,0))</f>
        <v/>
      </c>
      <c r="L124" s="1" t="str">
        <f>IF(B124="","",VLOOKUP(B124,Data!C:AN,6,0))</f>
        <v/>
      </c>
      <c r="M124" s="1" t="str">
        <f>IF(B124="","",VLOOKUP(B124,Data!C:AN,7,0))</f>
        <v/>
      </c>
      <c r="N124" s="1" t="str">
        <f>IF(B124="","",VLOOKUP(B124,Data!C:AN,8,0))</f>
        <v/>
      </c>
      <c r="O124" s="1" t="str">
        <f>IF(B124="","",VLOOKUP(B124,Data!C:AN,10,0))</f>
        <v/>
      </c>
      <c r="P124" s="1" t="str">
        <f>IF(B124="","",VLOOKUP(B124,Data!C:AN,11,0))</f>
        <v/>
      </c>
      <c r="Q124" s="1" t="str">
        <f>IF(B124="","",VLOOKUP(B124,Data!C:AN,12,0))</f>
        <v/>
      </c>
      <c r="R124" s="1" t="str">
        <f>IF(B124="","",VLOOKUP(B124,Data!C:AN,13,0))</f>
        <v/>
      </c>
      <c r="S124" s="2" t="str">
        <f>IF(B124="","",VLOOKUP(B124,Data!C:AN,14,0))</f>
        <v/>
      </c>
      <c r="T124" s="2" t="str">
        <f>IF(B124="","",VLOOKUP(B124,Data!C:AN,15,0))</f>
        <v/>
      </c>
      <c r="U124" s="2" t="str">
        <f>IF(B124="","",VLOOKUP(B124,Data!C:AN,16,0))</f>
        <v/>
      </c>
      <c r="V124" s="195" t="str">
        <f>IF(B124="","",VLOOKUP(B124,Data!C:AN,17,0))</f>
        <v/>
      </c>
      <c r="W124" s="2" t="str">
        <f>IF(B124="","",VLOOKUP(B124,Data!C:AN,18,0))</f>
        <v/>
      </c>
      <c r="X124" s="1" t="str">
        <f>IF(B124="","",VLOOKUP(B124,Data!C:AN,19,0))</f>
        <v/>
      </c>
      <c r="Y124" s="1" t="str">
        <f>IF(B124="","",VLOOKUP(B124,Data!C:AN,20,0))</f>
        <v/>
      </c>
      <c r="Z124" s="1" t="str">
        <f>IF(B124="","",VLOOKUP(B124,Data!C:AN,21,0))</f>
        <v/>
      </c>
      <c r="AA124" s="1" t="str">
        <f>IF(B124="","",VLOOKUP(B124,Data!C:AN,22,0))</f>
        <v/>
      </c>
      <c r="AB124" s="1" t="str">
        <f>IF(B124="","",VLOOKUP(B124,Data!C:AN,23,0))</f>
        <v/>
      </c>
      <c r="AC124" s="1" t="str">
        <f>IF(B124="","",VLOOKUP(B124,Data!C:AN,24,0))</f>
        <v/>
      </c>
      <c r="AD124" s="1" t="str">
        <f>IF(B124="","",VLOOKUP(B124,Data!C:AN,26,0))</f>
        <v/>
      </c>
      <c r="AE124" s="1" t="str">
        <f>IF(B124="","",VLOOKUP(B124,Data!C:AN,28,0))</f>
        <v/>
      </c>
      <c r="AF124" s="1" t="str">
        <f>IF(B124="","",VLOOKUP(B124,Data!C:AN,29,0))</f>
        <v/>
      </c>
      <c r="AG124" s="1" t="str">
        <f>IF(B124="","",VLOOKUP(B124,Data!C:AN,30,0))</f>
        <v/>
      </c>
      <c r="AH124" s="1" t="str">
        <f>IF(B124="","",VLOOKUP(B124,Data!C:AN,31,0))</f>
        <v/>
      </c>
      <c r="AI124" s="55" t="str">
        <f>IF(B124="","",VLOOKUP(B124,Data!C:AN,32,0))</f>
        <v/>
      </c>
      <c r="AJ124" s="55" t="str">
        <f>IF(B124="","",VLOOKUP(B124,Data!C:AN,33,0))</f>
        <v/>
      </c>
    </row>
    <row r="125" spans="2:36" ht="15">
      <c r="B125" s="1" t="str">
        <f>IF($B$1=0,"",IF(COUNT($B$4:B124)+1&gt;$B$1,"",COUNT($B$4:B124)+1))</f>
        <v/>
      </c>
      <c r="C125" s="1" t="str">
        <f>IF(B125="","",VLOOKUP(B125,Data!C:AN,3,0))</f>
        <v/>
      </c>
      <c r="D125" s="1" t="str">
        <f>IF(B125="","",VLOOKUP(B125,Data!C:AN,4,0))</f>
        <v/>
      </c>
      <c r="E125" s="1" t="str">
        <f>IF(B125="","",VLOOKUP(B125,Data!C:AN,5,0))</f>
        <v/>
      </c>
      <c r="F125" s="1" t="str">
        <f>IF(B125="","",VLOOKUP(B125,Data!C:AN,12,0))</f>
        <v/>
      </c>
      <c r="G125" s="1" t="str">
        <f>IF(B125="","",VLOOKUP(B125,Data!C:AN,25,0))</f>
        <v/>
      </c>
      <c r="H125" s="77" t="str">
        <f>IF(B125="","",VLOOKUP(B125,Data!C:AN,26,0))</f>
        <v/>
      </c>
      <c r="I125" s="1" t="str">
        <f>IF(B125="","",VLOOKUP(B125,Data!C:AN,34,0))</f>
        <v/>
      </c>
      <c r="J125" s="1" t="str">
        <f>IF(B125="","",VLOOKUP(B125,Data!C:AN,36,0))</f>
        <v/>
      </c>
      <c r="K125" s="82" t="str">
        <f>IF(B125="","",VLOOKUP(B125,Data!C:AN,37,0))</f>
        <v/>
      </c>
      <c r="L125" s="1" t="str">
        <f>IF(B125="","",VLOOKUP(B125,Data!C:AN,6,0))</f>
        <v/>
      </c>
      <c r="M125" s="1" t="str">
        <f>IF(B125="","",VLOOKUP(B125,Data!C:AN,7,0))</f>
        <v/>
      </c>
      <c r="N125" s="1" t="str">
        <f>IF(B125="","",VLOOKUP(B125,Data!C:AN,8,0))</f>
        <v/>
      </c>
      <c r="O125" s="1" t="str">
        <f>IF(B125="","",VLOOKUP(B125,Data!C:AN,10,0))</f>
        <v/>
      </c>
      <c r="P125" s="1" t="str">
        <f>IF(B125="","",VLOOKUP(B125,Data!C:AN,11,0))</f>
        <v/>
      </c>
      <c r="Q125" s="1" t="str">
        <f>IF(B125="","",VLOOKUP(B125,Data!C:AN,12,0))</f>
        <v/>
      </c>
      <c r="R125" s="1" t="str">
        <f>IF(B125="","",VLOOKUP(B125,Data!C:AN,13,0))</f>
        <v/>
      </c>
      <c r="S125" s="2" t="str">
        <f>IF(B125="","",VLOOKUP(B125,Data!C:AN,14,0))</f>
        <v/>
      </c>
      <c r="T125" s="2" t="str">
        <f>IF(B125="","",VLOOKUP(B125,Data!C:AN,15,0))</f>
        <v/>
      </c>
      <c r="U125" s="2" t="str">
        <f>IF(B125="","",VLOOKUP(B125,Data!C:AN,16,0))</f>
        <v/>
      </c>
      <c r="V125" s="195" t="str">
        <f>IF(B125="","",VLOOKUP(B125,Data!C:AN,17,0))</f>
        <v/>
      </c>
      <c r="W125" s="2" t="str">
        <f>IF(B125="","",VLOOKUP(B125,Data!C:AN,18,0))</f>
        <v/>
      </c>
      <c r="X125" s="1" t="str">
        <f>IF(B125="","",VLOOKUP(B125,Data!C:AN,19,0))</f>
        <v/>
      </c>
      <c r="Y125" s="1" t="str">
        <f>IF(B125="","",VLOOKUP(B125,Data!C:AN,20,0))</f>
        <v/>
      </c>
      <c r="Z125" s="1" t="str">
        <f>IF(B125="","",VLOOKUP(B125,Data!C:AN,21,0))</f>
        <v/>
      </c>
      <c r="AA125" s="1" t="str">
        <f>IF(B125="","",VLOOKUP(B125,Data!C:AN,22,0))</f>
        <v/>
      </c>
      <c r="AB125" s="1" t="str">
        <f>IF(B125="","",VLOOKUP(B125,Data!C:AN,23,0))</f>
        <v/>
      </c>
      <c r="AC125" s="1" t="str">
        <f>IF(B125="","",VLOOKUP(B125,Data!C:AN,24,0))</f>
        <v/>
      </c>
      <c r="AD125" s="1" t="str">
        <f>IF(B125="","",VLOOKUP(B125,Data!C:AN,26,0))</f>
        <v/>
      </c>
      <c r="AE125" s="1" t="str">
        <f>IF(B125="","",VLOOKUP(B125,Data!C:AN,28,0))</f>
        <v/>
      </c>
      <c r="AF125" s="1" t="str">
        <f>IF(B125="","",VLOOKUP(B125,Data!C:AN,29,0))</f>
        <v/>
      </c>
      <c r="AG125" s="1" t="str">
        <f>IF(B125="","",VLOOKUP(B125,Data!C:AN,30,0))</f>
        <v/>
      </c>
      <c r="AH125" s="1" t="str">
        <f>IF(B125="","",VLOOKUP(B125,Data!C:AN,31,0))</f>
        <v/>
      </c>
      <c r="AI125" s="55" t="str">
        <f>IF(B125="","",VLOOKUP(B125,Data!C:AN,32,0))</f>
        <v/>
      </c>
      <c r="AJ125" s="55" t="str">
        <f>IF(B125="","",VLOOKUP(B125,Data!C:AN,33,0))</f>
        <v/>
      </c>
    </row>
    <row r="126" spans="2:36" ht="15">
      <c r="B126" s="1" t="str">
        <f>IF($B$1=0,"",IF(COUNT($B$4:B125)+1&gt;$B$1,"",COUNT($B$4:B125)+1))</f>
        <v/>
      </c>
      <c r="C126" s="1" t="str">
        <f>IF(B126="","",VLOOKUP(B126,Data!C:AN,3,0))</f>
        <v/>
      </c>
      <c r="D126" s="1" t="str">
        <f>IF(B126="","",VLOOKUP(B126,Data!C:AN,4,0))</f>
        <v/>
      </c>
      <c r="E126" s="1" t="str">
        <f>IF(B126="","",VLOOKUP(B126,Data!C:AN,5,0))</f>
        <v/>
      </c>
      <c r="F126" s="1" t="str">
        <f>IF(B126="","",VLOOKUP(B126,Data!C:AN,12,0))</f>
        <v/>
      </c>
      <c r="G126" s="1" t="str">
        <f>IF(B126="","",VLOOKUP(B126,Data!C:AN,25,0))</f>
        <v/>
      </c>
      <c r="H126" s="77" t="str">
        <f>IF(B126="","",VLOOKUP(B126,Data!C:AN,26,0))</f>
        <v/>
      </c>
      <c r="I126" s="1" t="str">
        <f>IF(B126="","",VLOOKUP(B126,Data!C:AN,34,0))</f>
        <v/>
      </c>
      <c r="J126" s="1" t="str">
        <f>IF(B126="","",VLOOKUP(B126,Data!C:AN,36,0))</f>
        <v/>
      </c>
      <c r="K126" s="82" t="str">
        <f>IF(B126="","",VLOOKUP(B126,Data!C:AN,37,0))</f>
        <v/>
      </c>
      <c r="L126" s="1" t="str">
        <f>IF(B126="","",VLOOKUP(B126,Data!C:AN,6,0))</f>
        <v/>
      </c>
      <c r="M126" s="1" t="str">
        <f>IF(B126="","",VLOOKUP(B126,Data!C:AN,7,0))</f>
        <v/>
      </c>
      <c r="N126" s="1" t="str">
        <f>IF(B126="","",VLOOKUP(B126,Data!C:AN,8,0))</f>
        <v/>
      </c>
      <c r="O126" s="1" t="str">
        <f>IF(B126="","",VLOOKUP(B126,Data!C:AN,10,0))</f>
        <v/>
      </c>
      <c r="P126" s="1" t="str">
        <f>IF(B126="","",VLOOKUP(B126,Data!C:AN,11,0))</f>
        <v/>
      </c>
      <c r="Q126" s="1" t="str">
        <f>IF(B126="","",VLOOKUP(B126,Data!C:AN,12,0))</f>
        <v/>
      </c>
      <c r="R126" s="1" t="str">
        <f>IF(B126="","",VLOOKUP(B126,Data!C:AN,13,0))</f>
        <v/>
      </c>
      <c r="S126" s="2" t="str">
        <f>IF(B126="","",VLOOKUP(B126,Data!C:AN,14,0))</f>
        <v/>
      </c>
      <c r="T126" s="2" t="str">
        <f>IF(B126="","",VLOOKUP(B126,Data!C:AN,15,0))</f>
        <v/>
      </c>
      <c r="U126" s="2" t="str">
        <f>IF(B126="","",VLOOKUP(B126,Data!C:AN,16,0))</f>
        <v/>
      </c>
      <c r="V126" s="195" t="str">
        <f>IF(B126="","",VLOOKUP(B126,Data!C:AN,17,0))</f>
        <v/>
      </c>
      <c r="W126" s="2" t="str">
        <f>IF(B126="","",VLOOKUP(B126,Data!C:AN,18,0))</f>
        <v/>
      </c>
      <c r="X126" s="1" t="str">
        <f>IF(B126="","",VLOOKUP(B126,Data!C:AN,19,0))</f>
        <v/>
      </c>
      <c r="Y126" s="1" t="str">
        <f>IF(B126="","",VLOOKUP(B126,Data!C:AN,20,0))</f>
        <v/>
      </c>
      <c r="Z126" s="1" t="str">
        <f>IF(B126="","",VLOOKUP(B126,Data!C:AN,21,0))</f>
        <v/>
      </c>
      <c r="AA126" s="1" t="str">
        <f>IF(B126="","",VLOOKUP(B126,Data!C:AN,22,0))</f>
        <v/>
      </c>
      <c r="AB126" s="1" t="str">
        <f>IF(B126="","",VLOOKUP(B126,Data!C:AN,23,0))</f>
        <v/>
      </c>
      <c r="AC126" s="1" t="str">
        <f>IF(B126="","",VLOOKUP(B126,Data!C:AN,24,0))</f>
        <v/>
      </c>
      <c r="AD126" s="1" t="str">
        <f>IF(B126="","",VLOOKUP(B126,Data!C:AN,26,0))</f>
        <v/>
      </c>
      <c r="AE126" s="1" t="str">
        <f>IF(B126="","",VLOOKUP(B126,Data!C:AN,28,0))</f>
        <v/>
      </c>
      <c r="AF126" s="1" t="str">
        <f>IF(B126="","",VLOOKUP(B126,Data!C:AN,29,0))</f>
        <v/>
      </c>
      <c r="AG126" s="1" t="str">
        <f>IF(B126="","",VLOOKUP(B126,Data!C:AN,30,0))</f>
        <v/>
      </c>
      <c r="AH126" s="1" t="str">
        <f>IF(B126="","",VLOOKUP(B126,Data!C:AN,31,0))</f>
        <v/>
      </c>
      <c r="AI126" s="55" t="str">
        <f>IF(B126="","",VLOOKUP(B126,Data!C:AN,32,0))</f>
        <v/>
      </c>
      <c r="AJ126" s="55" t="str">
        <f>IF(B126="","",VLOOKUP(B126,Data!C:AN,33,0))</f>
        <v/>
      </c>
    </row>
    <row r="127" spans="2:36" ht="15">
      <c r="B127" s="1" t="str">
        <f>IF($B$1=0,"",IF(COUNT($B$4:B126)+1&gt;$B$1,"",COUNT($B$4:B126)+1))</f>
        <v/>
      </c>
      <c r="C127" s="1" t="str">
        <f>IF(B127="","",VLOOKUP(B127,Data!C:AN,3,0))</f>
        <v/>
      </c>
      <c r="D127" s="1" t="str">
        <f>IF(B127="","",VLOOKUP(B127,Data!C:AN,4,0))</f>
        <v/>
      </c>
      <c r="E127" s="1" t="str">
        <f>IF(B127="","",VLOOKUP(B127,Data!C:AN,5,0))</f>
        <v/>
      </c>
      <c r="F127" s="1" t="str">
        <f>IF(B127="","",VLOOKUP(B127,Data!C:AN,12,0))</f>
        <v/>
      </c>
      <c r="G127" s="1" t="str">
        <f>IF(B127="","",VLOOKUP(B127,Data!C:AN,25,0))</f>
        <v/>
      </c>
      <c r="H127" s="77" t="str">
        <f>IF(B127="","",VLOOKUP(B127,Data!C:AN,26,0))</f>
        <v/>
      </c>
      <c r="I127" s="1" t="str">
        <f>IF(B127="","",VLOOKUP(B127,Data!C:AN,34,0))</f>
        <v/>
      </c>
      <c r="J127" s="1" t="str">
        <f>IF(B127="","",VLOOKUP(B127,Data!C:AN,36,0))</f>
        <v/>
      </c>
      <c r="K127" s="82" t="str">
        <f>IF(B127="","",VLOOKUP(B127,Data!C:AN,37,0))</f>
        <v/>
      </c>
      <c r="L127" s="1" t="str">
        <f>IF(B127="","",VLOOKUP(B127,Data!C:AN,6,0))</f>
        <v/>
      </c>
      <c r="M127" s="1" t="str">
        <f>IF(B127="","",VLOOKUP(B127,Data!C:AN,7,0))</f>
        <v/>
      </c>
      <c r="N127" s="1" t="str">
        <f>IF(B127="","",VLOOKUP(B127,Data!C:AN,8,0))</f>
        <v/>
      </c>
      <c r="O127" s="1" t="str">
        <f>IF(B127="","",VLOOKUP(B127,Data!C:AN,10,0))</f>
        <v/>
      </c>
      <c r="P127" s="1" t="str">
        <f>IF(B127="","",VLOOKUP(B127,Data!C:AN,11,0))</f>
        <v/>
      </c>
      <c r="Q127" s="1" t="str">
        <f>IF(B127="","",VLOOKUP(B127,Data!C:AN,12,0))</f>
        <v/>
      </c>
      <c r="R127" s="1" t="str">
        <f>IF(B127="","",VLOOKUP(B127,Data!C:AN,13,0))</f>
        <v/>
      </c>
      <c r="S127" s="2" t="str">
        <f>IF(B127="","",VLOOKUP(B127,Data!C:AN,14,0))</f>
        <v/>
      </c>
      <c r="T127" s="2" t="str">
        <f>IF(B127="","",VLOOKUP(B127,Data!C:AN,15,0))</f>
        <v/>
      </c>
      <c r="U127" s="2" t="str">
        <f>IF(B127="","",VLOOKUP(B127,Data!C:AN,16,0))</f>
        <v/>
      </c>
      <c r="V127" s="195" t="str">
        <f>IF(B127="","",VLOOKUP(B127,Data!C:AN,17,0))</f>
        <v/>
      </c>
      <c r="W127" s="2" t="str">
        <f>IF(B127="","",VLOOKUP(B127,Data!C:AN,18,0))</f>
        <v/>
      </c>
      <c r="X127" s="1" t="str">
        <f>IF(B127="","",VLOOKUP(B127,Data!C:AN,19,0))</f>
        <v/>
      </c>
      <c r="Y127" s="1" t="str">
        <f>IF(B127="","",VLOOKUP(B127,Data!C:AN,20,0))</f>
        <v/>
      </c>
      <c r="Z127" s="1" t="str">
        <f>IF(B127="","",VLOOKUP(B127,Data!C:AN,21,0))</f>
        <v/>
      </c>
      <c r="AA127" s="1" t="str">
        <f>IF(B127="","",VLOOKUP(B127,Data!C:AN,22,0))</f>
        <v/>
      </c>
      <c r="AB127" s="1" t="str">
        <f>IF(B127="","",VLOOKUP(B127,Data!C:AN,23,0))</f>
        <v/>
      </c>
      <c r="AC127" s="1" t="str">
        <f>IF(B127="","",VLOOKUP(B127,Data!C:AN,24,0))</f>
        <v/>
      </c>
      <c r="AD127" s="1" t="str">
        <f>IF(B127="","",VLOOKUP(B127,Data!C:AN,26,0))</f>
        <v/>
      </c>
      <c r="AE127" s="1" t="str">
        <f>IF(B127="","",VLOOKUP(B127,Data!C:AN,28,0))</f>
        <v/>
      </c>
      <c r="AF127" s="1" t="str">
        <f>IF(B127="","",VLOOKUP(B127,Data!C:AN,29,0))</f>
        <v/>
      </c>
      <c r="AG127" s="1" t="str">
        <f>IF(B127="","",VLOOKUP(B127,Data!C:AN,30,0))</f>
        <v/>
      </c>
      <c r="AH127" s="1" t="str">
        <f>IF(B127="","",VLOOKUP(B127,Data!C:AN,31,0))</f>
        <v/>
      </c>
      <c r="AI127" s="55" t="str">
        <f>IF(B127="","",VLOOKUP(B127,Data!C:AN,32,0))</f>
        <v/>
      </c>
      <c r="AJ127" s="55" t="str">
        <f>IF(B127="","",VLOOKUP(B127,Data!C:AN,33,0))</f>
        <v/>
      </c>
    </row>
    <row r="128" spans="2:36" ht="15">
      <c r="B128" s="1" t="str">
        <f>IF($B$1=0,"",IF(COUNT($B$4:B127)+1&gt;$B$1,"",COUNT($B$4:B127)+1))</f>
        <v/>
      </c>
      <c r="C128" s="1" t="str">
        <f>IF(B128="","",VLOOKUP(B128,Data!C:AN,3,0))</f>
        <v/>
      </c>
      <c r="D128" s="1" t="str">
        <f>IF(B128="","",VLOOKUP(B128,Data!C:AN,4,0))</f>
        <v/>
      </c>
      <c r="E128" s="1" t="str">
        <f>IF(B128="","",VLOOKUP(B128,Data!C:AN,5,0))</f>
        <v/>
      </c>
      <c r="F128" s="1" t="str">
        <f>IF(B128="","",VLOOKUP(B128,Data!C:AN,12,0))</f>
        <v/>
      </c>
      <c r="G128" s="1" t="str">
        <f>IF(B128="","",VLOOKUP(B128,Data!C:AN,25,0))</f>
        <v/>
      </c>
      <c r="H128" s="77" t="str">
        <f>IF(B128="","",VLOOKUP(B128,Data!C:AN,26,0))</f>
        <v/>
      </c>
      <c r="I128" s="1" t="str">
        <f>IF(B128="","",VLOOKUP(B128,Data!C:AN,34,0))</f>
        <v/>
      </c>
      <c r="J128" s="1" t="str">
        <f>IF(B128="","",VLOOKUP(B128,Data!C:AN,36,0))</f>
        <v/>
      </c>
      <c r="K128" s="82" t="str">
        <f>IF(B128="","",VLOOKUP(B128,Data!C:AN,37,0))</f>
        <v/>
      </c>
      <c r="L128" s="1" t="str">
        <f>IF(B128="","",VLOOKUP(B128,Data!C:AN,6,0))</f>
        <v/>
      </c>
      <c r="M128" s="1" t="str">
        <f>IF(B128="","",VLOOKUP(B128,Data!C:AN,7,0))</f>
        <v/>
      </c>
      <c r="N128" s="1" t="str">
        <f>IF(B128="","",VLOOKUP(B128,Data!C:AN,8,0))</f>
        <v/>
      </c>
      <c r="O128" s="1" t="str">
        <f>IF(B128="","",VLOOKUP(B128,Data!C:AN,10,0))</f>
        <v/>
      </c>
      <c r="P128" s="1" t="str">
        <f>IF(B128="","",VLOOKUP(B128,Data!C:AN,11,0))</f>
        <v/>
      </c>
      <c r="Q128" s="1" t="str">
        <f>IF(B128="","",VLOOKUP(B128,Data!C:AN,12,0))</f>
        <v/>
      </c>
      <c r="R128" s="1" t="str">
        <f>IF(B128="","",VLOOKUP(B128,Data!C:AN,13,0))</f>
        <v/>
      </c>
      <c r="S128" s="2" t="str">
        <f>IF(B128="","",VLOOKUP(B128,Data!C:AN,14,0))</f>
        <v/>
      </c>
      <c r="T128" s="2" t="str">
        <f>IF(B128="","",VLOOKUP(B128,Data!C:AN,15,0))</f>
        <v/>
      </c>
      <c r="U128" s="2" t="str">
        <f>IF(B128="","",VLOOKUP(B128,Data!C:AN,16,0))</f>
        <v/>
      </c>
      <c r="V128" s="195" t="str">
        <f>IF(B128="","",VLOOKUP(B128,Data!C:AN,17,0))</f>
        <v/>
      </c>
      <c r="W128" s="2" t="str">
        <f>IF(B128="","",VLOOKUP(B128,Data!C:AN,18,0))</f>
        <v/>
      </c>
      <c r="X128" s="1" t="str">
        <f>IF(B128="","",VLOOKUP(B128,Data!C:AN,19,0))</f>
        <v/>
      </c>
      <c r="Y128" s="1" t="str">
        <f>IF(B128="","",VLOOKUP(B128,Data!C:AN,20,0))</f>
        <v/>
      </c>
      <c r="Z128" s="1" t="str">
        <f>IF(B128="","",VLOOKUP(B128,Data!C:AN,21,0))</f>
        <v/>
      </c>
      <c r="AA128" s="1" t="str">
        <f>IF(B128="","",VLOOKUP(B128,Data!C:AN,22,0))</f>
        <v/>
      </c>
      <c r="AB128" s="1" t="str">
        <f>IF(B128="","",VLOOKUP(B128,Data!C:AN,23,0))</f>
        <v/>
      </c>
      <c r="AC128" s="1" t="str">
        <f>IF(B128="","",VLOOKUP(B128,Data!C:AN,24,0))</f>
        <v/>
      </c>
      <c r="AD128" s="1" t="str">
        <f>IF(B128="","",VLOOKUP(B128,Data!C:AN,26,0))</f>
        <v/>
      </c>
      <c r="AE128" s="1" t="str">
        <f>IF(B128="","",VLOOKUP(B128,Data!C:AN,28,0))</f>
        <v/>
      </c>
      <c r="AF128" s="1" t="str">
        <f>IF(B128="","",VLOOKUP(B128,Data!C:AN,29,0))</f>
        <v/>
      </c>
      <c r="AG128" s="1" t="str">
        <f>IF(B128="","",VLOOKUP(B128,Data!C:AN,30,0))</f>
        <v/>
      </c>
      <c r="AH128" s="1" t="str">
        <f>IF(B128="","",VLOOKUP(B128,Data!C:AN,31,0))</f>
        <v/>
      </c>
      <c r="AI128" s="55" t="str">
        <f>IF(B128="","",VLOOKUP(B128,Data!C:AN,32,0))</f>
        <v/>
      </c>
      <c r="AJ128" s="55" t="str">
        <f>IF(B128="","",VLOOKUP(B128,Data!C:AN,33,0))</f>
        <v/>
      </c>
    </row>
    <row r="129" spans="2:36" ht="15">
      <c r="B129" s="1" t="str">
        <f>IF($B$1=0,"",IF(COUNT($B$4:B128)+1&gt;$B$1,"",COUNT($B$4:B128)+1))</f>
        <v/>
      </c>
      <c r="C129" s="1" t="str">
        <f>IF(B129="","",VLOOKUP(B129,Data!C:AN,3,0))</f>
        <v/>
      </c>
      <c r="D129" s="1" t="str">
        <f>IF(B129="","",VLOOKUP(B129,Data!C:AN,4,0))</f>
        <v/>
      </c>
      <c r="E129" s="1" t="str">
        <f>IF(B129="","",VLOOKUP(B129,Data!C:AN,5,0))</f>
        <v/>
      </c>
      <c r="F129" s="1" t="str">
        <f>IF(B129="","",VLOOKUP(B129,Data!C:AN,12,0))</f>
        <v/>
      </c>
      <c r="G129" s="1" t="str">
        <f>IF(B129="","",VLOOKUP(B129,Data!C:AN,25,0))</f>
        <v/>
      </c>
      <c r="H129" s="77" t="str">
        <f>IF(B129="","",VLOOKUP(B129,Data!C:AN,26,0))</f>
        <v/>
      </c>
      <c r="I129" s="1" t="str">
        <f>IF(B129="","",VLOOKUP(B129,Data!C:AN,34,0))</f>
        <v/>
      </c>
      <c r="J129" s="1" t="str">
        <f>IF(B129="","",VLOOKUP(B129,Data!C:AN,36,0))</f>
        <v/>
      </c>
      <c r="K129" s="82" t="str">
        <f>IF(B129="","",VLOOKUP(B129,Data!C:AN,37,0))</f>
        <v/>
      </c>
      <c r="L129" s="1" t="str">
        <f>IF(B129="","",VLOOKUP(B129,Data!C:AN,6,0))</f>
        <v/>
      </c>
      <c r="M129" s="1" t="str">
        <f>IF(B129="","",VLOOKUP(B129,Data!C:AN,7,0))</f>
        <v/>
      </c>
      <c r="N129" s="1" t="str">
        <f>IF(B129="","",VLOOKUP(B129,Data!C:AN,8,0))</f>
        <v/>
      </c>
      <c r="O129" s="1" t="str">
        <f>IF(B129="","",VLOOKUP(B129,Data!C:AN,10,0))</f>
        <v/>
      </c>
      <c r="P129" s="1" t="str">
        <f>IF(B129="","",VLOOKUP(B129,Data!C:AN,11,0))</f>
        <v/>
      </c>
      <c r="Q129" s="1" t="str">
        <f>IF(B129="","",VLOOKUP(B129,Data!C:AN,12,0))</f>
        <v/>
      </c>
      <c r="R129" s="1" t="str">
        <f>IF(B129="","",VLOOKUP(B129,Data!C:AN,13,0))</f>
        <v/>
      </c>
      <c r="S129" s="2" t="str">
        <f>IF(B129="","",VLOOKUP(B129,Data!C:AN,14,0))</f>
        <v/>
      </c>
      <c r="T129" s="2" t="str">
        <f>IF(B129="","",VLOOKUP(B129,Data!C:AN,15,0))</f>
        <v/>
      </c>
      <c r="U129" s="2" t="str">
        <f>IF(B129="","",VLOOKUP(B129,Data!C:AN,16,0))</f>
        <v/>
      </c>
      <c r="V129" s="195" t="str">
        <f>IF(B129="","",VLOOKUP(B129,Data!C:AN,17,0))</f>
        <v/>
      </c>
      <c r="W129" s="2" t="str">
        <f>IF(B129="","",VLOOKUP(B129,Data!C:AN,18,0))</f>
        <v/>
      </c>
      <c r="X129" s="1" t="str">
        <f>IF(B129="","",VLOOKUP(B129,Data!C:AN,19,0))</f>
        <v/>
      </c>
      <c r="Y129" s="1" t="str">
        <f>IF(B129="","",VLOOKUP(B129,Data!C:AN,20,0))</f>
        <v/>
      </c>
      <c r="Z129" s="1" t="str">
        <f>IF(B129="","",VLOOKUP(B129,Data!C:AN,21,0))</f>
        <v/>
      </c>
      <c r="AA129" s="1" t="str">
        <f>IF(B129="","",VLOOKUP(B129,Data!C:AN,22,0))</f>
        <v/>
      </c>
      <c r="AB129" s="1" t="str">
        <f>IF(B129="","",VLOOKUP(B129,Data!C:AN,23,0))</f>
        <v/>
      </c>
      <c r="AC129" s="1" t="str">
        <f>IF(B129="","",VLOOKUP(B129,Data!C:AN,24,0))</f>
        <v/>
      </c>
      <c r="AD129" s="1" t="str">
        <f>IF(B129="","",VLOOKUP(B129,Data!C:AN,26,0))</f>
        <v/>
      </c>
      <c r="AE129" s="1" t="str">
        <f>IF(B129="","",VLOOKUP(B129,Data!C:AN,28,0))</f>
        <v/>
      </c>
      <c r="AF129" s="1" t="str">
        <f>IF(B129="","",VLOOKUP(B129,Data!C:AN,29,0))</f>
        <v/>
      </c>
      <c r="AG129" s="1" t="str">
        <f>IF(B129="","",VLOOKUP(B129,Data!C:AN,30,0))</f>
        <v/>
      </c>
      <c r="AH129" s="1" t="str">
        <f>IF(B129="","",VLOOKUP(B129,Data!C:AN,31,0))</f>
        <v/>
      </c>
      <c r="AI129" s="55" t="str">
        <f>IF(B129="","",VLOOKUP(B129,Data!C:AN,32,0))</f>
        <v/>
      </c>
      <c r="AJ129" s="55" t="str">
        <f>IF(B129="","",VLOOKUP(B129,Data!C:AN,33,0))</f>
        <v/>
      </c>
    </row>
    <row r="130" spans="2:36" ht="15">
      <c r="B130" s="1" t="str">
        <f>IF($B$1=0,"",IF(COUNT($B$4:B129)+1&gt;$B$1,"",COUNT($B$4:B129)+1))</f>
        <v/>
      </c>
      <c r="C130" s="1" t="str">
        <f>IF(B130="","",VLOOKUP(B130,Data!C:AN,3,0))</f>
        <v/>
      </c>
      <c r="D130" s="1" t="str">
        <f>IF(B130="","",VLOOKUP(B130,Data!C:AN,4,0))</f>
        <v/>
      </c>
      <c r="E130" s="1" t="str">
        <f>IF(B130="","",VLOOKUP(B130,Data!C:AN,5,0))</f>
        <v/>
      </c>
      <c r="F130" s="1" t="str">
        <f>IF(B130="","",VLOOKUP(B130,Data!C:AN,12,0))</f>
        <v/>
      </c>
      <c r="G130" s="1" t="str">
        <f>IF(B130="","",VLOOKUP(B130,Data!C:AN,25,0))</f>
        <v/>
      </c>
      <c r="H130" s="77" t="str">
        <f>IF(B130="","",VLOOKUP(B130,Data!C:AN,26,0))</f>
        <v/>
      </c>
      <c r="I130" s="1" t="str">
        <f>IF(B130="","",VLOOKUP(B130,Data!C:AN,34,0))</f>
        <v/>
      </c>
      <c r="J130" s="1" t="str">
        <f>IF(B130="","",VLOOKUP(B130,Data!C:AN,36,0))</f>
        <v/>
      </c>
      <c r="K130" s="82" t="str">
        <f>IF(B130="","",VLOOKUP(B130,Data!C:AN,37,0))</f>
        <v/>
      </c>
      <c r="L130" s="1" t="str">
        <f>IF(B130="","",VLOOKUP(B130,Data!C:AN,6,0))</f>
        <v/>
      </c>
      <c r="M130" s="1" t="str">
        <f>IF(B130="","",VLOOKUP(B130,Data!C:AN,7,0))</f>
        <v/>
      </c>
      <c r="N130" s="1" t="str">
        <f>IF(B130="","",VLOOKUP(B130,Data!C:AN,8,0))</f>
        <v/>
      </c>
      <c r="O130" s="1" t="str">
        <f>IF(B130="","",VLOOKUP(B130,Data!C:AN,10,0))</f>
        <v/>
      </c>
      <c r="P130" s="1" t="str">
        <f>IF(B130="","",VLOOKUP(B130,Data!C:AN,11,0))</f>
        <v/>
      </c>
      <c r="Q130" s="1" t="str">
        <f>IF(B130="","",VLOOKUP(B130,Data!C:AN,12,0))</f>
        <v/>
      </c>
      <c r="R130" s="1" t="str">
        <f>IF(B130="","",VLOOKUP(B130,Data!C:AN,13,0))</f>
        <v/>
      </c>
      <c r="S130" s="2" t="str">
        <f>IF(B130="","",VLOOKUP(B130,Data!C:AN,14,0))</f>
        <v/>
      </c>
      <c r="T130" s="2" t="str">
        <f>IF(B130="","",VLOOKUP(B130,Data!C:AN,15,0))</f>
        <v/>
      </c>
      <c r="U130" s="2" t="str">
        <f>IF(B130="","",VLOOKUP(B130,Data!C:AN,16,0))</f>
        <v/>
      </c>
      <c r="V130" s="195" t="str">
        <f>IF(B130="","",VLOOKUP(B130,Data!C:AN,17,0))</f>
        <v/>
      </c>
      <c r="W130" s="2" t="str">
        <f>IF(B130="","",VLOOKUP(B130,Data!C:AN,18,0))</f>
        <v/>
      </c>
      <c r="X130" s="1" t="str">
        <f>IF(B130="","",VLOOKUP(B130,Data!C:AN,19,0))</f>
        <v/>
      </c>
      <c r="Y130" s="1" t="str">
        <f>IF(B130="","",VLOOKUP(B130,Data!C:AN,20,0))</f>
        <v/>
      </c>
      <c r="Z130" s="1" t="str">
        <f>IF(B130="","",VLOOKUP(B130,Data!C:AN,21,0))</f>
        <v/>
      </c>
      <c r="AA130" s="1" t="str">
        <f>IF(B130="","",VLOOKUP(B130,Data!C:AN,22,0))</f>
        <v/>
      </c>
      <c r="AB130" s="1" t="str">
        <f>IF(B130="","",VLOOKUP(B130,Data!C:AN,23,0))</f>
        <v/>
      </c>
      <c r="AC130" s="1" t="str">
        <f>IF(B130="","",VLOOKUP(B130,Data!C:AN,24,0))</f>
        <v/>
      </c>
      <c r="AD130" s="1" t="str">
        <f>IF(B130="","",VLOOKUP(B130,Data!C:AN,26,0))</f>
        <v/>
      </c>
      <c r="AE130" s="1" t="str">
        <f>IF(B130="","",VLOOKUP(B130,Data!C:AN,28,0))</f>
        <v/>
      </c>
      <c r="AF130" s="1" t="str">
        <f>IF(B130="","",VLOOKUP(B130,Data!C:AN,29,0))</f>
        <v/>
      </c>
      <c r="AG130" s="1" t="str">
        <f>IF(B130="","",VLOOKUP(B130,Data!C:AN,30,0))</f>
        <v/>
      </c>
      <c r="AH130" s="1" t="str">
        <f>IF(B130="","",VLOOKUP(B130,Data!C:AN,31,0))</f>
        <v/>
      </c>
      <c r="AI130" s="55" t="str">
        <f>IF(B130="","",VLOOKUP(B130,Data!C:AN,32,0))</f>
        <v/>
      </c>
      <c r="AJ130" s="55" t="str">
        <f>IF(B130="","",VLOOKUP(B130,Data!C:AN,33,0))</f>
        <v/>
      </c>
    </row>
    <row r="131" spans="2:36" ht="15">
      <c r="B131" s="1" t="str">
        <f>IF($B$1=0,"",IF(COUNT($B$4:B130)+1&gt;$B$1,"",COUNT($B$4:B130)+1))</f>
        <v/>
      </c>
      <c r="C131" s="1" t="str">
        <f>IF(B131="","",VLOOKUP(B131,Data!C:AN,3,0))</f>
        <v/>
      </c>
      <c r="D131" s="1" t="str">
        <f>IF(B131="","",VLOOKUP(B131,Data!C:AN,4,0))</f>
        <v/>
      </c>
      <c r="E131" s="1" t="str">
        <f>IF(B131="","",VLOOKUP(B131,Data!C:AN,5,0))</f>
        <v/>
      </c>
      <c r="F131" s="1" t="str">
        <f>IF(B131="","",VLOOKUP(B131,Data!C:AN,12,0))</f>
        <v/>
      </c>
      <c r="G131" s="1" t="str">
        <f>IF(B131="","",VLOOKUP(B131,Data!C:AN,25,0))</f>
        <v/>
      </c>
      <c r="H131" s="77" t="str">
        <f>IF(B131="","",VLOOKUP(B131,Data!C:AN,26,0))</f>
        <v/>
      </c>
      <c r="I131" s="1" t="str">
        <f>IF(B131="","",VLOOKUP(B131,Data!C:AN,34,0))</f>
        <v/>
      </c>
      <c r="J131" s="1" t="str">
        <f>IF(B131="","",VLOOKUP(B131,Data!C:AN,36,0))</f>
        <v/>
      </c>
      <c r="K131" s="82" t="str">
        <f>IF(B131="","",VLOOKUP(B131,Data!C:AN,37,0))</f>
        <v/>
      </c>
      <c r="L131" s="1" t="str">
        <f>IF(B131="","",VLOOKUP(B131,Data!C:AN,6,0))</f>
        <v/>
      </c>
      <c r="M131" s="1" t="str">
        <f>IF(B131="","",VLOOKUP(B131,Data!C:AN,7,0))</f>
        <v/>
      </c>
      <c r="N131" s="1" t="str">
        <f>IF(B131="","",VLOOKUP(B131,Data!C:AN,8,0))</f>
        <v/>
      </c>
      <c r="O131" s="1" t="str">
        <f>IF(B131="","",VLOOKUP(B131,Data!C:AN,10,0))</f>
        <v/>
      </c>
      <c r="P131" s="1" t="str">
        <f>IF(B131="","",VLOOKUP(B131,Data!C:AN,11,0))</f>
        <v/>
      </c>
      <c r="Q131" s="1" t="str">
        <f>IF(B131="","",VLOOKUP(B131,Data!C:AN,12,0))</f>
        <v/>
      </c>
      <c r="R131" s="1" t="str">
        <f>IF(B131="","",VLOOKUP(B131,Data!C:AN,13,0))</f>
        <v/>
      </c>
      <c r="S131" s="2" t="str">
        <f>IF(B131="","",VLOOKUP(B131,Data!C:AN,14,0))</f>
        <v/>
      </c>
      <c r="T131" s="2" t="str">
        <f>IF(B131="","",VLOOKUP(B131,Data!C:AN,15,0))</f>
        <v/>
      </c>
      <c r="U131" s="2" t="str">
        <f>IF(B131="","",VLOOKUP(B131,Data!C:AN,16,0))</f>
        <v/>
      </c>
      <c r="V131" s="195" t="str">
        <f>IF(B131="","",VLOOKUP(B131,Data!C:AN,17,0))</f>
        <v/>
      </c>
      <c r="W131" s="2" t="str">
        <f>IF(B131="","",VLOOKUP(B131,Data!C:AN,18,0))</f>
        <v/>
      </c>
      <c r="X131" s="1" t="str">
        <f>IF(B131="","",VLOOKUP(B131,Data!C:AN,19,0))</f>
        <v/>
      </c>
      <c r="Y131" s="1" t="str">
        <f>IF(B131="","",VLOOKUP(B131,Data!C:AN,20,0))</f>
        <v/>
      </c>
      <c r="Z131" s="1" t="str">
        <f>IF(B131="","",VLOOKUP(B131,Data!C:AN,21,0))</f>
        <v/>
      </c>
      <c r="AA131" s="1" t="str">
        <f>IF(B131="","",VLOOKUP(B131,Data!C:AN,22,0))</f>
        <v/>
      </c>
      <c r="AB131" s="1" t="str">
        <f>IF(B131="","",VLOOKUP(B131,Data!C:AN,23,0))</f>
        <v/>
      </c>
      <c r="AC131" s="1" t="str">
        <f>IF(B131="","",VLOOKUP(B131,Data!C:AN,24,0))</f>
        <v/>
      </c>
      <c r="AD131" s="1" t="str">
        <f>IF(B131="","",VLOOKUP(B131,Data!C:AN,26,0))</f>
        <v/>
      </c>
      <c r="AE131" s="1" t="str">
        <f>IF(B131="","",VLOOKUP(B131,Data!C:AN,28,0))</f>
        <v/>
      </c>
      <c r="AF131" s="1" t="str">
        <f>IF(B131="","",VLOOKUP(B131,Data!C:AN,29,0))</f>
        <v/>
      </c>
      <c r="AG131" s="1" t="str">
        <f>IF(B131="","",VLOOKUP(B131,Data!C:AN,30,0))</f>
        <v/>
      </c>
      <c r="AH131" s="1" t="str">
        <f>IF(B131="","",VLOOKUP(B131,Data!C:AN,31,0))</f>
        <v/>
      </c>
      <c r="AI131" s="55" t="str">
        <f>IF(B131="","",VLOOKUP(B131,Data!C:AN,32,0))</f>
        <v/>
      </c>
      <c r="AJ131" s="55" t="str">
        <f>IF(B131="","",VLOOKUP(B131,Data!C:AN,33,0))</f>
        <v/>
      </c>
    </row>
    <row r="132" spans="2:36" ht="15">
      <c r="B132" s="1" t="str">
        <f>IF($B$1=0,"",IF(COUNT($B$4:B131)+1&gt;$B$1,"",COUNT($B$4:B131)+1))</f>
        <v/>
      </c>
      <c r="C132" s="1" t="str">
        <f>IF(B132="","",VLOOKUP(B132,Data!C:AN,3,0))</f>
        <v/>
      </c>
      <c r="D132" s="1" t="str">
        <f>IF(B132="","",VLOOKUP(B132,Data!C:AN,4,0))</f>
        <v/>
      </c>
      <c r="E132" s="1" t="str">
        <f>IF(B132="","",VLOOKUP(B132,Data!C:AN,5,0))</f>
        <v/>
      </c>
      <c r="F132" s="1" t="str">
        <f>IF(B132="","",VLOOKUP(B132,Data!C:AN,12,0))</f>
        <v/>
      </c>
      <c r="G132" s="1" t="str">
        <f>IF(B132="","",VLOOKUP(B132,Data!C:AN,25,0))</f>
        <v/>
      </c>
      <c r="H132" s="77" t="str">
        <f>IF(B132="","",VLOOKUP(B132,Data!C:AN,26,0))</f>
        <v/>
      </c>
      <c r="I132" s="1" t="str">
        <f>IF(B132="","",VLOOKUP(B132,Data!C:AN,34,0))</f>
        <v/>
      </c>
      <c r="J132" s="1" t="str">
        <f>IF(B132="","",VLOOKUP(B132,Data!C:AN,36,0))</f>
        <v/>
      </c>
      <c r="K132" s="82" t="str">
        <f>IF(B132="","",VLOOKUP(B132,Data!C:AN,37,0))</f>
        <v/>
      </c>
      <c r="L132" s="1" t="str">
        <f>IF(B132="","",VLOOKUP(B132,Data!C:AN,6,0))</f>
        <v/>
      </c>
      <c r="M132" s="1" t="str">
        <f>IF(B132="","",VLOOKUP(B132,Data!C:AN,7,0))</f>
        <v/>
      </c>
      <c r="N132" s="1" t="str">
        <f>IF(B132="","",VLOOKUP(B132,Data!C:AN,8,0))</f>
        <v/>
      </c>
      <c r="O132" s="1" t="str">
        <f>IF(B132="","",VLOOKUP(B132,Data!C:AN,10,0))</f>
        <v/>
      </c>
      <c r="P132" s="1" t="str">
        <f>IF(B132="","",VLOOKUP(B132,Data!C:AN,11,0))</f>
        <v/>
      </c>
      <c r="Q132" s="1" t="str">
        <f>IF(B132="","",VLOOKUP(B132,Data!C:AN,12,0))</f>
        <v/>
      </c>
      <c r="R132" s="1" t="str">
        <f>IF(B132="","",VLOOKUP(B132,Data!C:AN,13,0))</f>
        <v/>
      </c>
      <c r="S132" s="2" t="str">
        <f>IF(B132="","",VLOOKUP(B132,Data!C:AN,14,0))</f>
        <v/>
      </c>
      <c r="T132" s="2" t="str">
        <f>IF(B132="","",VLOOKUP(B132,Data!C:AN,15,0))</f>
        <v/>
      </c>
      <c r="U132" s="2" t="str">
        <f>IF(B132="","",VLOOKUP(B132,Data!C:AN,16,0))</f>
        <v/>
      </c>
      <c r="V132" s="195" t="str">
        <f>IF(B132="","",VLOOKUP(B132,Data!C:AN,17,0))</f>
        <v/>
      </c>
      <c r="W132" s="2" t="str">
        <f>IF(B132="","",VLOOKUP(B132,Data!C:AN,18,0))</f>
        <v/>
      </c>
      <c r="X132" s="1" t="str">
        <f>IF(B132="","",VLOOKUP(B132,Data!C:AN,19,0))</f>
        <v/>
      </c>
      <c r="Y132" s="1" t="str">
        <f>IF(B132="","",VLOOKUP(B132,Data!C:AN,20,0))</f>
        <v/>
      </c>
      <c r="Z132" s="1" t="str">
        <f>IF(B132="","",VLOOKUP(B132,Data!C:AN,21,0))</f>
        <v/>
      </c>
      <c r="AA132" s="1" t="str">
        <f>IF(B132="","",VLOOKUP(B132,Data!C:AN,22,0))</f>
        <v/>
      </c>
      <c r="AB132" s="1" t="str">
        <f>IF(B132="","",VLOOKUP(B132,Data!C:AN,23,0))</f>
        <v/>
      </c>
      <c r="AC132" s="1" t="str">
        <f>IF(B132="","",VLOOKUP(B132,Data!C:AN,24,0))</f>
        <v/>
      </c>
      <c r="AD132" s="1" t="str">
        <f>IF(B132="","",VLOOKUP(B132,Data!C:AN,26,0))</f>
        <v/>
      </c>
      <c r="AE132" s="1" t="str">
        <f>IF(B132="","",VLOOKUP(B132,Data!C:AN,28,0))</f>
        <v/>
      </c>
      <c r="AF132" s="1" t="str">
        <f>IF(B132="","",VLOOKUP(B132,Data!C:AN,29,0))</f>
        <v/>
      </c>
      <c r="AG132" s="1" t="str">
        <f>IF(B132="","",VLOOKUP(B132,Data!C:AN,30,0))</f>
        <v/>
      </c>
      <c r="AH132" s="1" t="str">
        <f>IF(B132="","",VLOOKUP(B132,Data!C:AN,31,0))</f>
        <v/>
      </c>
      <c r="AI132" s="55" t="str">
        <f>IF(B132="","",VLOOKUP(B132,Data!C:AN,32,0))</f>
        <v/>
      </c>
      <c r="AJ132" s="55" t="str">
        <f>IF(B132="","",VLOOKUP(B132,Data!C:AN,33,0))</f>
        <v/>
      </c>
    </row>
    <row r="133" spans="2:36" ht="15">
      <c r="B133" s="1" t="str">
        <f>IF($B$1=0,"",IF(COUNT($B$4:B132)+1&gt;$B$1,"",COUNT($B$4:B132)+1))</f>
        <v/>
      </c>
      <c r="C133" s="1" t="str">
        <f>IF(B133="","",VLOOKUP(B133,Data!C:AN,3,0))</f>
        <v/>
      </c>
      <c r="D133" s="1" t="str">
        <f>IF(B133="","",VLOOKUP(B133,Data!C:AN,4,0))</f>
        <v/>
      </c>
      <c r="E133" s="1" t="str">
        <f>IF(B133="","",VLOOKUP(B133,Data!C:AN,5,0))</f>
        <v/>
      </c>
      <c r="F133" s="1" t="str">
        <f>IF(B133="","",VLOOKUP(B133,Data!C:AN,12,0))</f>
        <v/>
      </c>
      <c r="G133" s="1" t="str">
        <f>IF(B133="","",VLOOKUP(B133,Data!C:AN,25,0))</f>
        <v/>
      </c>
      <c r="H133" s="77" t="str">
        <f>IF(B133="","",VLOOKUP(B133,Data!C:AN,26,0))</f>
        <v/>
      </c>
      <c r="I133" s="1" t="str">
        <f>IF(B133="","",VLOOKUP(B133,Data!C:AN,34,0))</f>
        <v/>
      </c>
      <c r="J133" s="1" t="str">
        <f>IF(B133="","",VLOOKUP(B133,Data!C:AN,36,0))</f>
        <v/>
      </c>
      <c r="K133" s="82" t="str">
        <f>IF(B133="","",VLOOKUP(B133,Data!C:AN,37,0))</f>
        <v/>
      </c>
      <c r="L133" s="1" t="str">
        <f>IF(B133="","",VLOOKUP(B133,Data!C:AN,6,0))</f>
        <v/>
      </c>
      <c r="M133" s="1" t="str">
        <f>IF(B133="","",VLOOKUP(B133,Data!C:AN,7,0))</f>
        <v/>
      </c>
      <c r="N133" s="1" t="str">
        <f>IF(B133="","",VLOOKUP(B133,Data!C:AN,8,0))</f>
        <v/>
      </c>
      <c r="O133" s="1" t="str">
        <f>IF(B133="","",VLOOKUP(B133,Data!C:AN,10,0))</f>
        <v/>
      </c>
      <c r="P133" s="1" t="str">
        <f>IF(B133="","",VLOOKUP(B133,Data!C:AN,11,0))</f>
        <v/>
      </c>
      <c r="Q133" s="1" t="str">
        <f>IF(B133="","",VLOOKUP(B133,Data!C:AN,12,0))</f>
        <v/>
      </c>
      <c r="R133" s="1" t="str">
        <f>IF(B133="","",VLOOKUP(B133,Data!C:AN,13,0))</f>
        <v/>
      </c>
      <c r="S133" s="2" t="str">
        <f>IF(B133="","",VLOOKUP(B133,Data!C:AN,14,0))</f>
        <v/>
      </c>
      <c r="T133" s="2" t="str">
        <f>IF(B133="","",VLOOKUP(B133,Data!C:AN,15,0))</f>
        <v/>
      </c>
      <c r="U133" s="2" t="str">
        <f>IF(B133="","",VLOOKUP(B133,Data!C:AN,16,0))</f>
        <v/>
      </c>
      <c r="V133" s="195" t="str">
        <f>IF(B133="","",VLOOKUP(B133,Data!C:AN,17,0))</f>
        <v/>
      </c>
      <c r="W133" s="2" t="str">
        <f>IF(B133="","",VLOOKUP(B133,Data!C:AN,18,0))</f>
        <v/>
      </c>
      <c r="X133" s="1" t="str">
        <f>IF(B133="","",VLOOKUP(B133,Data!C:AN,19,0))</f>
        <v/>
      </c>
      <c r="Y133" s="1" t="str">
        <f>IF(B133="","",VLOOKUP(B133,Data!C:AN,20,0))</f>
        <v/>
      </c>
      <c r="Z133" s="1" t="str">
        <f>IF(B133="","",VLOOKUP(B133,Data!C:AN,21,0))</f>
        <v/>
      </c>
      <c r="AA133" s="1" t="str">
        <f>IF(B133="","",VLOOKUP(B133,Data!C:AN,22,0))</f>
        <v/>
      </c>
      <c r="AB133" s="1" t="str">
        <f>IF(B133="","",VLOOKUP(B133,Data!C:AN,23,0))</f>
        <v/>
      </c>
      <c r="AC133" s="1" t="str">
        <f>IF(B133="","",VLOOKUP(B133,Data!C:AN,24,0))</f>
        <v/>
      </c>
      <c r="AD133" s="1" t="str">
        <f>IF(B133="","",VLOOKUP(B133,Data!C:AN,26,0))</f>
        <v/>
      </c>
      <c r="AE133" s="1" t="str">
        <f>IF(B133="","",VLOOKUP(B133,Data!C:AN,28,0))</f>
        <v/>
      </c>
      <c r="AF133" s="1" t="str">
        <f>IF(B133="","",VLOOKUP(B133,Data!C:AN,29,0))</f>
        <v/>
      </c>
      <c r="AG133" s="1" t="str">
        <f>IF(B133="","",VLOOKUP(B133,Data!C:AN,30,0))</f>
        <v/>
      </c>
      <c r="AH133" s="1" t="str">
        <f>IF(B133="","",VLOOKUP(B133,Data!C:AN,31,0))</f>
        <v/>
      </c>
      <c r="AI133" s="55" t="str">
        <f>IF(B133="","",VLOOKUP(B133,Data!C:AN,32,0))</f>
        <v/>
      </c>
      <c r="AJ133" s="55" t="str">
        <f>IF(B133="","",VLOOKUP(B133,Data!C:AN,33,0))</f>
        <v/>
      </c>
    </row>
    <row r="134" spans="2:36" ht="15">
      <c r="B134" s="1" t="str">
        <f>IF($B$1=0,"",IF(COUNT($B$4:B133)+1&gt;$B$1,"",COUNT($B$4:B133)+1))</f>
        <v/>
      </c>
      <c r="C134" s="1" t="str">
        <f>IF(B134="","",VLOOKUP(B134,Data!C:AN,3,0))</f>
        <v/>
      </c>
      <c r="D134" s="1" t="str">
        <f>IF(B134="","",VLOOKUP(B134,Data!C:AN,4,0))</f>
        <v/>
      </c>
      <c r="E134" s="1" t="str">
        <f>IF(B134="","",VLOOKUP(B134,Data!C:AN,5,0))</f>
        <v/>
      </c>
      <c r="F134" s="1" t="str">
        <f>IF(B134="","",VLOOKUP(B134,Data!C:AN,12,0))</f>
        <v/>
      </c>
      <c r="G134" s="1" t="str">
        <f>IF(B134="","",VLOOKUP(B134,Data!C:AN,25,0))</f>
        <v/>
      </c>
      <c r="H134" s="77" t="str">
        <f>IF(B134="","",VLOOKUP(B134,Data!C:AN,26,0))</f>
        <v/>
      </c>
      <c r="I134" s="1" t="str">
        <f>IF(B134="","",VLOOKUP(B134,Data!C:AN,34,0))</f>
        <v/>
      </c>
      <c r="J134" s="1" t="str">
        <f>IF(B134="","",VLOOKUP(B134,Data!C:AN,36,0))</f>
        <v/>
      </c>
      <c r="K134" s="82" t="str">
        <f>IF(B134="","",VLOOKUP(B134,Data!C:AN,37,0))</f>
        <v/>
      </c>
      <c r="L134" s="1" t="str">
        <f>IF(B134="","",VLOOKUP(B134,Data!C:AN,6,0))</f>
        <v/>
      </c>
      <c r="M134" s="1" t="str">
        <f>IF(B134="","",VLOOKUP(B134,Data!C:AN,7,0))</f>
        <v/>
      </c>
      <c r="N134" s="1" t="str">
        <f>IF(B134="","",VLOOKUP(B134,Data!C:AN,8,0))</f>
        <v/>
      </c>
      <c r="O134" s="1" t="str">
        <f>IF(B134="","",VLOOKUP(B134,Data!C:AN,10,0))</f>
        <v/>
      </c>
      <c r="P134" s="1" t="str">
        <f>IF(B134="","",VLOOKUP(B134,Data!C:AN,11,0))</f>
        <v/>
      </c>
      <c r="Q134" s="1" t="str">
        <f>IF(B134="","",VLOOKUP(B134,Data!C:AN,12,0))</f>
        <v/>
      </c>
      <c r="R134" s="1" t="str">
        <f>IF(B134="","",VLOOKUP(B134,Data!C:AN,13,0))</f>
        <v/>
      </c>
      <c r="S134" s="2" t="str">
        <f>IF(B134="","",VLOOKUP(B134,Data!C:AN,14,0))</f>
        <v/>
      </c>
      <c r="T134" s="2" t="str">
        <f>IF(B134="","",VLOOKUP(B134,Data!C:AN,15,0))</f>
        <v/>
      </c>
      <c r="U134" s="2" t="str">
        <f>IF(B134="","",VLOOKUP(B134,Data!C:AN,16,0))</f>
        <v/>
      </c>
      <c r="V134" s="195" t="str">
        <f>IF(B134="","",VLOOKUP(B134,Data!C:AN,17,0))</f>
        <v/>
      </c>
      <c r="W134" s="2" t="str">
        <f>IF(B134="","",VLOOKUP(B134,Data!C:AN,18,0))</f>
        <v/>
      </c>
      <c r="X134" s="1" t="str">
        <f>IF(B134="","",VLOOKUP(B134,Data!C:AN,19,0))</f>
        <v/>
      </c>
      <c r="Y134" s="1" t="str">
        <f>IF(B134="","",VLOOKUP(B134,Data!C:AN,20,0))</f>
        <v/>
      </c>
      <c r="Z134" s="1" t="str">
        <f>IF(B134="","",VLOOKUP(B134,Data!C:AN,21,0))</f>
        <v/>
      </c>
      <c r="AA134" s="1" t="str">
        <f>IF(B134="","",VLOOKUP(B134,Data!C:AN,22,0))</f>
        <v/>
      </c>
      <c r="AB134" s="1" t="str">
        <f>IF(B134="","",VLOOKUP(B134,Data!C:AN,23,0))</f>
        <v/>
      </c>
      <c r="AC134" s="1" t="str">
        <f>IF(B134="","",VLOOKUP(B134,Data!C:AN,24,0))</f>
        <v/>
      </c>
      <c r="AD134" s="1" t="str">
        <f>IF(B134="","",VLOOKUP(B134,Data!C:AN,26,0))</f>
        <v/>
      </c>
      <c r="AE134" s="1" t="str">
        <f>IF(B134="","",VLOOKUP(B134,Data!C:AN,28,0))</f>
        <v/>
      </c>
      <c r="AF134" s="1" t="str">
        <f>IF(B134="","",VLOOKUP(B134,Data!C:AN,29,0))</f>
        <v/>
      </c>
      <c r="AG134" s="1" t="str">
        <f>IF(B134="","",VLOOKUP(B134,Data!C:AN,30,0))</f>
        <v/>
      </c>
      <c r="AH134" s="1" t="str">
        <f>IF(B134="","",VLOOKUP(B134,Data!C:AN,31,0))</f>
        <v/>
      </c>
      <c r="AI134" s="55" t="str">
        <f>IF(B134="","",VLOOKUP(B134,Data!C:AN,32,0))</f>
        <v/>
      </c>
      <c r="AJ134" s="55" t="str">
        <f>IF(B134="","",VLOOKUP(B134,Data!C:AN,33,0))</f>
        <v/>
      </c>
    </row>
    <row r="135" spans="2:36" ht="15">
      <c r="B135" s="1" t="str">
        <f>IF($B$1=0,"",IF(COUNT($B$4:B134)+1&gt;$B$1,"",COUNT($B$4:B134)+1))</f>
        <v/>
      </c>
      <c r="C135" s="1" t="str">
        <f>IF(B135="","",VLOOKUP(B135,Data!C:AN,3,0))</f>
        <v/>
      </c>
      <c r="D135" s="1" t="str">
        <f>IF(B135="","",VLOOKUP(B135,Data!C:AN,4,0))</f>
        <v/>
      </c>
      <c r="E135" s="1" t="str">
        <f>IF(B135="","",VLOOKUP(B135,Data!C:AN,5,0))</f>
        <v/>
      </c>
      <c r="F135" s="1" t="str">
        <f>IF(B135="","",VLOOKUP(B135,Data!C:AN,12,0))</f>
        <v/>
      </c>
      <c r="G135" s="1" t="str">
        <f>IF(B135="","",VLOOKUP(B135,Data!C:AN,25,0))</f>
        <v/>
      </c>
      <c r="H135" s="77" t="str">
        <f>IF(B135="","",VLOOKUP(B135,Data!C:AN,26,0))</f>
        <v/>
      </c>
      <c r="I135" s="1" t="str">
        <f>IF(B135="","",VLOOKUP(B135,Data!C:AN,34,0))</f>
        <v/>
      </c>
      <c r="J135" s="1" t="str">
        <f>IF(B135="","",VLOOKUP(B135,Data!C:AN,36,0))</f>
        <v/>
      </c>
      <c r="K135" s="82" t="str">
        <f>IF(B135="","",VLOOKUP(B135,Data!C:AN,37,0))</f>
        <v/>
      </c>
      <c r="L135" s="1" t="str">
        <f>IF(B135="","",VLOOKUP(B135,Data!C:AN,6,0))</f>
        <v/>
      </c>
      <c r="M135" s="1" t="str">
        <f>IF(B135="","",VLOOKUP(B135,Data!C:AN,7,0))</f>
        <v/>
      </c>
      <c r="N135" s="1" t="str">
        <f>IF(B135="","",VLOOKUP(B135,Data!C:AN,8,0))</f>
        <v/>
      </c>
      <c r="O135" s="1" t="str">
        <f>IF(B135="","",VLOOKUP(B135,Data!C:AN,10,0))</f>
        <v/>
      </c>
      <c r="P135" s="1" t="str">
        <f>IF(B135="","",VLOOKUP(B135,Data!C:AN,11,0))</f>
        <v/>
      </c>
      <c r="Q135" s="1" t="str">
        <f>IF(B135="","",VLOOKUP(B135,Data!C:AN,12,0))</f>
        <v/>
      </c>
      <c r="R135" s="1" t="str">
        <f>IF(B135="","",VLOOKUP(B135,Data!C:AN,13,0))</f>
        <v/>
      </c>
      <c r="S135" s="2" t="str">
        <f>IF(B135="","",VLOOKUP(B135,Data!C:AN,14,0))</f>
        <v/>
      </c>
      <c r="T135" s="2" t="str">
        <f>IF(B135="","",VLOOKUP(B135,Data!C:AN,15,0))</f>
        <v/>
      </c>
      <c r="U135" s="2" t="str">
        <f>IF(B135="","",VLOOKUP(B135,Data!C:AN,16,0))</f>
        <v/>
      </c>
      <c r="V135" s="195" t="str">
        <f>IF(B135="","",VLOOKUP(B135,Data!C:AN,17,0))</f>
        <v/>
      </c>
      <c r="W135" s="2" t="str">
        <f>IF(B135="","",VLOOKUP(B135,Data!C:AN,18,0))</f>
        <v/>
      </c>
      <c r="X135" s="1" t="str">
        <f>IF(B135="","",VLOOKUP(B135,Data!C:AN,19,0))</f>
        <v/>
      </c>
      <c r="Y135" s="1" t="str">
        <f>IF(B135="","",VLOOKUP(B135,Data!C:AN,20,0))</f>
        <v/>
      </c>
      <c r="Z135" s="1" t="str">
        <f>IF(B135="","",VLOOKUP(B135,Data!C:AN,21,0))</f>
        <v/>
      </c>
      <c r="AA135" s="1" t="str">
        <f>IF(B135="","",VLOOKUP(B135,Data!C:AN,22,0))</f>
        <v/>
      </c>
      <c r="AB135" s="1" t="str">
        <f>IF(B135="","",VLOOKUP(B135,Data!C:AN,23,0))</f>
        <v/>
      </c>
      <c r="AC135" s="1" t="str">
        <f>IF(B135="","",VLOOKUP(B135,Data!C:AN,24,0))</f>
        <v/>
      </c>
      <c r="AD135" s="1" t="str">
        <f>IF(B135="","",VLOOKUP(B135,Data!C:AN,26,0))</f>
        <v/>
      </c>
      <c r="AE135" s="1" t="str">
        <f>IF(B135="","",VLOOKUP(B135,Data!C:AN,28,0))</f>
        <v/>
      </c>
      <c r="AF135" s="1" t="str">
        <f>IF(B135="","",VLOOKUP(B135,Data!C:AN,29,0))</f>
        <v/>
      </c>
      <c r="AG135" s="1" t="str">
        <f>IF(B135="","",VLOOKUP(B135,Data!C:AN,30,0))</f>
        <v/>
      </c>
      <c r="AH135" s="1" t="str">
        <f>IF(B135="","",VLOOKUP(B135,Data!C:AN,31,0))</f>
        <v/>
      </c>
      <c r="AI135" s="55" t="str">
        <f>IF(B135="","",VLOOKUP(B135,Data!C:AN,32,0))</f>
        <v/>
      </c>
      <c r="AJ135" s="55" t="str">
        <f>IF(B135="","",VLOOKUP(B135,Data!C:AN,33,0))</f>
        <v/>
      </c>
    </row>
    <row r="136" spans="2:36" ht="15">
      <c r="B136" s="1" t="str">
        <f>IF($B$1=0,"",IF(COUNT($B$4:B135)+1&gt;$B$1,"",COUNT($B$4:B135)+1))</f>
        <v/>
      </c>
      <c r="C136" s="1" t="str">
        <f>IF(B136="","",VLOOKUP(B136,Data!C:AN,3,0))</f>
        <v/>
      </c>
      <c r="D136" s="1" t="str">
        <f>IF(B136="","",VLOOKUP(B136,Data!C:AN,4,0))</f>
        <v/>
      </c>
      <c r="E136" s="1" t="str">
        <f>IF(B136="","",VLOOKUP(B136,Data!C:AN,5,0))</f>
        <v/>
      </c>
      <c r="F136" s="1" t="str">
        <f>IF(B136="","",VLOOKUP(B136,Data!C:AN,12,0))</f>
        <v/>
      </c>
      <c r="G136" s="1" t="str">
        <f>IF(B136="","",VLOOKUP(B136,Data!C:AN,25,0))</f>
        <v/>
      </c>
      <c r="H136" s="77" t="str">
        <f>IF(B136="","",VLOOKUP(B136,Data!C:AN,26,0))</f>
        <v/>
      </c>
      <c r="I136" s="1" t="str">
        <f>IF(B136="","",VLOOKUP(B136,Data!C:AN,34,0))</f>
        <v/>
      </c>
      <c r="J136" s="1" t="str">
        <f>IF(B136="","",VLOOKUP(B136,Data!C:AN,36,0))</f>
        <v/>
      </c>
      <c r="K136" s="82" t="str">
        <f>IF(B136="","",VLOOKUP(B136,Data!C:AN,37,0))</f>
        <v/>
      </c>
      <c r="L136" s="1" t="str">
        <f>IF(B136="","",VLOOKUP(B136,Data!C:AN,6,0))</f>
        <v/>
      </c>
      <c r="M136" s="1" t="str">
        <f>IF(B136="","",VLOOKUP(B136,Data!C:AN,7,0))</f>
        <v/>
      </c>
      <c r="N136" s="1" t="str">
        <f>IF(B136="","",VLOOKUP(B136,Data!C:AN,8,0))</f>
        <v/>
      </c>
      <c r="O136" s="1" t="str">
        <f>IF(B136="","",VLOOKUP(B136,Data!C:AN,10,0))</f>
        <v/>
      </c>
      <c r="P136" s="1" t="str">
        <f>IF(B136="","",VLOOKUP(B136,Data!C:AN,11,0))</f>
        <v/>
      </c>
      <c r="Q136" s="1" t="str">
        <f>IF(B136="","",VLOOKUP(B136,Data!C:AN,12,0))</f>
        <v/>
      </c>
      <c r="R136" s="1" t="str">
        <f>IF(B136="","",VLOOKUP(B136,Data!C:AN,13,0))</f>
        <v/>
      </c>
      <c r="S136" s="2" t="str">
        <f>IF(B136="","",VLOOKUP(B136,Data!C:AN,14,0))</f>
        <v/>
      </c>
      <c r="T136" s="2" t="str">
        <f>IF(B136="","",VLOOKUP(B136,Data!C:AN,15,0))</f>
        <v/>
      </c>
      <c r="U136" s="2" t="str">
        <f>IF(B136="","",VLOOKUP(B136,Data!C:AN,16,0))</f>
        <v/>
      </c>
      <c r="V136" s="195" t="str">
        <f>IF(B136="","",VLOOKUP(B136,Data!C:AN,17,0))</f>
        <v/>
      </c>
      <c r="W136" s="2" t="str">
        <f>IF(B136="","",VLOOKUP(B136,Data!C:AN,18,0))</f>
        <v/>
      </c>
      <c r="X136" s="1" t="str">
        <f>IF(B136="","",VLOOKUP(B136,Data!C:AN,19,0))</f>
        <v/>
      </c>
      <c r="Y136" s="1" t="str">
        <f>IF(B136="","",VLOOKUP(B136,Data!C:AN,20,0))</f>
        <v/>
      </c>
      <c r="Z136" s="1" t="str">
        <f>IF(B136="","",VLOOKUP(B136,Data!C:AN,21,0))</f>
        <v/>
      </c>
      <c r="AA136" s="1" t="str">
        <f>IF(B136="","",VLOOKUP(B136,Data!C:AN,22,0))</f>
        <v/>
      </c>
      <c r="AB136" s="1" t="str">
        <f>IF(B136="","",VLOOKUP(B136,Data!C:AN,23,0))</f>
        <v/>
      </c>
      <c r="AC136" s="1" t="str">
        <f>IF(B136="","",VLOOKUP(B136,Data!C:AN,24,0))</f>
        <v/>
      </c>
      <c r="AD136" s="1" t="str">
        <f>IF(B136="","",VLOOKUP(B136,Data!C:AN,26,0))</f>
        <v/>
      </c>
      <c r="AE136" s="1" t="str">
        <f>IF(B136="","",VLOOKUP(B136,Data!C:AN,28,0))</f>
        <v/>
      </c>
      <c r="AF136" s="1" t="str">
        <f>IF(B136="","",VLOOKUP(B136,Data!C:AN,29,0))</f>
        <v/>
      </c>
      <c r="AG136" s="1" t="str">
        <f>IF(B136="","",VLOOKUP(B136,Data!C:AN,30,0))</f>
        <v/>
      </c>
      <c r="AH136" s="1" t="str">
        <f>IF(B136="","",VLOOKUP(B136,Data!C:AN,31,0))</f>
        <v/>
      </c>
      <c r="AI136" s="55" t="str">
        <f>IF(B136="","",VLOOKUP(B136,Data!C:AN,32,0))</f>
        <v/>
      </c>
      <c r="AJ136" s="55" t="str">
        <f>IF(B136="","",VLOOKUP(B136,Data!C:AN,33,0))</f>
        <v/>
      </c>
    </row>
    <row r="137" spans="2:36" ht="15">
      <c r="B137" s="1" t="str">
        <f>IF($B$1=0,"",IF(COUNT($B$4:B136)+1&gt;$B$1,"",COUNT($B$4:B136)+1))</f>
        <v/>
      </c>
      <c r="C137" s="1" t="str">
        <f>IF(B137="","",VLOOKUP(B137,Data!C:AN,3,0))</f>
        <v/>
      </c>
      <c r="D137" s="1" t="str">
        <f>IF(B137="","",VLOOKUP(B137,Data!C:AN,4,0))</f>
        <v/>
      </c>
      <c r="E137" s="1" t="str">
        <f>IF(B137="","",VLOOKUP(B137,Data!C:AN,5,0))</f>
        <v/>
      </c>
      <c r="F137" s="1" t="str">
        <f>IF(B137="","",VLOOKUP(B137,Data!C:AN,12,0))</f>
        <v/>
      </c>
      <c r="G137" s="1" t="str">
        <f>IF(B137="","",VLOOKUP(B137,Data!C:AN,25,0))</f>
        <v/>
      </c>
      <c r="H137" s="77" t="str">
        <f>IF(B137="","",VLOOKUP(B137,Data!C:AN,26,0))</f>
        <v/>
      </c>
      <c r="I137" s="1" t="str">
        <f>IF(B137="","",VLOOKUP(B137,Data!C:AN,34,0))</f>
        <v/>
      </c>
      <c r="J137" s="1" t="str">
        <f>IF(B137="","",VLOOKUP(B137,Data!C:AN,36,0))</f>
        <v/>
      </c>
      <c r="K137" s="82" t="str">
        <f>IF(B137="","",VLOOKUP(B137,Data!C:AN,37,0))</f>
        <v/>
      </c>
      <c r="L137" s="1" t="str">
        <f>IF(B137="","",VLOOKUP(B137,Data!C:AN,6,0))</f>
        <v/>
      </c>
      <c r="M137" s="1" t="str">
        <f>IF(B137="","",VLOOKUP(B137,Data!C:AN,7,0))</f>
        <v/>
      </c>
      <c r="N137" s="1" t="str">
        <f>IF(B137="","",VLOOKUP(B137,Data!C:AN,8,0))</f>
        <v/>
      </c>
      <c r="O137" s="1" t="str">
        <f>IF(B137="","",VLOOKUP(B137,Data!C:AN,10,0))</f>
        <v/>
      </c>
      <c r="P137" s="1" t="str">
        <f>IF(B137="","",VLOOKUP(B137,Data!C:AN,11,0))</f>
        <v/>
      </c>
      <c r="Q137" s="1" t="str">
        <f>IF(B137="","",VLOOKUP(B137,Data!C:AN,12,0))</f>
        <v/>
      </c>
      <c r="R137" s="1" t="str">
        <f>IF(B137="","",VLOOKUP(B137,Data!C:AN,13,0))</f>
        <v/>
      </c>
      <c r="S137" s="2" t="str">
        <f>IF(B137="","",VLOOKUP(B137,Data!C:AN,14,0))</f>
        <v/>
      </c>
      <c r="T137" s="2" t="str">
        <f>IF(B137="","",VLOOKUP(B137,Data!C:AN,15,0))</f>
        <v/>
      </c>
      <c r="U137" s="2" t="str">
        <f>IF(B137="","",VLOOKUP(B137,Data!C:AN,16,0))</f>
        <v/>
      </c>
      <c r="V137" s="195" t="str">
        <f>IF(B137="","",VLOOKUP(B137,Data!C:AN,17,0))</f>
        <v/>
      </c>
      <c r="W137" s="2" t="str">
        <f>IF(B137="","",VLOOKUP(B137,Data!C:AN,18,0))</f>
        <v/>
      </c>
      <c r="X137" s="1" t="str">
        <f>IF(B137="","",VLOOKUP(B137,Data!C:AN,19,0))</f>
        <v/>
      </c>
      <c r="Y137" s="1" t="str">
        <f>IF(B137="","",VLOOKUP(B137,Data!C:AN,20,0))</f>
        <v/>
      </c>
      <c r="Z137" s="1" t="str">
        <f>IF(B137="","",VLOOKUP(B137,Data!C:AN,21,0))</f>
        <v/>
      </c>
      <c r="AA137" s="1" t="str">
        <f>IF(B137="","",VLOOKUP(B137,Data!C:AN,22,0))</f>
        <v/>
      </c>
      <c r="AB137" s="1" t="str">
        <f>IF(B137="","",VLOOKUP(B137,Data!C:AN,23,0))</f>
        <v/>
      </c>
      <c r="AC137" s="1" t="str">
        <f>IF(B137="","",VLOOKUP(B137,Data!C:AN,24,0))</f>
        <v/>
      </c>
      <c r="AD137" s="1" t="str">
        <f>IF(B137="","",VLOOKUP(B137,Data!C:AN,26,0))</f>
        <v/>
      </c>
      <c r="AE137" s="1" t="str">
        <f>IF(B137="","",VLOOKUP(B137,Data!C:AN,28,0))</f>
        <v/>
      </c>
      <c r="AF137" s="1" t="str">
        <f>IF(B137="","",VLOOKUP(B137,Data!C:AN,29,0))</f>
        <v/>
      </c>
      <c r="AG137" s="1" t="str">
        <f>IF(B137="","",VLOOKUP(B137,Data!C:AN,30,0))</f>
        <v/>
      </c>
      <c r="AH137" s="1" t="str">
        <f>IF(B137="","",VLOOKUP(B137,Data!C:AN,31,0))</f>
        <v/>
      </c>
      <c r="AI137" s="55" t="str">
        <f>IF(B137="","",VLOOKUP(B137,Data!C:AN,32,0))</f>
        <v/>
      </c>
      <c r="AJ137" s="55" t="str">
        <f>IF(B137="","",VLOOKUP(B137,Data!C:AN,33,0))</f>
        <v/>
      </c>
    </row>
    <row r="138" spans="2:36" ht="15">
      <c r="B138" s="1" t="str">
        <f>IF($B$1=0,"",IF(COUNT($B$4:B137)+1&gt;$B$1,"",COUNT($B$4:B137)+1))</f>
        <v/>
      </c>
      <c r="C138" s="1" t="str">
        <f>IF(B138="","",VLOOKUP(B138,Data!C:AN,3,0))</f>
        <v/>
      </c>
      <c r="D138" s="1" t="str">
        <f>IF(B138="","",VLOOKUP(B138,Data!C:AN,4,0))</f>
        <v/>
      </c>
      <c r="E138" s="1" t="str">
        <f>IF(B138="","",VLOOKUP(B138,Data!C:AN,5,0))</f>
        <v/>
      </c>
      <c r="F138" s="1" t="str">
        <f>IF(B138="","",VLOOKUP(B138,Data!C:AN,12,0))</f>
        <v/>
      </c>
      <c r="G138" s="1" t="str">
        <f>IF(B138="","",VLOOKUP(B138,Data!C:AN,25,0))</f>
        <v/>
      </c>
      <c r="H138" s="77" t="str">
        <f>IF(B138="","",VLOOKUP(B138,Data!C:AN,26,0))</f>
        <v/>
      </c>
      <c r="I138" s="1" t="str">
        <f>IF(B138="","",VLOOKUP(B138,Data!C:AN,34,0))</f>
        <v/>
      </c>
      <c r="J138" s="1" t="str">
        <f>IF(B138="","",VLOOKUP(B138,Data!C:AN,36,0))</f>
        <v/>
      </c>
      <c r="K138" s="82" t="str">
        <f>IF(B138="","",VLOOKUP(B138,Data!C:AN,37,0))</f>
        <v/>
      </c>
      <c r="L138" s="1" t="str">
        <f>IF(B138="","",VLOOKUP(B138,Data!C:AN,6,0))</f>
        <v/>
      </c>
      <c r="M138" s="1" t="str">
        <f>IF(B138="","",VLOOKUP(B138,Data!C:AN,7,0))</f>
        <v/>
      </c>
      <c r="N138" s="1" t="str">
        <f>IF(B138="","",VLOOKUP(B138,Data!C:AN,8,0))</f>
        <v/>
      </c>
      <c r="O138" s="1" t="str">
        <f>IF(B138="","",VLOOKUP(B138,Data!C:AN,10,0))</f>
        <v/>
      </c>
      <c r="P138" s="1" t="str">
        <f>IF(B138="","",VLOOKUP(B138,Data!C:AN,11,0))</f>
        <v/>
      </c>
      <c r="Q138" s="1" t="str">
        <f>IF(B138="","",VLOOKUP(B138,Data!C:AN,12,0))</f>
        <v/>
      </c>
      <c r="R138" s="1" t="str">
        <f>IF(B138="","",VLOOKUP(B138,Data!C:AN,13,0))</f>
        <v/>
      </c>
      <c r="S138" s="2" t="str">
        <f>IF(B138="","",VLOOKUP(B138,Data!C:AN,14,0))</f>
        <v/>
      </c>
      <c r="T138" s="2" t="str">
        <f>IF(B138="","",VLOOKUP(B138,Data!C:AN,15,0))</f>
        <v/>
      </c>
      <c r="U138" s="2" t="str">
        <f>IF(B138="","",VLOOKUP(B138,Data!C:AN,16,0))</f>
        <v/>
      </c>
      <c r="V138" s="195" t="str">
        <f>IF(B138="","",VLOOKUP(B138,Data!C:AN,17,0))</f>
        <v/>
      </c>
      <c r="W138" s="2" t="str">
        <f>IF(B138="","",VLOOKUP(B138,Data!C:AN,18,0))</f>
        <v/>
      </c>
      <c r="X138" s="1" t="str">
        <f>IF(B138="","",VLOOKUP(B138,Data!C:AN,19,0))</f>
        <v/>
      </c>
      <c r="Y138" s="1" t="str">
        <f>IF(B138="","",VLOOKUP(B138,Data!C:AN,20,0))</f>
        <v/>
      </c>
      <c r="Z138" s="1" t="str">
        <f>IF(B138="","",VLOOKUP(B138,Data!C:AN,21,0))</f>
        <v/>
      </c>
      <c r="AA138" s="1" t="str">
        <f>IF(B138="","",VLOOKUP(B138,Data!C:AN,22,0))</f>
        <v/>
      </c>
      <c r="AB138" s="1" t="str">
        <f>IF(B138="","",VLOOKUP(B138,Data!C:AN,23,0))</f>
        <v/>
      </c>
      <c r="AC138" s="1" t="str">
        <f>IF(B138="","",VLOOKUP(B138,Data!C:AN,24,0))</f>
        <v/>
      </c>
      <c r="AD138" s="1" t="str">
        <f>IF(B138="","",VLOOKUP(B138,Data!C:AN,26,0))</f>
        <v/>
      </c>
      <c r="AE138" s="1" t="str">
        <f>IF(B138="","",VLOOKUP(B138,Data!C:AN,28,0))</f>
        <v/>
      </c>
      <c r="AF138" s="1" t="str">
        <f>IF(B138="","",VLOOKUP(B138,Data!C:AN,29,0))</f>
        <v/>
      </c>
      <c r="AG138" s="1" t="str">
        <f>IF(B138="","",VLOOKUP(B138,Data!C:AN,30,0))</f>
        <v/>
      </c>
      <c r="AH138" s="1" t="str">
        <f>IF(B138="","",VLOOKUP(B138,Data!C:AN,31,0))</f>
        <v/>
      </c>
      <c r="AI138" s="55" t="str">
        <f>IF(B138="","",VLOOKUP(B138,Data!C:AN,32,0))</f>
        <v/>
      </c>
      <c r="AJ138" s="55" t="str">
        <f>IF(B138="","",VLOOKUP(B138,Data!C:AN,33,0))</f>
        <v/>
      </c>
    </row>
    <row r="139" spans="2:36" ht="15">
      <c r="B139" s="1" t="str">
        <f>IF($B$1=0,"",IF(COUNT($B$4:B138)+1&gt;$B$1,"",COUNT($B$4:B138)+1))</f>
        <v/>
      </c>
      <c r="C139" s="1" t="str">
        <f>IF(B139="","",VLOOKUP(B139,Data!C:AN,3,0))</f>
        <v/>
      </c>
      <c r="D139" s="1" t="str">
        <f>IF(B139="","",VLOOKUP(B139,Data!C:AN,4,0))</f>
        <v/>
      </c>
      <c r="E139" s="1" t="str">
        <f>IF(B139="","",VLOOKUP(B139,Data!C:AN,5,0))</f>
        <v/>
      </c>
      <c r="F139" s="1" t="str">
        <f>IF(B139="","",VLOOKUP(B139,Data!C:AN,12,0))</f>
        <v/>
      </c>
      <c r="G139" s="1" t="str">
        <f>IF(B139="","",VLOOKUP(B139,Data!C:AN,25,0))</f>
        <v/>
      </c>
      <c r="H139" s="77" t="str">
        <f>IF(B139="","",VLOOKUP(B139,Data!C:AN,26,0))</f>
        <v/>
      </c>
      <c r="I139" s="1" t="str">
        <f>IF(B139="","",VLOOKUP(B139,Data!C:AN,34,0))</f>
        <v/>
      </c>
      <c r="J139" s="1" t="str">
        <f>IF(B139="","",VLOOKUP(B139,Data!C:AN,36,0))</f>
        <v/>
      </c>
      <c r="K139" s="82" t="str">
        <f>IF(B139="","",VLOOKUP(B139,Data!C:AN,37,0))</f>
        <v/>
      </c>
      <c r="L139" s="1" t="str">
        <f>IF(B139="","",VLOOKUP(B139,Data!C:AN,6,0))</f>
        <v/>
      </c>
      <c r="M139" s="1" t="str">
        <f>IF(B139="","",VLOOKUP(B139,Data!C:AN,7,0))</f>
        <v/>
      </c>
      <c r="N139" s="1" t="str">
        <f>IF(B139="","",VLOOKUP(B139,Data!C:AN,8,0))</f>
        <v/>
      </c>
      <c r="O139" s="1" t="str">
        <f>IF(B139="","",VLOOKUP(B139,Data!C:AN,10,0))</f>
        <v/>
      </c>
      <c r="P139" s="1" t="str">
        <f>IF(B139="","",VLOOKUP(B139,Data!C:AN,11,0))</f>
        <v/>
      </c>
      <c r="Q139" s="1" t="str">
        <f>IF(B139="","",VLOOKUP(B139,Data!C:AN,12,0))</f>
        <v/>
      </c>
      <c r="R139" s="1" t="str">
        <f>IF(B139="","",VLOOKUP(B139,Data!C:AN,13,0))</f>
        <v/>
      </c>
      <c r="S139" s="2" t="str">
        <f>IF(B139="","",VLOOKUP(B139,Data!C:AN,14,0))</f>
        <v/>
      </c>
      <c r="T139" s="2" t="str">
        <f>IF(B139="","",VLOOKUP(B139,Data!C:AN,15,0))</f>
        <v/>
      </c>
      <c r="U139" s="2" t="str">
        <f>IF(B139="","",VLOOKUP(B139,Data!C:AN,16,0))</f>
        <v/>
      </c>
      <c r="V139" s="195" t="str">
        <f>IF(B139="","",VLOOKUP(B139,Data!C:AN,17,0))</f>
        <v/>
      </c>
      <c r="W139" s="2" t="str">
        <f>IF(B139="","",VLOOKUP(B139,Data!C:AN,18,0))</f>
        <v/>
      </c>
      <c r="X139" s="1" t="str">
        <f>IF(B139="","",VLOOKUP(B139,Data!C:AN,19,0))</f>
        <v/>
      </c>
      <c r="Y139" s="1" t="str">
        <f>IF(B139="","",VLOOKUP(B139,Data!C:AN,20,0))</f>
        <v/>
      </c>
      <c r="Z139" s="1" t="str">
        <f>IF(B139="","",VLOOKUP(B139,Data!C:AN,21,0))</f>
        <v/>
      </c>
      <c r="AA139" s="1" t="str">
        <f>IF(B139="","",VLOOKUP(B139,Data!C:AN,22,0))</f>
        <v/>
      </c>
      <c r="AB139" s="1" t="str">
        <f>IF(B139="","",VLOOKUP(B139,Data!C:AN,23,0))</f>
        <v/>
      </c>
      <c r="AC139" s="1" t="str">
        <f>IF(B139="","",VLOOKUP(B139,Data!C:AN,24,0))</f>
        <v/>
      </c>
      <c r="AD139" s="1" t="str">
        <f>IF(B139="","",VLOOKUP(B139,Data!C:AN,26,0))</f>
        <v/>
      </c>
      <c r="AE139" s="1" t="str">
        <f>IF(B139="","",VLOOKUP(B139,Data!C:AN,28,0))</f>
        <v/>
      </c>
      <c r="AF139" s="1" t="str">
        <f>IF(B139="","",VLOOKUP(B139,Data!C:AN,29,0))</f>
        <v/>
      </c>
      <c r="AG139" s="1" t="str">
        <f>IF(B139="","",VLOOKUP(B139,Data!C:AN,30,0))</f>
        <v/>
      </c>
      <c r="AH139" s="1" t="str">
        <f>IF(B139="","",VLOOKUP(B139,Data!C:AN,31,0))</f>
        <v/>
      </c>
      <c r="AI139" s="55" t="str">
        <f>IF(B139="","",VLOOKUP(B139,Data!C:AN,32,0))</f>
        <v/>
      </c>
      <c r="AJ139" s="55" t="str">
        <f>IF(B139="","",VLOOKUP(B139,Data!C:AN,33,0))</f>
        <v/>
      </c>
    </row>
    <row r="140" spans="2:36" ht="15">
      <c r="B140" s="1" t="str">
        <f>IF($B$1=0,"",IF(COUNT($B$4:B139)+1&gt;$B$1,"",COUNT($B$4:B139)+1))</f>
        <v/>
      </c>
      <c r="C140" s="1" t="str">
        <f>IF(B140="","",VLOOKUP(B140,Data!C:AN,3,0))</f>
        <v/>
      </c>
      <c r="D140" s="1" t="str">
        <f>IF(B140="","",VLOOKUP(B140,Data!C:AN,4,0))</f>
        <v/>
      </c>
      <c r="E140" s="1" t="str">
        <f>IF(B140="","",VLOOKUP(B140,Data!C:AN,5,0))</f>
        <v/>
      </c>
      <c r="F140" s="1" t="str">
        <f>IF(B140="","",VLOOKUP(B140,Data!C:AN,12,0))</f>
        <v/>
      </c>
      <c r="G140" s="1" t="str">
        <f>IF(B140="","",VLOOKUP(B140,Data!C:AN,25,0))</f>
        <v/>
      </c>
      <c r="H140" s="77" t="str">
        <f>IF(B140="","",VLOOKUP(B140,Data!C:AN,26,0))</f>
        <v/>
      </c>
      <c r="I140" s="1" t="str">
        <f>IF(B140="","",VLOOKUP(B140,Data!C:AN,34,0))</f>
        <v/>
      </c>
      <c r="J140" s="1" t="str">
        <f>IF(B140="","",VLOOKUP(B140,Data!C:AN,36,0))</f>
        <v/>
      </c>
      <c r="K140" s="82" t="str">
        <f>IF(B140="","",VLOOKUP(B140,Data!C:AN,37,0))</f>
        <v/>
      </c>
      <c r="L140" s="1" t="str">
        <f>IF(B140="","",VLOOKUP(B140,Data!C:AN,6,0))</f>
        <v/>
      </c>
      <c r="M140" s="1" t="str">
        <f>IF(B140="","",VLOOKUP(B140,Data!C:AN,7,0))</f>
        <v/>
      </c>
      <c r="N140" s="1" t="str">
        <f>IF(B140="","",VLOOKUP(B140,Data!C:AN,8,0))</f>
        <v/>
      </c>
      <c r="O140" s="1" t="str">
        <f>IF(B140="","",VLOOKUP(B140,Data!C:AN,10,0))</f>
        <v/>
      </c>
      <c r="P140" s="1" t="str">
        <f>IF(B140="","",VLOOKUP(B140,Data!C:AN,11,0))</f>
        <v/>
      </c>
      <c r="Q140" s="1" t="str">
        <f>IF(B140="","",VLOOKUP(B140,Data!C:AN,12,0))</f>
        <v/>
      </c>
      <c r="R140" s="1" t="str">
        <f>IF(B140="","",VLOOKUP(B140,Data!C:AN,13,0))</f>
        <v/>
      </c>
      <c r="S140" s="2" t="str">
        <f>IF(B140="","",VLOOKUP(B140,Data!C:AN,14,0))</f>
        <v/>
      </c>
      <c r="T140" s="2" t="str">
        <f>IF(B140="","",VLOOKUP(B140,Data!C:AN,15,0))</f>
        <v/>
      </c>
      <c r="U140" s="2" t="str">
        <f>IF(B140="","",VLOOKUP(B140,Data!C:AN,16,0))</f>
        <v/>
      </c>
      <c r="V140" s="195" t="str">
        <f>IF(B140="","",VLOOKUP(B140,Data!C:AN,17,0))</f>
        <v/>
      </c>
      <c r="W140" s="2" t="str">
        <f>IF(B140="","",VLOOKUP(B140,Data!C:AN,18,0))</f>
        <v/>
      </c>
      <c r="X140" s="1" t="str">
        <f>IF(B140="","",VLOOKUP(B140,Data!C:AN,19,0))</f>
        <v/>
      </c>
      <c r="Y140" s="1" t="str">
        <f>IF(B140="","",VLOOKUP(B140,Data!C:AN,20,0))</f>
        <v/>
      </c>
      <c r="Z140" s="1" t="str">
        <f>IF(B140="","",VLOOKUP(B140,Data!C:AN,21,0))</f>
        <v/>
      </c>
      <c r="AA140" s="1" t="str">
        <f>IF(B140="","",VLOOKUP(B140,Data!C:AN,22,0))</f>
        <v/>
      </c>
      <c r="AB140" s="1" t="str">
        <f>IF(B140="","",VLOOKUP(B140,Data!C:AN,23,0))</f>
        <v/>
      </c>
      <c r="AC140" s="1" t="str">
        <f>IF(B140="","",VLOOKUP(B140,Data!C:AN,24,0))</f>
        <v/>
      </c>
      <c r="AD140" s="1" t="str">
        <f>IF(B140="","",VLOOKUP(B140,Data!C:AN,26,0))</f>
        <v/>
      </c>
      <c r="AE140" s="1" t="str">
        <f>IF(B140="","",VLOOKUP(B140,Data!C:AN,28,0))</f>
        <v/>
      </c>
      <c r="AF140" s="1" t="str">
        <f>IF(B140="","",VLOOKUP(B140,Data!C:AN,29,0))</f>
        <v/>
      </c>
      <c r="AG140" s="1" t="str">
        <f>IF(B140="","",VLOOKUP(B140,Data!C:AN,30,0))</f>
        <v/>
      </c>
      <c r="AH140" s="1" t="str">
        <f>IF(B140="","",VLOOKUP(B140,Data!C:AN,31,0))</f>
        <v/>
      </c>
      <c r="AI140" s="55" t="str">
        <f>IF(B140="","",VLOOKUP(B140,Data!C:AN,32,0))</f>
        <v/>
      </c>
      <c r="AJ140" s="55" t="str">
        <f>IF(B140="","",VLOOKUP(B140,Data!C:AN,33,0))</f>
        <v/>
      </c>
    </row>
    <row r="141" spans="2:36" ht="15">
      <c r="B141" s="1" t="str">
        <f>IF($B$1=0,"",IF(COUNT($B$4:B140)+1&gt;$B$1,"",COUNT($B$4:B140)+1))</f>
        <v/>
      </c>
      <c r="C141" s="1" t="str">
        <f>IF(B141="","",VLOOKUP(B141,Data!C:AN,3,0))</f>
        <v/>
      </c>
      <c r="D141" s="1" t="str">
        <f>IF(B141="","",VLOOKUP(B141,Data!C:AN,4,0))</f>
        <v/>
      </c>
      <c r="E141" s="1" t="str">
        <f>IF(B141="","",VLOOKUP(B141,Data!C:AN,5,0))</f>
        <v/>
      </c>
      <c r="F141" s="1" t="str">
        <f>IF(B141="","",VLOOKUP(B141,Data!C:AN,12,0))</f>
        <v/>
      </c>
      <c r="G141" s="1" t="str">
        <f>IF(B141="","",VLOOKUP(B141,Data!C:AN,25,0))</f>
        <v/>
      </c>
      <c r="H141" s="77" t="str">
        <f>IF(B141="","",VLOOKUP(B141,Data!C:AN,26,0))</f>
        <v/>
      </c>
      <c r="I141" s="1" t="str">
        <f>IF(B141="","",VLOOKUP(B141,Data!C:AN,34,0))</f>
        <v/>
      </c>
      <c r="J141" s="1" t="str">
        <f>IF(B141="","",VLOOKUP(B141,Data!C:AN,36,0))</f>
        <v/>
      </c>
      <c r="K141" s="82" t="str">
        <f>IF(B141="","",VLOOKUP(B141,Data!C:AN,37,0))</f>
        <v/>
      </c>
      <c r="L141" s="1" t="str">
        <f>IF(B141="","",VLOOKUP(B141,Data!C:AN,6,0))</f>
        <v/>
      </c>
      <c r="M141" s="1" t="str">
        <f>IF(B141="","",VLOOKUP(B141,Data!C:AN,7,0))</f>
        <v/>
      </c>
      <c r="N141" s="1" t="str">
        <f>IF(B141="","",VLOOKUP(B141,Data!C:AN,8,0))</f>
        <v/>
      </c>
      <c r="O141" s="1" t="str">
        <f>IF(B141="","",VLOOKUP(B141,Data!C:AN,10,0))</f>
        <v/>
      </c>
      <c r="P141" s="1" t="str">
        <f>IF(B141="","",VLOOKUP(B141,Data!C:AN,11,0))</f>
        <v/>
      </c>
      <c r="Q141" s="1" t="str">
        <f>IF(B141="","",VLOOKUP(B141,Data!C:AN,12,0))</f>
        <v/>
      </c>
      <c r="R141" s="1" t="str">
        <f>IF(B141="","",VLOOKUP(B141,Data!C:AN,13,0))</f>
        <v/>
      </c>
      <c r="S141" s="2" t="str">
        <f>IF(B141="","",VLOOKUP(B141,Data!C:AN,14,0))</f>
        <v/>
      </c>
      <c r="T141" s="2" t="str">
        <f>IF(B141="","",VLOOKUP(B141,Data!C:AN,15,0))</f>
        <v/>
      </c>
      <c r="U141" s="2" t="str">
        <f>IF(B141="","",VLOOKUP(B141,Data!C:AN,16,0))</f>
        <v/>
      </c>
      <c r="V141" s="195" t="str">
        <f>IF(B141="","",VLOOKUP(B141,Data!C:AN,17,0))</f>
        <v/>
      </c>
      <c r="W141" s="2" t="str">
        <f>IF(B141="","",VLOOKUP(B141,Data!C:AN,18,0))</f>
        <v/>
      </c>
      <c r="X141" s="1" t="str">
        <f>IF(B141="","",VLOOKUP(B141,Data!C:AN,19,0))</f>
        <v/>
      </c>
      <c r="Y141" s="1" t="str">
        <f>IF(B141="","",VLOOKUP(B141,Data!C:AN,20,0))</f>
        <v/>
      </c>
      <c r="Z141" s="1" t="str">
        <f>IF(B141="","",VLOOKUP(B141,Data!C:AN,21,0))</f>
        <v/>
      </c>
      <c r="AA141" s="1" t="str">
        <f>IF(B141="","",VLOOKUP(B141,Data!C:AN,22,0))</f>
        <v/>
      </c>
      <c r="AB141" s="1" t="str">
        <f>IF(B141="","",VLOOKUP(B141,Data!C:AN,23,0))</f>
        <v/>
      </c>
      <c r="AC141" s="1" t="str">
        <f>IF(B141="","",VLOOKUP(B141,Data!C:AN,24,0))</f>
        <v/>
      </c>
      <c r="AD141" s="1" t="str">
        <f>IF(B141="","",VLOOKUP(B141,Data!C:AN,26,0))</f>
        <v/>
      </c>
      <c r="AE141" s="1" t="str">
        <f>IF(B141="","",VLOOKUP(B141,Data!C:AN,28,0))</f>
        <v/>
      </c>
      <c r="AF141" s="1" t="str">
        <f>IF(B141="","",VLOOKUP(B141,Data!C:AN,29,0))</f>
        <v/>
      </c>
      <c r="AG141" s="1" t="str">
        <f>IF(B141="","",VLOOKUP(B141,Data!C:AN,30,0))</f>
        <v/>
      </c>
      <c r="AH141" s="1" t="str">
        <f>IF(B141="","",VLOOKUP(B141,Data!C:AN,31,0))</f>
        <v/>
      </c>
      <c r="AI141" s="55" t="str">
        <f>IF(B141="","",VLOOKUP(B141,Data!C:AN,32,0))</f>
        <v/>
      </c>
      <c r="AJ141" s="55" t="str">
        <f>IF(B141="","",VLOOKUP(B141,Data!C:AN,33,0))</f>
        <v/>
      </c>
    </row>
    <row r="142" spans="2:36" ht="15">
      <c r="B142" s="1" t="str">
        <f>IF($B$1=0,"",IF(COUNT($B$4:B141)+1&gt;$B$1,"",COUNT($B$4:B141)+1))</f>
        <v/>
      </c>
      <c r="C142" s="1" t="str">
        <f>IF(B142="","",VLOOKUP(B142,Data!C:AN,3,0))</f>
        <v/>
      </c>
      <c r="D142" s="1" t="str">
        <f>IF(B142="","",VLOOKUP(B142,Data!C:AN,4,0))</f>
        <v/>
      </c>
      <c r="E142" s="1" t="str">
        <f>IF(B142="","",VLOOKUP(B142,Data!C:AN,5,0))</f>
        <v/>
      </c>
      <c r="F142" s="1" t="str">
        <f>IF(B142="","",VLOOKUP(B142,Data!C:AN,12,0))</f>
        <v/>
      </c>
      <c r="G142" s="1" t="str">
        <f>IF(B142="","",VLOOKUP(B142,Data!C:AN,25,0))</f>
        <v/>
      </c>
      <c r="H142" s="77" t="str">
        <f>IF(B142="","",VLOOKUP(B142,Data!C:AN,26,0))</f>
        <v/>
      </c>
      <c r="I142" s="1" t="str">
        <f>IF(B142="","",VLOOKUP(B142,Data!C:AN,34,0))</f>
        <v/>
      </c>
      <c r="J142" s="1" t="str">
        <f>IF(B142="","",VLOOKUP(B142,Data!C:AN,36,0))</f>
        <v/>
      </c>
      <c r="K142" s="82" t="str">
        <f>IF(B142="","",VLOOKUP(B142,Data!C:AN,37,0))</f>
        <v/>
      </c>
      <c r="L142" s="1" t="str">
        <f>IF(B142="","",VLOOKUP(B142,Data!C:AN,6,0))</f>
        <v/>
      </c>
      <c r="M142" s="1" t="str">
        <f>IF(B142="","",VLOOKUP(B142,Data!C:AN,7,0))</f>
        <v/>
      </c>
      <c r="N142" s="1" t="str">
        <f>IF(B142="","",VLOOKUP(B142,Data!C:AN,8,0))</f>
        <v/>
      </c>
      <c r="O142" s="1" t="str">
        <f>IF(B142="","",VLOOKUP(B142,Data!C:AN,10,0))</f>
        <v/>
      </c>
      <c r="P142" s="1" t="str">
        <f>IF(B142="","",VLOOKUP(B142,Data!C:AN,11,0))</f>
        <v/>
      </c>
      <c r="Q142" s="1" t="str">
        <f>IF(B142="","",VLOOKUP(B142,Data!C:AN,12,0))</f>
        <v/>
      </c>
      <c r="R142" s="1" t="str">
        <f>IF(B142="","",VLOOKUP(B142,Data!C:AN,13,0))</f>
        <v/>
      </c>
      <c r="S142" s="2" t="str">
        <f>IF(B142="","",VLOOKUP(B142,Data!C:AN,14,0))</f>
        <v/>
      </c>
      <c r="T142" s="2" t="str">
        <f>IF(B142="","",VLOOKUP(B142,Data!C:AN,15,0))</f>
        <v/>
      </c>
      <c r="U142" s="2" t="str">
        <f>IF(B142="","",VLOOKUP(B142,Data!C:AN,16,0))</f>
        <v/>
      </c>
      <c r="V142" s="195" t="str">
        <f>IF(B142="","",VLOOKUP(B142,Data!C:AN,17,0))</f>
        <v/>
      </c>
      <c r="W142" s="2" t="str">
        <f>IF(B142="","",VLOOKUP(B142,Data!C:AN,18,0))</f>
        <v/>
      </c>
      <c r="X142" s="1" t="str">
        <f>IF(B142="","",VLOOKUP(B142,Data!C:AN,19,0))</f>
        <v/>
      </c>
      <c r="Y142" s="1" t="str">
        <f>IF(B142="","",VLOOKUP(B142,Data!C:AN,20,0))</f>
        <v/>
      </c>
      <c r="Z142" s="1" t="str">
        <f>IF(B142="","",VLOOKUP(B142,Data!C:AN,21,0))</f>
        <v/>
      </c>
      <c r="AA142" s="1" t="str">
        <f>IF(B142="","",VLOOKUP(B142,Data!C:AN,22,0))</f>
        <v/>
      </c>
      <c r="AB142" s="1" t="str">
        <f>IF(B142="","",VLOOKUP(B142,Data!C:AN,23,0))</f>
        <v/>
      </c>
      <c r="AC142" s="1" t="str">
        <f>IF(B142="","",VLOOKUP(B142,Data!C:AN,24,0))</f>
        <v/>
      </c>
      <c r="AD142" s="1" t="str">
        <f>IF(B142="","",VLOOKUP(B142,Data!C:AN,26,0))</f>
        <v/>
      </c>
      <c r="AE142" s="1" t="str">
        <f>IF(B142="","",VLOOKUP(B142,Data!C:AN,28,0))</f>
        <v/>
      </c>
      <c r="AF142" s="1" t="str">
        <f>IF(B142="","",VLOOKUP(B142,Data!C:AN,29,0))</f>
        <v/>
      </c>
      <c r="AG142" s="1" t="str">
        <f>IF(B142="","",VLOOKUP(B142,Data!C:AN,30,0))</f>
        <v/>
      </c>
      <c r="AH142" s="1" t="str">
        <f>IF(B142="","",VLOOKUP(B142,Data!C:AN,31,0))</f>
        <v/>
      </c>
      <c r="AI142" s="55" t="str">
        <f>IF(B142="","",VLOOKUP(B142,Data!C:AN,32,0))</f>
        <v/>
      </c>
      <c r="AJ142" s="55" t="str">
        <f>IF(B142="","",VLOOKUP(B142,Data!C:AN,33,0))</f>
        <v/>
      </c>
    </row>
    <row r="143" spans="2:36" ht="15">
      <c r="B143" s="1" t="str">
        <f>IF($B$1=0,"",IF(COUNT($B$4:B142)+1&gt;$B$1,"",COUNT($B$4:B142)+1))</f>
        <v/>
      </c>
      <c r="C143" s="1" t="str">
        <f>IF(B143="","",VLOOKUP(B143,Data!C:AN,3,0))</f>
        <v/>
      </c>
      <c r="D143" s="1" t="str">
        <f>IF(B143="","",VLOOKUP(B143,Data!C:AN,4,0))</f>
        <v/>
      </c>
      <c r="E143" s="1" t="str">
        <f>IF(B143="","",VLOOKUP(B143,Data!C:AN,5,0))</f>
        <v/>
      </c>
      <c r="F143" s="1" t="str">
        <f>IF(B143="","",VLOOKUP(B143,Data!C:AN,12,0))</f>
        <v/>
      </c>
      <c r="G143" s="1" t="str">
        <f>IF(B143="","",VLOOKUP(B143,Data!C:AN,25,0))</f>
        <v/>
      </c>
      <c r="H143" s="77" t="str">
        <f>IF(B143="","",VLOOKUP(B143,Data!C:AN,26,0))</f>
        <v/>
      </c>
      <c r="I143" s="1" t="str">
        <f>IF(B143="","",VLOOKUP(B143,Data!C:AN,34,0))</f>
        <v/>
      </c>
      <c r="J143" s="1" t="str">
        <f>IF(B143="","",VLOOKUP(B143,Data!C:AN,36,0))</f>
        <v/>
      </c>
      <c r="K143" s="82" t="str">
        <f>IF(B143="","",VLOOKUP(B143,Data!C:AN,37,0))</f>
        <v/>
      </c>
      <c r="L143" s="1" t="str">
        <f>IF(B143="","",VLOOKUP(B143,Data!C:AN,6,0))</f>
        <v/>
      </c>
      <c r="M143" s="1" t="str">
        <f>IF(B143="","",VLOOKUP(B143,Data!C:AN,7,0))</f>
        <v/>
      </c>
      <c r="N143" s="1" t="str">
        <f>IF(B143="","",VLOOKUP(B143,Data!C:AN,8,0))</f>
        <v/>
      </c>
      <c r="O143" s="1" t="str">
        <f>IF(B143="","",VLOOKUP(B143,Data!C:AN,10,0))</f>
        <v/>
      </c>
      <c r="P143" s="1" t="str">
        <f>IF(B143="","",VLOOKUP(B143,Data!C:AN,11,0))</f>
        <v/>
      </c>
      <c r="Q143" s="1" t="str">
        <f>IF(B143="","",VLOOKUP(B143,Data!C:AN,12,0))</f>
        <v/>
      </c>
      <c r="R143" s="1" t="str">
        <f>IF(B143="","",VLOOKUP(B143,Data!C:AN,13,0))</f>
        <v/>
      </c>
      <c r="S143" s="2" t="str">
        <f>IF(B143="","",VLOOKUP(B143,Data!C:AN,14,0))</f>
        <v/>
      </c>
      <c r="T143" s="2" t="str">
        <f>IF(B143="","",VLOOKUP(B143,Data!C:AN,15,0))</f>
        <v/>
      </c>
      <c r="U143" s="2" t="str">
        <f>IF(B143="","",VLOOKUP(B143,Data!C:AN,16,0))</f>
        <v/>
      </c>
      <c r="V143" s="195" t="str">
        <f>IF(B143="","",VLOOKUP(B143,Data!C:AN,17,0))</f>
        <v/>
      </c>
      <c r="W143" s="2" t="str">
        <f>IF(B143="","",VLOOKUP(B143,Data!C:AN,18,0))</f>
        <v/>
      </c>
      <c r="X143" s="1" t="str">
        <f>IF(B143="","",VLOOKUP(B143,Data!C:AN,19,0))</f>
        <v/>
      </c>
      <c r="Y143" s="1" t="str">
        <f>IF(B143="","",VLOOKUP(B143,Data!C:AN,20,0))</f>
        <v/>
      </c>
      <c r="Z143" s="1" t="str">
        <f>IF(B143="","",VLOOKUP(B143,Data!C:AN,21,0))</f>
        <v/>
      </c>
      <c r="AA143" s="1" t="str">
        <f>IF(B143="","",VLOOKUP(B143,Data!C:AN,22,0))</f>
        <v/>
      </c>
      <c r="AB143" s="1" t="str">
        <f>IF(B143="","",VLOOKUP(B143,Data!C:AN,23,0))</f>
        <v/>
      </c>
      <c r="AC143" s="1" t="str">
        <f>IF(B143="","",VLOOKUP(B143,Data!C:AN,24,0))</f>
        <v/>
      </c>
      <c r="AD143" s="1" t="str">
        <f>IF(B143="","",VLOOKUP(B143,Data!C:AN,26,0))</f>
        <v/>
      </c>
      <c r="AE143" s="1" t="str">
        <f>IF(B143="","",VLOOKUP(B143,Data!C:AN,28,0))</f>
        <v/>
      </c>
      <c r="AF143" s="1" t="str">
        <f>IF(B143="","",VLOOKUP(B143,Data!C:AN,29,0))</f>
        <v/>
      </c>
      <c r="AG143" s="1" t="str">
        <f>IF(B143="","",VLOOKUP(B143,Data!C:AN,30,0))</f>
        <v/>
      </c>
      <c r="AH143" s="1" t="str">
        <f>IF(B143="","",VLOOKUP(B143,Data!C:AN,31,0))</f>
        <v/>
      </c>
      <c r="AI143" s="55" t="str">
        <f>IF(B143="","",VLOOKUP(B143,Data!C:AN,32,0))</f>
        <v/>
      </c>
      <c r="AJ143" s="55" t="str">
        <f>IF(B143="","",VLOOKUP(B143,Data!C:AN,33,0))</f>
        <v/>
      </c>
    </row>
    <row r="144" spans="2:36" ht="15">
      <c r="B144" s="1" t="str">
        <f>IF($B$1=0,"",IF(COUNT($B$4:B143)+1&gt;$B$1,"",COUNT($B$4:B143)+1))</f>
        <v/>
      </c>
      <c r="C144" s="1" t="str">
        <f>IF(B144="","",VLOOKUP(B144,Data!C:AN,3,0))</f>
        <v/>
      </c>
      <c r="D144" s="1" t="str">
        <f>IF(B144="","",VLOOKUP(B144,Data!C:AN,4,0))</f>
        <v/>
      </c>
      <c r="E144" s="1" t="str">
        <f>IF(B144="","",VLOOKUP(B144,Data!C:AN,5,0))</f>
        <v/>
      </c>
      <c r="F144" s="1" t="str">
        <f>IF(B144="","",VLOOKUP(B144,Data!C:AN,12,0))</f>
        <v/>
      </c>
      <c r="G144" s="1" t="str">
        <f>IF(B144="","",VLOOKUP(B144,Data!C:AN,25,0))</f>
        <v/>
      </c>
      <c r="H144" s="77" t="str">
        <f>IF(B144="","",VLOOKUP(B144,Data!C:AN,26,0))</f>
        <v/>
      </c>
      <c r="I144" s="1" t="str">
        <f>IF(B144="","",VLOOKUP(B144,Data!C:AN,34,0))</f>
        <v/>
      </c>
      <c r="J144" s="1" t="str">
        <f>IF(B144="","",VLOOKUP(B144,Data!C:AN,36,0))</f>
        <v/>
      </c>
      <c r="K144" s="82" t="str">
        <f>IF(B144="","",VLOOKUP(B144,Data!C:AN,37,0))</f>
        <v/>
      </c>
      <c r="L144" s="1" t="str">
        <f>IF(B144="","",VLOOKUP(B144,Data!C:AN,6,0))</f>
        <v/>
      </c>
      <c r="M144" s="1" t="str">
        <f>IF(B144="","",VLOOKUP(B144,Data!C:AN,7,0))</f>
        <v/>
      </c>
      <c r="N144" s="1" t="str">
        <f>IF(B144="","",VLOOKUP(B144,Data!C:AN,8,0))</f>
        <v/>
      </c>
      <c r="O144" s="1" t="str">
        <f>IF(B144="","",VLOOKUP(B144,Data!C:AN,10,0))</f>
        <v/>
      </c>
      <c r="P144" s="1" t="str">
        <f>IF(B144="","",VLOOKUP(B144,Data!C:AN,11,0))</f>
        <v/>
      </c>
      <c r="Q144" s="1" t="str">
        <f>IF(B144="","",VLOOKUP(B144,Data!C:AN,12,0))</f>
        <v/>
      </c>
      <c r="R144" s="1" t="str">
        <f>IF(B144="","",VLOOKUP(B144,Data!C:AN,13,0))</f>
        <v/>
      </c>
      <c r="S144" s="2" t="str">
        <f>IF(B144="","",VLOOKUP(B144,Data!C:AN,14,0))</f>
        <v/>
      </c>
      <c r="T144" s="2" t="str">
        <f>IF(B144="","",VLOOKUP(B144,Data!C:AN,15,0))</f>
        <v/>
      </c>
      <c r="U144" s="2" t="str">
        <f>IF(B144="","",VLOOKUP(B144,Data!C:AN,16,0))</f>
        <v/>
      </c>
      <c r="V144" s="195" t="str">
        <f>IF(B144="","",VLOOKUP(B144,Data!C:AN,17,0))</f>
        <v/>
      </c>
      <c r="W144" s="2" t="str">
        <f>IF(B144="","",VLOOKUP(B144,Data!C:AN,18,0))</f>
        <v/>
      </c>
      <c r="X144" s="1" t="str">
        <f>IF(B144="","",VLOOKUP(B144,Data!C:AN,19,0))</f>
        <v/>
      </c>
      <c r="Y144" s="1" t="str">
        <f>IF(B144="","",VLOOKUP(B144,Data!C:AN,20,0))</f>
        <v/>
      </c>
      <c r="Z144" s="1" t="str">
        <f>IF(B144="","",VLOOKUP(B144,Data!C:AN,21,0))</f>
        <v/>
      </c>
      <c r="AA144" s="1" t="str">
        <f>IF(B144="","",VLOOKUP(B144,Data!C:AN,22,0))</f>
        <v/>
      </c>
      <c r="AB144" s="1" t="str">
        <f>IF(B144="","",VLOOKUP(B144,Data!C:AN,23,0))</f>
        <v/>
      </c>
      <c r="AC144" s="1" t="str">
        <f>IF(B144="","",VLOOKUP(B144,Data!C:AN,24,0))</f>
        <v/>
      </c>
      <c r="AD144" s="1" t="str">
        <f>IF(B144="","",VLOOKUP(B144,Data!C:AN,26,0))</f>
        <v/>
      </c>
      <c r="AE144" s="1" t="str">
        <f>IF(B144="","",VLOOKUP(B144,Data!C:AN,28,0))</f>
        <v/>
      </c>
      <c r="AF144" s="1" t="str">
        <f>IF(B144="","",VLOOKUP(B144,Data!C:AN,29,0))</f>
        <v/>
      </c>
      <c r="AG144" s="1" t="str">
        <f>IF(B144="","",VLOOKUP(B144,Data!C:AN,30,0))</f>
        <v/>
      </c>
      <c r="AH144" s="1" t="str">
        <f>IF(B144="","",VLOOKUP(B144,Data!C:AN,31,0))</f>
        <v/>
      </c>
      <c r="AI144" s="55" t="str">
        <f>IF(B144="","",VLOOKUP(B144,Data!C:AN,32,0))</f>
        <v/>
      </c>
      <c r="AJ144" s="55" t="str">
        <f>IF(B144="","",VLOOKUP(B144,Data!C:AN,33,0))</f>
        <v/>
      </c>
    </row>
    <row r="145" spans="2:36" ht="15">
      <c r="B145" s="1" t="str">
        <f>IF($B$1=0,"",IF(COUNT($B$4:B144)+1&gt;$B$1,"",COUNT($B$4:B144)+1))</f>
        <v/>
      </c>
      <c r="C145" s="1" t="str">
        <f>IF(B145="","",VLOOKUP(B145,Data!C:AN,3,0))</f>
        <v/>
      </c>
      <c r="D145" s="1" t="str">
        <f>IF(B145="","",VLOOKUP(B145,Data!C:AN,4,0))</f>
        <v/>
      </c>
      <c r="E145" s="1" t="str">
        <f>IF(B145="","",VLOOKUP(B145,Data!C:AN,5,0))</f>
        <v/>
      </c>
      <c r="F145" s="1" t="str">
        <f>IF(B145="","",VLOOKUP(B145,Data!C:AN,12,0))</f>
        <v/>
      </c>
      <c r="G145" s="1" t="str">
        <f>IF(B145="","",VLOOKUP(B145,Data!C:AN,25,0))</f>
        <v/>
      </c>
      <c r="H145" s="77" t="str">
        <f>IF(B145="","",VLOOKUP(B145,Data!C:AN,26,0))</f>
        <v/>
      </c>
      <c r="I145" s="1" t="str">
        <f>IF(B145="","",VLOOKUP(B145,Data!C:AN,34,0))</f>
        <v/>
      </c>
      <c r="J145" s="1" t="str">
        <f>IF(B145="","",VLOOKUP(B145,Data!C:AN,36,0))</f>
        <v/>
      </c>
      <c r="K145" s="82" t="str">
        <f>IF(B145="","",VLOOKUP(B145,Data!C:AN,37,0))</f>
        <v/>
      </c>
      <c r="L145" s="1" t="str">
        <f>IF(B145="","",VLOOKUP(B145,Data!C:AN,6,0))</f>
        <v/>
      </c>
      <c r="M145" s="1" t="str">
        <f>IF(B145="","",VLOOKUP(B145,Data!C:AN,7,0))</f>
        <v/>
      </c>
      <c r="N145" s="1" t="str">
        <f>IF(B145="","",VLOOKUP(B145,Data!C:AN,8,0))</f>
        <v/>
      </c>
      <c r="O145" s="1" t="str">
        <f>IF(B145="","",VLOOKUP(B145,Data!C:AN,10,0))</f>
        <v/>
      </c>
      <c r="P145" s="1" t="str">
        <f>IF(B145="","",VLOOKUP(B145,Data!C:AN,11,0))</f>
        <v/>
      </c>
      <c r="Q145" s="1" t="str">
        <f>IF(B145="","",VLOOKUP(B145,Data!C:AN,12,0))</f>
        <v/>
      </c>
      <c r="R145" s="1" t="str">
        <f>IF(B145="","",VLOOKUP(B145,Data!C:AN,13,0))</f>
        <v/>
      </c>
      <c r="S145" s="2" t="str">
        <f>IF(B145="","",VLOOKUP(B145,Data!C:AN,14,0))</f>
        <v/>
      </c>
      <c r="T145" s="2" t="str">
        <f>IF(B145="","",VLOOKUP(B145,Data!C:AN,15,0))</f>
        <v/>
      </c>
      <c r="U145" s="2" t="str">
        <f>IF(B145="","",VLOOKUP(B145,Data!C:AN,16,0))</f>
        <v/>
      </c>
      <c r="V145" s="195" t="str">
        <f>IF(B145="","",VLOOKUP(B145,Data!C:AN,17,0))</f>
        <v/>
      </c>
      <c r="W145" s="2" t="str">
        <f>IF(B145="","",VLOOKUP(B145,Data!C:AN,18,0))</f>
        <v/>
      </c>
      <c r="X145" s="1" t="str">
        <f>IF(B145="","",VLOOKUP(B145,Data!C:AN,19,0))</f>
        <v/>
      </c>
      <c r="Y145" s="1" t="str">
        <f>IF(B145="","",VLOOKUP(B145,Data!C:AN,20,0))</f>
        <v/>
      </c>
      <c r="Z145" s="1" t="str">
        <f>IF(B145="","",VLOOKUP(B145,Data!C:AN,21,0))</f>
        <v/>
      </c>
      <c r="AA145" s="1" t="str">
        <f>IF(B145="","",VLOOKUP(B145,Data!C:AN,22,0))</f>
        <v/>
      </c>
      <c r="AB145" s="1" t="str">
        <f>IF(B145="","",VLOOKUP(B145,Data!C:AN,23,0))</f>
        <v/>
      </c>
      <c r="AC145" s="1" t="str">
        <f>IF(B145="","",VLOOKUP(B145,Data!C:AN,24,0))</f>
        <v/>
      </c>
      <c r="AD145" s="1" t="str">
        <f>IF(B145="","",VLOOKUP(B145,Data!C:AN,26,0))</f>
        <v/>
      </c>
      <c r="AE145" s="1" t="str">
        <f>IF(B145="","",VLOOKUP(B145,Data!C:AN,28,0))</f>
        <v/>
      </c>
      <c r="AF145" s="1" t="str">
        <f>IF(B145="","",VLOOKUP(B145,Data!C:AN,29,0))</f>
        <v/>
      </c>
      <c r="AG145" s="1" t="str">
        <f>IF(B145="","",VLOOKUP(B145,Data!C:AN,30,0))</f>
        <v/>
      </c>
      <c r="AH145" s="1" t="str">
        <f>IF(B145="","",VLOOKUP(B145,Data!C:AN,31,0))</f>
        <v/>
      </c>
      <c r="AI145" s="55" t="str">
        <f>IF(B145="","",VLOOKUP(B145,Data!C:AN,32,0))</f>
        <v/>
      </c>
      <c r="AJ145" s="55" t="str">
        <f>IF(B145="","",VLOOKUP(B145,Data!C:AN,33,0))</f>
        <v/>
      </c>
    </row>
    <row r="146" spans="2:36" ht="15">
      <c r="B146" s="1" t="str">
        <f>IF($B$1=0,"",IF(COUNT($B$4:B145)+1&gt;$B$1,"",COUNT($B$4:B145)+1))</f>
        <v/>
      </c>
      <c r="C146" s="1" t="str">
        <f>IF(B146="","",VLOOKUP(B146,Data!C:AN,3,0))</f>
        <v/>
      </c>
      <c r="D146" s="1" t="str">
        <f>IF(B146="","",VLOOKUP(B146,Data!C:AN,4,0))</f>
        <v/>
      </c>
      <c r="E146" s="1" t="str">
        <f>IF(B146="","",VLOOKUP(B146,Data!C:AN,5,0))</f>
        <v/>
      </c>
      <c r="F146" s="1" t="str">
        <f>IF(B146="","",VLOOKUP(B146,Data!C:AN,12,0))</f>
        <v/>
      </c>
      <c r="G146" s="1" t="str">
        <f>IF(B146="","",VLOOKUP(B146,Data!C:AN,25,0))</f>
        <v/>
      </c>
      <c r="H146" s="77" t="str">
        <f>IF(B146="","",VLOOKUP(B146,Data!C:AN,26,0))</f>
        <v/>
      </c>
      <c r="I146" s="1" t="str">
        <f>IF(B146="","",VLOOKUP(B146,Data!C:AN,34,0))</f>
        <v/>
      </c>
      <c r="J146" s="1" t="str">
        <f>IF(B146="","",VLOOKUP(B146,Data!C:AN,36,0))</f>
        <v/>
      </c>
      <c r="K146" s="82" t="str">
        <f>IF(B146="","",VLOOKUP(B146,Data!C:AN,37,0))</f>
        <v/>
      </c>
      <c r="L146" s="1" t="str">
        <f>IF(B146="","",VLOOKUP(B146,Data!C:AN,6,0))</f>
        <v/>
      </c>
      <c r="M146" s="1" t="str">
        <f>IF(B146="","",VLOOKUP(B146,Data!C:AN,7,0))</f>
        <v/>
      </c>
      <c r="N146" s="1" t="str">
        <f>IF(B146="","",VLOOKUP(B146,Data!C:AN,8,0))</f>
        <v/>
      </c>
      <c r="O146" s="1" t="str">
        <f>IF(B146="","",VLOOKUP(B146,Data!C:AN,10,0))</f>
        <v/>
      </c>
      <c r="P146" s="1" t="str">
        <f>IF(B146="","",VLOOKUP(B146,Data!C:AN,11,0))</f>
        <v/>
      </c>
      <c r="Q146" s="1" t="str">
        <f>IF(B146="","",VLOOKUP(B146,Data!C:AN,12,0))</f>
        <v/>
      </c>
      <c r="R146" s="1" t="str">
        <f>IF(B146="","",VLOOKUP(B146,Data!C:AN,13,0))</f>
        <v/>
      </c>
      <c r="S146" s="2" t="str">
        <f>IF(B146="","",VLOOKUP(B146,Data!C:AN,14,0))</f>
        <v/>
      </c>
      <c r="T146" s="2" t="str">
        <f>IF(B146="","",VLOOKUP(B146,Data!C:AN,15,0))</f>
        <v/>
      </c>
      <c r="U146" s="2" t="str">
        <f>IF(B146="","",VLOOKUP(B146,Data!C:AN,16,0))</f>
        <v/>
      </c>
      <c r="V146" s="195" t="str">
        <f>IF(B146="","",VLOOKUP(B146,Data!C:AN,17,0))</f>
        <v/>
      </c>
      <c r="W146" s="2" t="str">
        <f>IF(B146="","",VLOOKUP(B146,Data!C:AN,18,0))</f>
        <v/>
      </c>
      <c r="X146" s="1" t="str">
        <f>IF(B146="","",VLOOKUP(B146,Data!C:AN,19,0))</f>
        <v/>
      </c>
      <c r="Y146" s="1" t="str">
        <f>IF(B146="","",VLOOKUP(B146,Data!C:AN,20,0))</f>
        <v/>
      </c>
      <c r="Z146" s="1" t="str">
        <f>IF(B146="","",VLOOKUP(B146,Data!C:AN,21,0))</f>
        <v/>
      </c>
      <c r="AA146" s="1" t="str">
        <f>IF(B146="","",VLOOKUP(B146,Data!C:AN,22,0))</f>
        <v/>
      </c>
      <c r="AB146" s="1" t="str">
        <f>IF(B146="","",VLOOKUP(B146,Data!C:AN,23,0))</f>
        <v/>
      </c>
      <c r="AC146" s="1" t="str">
        <f>IF(B146="","",VLOOKUP(B146,Data!C:AN,24,0))</f>
        <v/>
      </c>
      <c r="AD146" s="1" t="str">
        <f>IF(B146="","",VLOOKUP(B146,Data!C:AN,26,0))</f>
        <v/>
      </c>
      <c r="AE146" s="1" t="str">
        <f>IF(B146="","",VLOOKUP(B146,Data!C:AN,28,0))</f>
        <v/>
      </c>
      <c r="AF146" s="1" t="str">
        <f>IF(B146="","",VLOOKUP(B146,Data!C:AN,29,0))</f>
        <v/>
      </c>
      <c r="AG146" s="1" t="str">
        <f>IF(B146="","",VLOOKUP(B146,Data!C:AN,30,0))</f>
        <v/>
      </c>
      <c r="AH146" s="1" t="str">
        <f>IF(B146="","",VLOOKUP(B146,Data!C:AN,31,0))</f>
        <v/>
      </c>
      <c r="AI146" s="55" t="str">
        <f>IF(B146="","",VLOOKUP(B146,Data!C:AN,32,0))</f>
        <v/>
      </c>
      <c r="AJ146" s="55" t="str">
        <f>IF(B146="","",VLOOKUP(B146,Data!C:AN,33,0))</f>
        <v/>
      </c>
    </row>
    <row r="147" spans="2:36" ht="15">
      <c r="B147" s="1" t="str">
        <f>IF($B$1=0,"",IF(COUNT($B$4:B146)+1&gt;$B$1,"",COUNT($B$4:B146)+1))</f>
        <v/>
      </c>
      <c r="C147" s="1" t="str">
        <f>IF(B147="","",VLOOKUP(B147,Data!C:AN,3,0))</f>
        <v/>
      </c>
      <c r="D147" s="1" t="str">
        <f>IF(B147="","",VLOOKUP(B147,Data!C:AN,4,0))</f>
        <v/>
      </c>
      <c r="E147" s="1" t="str">
        <f>IF(B147="","",VLOOKUP(B147,Data!C:AN,5,0))</f>
        <v/>
      </c>
      <c r="F147" s="1" t="str">
        <f>IF(B147="","",VLOOKUP(B147,Data!C:AN,12,0))</f>
        <v/>
      </c>
      <c r="G147" s="1" t="str">
        <f>IF(B147="","",VLOOKUP(B147,Data!C:AN,25,0))</f>
        <v/>
      </c>
      <c r="H147" s="77" t="str">
        <f>IF(B147="","",VLOOKUP(B147,Data!C:AN,26,0))</f>
        <v/>
      </c>
      <c r="I147" s="1" t="str">
        <f>IF(B147="","",VLOOKUP(B147,Data!C:AN,34,0))</f>
        <v/>
      </c>
      <c r="J147" s="1" t="str">
        <f>IF(B147="","",VLOOKUP(B147,Data!C:AN,36,0))</f>
        <v/>
      </c>
      <c r="K147" s="82" t="str">
        <f>IF(B147="","",VLOOKUP(B147,Data!C:AN,37,0))</f>
        <v/>
      </c>
      <c r="L147" s="1" t="str">
        <f>IF(B147="","",VLOOKUP(B147,Data!C:AN,6,0))</f>
        <v/>
      </c>
      <c r="M147" s="1" t="str">
        <f>IF(B147="","",VLOOKUP(B147,Data!C:AN,7,0))</f>
        <v/>
      </c>
      <c r="N147" s="1" t="str">
        <f>IF(B147="","",VLOOKUP(B147,Data!C:AN,8,0))</f>
        <v/>
      </c>
      <c r="O147" s="1" t="str">
        <f>IF(B147="","",VLOOKUP(B147,Data!C:AN,10,0))</f>
        <v/>
      </c>
      <c r="P147" s="1" t="str">
        <f>IF(B147="","",VLOOKUP(B147,Data!C:AN,11,0))</f>
        <v/>
      </c>
      <c r="Q147" s="1" t="str">
        <f>IF(B147="","",VLOOKUP(B147,Data!C:AN,12,0))</f>
        <v/>
      </c>
      <c r="R147" s="1" t="str">
        <f>IF(B147="","",VLOOKUP(B147,Data!C:AN,13,0))</f>
        <v/>
      </c>
      <c r="S147" s="2" t="str">
        <f>IF(B147="","",VLOOKUP(B147,Data!C:AN,14,0))</f>
        <v/>
      </c>
      <c r="T147" s="2" t="str">
        <f>IF(B147="","",VLOOKUP(B147,Data!C:AN,15,0))</f>
        <v/>
      </c>
      <c r="U147" s="2" t="str">
        <f>IF(B147="","",VLOOKUP(B147,Data!C:AN,16,0))</f>
        <v/>
      </c>
      <c r="V147" s="195" t="str">
        <f>IF(B147="","",VLOOKUP(B147,Data!C:AN,17,0))</f>
        <v/>
      </c>
      <c r="W147" s="2" t="str">
        <f>IF(B147="","",VLOOKUP(B147,Data!C:AN,18,0))</f>
        <v/>
      </c>
      <c r="X147" s="1" t="str">
        <f>IF(B147="","",VLOOKUP(B147,Data!C:AN,19,0))</f>
        <v/>
      </c>
      <c r="Y147" s="1" t="str">
        <f>IF(B147="","",VLOOKUP(B147,Data!C:AN,20,0))</f>
        <v/>
      </c>
      <c r="Z147" s="1" t="str">
        <f>IF(B147="","",VLOOKUP(B147,Data!C:AN,21,0))</f>
        <v/>
      </c>
      <c r="AA147" s="1" t="str">
        <f>IF(B147="","",VLOOKUP(B147,Data!C:AN,22,0))</f>
        <v/>
      </c>
      <c r="AB147" s="1" t="str">
        <f>IF(B147="","",VLOOKUP(B147,Data!C:AN,23,0))</f>
        <v/>
      </c>
      <c r="AC147" s="1" t="str">
        <f>IF(B147="","",VLOOKUP(B147,Data!C:AN,24,0))</f>
        <v/>
      </c>
      <c r="AD147" s="1" t="str">
        <f>IF(B147="","",VLOOKUP(B147,Data!C:AN,26,0))</f>
        <v/>
      </c>
      <c r="AE147" s="1" t="str">
        <f>IF(B147="","",VLOOKUP(B147,Data!C:AN,28,0))</f>
        <v/>
      </c>
      <c r="AF147" s="1" t="str">
        <f>IF(B147="","",VLOOKUP(B147,Data!C:AN,29,0))</f>
        <v/>
      </c>
      <c r="AG147" s="1" t="str">
        <f>IF(B147="","",VLOOKUP(B147,Data!C:AN,30,0))</f>
        <v/>
      </c>
      <c r="AH147" s="1" t="str">
        <f>IF(B147="","",VLOOKUP(B147,Data!C:AN,31,0))</f>
        <v/>
      </c>
      <c r="AI147" s="55" t="str">
        <f>IF(B147="","",VLOOKUP(B147,Data!C:AN,32,0))</f>
        <v/>
      </c>
      <c r="AJ147" s="55" t="str">
        <f>IF(B147="","",VLOOKUP(B147,Data!C:AN,33,0))</f>
        <v/>
      </c>
    </row>
    <row r="148" spans="2:36" ht="15">
      <c r="B148" s="1" t="str">
        <f>IF($B$1=0,"",IF(COUNT($B$4:B147)+1&gt;$B$1,"",COUNT($B$4:B147)+1))</f>
        <v/>
      </c>
      <c r="C148" s="1" t="str">
        <f>IF(B148="","",VLOOKUP(B148,Data!C:AN,3,0))</f>
        <v/>
      </c>
      <c r="D148" s="1" t="str">
        <f>IF(B148="","",VLOOKUP(B148,Data!C:AN,4,0))</f>
        <v/>
      </c>
      <c r="E148" s="1" t="str">
        <f>IF(B148="","",VLOOKUP(B148,Data!C:AN,5,0))</f>
        <v/>
      </c>
      <c r="F148" s="1" t="str">
        <f>IF(B148="","",VLOOKUP(B148,Data!C:AN,12,0))</f>
        <v/>
      </c>
      <c r="G148" s="1" t="str">
        <f>IF(B148="","",VLOOKUP(B148,Data!C:AN,25,0))</f>
        <v/>
      </c>
      <c r="H148" s="77" t="str">
        <f>IF(B148="","",VLOOKUP(B148,Data!C:AN,26,0))</f>
        <v/>
      </c>
      <c r="I148" s="1" t="str">
        <f>IF(B148="","",VLOOKUP(B148,Data!C:AN,34,0))</f>
        <v/>
      </c>
      <c r="J148" s="1" t="str">
        <f>IF(B148="","",VLOOKUP(B148,Data!C:AN,36,0))</f>
        <v/>
      </c>
      <c r="K148" s="82" t="str">
        <f>IF(B148="","",VLOOKUP(B148,Data!C:AN,37,0))</f>
        <v/>
      </c>
      <c r="L148" s="1" t="str">
        <f>IF(B148="","",VLOOKUP(B148,Data!C:AN,6,0))</f>
        <v/>
      </c>
      <c r="M148" s="1" t="str">
        <f>IF(B148="","",VLOOKUP(B148,Data!C:AN,7,0))</f>
        <v/>
      </c>
      <c r="N148" s="1" t="str">
        <f>IF(B148="","",VLOOKUP(B148,Data!C:AN,8,0))</f>
        <v/>
      </c>
      <c r="O148" s="1" t="str">
        <f>IF(B148="","",VLOOKUP(B148,Data!C:AN,10,0))</f>
        <v/>
      </c>
      <c r="P148" s="1" t="str">
        <f>IF(B148="","",VLOOKUP(B148,Data!C:AN,11,0))</f>
        <v/>
      </c>
      <c r="Q148" s="1" t="str">
        <f>IF(B148="","",VLOOKUP(B148,Data!C:AN,12,0))</f>
        <v/>
      </c>
      <c r="R148" s="1" t="str">
        <f>IF(B148="","",VLOOKUP(B148,Data!C:AN,13,0))</f>
        <v/>
      </c>
      <c r="S148" s="2" t="str">
        <f>IF(B148="","",VLOOKUP(B148,Data!C:AN,14,0))</f>
        <v/>
      </c>
      <c r="T148" s="2" t="str">
        <f>IF(B148="","",VLOOKUP(B148,Data!C:AN,15,0))</f>
        <v/>
      </c>
      <c r="U148" s="2" t="str">
        <f>IF(B148="","",VLOOKUP(B148,Data!C:AN,16,0))</f>
        <v/>
      </c>
      <c r="V148" s="195" t="str">
        <f>IF(B148="","",VLOOKUP(B148,Data!C:AN,17,0))</f>
        <v/>
      </c>
      <c r="W148" s="2" t="str">
        <f>IF(B148="","",VLOOKUP(B148,Data!C:AN,18,0))</f>
        <v/>
      </c>
      <c r="X148" s="1" t="str">
        <f>IF(B148="","",VLOOKUP(B148,Data!C:AN,19,0))</f>
        <v/>
      </c>
      <c r="Y148" s="1" t="str">
        <f>IF(B148="","",VLOOKUP(B148,Data!C:AN,20,0))</f>
        <v/>
      </c>
      <c r="Z148" s="1" t="str">
        <f>IF(B148="","",VLOOKUP(B148,Data!C:AN,21,0))</f>
        <v/>
      </c>
      <c r="AA148" s="1" t="str">
        <f>IF(B148="","",VLOOKUP(B148,Data!C:AN,22,0))</f>
        <v/>
      </c>
      <c r="AB148" s="1" t="str">
        <f>IF(B148="","",VLOOKUP(B148,Data!C:AN,23,0))</f>
        <v/>
      </c>
      <c r="AC148" s="1" t="str">
        <f>IF(B148="","",VLOOKUP(B148,Data!C:AN,24,0))</f>
        <v/>
      </c>
      <c r="AD148" s="1" t="str">
        <f>IF(B148="","",VLOOKUP(B148,Data!C:AN,26,0))</f>
        <v/>
      </c>
      <c r="AE148" s="1" t="str">
        <f>IF(B148="","",VLOOKUP(B148,Data!C:AN,28,0))</f>
        <v/>
      </c>
      <c r="AF148" s="1" t="str">
        <f>IF(B148="","",VLOOKUP(B148,Data!C:AN,29,0))</f>
        <v/>
      </c>
      <c r="AG148" s="1" t="str">
        <f>IF(B148="","",VLOOKUP(B148,Data!C:AN,30,0))</f>
        <v/>
      </c>
      <c r="AH148" s="1" t="str">
        <f>IF(B148="","",VLOOKUP(B148,Data!C:AN,31,0))</f>
        <v/>
      </c>
      <c r="AI148" s="55" t="str">
        <f>IF(B148="","",VLOOKUP(B148,Data!C:AN,32,0))</f>
        <v/>
      </c>
      <c r="AJ148" s="55" t="str">
        <f>IF(B148="","",VLOOKUP(B148,Data!C:AN,33,0))</f>
        <v/>
      </c>
    </row>
    <row r="149" spans="2:36" ht="15">
      <c r="B149" s="1" t="str">
        <f>IF($B$1=0,"",IF(COUNT($B$4:B148)+1&gt;$B$1,"",COUNT($B$4:B148)+1))</f>
        <v/>
      </c>
      <c r="C149" s="1" t="str">
        <f>IF(B149="","",VLOOKUP(B149,Data!C:AN,3,0))</f>
        <v/>
      </c>
      <c r="D149" s="1" t="str">
        <f>IF(B149="","",VLOOKUP(B149,Data!C:AN,4,0))</f>
        <v/>
      </c>
      <c r="E149" s="1" t="str">
        <f>IF(B149="","",VLOOKUP(B149,Data!C:AN,5,0))</f>
        <v/>
      </c>
      <c r="F149" s="1" t="str">
        <f>IF(B149="","",VLOOKUP(B149,Data!C:AN,12,0))</f>
        <v/>
      </c>
      <c r="G149" s="1" t="str">
        <f>IF(B149="","",VLOOKUP(B149,Data!C:AN,25,0))</f>
        <v/>
      </c>
      <c r="H149" s="77" t="str">
        <f>IF(B149="","",VLOOKUP(B149,Data!C:AN,26,0))</f>
        <v/>
      </c>
      <c r="I149" s="1" t="str">
        <f>IF(B149="","",VLOOKUP(B149,Data!C:AN,34,0))</f>
        <v/>
      </c>
      <c r="J149" s="1" t="str">
        <f>IF(B149="","",VLOOKUP(B149,Data!C:AN,36,0))</f>
        <v/>
      </c>
      <c r="K149" s="82" t="str">
        <f>IF(B149="","",VLOOKUP(B149,Data!C:AN,37,0))</f>
        <v/>
      </c>
      <c r="L149" s="1" t="str">
        <f>IF(B149="","",VLOOKUP(B149,Data!C:AN,6,0))</f>
        <v/>
      </c>
      <c r="M149" s="1" t="str">
        <f>IF(B149="","",VLOOKUP(B149,Data!C:AN,7,0))</f>
        <v/>
      </c>
      <c r="N149" s="1" t="str">
        <f>IF(B149="","",VLOOKUP(B149,Data!C:AN,8,0))</f>
        <v/>
      </c>
      <c r="O149" s="1" t="str">
        <f>IF(B149="","",VLOOKUP(B149,Data!C:AN,10,0))</f>
        <v/>
      </c>
      <c r="P149" s="1" t="str">
        <f>IF(B149="","",VLOOKUP(B149,Data!C:AN,11,0))</f>
        <v/>
      </c>
      <c r="Q149" s="1" t="str">
        <f>IF(B149="","",VLOOKUP(B149,Data!C:AN,12,0))</f>
        <v/>
      </c>
      <c r="R149" s="1" t="str">
        <f>IF(B149="","",VLOOKUP(B149,Data!C:AN,13,0))</f>
        <v/>
      </c>
      <c r="S149" s="2" t="str">
        <f>IF(B149="","",VLOOKUP(B149,Data!C:AN,14,0))</f>
        <v/>
      </c>
      <c r="T149" s="2" t="str">
        <f>IF(B149="","",VLOOKUP(B149,Data!C:AN,15,0))</f>
        <v/>
      </c>
      <c r="U149" s="2" t="str">
        <f>IF(B149="","",VLOOKUP(B149,Data!C:AN,16,0))</f>
        <v/>
      </c>
      <c r="V149" s="195" t="str">
        <f>IF(B149="","",VLOOKUP(B149,Data!C:AN,17,0))</f>
        <v/>
      </c>
      <c r="W149" s="2" t="str">
        <f>IF(B149="","",VLOOKUP(B149,Data!C:AN,18,0))</f>
        <v/>
      </c>
      <c r="X149" s="1" t="str">
        <f>IF(B149="","",VLOOKUP(B149,Data!C:AN,19,0))</f>
        <v/>
      </c>
      <c r="Y149" s="1" t="str">
        <f>IF(B149="","",VLOOKUP(B149,Data!C:AN,20,0))</f>
        <v/>
      </c>
      <c r="Z149" s="1" t="str">
        <f>IF(B149="","",VLOOKUP(B149,Data!C:AN,21,0))</f>
        <v/>
      </c>
      <c r="AA149" s="1" t="str">
        <f>IF(B149="","",VLOOKUP(B149,Data!C:AN,22,0))</f>
        <v/>
      </c>
      <c r="AB149" s="1" t="str">
        <f>IF(B149="","",VLOOKUP(B149,Data!C:AN,23,0))</f>
        <v/>
      </c>
      <c r="AC149" s="1" t="str">
        <f>IF(B149="","",VLOOKUP(B149,Data!C:AN,24,0))</f>
        <v/>
      </c>
      <c r="AD149" s="1" t="str">
        <f>IF(B149="","",VLOOKUP(B149,Data!C:AN,26,0))</f>
        <v/>
      </c>
      <c r="AE149" s="1" t="str">
        <f>IF(B149="","",VLOOKUP(B149,Data!C:AN,28,0))</f>
        <v/>
      </c>
      <c r="AF149" s="1" t="str">
        <f>IF(B149="","",VLOOKUP(B149,Data!C:AN,29,0))</f>
        <v/>
      </c>
      <c r="AG149" s="1" t="str">
        <f>IF(B149="","",VLOOKUP(B149,Data!C:AN,30,0))</f>
        <v/>
      </c>
      <c r="AH149" s="1" t="str">
        <f>IF(B149="","",VLOOKUP(B149,Data!C:AN,31,0))</f>
        <v/>
      </c>
      <c r="AI149" s="55" t="str">
        <f>IF(B149="","",VLOOKUP(B149,Data!C:AN,32,0))</f>
        <v/>
      </c>
      <c r="AJ149" s="55" t="str">
        <f>IF(B149="","",VLOOKUP(B149,Data!C:AN,33,0))</f>
        <v/>
      </c>
    </row>
    <row r="150" spans="2:36" ht="15">
      <c r="B150" s="1" t="str">
        <f>IF($B$1=0,"",IF(COUNT($B$4:B149)+1&gt;$B$1,"",COUNT($B$4:B149)+1))</f>
        <v/>
      </c>
      <c r="C150" s="1" t="str">
        <f>IF(B150="","",VLOOKUP(B150,Data!C:AN,3,0))</f>
        <v/>
      </c>
      <c r="D150" s="1" t="str">
        <f>IF(B150="","",VLOOKUP(B150,Data!C:AN,4,0))</f>
        <v/>
      </c>
      <c r="E150" s="1" t="str">
        <f>IF(B150="","",VLOOKUP(B150,Data!C:AN,5,0))</f>
        <v/>
      </c>
      <c r="F150" s="1" t="str">
        <f>IF(B150="","",VLOOKUP(B150,Data!C:AN,12,0))</f>
        <v/>
      </c>
      <c r="G150" s="1" t="str">
        <f>IF(B150="","",VLOOKUP(B150,Data!C:AN,25,0))</f>
        <v/>
      </c>
      <c r="H150" s="77" t="str">
        <f>IF(B150="","",VLOOKUP(B150,Data!C:AN,26,0))</f>
        <v/>
      </c>
      <c r="I150" s="1" t="str">
        <f>IF(B150="","",VLOOKUP(B150,Data!C:AN,34,0))</f>
        <v/>
      </c>
      <c r="J150" s="1" t="str">
        <f>IF(B150="","",VLOOKUP(B150,Data!C:AN,36,0))</f>
        <v/>
      </c>
      <c r="K150" s="82" t="str">
        <f>IF(B150="","",VLOOKUP(B150,Data!C:AN,37,0))</f>
        <v/>
      </c>
      <c r="L150" s="1" t="str">
        <f>IF(B150="","",VLOOKUP(B150,Data!C:AN,6,0))</f>
        <v/>
      </c>
      <c r="M150" s="1" t="str">
        <f>IF(B150="","",VLOOKUP(B150,Data!C:AN,7,0))</f>
        <v/>
      </c>
      <c r="N150" s="1" t="str">
        <f>IF(B150="","",VLOOKUP(B150,Data!C:AN,8,0))</f>
        <v/>
      </c>
      <c r="O150" s="1" t="str">
        <f>IF(B150="","",VLOOKUP(B150,Data!C:AN,10,0))</f>
        <v/>
      </c>
      <c r="P150" s="1" t="str">
        <f>IF(B150="","",VLOOKUP(B150,Data!C:AN,11,0))</f>
        <v/>
      </c>
      <c r="Q150" s="1" t="str">
        <f>IF(B150="","",VLOOKUP(B150,Data!C:AN,12,0))</f>
        <v/>
      </c>
      <c r="R150" s="1" t="str">
        <f>IF(B150="","",VLOOKUP(B150,Data!C:AN,13,0))</f>
        <v/>
      </c>
      <c r="S150" s="2" t="str">
        <f>IF(B150="","",VLOOKUP(B150,Data!C:AN,14,0))</f>
        <v/>
      </c>
      <c r="T150" s="2" t="str">
        <f>IF(B150="","",VLOOKUP(B150,Data!C:AN,15,0))</f>
        <v/>
      </c>
      <c r="U150" s="2" t="str">
        <f>IF(B150="","",VLOOKUP(B150,Data!C:AN,16,0))</f>
        <v/>
      </c>
      <c r="V150" s="195" t="str">
        <f>IF(B150="","",VLOOKUP(B150,Data!C:AN,17,0))</f>
        <v/>
      </c>
      <c r="W150" s="2" t="str">
        <f>IF(B150="","",VLOOKUP(B150,Data!C:AN,18,0))</f>
        <v/>
      </c>
      <c r="X150" s="1" t="str">
        <f>IF(B150="","",VLOOKUP(B150,Data!C:AN,19,0))</f>
        <v/>
      </c>
      <c r="Y150" s="1" t="str">
        <f>IF(B150="","",VLOOKUP(B150,Data!C:AN,20,0))</f>
        <v/>
      </c>
      <c r="Z150" s="1" t="str">
        <f>IF(B150="","",VLOOKUP(B150,Data!C:AN,21,0))</f>
        <v/>
      </c>
      <c r="AA150" s="1" t="str">
        <f>IF(B150="","",VLOOKUP(B150,Data!C:AN,22,0))</f>
        <v/>
      </c>
      <c r="AB150" s="1" t="str">
        <f>IF(B150="","",VLOOKUP(B150,Data!C:AN,23,0))</f>
        <v/>
      </c>
      <c r="AC150" s="1" t="str">
        <f>IF(B150="","",VLOOKUP(B150,Data!C:AN,24,0))</f>
        <v/>
      </c>
      <c r="AD150" s="1" t="str">
        <f>IF(B150="","",VLOOKUP(B150,Data!C:AN,26,0))</f>
        <v/>
      </c>
      <c r="AE150" s="1" t="str">
        <f>IF(B150="","",VLOOKUP(B150,Data!C:AN,28,0))</f>
        <v/>
      </c>
      <c r="AF150" s="1" t="str">
        <f>IF(B150="","",VLOOKUP(B150,Data!C:AN,29,0))</f>
        <v/>
      </c>
      <c r="AG150" s="1" t="str">
        <f>IF(B150="","",VLOOKUP(B150,Data!C:AN,30,0))</f>
        <v/>
      </c>
      <c r="AH150" s="1" t="str">
        <f>IF(B150="","",VLOOKUP(B150,Data!C:AN,31,0))</f>
        <v/>
      </c>
      <c r="AI150" s="55" t="str">
        <f>IF(B150="","",VLOOKUP(B150,Data!C:AN,32,0))</f>
        <v/>
      </c>
      <c r="AJ150" s="55" t="str">
        <f>IF(B150="","",VLOOKUP(B150,Data!C:AN,33,0))</f>
        <v/>
      </c>
    </row>
    <row r="151" spans="2:36" ht="15">
      <c r="B151" s="1" t="str">
        <f>IF($B$1=0,"",IF(COUNT($B$4:B150)+1&gt;$B$1,"",COUNT($B$4:B150)+1))</f>
        <v/>
      </c>
      <c r="C151" s="1" t="str">
        <f>IF(B151="","",VLOOKUP(B151,Data!C:AN,3,0))</f>
        <v/>
      </c>
      <c r="D151" s="1" t="str">
        <f>IF(B151="","",VLOOKUP(B151,Data!C:AN,4,0))</f>
        <v/>
      </c>
      <c r="E151" s="1" t="str">
        <f>IF(B151="","",VLOOKUP(B151,Data!C:AN,5,0))</f>
        <v/>
      </c>
      <c r="F151" s="1" t="str">
        <f>IF(B151="","",VLOOKUP(B151,Data!C:AN,12,0))</f>
        <v/>
      </c>
      <c r="G151" s="1" t="str">
        <f>IF(B151="","",VLOOKUP(B151,Data!C:AN,25,0))</f>
        <v/>
      </c>
      <c r="H151" s="77" t="str">
        <f>IF(B151="","",VLOOKUP(B151,Data!C:AN,26,0))</f>
        <v/>
      </c>
      <c r="I151" s="1" t="str">
        <f>IF(B151="","",VLOOKUP(B151,Data!C:AN,34,0))</f>
        <v/>
      </c>
      <c r="J151" s="1" t="str">
        <f>IF(B151="","",VLOOKUP(B151,Data!C:AN,36,0))</f>
        <v/>
      </c>
      <c r="K151" s="82" t="str">
        <f>IF(B151="","",VLOOKUP(B151,Data!C:AN,37,0))</f>
        <v/>
      </c>
      <c r="L151" s="1" t="str">
        <f>IF(B151="","",VLOOKUP(B151,Data!C:AN,6,0))</f>
        <v/>
      </c>
      <c r="M151" s="1" t="str">
        <f>IF(B151="","",VLOOKUP(B151,Data!C:AN,7,0))</f>
        <v/>
      </c>
      <c r="N151" s="1" t="str">
        <f>IF(B151="","",VLOOKUP(B151,Data!C:AN,8,0))</f>
        <v/>
      </c>
      <c r="O151" s="1" t="str">
        <f>IF(B151="","",VLOOKUP(B151,Data!C:AN,10,0))</f>
        <v/>
      </c>
      <c r="P151" s="1" t="str">
        <f>IF(B151="","",VLOOKUP(B151,Data!C:AN,11,0))</f>
        <v/>
      </c>
      <c r="Q151" s="1" t="str">
        <f>IF(B151="","",VLOOKUP(B151,Data!C:AN,12,0))</f>
        <v/>
      </c>
      <c r="R151" s="1" t="str">
        <f>IF(B151="","",VLOOKUP(B151,Data!C:AN,13,0))</f>
        <v/>
      </c>
      <c r="S151" s="2" t="str">
        <f>IF(B151="","",VLOOKUP(B151,Data!C:AN,14,0))</f>
        <v/>
      </c>
      <c r="T151" s="2" t="str">
        <f>IF(B151="","",VLOOKUP(B151,Data!C:AN,15,0))</f>
        <v/>
      </c>
      <c r="U151" s="2" t="str">
        <f>IF(B151="","",VLOOKUP(B151,Data!C:AN,16,0))</f>
        <v/>
      </c>
      <c r="V151" s="195" t="str">
        <f>IF(B151="","",VLOOKUP(B151,Data!C:AN,17,0))</f>
        <v/>
      </c>
      <c r="W151" s="2" t="str">
        <f>IF(B151="","",VLOOKUP(B151,Data!C:AN,18,0))</f>
        <v/>
      </c>
      <c r="X151" s="1" t="str">
        <f>IF(B151="","",VLOOKUP(B151,Data!C:AN,19,0))</f>
        <v/>
      </c>
      <c r="Y151" s="1" t="str">
        <f>IF(B151="","",VLOOKUP(B151,Data!C:AN,20,0))</f>
        <v/>
      </c>
      <c r="Z151" s="1" t="str">
        <f>IF(B151="","",VLOOKUP(B151,Data!C:AN,21,0))</f>
        <v/>
      </c>
      <c r="AA151" s="1" t="str">
        <f>IF(B151="","",VLOOKUP(B151,Data!C:AN,22,0))</f>
        <v/>
      </c>
      <c r="AB151" s="1" t="str">
        <f>IF(B151="","",VLOOKUP(B151,Data!C:AN,23,0))</f>
        <v/>
      </c>
      <c r="AC151" s="1" t="str">
        <f>IF(B151="","",VLOOKUP(B151,Data!C:AN,24,0))</f>
        <v/>
      </c>
      <c r="AD151" s="1" t="str">
        <f>IF(B151="","",VLOOKUP(B151,Data!C:AN,26,0))</f>
        <v/>
      </c>
      <c r="AE151" s="1" t="str">
        <f>IF(B151="","",VLOOKUP(B151,Data!C:AN,28,0))</f>
        <v/>
      </c>
      <c r="AF151" s="1" t="str">
        <f>IF(B151="","",VLOOKUP(B151,Data!C:AN,29,0))</f>
        <v/>
      </c>
      <c r="AG151" s="1" t="str">
        <f>IF(B151="","",VLOOKUP(B151,Data!C:AN,30,0))</f>
        <v/>
      </c>
      <c r="AH151" s="1" t="str">
        <f>IF(B151="","",VLOOKUP(B151,Data!C:AN,31,0))</f>
        <v/>
      </c>
      <c r="AI151" s="55" t="str">
        <f>IF(B151="","",VLOOKUP(B151,Data!C:AN,32,0))</f>
        <v/>
      </c>
      <c r="AJ151" s="55" t="str">
        <f>IF(B151="","",VLOOKUP(B151,Data!C:AN,33,0))</f>
        <v/>
      </c>
    </row>
    <row r="152" spans="2:36" ht="15">
      <c r="B152" s="1" t="str">
        <f>IF($B$1=0,"",IF(COUNT($B$4:B151)+1&gt;$B$1,"",COUNT($B$4:B151)+1))</f>
        <v/>
      </c>
      <c r="C152" s="1" t="str">
        <f>IF(B152="","",VLOOKUP(B152,Data!C:AN,3,0))</f>
        <v/>
      </c>
      <c r="D152" s="1" t="str">
        <f>IF(B152="","",VLOOKUP(B152,Data!C:AN,4,0))</f>
        <v/>
      </c>
      <c r="E152" s="1" t="str">
        <f>IF(B152="","",VLOOKUP(B152,Data!C:AN,5,0))</f>
        <v/>
      </c>
      <c r="F152" s="1" t="str">
        <f>IF(B152="","",VLOOKUP(B152,Data!C:AN,12,0))</f>
        <v/>
      </c>
      <c r="G152" s="1" t="str">
        <f>IF(B152="","",VLOOKUP(B152,Data!C:AN,25,0))</f>
        <v/>
      </c>
      <c r="H152" s="77" t="str">
        <f>IF(B152="","",VLOOKUP(B152,Data!C:AN,26,0))</f>
        <v/>
      </c>
      <c r="I152" s="1" t="str">
        <f>IF(B152="","",VLOOKUP(B152,Data!C:AN,34,0))</f>
        <v/>
      </c>
      <c r="J152" s="1" t="str">
        <f>IF(B152="","",VLOOKUP(B152,Data!C:AN,36,0))</f>
        <v/>
      </c>
      <c r="K152" s="82" t="str">
        <f>IF(B152="","",VLOOKUP(B152,Data!C:AN,37,0))</f>
        <v/>
      </c>
      <c r="L152" s="1" t="str">
        <f>IF(B152="","",VLOOKUP(B152,Data!C:AN,6,0))</f>
        <v/>
      </c>
      <c r="M152" s="1" t="str">
        <f>IF(B152="","",VLOOKUP(B152,Data!C:AN,7,0))</f>
        <v/>
      </c>
      <c r="N152" s="1" t="str">
        <f>IF(B152="","",VLOOKUP(B152,Data!C:AN,8,0))</f>
        <v/>
      </c>
      <c r="O152" s="1" t="str">
        <f>IF(B152="","",VLOOKUP(B152,Data!C:AN,10,0))</f>
        <v/>
      </c>
      <c r="P152" s="1" t="str">
        <f>IF(B152="","",VLOOKUP(B152,Data!C:AN,11,0))</f>
        <v/>
      </c>
      <c r="Q152" s="1" t="str">
        <f>IF(B152="","",VLOOKUP(B152,Data!C:AN,12,0))</f>
        <v/>
      </c>
      <c r="R152" s="1" t="str">
        <f>IF(B152="","",VLOOKUP(B152,Data!C:AN,13,0))</f>
        <v/>
      </c>
      <c r="S152" s="2" t="str">
        <f>IF(B152="","",VLOOKUP(B152,Data!C:AN,14,0))</f>
        <v/>
      </c>
      <c r="T152" s="2" t="str">
        <f>IF(B152="","",VLOOKUP(B152,Data!C:AN,15,0))</f>
        <v/>
      </c>
      <c r="U152" s="2" t="str">
        <f>IF(B152="","",VLOOKUP(B152,Data!C:AN,16,0))</f>
        <v/>
      </c>
      <c r="V152" s="195" t="str">
        <f>IF(B152="","",VLOOKUP(B152,Data!C:AN,17,0))</f>
        <v/>
      </c>
      <c r="W152" s="2" t="str">
        <f>IF(B152="","",VLOOKUP(B152,Data!C:AN,18,0))</f>
        <v/>
      </c>
      <c r="X152" s="1" t="str">
        <f>IF(B152="","",VLOOKUP(B152,Data!C:AN,19,0))</f>
        <v/>
      </c>
      <c r="Y152" s="1" t="str">
        <f>IF(B152="","",VLOOKUP(B152,Data!C:AN,20,0))</f>
        <v/>
      </c>
      <c r="Z152" s="1" t="str">
        <f>IF(B152="","",VLOOKUP(B152,Data!C:AN,21,0))</f>
        <v/>
      </c>
      <c r="AA152" s="1" t="str">
        <f>IF(B152="","",VLOOKUP(B152,Data!C:AN,22,0))</f>
        <v/>
      </c>
      <c r="AB152" s="1" t="str">
        <f>IF(B152="","",VLOOKUP(B152,Data!C:AN,23,0))</f>
        <v/>
      </c>
      <c r="AC152" s="1" t="str">
        <f>IF(B152="","",VLOOKUP(B152,Data!C:AN,24,0))</f>
        <v/>
      </c>
      <c r="AD152" s="1" t="str">
        <f>IF(B152="","",VLOOKUP(B152,Data!C:AN,26,0))</f>
        <v/>
      </c>
      <c r="AE152" s="1" t="str">
        <f>IF(B152="","",VLOOKUP(B152,Data!C:AN,28,0))</f>
        <v/>
      </c>
      <c r="AF152" s="1" t="str">
        <f>IF(B152="","",VLOOKUP(B152,Data!C:AN,29,0))</f>
        <v/>
      </c>
      <c r="AG152" s="1" t="str">
        <f>IF(B152="","",VLOOKUP(B152,Data!C:AN,30,0))</f>
        <v/>
      </c>
      <c r="AH152" s="1" t="str">
        <f>IF(B152="","",VLOOKUP(B152,Data!C:AN,31,0))</f>
        <v/>
      </c>
      <c r="AI152" s="55" t="str">
        <f>IF(B152="","",VLOOKUP(B152,Data!C:AN,32,0))</f>
        <v/>
      </c>
      <c r="AJ152" s="55" t="str">
        <f>IF(B152="","",VLOOKUP(B152,Data!C:AN,33,0))</f>
        <v/>
      </c>
    </row>
    <row r="153" spans="2:36" ht="15">
      <c r="B153" s="1" t="str">
        <f>IF($B$1=0,"",IF(COUNT($B$4:B152)+1&gt;$B$1,"",COUNT($B$4:B152)+1))</f>
        <v/>
      </c>
      <c r="C153" s="1" t="str">
        <f>IF(B153="","",VLOOKUP(B153,Data!C:AN,3,0))</f>
        <v/>
      </c>
      <c r="D153" s="1" t="str">
        <f>IF(B153="","",VLOOKUP(B153,Data!C:AN,4,0))</f>
        <v/>
      </c>
      <c r="E153" s="1" t="str">
        <f>IF(B153="","",VLOOKUP(B153,Data!C:AN,5,0))</f>
        <v/>
      </c>
      <c r="F153" s="1" t="str">
        <f>IF(B153="","",VLOOKUP(B153,Data!C:AN,12,0))</f>
        <v/>
      </c>
      <c r="G153" s="1" t="str">
        <f>IF(B153="","",VLOOKUP(B153,Data!C:AN,25,0))</f>
        <v/>
      </c>
      <c r="H153" s="77" t="str">
        <f>IF(B153="","",VLOOKUP(B153,Data!C:AN,26,0))</f>
        <v/>
      </c>
      <c r="I153" s="1" t="str">
        <f>IF(B153="","",VLOOKUP(B153,Data!C:AN,34,0))</f>
        <v/>
      </c>
      <c r="J153" s="1" t="str">
        <f>IF(B153="","",VLOOKUP(B153,Data!C:AN,36,0))</f>
        <v/>
      </c>
      <c r="K153" s="82" t="str">
        <f>IF(B153="","",VLOOKUP(B153,Data!C:AN,37,0))</f>
        <v/>
      </c>
      <c r="L153" s="1" t="str">
        <f>IF(B153="","",VLOOKUP(B153,Data!C:AN,6,0))</f>
        <v/>
      </c>
      <c r="M153" s="1" t="str">
        <f>IF(B153="","",VLOOKUP(B153,Data!C:AN,7,0))</f>
        <v/>
      </c>
      <c r="N153" s="1" t="str">
        <f>IF(B153="","",VLOOKUP(B153,Data!C:AN,8,0))</f>
        <v/>
      </c>
      <c r="O153" s="1" t="str">
        <f>IF(B153="","",VLOOKUP(B153,Data!C:AN,10,0))</f>
        <v/>
      </c>
      <c r="P153" s="1" t="str">
        <f>IF(B153="","",VLOOKUP(B153,Data!C:AN,11,0))</f>
        <v/>
      </c>
      <c r="Q153" s="1" t="str">
        <f>IF(B153="","",VLOOKUP(B153,Data!C:AN,12,0))</f>
        <v/>
      </c>
      <c r="R153" s="1" t="str">
        <f>IF(B153="","",VLOOKUP(B153,Data!C:AN,13,0))</f>
        <v/>
      </c>
      <c r="S153" s="2" t="str">
        <f>IF(B153="","",VLOOKUP(B153,Data!C:AN,14,0))</f>
        <v/>
      </c>
      <c r="T153" s="2" t="str">
        <f>IF(B153="","",VLOOKUP(B153,Data!C:AN,15,0))</f>
        <v/>
      </c>
      <c r="U153" s="2" t="str">
        <f>IF(B153="","",VLOOKUP(B153,Data!C:AN,16,0))</f>
        <v/>
      </c>
      <c r="V153" s="195" t="str">
        <f>IF(B153="","",VLOOKUP(B153,Data!C:AN,17,0))</f>
        <v/>
      </c>
      <c r="W153" s="2" t="str">
        <f>IF(B153="","",VLOOKUP(B153,Data!C:AN,18,0))</f>
        <v/>
      </c>
      <c r="X153" s="1" t="str">
        <f>IF(B153="","",VLOOKUP(B153,Data!C:AN,19,0))</f>
        <v/>
      </c>
      <c r="Y153" s="1" t="str">
        <f>IF(B153="","",VLOOKUP(B153,Data!C:AN,20,0))</f>
        <v/>
      </c>
      <c r="Z153" s="1" t="str">
        <f>IF(B153="","",VLOOKUP(B153,Data!C:AN,21,0))</f>
        <v/>
      </c>
      <c r="AA153" s="1" t="str">
        <f>IF(B153="","",VLOOKUP(B153,Data!C:AN,22,0))</f>
        <v/>
      </c>
      <c r="AB153" s="1" t="str">
        <f>IF(B153="","",VLOOKUP(B153,Data!C:AN,23,0))</f>
        <v/>
      </c>
      <c r="AC153" s="1" t="str">
        <f>IF(B153="","",VLOOKUP(B153,Data!C:AN,24,0))</f>
        <v/>
      </c>
      <c r="AD153" s="1" t="str">
        <f>IF(B153="","",VLOOKUP(B153,Data!C:AN,26,0))</f>
        <v/>
      </c>
      <c r="AE153" s="1" t="str">
        <f>IF(B153="","",VLOOKUP(B153,Data!C:AN,28,0))</f>
        <v/>
      </c>
      <c r="AF153" s="1" t="str">
        <f>IF(B153="","",VLOOKUP(B153,Data!C:AN,29,0))</f>
        <v/>
      </c>
      <c r="AG153" s="1" t="str">
        <f>IF(B153="","",VLOOKUP(B153,Data!C:AN,30,0))</f>
        <v/>
      </c>
      <c r="AH153" s="1" t="str">
        <f>IF(B153="","",VLOOKUP(B153,Data!C:AN,31,0))</f>
        <v/>
      </c>
      <c r="AI153" s="55" t="str">
        <f>IF(B153="","",VLOOKUP(B153,Data!C:AN,32,0))</f>
        <v/>
      </c>
      <c r="AJ153" s="55" t="str">
        <f>IF(B153="","",VLOOKUP(B153,Data!C:AN,33,0))</f>
        <v/>
      </c>
    </row>
    <row r="154" spans="2:36" ht="15">
      <c r="B154" s="1" t="str">
        <f>IF($B$1=0,"",IF(COUNT($B$4:B153)+1&gt;$B$1,"",COUNT($B$4:B153)+1))</f>
        <v/>
      </c>
      <c r="C154" s="1" t="str">
        <f>IF(B154="","",VLOOKUP(B154,Data!C:AN,3,0))</f>
        <v/>
      </c>
      <c r="D154" s="1" t="str">
        <f>IF(B154="","",VLOOKUP(B154,Data!C:AN,4,0))</f>
        <v/>
      </c>
      <c r="E154" s="1" t="str">
        <f>IF(B154="","",VLOOKUP(B154,Data!C:AN,5,0))</f>
        <v/>
      </c>
      <c r="F154" s="1" t="str">
        <f>IF(B154="","",VLOOKUP(B154,Data!C:AN,12,0))</f>
        <v/>
      </c>
      <c r="G154" s="1" t="str">
        <f>IF(B154="","",VLOOKUP(B154,Data!C:AN,25,0))</f>
        <v/>
      </c>
      <c r="H154" s="77" t="str">
        <f>IF(B154="","",VLOOKUP(B154,Data!C:AN,26,0))</f>
        <v/>
      </c>
      <c r="I154" s="1" t="str">
        <f>IF(B154="","",VLOOKUP(B154,Data!C:AN,34,0))</f>
        <v/>
      </c>
      <c r="J154" s="1" t="str">
        <f>IF(B154="","",VLOOKUP(B154,Data!C:AN,36,0))</f>
        <v/>
      </c>
      <c r="K154" s="82" t="str">
        <f>IF(B154="","",VLOOKUP(B154,Data!C:AN,37,0))</f>
        <v/>
      </c>
      <c r="L154" s="1" t="str">
        <f>IF(B154="","",VLOOKUP(B154,Data!C:AN,6,0))</f>
        <v/>
      </c>
      <c r="M154" s="1" t="str">
        <f>IF(B154="","",VLOOKUP(B154,Data!C:AN,7,0))</f>
        <v/>
      </c>
      <c r="N154" s="1" t="str">
        <f>IF(B154="","",VLOOKUP(B154,Data!C:AN,8,0))</f>
        <v/>
      </c>
      <c r="O154" s="1" t="str">
        <f>IF(B154="","",VLOOKUP(B154,Data!C:AN,10,0))</f>
        <v/>
      </c>
      <c r="P154" s="1" t="str">
        <f>IF(B154="","",VLOOKUP(B154,Data!C:AN,11,0))</f>
        <v/>
      </c>
      <c r="Q154" s="1" t="str">
        <f>IF(B154="","",VLOOKUP(B154,Data!C:AN,12,0))</f>
        <v/>
      </c>
      <c r="R154" s="1" t="str">
        <f>IF(B154="","",VLOOKUP(B154,Data!C:AN,13,0))</f>
        <v/>
      </c>
      <c r="S154" s="2" t="str">
        <f>IF(B154="","",VLOOKUP(B154,Data!C:AN,14,0))</f>
        <v/>
      </c>
      <c r="T154" s="2" t="str">
        <f>IF(B154="","",VLOOKUP(B154,Data!C:AN,15,0))</f>
        <v/>
      </c>
      <c r="U154" s="2" t="str">
        <f>IF(B154="","",VLOOKUP(B154,Data!C:AN,16,0))</f>
        <v/>
      </c>
      <c r="V154" s="195" t="str">
        <f>IF(B154="","",VLOOKUP(B154,Data!C:AN,17,0))</f>
        <v/>
      </c>
      <c r="W154" s="2" t="str">
        <f>IF(B154="","",VLOOKUP(B154,Data!C:AN,18,0))</f>
        <v/>
      </c>
      <c r="X154" s="1" t="str">
        <f>IF(B154="","",VLOOKUP(B154,Data!C:AN,19,0))</f>
        <v/>
      </c>
      <c r="Y154" s="1" t="str">
        <f>IF(B154="","",VLOOKUP(B154,Data!C:AN,20,0))</f>
        <v/>
      </c>
      <c r="Z154" s="1" t="str">
        <f>IF(B154="","",VLOOKUP(B154,Data!C:AN,21,0))</f>
        <v/>
      </c>
      <c r="AA154" s="1" t="str">
        <f>IF(B154="","",VLOOKUP(B154,Data!C:AN,22,0))</f>
        <v/>
      </c>
      <c r="AB154" s="1" t="str">
        <f>IF(B154="","",VLOOKUP(B154,Data!C:AN,23,0))</f>
        <v/>
      </c>
      <c r="AC154" s="1" t="str">
        <f>IF(B154="","",VLOOKUP(B154,Data!C:AN,24,0))</f>
        <v/>
      </c>
      <c r="AD154" s="1" t="str">
        <f>IF(B154="","",VLOOKUP(B154,Data!C:AN,26,0))</f>
        <v/>
      </c>
      <c r="AE154" s="1" t="str">
        <f>IF(B154="","",VLOOKUP(B154,Data!C:AN,28,0))</f>
        <v/>
      </c>
      <c r="AF154" s="1" t="str">
        <f>IF(B154="","",VLOOKUP(B154,Data!C:AN,29,0))</f>
        <v/>
      </c>
      <c r="AG154" s="1" t="str">
        <f>IF(B154="","",VLOOKUP(B154,Data!C:AN,30,0))</f>
        <v/>
      </c>
      <c r="AH154" s="1" t="str">
        <f>IF(B154="","",VLOOKUP(B154,Data!C:AN,31,0))</f>
        <v/>
      </c>
      <c r="AI154" s="55" t="str">
        <f>IF(B154="","",VLOOKUP(B154,Data!C:AN,32,0))</f>
        <v/>
      </c>
      <c r="AJ154" s="55" t="str">
        <f>IF(B154="","",VLOOKUP(B154,Data!C:AN,33,0))</f>
        <v/>
      </c>
    </row>
    <row r="155" spans="2:36" ht="15">
      <c r="B155" s="1" t="str">
        <f>IF($B$1=0,"",IF(COUNT($B$4:B154)+1&gt;$B$1,"",COUNT($B$4:B154)+1))</f>
        <v/>
      </c>
      <c r="C155" s="1" t="str">
        <f>IF(B155="","",VLOOKUP(B155,Data!C:AN,3,0))</f>
        <v/>
      </c>
      <c r="D155" s="1" t="str">
        <f>IF(B155="","",VLOOKUP(B155,Data!C:AN,4,0))</f>
        <v/>
      </c>
      <c r="E155" s="1" t="str">
        <f>IF(B155="","",VLOOKUP(B155,Data!C:AN,5,0))</f>
        <v/>
      </c>
      <c r="F155" s="1" t="str">
        <f>IF(B155="","",VLOOKUP(B155,Data!C:AN,12,0))</f>
        <v/>
      </c>
      <c r="G155" s="1" t="str">
        <f>IF(B155="","",VLOOKUP(B155,Data!C:AN,25,0))</f>
        <v/>
      </c>
      <c r="H155" s="77" t="str">
        <f>IF(B155="","",VLOOKUP(B155,Data!C:AN,26,0))</f>
        <v/>
      </c>
      <c r="I155" s="1" t="str">
        <f>IF(B155="","",VLOOKUP(B155,Data!C:AN,34,0))</f>
        <v/>
      </c>
      <c r="J155" s="1" t="str">
        <f>IF(B155="","",VLOOKUP(B155,Data!C:AN,36,0))</f>
        <v/>
      </c>
      <c r="K155" s="82" t="str">
        <f>IF(B155="","",VLOOKUP(B155,Data!C:AN,37,0))</f>
        <v/>
      </c>
      <c r="L155" s="1" t="str">
        <f>IF(B155="","",VLOOKUP(B155,Data!C:AN,6,0))</f>
        <v/>
      </c>
      <c r="M155" s="1" t="str">
        <f>IF(B155="","",VLOOKUP(B155,Data!C:AN,7,0))</f>
        <v/>
      </c>
      <c r="N155" s="1" t="str">
        <f>IF(B155="","",VLOOKUP(B155,Data!C:AN,8,0))</f>
        <v/>
      </c>
      <c r="O155" s="1" t="str">
        <f>IF(B155="","",VLOOKUP(B155,Data!C:AN,10,0))</f>
        <v/>
      </c>
      <c r="P155" s="1" t="str">
        <f>IF(B155="","",VLOOKUP(B155,Data!C:AN,11,0))</f>
        <v/>
      </c>
      <c r="Q155" s="1" t="str">
        <f>IF(B155="","",VLOOKUP(B155,Data!C:AN,12,0))</f>
        <v/>
      </c>
      <c r="R155" s="1" t="str">
        <f>IF(B155="","",VLOOKUP(B155,Data!C:AN,13,0))</f>
        <v/>
      </c>
      <c r="S155" s="2" t="str">
        <f>IF(B155="","",VLOOKUP(B155,Data!C:AN,14,0))</f>
        <v/>
      </c>
      <c r="T155" s="2" t="str">
        <f>IF(B155="","",VLOOKUP(B155,Data!C:AN,15,0))</f>
        <v/>
      </c>
      <c r="U155" s="2" t="str">
        <f>IF(B155="","",VLOOKUP(B155,Data!C:AN,16,0))</f>
        <v/>
      </c>
      <c r="V155" s="195" t="str">
        <f>IF(B155="","",VLOOKUP(B155,Data!C:AN,17,0))</f>
        <v/>
      </c>
      <c r="W155" s="2" t="str">
        <f>IF(B155="","",VLOOKUP(B155,Data!C:AN,18,0))</f>
        <v/>
      </c>
      <c r="X155" s="1" t="str">
        <f>IF(B155="","",VLOOKUP(B155,Data!C:AN,19,0))</f>
        <v/>
      </c>
      <c r="Y155" s="1" t="str">
        <f>IF(B155="","",VLOOKUP(B155,Data!C:AN,20,0))</f>
        <v/>
      </c>
      <c r="Z155" s="1" t="str">
        <f>IF(B155="","",VLOOKUP(B155,Data!C:AN,21,0))</f>
        <v/>
      </c>
      <c r="AA155" s="1" t="str">
        <f>IF(B155="","",VLOOKUP(B155,Data!C:AN,22,0))</f>
        <v/>
      </c>
      <c r="AB155" s="1" t="str">
        <f>IF(B155="","",VLOOKUP(B155,Data!C:AN,23,0))</f>
        <v/>
      </c>
      <c r="AC155" s="1" t="str">
        <f>IF(B155="","",VLOOKUP(B155,Data!C:AN,24,0))</f>
        <v/>
      </c>
      <c r="AD155" s="1" t="str">
        <f>IF(B155="","",VLOOKUP(B155,Data!C:AN,26,0))</f>
        <v/>
      </c>
      <c r="AE155" s="1" t="str">
        <f>IF(B155="","",VLOOKUP(B155,Data!C:AN,28,0))</f>
        <v/>
      </c>
      <c r="AF155" s="1" t="str">
        <f>IF(B155="","",VLOOKUP(B155,Data!C:AN,29,0))</f>
        <v/>
      </c>
      <c r="AG155" s="1" t="str">
        <f>IF(B155="","",VLOOKUP(B155,Data!C:AN,30,0))</f>
        <v/>
      </c>
      <c r="AH155" s="1" t="str">
        <f>IF(B155="","",VLOOKUP(B155,Data!C:AN,31,0))</f>
        <v/>
      </c>
      <c r="AI155" s="55" t="str">
        <f>IF(B155="","",VLOOKUP(B155,Data!C:AN,32,0))</f>
        <v/>
      </c>
      <c r="AJ155" s="55" t="str">
        <f>IF(B155="","",VLOOKUP(B155,Data!C:AN,33,0))</f>
        <v/>
      </c>
    </row>
    <row r="156" spans="2:36" ht="15">
      <c r="B156" s="1" t="str">
        <f>IF($B$1=0,"",IF(COUNT($B$4:B155)+1&gt;$B$1,"",COUNT($B$4:B155)+1))</f>
        <v/>
      </c>
      <c r="C156" s="1" t="str">
        <f>IF(B156="","",VLOOKUP(B156,Data!C:AN,3,0))</f>
        <v/>
      </c>
      <c r="D156" s="1" t="str">
        <f>IF(B156="","",VLOOKUP(B156,Data!C:AN,4,0))</f>
        <v/>
      </c>
      <c r="E156" s="1" t="str">
        <f>IF(B156="","",VLOOKUP(B156,Data!C:AN,5,0))</f>
        <v/>
      </c>
      <c r="F156" s="1" t="str">
        <f>IF(B156="","",VLOOKUP(B156,Data!C:AN,12,0))</f>
        <v/>
      </c>
      <c r="G156" s="1" t="str">
        <f>IF(B156="","",VLOOKUP(B156,Data!C:AN,25,0))</f>
        <v/>
      </c>
      <c r="H156" s="77" t="str">
        <f>IF(B156="","",VLOOKUP(B156,Data!C:AN,26,0))</f>
        <v/>
      </c>
      <c r="I156" s="1" t="str">
        <f>IF(B156="","",VLOOKUP(B156,Data!C:AN,34,0))</f>
        <v/>
      </c>
      <c r="J156" s="1" t="str">
        <f>IF(B156="","",VLOOKUP(B156,Data!C:AN,36,0))</f>
        <v/>
      </c>
      <c r="K156" s="82" t="str">
        <f>IF(B156="","",VLOOKUP(B156,Data!C:AN,37,0))</f>
        <v/>
      </c>
      <c r="L156" s="1" t="str">
        <f>IF(B156="","",VLOOKUP(B156,Data!C:AN,6,0))</f>
        <v/>
      </c>
      <c r="M156" s="1" t="str">
        <f>IF(B156="","",VLOOKUP(B156,Data!C:AN,7,0))</f>
        <v/>
      </c>
      <c r="N156" s="1" t="str">
        <f>IF(B156="","",VLOOKUP(B156,Data!C:AN,8,0))</f>
        <v/>
      </c>
      <c r="O156" s="1" t="str">
        <f>IF(B156="","",VLOOKUP(B156,Data!C:AN,10,0))</f>
        <v/>
      </c>
      <c r="P156" s="1" t="str">
        <f>IF(B156="","",VLOOKUP(B156,Data!C:AN,11,0))</f>
        <v/>
      </c>
      <c r="Q156" s="1" t="str">
        <f>IF(B156="","",VLOOKUP(B156,Data!C:AN,12,0))</f>
        <v/>
      </c>
      <c r="R156" s="1" t="str">
        <f>IF(B156="","",VLOOKUP(B156,Data!C:AN,13,0))</f>
        <v/>
      </c>
      <c r="S156" s="2" t="str">
        <f>IF(B156="","",VLOOKUP(B156,Data!C:AN,14,0))</f>
        <v/>
      </c>
      <c r="T156" s="2" t="str">
        <f>IF(B156="","",VLOOKUP(B156,Data!C:AN,15,0))</f>
        <v/>
      </c>
      <c r="U156" s="2" t="str">
        <f>IF(B156="","",VLOOKUP(B156,Data!C:AN,16,0))</f>
        <v/>
      </c>
      <c r="V156" s="195" t="str">
        <f>IF(B156="","",VLOOKUP(B156,Data!C:AN,17,0))</f>
        <v/>
      </c>
      <c r="W156" s="2" t="str">
        <f>IF(B156="","",VLOOKUP(B156,Data!C:AN,18,0))</f>
        <v/>
      </c>
      <c r="X156" s="1" t="str">
        <f>IF(B156="","",VLOOKUP(B156,Data!C:AN,19,0))</f>
        <v/>
      </c>
      <c r="Y156" s="1" t="str">
        <f>IF(B156="","",VLOOKUP(B156,Data!C:AN,20,0))</f>
        <v/>
      </c>
      <c r="Z156" s="1" t="str">
        <f>IF(B156="","",VLOOKUP(B156,Data!C:AN,21,0))</f>
        <v/>
      </c>
      <c r="AA156" s="1" t="str">
        <f>IF(B156="","",VLOOKUP(B156,Data!C:AN,22,0))</f>
        <v/>
      </c>
      <c r="AB156" s="1" t="str">
        <f>IF(B156="","",VLOOKUP(B156,Data!C:AN,23,0))</f>
        <v/>
      </c>
      <c r="AC156" s="1" t="str">
        <f>IF(B156="","",VLOOKUP(B156,Data!C:AN,24,0))</f>
        <v/>
      </c>
      <c r="AD156" s="1" t="str">
        <f>IF(B156="","",VLOOKUP(B156,Data!C:AN,26,0))</f>
        <v/>
      </c>
      <c r="AE156" s="1" t="str">
        <f>IF(B156="","",VLOOKUP(B156,Data!C:AN,28,0))</f>
        <v/>
      </c>
      <c r="AF156" s="1" t="str">
        <f>IF(B156="","",VLOOKUP(B156,Data!C:AN,29,0))</f>
        <v/>
      </c>
      <c r="AG156" s="1" t="str">
        <f>IF(B156="","",VLOOKUP(B156,Data!C:AN,30,0))</f>
        <v/>
      </c>
      <c r="AH156" s="1" t="str">
        <f>IF(B156="","",VLOOKUP(B156,Data!C:AN,31,0))</f>
        <v/>
      </c>
      <c r="AI156" s="55" t="str">
        <f>IF(B156="","",VLOOKUP(B156,Data!C:AN,32,0))</f>
        <v/>
      </c>
      <c r="AJ156" s="55" t="str">
        <f>IF(B156="","",VLOOKUP(B156,Data!C:AN,33,0))</f>
        <v/>
      </c>
    </row>
    <row r="157" spans="2:36" ht="15">
      <c r="B157" s="1" t="str">
        <f>IF($B$1=0,"",IF(COUNT($B$4:B156)+1&gt;$B$1,"",COUNT($B$4:B156)+1))</f>
        <v/>
      </c>
      <c r="C157" s="1" t="str">
        <f>IF(B157="","",VLOOKUP(B157,Data!C:AN,3,0))</f>
        <v/>
      </c>
      <c r="D157" s="1" t="str">
        <f>IF(B157="","",VLOOKUP(B157,Data!C:AN,4,0))</f>
        <v/>
      </c>
      <c r="E157" s="1" t="str">
        <f>IF(B157="","",VLOOKUP(B157,Data!C:AN,5,0))</f>
        <v/>
      </c>
      <c r="F157" s="1" t="str">
        <f>IF(B157="","",VLOOKUP(B157,Data!C:AN,12,0))</f>
        <v/>
      </c>
      <c r="G157" s="1" t="str">
        <f>IF(B157="","",VLOOKUP(B157,Data!C:AN,25,0))</f>
        <v/>
      </c>
      <c r="H157" s="77" t="str">
        <f>IF(B157="","",VLOOKUP(B157,Data!C:AN,26,0))</f>
        <v/>
      </c>
      <c r="I157" s="1" t="str">
        <f>IF(B157="","",VLOOKUP(B157,Data!C:AN,34,0))</f>
        <v/>
      </c>
      <c r="J157" s="1" t="str">
        <f>IF(B157="","",VLOOKUP(B157,Data!C:AN,36,0))</f>
        <v/>
      </c>
      <c r="K157" s="82" t="str">
        <f>IF(B157="","",VLOOKUP(B157,Data!C:AN,37,0))</f>
        <v/>
      </c>
      <c r="L157" s="1" t="str">
        <f>IF(B157="","",VLOOKUP(B157,Data!C:AN,6,0))</f>
        <v/>
      </c>
      <c r="M157" s="1" t="str">
        <f>IF(B157="","",VLOOKUP(B157,Data!C:AN,7,0))</f>
        <v/>
      </c>
      <c r="N157" s="1" t="str">
        <f>IF(B157="","",VLOOKUP(B157,Data!C:AN,8,0))</f>
        <v/>
      </c>
      <c r="O157" s="1" t="str">
        <f>IF(B157="","",VLOOKUP(B157,Data!C:AN,10,0))</f>
        <v/>
      </c>
      <c r="P157" s="1" t="str">
        <f>IF(B157="","",VLOOKUP(B157,Data!C:AN,11,0))</f>
        <v/>
      </c>
      <c r="Q157" s="1" t="str">
        <f>IF(B157="","",VLOOKUP(B157,Data!C:AN,12,0))</f>
        <v/>
      </c>
      <c r="R157" s="1" t="str">
        <f>IF(B157="","",VLOOKUP(B157,Data!C:AN,13,0))</f>
        <v/>
      </c>
      <c r="S157" s="2" t="str">
        <f>IF(B157="","",VLOOKUP(B157,Data!C:AN,14,0))</f>
        <v/>
      </c>
      <c r="T157" s="2" t="str">
        <f>IF(B157="","",VLOOKUP(B157,Data!C:AN,15,0))</f>
        <v/>
      </c>
      <c r="U157" s="2" t="str">
        <f>IF(B157="","",VLOOKUP(B157,Data!C:AN,16,0))</f>
        <v/>
      </c>
      <c r="V157" s="195" t="str">
        <f>IF(B157="","",VLOOKUP(B157,Data!C:AN,17,0))</f>
        <v/>
      </c>
      <c r="W157" s="2" t="str">
        <f>IF(B157="","",VLOOKUP(B157,Data!C:AN,18,0))</f>
        <v/>
      </c>
      <c r="X157" s="1" t="str">
        <f>IF(B157="","",VLOOKUP(B157,Data!C:AN,19,0))</f>
        <v/>
      </c>
      <c r="Y157" s="1" t="str">
        <f>IF(B157="","",VLOOKUP(B157,Data!C:AN,20,0))</f>
        <v/>
      </c>
      <c r="Z157" s="1" t="str">
        <f>IF(B157="","",VLOOKUP(B157,Data!C:AN,21,0))</f>
        <v/>
      </c>
      <c r="AA157" s="1" t="str">
        <f>IF(B157="","",VLOOKUP(B157,Data!C:AN,22,0))</f>
        <v/>
      </c>
      <c r="AB157" s="1" t="str">
        <f>IF(B157="","",VLOOKUP(B157,Data!C:AN,23,0))</f>
        <v/>
      </c>
      <c r="AC157" s="1" t="str">
        <f>IF(B157="","",VLOOKUP(B157,Data!C:AN,24,0))</f>
        <v/>
      </c>
      <c r="AD157" s="1" t="str">
        <f>IF(B157="","",VLOOKUP(B157,Data!C:AN,26,0))</f>
        <v/>
      </c>
      <c r="AE157" s="1" t="str">
        <f>IF(B157="","",VLOOKUP(B157,Data!C:AN,28,0))</f>
        <v/>
      </c>
      <c r="AF157" s="1" t="str">
        <f>IF(B157="","",VLOOKUP(B157,Data!C:AN,29,0))</f>
        <v/>
      </c>
      <c r="AG157" s="1" t="str">
        <f>IF(B157="","",VLOOKUP(B157,Data!C:AN,30,0))</f>
        <v/>
      </c>
      <c r="AH157" s="1" t="str">
        <f>IF(B157="","",VLOOKUP(B157,Data!C:AN,31,0))</f>
        <v/>
      </c>
      <c r="AI157" s="55" t="str">
        <f>IF(B157="","",VLOOKUP(B157,Data!C:AN,32,0))</f>
        <v/>
      </c>
      <c r="AJ157" s="55" t="str">
        <f>IF(B157="","",VLOOKUP(B157,Data!C:AN,33,0))</f>
        <v/>
      </c>
    </row>
    <row r="158" spans="2:36" ht="15">
      <c r="B158" s="1" t="str">
        <f>IF($B$1=0,"",IF(COUNT($B$4:B157)+1&gt;$B$1,"",COUNT($B$4:B157)+1))</f>
        <v/>
      </c>
      <c r="C158" s="1" t="str">
        <f>IF(B158="","",VLOOKUP(B158,Data!C:AN,3,0))</f>
        <v/>
      </c>
      <c r="D158" s="1" t="str">
        <f>IF(B158="","",VLOOKUP(B158,Data!C:AN,4,0))</f>
        <v/>
      </c>
      <c r="E158" s="1" t="str">
        <f>IF(B158="","",VLOOKUP(B158,Data!C:AN,5,0))</f>
        <v/>
      </c>
      <c r="F158" s="1" t="str">
        <f>IF(B158="","",VLOOKUP(B158,Data!C:AN,12,0))</f>
        <v/>
      </c>
      <c r="G158" s="1" t="str">
        <f>IF(B158="","",VLOOKUP(B158,Data!C:AN,25,0))</f>
        <v/>
      </c>
      <c r="H158" s="77" t="str">
        <f>IF(B158="","",VLOOKUP(B158,Data!C:AN,26,0))</f>
        <v/>
      </c>
      <c r="I158" s="1" t="str">
        <f>IF(B158="","",VLOOKUP(B158,Data!C:AN,34,0))</f>
        <v/>
      </c>
      <c r="J158" s="1" t="str">
        <f>IF(B158="","",VLOOKUP(B158,Data!C:AN,36,0))</f>
        <v/>
      </c>
      <c r="K158" s="82" t="str">
        <f>IF(B158="","",VLOOKUP(B158,Data!C:AN,37,0))</f>
        <v/>
      </c>
      <c r="L158" s="1" t="str">
        <f>IF(B158="","",VLOOKUP(B158,Data!C:AN,6,0))</f>
        <v/>
      </c>
      <c r="M158" s="1" t="str">
        <f>IF(B158="","",VLOOKUP(B158,Data!C:AN,7,0))</f>
        <v/>
      </c>
      <c r="N158" s="1" t="str">
        <f>IF(B158="","",VLOOKUP(B158,Data!C:AN,8,0))</f>
        <v/>
      </c>
      <c r="O158" s="1" t="str">
        <f>IF(B158="","",VLOOKUP(B158,Data!C:AN,10,0))</f>
        <v/>
      </c>
      <c r="P158" s="1" t="str">
        <f>IF(B158="","",VLOOKUP(B158,Data!C:AN,11,0))</f>
        <v/>
      </c>
      <c r="Q158" s="1" t="str">
        <f>IF(B158="","",VLOOKUP(B158,Data!C:AN,12,0))</f>
        <v/>
      </c>
      <c r="R158" s="1" t="str">
        <f>IF(B158="","",VLOOKUP(B158,Data!C:AN,13,0))</f>
        <v/>
      </c>
      <c r="S158" s="2" t="str">
        <f>IF(B158="","",VLOOKUP(B158,Data!C:AN,14,0))</f>
        <v/>
      </c>
      <c r="T158" s="2" t="str">
        <f>IF(B158="","",VLOOKUP(B158,Data!C:AN,15,0))</f>
        <v/>
      </c>
      <c r="U158" s="2" t="str">
        <f>IF(B158="","",VLOOKUP(B158,Data!C:AN,16,0))</f>
        <v/>
      </c>
      <c r="V158" s="195" t="str">
        <f>IF(B158="","",VLOOKUP(B158,Data!C:AN,17,0))</f>
        <v/>
      </c>
      <c r="W158" s="2" t="str">
        <f>IF(B158="","",VLOOKUP(B158,Data!C:AN,18,0))</f>
        <v/>
      </c>
      <c r="X158" s="1" t="str">
        <f>IF(B158="","",VLOOKUP(B158,Data!C:AN,19,0))</f>
        <v/>
      </c>
      <c r="Y158" s="1" t="str">
        <f>IF(B158="","",VLOOKUP(B158,Data!C:AN,20,0))</f>
        <v/>
      </c>
      <c r="Z158" s="1" t="str">
        <f>IF(B158="","",VLOOKUP(B158,Data!C:AN,21,0))</f>
        <v/>
      </c>
      <c r="AA158" s="1" t="str">
        <f>IF(B158="","",VLOOKUP(B158,Data!C:AN,22,0))</f>
        <v/>
      </c>
      <c r="AB158" s="1" t="str">
        <f>IF(B158="","",VLOOKUP(B158,Data!C:AN,23,0))</f>
        <v/>
      </c>
      <c r="AC158" s="1" t="str">
        <f>IF(B158="","",VLOOKUP(B158,Data!C:AN,24,0))</f>
        <v/>
      </c>
      <c r="AD158" s="1" t="str">
        <f>IF(B158="","",VLOOKUP(B158,Data!C:AN,26,0))</f>
        <v/>
      </c>
      <c r="AE158" s="1" t="str">
        <f>IF(B158="","",VLOOKUP(B158,Data!C:AN,28,0))</f>
        <v/>
      </c>
      <c r="AF158" s="1" t="str">
        <f>IF(B158="","",VLOOKUP(B158,Data!C:AN,29,0))</f>
        <v/>
      </c>
      <c r="AG158" s="1" t="str">
        <f>IF(B158="","",VLOOKUP(B158,Data!C:AN,30,0))</f>
        <v/>
      </c>
      <c r="AH158" s="1" t="str">
        <f>IF(B158="","",VLOOKUP(B158,Data!C:AN,31,0))</f>
        <v/>
      </c>
      <c r="AI158" s="55" t="str">
        <f>IF(B158="","",VLOOKUP(B158,Data!C:AN,32,0))</f>
        <v/>
      </c>
      <c r="AJ158" s="55" t="str">
        <f>IF(B158="","",VLOOKUP(B158,Data!C:AN,33,0))</f>
        <v/>
      </c>
    </row>
    <row r="159" spans="2:36" ht="15">
      <c r="B159" s="1" t="str">
        <f>IF($B$1=0,"",IF(COUNT($B$4:B158)+1&gt;$B$1,"",COUNT($B$4:B158)+1))</f>
        <v/>
      </c>
      <c r="C159" s="1" t="str">
        <f>IF(B159="","",VLOOKUP(B159,Data!C:AN,3,0))</f>
        <v/>
      </c>
      <c r="D159" s="1" t="str">
        <f>IF(B159="","",VLOOKUP(B159,Data!C:AN,4,0))</f>
        <v/>
      </c>
      <c r="E159" s="1" t="str">
        <f>IF(B159="","",VLOOKUP(B159,Data!C:AN,5,0))</f>
        <v/>
      </c>
      <c r="F159" s="1" t="str">
        <f>IF(B159="","",VLOOKUP(B159,Data!C:AN,12,0))</f>
        <v/>
      </c>
      <c r="G159" s="1" t="str">
        <f>IF(B159="","",VLOOKUP(B159,Data!C:AN,25,0))</f>
        <v/>
      </c>
      <c r="H159" s="77" t="str">
        <f>IF(B159="","",VLOOKUP(B159,Data!C:AN,26,0))</f>
        <v/>
      </c>
      <c r="I159" s="1" t="str">
        <f>IF(B159="","",VLOOKUP(B159,Data!C:AN,34,0))</f>
        <v/>
      </c>
      <c r="J159" s="1" t="str">
        <f>IF(B159="","",VLOOKUP(B159,Data!C:AN,36,0))</f>
        <v/>
      </c>
      <c r="K159" s="82" t="str">
        <f>IF(B159="","",VLOOKUP(B159,Data!C:AN,37,0))</f>
        <v/>
      </c>
      <c r="L159" s="1" t="str">
        <f>IF(B159="","",VLOOKUP(B159,Data!C:AN,6,0))</f>
        <v/>
      </c>
      <c r="M159" s="1" t="str">
        <f>IF(B159="","",VLOOKUP(B159,Data!C:AN,7,0))</f>
        <v/>
      </c>
      <c r="N159" s="1" t="str">
        <f>IF(B159="","",VLOOKUP(B159,Data!C:AN,8,0))</f>
        <v/>
      </c>
      <c r="O159" s="1" t="str">
        <f>IF(B159="","",VLOOKUP(B159,Data!C:AN,10,0))</f>
        <v/>
      </c>
      <c r="P159" s="1" t="str">
        <f>IF(B159="","",VLOOKUP(B159,Data!C:AN,11,0))</f>
        <v/>
      </c>
      <c r="Q159" s="1" t="str">
        <f>IF(B159="","",VLOOKUP(B159,Data!C:AN,12,0))</f>
        <v/>
      </c>
      <c r="R159" s="1" t="str">
        <f>IF(B159="","",VLOOKUP(B159,Data!C:AN,13,0))</f>
        <v/>
      </c>
      <c r="S159" s="2" t="str">
        <f>IF(B159="","",VLOOKUP(B159,Data!C:AN,14,0))</f>
        <v/>
      </c>
      <c r="T159" s="2" t="str">
        <f>IF(B159="","",VLOOKUP(B159,Data!C:AN,15,0))</f>
        <v/>
      </c>
      <c r="U159" s="2" t="str">
        <f>IF(B159="","",VLOOKUP(B159,Data!C:AN,16,0))</f>
        <v/>
      </c>
      <c r="V159" s="195" t="str">
        <f>IF(B159="","",VLOOKUP(B159,Data!C:AN,17,0))</f>
        <v/>
      </c>
      <c r="W159" s="2" t="str">
        <f>IF(B159="","",VLOOKUP(B159,Data!C:AN,18,0))</f>
        <v/>
      </c>
      <c r="X159" s="1" t="str">
        <f>IF(B159="","",VLOOKUP(B159,Data!C:AN,19,0))</f>
        <v/>
      </c>
      <c r="Y159" s="1" t="str">
        <f>IF(B159="","",VLOOKUP(B159,Data!C:AN,20,0))</f>
        <v/>
      </c>
      <c r="Z159" s="1" t="str">
        <f>IF(B159="","",VLOOKUP(B159,Data!C:AN,21,0))</f>
        <v/>
      </c>
      <c r="AA159" s="1" t="str">
        <f>IF(B159="","",VLOOKUP(B159,Data!C:AN,22,0))</f>
        <v/>
      </c>
      <c r="AB159" s="1" t="str">
        <f>IF(B159="","",VLOOKUP(B159,Data!C:AN,23,0))</f>
        <v/>
      </c>
      <c r="AC159" s="1" t="str">
        <f>IF(B159="","",VLOOKUP(B159,Data!C:AN,24,0))</f>
        <v/>
      </c>
      <c r="AD159" s="1" t="str">
        <f>IF(B159="","",VLOOKUP(B159,Data!C:AN,26,0))</f>
        <v/>
      </c>
      <c r="AE159" s="1" t="str">
        <f>IF(B159="","",VLOOKUP(B159,Data!C:AN,28,0))</f>
        <v/>
      </c>
      <c r="AF159" s="1" t="str">
        <f>IF(B159="","",VLOOKUP(B159,Data!C:AN,29,0))</f>
        <v/>
      </c>
      <c r="AG159" s="1" t="str">
        <f>IF(B159="","",VLOOKUP(B159,Data!C:AN,30,0))</f>
        <v/>
      </c>
      <c r="AH159" s="1" t="str">
        <f>IF(B159="","",VLOOKUP(B159,Data!C:AN,31,0))</f>
        <v/>
      </c>
      <c r="AI159" s="55" t="str">
        <f>IF(B159="","",VLOOKUP(B159,Data!C:AN,32,0))</f>
        <v/>
      </c>
      <c r="AJ159" s="55" t="str">
        <f>IF(B159="","",VLOOKUP(B159,Data!C:AN,33,0))</f>
        <v/>
      </c>
    </row>
    <row r="160" spans="2:36" ht="15">
      <c r="B160" s="1" t="str">
        <f>IF($B$1=0,"",IF(COUNT($B$4:B159)+1&gt;$B$1,"",COUNT($B$4:B159)+1))</f>
        <v/>
      </c>
      <c r="C160" s="1" t="str">
        <f>IF(B160="","",VLOOKUP(B160,Data!C:AN,3,0))</f>
        <v/>
      </c>
      <c r="D160" s="1" t="str">
        <f>IF(B160="","",VLOOKUP(B160,Data!C:AN,4,0))</f>
        <v/>
      </c>
      <c r="E160" s="1" t="str">
        <f>IF(B160="","",VLOOKUP(B160,Data!C:AN,5,0))</f>
        <v/>
      </c>
      <c r="F160" s="1" t="str">
        <f>IF(B160="","",VLOOKUP(B160,Data!C:AN,12,0))</f>
        <v/>
      </c>
      <c r="G160" s="1" t="str">
        <f>IF(B160="","",VLOOKUP(B160,Data!C:AN,25,0))</f>
        <v/>
      </c>
      <c r="H160" s="77" t="str">
        <f>IF(B160="","",VLOOKUP(B160,Data!C:AN,26,0))</f>
        <v/>
      </c>
      <c r="I160" s="1" t="str">
        <f>IF(B160="","",VLOOKUP(B160,Data!C:AN,34,0))</f>
        <v/>
      </c>
      <c r="J160" s="1" t="str">
        <f>IF(B160="","",VLOOKUP(B160,Data!C:AN,36,0))</f>
        <v/>
      </c>
      <c r="K160" s="82" t="str">
        <f>IF(B160="","",VLOOKUP(B160,Data!C:AN,37,0))</f>
        <v/>
      </c>
      <c r="L160" s="1" t="str">
        <f>IF(B160="","",VLOOKUP(B160,Data!C:AN,6,0))</f>
        <v/>
      </c>
      <c r="M160" s="1" t="str">
        <f>IF(B160="","",VLOOKUP(B160,Data!C:AN,7,0))</f>
        <v/>
      </c>
      <c r="N160" s="1" t="str">
        <f>IF(B160="","",VLOOKUP(B160,Data!C:AN,8,0))</f>
        <v/>
      </c>
      <c r="O160" s="1" t="str">
        <f>IF(B160="","",VLOOKUP(B160,Data!C:AN,10,0))</f>
        <v/>
      </c>
      <c r="P160" s="1" t="str">
        <f>IF(B160="","",VLOOKUP(B160,Data!C:AN,11,0))</f>
        <v/>
      </c>
      <c r="Q160" s="1" t="str">
        <f>IF(B160="","",VLOOKUP(B160,Data!C:AN,12,0))</f>
        <v/>
      </c>
      <c r="R160" s="1" t="str">
        <f>IF(B160="","",VLOOKUP(B160,Data!C:AN,13,0))</f>
        <v/>
      </c>
      <c r="S160" s="2" t="str">
        <f>IF(B160="","",VLOOKUP(B160,Data!C:AN,14,0))</f>
        <v/>
      </c>
      <c r="T160" s="2" t="str">
        <f>IF(B160="","",VLOOKUP(B160,Data!C:AN,15,0))</f>
        <v/>
      </c>
      <c r="U160" s="2" t="str">
        <f>IF(B160="","",VLOOKUP(B160,Data!C:AN,16,0))</f>
        <v/>
      </c>
      <c r="V160" s="195" t="str">
        <f>IF(B160="","",VLOOKUP(B160,Data!C:AN,17,0))</f>
        <v/>
      </c>
      <c r="W160" s="2" t="str">
        <f>IF(B160="","",VLOOKUP(B160,Data!C:AN,18,0))</f>
        <v/>
      </c>
      <c r="X160" s="1" t="str">
        <f>IF(B160="","",VLOOKUP(B160,Data!C:AN,19,0))</f>
        <v/>
      </c>
      <c r="Y160" s="1" t="str">
        <f>IF(B160="","",VLOOKUP(B160,Data!C:AN,20,0))</f>
        <v/>
      </c>
      <c r="Z160" s="1" t="str">
        <f>IF(B160="","",VLOOKUP(B160,Data!C:AN,21,0))</f>
        <v/>
      </c>
      <c r="AA160" s="1" t="str">
        <f>IF(B160="","",VLOOKUP(B160,Data!C:AN,22,0))</f>
        <v/>
      </c>
      <c r="AB160" s="1" t="str">
        <f>IF(B160="","",VLOOKUP(B160,Data!C:AN,23,0))</f>
        <v/>
      </c>
      <c r="AC160" s="1" t="str">
        <f>IF(B160="","",VLOOKUP(B160,Data!C:AN,24,0))</f>
        <v/>
      </c>
      <c r="AD160" s="1" t="str">
        <f>IF(B160="","",VLOOKUP(B160,Data!C:AN,26,0))</f>
        <v/>
      </c>
      <c r="AE160" s="1" t="str">
        <f>IF(B160="","",VLOOKUP(B160,Data!C:AN,28,0))</f>
        <v/>
      </c>
      <c r="AF160" s="1" t="str">
        <f>IF(B160="","",VLOOKUP(B160,Data!C:AN,29,0))</f>
        <v/>
      </c>
      <c r="AG160" s="1" t="str">
        <f>IF(B160="","",VLOOKUP(B160,Data!C:AN,30,0))</f>
        <v/>
      </c>
      <c r="AH160" s="1" t="str">
        <f>IF(B160="","",VLOOKUP(B160,Data!C:AN,31,0))</f>
        <v/>
      </c>
      <c r="AI160" s="55" t="str">
        <f>IF(B160="","",VLOOKUP(B160,Data!C:AN,32,0))</f>
        <v/>
      </c>
      <c r="AJ160" s="55" t="str">
        <f>IF(B160="","",VLOOKUP(B160,Data!C:AN,33,0))</f>
        <v/>
      </c>
    </row>
    <row r="161" spans="2:36" ht="15">
      <c r="B161" s="1" t="str">
        <f>IF($B$1=0,"",IF(COUNT($B$4:B160)+1&gt;$B$1,"",COUNT($B$4:B160)+1))</f>
        <v/>
      </c>
      <c r="C161" s="1" t="str">
        <f>IF(B161="","",VLOOKUP(B161,Data!C:AN,3,0))</f>
        <v/>
      </c>
      <c r="D161" s="1" t="str">
        <f>IF(B161="","",VLOOKUP(B161,Data!C:AN,4,0))</f>
        <v/>
      </c>
      <c r="E161" s="1" t="str">
        <f>IF(B161="","",VLOOKUP(B161,Data!C:AN,5,0))</f>
        <v/>
      </c>
      <c r="F161" s="1" t="str">
        <f>IF(B161="","",VLOOKUP(B161,Data!C:AN,12,0))</f>
        <v/>
      </c>
      <c r="G161" s="1" t="str">
        <f>IF(B161="","",VLOOKUP(B161,Data!C:AN,25,0))</f>
        <v/>
      </c>
      <c r="H161" s="77" t="str">
        <f>IF(B161="","",VLOOKUP(B161,Data!C:AN,26,0))</f>
        <v/>
      </c>
      <c r="I161" s="1" t="str">
        <f>IF(B161="","",VLOOKUP(B161,Data!C:AN,34,0))</f>
        <v/>
      </c>
      <c r="J161" s="1" t="str">
        <f>IF(B161="","",VLOOKUP(B161,Data!C:AN,36,0))</f>
        <v/>
      </c>
      <c r="K161" s="82" t="str">
        <f>IF(B161="","",VLOOKUP(B161,Data!C:AN,37,0))</f>
        <v/>
      </c>
      <c r="L161" s="1" t="str">
        <f>IF(B161="","",VLOOKUP(B161,Data!C:AN,6,0))</f>
        <v/>
      </c>
      <c r="M161" s="1" t="str">
        <f>IF(B161="","",VLOOKUP(B161,Data!C:AN,7,0))</f>
        <v/>
      </c>
      <c r="N161" s="1" t="str">
        <f>IF(B161="","",VLOOKUP(B161,Data!C:AN,8,0))</f>
        <v/>
      </c>
      <c r="O161" s="1" t="str">
        <f>IF(B161="","",VLOOKUP(B161,Data!C:AN,10,0))</f>
        <v/>
      </c>
      <c r="P161" s="1" t="str">
        <f>IF(B161="","",VLOOKUP(B161,Data!C:AN,11,0))</f>
        <v/>
      </c>
      <c r="Q161" s="1" t="str">
        <f>IF(B161="","",VLOOKUP(B161,Data!C:AN,12,0))</f>
        <v/>
      </c>
      <c r="R161" s="1" t="str">
        <f>IF(B161="","",VLOOKUP(B161,Data!C:AN,13,0))</f>
        <v/>
      </c>
      <c r="S161" s="2" t="str">
        <f>IF(B161="","",VLOOKUP(B161,Data!C:AN,14,0))</f>
        <v/>
      </c>
      <c r="T161" s="2" t="str">
        <f>IF(B161="","",VLOOKUP(B161,Data!C:AN,15,0))</f>
        <v/>
      </c>
      <c r="U161" s="2" t="str">
        <f>IF(B161="","",VLOOKUP(B161,Data!C:AN,16,0))</f>
        <v/>
      </c>
      <c r="V161" s="195" t="str">
        <f>IF(B161="","",VLOOKUP(B161,Data!C:AN,17,0))</f>
        <v/>
      </c>
      <c r="W161" s="2" t="str">
        <f>IF(B161="","",VLOOKUP(B161,Data!C:AN,18,0))</f>
        <v/>
      </c>
      <c r="X161" s="1" t="str">
        <f>IF(B161="","",VLOOKUP(B161,Data!C:AN,19,0))</f>
        <v/>
      </c>
      <c r="Y161" s="1" t="str">
        <f>IF(B161="","",VLOOKUP(B161,Data!C:AN,20,0))</f>
        <v/>
      </c>
      <c r="Z161" s="1" t="str">
        <f>IF(B161="","",VLOOKUP(B161,Data!C:AN,21,0))</f>
        <v/>
      </c>
      <c r="AA161" s="1" t="str">
        <f>IF(B161="","",VLOOKUP(B161,Data!C:AN,22,0))</f>
        <v/>
      </c>
      <c r="AB161" s="1" t="str">
        <f>IF(B161="","",VLOOKUP(B161,Data!C:AN,23,0))</f>
        <v/>
      </c>
      <c r="AC161" s="1" t="str">
        <f>IF(B161="","",VLOOKUP(B161,Data!C:AN,24,0))</f>
        <v/>
      </c>
      <c r="AD161" s="1" t="str">
        <f>IF(B161="","",VLOOKUP(B161,Data!C:AN,26,0))</f>
        <v/>
      </c>
      <c r="AE161" s="1" t="str">
        <f>IF(B161="","",VLOOKUP(B161,Data!C:AN,28,0))</f>
        <v/>
      </c>
      <c r="AF161" s="1" t="str">
        <f>IF(B161="","",VLOOKUP(B161,Data!C:AN,29,0))</f>
        <v/>
      </c>
      <c r="AG161" s="1" t="str">
        <f>IF(B161="","",VLOOKUP(B161,Data!C:AN,30,0))</f>
        <v/>
      </c>
      <c r="AH161" s="1" t="str">
        <f>IF(B161="","",VLOOKUP(B161,Data!C:AN,31,0))</f>
        <v/>
      </c>
      <c r="AI161" s="55" t="str">
        <f>IF(B161="","",VLOOKUP(B161,Data!C:AN,32,0))</f>
        <v/>
      </c>
      <c r="AJ161" s="55" t="str">
        <f>IF(B161="","",VLOOKUP(B161,Data!C:AN,33,0))</f>
        <v/>
      </c>
    </row>
    <row r="162" spans="2:36" ht="15">
      <c r="B162" s="1" t="str">
        <f>IF($B$1=0,"",IF(COUNT($B$4:B161)+1&gt;$B$1,"",COUNT($B$4:B161)+1))</f>
        <v/>
      </c>
      <c r="C162" s="1" t="str">
        <f>IF(B162="","",VLOOKUP(B162,Data!C:AN,3,0))</f>
        <v/>
      </c>
      <c r="D162" s="1" t="str">
        <f>IF(B162="","",VLOOKUP(B162,Data!C:AN,4,0))</f>
        <v/>
      </c>
      <c r="E162" s="1" t="str">
        <f>IF(B162="","",VLOOKUP(B162,Data!C:AN,5,0))</f>
        <v/>
      </c>
      <c r="F162" s="1" t="str">
        <f>IF(B162="","",VLOOKUP(B162,Data!C:AN,12,0))</f>
        <v/>
      </c>
      <c r="G162" s="1" t="str">
        <f>IF(B162="","",VLOOKUP(B162,Data!C:AN,25,0))</f>
        <v/>
      </c>
      <c r="H162" s="77" t="str">
        <f>IF(B162="","",VLOOKUP(B162,Data!C:AN,26,0))</f>
        <v/>
      </c>
      <c r="I162" s="1" t="str">
        <f>IF(B162="","",VLOOKUP(B162,Data!C:AN,34,0))</f>
        <v/>
      </c>
      <c r="J162" s="1" t="str">
        <f>IF(B162="","",VLOOKUP(B162,Data!C:AN,36,0))</f>
        <v/>
      </c>
      <c r="K162" s="82" t="str">
        <f>IF(B162="","",VLOOKUP(B162,Data!C:AN,37,0))</f>
        <v/>
      </c>
      <c r="L162" s="1" t="str">
        <f>IF(B162="","",VLOOKUP(B162,Data!C:AN,6,0))</f>
        <v/>
      </c>
      <c r="M162" s="1" t="str">
        <f>IF(B162="","",VLOOKUP(B162,Data!C:AN,7,0))</f>
        <v/>
      </c>
      <c r="N162" s="1" t="str">
        <f>IF(B162="","",VLOOKUP(B162,Data!C:AN,8,0))</f>
        <v/>
      </c>
      <c r="O162" s="1" t="str">
        <f>IF(B162="","",VLOOKUP(B162,Data!C:AN,10,0))</f>
        <v/>
      </c>
      <c r="P162" s="1" t="str">
        <f>IF(B162="","",VLOOKUP(B162,Data!C:AN,11,0))</f>
        <v/>
      </c>
      <c r="Q162" s="1" t="str">
        <f>IF(B162="","",VLOOKUP(B162,Data!C:AN,12,0))</f>
        <v/>
      </c>
      <c r="R162" s="1" t="str">
        <f>IF(B162="","",VLOOKUP(B162,Data!C:AN,13,0))</f>
        <v/>
      </c>
      <c r="S162" s="2" t="str">
        <f>IF(B162="","",VLOOKUP(B162,Data!C:AN,14,0))</f>
        <v/>
      </c>
      <c r="T162" s="2" t="str">
        <f>IF(B162="","",VLOOKUP(B162,Data!C:AN,15,0))</f>
        <v/>
      </c>
      <c r="U162" s="2" t="str">
        <f>IF(B162="","",VLOOKUP(B162,Data!C:AN,16,0))</f>
        <v/>
      </c>
      <c r="V162" s="195" t="str">
        <f>IF(B162="","",VLOOKUP(B162,Data!C:AN,17,0))</f>
        <v/>
      </c>
      <c r="W162" s="2" t="str">
        <f>IF(B162="","",VLOOKUP(B162,Data!C:AN,18,0))</f>
        <v/>
      </c>
      <c r="X162" s="1" t="str">
        <f>IF(B162="","",VLOOKUP(B162,Data!C:AN,19,0))</f>
        <v/>
      </c>
      <c r="Y162" s="1" t="str">
        <f>IF(B162="","",VLOOKUP(B162,Data!C:AN,20,0))</f>
        <v/>
      </c>
      <c r="Z162" s="1" t="str">
        <f>IF(B162="","",VLOOKUP(B162,Data!C:AN,21,0))</f>
        <v/>
      </c>
      <c r="AA162" s="1" t="str">
        <f>IF(B162="","",VLOOKUP(B162,Data!C:AN,22,0))</f>
        <v/>
      </c>
      <c r="AB162" s="1" t="str">
        <f>IF(B162="","",VLOOKUP(B162,Data!C:AN,23,0))</f>
        <v/>
      </c>
      <c r="AC162" s="1" t="str">
        <f>IF(B162="","",VLOOKUP(B162,Data!C:AN,24,0))</f>
        <v/>
      </c>
      <c r="AD162" s="1" t="str">
        <f>IF(B162="","",VLOOKUP(B162,Data!C:AN,26,0))</f>
        <v/>
      </c>
      <c r="AE162" s="1" t="str">
        <f>IF(B162="","",VLOOKUP(B162,Data!C:AN,28,0))</f>
        <v/>
      </c>
      <c r="AF162" s="1" t="str">
        <f>IF(B162="","",VLOOKUP(B162,Data!C:AN,29,0))</f>
        <v/>
      </c>
      <c r="AG162" s="1" t="str">
        <f>IF(B162="","",VLOOKUP(B162,Data!C:AN,30,0))</f>
        <v/>
      </c>
      <c r="AH162" s="1" t="str">
        <f>IF(B162="","",VLOOKUP(B162,Data!C:AN,31,0))</f>
        <v/>
      </c>
      <c r="AI162" s="55" t="str">
        <f>IF(B162="","",VLOOKUP(B162,Data!C:AN,32,0))</f>
        <v/>
      </c>
      <c r="AJ162" s="55" t="str">
        <f>IF(B162="","",VLOOKUP(B162,Data!C:AN,33,0))</f>
        <v/>
      </c>
    </row>
    <row r="163" spans="2:36" ht="15">
      <c r="B163" s="1" t="str">
        <f>IF($B$1=0,"",IF(COUNT($B$4:B162)+1&gt;$B$1,"",COUNT($B$4:B162)+1))</f>
        <v/>
      </c>
      <c r="C163" s="1" t="str">
        <f>IF(B163="","",VLOOKUP(B163,Data!C:AN,3,0))</f>
        <v/>
      </c>
      <c r="D163" s="1" t="str">
        <f>IF(B163="","",VLOOKUP(B163,Data!C:AN,4,0))</f>
        <v/>
      </c>
      <c r="E163" s="1" t="str">
        <f>IF(B163="","",VLOOKUP(B163,Data!C:AN,5,0))</f>
        <v/>
      </c>
      <c r="F163" s="1" t="str">
        <f>IF(B163="","",VLOOKUP(B163,Data!C:AN,12,0))</f>
        <v/>
      </c>
      <c r="G163" s="1" t="str">
        <f>IF(B163="","",VLOOKUP(B163,Data!C:AN,25,0))</f>
        <v/>
      </c>
      <c r="H163" s="77" t="str">
        <f>IF(B163="","",VLOOKUP(B163,Data!C:AN,26,0))</f>
        <v/>
      </c>
      <c r="I163" s="1" t="str">
        <f>IF(B163="","",VLOOKUP(B163,Data!C:AN,34,0))</f>
        <v/>
      </c>
      <c r="J163" s="1" t="str">
        <f>IF(B163="","",VLOOKUP(B163,Data!C:AN,36,0))</f>
        <v/>
      </c>
      <c r="K163" s="82" t="str">
        <f>IF(B163="","",VLOOKUP(B163,Data!C:AN,37,0))</f>
        <v/>
      </c>
      <c r="L163" s="1" t="str">
        <f>IF(B163="","",VLOOKUP(B163,Data!C:AN,6,0))</f>
        <v/>
      </c>
      <c r="M163" s="1" t="str">
        <f>IF(B163="","",VLOOKUP(B163,Data!C:AN,7,0))</f>
        <v/>
      </c>
      <c r="N163" s="1" t="str">
        <f>IF(B163="","",VLOOKUP(B163,Data!C:AN,8,0))</f>
        <v/>
      </c>
      <c r="O163" s="1" t="str">
        <f>IF(B163="","",VLOOKUP(B163,Data!C:AN,10,0))</f>
        <v/>
      </c>
      <c r="P163" s="1" t="str">
        <f>IF(B163="","",VLOOKUP(B163,Data!C:AN,11,0))</f>
        <v/>
      </c>
      <c r="Q163" s="1" t="str">
        <f>IF(B163="","",VLOOKUP(B163,Data!C:AN,12,0))</f>
        <v/>
      </c>
      <c r="R163" s="1" t="str">
        <f>IF(B163="","",VLOOKUP(B163,Data!C:AN,13,0))</f>
        <v/>
      </c>
      <c r="S163" s="2" t="str">
        <f>IF(B163="","",VLOOKUP(B163,Data!C:AN,14,0))</f>
        <v/>
      </c>
      <c r="T163" s="2" t="str">
        <f>IF(B163="","",VLOOKUP(B163,Data!C:AN,15,0))</f>
        <v/>
      </c>
      <c r="U163" s="2" t="str">
        <f>IF(B163="","",VLOOKUP(B163,Data!C:AN,16,0))</f>
        <v/>
      </c>
      <c r="V163" s="195" t="str">
        <f>IF(B163="","",VLOOKUP(B163,Data!C:AN,17,0))</f>
        <v/>
      </c>
      <c r="W163" s="2" t="str">
        <f>IF(B163="","",VLOOKUP(B163,Data!C:AN,18,0))</f>
        <v/>
      </c>
      <c r="X163" s="1" t="str">
        <f>IF(B163="","",VLOOKUP(B163,Data!C:AN,19,0))</f>
        <v/>
      </c>
      <c r="Y163" s="1" t="str">
        <f>IF(B163="","",VLOOKUP(B163,Data!C:AN,20,0))</f>
        <v/>
      </c>
      <c r="Z163" s="1" t="str">
        <f>IF(B163="","",VLOOKUP(B163,Data!C:AN,21,0))</f>
        <v/>
      </c>
      <c r="AA163" s="1" t="str">
        <f>IF(B163="","",VLOOKUP(B163,Data!C:AN,22,0))</f>
        <v/>
      </c>
      <c r="AB163" s="1" t="str">
        <f>IF(B163="","",VLOOKUP(B163,Data!C:AN,23,0))</f>
        <v/>
      </c>
      <c r="AC163" s="1" t="str">
        <f>IF(B163="","",VLOOKUP(B163,Data!C:AN,24,0))</f>
        <v/>
      </c>
      <c r="AD163" s="1" t="str">
        <f>IF(B163="","",VLOOKUP(B163,Data!C:AN,26,0))</f>
        <v/>
      </c>
      <c r="AE163" s="1" t="str">
        <f>IF(B163="","",VLOOKUP(B163,Data!C:AN,28,0))</f>
        <v/>
      </c>
      <c r="AF163" s="1" t="str">
        <f>IF(B163="","",VLOOKUP(B163,Data!C:AN,29,0))</f>
        <v/>
      </c>
      <c r="AG163" s="1" t="str">
        <f>IF(B163="","",VLOOKUP(B163,Data!C:AN,30,0))</f>
        <v/>
      </c>
      <c r="AH163" s="1" t="str">
        <f>IF(B163="","",VLOOKUP(B163,Data!C:AN,31,0))</f>
        <v/>
      </c>
      <c r="AI163" s="55" t="str">
        <f>IF(B163="","",VLOOKUP(B163,Data!C:AN,32,0))</f>
        <v/>
      </c>
      <c r="AJ163" s="55" t="str">
        <f>IF(B163="","",VLOOKUP(B163,Data!C:AN,33,0))</f>
        <v/>
      </c>
    </row>
    <row r="164" spans="2:36" ht="15">
      <c r="B164" s="1" t="str">
        <f>IF($B$1=0,"",IF(COUNT($B$4:B163)+1&gt;$B$1,"",COUNT($B$4:B163)+1))</f>
        <v/>
      </c>
      <c r="C164" s="1" t="str">
        <f>IF(B164="","",VLOOKUP(B164,Data!C:AN,3,0))</f>
        <v/>
      </c>
      <c r="D164" s="1" t="str">
        <f>IF(B164="","",VLOOKUP(B164,Data!C:AN,4,0))</f>
        <v/>
      </c>
      <c r="E164" s="1" t="str">
        <f>IF(B164="","",VLOOKUP(B164,Data!C:AN,5,0))</f>
        <v/>
      </c>
      <c r="F164" s="1" t="str">
        <f>IF(B164="","",VLOOKUP(B164,Data!C:AN,12,0))</f>
        <v/>
      </c>
      <c r="G164" s="1" t="str">
        <f>IF(B164="","",VLOOKUP(B164,Data!C:AN,25,0))</f>
        <v/>
      </c>
      <c r="H164" s="77" t="str">
        <f>IF(B164="","",VLOOKUP(B164,Data!C:AN,26,0))</f>
        <v/>
      </c>
      <c r="I164" s="1" t="str">
        <f>IF(B164="","",VLOOKUP(B164,Data!C:AN,34,0))</f>
        <v/>
      </c>
      <c r="J164" s="1" t="str">
        <f>IF(B164="","",VLOOKUP(B164,Data!C:AN,36,0))</f>
        <v/>
      </c>
      <c r="K164" s="82" t="str">
        <f>IF(B164="","",VLOOKUP(B164,Data!C:AN,37,0))</f>
        <v/>
      </c>
      <c r="L164" s="1" t="str">
        <f>IF(B164="","",VLOOKUP(B164,Data!C:AN,6,0))</f>
        <v/>
      </c>
      <c r="M164" s="1" t="str">
        <f>IF(B164="","",VLOOKUP(B164,Data!C:AN,7,0))</f>
        <v/>
      </c>
      <c r="N164" s="1" t="str">
        <f>IF(B164="","",VLOOKUP(B164,Data!C:AN,8,0))</f>
        <v/>
      </c>
      <c r="O164" s="1" t="str">
        <f>IF(B164="","",VLOOKUP(B164,Data!C:AN,10,0))</f>
        <v/>
      </c>
      <c r="P164" s="1" t="str">
        <f>IF(B164="","",VLOOKUP(B164,Data!C:AN,11,0))</f>
        <v/>
      </c>
      <c r="Q164" s="1" t="str">
        <f>IF(B164="","",VLOOKUP(B164,Data!C:AN,12,0))</f>
        <v/>
      </c>
      <c r="R164" s="1" t="str">
        <f>IF(B164="","",VLOOKUP(B164,Data!C:AN,13,0))</f>
        <v/>
      </c>
      <c r="S164" s="2" t="str">
        <f>IF(B164="","",VLOOKUP(B164,Data!C:AN,14,0))</f>
        <v/>
      </c>
      <c r="T164" s="2" t="str">
        <f>IF(B164="","",VLOOKUP(B164,Data!C:AN,15,0))</f>
        <v/>
      </c>
      <c r="U164" s="2" t="str">
        <f>IF(B164="","",VLOOKUP(B164,Data!C:AN,16,0))</f>
        <v/>
      </c>
      <c r="V164" s="195" t="str">
        <f>IF(B164="","",VLOOKUP(B164,Data!C:AN,17,0))</f>
        <v/>
      </c>
      <c r="W164" s="2" t="str">
        <f>IF(B164="","",VLOOKUP(B164,Data!C:AN,18,0))</f>
        <v/>
      </c>
      <c r="X164" s="1" t="str">
        <f>IF(B164="","",VLOOKUP(B164,Data!C:AN,19,0))</f>
        <v/>
      </c>
      <c r="Y164" s="1" t="str">
        <f>IF(B164="","",VLOOKUP(B164,Data!C:AN,20,0))</f>
        <v/>
      </c>
      <c r="Z164" s="1" t="str">
        <f>IF(B164="","",VLOOKUP(B164,Data!C:AN,21,0))</f>
        <v/>
      </c>
      <c r="AA164" s="1" t="str">
        <f>IF(B164="","",VLOOKUP(B164,Data!C:AN,22,0))</f>
        <v/>
      </c>
      <c r="AB164" s="1" t="str">
        <f>IF(B164="","",VLOOKUP(B164,Data!C:AN,23,0))</f>
        <v/>
      </c>
      <c r="AC164" s="1" t="str">
        <f>IF(B164="","",VLOOKUP(B164,Data!C:AN,24,0))</f>
        <v/>
      </c>
      <c r="AD164" s="1" t="str">
        <f>IF(B164="","",VLOOKUP(B164,Data!C:AN,26,0))</f>
        <v/>
      </c>
      <c r="AE164" s="1" t="str">
        <f>IF(B164="","",VLOOKUP(B164,Data!C:AN,28,0))</f>
        <v/>
      </c>
      <c r="AF164" s="1" t="str">
        <f>IF(B164="","",VLOOKUP(B164,Data!C:AN,29,0))</f>
        <v/>
      </c>
      <c r="AG164" s="1" t="str">
        <f>IF(B164="","",VLOOKUP(B164,Data!C:AN,30,0))</f>
        <v/>
      </c>
      <c r="AH164" s="1" t="str">
        <f>IF(B164="","",VLOOKUP(B164,Data!C:AN,31,0))</f>
        <v/>
      </c>
      <c r="AI164" s="55" t="str">
        <f>IF(B164="","",VLOOKUP(B164,Data!C:AN,32,0))</f>
        <v/>
      </c>
      <c r="AJ164" s="55" t="str">
        <f>IF(B164="","",VLOOKUP(B164,Data!C:AN,33,0))</f>
        <v/>
      </c>
    </row>
    <row r="165" spans="2:36" ht="15">
      <c r="B165" s="1" t="str">
        <f>IF($B$1=0,"",IF(COUNT($B$4:B164)+1&gt;$B$1,"",COUNT($B$4:B164)+1))</f>
        <v/>
      </c>
      <c r="C165" s="1" t="str">
        <f>IF(B165="","",VLOOKUP(B165,Data!C:AN,3,0))</f>
        <v/>
      </c>
      <c r="D165" s="1" t="str">
        <f>IF(B165="","",VLOOKUP(B165,Data!C:AN,4,0))</f>
        <v/>
      </c>
      <c r="E165" s="1" t="str">
        <f>IF(B165="","",VLOOKUP(B165,Data!C:AN,5,0))</f>
        <v/>
      </c>
      <c r="F165" s="1" t="str">
        <f>IF(B165="","",VLOOKUP(B165,Data!C:AN,12,0))</f>
        <v/>
      </c>
      <c r="G165" s="1" t="str">
        <f>IF(B165="","",VLOOKUP(B165,Data!C:AN,25,0))</f>
        <v/>
      </c>
      <c r="H165" s="77" t="str">
        <f>IF(B165="","",VLOOKUP(B165,Data!C:AN,26,0))</f>
        <v/>
      </c>
      <c r="I165" s="1" t="str">
        <f>IF(B165="","",VLOOKUP(B165,Data!C:AN,34,0))</f>
        <v/>
      </c>
      <c r="J165" s="1" t="str">
        <f>IF(B165="","",VLOOKUP(B165,Data!C:AN,36,0))</f>
        <v/>
      </c>
      <c r="K165" s="82" t="str">
        <f>IF(B165="","",VLOOKUP(B165,Data!C:AN,37,0))</f>
        <v/>
      </c>
      <c r="L165" s="1" t="str">
        <f>IF(B165="","",VLOOKUP(B165,Data!C:AN,6,0))</f>
        <v/>
      </c>
      <c r="M165" s="1" t="str">
        <f>IF(B165="","",VLOOKUP(B165,Data!C:AN,7,0))</f>
        <v/>
      </c>
      <c r="N165" s="1" t="str">
        <f>IF(B165="","",VLOOKUP(B165,Data!C:AN,8,0))</f>
        <v/>
      </c>
      <c r="O165" s="1" t="str">
        <f>IF(B165="","",VLOOKUP(B165,Data!C:AN,10,0))</f>
        <v/>
      </c>
      <c r="P165" s="1" t="str">
        <f>IF(B165="","",VLOOKUP(B165,Data!C:AN,11,0))</f>
        <v/>
      </c>
      <c r="Q165" s="1" t="str">
        <f>IF(B165="","",VLOOKUP(B165,Data!C:AN,12,0))</f>
        <v/>
      </c>
      <c r="R165" s="1" t="str">
        <f>IF(B165="","",VLOOKUP(B165,Data!C:AN,13,0))</f>
        <v/>
      </c>
      <c r="S165" s="2" t="str">
        <f>IF(B165="","",VLOOKUP(B165,Data!C:AN,14,0))</f>
        <v/>
      </c>
      <c r="T165" s="2" t="str">
        <f>IF(B165="","",VLOOKUP(B165,Data!C:AN,15,0))</f>
        <v/>
      </c>
      <c r="U165" s="2" t="str">
        <f>IF(B165="","",VLOOKUP(B165,Data!C:AN,16,0))</f>
        <v/>
      </c>
      <c r="V165" s="195" t="str">
        <f>IF(B165="","",VLOOKUP(B165,Data!C:AN,17,0))</f>
        <v/>
      </c>
      <c r="W165" s="2" t="str">
        <f>IF(B165="","",VLOOKUP(B165,Data!C:AN,18,0))</f>
        <v/>
      </c>
      <c r="X165" s="1" t="str">
        <f>IF(B165="","",VLOOKUP(B165,Data!C:AN,19,0))</f>
        <v/>
      </c>
      <c r="Y165" s="1" t="str">
        <f>IF(B165="","",VLOOKUP(B165,Data!C:AN,20,0))</f>
        <v/>
      </c>
      <c r="Z165" s="1" t="str">
        <f>IF(B165="","",VLOOKUP(B165,Data!C:AN,21,0))</f>
        <v/>
      </c>
      <c r="AA165" s="1" t="str">
        <f>IF(B165="","",VLOOKUP(B165,Data!C:AN,22,0))</f>
        <v/>
      </c>
      <c r="AB165" s="1" t="str">
        <f>IF(B165="","",VLOOKUP(B165,Data!C:AN,23,0))</f>
        <v/>
      </c>
      <c r="AC165" s="1" t="str">
        <f>IF(B165="","",VLOOKUP(B165,Data!C:AN,24,0))</f>
        <v/>
      </c>
      <c r="AD165" s="1" t="str">
        <f>IF(B165="","",VLOOKUP(B165,Data!C:AN,26,0))</f>
        <v/>
      </c>
      <c r="AE165" s="1" t="str">
        <f>IF(B165="","",VLOOKUP(B165,Data!C:AN,28,0))</f>
        <v/>
      </c>
      <c r="AF165" s="1" t="str">
        <f>IF(B165="","",VLOOKUP(B165,Data!C:AN,29,0))</f>
        <v/>
      </c>
      <c r="AG165" s="1" t="str">
        <f>IF(B165="","",VLOOKUP(B165,Data!C:AN,30,0))</f>
        <v/>
      </c>
      <c r="AH165" s="1" t="str">
        <f>IF(B165="","",VLOOKUP(B165,Data!C:AN,31,0))</f>
        <v/>
      </c>
      <c r="AI165" s="55" t="str">
        <f>IF(B165="","",VLOOKUP(B165,Data!C:AN,32,0))</f>
        <v/>
      </c>
      <c r="AJ165" s="55" t="str">
        <f>IF(B165="","",VLOOKUP(B165,Data!C:AN,33,0))</f>
        <v/>
      </c>
    </row>
    <row r="166" spans="2:36" ht="15">
      <c r="B166" s="1" t="str">
        <f>IF($B$1=0,"",IF(COUNT($B$4:B165)+1&gt;$B$1,"",COUNT($B$4:B165)+1))</f>
        <v/>
      </c>
      <c r="C166" s="1" t="str">
        <f>IF(B166="","",VLOOKUP(B166,Data!C:AN,3,0))</f>
        <v/>
      </c>
      <c r="D166" s="1" t="str">
        <f>IF(B166="","",VLOOKUP(B166,Data!C:AN,4,0))</f>
        <v/>
      </c>
      <c r="E166" s="1" t="str">
        <f>IF(B166="","",VLOOKUP(B166,Data!C:AN,5,0))</f>
        <v/>
      </c>
      <c r="F166" s="1" t="str">
        <f>IF(B166="","",VLOOKUP(B166,Data!C:AN,12,0))</f>
        <v/>
      </c>
      <c r="G166" s="1" t="str">
        <f>IF(B166="","",VLOOKUP(B166,Data!C:AN,25,0))</f>
        <v/>
      </c>
      <c r="H166" s="77" t="str">
        <f>IF(B166="","",VLOOKUP(B166,Data!C:AN,26,0))</f>
        <v/>
      </c>
      <c r="I166" s="1" t="str">
        <f>IF(B166="","",VLOOKUP(B166,Data!C:AN,34,0))</f>
        <v/>
      </c>
      <c r="J166" s="1" t="str">
        <f>IF(B166="","",VLOOKUP(B166,Data!C:AN,36,0))</f>
        <v/>
      </c>
      <c r="K166" s="82" t="str">
        <f>IF(B166="","",VLOOKUP(B166,Data!C:AN,37,0))</f>
        <v/>
      </c>
      <c r="L166" s="1" t="str">
        <f>IF(B166="","",VLOOKUP(B166,Data!C:AN,6,0))</f>
        <v/>
      </c>
      <c r="M166" s="1" t="str">
        <f>IF(B166="","",VLOOKUP(B166,Data!C:AN,7,0))</f>
        <v/>
      </c>
      <c r="N166" s="1" t="str">
        <f>IF(B166="","",VLOOKUP(B166,Data!C:AN,8,0))</f>
        <v/>
      </c>
      <c r="O166" s="1" t="str">
        <f>IF(B166="","",VLOOKUP(B166,Data!C:AN,10,0))</f>
        <v/>
      </c>
      <c r="P166" s="1" t="str">
        <f>IF(B166="","",VLOOKUP(B166,Data!C:AN,11,0))</f>
        <v/>
      </c>
      <c r="Q166" s="1" t="str">
        <f>IF(B166="","",VLOOKUP(B166,Data!C:AN,12,0))</f>
        <v/>
      </c>
      <c r="R166" s="1" t="str">
        <f>IF(B166="","",VLOOKUP(B166,Data!C:AN,13,0))</f>
        <v/>
      </c>
      <c r="S166" s="2" t="str">
        <f>IF(B166="","",VLOOKUP(B166,Data!C:AN,14,0))</f>
        <v/>
      </c>
      <c r="T166" s="2" t="str">
        <f>IF(B166="","",VLOOKUP(B166,Data!C:AN,15,0))</f>
        <v/>
      </c>
      <c r="U166" s="2" t="str">
        <f>IF(B166="","",VLOOKUP(B166,Data!C:AN,16,0))</f>
        <v/>
      </c>
      <c r="V166" s="195" t="str">
        <f>IF(B166="","",VLOOKUP(B166,Data!C:AN,17,0))</f>
        <v/>
      </c>
      <c r="W166" s="2" t="str">
        <f>IF(B166="","",VLOOKUP(B166,Data!C:AN,18,0))</f>
        <v/>
      </c>
      <c r="X166" s="1" t="str">
        <f>IF(B166="","",VLOOKUP(B166,Data!C:AN,19,0))</f>
        <v/>
      </c>
      <c r="Y166" s="1" t="str">
        <f>IF(B166="","",VLOOKUP(B166,Data!C:AN,20,0))</f>
        <v/>
      </c>
      <c r="Z166" s="1" t="str">
        <f>IF(B166="","",VLOOKUP(B166,Data!C:AN,21,0))</f>
        <v/>
      </c>
      <c r="AA166" s="1" t="str">
        <f>IF(B166="","",VLOOKUP(B166,Data!C:AN,22,0))</f>
        <v/>
      </c>
      <c r="AB166" s="1" t="str">
        <f>IF(B166="","",VLOOKUP(B166,Data!C:AN,23,0))</f>
        <v/>
      </c>
      <c r="AC166" s="1" t="str">
        <f>IF(B166="","",VLOOKUP(B166,Data!C:AN,24,0))</f>
        <v/>
      </c>
      <c r="AD166" s="1" t="str">
        <f>IF(B166="","",VLOOKUP(B166,Data!C:AN,26,0))</f>
        <v/>
      </c>
      <c r="AE166" s="1" t="str">
        <f>IF(B166="","",VLOOKUP(B166,Data!C:AN,28,0))</f>
        <v/>
      </c>
      <c r="AF166" s="1" t="str">
        <f>IF(B166="","",VLOOKUP(B166,Data!C:AN,29,0))</f>
        <v/>
      </c>
      <c r="AG166" s="1" t="str">
        <f>IF(B166="","",VLOOKUP(B166,Data!C:AN,30,0))</f>
        <v/>
      </c>
      <c r="AH166" s="1" t="str">
        <f>IF(B166="","",VLOOKUP(B166,Data!C:AN,31,0))</f>
        <v/>
      </c>
      <c r="AI166" s="55" t="str">
        <f>IF(B166="","",VLOOKUP(B166,Data!C:AN,32,0))</f>
        <v/>
      </c>
      <c r="AJ166" s="55" t="str">
        <f>IF(B166="","",VLOOKUP(B166,Data!C:AN,33,0))</f>
        <v/>
      </c>
    </row>
    <row r="167" spans="2:36" ht="15">
      <c r="B167" s="1" t="str">
        <f>IF($B$1=0,"",IF(COUNT($B$4:B166)+1&gt;$B$1,"",COUNT($B$4:B166)+1))</f>
        <v/>
      </c>
      <c r="C167" s="1" t="str">
        <f>IF(B167="","",VLOOKUP(B167,Data!C:AN,3,0))</f>
        <v/>
      </c>
      <c r="D167" s="1" t="str">
        <f>IF(B167="","",VLOOKUP(B167,Data!C:AN,4,0))</f>
        <v/>
      </c>
      <c r="E167" s="1" t="str">
        <f>IF(B167="","",VLOOKUP(B167,Data!C:AN,5,0))</f>
        <v/>
      </c>
      <c r="F167" s="1" t="str">
        <f>IF(B167="","",VLOOKUP(B167,Data!C:AN,12,0))</f>
        <v/>
      </c>
      <c r="G167" s="1" t="str">
        <f>IF(B167="","",VLOOKUP(B167,Data!C:AN,25,0))</f>
        <v/>
      </c>
      <c r="H167" s="77" t="str">
        <f>IF(B167="","",VLOOKUP(B167,Data!C:AN,26,0))</f>
        <v/>
      </c>
      <c r="I167" s="1" t="str">
        <f>IF(B167="","",VLOOKUP(B167,Data!C:AN,34,0))</f>
        <v/>
      </c>
      <c r="J167" s="1" t="str">
        <f>IF(B167="","",VLOOKUP(B167,Data!C:AN,36,0))</f>
        <v/>
      </c>
      <c r="K167" s="82" t="str">
        <f>IF(B167="","",VLOOKUP(B167,Data!C:AN,37,0))</f>
        <v/>
      </c>
      <c r="L167" s="1" t="str">
        <f>IF(B167="","",VLOOKUP(B167,Data!C:AN,6,0))</f>
        <v/>
      </c>
      <c r="M167" s="1" t="str">
        <f>IF(B167="","",VLOOKUP(B167,Data!C:AN,7,0))</f>
        <v/>
      </c>
      <c r="N167" s="1" t="str">
        <f>IF(B167="","",VLOOKUP(B167,Data!C:AN,8,0))</f>
        <v/>
      </c>
      <c r="O167" s="1" t="str">
        <f>IF(B167="","",VLOOKUP(B167,Data!C:AN,10,0))</f>
        <v/>
      </c>
      <c r="P167" s="1" t="str">
        <f>IF(B167="","",VLOOKUP(B167,Data!C:AN,11,0))</f>
        <v/>
      </c>
      <c r="Q167" s="1" t="str">
        <f>IF(B167="","",VLOOKUP(B167,Data!C:AN,12,0))</f>
        <v/>
      </c>
      <c r="R167" s="1" t="str">
        <f>IF(B167="","",VLOOKUP(B167,Data!C:AN,13,0))</f>
        <v/>
      </c>
      <c r="S167" s="2" t="str">
        <f>IF(B167="","",VLOOKUP(B167,Data!C:AN,14,0))</f>
        <v/>
      </c>
      <c r="T167" s="2" t="str">
        <f>IF(B167="","",VLOOKUP(B167,Data!C:AN,15,0))</f>
        <v/>
      </c>
      <c r="U167" s="2" t="str">
        <f>IF(B167="","",VLOOKUP(B167,Data!C:AN,16,0))</f>
        <v/>
      </c>
      <c r="V167" s="195" t="str">
        <f>IF(B167="","",VLOOKUP(B167,Data!C:AN,17,0))</f>
        <v/>
      </c>
      <c r="W167" s="2" t="str">
        <f>IF(B167="","",VLOOKUP(B167,Data!C:AN,18,0))</f>
        <v/>
      </c>
      <c r="X167" s="1" t="str">
        <f>IF(B167="","",VLOOKUP(B167,Data!C:AN,19,0))</f>
        <v/>
      </c>
      <c r="Y167" s="1" t="str">
        <f>IF(B167="","",VLOOKUP(B167,Data!C:AN,20,0))</f>
        <v/>
      </c>
      <c r="Z167" s="1" t="str">
        <f>IF(B167="","",VLOOKUP(B167,Data!C:AN,21,0))</f>
        <v/>
      </c>
      <c r="AA167" s="1" t="str">
        <f>IF(B167="","",VLOOKUP(B167,Data!C:AN,22,0))</f>
        <v/>
      </c>
      <c r="AB167" s="1" t="str">
        <f>IF(B167="","",VLOOKUP(B167,Data!C:AN,23,0))</f>
        <v/>
      </c>
      <c r="AC167" s="1" t="str">
        <f>IF(B167="","",VLOOKUP(B167,Data!C:AN,24,0))</f>
        <v/>
      </c>
      <c r="AD167" s="1" t="str">
        <f>IF(B167="","",VLOOKUP(B167,Data!C:AN,26,0))</f>
        <v/>
      </c>
      <c r="AE167" s="1" t="str">
        <f>IF(B167="","",VLOOKUP(B167,Data!C:AN,28,0))</f>
        <v/>
      </c>
      <c r="AF167" s="1" t="str">
        <f>IF(B167="","",VLOOKUP(B167,Data!C:AN,29,0))</f>
        <v/>
      </c>
      <c r="AG167" s="1" t="str">
        <f>IF(B167="","",VLOOKUP(B167,Data!C:AN,30,0))</f>
        <v/>
      </c>
      <c r="AH167" s="1" t="str">
        <f>IF(B167="","",VLOOKUP(B167,Data!C:AN,31,0))</f>
        <v/>
      </c>
      <c r="AI167" s="55" t="str">
        <f>IF(B167="","",VLOOKUP(B167,Data!C:AN,32,0))</f>
        <v/>
      </c>
      <c r="AJ167" s="55" t="str">
        <f>IF(B167="","",VLOOKUP(B167,Data!C:AN,33,0))</f>
        <v/>
      </c>
    </row>
    <row r="168" spans="2:36" ht="15">
      <c r="B168" s="1" t="str">
        <f>IF($B$1=0,"",IF(COUNT($B$4:B167)+1&gt;$B$1,"",COUNT($B$4:B167)+1))</f>
        <v/>
      </c>
      <c r="C168" s="1" t="str">
        <f>IF(B168="","",VLOOKUP(B168,Data!C:AN,3,0))</f>
        <v/>
      </c>
      <c r="D168" s="1" t="str">
        <f>IF(B168="","",VLOOKUP(B168,Data!C:AN,4,0))</f>
        <v/>
      </c>
      <c r="E168" s="1" t="str">
        <f>IF(B168="","",VLOOKUP(B168,Data!C:AN,5,0))</f>
        <v/>
      </c>
      <c r="F168" s="1" t="str">
        <f>IF(B168="","",VLOOKUP(B168,Data!C:AN,12,0))</f>
        <v/>
      </c>
      <c r="G168" s="1" t="str">
        <f>IF(B168="","",VLOOKUP(B168,Data!C:AN,25,0))</f>
        <v/>
      </c>
      <c r="H168" s="77" t="str">
        <f>IF(B168="","",VLOOKUP(B168,Data!C:AN,26,0))</f>
        <v/>
      </c>
      <c r="I168" s="1" t="str">
        <f>IF(B168="","",VLOOKUP(B168,Data!C:AN,34,0))</f>
        <v/>
      </c>
      <c r="J168" s="1" t="str">
        <f>IF(B168="","",VLOOKUP(B168,Data!C:AN,36,0))</f>
        <v/>
      </c>
      <c r="K168" s="82" t="str">
        <f>IF(B168="","",VLOOKUP(B168,Data!C:AN,37,0))</f>
        <v/>
      </c>
      <c r="L168" s="1" t="str">
        <f>IF(B168="","",VLOOKUP(B168,Data!C:AN,6,0))</f>
        <v/>
      </c>
      <c r="M168" s="1" t="str">
        <f>IF(B168="","",VLOOKUP(B168,Data!C:AN,7,0))</f>
        <v/>
      </c>
      <c r="N168" s="1" t="str">
        <f>IF(B168="","",VLOOKUP(B168,Data!C:AN,8,0))</f>
        <v/>
      </c>
      <c r="O168" s="1" t="str">
        <f>IF(B168="","",VLOOKUP(B168,Data!C:AN,10,0))</f>
        <v/>
      </c>
      <c r="P168" s="1" t="str">
        <f>IF(B168="","",VLOOKUP(B168,Data!C:AN,11,0))</f>
        <v/>
      </c>
      <c r="Q168" s="1" t="str">
        <f>IF(B168="","",VLOOKUP(B168,Data!C:AN,12,0))</f>
        <v/>
      </c>
      <c r="R168" s="1" t="str">
        <f>IF(B168="","",VLOOKUP(B168,Data!C:AN,13,0))</f>
        <v/>
      </c>
      <c r="S168" s="2" t="str">
        <f>IF(B168="","",VLOOKUP(B168,Data!C:AN,14,0))</f>
        <v/>
      </c>
      <c r="T168" s="2" t="str">
        <f>IF(B168="","",VLOOKUP(B168,Data!C:AN,15,0))</f>
        <v/>
      </c>
      <c r="U168" s="2" t="str">
        <f>IF(B168="","",VLOOKUP(B168,Data!C:AN,16,0))</f>
        <v/>
      </c>
      <c r="V168" s="195" t="str">
        <f>IF(B168="","",VLOOKUP(B168,Data!C:AN,17,0))</f>
        <v/>
      </c>
      <c r="W168" s="2" t="str">
        <f>IF(B168="","",VLOOKUP(B168,Data!C:AN,18,0))</f>
        <v/>
      </c>
      <c r="X168" s="1" t="str">
        <f>IF(B168="","",VLOOKUP(B168,Data!C:AN,19,0))</f>
        <v/>
      </c>
      <c r="Y168" s="1" t="str">
        <f>IF(B168="","",VLOOKUP(B168,Data!C:AN,20,0))</f>
        <v/>
      </c>
      <c r="Z168" s="1" t="str">
        <f>IF(B168="","",VLOOKUP(B168,Data!C:AN,21,0))</f>
        <v/>
      </c>
      <c r="AA168" s="1" t="str">
        <f>IF(B168="","",VLOOKUP(B168,Data!C:AN,22,0))</f>
        <v/>
      </c>
      <c r="AB168" s="1" t="str">
        <f>IF(B168="","",VLOOKUP(B168,Data!C:AN,23,0))</f>
        <v/>
      </c>
      <c r="AC168" s="1" t="str">
        <f>IF(B168="","",VLOOKUP(B168,Data!C:AN,24,0))</f>
        <v/>
      </c>
      <c r="AD168" s="1" t="str">
        <f>IF(B168="","",VLOOKUP(B168,Data!C:AN,26,0))</f>
        <v/>
      </c>
      <c r="AE168" s="1" t="str">
        <f>IF(B168="","",VLOOKUP(B168,Data!C:AN,28,0))</f>
        <v/>
      </c>
      <c r="AF168" s="1" t="str">
        <f>IF(B168="","",VLOOKUP(B168,Data!C:AN,29,0))</f>
        <v/>
      </c>
      <c r="AG168" s="1" t="str">
        <f>IF(B168="","",VLOOKUP(B168,Data!C:AN,30,0))</f>
        <v/>
      </c>
      <c r="AH168" s="1" t="str">
        <f>IF(B168="","",VLOOKUP(B168,Data!C:AN,31,0))</f>
        <v/>
      </c>
      <c r="AI168" s="55" t="str">
        <f>IF(B168="","",VLOOKUP(B168,Data!C:AN,32,0))</f>
        <v/>
      </c>
      <c r="AJ168" s="55" t="str">
        <f>IF(B168="","",VLOOKUP(B168,Data!C:AN,33,0))</f>
        <v/>
      </c>
    </row>
    <row r="169" spans="2:36" ht="15">
      <c r="B169" s="1" t="str">
        <f>IF($B$1=0,"",IF(COUNT($B$4:B168)+1&gt;$B$1,"",COUNT($B$4:B168)+1))</f>
        <v/>
      </c>
      <c r="C169" s="1" t="str">
        <f>IF(B169="","",VLOOKUP(B169,Data!C:AN,3,0))</f>
        <v/>
      </c>
      <c r="D169" s="1" t="str">
        <f>IF(B169="","",VLOOKUP(B169,Data!C:AN,4,0))</f>
        <v/>
      </c>
      <c r="E169" s="1" t="str">
        <f>IF(B169="","",VLOOKUP(B169,Data!C:AN,5,0))</f>
        <v/>
      </c>
      <c r="F169" s="1" t="str">
        <f>IF(B169="","",VLOOKUP(B169,Data!C:AN,12,0))</f>
        <v/>
      </c>
      <c r="G169" s="1" t="str">
        <f>IF(B169="","",VLOOKUP(B169,Data!C:AN,25,0))</f>
        <v/>
      </c>
      <c r="H169" s="77" t="str">
        <f>IF(B169="","",VLOOKUP(B169,Data!C:AN,26,0))</f>
        <v/>
      </c>
      <c r="I169" s="1" t="str">
        <f>IF(B169="","",VLOOKUP(B169,Data!C:AN,34,0))</f>
        <v/>
      </c>
      <c r="J169" s="1" t="str">
        <f>IF(B169="","",VLOOKUP(B169,Data!C:AN,36,0))</f>
        <v/>
      </c>
      <c r="K169" s="82" t="str">
        <f>IF(B169="","",VLOOKUP(B169,Data!C:AN,37,0))</f>
        <v/>
      </c>
      <c r="L169" s="1" t="str">
        <f>IF(B169="","",VLOOKUP(B169,Data!C:AN,6,0))</f>
        <v/>
      </c>
      <c r="M169" s="1" t="str">
        <f>IF(B169="","",VLOOKUP(B169,Data!C:AN,7,0))</f>
        <v/>
      </c>
      <c r="N169" s="1" t="str">
        <f>IF(B169="","",VLOOKUP(B169,Data!C:AN,8,0))</f>
        <v/>
      </c>
      <c r="O169" s="1" t="str">
        <f>IF(B169="","",VLOOKUP(B169,Data!C:AN,10,0))</f>
        <v/>
      </c>
      <c r="P169" s="1" t="str">
        <f>IF(B169="","",VLOOKUP(B169,Data!C:AN,11,0))</f>
        <v/>
      </c>
      <c r="Q169" s="1" t="str">
        <f>IF(B169="","",VLOOKUP(B169,Data!C:AN,12,0))</f>
        <v/>
      </c>
      <c r="R169" s="1" t="str">
        <f>IF(B169="","",VLOOKUP(B169,Data!C:AN,13,0))</f>
        <v/>
      </c>
      <c r="S169" s="2" t="str">
        <f>IF(B169="","",VLOOKUP(B169,Data!C:AN,14,0))</f>
        <v/>
      </c>
      <c r="T169" s="2" t="str">
        <f>IF(B169="","",VLOOKUP(B169,Data!C:AN,15,0))</f>
        <v/>
      </c>
      <c r="U169" s="2" t="str">
        <f>IF(B169="","",VLOOKUP(B169,Data!C:AN,16,0))</f>
        <v/>
      </c>
      <c r="V169" s="195" t="str">
        <f>IF(B169="","",VLOOKUP(B169,Data!C:AN,17,0))</f>
        <v/>
      </c>
      <c r="W169" s="2" t="str">
        <f>IF(B169="","",VLOOKUP(B169,Data!C:AN,18,0))</f>
        <v/>
      </c>
      <c r="X169" s="1" t="str">
        <f>IF(B169="","",VLOOKUP(B169,Data!C:AN,19,0))</f>
        <v/>
      </c>
      <c r="Y169" s="1" t="str">
        <f>IF(B169="","",VLOOKUP(B169,Data!C:AN,20,0))</f>
        <v/>
      </c>
      <c r="Z169" s="1" t="str">
        <f>IF(B169="","",VLOOKUP(B169,Data!C:AN,21,0))</f>
        <v/>
      </c>
      <c r="AA169" s="1" t="str">
        <f>IF(B169="","",VLOOKUP(B169,Data!C:AN,22,0))</f>
        <v/>
      </c>
      <c r="AB169" s="1" t="str">
        <f>IF(B169="","",VLOOKUP(B169,Data!C:AN,23,0))</f>
        <v/>
      </c>
      <c r="AC169" s="1" t="str">
        <f>IF(B169="","",VLOOKUP(B169,Data!C:AN,24,0))</f>
        <v/>
      </c>
      <c r="AD169" s="1" t="str">
        <f>IF(B169="","",VLOOKUP(B169,Data!C:AN,26,0))</f>
        <v/>
      </c>
      <c r="AE169" s="1" t="str">
        <f>IF(B169="","",VLOOKUP(B169,Data!C:AN,28,0))</f>
        <v/>
      </c>
      <c r="AF169" s="1" t="str">
        <f>IF(B169="","",VLOOKUP(B169,Data!C:AN,29,0))</f>
        <v/>
      </c>
      <c r="AG169" s="1" t="str">
        <f>IF(B169="","",VLOOKUP(B169,Data!C:AN,30,0))</f>
        <v/>
      </c>
      <c r="AH169" s="1" t="str">
        <f>IF(B169="","",VLOOKUP(B169,Data!C:AN,31,0))</f>
        <v/>
      </c>
      <c r="AI169" s="55" t="str">
        <f>IF(B169="","",VLOOKUP(B169,Data!C:AN,32,0))</f>
        <v/>
      </c>
      <c r="AJ169" s="55" t="str">
        <f>IF(B169="","",VLOOKUP(B169,Data!C:AN,33,0))</f>
        <v/>
      </c>
    </row>
    <row r="170" spans="2:36" ht="15">
      <c r="B170" s="1" t="str">
        <f>IF($B$1=0,"",IF(COUNT($B$4:B169)+1&gt;$B$1,"",COUNT($B$4:B169)+1))</f>
        <v/>
      </c>
      <c r="C170" s="1" t="str">
        <f>IF(B170="","",VLOOKUP(B170,Data!C:AN,3,0))</f>
        <v/>
      </c>
      <c r="D170" s="1" t="str">
        <f>IF(B170="","",VLOOKUP(B170,Data!C:AN,4,0))</f>
        <v/>
      </c>
      <c r="E170" s="1" t="str">
        <f>IF(B170="","",VLOOKUP(B170,Data!C:AN,5,0))</f>
        <v/>
      </c>
      <c r="F170" s="1" t="str">
        <f>IF(B170="","",VLOOKUP(B170,Data!C:AN,12,0))</f>
        <v/>
      </c>
      <c r="G170" s="1" t="str">
        <f>IF(B170="","",VLOOKUP(B170,Data!C:AN,25,0))</f>
        <v/>
      </c>
      <c r="H170" s="77" t="str">
        <f>IF(B170="","",VLOOKUP(B170,Data!C:AN,26,0))</f>
        <v/>
      </c>
      <c r="I170" s="1" t="str">
        <f>IF(B170="","",VLOOKUP(B170,Data!C:AN,34,0))</f>
        <v/>
      </c>
      <c r="J170" s="1" t="str">
        <f>IF(B170="","",VLOOKUP(B170,Data!C:AN,36,0))</f>
        <v/>
      </c>
      <c r="K170" s="82" t="str">
        <f>IF(B170="","",VLOOKUP(B170,Data!C:AN,37,0))</f>
        <v/>
      </c>
      <c r="L170" s="1" t="str">
        <f>IF(B170="","",VLOOKUP(B170,Data!C:AN,6,0))</f>
        <v/>
      </c>
      <c r="M170" s="1" t="str">
        <f>IF(B170="","",VLOOKUP(B170,Data!C:AN,7,0))</f>
        <v/>
      </c>
      <c r="N170" s="1" t="str">
        <f>IF(B170="","",VLOOKUP(B170,Data!C:AN,8,0))</f>
        <v/>
      </c>
      <c r="O170" s="1" t="str">
        <f>IF(B170="","",VLOOKUP(B170,Data!C:AN,10,0))</f>
        <v/>
      </c>
      <c r="P170" s="1" t="str">
        <f>IF(B170="","",VLOOKUP(B170,Data!C:AN,11,0))</f>
        <v/>
      </c>
      <c r="Q170" s="1" t="str">
        <f>IF(B170="","",VLOOKUP(B170,Data!C:AN,12,0))</f>
        <v/>
      </c>
      <c r="R170" s="1" t="str">
        <f>IF(B170="","",VLOOKUP(B170,Data!C:AN,13,0))</f>
        <v/>
      </c>
      <c r="S170" s="2" t="str">
        <f>IF(B170="","",VLOOKUP(B170,Data!C:AN,14,0))</f>
        <v/>
      </c>
      <c r="T170" s="2" t="str">
        <f>IF(B170="","",VLOOKUP(B170,Data!C:AN,15,0))</f>
        <v/>
      </c>
      <c r="U170" s="2" t="str">
        <f>IF(B170="","",VLOOKUP(B170,Data!C:AN,16,0))</f>
        <v/>
      </c>
      <c r="V170" s="195" t="str">
        <f>IF(B170="","",VLOOKUP(B170,Data!C:AN,17,0))</f>
        <v/>
      </c>
      <c r="W170" s="2" t="str">
        <f>IF(B170="","",VLOOKUP(B170,Data!C:AN,18,0))</f>
        <v/>
      </c>
      <c r="X170" s="1" t="str">
        <f>IF(B170="","",VLOOKUP(B170,Data!C:AN,19,0))</f>
        <v/>
      </c>
      <c r="Y170" s="1" t="str">
        <f>IF(B170="","",VLOOKUP(B170,Data!C:AN,20,0))</f>
        <v/>
      </c>
      <c r="Z170" s="1" t="str">
        <f>IF(B170="","",VLOOKUP(B170,Data!C:AN,21,0))</f>
        <v/>
      </c>
      <c r="AA170" s="1" t="str">
        <f>IF(B170="","",VLOOKUP(B170,Data!C:AN,22,0))</f>
        <v/>
      </c>
      <c r="AB170" s="1" t="str">
        <f>IF(B170="","",VLOOKUP(B170,Data!C:AN,23,0))</f>
        <v/>
      </c>
      <c r="AC170" s="1" t="str">
        <f>IF(B170="","",VLOOKUP(B170,Data!C:AN,24,0))</f>
        <v/>
      </c>
      <c r="AD170" s="1" t="str">
        <f>IF(B170="","",VLOOKUP(B170,Data!C:AN,26,0))</f>
        <v/>
      </c>
      <c r="AE170" s="1" t="str">
        <f>IF(B170="","",VLOOKUP(B170,Data!C:AN,28,0))</f>
        <v/>
      </c>
      <c r="AF170" s="1" t="str">
        <f>IF(B170="","",VLOOKUP(B170,Data!C:AN,29,0))</f>
        <v/>
      </c>
      <c r="AG170" s="1" t="str">
        <f>IF(B170="","",VLOOKUP(B170,Data!C:AN,30,0))</f>
        <v/>
      </c>
      <c r="AH170" s="1" t="str">
        <f>IF(B170="","",VLOOKUP(B170,Data!C:AN,31,0))</f>
        <v/>
      </c>
      <c r="AI170" s="55" t="str">
        <f>IF(B170="","",VLOOKUP(B170,Data!C:AN,32,0))</f>
        <v/>
      </c>
      <c r="AJ170" s="55" t="str">
        <f>IF(B170="","",VLOOKUP(B170,Data!C:AN,33,0))</f>
        <v/>
      </c>
    </row>
    <row r="171" spans="2:36" ht="15">
      <c r="B171" s="1" t="str">
        <f>IF($B$1=0,"",IF(COUNT($B$4:B170)+1&gt;$B$1,"",COUNT($B$4:B170)+1))</f>
        <v/>
      </c>
      <c r="C171" s="1" t="str">
        <f>IF(B171="","",VLOOKUP(B171,Data!C:AN,3,0))</f>
        <v/>
      </c>
      <c r="D171" s="1" t="str">
        <f>IF(B171="","",VLOOKUP(B171,Data!C:AN,4,0))</f>
        <v/>
      </c>
      <c r="E171" s="1" t="str">
        <f>IF(B171="","",VLOOKUP(B171,Data!C:AN,5,0))</f>
        <v/>
      </c>
      <c r="F171" s="1" t="str">
        <f>IF(B171="","",VLOOKUP(B171,Data!C:AN,12,0))</f>
        <v/>
      </c>
      <c r="G171" s="1" t="str">
        <f>IF(B171="","",VLOOKUP(B171,Data!C:AN,25,0))</f>
        <v/>
      </c>
      <c r="H171" s="77" t="str">
        <f>IF(B171="","",VLOOKUP(B171,Data!C:AN,26,0))</f>
        <v/>
      </c>
      <c r="I171" s="1" t="str">
        <f>IF(B171="","",VLOOKUP(B171,Data!C:AN,34,0))</f>
        <v/>
      </c>
      <c r="J171" s="1" t="str">
        <f>IF(B171="","",VLOOKUP(B171,Data!C:AN,36,0))</f>
        <v/>
      </c>
      <c r="K171" s="82" t="str">
        <f>IF(B171="","",VLOOKUP(B171,Data!C:AN,37,0))</f>
        <v/>
      </c>
      <c r="L171" s="1" t="str">
        <f>IF(B171="","",VLOOKUP(B171,Data!C:AN,6,0))</f>
        <v/>
      </c>
      <c r="M171" s="1" t="str">
        <f>IF(B171="","",VLOOKUP(B171,Data!C:AN,7,0))</f>
        <v/>
      </c>
      <c r="N171" s="1" t="str">
        <f>IF(B171="","",VLOOKUP(B171,Data!C:AN,8,0))</f>
        <v/>
      </c>
      <c r="O171" s="1" t="str">
        <f>IF(B171="","",VLOOKUP(B171,Data!C:AN,10,0))</f>
        <v/>
      </c>
      <c r="P171" s="1" t="str">
        <f>IF(B171="","",VLOOKUP(B171,Data!C:AN,11,0))</f>
        <v/>
      </c>
      <c r="Q171" s="1" t="str">
        <f>IF(B171="","",VLOOKUP(B171,Data!C:AN,12,0))</f>
        <v/>
      </c>
      <c r="R171" s="1" t="str">
        <f>IF(B171="","",VLOOKUP(B171,Data!C:AN,13,0))</f>
        <v/>
      </c>
      <c r="S171" s="2" t="str">
        <f>IF(B171="","",VLOOKUP(B171,Data!C:AN,14,0))</f>
        <v/>
      </c>
      <c r="T171" s="2" t="str">
        <f>IF(B171="","",VLOOKUP(B171,Data!C:AN,15,0))</f>
        <v/>
      </c>
      <c r="U171" s="2" t="str">
        <f>IF(B171="","",VLOOKUP(B171,Data!C:AN,16,0))</f>
        <v/>
      </c>
      <c r="V171" s="195" t="str">
        <f>IF(B171="","",VLOOKUP(B171,Data!C:AN,17,0))</f>
        <v/>
      </c>
      <c r="W171" s="2" t="str">
        <f>IF(B171="","",VLOOKUP(B171,Data!C:AN,18,0))</f>
        <v/>
      </c>
      <c r="X171" s="1" t="str">
        <f>IF(B171="","",VLOOKUP(B171,Data!C:AN,19,0))</f>
        <v/>
      </c>
      <c r="Y171" s="1" t="str">
        <f>IF(B171="","",VLOOKUP(B171,Data!C:AN,20,0))</f>
        <v/>
      </c>
      <c r="Z171" s="1" t="str">
        <f>IF(B171="","",VLOOKUP(B171,Data!C:AN,21,0))</f>
        <v/>
      </c>
      <c r="AA171" s="1" t="str">
        <f>IF(B171="","",VLOOKUP(B171,Data!C:AN,22,0))</f>
        <v/>
      </c>
      <c r="AB171" s="1" t="str">
        <f>IF(B171="","",VLOOKUP(B171,Data!C:AN,23,0))</f>
        <v/>
      </c>
      <c r="AC171" s="1" t="str">
        <f>IF(B171="","",VLOOKUP(B171,Data!C:AN,24,0))</f>
        <v/>
      </c>
      <c r="AD171" s="1" t="str">
        <f>IF(B171="","",VLOOKUP(B171,Data!C:AN,26,0))</f>
        <v/>
      </c>
      <c r="AE171" s="1" t="str">
        <f>IF(B171="","",VLOOKUP(B171,Data!C:AN,28,0))</f>
        <v/>
      </c>
      <c r="AF171" s="1" t="str">
        <f>IF(B171="","",VLOOKUP(B171,Data!C:AN,29,0))</f>
        <v/>
      </c>
      <c r="AG171" s="1" t="str">
        <f>IF(B171="","",VLOOKUP(B171,Data!C:AN,30,0))</f>
        <v/>
      </c>
      <c r="AH171" s="1" t="str">
        <f>IF(B171="","",VLOOKUP(B171,Data!C:AN,31,0))</f>
        <v/>
      </c>
      <c r="AI171" s="55" t="str">
        <f>IF(B171="","",VLOOKUP(B171,Data!C:AN,32,0))</f>
        <v/>
      </c>
      <c r="AJ171" s="55" t="str">
        <f>IF(B171="","",VLOOKUP(B171,Data!C:AN,33,0))</f>
        <v/>
      </c>
    </row>
    <row r="172" spans="2:36" ht="15">
      <c r="B172" s="1" t="str">
        <f>IF($B$1=0,"",IF(COUNT($B$4:B171)+1&gt;$B$1,"",COUNT($B$4:B171)+1))</f>
        <v/>
      </c>
      <c r="C172" s="1" t="str">
        <f>IF(B172="","",VLOOKUP(B172,Data!C:AN,3,0))</f>
        <v/>
      </c>
      <c r="D172" s="1" t="str">
        <f>IF(B172="","",VLOOKUP(B172,Data!C:AN,4,0))</f>
        <v/>
      </c>
      <c r="E172" s="1" t="str">
        <f>IF(B172="","",VLOOKUP(B172,Data!C:AN,5,0))</f>
        <v/>
      </c>
      <c r="F172" s="1" t="str">
        <f>IF(B172="","",VLOOKUP(B172,Data!C:AN,12,0))</f>
        <v/>
      </c>
      <c r="G172" s="1" t="str">
        <f>IF(B172="","",VLOOKUP(B172,Data!C:AN,25,0))</f>
        <v/>
      </c>
      <c r="H172" s="77" t="str">
        <f>IF(B172="","",VLOOKUP(B172,Data!C:AN,26,0))</f>
        <v/>
      </c>
      <c r="I172" s="1" t="str">
        <f>IF(B172="","",VLOOKUP(B172,Data!C:AN,34,0))</f>
        <v/>
      </c>
      <c r="J172" s="1" t="str">
        <f>IF(B172="","",VLOOKUP(B172,Data!C:AN,36,0))</f>
        <v/>
      </c>
      <c r="K172" s="82" t="str">
        <f>IF(B172="","",VLOOKUP(B172,Data!C:AN,37,0))</f>
        <v/>
      </c>
      <c r="L172" s="1" t="str">
        <f>IF(B172="","",VLOOKUP(B172,Data!C:AN,6,0))</f>
        <v/>
      </c>
      <c r="M172" s="1" t="str">
        <f>IF(B172="","",VLOOKUP(B172,Data!C:AN,7,0))</f>
        <v/>
      </c>
      <c r="N172" s="1" t="str">
        <f>IF(B172="","",VLOOKUP(B172,Data!C:AN,8,0))</f>
        <v/>
      </c>
      <c r="O172" s="1" t="str">
        <f>IF(B172="","",VLOOKUP(B172,Data!C:AN,10,0))</f>
        <v/>
      </c>
      <c r="P172" s="1" t="str">
        <f>IF(B172="","",VLOOKUP(B172,Data!C:AN,11,0))</f>
        <v/>
      </c>
      <c r="Q172" s="1" t="str">
        <f>IF(B172="","",VLOOKUP(B172,Data!C:AN,12,0))</f>
        <v/>
      </c>
      <c r="R172" s="1" t="str">
        <f>IF(B172="","",VLOOKUP(B172,Data!C:AN,13,0))</f>
        <v/>
      </c>
      <c r="S172" s="2" t="str">
        <f>IF(B172="","",VLOOKUP(B172,Data!C:AN,14,0))</f>
        <v/>
      </c>
      <c r="T172" s="2" t="str">
        <f>IF(B172="","",VLOOKUP(B172,Data!C:AN,15,0))</f>
        <v/>
      </c>
      <c r="U172" s="2" t="str">
        <f>IF(B172="","",VLOOKUP(B172,Data!C:AN,16,0))</f>
        <v/>
      </c>
      <c r="V172" s="195" t="str">
        <f>IF(B172="","",VLOOKUP(B172,Data!C:AN,17,0))</f>
        <v/>
      </c>
      <c r="W172" s="2" t="str">
        <f>IF(B172="","",VLOOKUP(B172,Data!C:AN,18,0))</f>
        <v/>
      </c>
      <c r="X172" s="1" t="str">
        <f>IF(B172="","",VLOOKUP(B172,Data!C:AN,19,0))</f>
        <v/>
      </c>
      <c r="Y172" s="1" t="str">
        <f>IF(B172="","",VLOOKUP(B172,Data!C:AN,20,0))</f>
        <v/>
      </c>
      <c r="Z172" s="1" t="str">
        <f>IF(B172="","",VLOOKUP(B172,Data!C:AN,21,0))</f>
        <v/>
      </c>
      <c r="AA172" s="1" t="str">
        <f>IF(B172="","",VLOOKUP(B172,Data!C:AN,22,0))</f>
        <v/>
      </c>
      <c r="AB172" s="1" t="str">
        <f>IF(B172="","",VLOOKUP(B172,Data!C:AN,23,0))</f>
        <v/>
      </c>
      <c r="AC172" s="1" t="str">
        <f>IF(B172="","",VLOOKUP(B172,Data!C:AN,24,0))</f>
        <v/>
      </c>
      <c r="AD172" s="1" t="str">
        <f>IF(B172="","",VLOOKUP(B172,Data!C:AN,26,0))</f>
        <v/>
      </c>
      <c r="AE172" s="1" t="str">
        <f>IF(B172="","",VLOOKUP(B172,Data!C:AN,28,0))</f>
        <v/>
      </c>
      <c r="AF172" s="1" t="str">
        <f>IF(B172="","",VLOOKUP(B172,Data!C:AN,29,0))</f>
        <v/>
      </c>
      <c r="AG172" s="1" t="str">
        <f>IF(B172="","",VLOOKUP(B172,Data!C:AN,30,0))</f>
        <v/>
      </c>
      <c r="AH172" s="1" t="str">
        <f>IF(B172="","",VLOOKUP(B172,Data!C:AN,31,0))</f>
        <v/>
      </c>
      <c r="AI172" s="55" t="str">
        <f>IF(B172="","",VLOOKUP(B172,Data!C:AN,32,0))</f>
        <v/>
      </c>
      <c r="AJ172" s="55" t="str">
        <f>IF(B172="","",VLOOKUP(B172,Data!C:AN,33,0))</f>
        <v/>
      </c>
    </row>
    <row r="173" spans="2:36" ht="15">
      <c r="B173" s="1" t="str">
        <f>IF($B$1=0,"",IF(COUNT($B$4:B172)+1&gt;$B$1,"",COUNT($B$4:B172)+1))</f>
        <v/>
      </c>
      <c r="C173" s="1" t="str">
        <f>IF(B173="","",VLOOKUP(B173,Data!C:AN,3,0))</f>
        <v/>
      </c>
      <c r="D173" s="1" t="str">
        <f>IF(B173="","",VLOOKUP(B173,Data!C:AN,4,0))</f>
        <v/>
      </c>
      <c r="E173" s="1" t="str">
        <f>IF(B173="","",VLOOKUP(B173,Data!C:AN,5,0))</f>
        <v/>
      </c>
      <c r="F173" s="1" t="str">
        <f>IF(B173="","",VLOOKUP(B173,Data!C:AN,12,0))</f>
        <v/>
      </c>
      <c r="G173" s="1" t="str">
        <f>IF(B173="","",VLOOKUP(B173,Data!C:AN,25,0))</f>
        <v/>
      </c>
      <c r="H173" s="77" t="str">
        <f>IF(B173="","",VLOOKUP(B173,Data!C:AN,26,0))</f>
        <v/>
      </c>
      <c r="I173" s="1" t="str">
        <f>IF(B173="","",VLOOKUP(B173,Data!C:AN,34,0))</f>
        <v/>
      </c>
      <c r="J173" s="1" t="str">
        <f>IF(B173="","",VLOOKUP(B173,Data!C:AN,36,0))</f>
        <v/>
      </c>
      <c r="K173" s="82" t="str">
        <f>IF(B173="","",VLOOKUP(B173,Data!C:AN,37,0))</f>
        <v/>
      </c>
      <c r="L173" s="1" t="str">
        <f>IF(B173="","",VLOOKUP(B173,Data!C:AN,6,0))</f>
        <v/>
      </c>
      <c r="M173" s="1" t="str">
        <f>IF(B173="","",VLOOKUP(B173,Data!C:AN,7,0))</f>
        <v/>
      </c>
      <c r="N173" s="1" t="str">
        <f>IF(B173="","",VLOOKUP(B173,Data!C:AN,8,0))</f>
        <v/>
      </c>
      <c r="O173" s="1" t="str">
        <f>IF(B173="","",VLOOKUP(B173,Data!C:AN,10,0))</f>
        <v/>
      </c>
      <c r="P173" s="1" t="str">
        <f>IF(B173="","",VLOOKUP(B173,Data!C:AN,11,0))</f>
        <v/>
      </c>
      <c r="Q173" s="1" t="str">
        <f>IF(B173="","",VLOOKUP(B173,Data!C:AN,12,0))</f>
        <v/>
      </c>
      <c r="R173" s="1" t="str">
        <f>IF(B173="","",VLOOKUP(B173,Data!C:AN,13,0))</f>
        <v/>
      </c>
      <c r="S173" s="2" t="str">
        <f>IF(B173="","",VLOOKUP(B173,Data!C:AN,14,0))</f>
        <v/>
      </c>
      <c r="T173" s="2" t="str">
        <f>IF(B173="","",VLOOKUP(B173,Data!C:AN,15,0))</f>
        <v/>
      </c>
      <c r="U173" s="2" t="str">
        <f>IF(B173="","",VLOOKUP(B173,Data!C:AN,16,0))</f>
        <v/>
      </c>
      <c r="V173" s="195" t="str">
        <f>IF(B173="","",VLOOKUP(B173,Data!C:AN,17,0))</f>
        <v/>
      </c>
      <c r="W173" s="2" t="str">
        <f>IF(B173="","",VLOOKUP(B173,Data!C:AN,18,0))</f>
        <v/>
      </c>
      <c r="X173" s="1" t="str">
        <f>IF(B173="","",VLOOKUP(B173,Data!C:AN,19,0))</f>
        <v/>
      </c>
      <c r="Y173" s="1" t="str">
        <f>IF(B173="","",VLOOKUP(B173,Data!C:AN,20,0))</f>
        <v/>
      </c>
      <c r="Z173" s="1" t="str">
        <f>IF(B173="","",VLOOKUP(B173,Data!C:AN,21,0))</f>
        <v/>
      </c>
      <c r="AA173" s="1" t="str">
        <f>IF(B173="","",VLOOKUP(B173,Data!C:AN,22,0))</f>
        <v/>
      </c>
      <c r="AB173" s="1" t="str">
        <f>IF(B173="","",VLOOKUP(B173,Data!C:AN,23,0))</f>
        <v/>
      </c>
      <c r="AC173" s="1" t="str">
        <f>IF(B173="","",VLOOKUP(B173,Data!C:AN,24,0))</f>
        <v/>
      </c>
      <c r="AD173" s="1" t="str">
        <f>IF(B173="","",VLOOKUP(B173,Data!C:AN,26,0))</f>
        <v/>
      </c>
      <c r="AE173" s="1" t="str">
        <f>IF(B173="","",VLOOKUP(B173,Data!C:AN,28,0))</f>
        <v/>
      </c>
      <c r="AF173" s="1" t="str">
        <f>IF(B173="","",VLOOKUP(B173,Data!C:AN,29,0))</f>
        <v/>
      </c>
      <c r="AG173" s="1" t="str">
        <f>IF(B173="","",VLOOKUP(B173,Data!C:AN,30,0))</f>
        <v/>
      </c>
      <c r="AH173" s="1" t="str">
        <f>IF(B173="","",VLOOKUP(B173,Data!C:AN,31,0))</f>
        <v/>
      </c>
      <c r="AI173" s="55" t="str">
        <f>IF(B173="","",VLOOKUP(B173,Data!C:AN,32,0))</f>
        <v/>
      </c>
      <c r="AJ173" s="55" t="str">
        <f>IF(B173="","",VLOOKUP(B173,Data!C:AN,33,0))</f>
        <v/>
      </c>
    </row>
    <row r="174" spans="2:36" ht="15">
      <c r="B174" s="1" t="str">
        <f>IF($B$1=0,"",IF(COUNT($B$4:B173)+1&gt;$B$1,"",COUNT($B$4:B173)+1))</f>
        <v/>
      </c>
      <c r="C174" s="1" t="str">
        <f>IF(B174="","",VLOOKUP(B174,Data!C:AN,3,0))</f>
        <v/>
      </c>
      <c r="D174" s="1" t="str">
        <f>IF(B174="","",VLOOKUP(B174,Data!C:AN,4,0))</f>
        <v/>
      </c>
      <c r="E174" s="1" t="str">
        <f>IF(B174="","",VLOOKUP(B174,Data!C:AN,5,0))</f>
        <v/>
      </c>
      <c r="F174" s="1" t="str">
        <f>IF(B174="","",VLOOKUP(B174,Data!C:AN,12,0))</f>
        <v/>
      </c>
      <c r="G174" s="1" t="str">
        <f>IF(B174="","",VLOOKUP(B174,Data!C:AN,25,0))</f>
        <v/>
      </c>
      <c r="H174" s="77" t="str">
        <f>IF(B174="","",VLOOKUP(B174,Data!C:AN,26,0))</f>
        <v/>
      </c>
      <c r="I174" s="1" t="str">
        <f>IF(B174="","",VLOOKUP(B174,Data!C:AN,34,0))</f>
        <v/>
      </c>
      <c r="J174" s="1" t="str">
        <f>IF(B174="","",VLOOKUP(B174,Data!C:AN,36,0))</f>
        <v/>
      </c>
      <c r="K174" s="82" t="str">
        <f>IF(B174="","",VLOOKUP(B174,Data!C:AN,37,0))</f>
        <v/>
      </c>
      <c r="L174" s="1" t="str">
        <f>IF(B174="","",VLOOKUP(B174,Data!C:AN,6,0))</f>
        <v/>
      </c>
      <c r="M174" s="1" t="str">
        <f>IF(B174="","",VLOOKUP(B174,Data!C:AN,7,0))</f>
        <v/>
      </c>
      <c r="N174" s="1" t="str">
        <f>IF(B174="","",VLOOKUP(B174,Data!C:AN,8,0))</f>
        <v/>
      </c>
      <c r="O174" s="1" t="str">
        <f>IF(B174="","",VLOOKUP(B174,Data!C:AN,10,0))</f>
        <v/>
      </c>
      <c r="P174" s="1" t="str">
        <f>IF(B174="","",VLOOKUP(B174,Data!C:AN,11,0))</f>
        <v/>
      </c>
      <c r="Q174" s="1" t="str">
        <f>IF(B174="","",VLOOKUP(B174,Data!C:AN,12,0))</f>
        <v/>
      </c>
      <c r="R174" s="1" t="str">
        <f>IF(B174="","",VLOOKUP(B174,Data!C:AN,13,0))</f>
        <v/>
      </c>
      <c r="S174" s="2" t="str">
        <f>IF(B174="","",VLOOKUP(B174,Data!C:AN,14,0))</f>
        <v/>
      </c>
      <c r="T174" s="2" t="str">
        <f>IF(B174="","",VLOOKUP(B174,Data!C:AN,15,0))</f>
        <v/>
      </c>
      <c r="U174" s="2" t="str">
        <f>IF(B174="","",VLOOKUP(B174,Data!C:AN,16,0))</f>
        <v/>
      </c>
      <c r="V174" s="195" t="str">
        <f>IF(B174="","",VLOOKUP(B174,Data!C:AN,17,0))</f>
        <v/>
      </c>
      <c r="W174" s="2" t="str">
        <f>IF(B174="","",VLOOKUP(B174,Data!C:AN,18,0))</f>
        <v/>
      </c>
      <c r="X174" s="1" t="str">
        <f>IF(B174="","",VLOOKUP(B174,Data!C:AN,19,0))</f>
        <v/>
      </c>
      <c r="Y174" s="1" t="str">
        <f>IF(B174="","",VLOOKUP(B174,Data!C:AN,20,0))</f>
        <v/>
      </c>
      <c r="Z174" s="1" t="str">
        <f>IF(B174="","",VLOOKUP(B174,Data!C:AN,21,0))</f>
        <v/>
      </c>
      <c r="AA174" s="1" t="str">
        <f>IF(B174="","",VLOOKUP(B174,Data!C:AN,22,0))</f>
        <v/>
      </c>
      <c r="AB174" s="1" t="str">
        <f>IF(B174="","",VLOOKUP(B174,Data!C:AN,23,0))</f>
        <v/>
      </c>
      <c r="AC174" s="1" t="str">
        <f>IF(B174="","",VLOOKUP(B174,Data!C:AN,24,0))</f>
        <v/>
      </c>
      <c r="AD174" s="1" t="str">
        <f>IF(B174="","",VLOOKUP(B174,Data!C:AN,26,0))</f>
        <v/>
      </c>
      <c r="AE174" s="1" t="str">
        <f>IF(B174="","",VLOOKUP(B174,Data!C:AN,28,0))</f>
        <v/>
      </c>
      <c r="AF174" s="1" t="str">
        <f>IF(B174="","",VLOOKUP(B174,Data!C:AN,29,0))</f>
        <v/>
      </c>
      <c r="AG174" s="1" t="str">
        <f>IF(B174="","",VLOOKUP(B174,Data!C:AN,30,0))</f>
        <v/>
      </c>
      <c r="AH174" s="1" t="str">
        <f>IF(B174="","",VLOOKUP(B174,Data!C:AN,31,0))</f>
        <v/>
      </c>
      <c r="AI174" s="55" t="str">
        <f>IF(B174="","",VLOOKUP(B174,Data!C:AN,32,0))</f>
        <v/>
      </c>
      <c r="AJ174" s="55" t="str">
        <f>IF(B174="","",VLOOKUP(B174,Data!C:AN,33,0))</f>
        <v/>
      </c>
    </row>
    <row r="175" spans="2:36" ht="15">
      <c r="B175" s="1" t="str">
        <f>IF($B$1=0,"",IF(COUNT($B$4:B174)+1&gt;$B$1,"",COUNT($B$4:B174)+1))</f>
        <v/>
      </c>
      <c r="C175" s="1" t="str">
        <f>IF(B175="","",VLOOKUP(B175,Data!C:AN,3,0))</f>
        <v/>
      </c>
      <c r="D175" s="1" t="str">
        <f>IF(B175="","",VLOOKUP(B175,Data!C:AN,4,0))</f>
        <v/>
      </c>
      <c r="E175" s="1" t="str">
        <f>IF(B175="","",VLOOKUP(B175,Data!C:AN,5,0))</f>
        <v/>
      </c>
      <c r="F175" s="1" t="str">
        <f>IF(B175="","",VLOOKUP(B175,Data!C:AN,12,0))</f>
        <v/>
      </c>
      <c r="G175" s="1" t="str">
        <f>IF(B175="","",VLOOKUP(B175,Data!C:AN,25,0))</f>
        <v/>
      </c>
      <c r="H175" s="77" t="str">
        <f>IF(B175="","",VLOOKUP(B175,Data!C:AN,26,0))</f>
        <v/>
      </c>
      <c r="I175" s="1" t="str">
        <f>IF(B175="","",VLOOKUP(B175,Data!C:AN,34,0))</f>
        <v/>
      </c>
      <c r="J175" s="1" t="str">
        <f>IF(B175="","",VLOOKUP(B175,Data!C:AN,36,0))</f>
        <v/>
      </c>
      <c r="K175" s="82" t="str">
        <f>IF(B175="","",VLOOKUP(B175,Data!C:AN,37,0))</f>
        <v/>
      </c>
      <c r="L175" s="1" t="str">
        <f>IF(B175="","",VLOOKUP(B175,Data!C:AN,6,0))</f>
        <v/>
      </c>
      <c r="M175" s="1" t="str">
        <f>IF(B175="","",VLOOKUP(B175,Data!C:AN,7,0))</f>
        <v/>
      </c>
      <c r="N175" s="1" t="str">
        <f>IF(B175="","",VLOOKUP(B175,Data!C:AN,8,0))</f>
        <v/>
      </c>
      <c r="O175" s="1" t="str">
        <f>IF(B175="","",VLOOKUP(B175,Data!C:AN,10,0))</f>
        <v/>
      </c>
      <c r="P175" s="1" t="str">
        <f>IF(B175="","",VLOOKUP(B175,Data!C:AN,11,0))</f>
        <v/>
      </c>
      <c r="Q175" s="1" t="str">
        <f>IF(B175="","",VLOOKUP(B175,Data!C:AN,12,0))</f>
        <v/>
      </c>
      <c r="R175" s="1" t="str">
        <f>IF(B175="","",VLOOKUP(B175,Data!C:AN,13,0))</f>
        <v/>
      </c>
      <c r="S175" s="2" t="str">
        <f>IF(B175="","",VLOOKUP(B175,Data!C:AN,14,0))</f>
        <v/>
      </c>
      <c r="T175" s="2" t="str">
        <f>IF(B175="","",VLOOKUP(B175,Data!C:AN,15,0))</f>
        <v/>
      </c>
      <c r="U175" s="2" t="str">
        <f>IF(B175="","",VLOOKUP(B175,Data!C:AN,16,0))</f>
        <v/>
      </c>
      <c r="V175" s="195" t="str">
        <f>IF(B175="","",VLOOKUP(B175,Data!C:AN,17,0))</f>
        <v/>
      </c>
      <c r="W175" s="2" t="str">
        <f>IF(B175="","",VLOOKUP(B175,Data!C:AN,18,0))</f>
        <v/>
      </c>
      <c r="X175" s="1" t="str">
        <f>IF(B175="","",VLOOKUP(B175,Data!C:AN,19,0))</f>
        <v/>
      </c>
      <c r="Y175" s="1" t="str">
        <f>IF(B175="","",VLOOKUP(B175,Data!C:AN,20,0))</f>
        <v/>
      </c>
      <c r="Z175" s="1" t="str">
        <f>IF(B175="","",VLOOKUP(B175,Data!C:AN,21,0))</f>
        <v/>
      </c>
      <c r="AA175" s="1" t="str">
        <f>IF(B175="","",VLOOKUP(B175,Data!C:AN,22,0))</f>
        <v/>
      </c>
      <c r="AB175" s="1" t="str">
        <f>IF(B175="","",VLOOKUP(B175,Data!C:AN,23,0))</f>
        <v/>
      </c>
      <c r="AC175" s="1" t="str">
        <f>IF(B175="","",VLOOKUP(B175,Data!C:AN,24,0))</f>
        <v/>
      </c>
      <c r="AD175" s="1" t="str">
        <f>IF(B175="","",VLOOKUP(B175,Data!C:AN,26,0))</f>
        <v/>
      </c>
      <c r="AE175" s="1" t="str">
        <f>IF(B175="","",VLOOKUP(B175,Data!C:AN,28,0))</f>
        <v/>
      </c>
      <c r="AF175" s="1" t="str">
        <f>IF(B175="","",VLOOKUP(B175,Data!C:AN,29,0))</f>
        <v/>
      </c>
      <c r="AG175" s="1" t="str">
        <f>IF(B175="","",VLOOKUP(B175,Data!C:AN,30,0))</f>
        <v/>
      </c>
      <c r="AH175" s="1" t="str">
        <f>IF(B175="","",VLOOKUP(B175,Data!C:AN,31,0))</f>
        <v/>
      </c>
      <c r="AI175" s="55" t="str">
        <f>IF(B175="","",VLOOKUP(B175,Data!C:AN,32,0))</f>
        <v/>
      </c>
      <c r="AJ175" s="55" t="str">
        <f>IF(B175="","",VLOOKUP(B175,Data!C:AN,33,0))</f>
        <v/>
      </c>
    </row>
    <row r="176" spans="2:36" ht="15">
      <c r="B176" s="1" t="str">
        <f>IF($B$1=0,"",IF(COUNT($B$4:B175)+1&gt;$B$1,"",COUNT($B$4:B175)+1))</f>
        <v/>
      </c>
      <c r="C176" s="1" t="str">
        <f>IF(B176="","",VLOOKUP(B176,Data!C:AN,3,0))</f>
        <v/>
      </c>
      <c r="D176" s="1" t="str">
        <f>IF(B176="","",VLOOKUP(B176,Data!C:AN,4,0))</f>
        <v/>
      </c>
      <c r="E176" s="1" t="str">
        <f>IF(B176="","",VLOOKUP(B176,Data!C:AN,5,0))</f>
        <v/>
      </c>
      <c r="F176" s="1" t="str">
        <f>IF(B176="","",VLOOKUP(B176,Data!C:AN,12,0))</f>
        <v/>
      </c>
      <c r="G176" s="1" t="str">
        <f>IF(B176="","",VLOOKUP(B176,Data!C:AN,25,0))</f>
        <v/>
      </c>
      <c r="H176" s="77" t="str">
        <f>IF(B176="","",VLOOKUP(B176,Data!C:AN,26,0))</f>
        <v/>
      </c>
      <c r="I176" s="1" t="str">
        <f>IF(B176="","",VLOOKUP(B176,Data!C:AN,34,0))</f>
        <v/>
      </c>
      <c r="J176" s="1" t="str">
        <f>IF(B176="","",VLOOKUP(B176,Data!C:AN,36,0))</f>
        <v/>
      </c>
      <c r="K176" s="82" t="str">
        <f>IF(B176="","",VLOOKUP(B176,Data!C:AN,37,0))</f>
        <v/>
      </c>
      <c r="L176" s="1" t="str">
        <f>IF(B176="","",VLOOKUP(B176,Data!C:AN,6,0))</f>
        <v/>
      </c>
      <c r="M176" s="1" t="str">
        <f>IF(B176="","",VLOOKUP(B176,Data!C:AN,7,0))</f>
        <v/>
      </c>
      <c r="N176" s="1" t="str">
        <f>IF(B176="","",VLOOKUP(B176,Data!C:AN,8,0))</f>
        <v/>
      </c>
      <c r="O176" s="1" t="str">
        <f>IF(B176="","",VLOOKUP(B176,Data!C:AN,10,0))</f>
        <v/>
      </c>
      <c r="P176" s="1" t="str">
        <f>IF(B176="","",VLOOKUP(B176,Data!C:AN,11,0))</f>
        <v/>
      </c>
      <c r="Q176" s="1" t="str">
        <f>IF(B176="","",VLOOKUP(B176,Data!C:AN,12,0))</f>
        <v/>
      </c>
      <c r="R176" s="1" t="str">
        <f>IF(B176="","",VLOOKUP(B176,Data!C:AN,13,0))</f>
        <v/>
      </c>
      <c r="S176" s="2" t="str">
        <f>IF(B176="","",VLOOKUP(B176,Data!C:AN,14,0))</f>
        <v/>
      </c>
      <c r="T176" s="2" t="str">
        <f>IF(B176="","",VLOOKUP(B176,Data!C:AN,15,0))</f>
        <v/>
      </c>
      <c r="U176" s="2" t="str">
        <f>IF(B176="","",VLOOKUP(B176,Data!C:AN,16,0))</f>
        <v/>
      </c>
      <c r="V176" s="195" t="str">
        <f>IF(B176="","",VLOOKUP(B176,Data!C:AN,17,0))</f>
        <v/>
      </c>
      <c r="W176" s="2" t="str">
        <f>IF(B176="","",VLOOKUP(B176,Data!C:AN,18,0))</f>
        <v/>
      </c>
      <c r="X176" s="1" t="str">
        <f>IF(B176="","",VLOOKUP(B176,Data!C:AN,19,0))</f>
        <v/>
      </c>
      <c r="Y176" s="1" t="str">
        <f>IF(B176="","",VLOOKUP(B176,Data!C:AN,20,0))</f>
        <v/>
      </c>
      <c r="Z176" s="1" t="str">
        <f>IF(B176="","",VLOOKUP(B176,Data!C:AN,21,0))</f>
        <v/>
      </c>
      <c r="AA176" s="1" t="str">
        <f>IF(B176="","",VLOOKUP(B176,Data!C:AN,22,0))</f>
        <v/>
      </c>
      <c r="AB176" s="1" t="str">
        <f>IF(B176="","",VLOOKUP(B176,Data!C:AN,23,0))</f>
        <v/>
      </c>
      <c r="AC176" s="1" t="str">
        <f>IF(B176="","",VLOOKUP(B176,Data!C:AN,24,0))</f>
        <v/>
      </c>
      <c r="AD176" s="1" t="str">
        <f>IF(B176="","",VLOOKUP(B176,Data!C:AN,26,0))</f>
        <v/>
      </c>
      <c r="AE176" s="1" t="str">
        <f>IF(B176="","",VLOOKUP(B176,Data!C:AN,28,0))</f>
        <v/>
      </c>
      <c r="AF176" s="1" t="str">
        <f>IF(B176="","",VLOOKUP(B176,Data!C:AN,29,0))</f>
        <v/>
      </c>
      <c r="AG176" s="1" t="str">
        <f>IF(B176="","",VLOOKUP(B176,Data!C:AN,30,0))</f>
        <v/>
      </c>
      <c r="AH176" s="1" t="str">
        <f>IF(B176="","",VLOOKUP(B176,Data!C:AN,31,0))</f>
        <v/>
      </c>
      <c r="AI176" s="55" t="str">
        <f>IF(B176="","",VLOOKUP(B176,Data!C:AN,32,0))</f>
        <v/>
      </c>
      <c r="AJ176" s="55" t="str">
        <f>IF(B176="","",VLOOKUP(B176,Data!C:AN,33,0))</f>
        <v/>
      </c>
    </row>
    <row r="177" spans="2:36" ht="15">
      <c r="B177" s="1" t="str">
        <f>IF($B$1=0,"",IF(COUNT($B$4:B176)+1&gt;$B$1,"",COUNT($B$4:B176)+1))</f>
        <v/>
      </c>
      <c r="C177" s="1" t="str">
        <f>IF(B177="","",VLOOKUP(B177,Data!C:AN,3,0))</f>
        <v/>
      </c>
      <c r="D177" s="1" t="str">
        <f>IF(B177="","",VLOOKUP(B177,Data!C:AN,4,0))</f>
        <v/>
      </c>
      <c r="E177" s="1" t="str">
        <f>IF(B177="","",VLOOKUP(B177,Data!C:AN,5,0))</f>
        <v/>
      </c>
      <c r="F177" s="1" t="str">
        <f>IF(B177="","",VLOOKUP(B177,Data!C:AN,12,0))</f>
        <v/>
      </c>
      <c r="G177" s="1" t="str">
        <f>IF(B177="","",VLOOKUP(B177,Data!C:AN,25,0))</f>
        <v/>
      </c>
      <c r="H177" s="77" t="str">
        <f>IF(B177="","",VLOOKUP(B177,Data!C:AN,26,0))</f>
        <v/>
      </c>
      <c r="I177" s="1" t="str">
        <f>IF(B177="","",VLOOKUP(B177,Data!C:AN,34,0))</f>
        <v/>
      </c>
      <c r="J177" s="1" t="str">
        <f>IF(B177="","",VLOOKUP(B177,Data!C:AN,36,0))</f>
        <v/>
      </c>
      <c r="K177" s="82" t="str">
        <f>IF(B177="","",VLOOKUP(B177,Data!C:AN,37,0))</f>
        <v/>
      </c>
      <c r="L177" s="1" t="str">
        <f>IF(B177="","",VLOOKUP(B177,Data!C:AN,6,0))</f>
        <v/>
      </c>
      <c r="M177" s="1" t="str">
        <f>IF(B177="","",VLOOKUP(B177,Data!C:AN,7,0))</f>
        <v/>
      </c>
      <c r="N177" s="1" t="str">
        <f>IF(B177="","",VLOOKUP(B177,Data!C:AN,8,0))</f>
        <v/>
      </c>
      <c r="O177" s="1" t="str">
        <f>IF(B177="","",VLOOKUP(B177,Data!C:AN,10,0))</f>
        <v/>
      </c>
      <c r="P177" s="1" t="str">
        <f>IF(B177="","",VLOOKUP(B177,Data!C:AN,11,0))</f>
        <v/>
      </c>
      <c r="Q177" s="1" t="str">
        <f>IF(B177="","",VLOOKUP(B177,Data!C:AN,12,0))</f>
        <v/>
      </c>
      <c r="R177" s="1" t="str">
        <f>IF(B177="","",VLOOKUP(B177,Data!C:AN,13,0))</f>
        <v/>
      </c>
      <c r="S177" s="2" t="str">
        <f>IF(B177="","",VLOOKUP(B177,Data!C:AN,14,0))</f>
        <v/>
      </c>
      <c r="T177" s="2" t="str">
        <f>IF(B177="","",VLOOKUP(B177,Data!C:AN,15,0))</f>
        <v/>
      </c>
      <c r="U177" s="2" t="str">
        <f>IF(B177="","",VLOOKUP(B177,Data!C:AN,16,0))</f>
        <v/>
      </c>
      <c r="V177" s="195" t="str">
        <f>IF(B177="","",VLOOKUP(B177,Data!C:AN,17,0))</f>
        <v/>
      </c>
      <c r="W177" s="2" t="str">
        <f>IF(B177="","",VLOOKUP(B177,Data!C:AN,18,0))</f>
        <v/>
      </c>
      <c r="X177" s="1" t="str">
        <f>IF(B177="","",VLOOKUP(B177,Data!C:AN,19,0))</f>
        <v/>
      </c>
      <c r="Y177" s="1" t="str">
        <f>IF(B177="","",VLOOKUP(B177,Data!C:AN,20,0))</f>
        <v/>
      </c>
      <c r="Z177" s="1" t="str">
        <f>IF(B177="","",VLOOKUP(B177,Data!C:AN,21,0))</f>
        <v/>
      </c>
      <c r="AA177" s="1" t="str">
        <f>IF(B177="","",VLOOKUP(B177,Data!C:AN,22,0))</f>
        <v/>
      </c>
      <c r="AB177" s="1" t="str">
        <f>IF(B177="","",VLOOKUP(B177,Data!C:AN,23,0))</f>
        <v/>
      </c>
      <c r="AC177" s="1" t="str">
        <f>IF(B177="","",VLOOKUP(B177,Data!C:AN,24,0))</f>
        <v/>
      </c>
      <c r="AD177" s="1" t="str">
        <f>IF(B177="","",VLOOKUP(B177,Data!C:AN,26,0))</f>
        <v/>
      </c>
      <c r="AE177" s="1" t="str">
        <f>IF(B177="","",VLOOKUP(B177,Data!C:AN,28,0))</f>
        <v/>
      </c>
      <c r="AF177" s="1" t="str">
        <f>IF(B177="","",VLOOKUP(B177,Data!C:AN,29,0))</f>
        <v/>
      </c>
      <c r="AG177" s="1" t="str">
        <f>IF(B177="","",VLOOKUP(B177,Data!C:AN,30,0))</f>
        <v/>
      </c>
      <c r="AH177" s="1" t="str">
        <f>IF(B177="","",VLOOKUP(B177,Data!C:AN,31,0))</f>
        <v/>
      </c>
      <c r="AI177" s="55" t="str">
        <f>IF(B177="","",VLOOKUP(B177,Data!C:AN,32,0))</f>
        <v/>
      </c>
      <c r="AJ177" s="55" t="str">
        <f>IF(B177="","",VLOOKUP(B177,Data!C:AN,33,0))</f>
        <v/>
      </c>
    </row>
    <row r="178" spans="2:36" ht="15">
      <c r="B178" s="1" t="str">
        <f>IF($B$1=0,"",IF(COUNT($B$4:B177)+1&gt;$B$1,"",COUNT($B$4:B177)+1))</f>
        <v/>
      </c>
      <c r="C178" s="1" t="str">
        <f>IF(B178="","",VLOOKUP(B178,Data!C:AN,3,0))</f>
        <v/>
      </c>
      <c r="D178" s="1" t="str">
        <f>IF(B178="","",VLOOKUP(B178,Data!C:AN,4,0))</f>
        <v/>
      </c>
      <c r="E178" s="1" t="str">
        <f>IF(B178="","",VLOOKUP(B178,Data!C:AN,5,0))</f>
        <v/>
      </c>
      <c r="F178" s="1" t="str">
        <f>IF(B178="","",VLOOKUP(B178,Data!C:AN,12,0))</f>
        <v/>
      </c>
      <c r="G178" s="1" t="str">
        <f>IF(B178="","",VLOOKUP(B178,Data!C:AN,25,0))</f>
        <v/>
      </c>
      <c r="H178" s="77" t="str">
        <f>IF(B178="","",VLOOKUP(B178,Data!C:AN,26,0))</f>
        <v/>
      </c>
      <c r="I178" s="1" t="str">
        <f>IF(B178="","",VLOOKUP(B178,Data!C:AN,34,0))</f>
        <v/>
      </c>
      <c r="J178" s="1" t="str">
        <f>IF(B178="","",VLOOKUP(B178,Data!C:AN,36,0))</f>
        <v/>
      </c>
      <c r="K178" s="82" t="str">
        <f>IF(B178="","",VLOOKUP(B178,Data!C:AN,37,0))</f>
        <v/>
      </c>
      <c r="L178" s="1" t="str">
        <f>IF(B178="","",VLOOKUP(B178,Data!C:AN,6,0))</f>
        <v/>
      </c>
      <c r="M178" s="1" t="str">
        <f>IF(B178="","",VLOOKUP(B178,Data!C:AN,7,0))</f>
        <v/>
      </c>
      <c r="N178" s="1" t="str">
        <f>IF(B178="","",VLOOKUP(B178,Data!C:AN,8,0))</f>
        <v/>
      </c>
      <c r="O178" s="1" t="str">
        <f>IF(B178="","",VLOOKUP(B178,Data!C:AN,10,0))</f>
        <v/>
      </c>
      <c r="P178" s="1" t="str">
        <f>IF(B178="","",VLOOKUP(B178,Data!C:AN,11,0))</f>
        <v/>
      </c>
      <c r="Q178" s="1" t="str">
        <f>IF(B178="","",VLOOKUP(B178,Data!C:AN,12,0))</f>
        <v/>
      </c>
      <c r="R178" s="1" t="str">
        <f>IF(B178="","",VLOOKUP(B178,Data!C:AN,13,0))</f>
        <v/>
      </c>
      <c r="S178" s="2" t="str">
        <f>IF(B178="","",VLOOKUP(B178,Data!C:AN,14,0))</f>
        <v/>
      </c>
      <c r="T178" s="2" t="str">
        <f>IF(B178="","",VLOOKUP(B178,Data!C:AN,15,0))</f>
        <v/>
      </c>
      <c r="U178" s="2" t="str">
        <f>IF(B178="","",VLOOKUP(B178,Data!C:AN,16,0))</f>
        <v/>
      </c>
      <c r="V178" s="195" t="str">
        <f>IF(B178="","",VLOOKUP(B178,Data!C:AN,17,0))</f>
        <v/>
      </c>
      <c r="W178" s="2" t="str">
        <f>IF(B178="","",VLOOKUP(B178,Data!C:AN,18,0))</f>
        <v/>
      </c>
      <c r="X178" s="1" t="str">
        <f>IF(B178="","",VLOOKUP(B178,Data!C:AN,19,0))</f>
        <v/>
      </c>
      <c r="Y178" s="1" t="str">
        <f>IF(B178="","",VLOOKUP(B178,Data!C:AN,20,0))</f>
        <v/>
      </c>
      <c r="Z178" s="1" t="str">
        <f>IF(B178="","",VLOOKUP(B178,Data!C:AN,21,0))</f>
        <v/>
      </c>
      <c r="AA178" s="1" t="str">
        <f>IF(B178="","",VLOOKUP(B178,Data!C:AN,22,0))</f>
        <v/>
      </c>
      <c r="AB178" s="1" t="str">
        <f>IF(B178="","",VLOOKUP(B178,Data!C:AN,23,0))</f>
        <v/>
      </c>
      <c r="AC178" s="1" t="str">
        <f>IF(B178="","",VLOOKUP(B178,Data!C:AN,24,0))</f>
        <v/>
      </c>
      <c r="AD178" s="1" t="str">
        <f>IF(B178="","",VLOOKUP(B178,Data!C:AN,26,0))</f>
        <v/>
      </c>
      <c r="AE178" s="1" t="str">
        <f>IF(B178="","",VLOOKUP(B178,Data!C:AN,28,0))</f>
        <v/>
      </c>
      <c r="AF178" s="1" t="str">
        <f>IF(B178="","",VLOOKUP(B178,Data!C:AN,29,0))</f>
        <v/>
      </c>
      <c r="AG178" s="1" t="str">
        <f>IF(B178="","",VLOOKUP(B178,Data!C:AN,30,0))</f>
        <v/>
      </c>
      <c r="AH178" s="1" t="str">
        <f>IF(B178="","",VLOOKUP(B178,Data!C:AN,31,0))</f>
        <v/>
      </c>
      <c r="AI178" s="55" t="str">
        <f>IF(B178="","",VLOOKUP(B178,Data!C:AN,32,0))</f>
        <v/>
      </c>
      <c r="AJ178" s="55" t="str">
        <f>IF(B178="","",VLOOKUP(B178,Data!C:AN,33,0))</f>
        <v/>
      </c>
    </row>
    <row r="179" spans="2:36" ht="15">
      <c r="B179" s="1" t="str">
        <f>IF($B$1=0,"",IF(COUNT($B$4:B178)+1&gt;$B$1,"",COUNT($B$4:B178)+1))</f>
        <v/>
      </c>
      <c r="C179" s="1" t="str">
        <f>IF(B179="","",VLOOKUP(B179,Data!C:AN,3,0))</f>
        <v/>
      </c>
      <c r="D179" s="1" t="str">
        <f>IF(B179="","",VLOOKUP(B179,Data!C:AN,4,0))</f>
        <v/>
      </c>
      <c r="E179" s="1" t="str">
        <f>IF(B179="","",VLOOKUP(B179,Data!C:AN,5,0))</f>
        <v/>
      </c>
      <c r="F179" s="1" t="str">
        <f>IF(B179="","",VLOOKUP(B179,Data!C:AN,12,0))</f>
        <v/>
      </c>
      <c r="G179" s="1" t="str">
        <f>IF(B179="","",VLOOKUP(B179,Data!C:AN,25,0))</f>
        <v/>
      </c>
      <c r="H179" s="77" t="str">
        <f>IF(B179="","",VLOOKUP(B179,Data!C:AN,26,0))</f>
        <v/>
      </c>
      <c r="I179" s="1" t="str">
        <f>IF(B179="","",VLOOKUP(B179,Data!C:AN,34,0))</f>
        <v/>
      </c>
      <c r="J179" s="1" t="str">
        <f>IF(B179="","",VLOOKUP(B179,Data!C:AN,36,0))</f>
        <v/>
      </c>
      <c r="K179" s="82" t="str">
        <f>IF(B179="","",VLOOKUP(B179,Data!C:AN,37,0))</f>
        <v/>
      </c>
      <c r="L179" s="1" t="str">
        <f>IF(B179="","",VLOOKUP(B179,Data!C:AN,6,0))</f>
        <v/>
      </c>
      <c r="M179" s="1" t="str">
        <f>IF(B179="","",VLOOKUP(B179,Data!C:AN,7,0))</f>
        <v/>
      </c>
      <c r="N179" s="1" t="str">
        <f>IF(B179="","",VLOOKUP(B179,Data!C:AN,8,0))</f>
        <v/>
      </c>
      <c r="O179" s="1" t="str">
        <f>IF(B179="","",VLOOKUP(B179,Data!C:AN,10,0))</f>
        <v/>
      </c>
      <c r="P179" s="1" t="str">
        <f>IF(B179="","",VLOOKUP(B179,Data!C:AN,11,0))</f>
        <v/>
      </c>
      <c r="Q179" s="1" t="str">
        <f>IF(B179="","",VLOOKUP(B179,Data!C:AN,12,0))</f>
        <v/>
      </c>
      <c r="R179" s="1" t="str">
        <f>IF(B179="","",VLOOKUP(B179,Data!C:AN,13,0))</f>
        <v/>
      </c>
      <c r="S179" s="2" t="str">
        <f>IF(B179="","",VLOOKUP(B179,Data!C:AN,14,0))</f>
        <v/>
      </c>
      <c r="T179" s="2" t="str">
        <f>IF(B179="","",VLOOKUP(B179,Data!C:AN,15,0))</f>
        <v/>
      </c>
      <c r="U179" s="2" t="str">
        <f>IF(B179="","",VLOOKUP(B179,Data!C:AN,16,0))</f>
        <v/>
      </c>
      <c r="V179" s="195" t="str">
        <f>IF(B179="","",VLOOKUP(B179,Data!C:AN,17,0))</f>
        <v/>
      </c>
      <c r="W179" s="2" t="str">
        <f>IF(B179="","",VLOOKUP(B179,Data!C:AN,18,0))</f>
        <v/>
      </c>
      <c r="X179" s="1" t="str">
        <f>IF(B179="","",VLOOKUP(B179,Data!C:AN,19,0))</f>
        <v/>
      </c>
      <c r="Y179" s="1" t="str">
        <f>IF(B179="","",VLOOKUP(B179,Data!C:AN,20,0))</f>
        <v/>
      </c>
      <c r="Z179" s="1" t="str">
        <f>IF(B179="","",VLOOKUP(B179,Data!C:AN,21,0))</f>
        <v/>
      </c>
      <c r="AA179" s="1" t="str">
        <f>IF(B179="","",VLOOKUP(B179,Data!C:AN,22,0))</f>
        <v/>
      </c>
      <c r="AB179" s="1" t="str">
        <f>IF(B179="","",VLOOKUP(B179,Data!C:AN,23,0))</f>
        <v/>
      </c>
      <c r="AC179" s="1" t="str">
        <f>IF(B179="","",VLOOKUP(B179,Data!C:AN,24,0))</f>
        <v/>
      </c>
      <c r="AD179" s="1" t="str">
        <f>IF(B179="","",VLOOKUP(B179,Data!C:AN,26,0))</f>
        <v/>
      </c>
      <c r="AE179" s="1" t="str">
        <f>IF(B179="","",VLOOKUP(B179,Data!C:AN,28,0))</f>
        <v/>
      </c>
      <c r="AF179" s="1" t="str">
        <f>IF(B179="","",VLOOKUP(B179,Data!C:AN,29,0))</f>
        <v/>
      </c>
      <c r="AG179" s="1" t="str">
        <f>IF(B179="","",VLOOKUP(B179,Data!C:AN,30,0))</f>
        <v/>
      </c>
      <c r="AH179" s="1" t="str">
        <f>IF(B179="","",VLOOKUP(B179,Data!C:AN,31,0))</f>
        <v/>
      </c>
      <c r="AI179" s="55" t="str">
        <f>IF(B179="","",VLOOKUP(B179,Data!C:AN,32,0))</f>
        <v/>
      </c>
      <c r="AJ179" s="55" t="str">
        <f>IF(B179="","",VLOOKUP(B179,Data!C:AN,33,0))</f>
        <v/>
      </c>
    </row>
    <row r="180" spans="2:36" ht="15">
      <c r="B180" s="1" t="str">
        <f>IF($B$1=0,"",IF(COUNT($B$4:B179)+1&gt;$B$1,"",COUNT($B$4:B179)+1))</f>
        <v/>
      </c>
      <c r="C180" s="1" t="str">
        <f>IF(B180="","",VLOOKUP(B180,Data!C:AN,3,0))</f>
        <v/>
      </c>
      <c r="D180" s="1" t="str">
        <f>IF(B180="","",VLOOKUP(B180,Data!C:AN,4,0))</f>
        <v/>
      </c>
      <c r="E180" s="1" t="str">
        <f>IF(B180="","",VLOOKUP(B180,Data!C:AN,5,0))</f>
        <v/>
      </c>
      <c r="F180" s="1" t="str">
        <f>IF(B180="","",VLOOKUP(B180,Data!C:AN,12,0))</f>
        <v/>
      </c>
      <c r="G180" s="1" t="str">
        <f>IF(B180="","",VLOOKUP(B180,Data!C:AN,25,0))</f>
        <v/>
      </c>
      <c r="H180" s="77" t="str">
        <f>IF(B180="","",VLOOKUP(B180,Data!C:AN,26,0))</f>
        <v/>
      </c>
      <c r="I180" s="1" t="str">
        <f>IF(B180="","",VLOOKUP(B180,Data!C:AN,34,0))</f>
        <v/>
      </c>
      <c r="J180" s="1" t="str">
        <f>IF(B180="","",VLOOKUP(B180,Data!C:AN,36,0))</f>
        <v/>
      </c>
      <c r="K180" s="82" t="str">
        <f>IF(B180="","",VLOOKUP(B180,Data!C:AN,37,0))</f>
        <v/>
      </c>
      <c r="L180" s="1" t="str">
        <f>IF(B180="","",VLOOKUP(B180,Data!C:AN,6,0))</f>
        <v/>
      </c>
      <c r="M180" s="1" t="str">
        <f>IF(B180="","",VLOOKUP(B180,Data!C:AN,7,0))</f>
        <v/>
      </c>
      <c r="N180" s="1" t="str">
        <f>IF(B180="","",VLOOKUP(B180,Data!C:AN,8,0))</f>
        <v/>
      </c>
      <c r="O180" s="1" t="str">
        <f>IF(B180="","",VLOOKUP(B180,Data!C:AN,10,0))</f>
        <v/>
      </c>
      <c r="P180" s="1" t="str">
        <f>IF(B180="","",VLOOKUP(B180,Data!C:AN,11,0))</f>
        <v/>
      </c>
      <c r="Q180" s="1" t="str">
        <f>IF(B180="","",VLOOKUP(B180,Data!C:AN,12,0))</f>
        <v/>
      </c>
      <c r="R180" s="1" t="str">
        <f>IF(B180="","",VLOOKUP(B180,Data!C:AN,13,0))</f>
        <v/>
      </c>
      <c r="S180" s="2" t="str">
        <f>IF(B180="","",VLOOKUP(B180,Data!C:AN,14,0))</f>
        <v/>
      </c>
      <c r="T180" s="2" t="str">
        <f>IF(B180="","",VLOOKUP(B180,Data!C:AN,15,0))</f>
        <v/>
      </c>
      <c r="U180" s="2" t="str">
        <f>IF(B180="","",VLOOKUP(B180,Data!C:AN,16,0))</f>
        <v/>
      </c>
      <c r="V180" s="195" t="str">
        <f>IF(B180="","",VLOOKUP(B180,Data!C:AN,17,0))</f>
        <v/>
      </c>
      <c r="W180" s="2" t="str">
        <f>IF(B180="","",VLOOKUP(B180,Data!C:AN,18,0))</f>
        <v/>
      </c>
      <c r="X180" s="1" t="str">
        <f>IF(B180="","",VLOOKUP(B180,Data!C:AN,19,0))</f>
        <v/>
      </c>
      <c r="Y180" s="1" t="str">
        <f>IF(B180="","",VLOOKUP(B180,Data!C:AN,20,0))</f>
        <v/>
      </c>
      <c r="Z180" s="1" t="str">
        <f>IF(B180="","",VLOOKUP(B180,Data!C:AN,21,0))</f>
        <v/>
      </c>
      <c r="AA180" s="1" t="str">
        <f>IF(B180="","",VLOOKUP(B180,Data!C:AN,22,0))</f>
        <v/>
      </c>
      <c r="AB180" s="1" t="str">
        <f>IF(B180="","",VLOOKUP(B180,Data!C:AN,23,0))</f>
        <v/>
      </c>
      <c r="AC180" s="1" t="str">
        <f>IF(B180="","",VLOOKUP(B180,Data!C:AN,24,0))</f>
        <v/>
      </c>
      <c r="AD180" s="1" t="str">
        <f>IF(B180="","",VLOOKUP(B180,Data!C:AN,26,0))</f>
        <v/>
      </c>
      <c r="AE180" s="1" t="str">
        <f>IF(B180="","",VLOOKUP(B180,Data!C:AN,28,0))</f>
        <v/>
      </c>
      <c r="AF180" s="1" t="str">
        <f>IF(B180="","",VLOOKUP(B180,Data!C:AN,29,0))</f>
        <v/>
      </c>
      <c r="AG180" s="1" t="str">
        <f>IF(B180="","",VLOOKUP(B180,Data!C:AN,30,0))</f>
        <v/>
      </c>
      <c r="AH180" s="1" t="str">
        <f>IF(B180="","",VLOOKUP(B180,Data!C:AN,31,0))</f>
        <v/>
      </c>
      <c r="AI180" s="55" t="str">
        <f>IF(B180="","",VLOOKUP(B180,Data!C:AN,32,0))</f>
        <v/>
      </c>
      <c r="AJ180" s="55" t="str">
        <f>IF(B180="","",VLOOKUP(B180,Data!C:AN,33,0))</f>
        <v/>
      </c>
    </row>
    <row r="181" spans="2:36" ht="15">
      <c r="B181" s="1" t="str">
        <f>IF($B$1=0,"",IF(COUNT($B$4:B180)+1&gt;$B$1,"",COUNT($B$4:B180)+1))</f>
        <v/>
      </c>
      <c r="C181" s="1" t="str">
        <f>IF(B181="","",VLOOKUP(B181,Data!C:AN,3,0))</f>
        <v/>
      </c>
      <c r="D181" s="1" t="str">
        <f>IF(B181="","",VLOOKUP(B181,Data!C:AN,4,0))</f>
        <v/>
      </c>
      <c r="E181" s="1" t="str">
        <f>IF(B181="","",VLOOKUP(B181,Data!C:AN,5,0))</f>
        <v/>
      </c>
      <c r="F181" s="1" t="str">
        <f>IF(B181="","",VLOOKUP(B181,Data!C:AN,12,0))</f>
        <v/>
      </c>
      <c r="G181" s="1" t="str">
        <f>IF(B181="","",VLOOKUP(B181,Data!C:AN,25,0))</f>
        <v/>
      </c>
      <c r="H181" s="77" t="str">
        <f>IF(B181="","",VLOOKUP(B181,Data!C:AN,26,0))</f>
        <v/>
      </c>
      <c r="I181" s="1" t="str">
        <f>IF(B181="","",VLOOKUP(B181,Data!C:AN,34,0))</f>
        <v/>
      </c>
      <c r="J181" s="1" t="str">
        <f>IF(B181="","",VLOOKUP(B181,Data!C:AN,36,0))</f>
        <v/>
      </c>
      <c r="K181" s="82" t="str">
        <f>IF(B181="","",VLOOKUP(B181,Data!C:AN,37,0))</f>
        <v/>
      </c>
      <c r="L181" s="1" t="str">
        <f>IF(B181="","",VLOOKUP(B181,Data!C:AN,6,0))</f>
        <v/>
      </c>
      <c r="M181" s="1" t="str">
        <f>IF(B181="","",VLOOKUP(B181,Data!C:AN,7,0))</f>
        <v/>
      </c>
      <c r="N181" s="1" t="str">
        <f>IF(B181="","",VLOOKUP(B181,Data!C:AN,8,0))</f>
        <v/>
      </c>
      <c r="O181" s="1" t="str">
        <f>IF(B181="","",VLOOKUP(B181,Data!C:AN,10,0))</f>
        <v/>
      </c>
      <c r="P181" s="1" t="str">
        <f>IF(B181="","",VLOOKUP(B181,Data!C:AN,11,0))</f>
        <v/>
      </c>
      <c r="Q181" s="1" t="str">
        <f>IF(B181="","",VLOOKUP(B181,Data!C:AN,12,0))</f>
        <v/>
      </c>
      <c r="R181" s="1" t="str">
        <f>IF(B181="","",VLOOKUP(B181,Data!C:AN,13,0))</f>
        <v/>
      </c>
      <c r="S181" s="2" t="str">
        <f>IF(B181="","",VLOOKUP(B181,Data!C:AN,14,0))</f>
        <v/>
      </c>
      <c r="T181" s="2" t="str">
        <f>IF(B181="","",VLOOKUP(B181,Data!C:AN,15,0))</f>
        <v/>
      </c>
      <c r="U181" s="2" t="str">
        <f>IF(B181="","",VLOOKUP(B181,Data!C:AN,16,0))</f>
        <v/>
      </c>
      <c r="V181" s="195" t="str">
        <f>IF(B181="","",VLOOKUP(B181,Data!C:AN,17,0))</f>
        <v/>
      </c>
      <c r="W181" s="2" t="str">
        <f>IF(B181="","",VLOOKUP(B181,Data!C:AN,18,0))</f>
        <v/>
      </c>
      <c r="X181" s="1" t="str">
        <f>IF(B181="","",VLOOKUP(B181,Data!C:AN,19,0))</f>
        <v/>
      </c>
      <c r="Y181" s="1" t="str">
        <f>IF(B181="","",VLOOKUP(B181,Data!C:AN,20,0))</f>
        <v/>
      </c>
      <c r="Z181" s="1" t="str">
        <f>IF(B181="","",VLOOKUP(B181,Data!C:AN,21,0))</f>
        <v/>
      </c>
      <c r="AA181" s="1" t="str">
        <f>IF(B181="","",VLOOKUP(B181,Data!C:AN,22,0))</f>
        <v/>
      </c>
      <c r="AB181" s="1" t="str">
        <f>IF(B181="","",VLOOKUP(B181,Data!C:AN,23,0))</f>
        <v/>
      </c>
      <c r="AC181" s="1" t="str">
        <f>IF(B181="","",VLOOKUP(B181,Data!C:AN,24,0))</f>
        <v/>
      </c>
      <c r="AD181" s="1" t="str">
        <f>IF(B181="","",VLOOKUP(B181,Data!C:AN,26,0))</f>
        <v/>
      </c>
      <c r="AE181" s="1" t="str">
        <f>IF(B181="","",VLOOKUP(B181,Data!C:AN,28,0))</f>
        <v/>
      </c>
      <c r="AF181" s="1" t="str">
        <f>IF(B181="","",VLOOKUP(B181,Data!C:AN,29,0))</f>
        <v/>
      </c>
      <c r="AG181" s="1" t="str">
        <f>IF(B181="","",VLOOKUP(B181,Data!C:AN,30,0))</f>
        <v/>
      </c>
      <c r="AH181" s="1" t="str">
        <f>IF(B181="","",VLOOKUP(B181,Data!C:AN,31,0))</f>
        <v/>
      </c>
      <c r="AI181" s="55" t="str">
        <f>IF(B181="","",VLOOKUP(B181,Data!C:AN,32,0))</f>
        <v/>
      </c>
      <c r="AJ181" s="55" t="str">
        <f>IF(B181="","",VLOOKUP(B181,Data!C:AN,33,0))</f>
        <v/>
      </c>
    </row>
    <row r="182" spans="2:36" ht="15">
      <c r="B182" s="1" t="str">
        <f>IF($B$1=0,"",IF(COUNT($B$4:B181)+1&gt;$B$1,"",COUNT($B$4:B181)+1))</f>
        <v/>
      </c>
      <c r="C182" s="1" t="str">
        <f>IF(B182="","",VLOOKUP(B182,Data!C:AN,3,0))</f>
        <v/>
      </c>
      <c r="D182" s="1" t="str">
        <f>IF(B182="","",VLOOKUP(B182,Data!C:AN,4,0))</f>
        <v/>
      </c>
      <c r="E182" s="1" t="str">
        <f>IF(B182="","",VLOOKUP(B182,Data!C:AN,5,0))</f>
        <v/>
      </c>
      <c r="F182" s="1" t="str">
        <f>IF(B182="","",VLOOKUP(B182,Data!C:AN,12,0))</f>
        <v/>
      </c>
      <c r="G182" s="1" t="str">
        <f>IF(B182="","",VLOOKUP(B182,Data!C:AN,25,0))</f>
        <v/>
      </c>
      <c r="H182" s="77" t="str">
        <f>IF(B182="","",VLOOKUP(B182,Data!C:AN,26,0))</f>
        <v/>
      </c>
      <c r="I182" s="1" t="str">
        <f>IF(B182="","",VLOOKUP(B182,Data!C:AN,34,0))</f>
        <v/>
      </c>
      <c r="J182" s="1" t="str">
        <f>IF(B182="","",VLOOKUP(B182,Data!C:AN,36,0))</f>
        <v/>
      </c>
      <c r="K182" s="82" t="str">
        <f>IF(B182="","",VLOOKUP(B182,Data!C:AN,37,0))</f>
        <v/>
      </c>
      <c r="L182" s="1" t="str">
        <f>IF(B182="","",VLOOKUP(B182,Data!C:AN,6,0))</f>
        <v/>
      </c>
      <c r="M182" s="1" t="str">
        <f>IF(B182="","",VLOOKUP(B182,Data!C:AN,7,0))</f>
        <v/>
      </c>
      <c r="N182" s="1" t="str">
        <f>IF(B182="","",VLOOKUP(B182,Data!C:AN,8,0))</f>
        <v/>
      </c>
      <c r="O182" s="1" t="str">
        <f>IF(B182="","",VLOOKUP(B182,Data!C:AN,10,0))</f>
        <v/>
      </c>
      <c r="P182" s="1" t="str">
        <f>IF(B182="","",VLOOKUP(B182,Data!C:AN,11,0))</f>
        <v/>
      </c>
      <c r="Q182" s="1" t="str">
        <f>IF(B182="","",VLOOKUP(B182,Data!C:AN,12,0))</f>
        <v/>
      </c>
      <c r="R182" s="1" t="str">
        <f>IF(B182="","",VLOOKUP(B182,Data!C:AN,13,0))</f>
        <v/>
      </c>
      <c r="S182" s="2" t="str">
        <f>IF(B182="","",VLOOKUP(B182,Data!C:AN,14,0))</f>
        <v/>
      </c>
      <c r="T182" s="2" t="str">
        <f>IF(B182="","",VLOOKUP(B182,Data!C:AN,15,0))</f>
        <v/>
      </c>
      <c r="U182" s="2" t="str">
        <f>IF(B182="","",VLOOKUP(B182,Data!C:AN,16,0))</f>
        <v/>
      </c>
      <c r="V182" s="195" t="str">
        <f>IF(B182="","",VLOOKUP(B182,Data!C:AN,17,0))</f>
        <v/>
      </c>
      <c r="W182" s="2" t="str">
        <f>IF(B182="","",VLOOKUP(B182,Data!C:AN,18,0))</f>
        <v/>
      </c>
      <c r="X182" s="1" t="str">
        <f>IF(B182="","",VLOOKUP(B182,Data!C:AN,19,0))</f>
        <v/>
      </c>
      <c r="Y182" s="1" t="str">
        <f>IF(B182="","",VLOOKUP(B182,Data!C:AN,20,0))</f>
        <v/>
      </c>
      <c r="Z182" s="1" t="str">
        <f>IF(B182="","",VLOOKUP(B182,Data!C:AN,21,0))</f>
        <v/>
      </c>
      <c r="AA182" s="1" t="str">
        <f>IF(B182="","",VLOOKUP(B182,Data!C:AN,22,0))</f>
        <v/>
      </c>
      <c r="AB182" s="1" t="str">
        <f>IF(B182="","",VLOOKUP(B182,Data!C:AN,23,0))</f>
        <v/>
      </c>
      <c r="AC182" s="1" t="str">
        <f>IF(B182="","",VLOOKUP(B182,Data!C:AN,24,0))</f>
        <v/>
      </c>
      <c r="AD182" s="1" t="str">
        <f>IF(B182="","",VLOOKUP(B182,Data!C:AN,26,0))</f>
        <v/>
      </c>
      <c r="AE182" s="1" t="str">
        <f>IF(B182="","",VLOOKUP(B182,Data!C:AN,28,0))</f>
        <v/>
      </c>
      <c r="AF182" s="1" t="str">
        <f>IF(B182="","",VLOOKUP(B182,Data!C:AN,29,0))</f>
        <v/>
      </c>
      <c r="AG182" s="1" t="str">
        <f>IF(B182="","",VLOOKUP(B182,Data!C:AN,30,0))</f>
        <v/>
      </c>
      <c r="AH182" s="1" t="str">
        <f>IF(B182="","",VLOOKUP(B182,Data!C:AN,31,0))</f>
        <v/>
      </c>
      <c r="AI182" s="55" t="str">
        <f>IF(B182="","",VLOOKUP(B182,Data!C:AN,32,0))</f>
        <v/>
      </c>
      <c r="AJ182" s="55" t="str">
        <f>IF(B182="","",VLOOKUP(B182,Data!C:AN,33,0))</f>
        <v/>
      </c>
    </row>
    <row r="183" spans="2:36" ht="15">
      <c r="B183" s="1" t="str">
        <f>IF($B$1=0,"",IF(COUNT($B$4:B182)+1&gt;$B$1,"",COUNT($B$4:B182)+1))</f>
        <v/>
      </c>
      <c r="C183" s="1" t="str">
        <f>IF(B183="","",VLOOKUP(B183,Data!C:AN,3,0))</f>
        <v/>
      </c>
      <c r="D183" s="1" t="str">
        <f>IF(B183="","",VLOOKUP(B183,Data!C:AN,4,0))</f>
        <v/>
      </c>
      <c r="E183" s="1" t="str">
        <f>IF(B183="","",VLOOKUP(B183,Data!C:AN,5,0))</f>
        <v/>
      </c>
      <c r="F183" s="1" t="str">
        <f>IF(B183="","",VLOOKUP(B183,Data!C:AN,12,0))</f>
        <v/>
      </c>
      <c r="G183" s="1" t="str">
        <f>IF(B183="","",VLOOKUP(B183,Data!C:AN,25,0))</f>
        <v/>
      </c>
      <c r="H183" s="77" t="str">
        <f>IF(B183="","",VLOOKUP(B183,Data!C:AN,26,0))</f>
        <v/>
      </c>
      <c r="I183" s="1" t="str">
        <f>IF(B183="","",VLOOKUP(B183,Data!C:AN,34,0))</f>
        <v/>
      </c>
      <c r="J183" s="1" t="str">
        <f>IF(B183="","",VLOOKUP(B183,Data!C:AN,36,0))</f>
        <v/>
      </c>
      <c r="K183" s="82" t="str">
        <f>IF(B183="","",VLOOKUP(B183,Data!C:AN,37,0))</f>
        <v/>
      </c>
      <c r="L183" s="1" t="str">
        <f>IF(B183="","",VLOOKUP(B183,Data!C:AN,6,0))</f>
        <v/>
      </c>
      <c r="M183" s="1" t="str">
        <f>IF(B183="","",VLOOKUP(B183,Data!C:AN,7,0))</f>
        <v/>
      </c>
      <c r="N183" s="1" t="str">
        <f>IF(B183="","",VLOOKUP(B183,Data!C:AN,8,0))</f>
        <v/>
      </c>
      <c r="O183" s="1" t="str">
        <f>IF(B183="","",VLOOKUP(B183,Data!C:AN,10,0))</f>
        <v/>
      </c>
      <c r="P183" s="1" t="str">
        <f>IF(B183="","",VLOOKUP(B183,Data!C:AN,11,0))</f>
        <v/>
      </c>
      <c r="Q183" s="1" t="str">
        <f>IF(B183="","",VLOOKUP(B183,Data!C:AN,12,0))</f>
        <v/>
      </c>
      <c r="R183" s="1" t="str">
        <f>IF(B183="","",VLOOKUP(B183,Data!C:AN,13,0))</f>
        <v/>
      </c>
      <c r="S183" s="2" t="str">
        <f>IF(B183="","",VLOOKUP(B183,Data!C:AN,14,0))</f>
        <v/>
      </c>
      <c r="T183" s="2" t="str">
        <f>IF(B183="","",VLOOKUP(B183,Data!C:AN,15,0))</f>
        <v/>
      </c>
      <c r="U183" s="2" t="str">
        <f>IF(B183="","",VLOOKUP(B183,Data!C:AN,16,0))</f>
        <v/>
      </c>
      <c r="V183" s="195" t="str">
        <f>IF(B183="","",VLOOKUP(B183,Data!C:AN,17,0))</f>
        <v/>
      </c>
      <c r="W183" s="2" t="str">
        <f>IF(B183="","",VLOOKUP(B183,Data!C:AN,18,0))</f>
        <v/>
      </c>
      <c r="X183" s="1" t="str">
        <f>IF(B183="","",VLOOKUP(B183,Data!C:AN,19,0))</f>
        <v/>
      </c>
      <c r="Y183" s="1" t="str">
        <f>IF(B183="","",VLOOKUP(B183,Data!C:AN,20,0))</f>
        <v/>
      </c>
      <c r="Z183" s="1" t="str">
        <f>IF(B183="","",VLOOKUP(B183,Data!C:AN,21,0))</f>
        <v/>
      </c>
      <c r="AA183" s="1" t="str">
        <f>IF(B183="","",VLOOKUP(B183,Data!C:AN,22,0))</f>
        <v/>
      </c>
      <c r="AB183" s="1" t="str">
        <f>IF(B183="","",VLOOKUP(B183,Data!C:AN,23,0))</f>
        <v/>
      </c>
      <c r="AC183" s="1" t="str">
        <f>IF(B183="","",VLOOKUP(B183,Data!C:AN,24,0))</f>
        <v/>
      </c>
      <c r="AD183" s="1" t="str">
        <f>IF(B183="","",VLOOKUP(B183,Data!C:AN,26,0))</f>
        <v/>
      </c>
      <c r="AE183" s="1" t="str">
        <f>IF(B183="","",VLOOKUP(B183,Data!C:AN,28,0))</f>
        <v/>
      </c>
      <c r="AF183" s="1" t="str">
        <f>IF(B183="","",VLOOKUP(B183,Data!C:AN,29,0))</f>
        <v/>
      </c>
      <c r="AG183" s="1" t="str">
        <f>IF(B183="","",VLOOKUP(B183,Data!C:AN,30,0))</f>
        <v/>
      </c>
      <c r="AH183" s="1" t="str">
        <f>IF(B183="","",VLOOKUP(B183,Data!C:AN,31,0))</f>
        <v/>
      </c>
      <c r="AI183" s="55" t="str">
        <f>IF(B183="","",VLOOKUP(B183,Data!C:AN,32,0))</f>
        <v/>
      </c>
      <c r="AJ183" s="55" t="str">
        <f>IF(B183="","",VLOOKUP(B183,Data!C:AN,33,0))</f>
        <v/>
      </c>
    </row>
    <row r="184" spans="2:36" ht="15">
      <c r="B184" s="1" t="str">
        <f>IF($B$1=0,"",IF(COUNT($B$4:B183)+1&gt;$B$1,"",COUNT($B$4:B183)+1))</f>
        <v/>
      </c>
      <c r="C184" s="1" t="str">
        <f>IF(B184="","",VLOOKUP(B184,Data!C:AN,3,0))</f>
        <v/>
      </c>
      <c r="D184" s="1" t="str">
        <f>IF(B184="","",VLOOKUP(B184,Data!C:AN,4,0))</f>
        <v/>
      </c>
      <c r="E184" s="1" t="str">
        <f>IF(B184="","",VLOOKUP(B184,Data!C:AN,5,0))</f>
        <v/>
      </c>
      <c r="F184" s="1" t="str">
        <f>IF(B184="","",VLOOKUP(B184,Data!C:AN,12,0))</f>
        <v/>
      </c>
      <c r="G184" s="1" t="str">
        <f>IF(B184="","",VLOOKUP(B184,Data!C:AN,25,0))</f>
        <v/>
      </c>
      <c r="H184" s="77" t="str">
        <f>IF(B184="","",VLOOKUP(B184,Data!C:AN,26,0))</f>
        <v/>
      </c>
      <c r="I184" s="1" t="str">
        <f>IF(B184="","",VLOOKUP(B184,Data!C:AN,34,0))</f>
        <v/>
      </c>
      <c r="J184" s="1" t="str">
        <f>IF(B184="","",VLOOKUP(B184,Data!C:AN,36,0))</f>
        <v/>
      </c>
      <c r="K184" s="82" t="str">
        <f>IF(B184="","",VLOOKUP(B184,Data!C:AN,37,0))</f>
        <v/>
      </c>
      <c r="L184" s="1" t="str">
        <f>IF(B184="","",VLOOKUP(B184,Data!C:AN,6,0))</f>
        <v/>
      </c>
      <c r="M184" s="1" t="str">
        <f>IF(B184="","",VLOOKUP(B184,Data!C:AN,7,0))</f>
        <v/>
      </c>
      <c r="N184" s="1" t="str">
        <f>IF(B184="","",VLOOKUP(B184,Data!C:AN,8,0))</f>
        <v/>
      </c>
      <c r="O184" s="1" t="str">
        <f>IF(B184="","",VLOOKUP(B184,Data!C:AN,10,0))</f>
        <v/>
      </c>
      <c r="P184" s="1" t="str">
        <f>IF(B184="","",VLOOKUP(B184,Data!C:AN,11,0))</f>
        <v/>
      </c>
      <c r="Q184" s="1" t="str">
        <f>IF(B184="","",VLOOKUP(B184,Data!C:AN,12,0))</f>
        <v/>
      </c>
      <c r="R184" s="1" t="str">
        <f>IF(B184="","",VLOOKUP(B184,Data!C:AN,13,0))</f>
        <v/>
      </c>
      <c r="S184" s="2" t="str">
        <f>IF(B184="","",VLOOKUP(B184,Data!C:AN,14,0))</f>
        <v/>
      </c>
      <c r="T184" s="2" t="str">
        <f>IF(B184="","",VLOOKUP(B184,Data!C:AN,15,0))</f>
        <v/>
      </c>
      <c r="U184" s="2" t="str">
        <f>IF(B184="","",VLOOKUP(B184,Data!C:AN,16,0))</f>
        <v/>
      </c>
      <c r="V184" s="195" t="str">
        <f>IF(B184="","",VLOOKUP(B184,Data!C:AN,17,0))</f>
        <v/>
      </c>
      <c r="W184" s="2" t="str">
        <f>IF(B184="","",VLOOKUP(B184,Data!C:AN,18,0))</f>
        <v/>
      </c>
      <c r="X184" s="1" t="str">
        <f>IF(B184="","",VLOOKUP(B184,Data!C:AN,19,0))</f>
        <v/>
      </c>
      <c r="Y184" s="1" t="str">
        <f>IF(B184="","",VLOOKUP(B184,Data!C:AN,20,0))</f>
        <v/>
      </c>
      <c r="Z184" s="1" t="str">
        <f>IF(B184="","",VLOOKUP(B184,Data!C:AN,21,0))</f>
        <v/>
      </c>
      <c r="AA184" s="1" t="str">
        <f>IF(B184="","",VLOOKUP(B184,Data!C:AN,22,0))</f>
        <v/>
      </c>
      <c r="AB184" s="1" t="str">
        <f>IF(B184="","",VLOOKUP(B184,Data!C:AN,23,0))</f>
        <v/>
      </c>
      <c r="AC184" s="1" t="str">
        <f>IF(B184="","",VLOOKUP(B184,Data!C:AN,24,0))</f>
        <v/>
      </c>
      <c r="AD184" s="1" t="str">
        <f>IF(B184="","",VLOOKUP(B184,Data!C:AN,26,0))</f>
        <v/>
      </c>
      <c r="AE184" s="1" t="str">
        <f>IF(B184="","",VLOOKUP(B184,Data!C:AN,28,0))</f>
        <v/>
      </c>
      <c r="AF184" s="1" t="str">
        <f>IF(B184="","",VLOOKUP(B184,Data!C:AN,29,0))</f>
        <v/>
      </c>
      <c r="AG184" s="1" t="str">
        <f>IF(B184="","",VLOOKUP(B184,Data!C:AN,30,0))</f>
        <v/>
      </c>
      <c r="AH184" s="1" t="str">
        <f>IF(B184="","",VLOOKUP(B184,Data!C:AN,31,0))</f>
        <v/>
      </c>
      <c r="AI184" s="55" t="str">
        <f>IF(B184="","",VLOOKUP(B184,Data!C:AN,32,0))</f>
        <v/>
      </c>
      <c r="AJ184" s="55" t="str">
        <f>IF(B184="","",VLOOKUP(B184,Data!C:AN,33,0))</f>
        <v/>
      </c>
    </row>
    <row r="185" spans="2:36" ht="15">
      <c r="B185" s="1" t="str">
        <f>IF($B$1=0,"",IF(COUNT($B$4:B184)+1&gt;$B$1,"",COUNT($B$4:B184)+1))</f>
        <v/>
      </c>
      <c r="C185" s="1" t="str">
        <f>IF(B185="","",VLOOKUP(B185,Data!C:AN,3,0))</f>
        <v/>
      </c>
      <c r="D185" s="1" t="str">
        <f>IF(B185="","",VLOOKUP(B185,Data!C:AN,4,0))</f>
        <v/>
      </c>
      <c r="E185" s="1" t="str">
        <f>IF(B185="","",VLOOKUP(B185,Data!C:AN,5,0))</f>
        <v/>
      </c>
      <c r="F185" s="1" t="str">
        <f>IF(B185="","",VLOOKUP(B185,Data!C:AN,12,0))</f>
        <v/>
      </c>
      <c r="G185" s="1" t="str">
        <f>IF(B185="","",VLOOKUP(B185,Data!C:AN,25,0))</f>
        <v/>
      </c>
      <c r="H185" s="77" t="str">
        <f>IF(B185="","",VLOOKUP(B185,Data!C:AN,26,0))</f>
        <v/>
      </c>
      <c r="I185" s="1" t="str">
        <f>IF(B185="","",VLOOKUP(B185,Data!C:AN,34,0))</f>
        <v/>
      </c>
      <c r="J185" s="1" t="str">
        <f>IF(B185="","",VLOOKUP(B185,Data!C:AN,36,0))</f>
        <v/>
      </c>
      <c r="K185" s="82" t="str">
        <f>IF(B185="","",VLOOKUP(B185,Data!C:AN,37,0))</f>
        <v/>
      </c>
      <c r="L185" s="1" t="str">
        <f>IF(B185="","",VLOOKUP(B185,Data!C:AN,6,0))</f>
        <v/>
      </c>
      <c r="M185" s="1" t="str">
        <f>IF(B185="","",VLOOKUP(B185,Data!C:AN,7,0))</f>
        <v/>
      </c>
      <c r="N185" s="1" t="str">
        <f>IF(B185="","",VLOOKUP(B185,Data!C:AN,8,0))</f>
        <v/>
      </c>
      <c r="O185" s="1" t="str">
        <f>IF(B185="","",VLOOKUP(B185,Data!C:AN,10,0))</f>
        <v/>
      </c>
      <c r="P185" s="1" t="str">
        <f>IF(B185="","",VLOOKUP(B185,Data!C:AN,11,0))</f>
        <v/>
      </c>
      <c r="Q185" s="1" t="str">
        <f>IF(B185="","",VLOOKUP(B185,Data!C:AN,12,0))</f>
        <v/>
      </c>
      <c r="R185" s="1" t="str">
        <f>IF(B185="","",VLOOKUP(B185,Data!C:AN,13,0))</f>
        <v/>
      </c>
      <c r="S185" s="2" t="str">
        <f>IF(B185="","",VLOOKUP(B185,Data!C:AN,14,0))</f>
        <v/>
      </c>
      <c r="T185" s="2" t="str">
        <f>IF(B185="","",VLOOKUP(B185,Data!C:AN,15,0))</f>
        <v/>
      </c>
      <c r="U185" s="2" t="str">
        <f>IF(B185="","",VLOOKUP(B185,Data!C:AN,16,0))</f>
        <v/>
      </c>
      <c r="V185" s="195" t="str">
        <f>IF(B185="","",VLOOKUP(B185,Data!C:AN,17,0))</f>
        <v/>
      </c>
      <c r="W185" s="2" t="str">
        <f>IF(B185="","",VLOOKUP(B185,Data!C:AN,18,0))</f>
        <v/>
      </c>
      <c r="X185" s="1" t="str">
        <f>IF(B185="","",VLOOKUP(B185,Data!C:AN,19,0))</f>
        <v/>
      </c>
      <c r="Y185" s="1" t="str">
        <f>IF(B185="","",VLOOKUP(B185,Data!C:AN,20,0))</f>
        <v/>
      </c>
      <c r="Z185" s="1" t="str">
        <f>IF(B185="","",VLOOKUP(B185,Data!C:AN,21,0))</f>
        <v/>
      </c>
      <c r="AA185" s="1" t="str">
        <f>IF(B185="","",VLOOKUP(B185,Data!C:AN,22,0))</f>
        <v/>
      </c>
      <c r="AB185" s="1" t="str">
        <f>IF(B185="","",VLOOKUP(B185,Data!C:AN,23,0))</f>
        <v/>
      </c>
      <c r="AC185" s="1" t="str">
        <f>IF(B185="","",VLOOKUP(B185,Data!C:AN,24,0))</f>
        <v/>
      </c>
      <c r="AD185" s="1" t="str">
        <f>IF(B185="","",VLOOKUP(B185,Data!C:AN,26,0))</f>
        <v/>
      </c>
      <c r="AE185" s="1" t="str">
        <f>IF(B185="","",VLOOKUP(B185,Data!C:AN,28,0))</f>
        <v/>
      </c>
      <c r="AF185" s="1" t="str">
        <f>IF(B185="","",VLOOKUP(B185,Data!C:AN,29,0))</f>
        <v/>
      </c>
      <c r="AG185" s="1" t="str">
        <f>IF(B185="","",VLOOKUP(B185,Data!C:AN,30,0))</f>
        <v/>
      </c>
      <c r="AH185" s="1" t="str">
        <f>IF(B185="","",VLOOKUP(B185,Data!C:AN,31,0))</f>
        <v/>
      </c>
      <c r="AI185" s="55" t="str">
        <f>IF(B185="","",VLOOKUP(B185,Data!C:AN,32,0))</f>
        <v/>
      </c>
      <c r="AJ185" s="55" t="str">
        <f>IF(B185="","",VLOOKUP(B185,Data!C:AN,33,0))</f>
        <v/>
      </c>
    </row>
    <row r="186" spans="2:36" ht="15">
      <c r="B186" s="1" t="str">
        <f>IF($B$1=0,"",IF(COUNT($B$4:B185)+1&gt;$B$1,"",COUNT($B$4:B185)+1))</f>
        <v/>
      </c>
      <c r="C186" s="1" t="str">
        <f>IF(B186="","",VLOOKUP(B186,Data!C:AN,3,0))</f>
        <v/>
      </c>
      <c r="D186" s="1" t="str">
        <f>IF(B186="","",VLOOKUP(B186,Data!C:AN,4,0))</f>
        <v/>
      </c>
      <c r="E186" s="1" t="str">
        <f>IF(B186="","",VLOOKUP(B186,Data!C:AN,5,0))</f>
        <v/>
      </c>
      <c r="F186" s="1" t="str">
        <f>IF(B186="","",VLOOKUP(B186,Data!C:AN,12,0))</f>
        <v/>
      </c>
      <c r="G186" s="1" t="str">
        <f>IF(B186="","",VLOOKUP(B186,Data!C:AN,25,0))</f>
        <v/>
      </c>
      <c r="H186" s="77" t="str">
        <f>IF(B186="","",VLOOKUP(B186,Data!C:AN,26,0))</f>
        <v/>
      </c>
      <c r="I186" s="1" t="str">
        <f>IF(B186="","",VLOOKUP(B186,Data!C:AN,34,0))</f>
        <v/>
      </c>
      <c r="J186" s="1" t="str">
        <f>IF(B186="","",VLOOKUP(B186,Data!C:AN,36,0))</f>
        <v/>
      </c>
      <c r="K186" s="82" t="str">
        <f>IF(B186="","",VLOOKUP(B186,Data!C:AN,37,0))</f>
        <v/>
      </c>
      <c r="L186" s="1" t="str">
        <f>IF(B186="","",VLOOKUP(B186,Data!C:AN,6,0))</f>
        <v/>
      </c>
      <c r="M186" s="1" t="str">
        <f>IF(B186="","",VLOOKUP(B186,Data!C:AN,7,0))</f>
        <v/>
      </c>
      <c r="N186" s="1" t="str">
        <f>IF(B186="","",VLOOKUP(B186,Data!C:AN,8,0))</f>
        <v/>
      </c>
      <c r="O186" s="1" t="str">
        <f>IF(B186="","",VLOOKUP(B186,Data!C:AN,10,0))</f>
        <v/>
      </c>
      <c r="P186" s="1" t="str">
        <f>IF(B186="","",VLOOKUP(B186,Data!C:AN,11,0))</f>
        <v/>
      </c>
      <c r="Q186" s="1" t="str">
        <f>IF(B186="","",VLOOKUP(B186,Data!C:AN,12,0))</f>
        <v/>
      </c>
      <c r="R186" s="1" t="str">
        <f>IF(B186="","",VLOOKUP(B186,Data!C:AN,13,0))</f>
        <v/>
      </c>
      <c r="S186" s="2" t="str">
        <f>IF(B186="","",VLOOKUP(B186,Data!C:AN,14,0))</f>
        <v/>
      </c>
      <c r="T186" s="2" t="str">
        <f>IF(B186="","",VLOOKUP(B186,Data!C:AN,15,0))</f>
        <v/>
      </c>
      <c r="U186" s="2" t="str">
        <f>IF(B186="","",VLOOKUP(B186,Data!C:AN,16,0))</f>
        <v/>
      </c>
      <c r="V186" s="195" t="str">
        <f>IF(B186="","",VLOOKUP(B186,Data!C:AN,17,0))</f>
        <v/>
      </c>
      <c r="W186" s="2" t="str">
        <f>IF(B186="","",VLOOKUP(B186,Data!C:AN,18,0))</f>
        <v/>
      </c>
      <c r="X186" s="1" t="str">
        <f>IF(B186="","",VLOOKUP(B186,Data!C:AN,19,0))</f>
        <v/>
      </c>
      <c r="Y186" s="1" t="str">
        <f>IF(B186="","",VLOOKUP(B186,Data!C:AN,20,0))</f>
        <v/>
      </c>
      <c r="Z186" s="1" t="str">
        <f>IF(B186="","",VLOOKUP(B186,Data!C:AN,21,0))</f>
        <v/>
      </c>
      <c r="AA186" s="1" t="str">
        <f>IF(B186="","",VLOOKUP(B186,Data!C:AN,22,0))</f>
        <v/>
      </c>
      <c r="AB186" s="1" t="str">
        <f>IF(B186="","",VLOOKUP(B186,Data!C:AN,23,0))</f>
        <v/>
      </c>
      <c r="AC186" s="1" t="str">
        <f>IF(B186="","",VLOOKUP(B186,Data!C:AN,24,0))</f>
        <v/>
      </c>
      <c r="AD186" s="1" t="str">
        <f>IF(B186="","",VLOOKUP(B186,Data!C:AN,26,0))</f>
        <v/>
      </c>
      <c r="AE186" s="1" t="str">
        <f>IF(B186="","",VLOOKUP(B186,Data!C:AN,28,0))</f>
        <v/>
      </c>
      <c r="AF186" s="1" t="str">
        <f>IF(B186="","",VLOOKUP(B186,Data!C:AN,29,0))</f>
        <v/>
      </c>
      <c r="AG186" s="1" t="str">
        <f>IF(B186="","",VLOOKUP(B186,Data!C:AN,30,0))</f>
        <v/>
      </c>
      <c r="AH186" s="1" t="str">
        <f>IF(B186="","",VLOOKUP(B186,Data!C:AN,31,0))</f>
        <v/>
      </c>
      <c r="AI186" s="55" t="str">
        <f>IF(B186="","",VLOOKUP(B186,Data!C:AN,32,0))</f>
        <v/>
      </c>
      <c r="AJ186" s="55" t="str">
        <f>IF(B186="","",VLOOKUP(B186,Data!C:AN,33,0))</f>
        <v/>
      </c>
    </row>
    <row r="187" spans="2:36" ht="15">
      <c r="B187" s="1" t="str">
        <f>IF($B$1=0,"",IF(COUNT($B$4:B186)+1&gt;$B$1,"",COUNT($B$4:B186)+1))</f>
        <v/>
      </c>
      <c r="C187" s="1" t="str">
        <f>IF(B187="","",VLOOKUP(B187,Data!C:AN,3,0))</f>
        <v/>
      </c>
      <c r="D187" s="1" t="str">
        <f>IF(B187="","",VLOOKUP(B187,Data!C:AN,4,0))</f>
        <v/>
      </c>
      <c r="E187" s="1" t="str">
        <f>IF(B187="","",VLOOKUP(B187,Data!C:AN,5,0))</f>
        <v/>
      </c>
      <c r="F187" s="1" t="str">
        <f>IF(B187="","",VLOOKUP(B187,Data!C:AN,12,0))</f>
        <v/>
      </c>
      <c r="G187" s="1" t="str">
        <f>IF(B187="","",VLOOKUP(B187,Data!C:AN,25,0))</f>
        <v/>
      </c>
      <c r="H187" s="77" t="str">
        <f>IF(B187="","",VLOOKUP(B187,Data!C:AN,26,0))</f>
        <v/>
      </c>
      <c r="I187" s="1" t="str">
        <f>IF(B187="","",VLOOKUP(B187,Data!C:AN,34,0))</f>
        <v/>
      </c>
      <c r="J187" s="1" t="str">
        <f>IF(B187="","",VLOOKUP(B187,Data!C:AN,36,0))</f>
        <v/>
      </c>
      <c r="K187" s="82" t="str">
        <f>IF(B187="","",VLOOKUP(B187,Data!C:AN,37,0))</f>
        <v/>
      </c>
      <c r="L187" s="1" t="str">
        <f>IF(B187="","",VLOOKUP(B187,Data!C:AN,6,0))</f>
        <v/>
      </c>
      <c r="M187" s="1" t="str">
        <f>IF(B187="","",VLOOKUP(B187,Data!C:AN,7,0))</f>
        <v/>
      </c>
      <c r="N187" s="1" t="str">
        <f>IF(B187="","",VLOOKUP(B187,Data!C:AN,8,0))</f>
        <v/>
      </c>
      <c r="O187" s="1" t="str">
        <f>IF(B187="","",VLOOKUP(B187,Data!C:AN,10,0))</f>
        <v/>
      </c>
      <c r="P187" s="1" t="str">
        <f>IF(B187="","",VLOOKUP(B187,Data!C:AN,11,0))</f>
        <v/>
      </c>
      <c r="Q187" s="1" t="str">
        <f>IF(B187="","",VLOOKUP(B187,Data!C:AN,12,0))</f>
        <v/>
      </c>
      <c r="R187" s="1" t="str">
        <f>IF(B187="","",VLOOKUP(B187,Data!C:AN,13,0))</f>
        <v/>
      </c>
      <c r="S187" s="2" t="str">
        <f>IF(B187="","",VLOOKUP(B187,Data!C:AN,14,0))</f>
        <v/>
      </c>
      <c r="T187" s="2" t="str">
        <f>IF(B187="","",VLOOKUP(B187,Data!C:AN,15,0))</f>
        <v/>
      </c>
      <c r="U187" s="2" t="str">
        <f>IF(B187="","",VLOOKUP(B187,Data!C:AN,16,0))</f>
        <v/>
      </c>
      <c r="V187" s="195" t="str">
        <f>IF(B187="","",VLOOKUP(B187,Data!C:AN,17,0))</f>
        <v/>
      </c>
      <c r="W187" s="2" t="str">
        <f>IF(B187="","",VLOOKUP(B187,Data!C:AN,18,0))</f>
        <v/>
      </c>
      <c r="X187" s="1" t="str">
        <f>IF(B187="","",VLOOKUP(B187,Data!C:AN,19,0))</f>
        <v/>
      </c>
      <c r="Y187" s="1" t="str">
        <f>IF(B187="","",VLOOKUP(B187,Data!C:AN,20,0))</f>
        <v/>
      </c>
      <c r="Z187" s="1" t="str">
        <f>IF(B187="","",VLOOKUP(B187,Data!C:AN,21,0))</f>
        <v/>
      </c>
      <c r="AA187" s="1" t="str">
        <f>IF(B187="","",VLOOKUP(B187,Data!C:AN,22,0))</f>
        <v/>
      </c>
      <c r="AB187" s="1" t="str">
        <f>IF(B187="","",VLOOKUP(B187,Data!C:AN,23,0))</f>
        <v/>
      </c>
      <c r="AC187" s="1" t="str">
        <f>IF(B187="","",VLOOKUP(B187,Data!C:AN,24,0))</f>
        <v/>
      </c>
      <c r="AD187" s="1" t="str">
        <f>IF(B187="","",VLOOKUP(B187,Data!C:AN,26,0))</f>
        <v/>
      </c>
      <c r="AE187" s="1" t="str">
        <f>IF(B187="","",VLOOKUP(B187,Data!C:AN,28,0))</f>
        <v/>
      </c>
      <c r="AF187" s="1" t="str">
        <f>IF(B187="","",VLOOKUP(B187,Data!C:AN,29,0))</f>
        <v/>
      </c>
      <c r="AG187" s="1" t="str">
        <f>IF(B187="","",VLOOKUP(B187,Data!C:AN,30,0))</f>
        <v/>
      </c>
      <c r="AH187" s="1" t="str">
        <f>IF(B187="","",VLOOKUP(B187,Data!C:AN,31,0))</f>
        <v/>
      </c>
      <c r="AI187" s="55" t="str">
        <f>IF(B187="","",VLOOKUP(B187,Data!C:AN,32,0))</f>
        <v/>
      </c>
      <c r="AJ187" s="55" t="str">
        <f>IF(B187="","",VLOOKUP(B187,Data!C:AN,33,0))</f>
        <v/>
      </c>
    </row>
    <row r="188" spans="2:36" ht="15">
      <c r="B188" s="1" t="str">
        <f>IF($B$1=0,"",IF(COUNT($B$4:B187)+1&gt;$B$1,"",COUNT($B$4:B187)+1))</f>
        <v/>
      </c>
      <c r="C188" s="1" t="str">
        <f>IF(B188="","",VLOOKUP(B188,Data!C:AN,3,0))</f>
        <v/>
      </c>
      <c r="D188" s="1" t="str">
        <f>IF(B188="","",VLOOKUP(B188,Data!C:AN,4,0))</f>
        <v/>
      </c>
      <c r="E188" s="1" t="str">
        <f>IF(B188="","",VLOOKUP(B188,Data!C:AN,5,0))</f>
        <v/>
      </c>
      <c r="F188" s="1" t="str">
        <f>IF(B188="","",VLOOKUP(B188,Data!C:AN,12,0))</f>
        <v/>
      </c>
      <c r="G188" s="1" t="str">
        <f>IF(B188="","",VLOOKUP(B188,Data!C:AN,25,0))</f>
        <v/>
      </c>
      <c r="H188" s="77" t="str">
        <f>IF(B188="","",VLOOKUP(B188,Data!C:AN,26,0))</f>
        <v/>
      </c>
      <c r="I188" s="1" t="str">
        <f>IF(B188="","",VLOOKUP(B188,Data!C:AN,34,0))</f>
        <v/>
      </c>
      <c r="J188" s="1" t="str">
        <f>IF(B188="","",VLOOKUP(B188,Data!C:AN,36,0))</f>
        <v/>
      </c>
      <c r="K188" s="82" t="str">
        <f>IF(B188="","",VLOOKUP(B188,Data!C:AN,37,0))</f>
        <v/>
      </c>
      <c r="L188" s="1" t="str">
        <f>IF(B188="","",VLOOKUP(B188,Data!C:AN,6,0))</f>
        <v/>
      </c>
      <c r="M188" s="1" t="str">
        <f>IF(B188="","",VLOOKUP(B188,Data!C:AN,7,0))</f>
        <v/>
      </c>
      <c r="N188" s="1" t="str">
        <f>IF(B188="","",VLOOKUP(B188,Data!C:AN,8,0))</f>
        <v/>
      </c>
      <c r="O188" s="1" t="str">
        <f>IF(B188="","",VLOOKUP(B188,Data!C:AN,10,0))</f>
        <v/>
      </c>
      <c r="P188" s="1" t="str">
        <f>IF(B188="","",VLOOKUP(B188,Data!C:AN,11,0))</f>
        <v/>
      </c>
      <c r="Q188" s="1" t="str">
        <f>IF(B188="","",VLOOKUP(B188,Data!C:AN,12,0))</f>
        <v/>
      </c>
      <c r="R188" s="1" t="str">
        <f>IF(B188="","",VLOOKUP(B188,Data!C:AN,13,0))</f>
        <v/>
      </c>
      <c r="S188" s="2" t="str">
        <f>IF(B188="","",VLOOKUP(B188,Data!C:AN,14,0))</f>
        <v/>
      </c>
      <c r="T188" s="2" t="str">
        <f>IF(B188="","",VLOOKUP(B188,Data!C:AN,15,0))</f>
        <v/>
      </c>
      <c r="U188" s="2" t="str">
        <f>IF(B188="","",VLOOKUP(B188,Data!C:AN,16,0))</f>
        <v/>
      </c>
      <c r="V188" s="195" t="str">
        <f>IF(B188="","",VLOOKUP(B188,Data!C:AN,17,0))</f>
        <v/>
      </c>
      <c r="W188" s="2" t="str">
        <f>IF(B188="","",VLOOKUP(B188,Data!C:AN,18,0))</f>
        <v/>
      </c>
      <c r="X188" s="1" t="str">
        <f>IF(B188="","",VLOOKUP(B188,Data!C:AN,19,0))</f>
        <v/>
      </c>
      <c r="Y188" s="1" t="str">
        <f>IF(B188="","",VLOOKUP(B188,Data!C:AN,20,0))</f>
        <v/>
      </c>
      <c r="Z188" s="1" t="str">
        <f>IF(B188="","",VLOOKUP(B188,Data!C:AN,21,0))</f>
        <v/>
      </c>
      <c r="AA188" s="1" t="str">
        <f>IF(B188="","",VLOOKUP(B188,Data!C:AN,22,0))</f>
        <v/>
      </c>
      <c r="AB188" s="1" t="str">
        <f>IF(B188="","",VLOOKUP(B188,Data!C:AN,23,0))</f>
        <v/>
      </c>
      <c r="AC188" s="1" t="str">
        <f>IF(B188="","",VLOOKUP(B188,Data!C:AN,24,0))</f>
        <v/>
      </c>
      <c r="AD188" s="1" t="str">
        <f>IF(B188="","",VLOOKUP(B188,Data!C:AN,26,0))</f>
        <v/>
      </c>
      <c r="AE188" s="1" t="str">
        <f>IF(B188="","",VLOOKUP(B188,Data!C:AN,28,0))</f>
        <v/>
      </c>
      <c r="AF188" s="1" t="str">
        <f>IF(B188="","",VLOOKUP(B188,Data!C:AN,29,0))</f>
        <v/>
      </c>
      <c r="AG188" s="1" t="str">
        <f>IF(B188="","",VLOOKUP(B188,Data!C:AN,30,0))</f>
        <v/>
      </c>
      <c r="AH188" s="1" t="str">
        <f>IF(B188="","",VLOOKUP(B188,Data!C:AN,31,0))</f>
        <v/>
      </c>
      <c r="AI188" s="55" t="str">
        <f>IF(B188="","",VLOOKUP(B188,Data!C:AN,32,0))</f>
        <v/>
      </c>
      <c r="AJ188" s="55" t="str">
        <f>IF(B188="","",VLOOKUP(B188,Data!C:AN,33,0))</f>
        <v/>
      </c>
    </row>
    <row r="189" spans="2:36" ht="15">
      <c r="B189" s="1" t="str">
        <f>IF($B$1=0,"",IF(COUNT($B$4:B188)+1&gt;$B$1,"",COUNT($B$4:B188)+1))</f>
        <v/>
      </c>
      <c r="C189" s="1" t="str">
        <f>IF(B189="","",VLOOKUP(B189,Data!C:AN,3,0))</f>
        <v/>
      </c>
      <c r="D189" s="1" t="str">
        <f>IF(B189="","",VLOOKUP(B189,Data!C:AN,4,0))</f>
        <v/>
      </c>
      <c r="E189" s="1" t="str">
        <f>IF(B189="","",VLOOKUP(B189,Data!C:AN,5,0))</f>
        <v/>
      </c>
      <c r="F189" s="1" t="str">
        <f>IF(B189="","",VLOOKUP(B189,Data!C:AN,12,0))</f>
        <v/>
      </c>
      <c r="G189" s="1" t="str">
        <f>IF(B189="","",VLOOKUP(B189,Data!C:AN,25,0))</f>
        <v/>
      </c>
      <c r="H189" s="77" t="str">
        <f>IF(B189="","",VLOOKUP(B189,Data!C:AN,26,0))</f>
        <v/>
      </c>
      <c r="I189" s="1" t="str">
        <f>IF(B189="","",VLOOKUP(B189,Data!C:AN,34,0))</f>
        <v/>
      </c>
      <c r="J189" s="1" t="str">
        <f>IF(B189="","",VLOOKUP(B189,Data!C:AN,36,0))</f>
        <v/>
      </c>
      <c r="K189" s="82" t="str">
        <f>IF(B189="","",VLOOKUP(B189,Data!C:AN,37,0))</f>
        <v/>
      </c>
      <c r="L189" s="1" t="str">
        <f>IF(B189="","",VLOOKUP(B189,Data!C:AN,6,0))</f>
        <v/>
      </c>
      <c r="M189" s="1" t="str">
        <f>IF(B189="","",VLOOKUP(B189,Data!C:AN,7,0))</f>
        <v/>
      </c>
      <c r="N189" s="1" t="str">
        <f>IF(B189="","",VLOOKUP(B189,Data!C:AN,8,0))</f>
        <v/>
      </c>
      <c r="O189" s="1" t="str">
        <f>IF(B189="","",VLOOKUP(B189,Data!C:AN,10,0))</f>
        <v/>
      </c>
      <c r="P189" s="1" t="str">
        <f>IF(B189="","",VLOOKUP(B189,Data!C:AN,11,0))</f>
        <v/>
      </c>
      <c r="Q189" s="1" t="str">
        <f>IF(B189="","",VLOOKUP(B189,Data!C:AN,12,0))</f>
        <v/>
      </c>
      <c r="R189" s="1" t="str">
        <f>IF(B189="","",VLOOKUP(B189,Data!C:AN,13,0))</f>
        <v/>
      </c>
      <c r="S189" s="2" t="str">
        <f>IF(B189="","",VLOOKUP(B189,Data!C:AN,14,0))</f>
        <v/>
      </c>
      <c r="T189" s="2" t="str">
        <f>IF(B189="","",VLOOKUP(B189,Data!C:AN,15,0))</f>
        <v/>
      </c>
      <c r="U189" s="2" t="str">
        <f>IF(B189="","",VLOOKUP(B189,Data!C:AN,16,0))</f>
        <v/>
      </c>
      <c r="V189" s="195" t="str">
        <f>IF(B189="","",VLOOKUP(B189,Data!C:AN,17,0))</f>
        <v/>
      </c>
      <c r="W189" s="2" t="str">
        <f>IF(B189="","",VLOOKUP(B189,Data!C:AN,18,0))</f>
        <v/>
      </c>
      <c r="X189" s="1" t="str">
        <f>IF(B189="","",VLOOKUP(B189,Data!C:AN,19,0))</f>
        <v/>
      </c>
      <c r="Y189" s="1" t="str">
        <f>IF(B189="","",VLOOKUP(B189,Data!C:AN,20,0))</f>
        <v/>
      </c>
      <c r="Z189" s="1" t="str">
        <f>IF(B189="","",VLOOKUP(B189,Data!C:AN,21,0))</f>
        <v/>
      </c>
      <c r="AA189" s="1" t="str">
        <f>IF(B189="","",VLOOKUP(B189,Data!C:AN,22,0))</f>
        <v/>
      </c>
      <c r="AB189" s="1" t="str">
        <f>IF(B189="","",VLOOKUP(B189,Data!C:AN,23,0))</f>
        <v/>
      </c>
      <c r="AC189" s="1" t="str">
        <f>IF(B189="","",VLOOKUP(B189,Data!C:AN,24,0))</f>
        <v/>
      </c>
      <c r="AD189" s="1" t="str">
        <f>IF(B189="","",VLOOKUP(B189,Data!C:AN,26,0))</f>
        <v/>
      </c>
      <c r="AE189" s="1" t="str">
        <f>IF(B189="","",VLOOKUP(B189,Data!C:AN,28,0))</f>
        <v/>
      </c>
      <c r="AF189" s="1" t="str">
        <f>IF(B189="","",VLOOKUP(B189,Data!C:AN,29,0))</f>
        <v/>
      </c>
      <c r="AG189" s="1" t="str">
        <f>IF(B189="","",VLOOKUP(B189,Data!C:AN,30,0))</f>
        <v/>
      </c>
      <c r="AH189" s="1" t="str">
        <f>IF(B189="","",VLOOKUP(B189,Data!C:AN,31,0))</f>
        <v/>
      </c>
      <c r="AI189" s="55" t="str">
        <f>IF(B189="","",VLOOKUP(B189,Data!C:AN,32,0))</f>
        <v/>
      </c>
      <c r="AJ189" s="55" t="str">
        <f>IF(B189="","",VLOOKUP(B189,Data!C:AN,33,0))</f>
        <v/>
      </c>
    </row>
    <row r="190" spans="2:36" ht="15">
      <c r="B190" s="1" t="str">
        <f>IF($B$1=0,"",IF(COUNT($B$4:B189)+1&gt;$B$1,"",COUNT($B$4:B189)+1))</f>
        <v/>
      </c>
      <c r="C190" s="1" t="str">
        <f>IF(B190="","",VLOOKUP(B190,Data!C:AN,3,0))</f>
        <v/>
      </c>
      <c r="D190" s="1" t="str">
        <f>IF(B190="","",VLOOKUP(B190,Data!C:AN,4,0))</f>
        <v/>
      </c>
      <c r="E190" s="1" t="str">
        <f>IF(B190="","",VLOOKUP(B190,Data!C:AN,5,0))</f>
        <v/>
      </c>
      <c r="F190" s="1" t="str">
        <f>IF(B190="","",VLOOKUP(B190,Data!C:AN,12,0))</f>
        <v/>
      </c>
      <c r="G190" s="1" t="str">
        <f>IF(B190="","",VLOOKUP(B190,Data!C:AN,25,0))</f>
        <v/>
      </c>
      <c r="H190" s="77" t="str">
        <f>IF(B190="","",VLOOKUP(B190,Data!C:AN,26,0))</f>
        <v/>
      </c>
      <c r="I190" s="1" t="str">
        <f>IF(B190="","",VLOOKUP(B190,Data!C:AN,34,0))</f>
        <v/>
      </c>
      <c r="J190" s="1" t="str">
        <f>IF(B190="","",VLOOKUP(B190,Data!C:AN,36,0))</f>
        <v/>
      </c>
      <c r="K190" s="82" t="str">
        <f>IF(B190="","",VLOOKUP(B190,Data!C:AN,37,0))</f>
        <v/>
      </c>
      <c r="L190" s="1" t="str">
        <f>IF(B190="","",VLOOKUP(B190,Data!C:AN,6,0))</f>
        <v/>
      </c>
      <c r="M190" s="1" t="str">
        <f>IF(B190="","",VLOOKUP(B190,Data!C:AN,7,0))</f>
        <v/>
      </c>
      <c r="N190" s="1" t="str">
        <f>IF(B190="","",VLOOKUP(B190,Data!C:AN,8,0))</f>
        <v/>
      </c>
      <c r="O190" s="1" t="str">
        <f>IF(B190="","",VLOOKUP(B190,Data!C:AN,10,0))</f>
        <v/>
      </c>
      <c r="P190" s="1" t="str">
        <f>IF(B190="","",VLOOKUP(B190,Data!C:AN,11,0))</f>
        <v/>
      </c>
      <c r="Q190" s="1" t="str">
        <f>IF(B190="","",VLOOKUP(B190,Data!C:AN,12,0))</f>
        <v/>
      </c>
      <c r="R190" s="1" t="str">
        <f>IF(B190="","",VLOOKUP(B190,Data!C:AN,13,0))</f>
        <v/>
      </c>
      <c r="S190" s="2" t="str">
        <f>IF(B190="","",VLOOKUP(B190,Data!C:AN,14,0))</f>
        <v/>
      </c>
      <c r="T190" s="2" t="str">
        <f>IF(B190="","",VLOOKUP(B190,Data!C:AN,15,0))</f>
        <v/>
      </c>
      <c r="U190" s="2" t="str">
        <f>IF(B190="","",VLOOKUP(B190,Data!C:AN,16,0))</f>
        <v/>
      </c>
      <c r="V190" s="195" t="str">
        <f>IF(B190="","",VLOOKUP(B190,Data!C:AN,17,0))</f>
        <v/>
      </c>
      <c r="W190" s="2" t="str">
        <f>IF(B190="","",VLOOKUP(B190,Data!C:AN,18,0))</f>
        <v/>
      </c>
      <c r="X190" s="1" t="str">
        <f>IF(B190="","",VLOOKUP(B190,Data!C:AN,19,0))</f>
        <v/>
      </c>
      <c r="Y190" s="1" t="str">
        <f>IF(B190="","",VLOOKUP(B190,Data!C:AN,20,0))</f>
        <v/>
      </c>
      <c r="Z190" s="1" t="str">
        <f>IF(B190="","",VLOOKUP(B190,Data!C:AN,21,0))</f>
        <v/>
      </c>
      <c r="AA190" s="1" t="str">
        <f>IF(B190="","",VLOOKUP(B190,Data!C:AN,22,0))</f>
        <v/>
      </c>
      <c r="AB190" s="1" t="str">
        <f>IF(B190="","",VLOOKUP(B190,Data!C:AN,23,0))</f>
        <v/>
      </c>
      <c r="AC190" s="1" t="str">
        <f>IF(B190="","",VLOOKUP(B190,Data!C:AN,24,0))</f>
        <v/>
      </c>
      <c r="AD190" s="1" t="str">
        <f>IF(B190="","",VLOOKUP(B190,Data!C:AN,26,0))</f>
        <v/>
      </c>
      <c r="AE190" s="1" t="str">
        <f>IF(B190="","",VLOOKUP(B190,Data!C:AN,28,0))</f>
        <v/>
      </c>
      <c r="AF190" s="1" t="str">
        <f>IF(B190="","",VLOOKUP(B190,Data!C:AN,29,0))</f>
        <v/>
      </c>
      <c r="AG190" s="1" t="str">
        <f>IF(B190="","",VLOOKUP(B190,Data!C:AN,30,0))</f>
        <v/>
      </c>
      <c r="AH190" s="1" t="str">
        <f>IF(B190="","",VLOOKUP(B190,Data!C:AN,31,0))</f>
        <v/>
      </c>
      <c r="AI190" s="55" t="str">
        <f>IF(B190="","",VLOOKUP(B190,Data!C:AN,32,0))</f>
        <v/>
      </c>
      <c r="AJ190" s="55" t="str">
        <f>IF(B190="","",VLOOKUP(B190,Data!C:AN,33,0))</f>
        <v/>
      </c>
    </row>
    <row r="191" spans="2:36" ht="15">
      <c r="B191" s="1" t="str">
        <f>IF($B$1=0,"",IF(COUNT($B$4:B190)+1&gt;$B$1,"",COUNT($B$4:B190)+1))</f>
        <v/>
      </c>
      <c r="C191" s="1" t="str">
        <f>IF(B191="","",VLOOKUP(B191,Data!C:AN,3,0))</f>
        <v/>
      </c>
      <c r="D191" s="1" t="str">
        <f>IF(B191="","",VLOOKUP(B191,Data!C:AN,4,0))</f>
        <v/>
      </c>
      <c r="E191" s="1" t="str">
        <f>IF(B191="","",VLOOKUP(B191,Data!C:AN,5,0))</f>
        <v/>
      </c>
      <c r="F191" s="1" t="str">
        <f>IF(B191="","",VLOOKUP(B191,Data!C:AN,12,0))</f>
        <v/>
      </c>
      <c r="G191" s="1" t="str">
        <f>IF(B191="","",VLOOKUP(B191,Data!C:AN,25,0))</f>
        <v/>
      </c>
      <c r="H191" s="77" t="str">
        <f>IF(B191="","",VLOOKUP(B191,Data!C:AN,26,0))</f>
        <v/>
      </c>
      <c r="I191" s="1" t="str">
        <f>IF(B191="","",VLOOKUP(B191,Data!C:AN,34,0))</f>
        <v/>
      </c>
      <c r="J191" s="1" t="str">
        <f>IF(B191="","",VLOOKUP(B191,Data!C:AN,36,0))</f>
        <v/>
      </c>
      <c r="K191" s="82" t="str">
        <f>IF(B191="","",VLOOKUP(B191,Data!C:AN,37,0))</f>
        <v/>
      </c>
      <c r="L191" s="1" t="str">
        <f>IF(B191="","",VLOOKUP(B191,Data!C:AN,6,0))</f>
        <v/>
      </c>
      <c r="M191" s="1" t="str">
        <f>IF(B191="","",VLOOKUP(B191,Data!C:AN,7,0))</f>
        <v/>
      </c>
      <c r="N191" s="1" t="str">
        <f>IF(B191="","",VLOOKUP(B191,Data!C:AN,8,0))</f>
        <v/>
      </c>
      <c r="O191" s="1" t="str">
        <f>IF(B191="","",VLOOKUP(B191,Data!C:AN,10,0))</f>
        <v/>
      </c>
      <c r="P191" s="1" t="str">
        <f>IF(B191="","",VLOOKUP(B191,Data!C:AN,11,0))</f>
        <v/>
      </c>
      <c r="Q191" s="1" t="str">
        <f>IF(B191="","",VLOOKUP(B191,Data!C:AN,12,0))</f>
        <v/>
      </c>
      <c r="R191" s="1" t="str">
        <f>IF(B191="","",VLOOKUP(B191,Data!C:AN,13,0))</f>
        <v/>
      </c>
      <c r="S191" s="2" t="str">
        <f>IF(B191="","",VLOOKUP(B191,Data!C:AN,14,0))</f>
        <v/>
      </c>
      <c r="T191" s="2" t="str">
        <f>IF(B191="","",VLOOKUP(B191,Data!C:AN,15,0))</f>
        <v/>
      </c>
      <c r="U191" s="2" t="str">
        <f>IF(B191="","",VLOOKUP(B191,Data!C:AN,16,0))</f>
        <v/>
      </c>
      <c r="V191" s="195" t="str">
        <f>IF(B191="","",VLOOKUP(B191,Data!C:AN,17,0))</f>
        <v/>
      </c>
      <c r="W191" s="2" t="str">
        <f>IF(B191="","",VLOOKUP(B191,Data!C:AN,18,0))</f>
        <v/>
      </c>
      <c r="X191" s="1" t="str">
        <f>IF(B191="","",VLOOKUP(B191,Data!C:AN,19,0))</f>
        <v/>
      </c>
      <c r="Y191" s="1" t="str">
        <f>IF(B191="","",VLOOKUP(B191,Data!C:AN,20,0))</f>
        <v/>
      </c>
      <c r="Z191" s="1" t="str">
        <f>IF(B191="","",VLOOKUP(B191,Data!C:AN,21,0))</f>
        <v/>
      </c>
      <c r="AA191" s="1" t="str">
        <f>IF(B191="","",VLOOKUP(B191,Data!C:AN,22,0))</f>
        <v/>
      </c>
      <c r="AB191" s="1" t="str">
        <f>IF(B191="","",VLOOKUP(B191,Data!C:AN,23,0))</f>
        <v/>
      </c>
      <c r="AC191" s="1" t="str">
        <f>IF(B191="","",VLOOKUP(B191,Data!C:AN,24,0))</f>
        <v/>
      </c>
      <c r="AD191" s="1" t="str">
        <f>IF(B191="","",VLOOKUP(B191,Data!C:AN,26,0))</f>
        <v/>
      </c>
      <c r="AE191" s="1" t="str">
        <f>IF(B191="","",VLOOKUP(B191,Data!C:AN,28,0))</f>
        <v/>
      </c>
      <c r="AF191" s="1" t="str">
        <f>IF(B191="","",VLOOKUP(B191,Data!C:AN,29,0))</f>
        <v/>
      </c>
      <c r="AG191" s="1" t="str">
        <f>IF(B191="","",VLOOKUP(B191,Data!C:AN,30,0))</f>
        <v/>
      </c>
      <c r="AH191" s="1" t="str">
        <f>IF(B191="","",VLOOKUP(B191,Data!C:AN,31,0))</f>
        <v/>
      </c>
      <c r="AI191" s="55" t="str">
        <f>IF(B191="","",VLOOKUP(B191,Data!C:AN,32,0))</f>
        <v/>
      </c>
      <c r="AJ191" s="55" t="str">
        <f>IF(B191="","",VLOOKUP(B191,Data!C:AN,33,0))</f>
        <v/>
      </c>
    </row>
    <row r="192" spans="2:36" ht="15">
      <c r="B192" s="1" t="str">
        <f>IF($B$1=0,"",IF(COUNT($B$4:B191)+1&gt;$B$1,"",COUNT($B$4:B191)+1))</f>
        <v/>
      </c>
      <c r="C192" s="1" t="str">
        <f>IF(B192="","",VLOOKUP(B192,Data!C:AN,3,0))</f>
        <v/>
      </c>
      <c r="D192" s="1" t="str">
        <f>IF(B192="","",VLOOKUP(B192,Data!C:AN,4,0))</f>
        <v/>
      </c>
      <c r="E192" s="1" t="str">
        <f>IF(B192="","",VLOOKUP(B192,Data!C:AN,5,0))</f>
        <v/>
      </c>
      <c r="F192" s="1" t="str">
        <f>IF(B192="","",VLOOKUP(B192,Data!C:AN,12,0))</f>
        <v/>
      </c>
      <c r="G192" s="1" t="str">
        <f>IF(B192="","",VLOOKUP(B192,Data!C:AN,25,0))</f>
        <v/>
      </c>
      <c r="H192" s="77" t="str">
        <f>IF(B192="","",VLOOKUP(B192,Data!C:AN,26,0))</f>
        <v/>
      </c>
      <c r="I192" s="1" t="str">
        <f>IF(B192="","",VLOOKUP(B192,Data!C:AN,34,0))</f>
        <v/>
      </c>
      <c r="J192" s="1" t="str">
        <f>IF(B192="","",VLOOKUP(B192,Data!C:AN,36,0))</f>
        <v/>
      </c>
      <c r="K192" s="82" t="str">
        <f>IF(B192="","",VLOOKUP(B192,Data!C:AN,37,0))</f>
        <v/>
      </c>
      <c r="L192" s="1" t="str">
        <f>IF(B192="","",VLOOKUP(B192,Data!C:AN,6,0))</f>
        <v/>
      </c>
      <c r="M192" s="1" t="str">
        <f>IF(B192="","",VLOOKUP(B192,Data!C:AN,7,0))</f>
        <v/>
      </c>
      <c r="N192" s="1" t="str">
        <f>IF(B192="","",VLOOKUP(B192,Data!C:AN,8,0))</f>
        <v/>
      </c>
      <c r="O192" s="1" t="str">
        <f>IF(B192="","",VLOOKUP(B192,Data!C:AN,10,0))</f>
        <v/>
      </c>
      <c r="P192" s="1" t="str">
        <f>IF(B192="","",VLOOKUP(B192,Data!C:AN,11,0))</f>
        <v/>
      </c>
      <c r="Q192" s="1" t="str">
        <f>IF(B192="","",VLOOKUP(B192,Data!C:AN,12,0))</f>
        <v/>
      </c>
      <c r="R192" s="1" t="str">
        <f>IF(B192="","",VLOOKUP(B192,Data!C:AN,13,0))</f>
        <v/>
      </c>
      <c r="S192" s="2" t="str">
        <f>IF(B192="","",VLOOKUP(B192,Data!C:AN,14,0))</f>
        <v/>
      </c>
      <c r="T192" s="2" t="str">
        <f>IF(B192="","",VLOOKUP(B192,Data!C:AN,15,0))</f>
        <v/>
      </c>
      <c r="U192" s="2" t="str">
        <f>IF(B192="","",VLOOKUP(B192,Data!C:AN,16,0))</f>
        <v/>
      </c>
      <c r="V192" s="195" t="str">
        <f>IF(B192="","",VLOOKUP(B192,Data!C:AN,17,0))</f>
        <v/>
      </c>
      <c r="W192" s="2" t="str">
        <f>IF(B192="","",VLOOKUP(B192,Data!C:AN,18,0))</f>
        <v/>
      </c>
      <c r="X192" s="1" t="str">
        <f>IF(B192="","",VLOOKUP(B192,Data!C:AN,19,0))</f>
        <v/>
      </c>
      <c r="Y192" s="1" t="str">
        <f>IF(B192="","",VLOOKUP(B192,Data!C:AN,20,0))</f>
        <v/>
      </c>
      <c r="Z192" s="1" t="str">
        <f>IF(B192="","",VLOOKUP(B192,Data!C:AN,21,0))</f>
        <v/>
      </c>
      <c r="AA192" s="1" t="str">
        <f>IF(B192="","",VLOOKUP(B192,Data!C:AN,22,0))</f>
        <v/>
      </c>
      <c r="AB192" s="1" t="str">
        <f>IF(B192="","",VLOOKUP(B192,Data!C:AN,23,0))</f>
        <v/>
      </c>
      <c r="AC192" s="1" t="str">
        <f>IF(B192="","",VLOOKUP(B192,Data!C:AN,24,0))</f>
        <v/>
      </c>
      <c r="AD192" s="1" t="str">
        <f>IF(B192="","",VLOOKUP(B192,Data!C:AN,26,0))</f>
        <v/>
      </c>
      <c r="AE192" s="1" t="str">
        <f>IF(B192="","",VLOOKUP(B192,Data!C:AN,28,0))</f>
        <v/>
      </c>
      <c r="AF192" s="1" t="str">
        <f>IF(B192="","",VLOOKUP(B192,Data!C:AN,29,0))</f>
        <v/>
      </c>
      <c r="AG192" s="1" t="str">
        <f>IF(B192="","",VLOOKUP(B192,Data!C:AN,30,0))</f>
        <v/>
      </c>
      <c r="AH192" s="1" t="str">
        <f>IF(B192="","",VLOOKUP(B192,Data!C:AN,31,0))</f>
        <v/>
      </c>
      <c r="AI192" s="55" t="str">
        <f>IF(B192="","",VLOOKUP(B192,Data!C:AN,32,0))</f>
        <v/>
      </c>
      <c r="AJ192" s="55" t="str">
        <f>IF(B192="","",VLOOKUP(B192,Data!C:AN,33,0))</f>
        <v/>
      </c>
    </row>
    <row r="193" spans="2:36" ht="15">
      <c r="B193" s="1" t="str">
        <f>IF($B$1=0,"",IF(COUNT($B$4:B192)+1&gt;$B$1,"",COUNT($B$4:B192)+1))</f>
        <v/>
      </c>
      <c r="C193" s="1" t="str">
        <f>IF(B193="","",VLOOKUP(B193,Data!C:AN,3,0))</f>
        <v/>
      </c>
      <c r="D193" s="1" t="str">
        <f>IF(B193="","",VLOOKUP(B193,Data!C:AN,4,0))</f>
        <v/>
      </c>
      <c r="E193" s="1" t="str">
        <f>IF(B193="","",VLOOKUP(B193,Data!C:AN,5,0))</f>
        <v/>
      </c>
      <c r="F193" s="1" t="str">
        <f>IF(B193="","",VLOOKUP(B193,Data!C:AN,12,0))</f>
        <v/>
      </c>
      <c r="G193" s="1" t="str">
        <f>IF(B193="","",VLOOKUP(B193,Data!C:AN,25,0))</f>
        <v/>
      </c>
      <c r="H193" s="77" t="str">
        <f>IF(B193="","",VLOOKUP(B193,Data!C:AN,26,0))</f>
        <v/>
      </c>
      <c r="I193" s="1" t="str">
        <f>IF(B193="","",VLOOKUP(B193,Data!C:AN,34,0))</f>
        <v/>
      </c>
      <c r="J193" s="1" t="str">
        <f>IF(B193="","",VLOOKUP(B193,Data!C:AN,36,0))</f>
        <v/>
      </c>
      <c r="K193" s="82" t="str">
        <f>IF(B193="","",VLOOKUP(B193,Data!C:AN,37,0))</f>
        <v/>
      </c>
      <c r="L193" s="1" t="str">
        <f>IF(B193="","",VLOOKUP(B193,Data!C:AN,6,0))</f>
        <v/>
      </c>
      <c r="M193" s="1" t="str">
        <f>IF(B193="","",VLOOKUP(B193,Data!C:AN,7,0))</f>
        <v/>
      </c>
      <c r="N193" s="1" t="str">
        <f>IF(B193="","",VLOOKUP(B193,Data!C:AN,8,0))</f>
        <v/>
      </c>
      <c r="O193" s="1" t="str">
        <f>IF(B193="","",VLOOKUP(B193,Data!C:AN,10,0))</f>
        <v/>
      </c>
      <c r="P193" s="1" t="str">
        <f>IF(B193="","",VLOOKUP(B193,Data!C:AN,11,0))</f>
        <v/>
      </c>
      <c r="Q193" s="1" t="str">
        <f>IF(B193="","",VLOOKUP(B193,Data!C:AN,12,0))</f>
        <v/>
      </c>
      <c r="R193" s="1" t="str">
        <f>IF(B193="","",VLOOKUP(B193,Data!C:AN,13,0))</f>
        <v/>
      </c>
      <c r="S193" s="2" t="str">
        <f>IF(B193="","",VLOOKUP(B193,Data!C:AN,14,0))</f>
        <v/>
      </c>
      <c r="T193" s="2" t="str">
        <f>IF(B193="","",VLOOKUP(B193,Data!C:AN,15,0))</f>
        <v/>
      </c>
      <c r="U193" s="2" t="str">
        <f>IF(B193="","",VLOOKUP(B193,Data!C:AN,16,0))</f>
        <v/>
      </c>
      <c r="V193" s="195" t="str">
        <f>IF(B193="","",VLOOKUP(B193,Data!C:AN,17,0))</f>
        <v/>
      </c>
      <c r="W193" s="2" t="str">
        <f>IF(B193="","",VLOOKUP(B193,Data!C:AN,18,0))</f>
        <v/>
      </c>
      <c r="X193" s="1" t="str">
        <f>IF(B193="","",VLOOKUP(B193,Data!C:AN,19,0))</f>
        <v/>
      </c>
      <c r="Y193" s="1" t="str">
        <f>IF(B193="","",VLOOKUP(B193,Data!C:AN,20,0))</f>
        <v/>
      </c>
      <c r="Z193" s="1" t="str">
        <f>IF(B193="","",VLOOKUP(B193,Data!C:AN,21,0))</f>
        <v/>
      </c>
      <c r="AA193" s="1" t="str">
        <f>IF(B193="","",VLOOKUP(B193,Data!C:AN,22,0))</f>
        <v/>
      </c>
      <c r="AB193" s="1" t="str">
        <f>IF(B193="","",VLOOKUP(B193,Data!C:AN,23,0))</f>
        <v/>
      </c>
      <c r="AC193" s="1" t="str">
        <f>IF(B193="","",VLOOKUP(B193,Data!C:AN,24,0))</f>
        <v/>
      </c>
      <c r="AD193" s="1" t="str">
        <f>IF(B193="","",VLOOKUP(B193,Data!C:AN,26,0))</f>
        <v/>
      </c>
      <c r="AE193" s="1" t="str">
        <f>IF(B193="","",VLOOKUP(B193,Data!C:AN,28,0))</f>
        <v/>
      </c>
      <c r="AF193" s="1" t="str">
        <f>IF(B193="","",VLOOKUP(B193,Data!C:AN,29,0))</f>
        <v/>
      </c>
      <c r="AG193" s="1" t="str">
        <f>IF(B193="","",VLOOKUP(B193,Data!C:AN,30,0))</f>
        <v/>
      </c>
      <c r="AH193" s="1" t="str">
        <f>IF(B193="","",VLOOKUP(B193,Data!C:AN,31,0))</f>
        <v/>
      </c>
      <c r="AI193" s="55" t="str">
        <f>IF(B193="","",VLOOKUP(B193,Data!C:AN,32,0))</f>
        <v/>
      </c>
      <c r="AJ193" s="55" t="str">
        <f>IF(B193="","",VLOOKUP(B193,Data!C:AN,33,0))</f>
        <v/>
      </c>
    </row>
    <row r="194" spans="2:36" ht="15">
      <c r="B194" s="1" t="str">
        <f>IF($B$1=0,"",IF(COUNT($B$4:B193)+1&gt;$B$1,"",COUNT($B$4:B193)+1))</f>
        <v/>
      </c>
      <c r="C194" s="1" t="str">
        <f>IF(B194="","",VLOOKUP(B194,Data!C:AN,3,0))</f>
        <v/>
      </c>
      <c r="D194" s="1" t="str">
        <f>IF(B194="","",VLOOKUP(B194,Data!C:AN,4,0))</f>
        <v/>
      </c>
      <c r="E194" s="1" t="str">
        <f>IF(B194="","",VLOOKUP(B194,Data!C:AN,5,0))</f>
        <v/>
      </c>
      <c r="F194" s="1" t="str">
        <f>IF(B194="","",VLOOKUP(B194,Data!C:AN,12,0))</f>
        <v/>
      </c>
      <c r="G194" s="1" t="str">
        <f>IF(B194="","",VLOOKUP(B194,Data!C:AN,25,0))</f>
        <v/>
      </c>
      <c r="H194" s="77" t="str">
        <f>IF(B194="","",VLOOKUP(B194,Data!C:AN,26,0))</f>
        <v/>
      </c>
      <c r="I194" s="1" t="str">
        <f>IF(B194="","",VLOOKUP(B194,Data!C:AN,34,0))</f>
        <v/>
      </c>
      <c r="J194" s="1" t="str">
        <f>IF(B194="","",VLOOKUP(B194,Data!C:AN,36,0))</f>
        <v/>
      </c>
      <c r="K194" s="82" t="str">
        <f>IF(B194="","",VLOOKUP(B194,Data!C:AN,37,0))</f>
        <v/>
      </c>
      <c r="L194" s="1" t="str">
        <f>IF(B194="","",VLOOKUP(B194,Data!C:AN,6,0))</f>
        <v/>
      </c>
      <c r="M194" s="1" t="str">
        <f>IF(B194="","",VLOOKUP(B194,Data!C:AN,7,0))</f>
        <v/>
      </c>
      <c r="N194" s="1" t="str">
        <f>IF(B194="","",VLOOKUP(B194,Data!C:AN,8,0))</f>
        <v/>
      </c>
      <c r="O194" s="1" t="str">
        <f>IF(B194="","",VLOOKUP(B194,Data!C:AN,10,0))</f>
        <v/>
      </c>
      <c r="P194" s="1" t="str">
        <f>IF(B194="","",VLOOKUP(B194,Data!C:AN,11,0))</f>
        <v/>
      </c>
      <c r="Q194" s="1" t="str">
        <f>IF(B194="","",VLOOKUP(B194,Data!C:AN,12,0))</f>
        <v/>
      </c>
      <c r="R194" s="1" t="str">
        <f>IF(B194="","",VLOOKUP(B194,Data!C:AN,13,0))</f>
        <v/>
      </c>
      <c r="S194" s="2" t="str">
        <f>IF(B194="","",VLOOKUP(B194,Data!C:AN,14,0))</f>
        <v/>
      </c>
      <c r="T194" s="2" t="str">
        <f>IF(B194="","",VLOOKUP(B194,Data!C:AN,15,0))</f>
        <v/>
      </c>
      <c r="U194" s="2" t="str">
        <f>IF(B194="","",VLOOKUP(B194,Data!C:AN,16,0))</f>
        <v/>
      </c>
      <c r="V194" s="195" t="str">
        <f>IF(B194="","",VLOOKUP(B194,Data!C:AN,17,0))</f>
        <v/>
      </c>
      <c r="W194" s="2" t="str">
        <f>IF(B194="","",VLOOKUP(B194,Data!C:AN,18,0))</f>
        <v/>
      </c>
      <c r="X194" s="1" t="str">
        <f>IF(B194="","",VLOOKUP(B194,Data!C:AN,19,0))</f>
        <v/>
      </c>
      <c r="Y194" s="1" t="str">
        <f>IF(B194="","",VLOOKUP(B194,Data!C:AN,20,0))</f>
        <v/>
      </c>
      <c r="Z194" s="1" t="str">
        <f>IF(B194="","",VLOOKUP(B194,Data!C:AN,21,0))</f>
        <v/>
      </c>
      <c r="AA194" s="1" t="str">
        <f>IF(B194="","",VLOOKUP(B194,Data!C:AN,22,0))</f>
        <v/>
      </c>
      <c r="AB194" s="1" t="str">
        <f>IF(B194="","",VLOOKUP(B194,Data!C:AN,23,0))</f>
        <v/>
      </c>
      <c r="AC194" s="1" t="str">
        <f>IF(B194="","",VLOOKUP(B194,Data!C:AN,24,0))</f>
        <v/>
      </c>
      <c r="AD194" s="1" t="str">
        <f>IF(B194="","",VLOOKUP(B194,Data!C:AN,26,0))</f>
        <v/>
      </c>
      <c r="AE194" s="1" t="str">
        <f>IF(B194="","",VLOOKUP(B194,Data!C:AN,28,0))</f>
        <v/>
      </c>
      <c r="AF194" s="1" t="str">
        <f>IF(B194="","",VLOOKUP(B194,Data!C:AN,29,0))</f>
        <v/>
      </c>
      <c r="AG194" s="1" t="str">
        <f>IF(B194="","",VLOOKUP(B194,Data!C:AN,30,0))</f>
        <v/>
      </c>
      <c r="AH194" s="1" t="str">
        <f>IF(B194="","",VLOOKUP(B194,Data!C:AN,31,0))</f>
        <v/>
      </c>
      <c r="AI194" s="55" t="str">
        <f>IF(B194="","",VLOOKUP(B194,Data!C:AN,32,0))</f>
        <v/>
      </c>
      <c r="AJ194" s="55" t="str">
        <f>IF(B194="","",VLOOKUP(B194,Data!C:AN,33,0))</f>
        <v/>
      </c>
    </row>
    <row r="195" spans="2:36" ht="15">
      <c r="B195" s="1" t="str">
        <f>IF($B$1=0,"",IF(COUNT($B$4:B194)+1&gt;$B$1,"",COUNT($B$4:B194)+1))</f>
        <v/>
      </c>
      <c r="C195" s="1" t="str">
        <f>IF(B195="","",VLOOKUP(B195,Data!C:AN,3,0))</f>
        <v/>
      </c>
      <c r="D195" s="1" t="str">
        <f>IF(B195="","",VLOOKUP(B195,Data!C:AN,4,0))</f>
        <v/>
      </c>
      <c r="E195" s="1" t="str">
        <f>IF(B195="","",VLOOKUP(B195,Data!C:AN,5,0))</f>
        <v/>
      </c>
      <c r="F195" s="1" t="str">
        <f>IF(B195="","",VLOOKUP(B195,Data!C:AN,12,0))</f>
        <v/>
      </c>
      <c r="G195" s="1" t="str">
        <f>IF(B195="","",VLOOKUP(B195,Data!C:AN,25,0))</f>
        <v/>
      </c>
      <c r="H195" s="77" t="str">
        <f>IF(B195="","",VLOOKUP(B195,Data!C:AN,26,0))</f>
        <v/>
      </c>
      <c r="I195" s="1" t="str">
        <f>IF(B195="","",VLOOKUP(B195,Data!C:AN,34,0))</f>
        <v/>
      </c>
      <c r="J195" s="1" t="str">
        <f>IF(B195="","",VLOOKUP(B195,Data!C:AN,36,0))</f>
        <v/>
      </c>
      <c r="K195" s="82" t="str">
        <f>IF(B195="","",VLOOKUP(B195,Data!C:AN,37,0))</f>
        <v/>
      </c>
      <c r="L195" s="1" t="str">
        <f>IF(B195="","",VLOOKUP(B195,Data!C:AN,6,0))</f>
        <v/>
      </c>
      <c r="M195" s="1" t="str">
        <f>IF(B195="","",VLOOKUP(B195,Data!C:AN,7,0))</f>
        <v/>
      </c>
      <c r="N195" s="1" t="str">
        <f>IF(B195="","",VLOOKUP(B195,Data!C:AN,8,0))</f>
        <v/>
      </c>
      <c r="O195" s="1" t="str">
        <f>IF(B195="","",VLOOKUP(B195,Data!C:AN,10,0))</f>
        <v/>
      </c>
      <c r="P195" s="1" t="str">
        <f>IF(B195="","",VLOOKUP(B195,Data!C:AN,11,0))</f>
        <v/>
      </c>
      <c r="Q195" s="1" t="str">
        <f>IF(B195="","",VLOOKUP(B195,Data!C:AN,12,0))</f>
        <v/>
      </c>
      <c r="R195" s="1" t="str">
        <f>IF(B195="","",VLOOKUP(B195,Data!C:AN,13,0))</f>
        <v/>
      </c>
      <c r="S195" s="2" t="str">
        <f>IF(B195="","",VLOOKUP(B195,Data!C:AN,14,0))</f>
        <v/>
      </c>
      <c r="T195" s="2" t="str">
        <f>IF(B195="","",VLOOKUP(B195,Data!C:AN,15,0))</f>
        <v/>
      </c>
      <c r="U195" s="2" t="str">
        <f>IF(B195="","",VLOOKUP(B195,Data!C:AN,16,0))</f>
        <v/>
      </c>
      <c r="V195" s="195" t="str">
        <f>IF(B195="","",VLOOKUP(B195,Data!C:AN,17,0))</f>
        <v/>
      </c>
      <c r="W195" s="2" t="str">
        <f>IF(B195="","",VLOOKUP(B195,Data!C:AN,18,0))</f>
        <v/>
      </c>
      <c r="X195" s="1" t="str">
        <f>IF(B195="","",VLOOKUP(B195,Data!C:AN,19,0))</f>
        <v/>
      </c>
      <c r="Y195" s="1" t="str">
        <f>IF(B195="","",VLOOKUP(B195,Data!C:AN,20,0))</f>
        <v/>
      </c>
      <c r="Z195" s="1" t="str">
        <f>IF(B195="","",VLOOKUP(B195,Data!C:AN,21,0))</f>
        <v/>
      </c>
      <c r="AA195" s="1" t="str">
        <f>IF(B195="","",VLOOKUP(B195,Data!C:AN,22,0))</f>
        <v/>
      </c>
      <c r="AB195" s="1" t="str">
        <f>IF(B195="","",VLOOKUP(B195,Data!C:AN,23,0))</f>
        <v/>
      </c>
      <c r="AC195" s="1" t="str">
        <f>IF(B195="","",VLOOKUP(B195,Data!C:AN,24,0))</f>
        <v/>
      </c>
      <c r="AD195" s="1" t="str">
        <f>IF(B195="","",VLOOKUP(B195,Data!C:AN,26,0))</f>
        <v/>
      </c>
      <c r="AE195" s="1" t="str">
        <f>IF(B195="","",VLOOKUP(B195,Data!C:AN,28,0))</f>
        <v/>
      </c>
      <c r="AF195" s="1" t="str">
        <f>IF(B195="","",VLOOKUP(B195,Data!C:AN,29,0))</f>
        <v/>
      </c>
      <c r="AG195" s="1" t="str">
        <f>IF(B195="","",VLOOKUP(B195,Data!C:AN,30,0))</f>
        <v/>
      </c>
      <c r="AH195" s="1" t="str">
        <f>IF(B195="","",VLOOKUP(B195,Data!C:AN,31,0))</f>
        <v/>
      </c>
      <c r="AI195" s="55" t="str">
        <f>IF(B195="","",VLOOKUP(B195,Data!C:AN,32,0))</f>
        <v/>
      </c>
      <c r="AJ195" s="55" t="str">
        <f>IF(B195="","",VLOOKUP(B195,Data!C:AN,33,0))</f>
        <v/>
      </c>
    </row>
    <row r="196" spans="2:36" ht="15">
      <c r="B196" s="1" t="str">
        <f>IF($B$1=0,"",IF(COUNT($B$4:B195)+1&gt;$B$1,"",COUNT($B$4:B195)+1))</f>
        <v/>
      </c>
      <c r="C196" s="1" t="str">
        <f>IF(B196="","",VLOOKUP(B196,Data!C:AN,3,0))</f>
        <v/>
      </c>
      <c r="D196" s="1" t="str">
        <f>IF(B196="","",VLOOKUP(B196,Data!C:AN,4,0))</f>
        <v/>
      </c>
      <c r="E196" s="1" t="str">
        <f>IF(B196="","",VLOOKUP(B196,Data!C:AN,5,0))</f>
        <v/>
      </c>
      <c r="F196" s="1" t="str">
        <f>IF(B196="","",VLOOKUP(B196,Data!C:AN,12,0))</f>
        <v/>
      </c>
      <c r="G196" s="1" t="str">
        <f>IF(B196="","",VLOOKUP(B196,Data!C:AN,25,0))</f>
        <v/>
      </c>
      <c r="H196" s="77" t="str">
        <f>IF(B196="","",VLOOKUP(B196,Data!C:AN,26,0))</f>
        <v/>
      </c>
      <c r="I196" s="1" t="str">
        <f>IF(B196="","",VLOOKUP(B196,Data!C:AN,34,0))</f>
        <v/>
      </c>
      <c r="J196" s="1" t="str">
        <f>IF(B196="","",VLOOKUP(B196,Data!C:AN,36,0))</f>
        <v/>
      </c>
      <c r="K196" s="82" t="str">
        <f>IF(B196="","",VLOOKUP(B196,Data!C:AN,37,0))</f>
        <v/>
      </c>
      <c r="L196" s="1" t="str">
        <f>IF(B196="","",VLOOKUP(B196,Data!C:AN,6,0))</f>
        <v/>
      </c>
      <c r="M196" s="1" t="str">
        <f>IF(B196="","",VLOOKUP(B196,Data!C:AN,7,0))</f>
        <v/>
      </c>
      <c r="N196" s="1" t="str">
        <f>IF(B196="","",VLOOKUP(B196,Data!C:AN,8,0))</f>
        <v/>
      </c>
      <c r="O196" s="1" t="str">
        <f>IF(B196="","",VLOOKUP(B196,Data!C:AN,10,0))</f>
        <v/>
      </c>
      <c r="P196" s="1" t="str">
        <f>IF(B196="","",VLOOKUP(B196,Data!C:AN,11,0))</f>
        <v/>
      </c>
      <c r="Q196" s="1" t="str">
        <f>IF(B196="","",VLOOKUP(B196,Data!C:AN,12,0))</f>
        <v/>
      </c>
      <c r="R196" s="1" t="str">
        <f>IF(B196="","",VLOOKUP(B196,Data!C:AN,13,0))</f>
        <v/>
      </c>
      <c r="S196" s="2" t="str">
        <f>IF(B196="","",VLOOKUP(B196,Data!C:AN,14,0))</f>
        <v/>
      </c>
      <c r="T196" s="2" t="str">
        <f>IF(B196="","",VLOOKUP(B196,Data!C:AN,15,0))</f>
        <v/>
      </c>
      <c r="U196" s="2" t="str">
        <f>IF(B196="","",VLOOKUP(B196,Data!C:AN,16,0))</f>
        <v/>
      </c>
      <c r="V196" s="195" t="str">
        <f>IF(B196="","",VLOOKUP(B196,Data!C:AN,17,0))</f>
        <v/>
      </c>
      <c r="W196" s="2" t="str">
        <f>IF(B196="","",VLOOKUP(B196,Data!C:AN,18,0))</f>
        <v/>
      </c>
      <c r="X196" s="1" t="str">
        <f>IF(B196="","",VLOOKUP(B196,Data!C:AN,19,0))</f>
        <v/>
      </c>
      <c r="Y196" s="1" t="str">
        <f>IF(B196="","",VLOOKUP(B196,Data!C:AN,20,0))</f>
        <v/>
      </c>
      <c r="Z196" s="1" t="str">
        <f>IF(B196="","",VLOOKUP(B196,Data!C:AN,21,0))</f>
        <v/>
      </c>
      <c r="AA196" s="1" t="str">
        <f>IF(B196="","",VLOOKUP(B196,Data!C:AN,22,0))</f>
        <v/>
      </c>
      <c r="AB196" s="1" t="str">
        <f>IF(B196="","",VLOOKUP(B196,Data!C:AN,23,0))</f>
        <v/>
      </c>
      <c r="AC196" s="1" t="str">
        <f>IF(B196="","",VLOOKUP(B196,Data!C:AN,24,0))</f>
        <v/>
      </c>
      <c r="AD196" s="1" t="str">
        <f>IF(B196="","",VLOOKUP(B196,Data!C:AN,26,0))</f>
        <v/>
      </c>
      <c r="AE196" s="1" t="str">
        <f>IF(B196="","",VLOOKUP(B196,Data!C:AN,28,0))</f>
        <v/>
      </c>
      <c r="AF196" s="1" t="str">
        <f>IF(B196="","",VLOOKUP(B196,Data!C:AN,29,0))</f>
        <v/>
      </c>
      <c r="AG196" s="1" t="str">
        <f>IF(B196="","",VLOOKUP(B196,Data!C:AN,30,0))</f>
        <v/>
      </c>
      <c r="AH196" s="1" t="str">
        <f>IF(B196="","",VLOOKUP(B196,Data!C:AN,31,0))</f>
        <v/>
      </c>
      <c r="AI196" s="55" t="str">
        <f>IF(B196="","",VLOOKUP(B196,Data!C:AN,32,0))</f>
        <v/>
      </c>
      <c r="AJ196" s="55" t="str">
        <f>IF(B196="","",VLOOKUP(B196,Data!C:AN,33,0))</f>
        <v/>
      </c>
    </row>
    <row r="197" spans="2:36" ht="15">
      <c r="B197" s="1" t="str">
        <f>IF($B$1=0,"",IF(COUNT($B$4:B196)+1&gt;$B$1,"",COUNT($B$4:B196)+1))</f>
        <v/>
      </c>
      <c r="C197" s="1" t="str">
        <f>IF(B197="","",VLOOKUP(B197,Data!C:AN,3,0))</f>
        <v/>
      </c>
      <c r="D197" s="1" t="str">
        <f>IF(B197="","",VLOOKUP(B197,Data!C:AN,4,0))</f>
        <v/>
      </c>
      <c r="E197" s="1" t="str">
        <f>IF(B197="","",VLOOKUP(B197,Data!C:AN,5,0))</f>
        <v/>
      </c>
      <c r="F197" s="1" t="str">
        <f>IF(B197="","",VLOOKUP(B197,Data!C:AN,12,0))</f>
        <v/>
      </c>
      <c r="G197" s="1" t="str">
        <f>IF(B197="","",VLOOKUP(B197,Data!C:AN,25,0))</f>
        <v/>
      </c>
      <c r="H197" s="77" t="str">
        <f>IF(B197="","",VLOOKUP(B197,Data!C:AN,26,0))</f>
        <v/>
      </c>
      <c r="I197" s="1" t="str">
        <f>IF(B197="","",VLOOKUP(B197,Data!C:AN,34,0))</f>
        <v/>
      </c>
      <c r="J197" s="1" t="str">
        <f>IF(B197="","",VLOOKUP(B197,Data!C:AN,36,0))</f>
        <v/>
      </c>
      <c r="K197" s="82" t="str">
        <f>IF(B197="","",VLOOKUP(B197,Data!C:AN,37,0))</f>
        <v/>
      </c>
      <c r="L197" s="1" t="str">
        <f>IF(B197="","",VLOOKUP(B197,Data!C:AN,6,0))</f>
        <v/>
      </c>
      <c r="M197" s="1" t="str">
        <f>IF(B197="","",VLOOKUP(B197,Data!C:AN,7,0))</f>
        <v/>
      </c>
      <c r="N197" s="1" t="str">
        <f>IF(B197="","",VLOOKUP(B197,Data!C:AN,8,0))</f>
        <v/>
      </c>
      <c r="O197" s="1" t="str">
        <f>IF(B197="","",VLOOKUP(B197,Data!C:AN,10,0))</f>
        <v/>
      </c>
      <c r="P197" s="1" t="str">
        <f>IF(B197="","",VLOOKUP(B197,Data!C:AN,11,0))</f>
        <v/>
      </c>
      <c r="Q197" s="1" t="str">
        <f>IF(B197="","",VLOOKUP(B197,Data!C:AN,12,0))</f>
        <v/>
      </c>
      <c r="R197" s="1" t="str">
        <f>IF(B197="","",VLOOKUP(B197,Data!C:AN,13,0))</f>
        <v/>
      </c>
      <c r="S197" s="2" t="str">
        <f>IF(B197="","",VLOOKUP(B197,Data!C:AN,14,0))</f>
        <v/>
      </c>
      <c r="T197" s="2" t="str">
        <f>IF(B197="","",VLOOKUP(B197,Data!C:AN,15,0))</f>
        <v/>
      </c>
      <c r="U197" s="2" t="str">
        <f>IF(B197="","",VLOOKUP(B197,Data!C:AN,16,0))</f>
        <v/>
      </c>
      <c r="V197" s="195" t="str">
        <f>IF(B197="","",VLOOKUP(B197,Data!C:AN,17,0))</f>
        <v/>
      </c>
      <c r="W197" s="2" t="str">
        <f>IF(B197="","",VLOOKUP(B197,Data!C:AN,18,0))</f>
        <v/>
      </c>
      <c r="X197" s="1" t="str">
        <f>IF(B197="","",VLOOKUP(B197,Data!C:AN,19,0))</f>
        <v/>
      </c>
      <c r="Y197" s="1" t="str">
        <f>IF(B197="","",VLOOKUP(B197,Data!C:AN,20,0))</f>
        <v/>
      </c>
      <c r="Z197" s="1" t="str">
        <f>IF(B197="","",VLOOKUP(B197,Data!C:AN,21,0))</f>
        <v/>
      </c>
      <c r="AA197" s="1" t="str">
        <f>IF(B197="","",VLOOKUP(B197,Data!C:AN,22,0))</f>
        <v/>
      </c>
      <c r="AB197" s="1" t="str">
        <f>IF(B197="","",VLOOKUP(B197,Data!C:AN,23,0))</f>
        <v/>
      </c>
      <c r="AC197" s="1" t="str">
        <f>IF(B197="","",VLOOKUP(B197,Data!C:AN,24,0))</f>
        <v/>
      </c>
      <c r="AD197" s="1" t="str">
        <f>IF(B197="","",VLOOKUP(B197,Data!C:AN,26,0))</f>
        <v/>
      </c>
      <c r="AE197" s="1" t="str">
        <f>IF(B197="","",VLOOKUP(B197,Data!C:AN,28,0))</f>
        <v/>
      </c>
      <c r="AF197" s="1" t="str">
        <f>IF(B197="","",VLOOKUP(B197,Data!C:AN,29,0))</f>
        <v/>
      </c>
      <c r="AG197" s="1" t="str">
        <f>IF(B197="","",VLOOKUP(B197,Data!C:AN,30,0))</f>
        <v/>
      </c>
      <c r="AH197" s="1" t="str">
        <f>IF(B197="","",VLOOKUP(B197,Data!C:AN,31,0))</f>
        <v/>
      </c>
      <c r="AI197" s="55" t="str">
        <f>IF(B197="","",VLOOKUP(B197,Data!C:AN,32,0))</f>
        <v/>
      </c>
      <c r="AJ197" s="55" t="str">
        <f>IF(B197="","",VLOOKUP(B197,Data!C:AN,33,0))</f>
        <v/>
      </c>
    </row>
    <row r="198" spans="2:36" ht="15">
      <c r="B198" s="1" t="str">
        <f>IF($B$1=0,"",IF(COUNT($B$4:B197)+1&gt;$B$1,"",COUNT($B$4:B197)+1))</f>
        <v/>
      </c>
      <c r="C198" s="1" t="str">
        <f>IF(B198="","",VLOOKUP(B198,Data!C:AN,3,0))</f>
        <v/>
      </c>
      <c r="D198" s="1" t="str">
        <f>IF(B198="","",VLOOKUP(B198,Data!C:AN,4,0))</f>
        <v/>
      </c>
      <c r="E198" s="1" t="str">
        <f>IF(B198="","",VLOOKUP(B198,Data!C:AN,5,0))</f>
        <v/>
      </c>
      <c r="F198" s="1" t="str">
        <f>IF(B198="","",VLOOKUP(B198,Data!C:AN,12,0))</f>
        <v/>
      </c>
      <c r="G198" s="1" t="str">
        <f>IF(B198="","",VLOOKUP(B198,Data!C:AN,25,0))</f>
        <v/>
      </c>
      <c r="H198" s="77" t="str">
        <f>IF(B198="","",VLOOKUP(B198,Data!C:AN,26,0))</f>
        <v/>
      </c>
      <c r="I198" s="1" t="str">
        <f>IF(B198="","",VLOOKUP(B198,Data!C:AN,34,0))</f>
        <v/>
      </c>
      <c r="J198" s="1" t="str">
        <f>IF(B198="","",VLOOKUP(B198,Data!C:AN,36,0))</f>
        <v/>
      </c>
      <c r="K198" s="82" t="str">
        <f>IF(B198="","",VLOOKUP(B198,Data!C:AN,37,0))</f>
        <v/>
      </c>
      <c r="L198" s="1" t="str">
        <f>IF(B198="","",VLOOKUP(B198,Data!C:AN,6,0))</f>
        <v/>
      </c>
      <c r="M198" s="1" t="str">
        <f>IF(B198="","",VLOOKUP(B198,Data!C:AN,7,0))</f>
        <v/>
      </c>
      <c r="N198" s="1" t="str">
        <f>IF(B198="","",VLOOKUP(B198,Data!C:AN,8,0))</f>
        <v/>
      </c>
      <c r="O198" s="1" t="str">
        <f>IF(B198="","",VLOOKUP(B198,Data!C:AN,10,0))</f>
        <v/>
      </c>
      <c r="P198" s="1" t="str">
        <f>IF(B198="","",VLOOKUP(B198,Data!C:AN,11,0))</f>
        <v/>
      </c>
      <c r="Q198" s="1" t="str">
        <f>IF(B198="","",VLOOKUP(B198,Data!C:AN,12,0))</f>
        <v/>
      </c>
      <c r="R198" s="1" t="str">
        <f>IF(B198="","",VLOOKUP(B198,Data!C:AN,13,0))</f>
        <v/>
      </c>
      <c r="S198" s="2" t="str">
        <f>IF(B198="","",VLOOKUP(B198,Data!C:AN,14,0))</f>
        <v/>
      </c>
      <c r="T198" s="2" t="str">
        <f>IF(B198="","",VLOOKUP(B198,Data!C:AN,15,0))</f>
        <v/>
      </c>
      <c r="U198" s="2" t="str">
        <f>IF(B198="","",VLOOKUP(B198,Data!C:AN,16,0))</f>
        <v/>
      </c>
      <c r="V198" s="195" t="str">
        <f>IF(B198="","",VLOOKUP(B198,Data!C:AN,17,0))</f>
        <v/>
      </c>
      <c r="W198" s="2" t="str">
        <f>IF(B198="","",VLOOKUP(B198,Data!C:AN,18,0))</f>
        <v/>
      </c>
      <c r="X198" s="1" t="str">
        <f>IF(B198="","",VLOOKUP(B198,Data!C:AN,19,0))</f>
        <v/>
      </c>
      <c r="Y198" s="1" t="str">
        <f>IF(B198="","",VLOOKUP(B198,Data!C:AN,20,0))</f>
        <v/>
      </c>
      <c r="Z198" s="1" t="str">
        <f>IF(B198="","",VLOOKUP(B198,Data!C:AN,21,0))</f>
        <v/>
      </c>
      <c r="AA198" s="1" t="str">
        <f>IF(B198="","",VLOOKUP(B198,Data!C:AN,22,0))</f>
        <v/>
      </c>
      <c r="AB198" s="1" t="str">
        <f>IF(B198="","",VLOOKUP(B198,Data!C:AN,23,0))</f>
        <v/>
      </c>
      <c r="AC198" s="1" t="str">
        <f>IF(B198="","",VLOOKUP(B198,Data!C:AN,24,0))</f>
        <v/>
      </c>
      <c r="AD198" s="1" t="str">
        <f>IF(B198="","",VLOOKUP(B198,Data!C:AN,26,0))</f>
        <v/>
      </c>
      <c r="AE198" s="1" t="str">
        <f>IF(B198="","",VLOOKUP(B198,Data!C:AN,28,0))</f>
        <v/>
      </c>
      <c r="AF198" s="1" t="str">
        <f>IF(B198="","",VLOOKUP(B198,Data!C:AN,29,0))</f>
        <v/>
      </c>
      <c r="AG198" s="1" t="str">
        <f>IF(B198="","",VLOOKUP(B198,Data!C:AN,30,0))</f>
        <v/>
      </c>
      <c r="AH198" s="1" t="str">
        <f>IF(B198="","",VLOOKUP(B198,Data!C:AN,31,0))</f>
        <v/>
      </c>
      <c r="AI198" s="55" t="str">
        <f>IF(B198="","",VLOOKUP(B198,Data!C:AN,32,0))</f>
        <v/>
      </c>
      <c r="AJ198" s="55" t="str">
        <f>IF(B198="","",VLOOKUP(B198,Data!C:AN,33,0))</f>
        <v/>
      </c>
    </row>
    <row r="199" spans="2:36" ht="15">
      <c r="B199" s="1" t="str">
        <f>IF($B$1=0,"",IF(COUNT($B$4:B198)+1&gt;$B$1,"",COUNT($B$4:B198)+1))</f>
        <v/>
      </c>
      <c r="C199" s="1" t="str">
        <f>IF(B199="","",VLOOKUP(B199,Data!C:AN,3,0))</f>
        <v/>
      </c>
      <c r="D199" s="1" t="str">
        <f>IF(B199="","",VLOOKUP(B199,Data!C:AN,4,0))</f>
        <v/>
      </c>
      <c r="E199" s="1" t="str">
        <f>IF(B199="","",VLOOKUP(B199,Data!C:AN,5,0))</f>
        <v/>
      </c>
      <c r="F199" s="1" t="str">
        <f>IF(B199="","",VLOOKUP(B199,Data!C:AN,12,0))</f>
        <v/>
      </c>
      <c r="G199" s="1" t="str">
        <f>IF(B199="","",VLOOKUP(B199,Data!C:AN,25,0))</f>
        <v/>
      </c>
      <c r="H199" s="77" t="str">
        <f>IF(B199="","",VLOOKUP(B199,Data!C:AN,26,0))</f>
        <v/>
      </c>
      <c r="I199" s="1" t="str">
        <f>IF(B199="","",VLOOKUP(B199,Data!C:AN,34,0))</f>
        <v/>
      </c>
      <c r="J199" s="1" t="str">
        <f>IF(B199="","",VLOOKUP(B199,Data!C:AN,36,0))</f>
        <v/>
      </c>
      <c r="K199" s="82" t="str">
        <f>IF(B199="","",VLOOKUP(B199,Data!C:AN,37,0))</f>
        <v/>
      </c>
      <c r="L199" s="1" t="str">
        <f>IF(B199="","",VLOOKUP(B199,Data!C:AN,6,0))</f>
        <v/>
      </c>
      <c r="M199" s="1" t="str">
        <f>IF(B199="","",VLOOKUP(B199,Data!C:AN,7,0))</f>
        <v/>
      </c>
      <c r="N199" s="1" t="str">
        <f>IF(B199="","",VLOOKUP(B199,Data!C:AN,8,0))</f>
        <v/>
      </c>
      <c r="O199" s="1" t="str">
        <f>IF(B199="","",VLOOKUP(B199,Data!C:AN,10,0))</f>
        <v/>
      </c>
      <c r="P199" s="1" t="str">
        <f>IF(B199="","",VLOOKUP(B199,Data!C:AN,11,0))</f>
        <v/>
      </c>
      <c r="Q199" s="1" t="str">
        <f>IF(B199="","",VLOOKUP(B199,Data!C:AN,12,0))</f>
        <v/>
      </c>
      <c r="R199" s="1" t="str">
        <f>IF(B199="","",VLOOKUP(B199,Data!C:AN,13,0))</f>
        <v/>
      </c>
      <c r="S199" s="2" t="str">
        <f>IF(B199="","",VLOOKUP(B199,Data!C:AN,14,0))</f>
        <v/>
      </c>
      <c r="T199" s="2" t="str">
        <f>IF(B199="","",VLOOKUP(B199,Data!C:AN,15,0))</f>
        <v/>
      </c>
      <c r="U199" s="2" t="str">
        <f>IF(B199="","",VLOOKUP(B199,Data!C:AN,16,0))</f>
        <v/>
      </c>
      <c r="V199" s="195" t="str">
        <f>IF(B199="","",VLOOKUP(B199,Data!C:AN,17,0))</f>
        <v/>
      </c>
      <c r="W199" s="2" t="str">
        <f>IF(B199="","",VLOOKUP(B199,Data!C:AN,18,0))</f>
        <v/>
      </c>
      <c r="X199" s="1" t="str">
        <f>IF(B199="","",VLOOKUP(B199,Data!C:AN,19,0))</f>
        <v/>
      </c>
      <c r="Y199" s="1" t="str">
        <f>IF(B199="","",VLOOKUP(B199,Data!C:AN,20,0))</f>
        <v/>
      </c>
      <c r="Z199" s="1" t="str">
        <f>IF(B199="","",VLOOKUP(B199,Data!C:AN,21,0))</f>
        <v/>
      </c>
      <c r="AA199" s="1" t="str">
        <f>IF(B199="","",VLOOKUP(B199,Data!C:AN,22,0))</f>
        <v/>
      </c>
      <c r="AB199" s="1" t="str">
        <f>IF(B199="","",VLOOKUP(B199,Data!C:AN,23,0))</f>
        <v/>
      </c>
      <c r="AC199" s="1" t="str">
        <f>IF(B199="","",VLOOKUP(B199,Data!C:AN,24,0))</f>
        <v/>
      </c>
      <c r="AD199" s="1" t="str">
        <f>IF(B199="","",VLOOKUP(B199,Data!C:AN,26,0))</f>
        <v/>
      </c>
      <c r="AE199" s="1" t="str">
        <f>IF(B199="","",VLOOKUP(B199,Data!C:AN,28,0))</f>
        <v/>
      </c>
      <c r="AF199" s="1" t="str">
        <f>IF(B199="","",VLOOKUP(B199,Data!C:AN,29,0))</f>
        <v/>
      </c>
      <c r="AG199" s="1" t="str">
        <f>IF(B199="","",VLOOKUP(B199,Data!C:AN,30,0))</f>
        <v/>
      </c>
      <c r="AH199" s="1" t="str">
        <f>IF(B199="","",VLOOKUP(B199,Data!C:AN,31,0))</f>
        <v/>
      </c>
      <c r="AI199" s="55" t="str">
        <f>IF(B199="","",VLOOKUP(B199,Data!C:AN,32,0))</f>
        <v/>
      </c>
      <c r="AJ199" s="55" t="str">
        <f>IF(B199="","",VLOOKUP(B199,Data!C:AN,33,0))</f>
        <v/>
      </c>
    </row>
    <row r="200" spans="2:36" ht="15">
      <c r="B200" s="1" t="str">
        <f>IF($B$1=0,"",IF(COUNT($B$4:B199)+1&gt;$B$1,"",COUNT($B$4:B199)+1))</f>
        <v/>
      </c>
      <c r="C200" s="1" t="str">
        <f>IF(B200="","",VLOOKUP(B200,Data!C:AN,3,0))</f>
        <v/>
      </c>
      <c r="D200" s="1" t="str">
        <f>IF(B200="","",VLOOKUP(B200,Data!C:AN,4,0))</f>
        <v/>
      </c>
      <c r="E200" s="1" t="str">
        <f>IF(B200="","",VLOOKUP(B200,Data!C:AN,5,0))</f>
        <v/>
      </c>
      <c r="F200" s="1" t="str">
        <f>IF(B200="","",VLOOKUP(B200,Data!C:AN,12,0))</f>
        <v/>
      </c>
      <c r="G200" s="1" t="str">
        <f>IF(B200="","",VLOOKUP(B200,Data!C:AN,25,0))</f>
        <v/>
      </c>
      <c r="H200" s="77" t="str">
        <f>IF(B200="","",VLOOKUP(B200,Data!C:AN,26,0))</f>
        <v/>
      </c>
      <c r="I200" s="1" t="str">
        <f>IF(B200="","",VLOOKUP(B200,Data!C:AN,34,0))</f>
        <v/>
      </c>
      <c r="J200" s="1" t="str">
        <f>IF(B200="","",VLOOKUP(B200,Data!C:AN,36,0))</f>
        <v/>
      </c>
      <c r="K200" s="82" t="str">
        <f>IF(B200="","",VLOOKUP(B200,Data!C:AN,37,0))</f>
        <v/>
      </c>
      <c r="L200" s="1" t="str">
        <f>IF(B200="","",VLOOKUP(B200,Data!C:AN,6,0))</f>
        <v/>
      </c>
      <c r="M200" s="1" t="str">
        <f>IF(B200="","",VLOOKUP(B200,Data!C:AN,7,0))</f>
        <v/>
      </c>
      <c r="N200" s="1" t="str">
        <f>IF(B200="","",VLOOKUP(B200,Data!C:AN,8,0))</f>
        <v/>
      </c>
      <c r="O200" s="1" t="str">
        <f>IF(B200="","",VLOOKUP(B200,Data!C:AN,10,0))</f>
        <v/>
      </c>
      <c r="P200" s="1" t="str">
        <f>IF(B200="","",VLOOKUP(B200,Data!C:AN,11,0))</f>
        <v/>
      </c>
      <c r="Q200" s="1" t="str">
        <f>IF(B200="","",VLOOKUP(B200,Data!C:AN,12,0))</f>
        <v/>
      </c>
      <c r="R200" s="1" t="str">
        <f>IF(B200="","",VLOOKUP(B200,Data!C:AN,13,0))</f>
        <v/>
      </c>
      <c r="S200" s="2" t="str">
        <f>IF(B200="","",VLOOKUP(B200,Data!C:AN,14,0))</f>
        <v/>
      </c>
      <c r="T200" s="2" t="str">
        <f>IF(B200="","",VLOOKUP(B200,Data!C:AN,15,0))</f>
        <v/>
      </c>
      <c r="U200" s="2" t="str">
        <f>IF(B200="","",VLOOKUP(B200,Data!C:AN,16,0))</f>
        <v/>
      </c>
      <c r="V200" s="195" t="str">
        <f>IF(B200="","",VLOOKUP(B200,Data!C:AN,17,0))</f>
        <v/>
      </c>
      <c r="W200" s="2" t="str">
        <f>IF(B200="","",VLOOKUP(B200,Data!C:AN,18,0))</f>
        <v/>
      </c>
      <c r="X200" s="1" t="str">
        <f>IF(B200="","",VLOOKUP(B200,Data!C:AN,19,0))</f>
        <v/>
      </c>
      <c r="Y200" s="1" t="str">
        <f>IF(B200="","",VLOOKUP(B200,Data!C:AN,20,0))</f>
        <v/>
      </c>
      <c r="Z200" s="1" t="str">
        <f>IF(B200="","",VLOOKUP(B200,Data!C:AN,21,0))</f>
        <v/>
      </c>
      <c r="AA200" s="1" t="str">
        <f>IF(B200="","",VLOOKUP(B200,Data!C:AN,22,0))</f>
        <v/>
      </c>
      <c r="AB200" s="1" t="str">
        <f>IF(B200="","",VLOOKUP(B200,Data!C:AN,23,0))</f>
        <v/>
      </c>
      <c r="AC200" s="1" t="str">
        <f>IF(B200="","",VLOOKUP(B200,Data!C:AN,24,0))</f>
        <v/>
      </c>
      <c r="AD200" s="1" t="str">
        <f>IF(B200="","",VLOOKUP(B200,Data!C:AN,26,0))</f>
        <v/>
      </c>
      <c r="AE200" s="1" t="str">
        <f>IF(B200="","",VLOOKUP(B200,Data!C:AN,28,0))</f>
        <v/>
      </c>
      <c r="AF200" s="1" t="str">
        <f>IF(B200="","",VLOOKUP(B200,Data!C:AN,29,0))</f>
        <v/>
      </c>
      <c r="AG200" s="1" t="str">
        <f>IF(B200="","",VLOOKUP(B200,Data!C:AN,30,0))</f>
        <v/>
      </c>
      <c r="AH200" s="1" t="str">
        <f>IF(B200="","",VLOOKUP(B200,Data!C:AN,31,0))</f>
        <v/>
      </c>
      <c r="AI200" s="55" t="str">
        <f>IF(B200="","",VLOOKUP(B200,Data!C:AN,32,0))</f>
        <v/>
      </c>
      <c r="AJ200" s="55" t="str">
        <f>IF(B200="","",VLOOKUP(B200,Data!C:AN,33,0))</f>
        <v/>
      </c>
    </row>
    <row r="201" spans="2:36" ht="15">
      <c r="B201" s="1" t="str">
        <f>IF($B$1=0,"",IF(COUNT($B$4:B200)+1&gt;$B$1,"",COUNT($B$4:B200)+1))</f>
        <v/>
      </c>
      <c r="C201" s="1" t="str">
        <f>IF(B201="","",VLOOKUP(B201,Data!C:AN,3,0))</f>
        <v/>
      </c>
      <c r="D201" s="1" t="str">
        <f>IF(B201="","",VLOOKUP(B201,Data!C:AN,4,0))</f>
        <v/>
      </c>
      <c r="E201" s="1" t="str">
        <f>IF(B201="","",VLOOKUP(B201,Data!C:AN,5,0))</f>
        <v/>
      </c>
      <c r="F201" s="1" t="str">
        <f>IF(B201="","",VLOOKUP(B201,Data!C:AN,12,0))</f>
        <v/>
      </c>
      <c r="G201" s="1" t="str">
        <f>IF(B201="","",VLOOKUP(B201,Data!C:AN,25,0))</f>
        <v/>
      </c>
      <c r="H201" s="77" t="str">
        <f>IF(B201="","",VLOOKUP(B201,Data!C:AN,26,0))</f>
        <v/>
      </c>
      <c r="I201" s="1" t="str">
        <f>IF(B201="","",VLOOKUP(B201,Data!C:AN,34,0))</f>
        <v/>
      </c>
      <c r="J201" s="1" t="str">
        <f>IF(B201="","",VLOOKUP(B201,Data!C:AN,36,0))</f>
        <v/>
      </c>
      <c r="K201" s="82" t="str">
        <f>IF(B201="","",VLOOKUP(B201,Data!C:AN,37,0))</f>
        <v/>
      </c>
      <c r="L201" s="1" t="str">
        <f>IF(B201="","",VLOOKUP(B201,Data!C:AN,6,0))</f>
        <v/>
      </c>
      <c r="M201" s="1" t="str">
        <f>IF(B201="","",VLOOKUP(B201,Data!C:AN,7,0))</f>
        <v/>
      </c>
      <c r="N201" s="1" t="str">
        <f>IF(B201="","",VLOOKUP(B201,Data!C:AN,8,0))</f>
        <v/>
      </c>
      <c r="O201" s="1" t="str">
        <f>IF(B201="","",VLOOKUP(B201,Data!C:AN,10,0))</f>
        <v/>
      </c>
      <c r="P201" s="1" t="str">
        <f>IF(B201="","",VLOOKUP(B201,Data!C:AN,11,0))</f>
        <v/>
      </c>
      <c r="Q201" s="1" t="str">
        <f>IF(B201="","",VLOOKUP(B201,Data!C:AN,12,0))</f>
        <v/>
      </c>
      <c r="R201" s="1" t="str">
        <f>IF(B201="","",VLOOKUP(B201,Data!C:AN,13,0))</f>
        <v/>
      </c>
      <c r="S201" s="2" t="str">
        <f>IF(B201="","",VLOOKUP(B201,Data!C:AN,14,0))</f>
        <v/>
      </c>
      <c r="T201" s="2" t="str">
        <f>IF(B201="","",VLOOKUP(B201,Data!C:AN,15,0))</f>
        <v/>
      </c>
      <c r="U201" s="2" t="str">
        <f>IF(B201="","",VLOOKUP(B201,Data!C:AN,16,0))</f>
        <v/>
      </c>
      <c r="V201" s="195" t="str">
        <f>IF(B201="","",VLOOKUP(B201,Data!C:AN,17,0))</f>
        <v/>
      </c>
      <c r="W201" s="2" t="str">
        <f>IF(B201="","",VLOOKUP(B201,Data!C:AN,18,0))</f>
        <v/>
      </c>
      <c r="X201" s="1" t="str">
        <f>IF(B201="","",VLOOKUP(B201,Data!C:AN,19,0))</f>
        <v/>
      </c>
      <c r="Y201" s="1" t="str">
        <f>IF(B201="","",VLOOKUP(B201,Data!C:AN,20,0))</f>
        <v/>
      </c>
      <c r="Z201" s="1" t="str">
        <f>IF(B201="","",VLOOKUP(B201,Data!C:AN,21,0))</f>
        <v/>
      </c>
      <c r="AA201" s="1" t="str">
        <f>IF(B201="","",VLOOKUP(B201,Data!C:AN,22,0))</f>
        <v/>
      </c>
      <c r="AB201" s="1" t="str">
        <f>IF(B201="","",VLOOKUP(B201,Data!C:AN,23,0))</f>
        <v/>
      </c>
      <c r="AC201" s="1" t="str">
        <f>IF(B201="","",VLOOKUP(B201,Data!C:AN,24,0))</f>
        <v/>
      </c>
      <c r="AD201" s="1" t="str">
        <f>IF(B201="","",VLOOKUP(B201,Data!C:AN,26,0))</f>
        <v/>
      </c>
      <c r="AE201" s="1" t="str">
        <f>IF(B201="","",VLOOKUP(B201,Data!C:AN,28,0))</f>
        <v/>
      </c>
      <c r="AF201" s="1" t="str">
        <f>IF(B201="","",VLOOKUP(B201,Data!C:AN,29,0))</f>
        <v/>
      </c>
      <c r="AG201" s="1" t="str">
        <f>IF(B201="","",VLOOKUP(B201,Data!C:AN,30,0))</f>
        <v/>
      </c>
      <c r="AH201" s="1" t="str">
        <f>IF(B201="","",VLOOKUP(B201,Data!C:AN,31,0))</f>
        <v/>
      </c>
      <c r="AI201" s="55" t="str">
        <f>IF(B201="","",VLOOKUP(B201,Data!C:AN,32,0))</f>
        <v/>
      </c>
      <c r="AJ201" s="55" t="str">
        <f>IF(B201="","",VLOOKUP(B201,Data!C:AN,33,0))</f>
        <v/>
      </c>
    </row>
    <row r="202" spans="2:36" ht="15">
      <c r="B202" s="1" t="str">
        <f>IF($B$1=0,"",IF(COUNT($B$4:B201)+1&gt;$B$1,"",COUNT($B$4:B201)+1))</f>
        <v/>
      </c>
      <c r="C202" s="1" t="str">
        <f>IF(B202="","",VLOOKUP(B202,Data!C:AN,3,0))</f>
        <v/>
      </c>
      <c r="D202" s="1" t="str">
        <f>IF(B202="","",VLOOKUP(B202,Data!C:AN,4,0))</f>
        <v/>
      </c>
      <c r="E202" s="1" t="str">
        <f>IF(B202="","",VLOOKUP(B202,Data!C:AN,5,0))</f>
        <v/>
      </c>
      <c r="F202" s="1" t="str">
        <f>IF(B202="","",VLOOKUP(B202,Data!C:AN,12,0))</f>
        <v/>
      </c>
      <c r="G202" s="1" t="str">
        <f>IF(B202="","",VLOOKUP(B202,Data!C:AN,25,0))</f>
        <v/>
      </c>
      <c r="H202" s="77" t="str">
        <f>IF(B202="","",VLOOKUP(B202,Data!C:AN,26,0))</f>
        <v/>
      </c>
      <c r="I202" s="1" t="str">
        <f>IF(B202="","",VLOOKUP(B202,Data!C:AN,34,0))</f>
        <v/>
      </c>
      <c r="J202" s="1" t="str">
        <f>IF(B202="","",VLOOKUP(B202,Data!C:AN,36,0))</f>
        <v/>
      </c>
      <c r="K202" s="82" t="str">
        <f>IF(B202="","",VLOOKUP(B202,Data!C:AN,37,0))</f>
        <v/>
      </c>
      <c r="L202" s="1" t="str">
        <f>IF(B202="","",VLOOKUP(B202,Data!C:AN,6,0))</f>
        <v/>
      </c>
      <c r="M202" s="1" t="str">
        <f>IF(B202="","",VLOOKUP(B202,Data!C:AN,7,0))</f>
        <v/>
      </c>
      <c r="N202" s="1" t="str">
        <f>IF(B202="","",VLOOKUP(B202,Data!C:AN,8,0))</f>
        <v/>
      </c>
      <c r="O202" s="1" t="str">
        <f>IF(B202="","",VLOOKUP(B202,Data!C:AN,10,0))</f>
        <v/>
      </c>
      <c r="P202" s="1" t="str">
        <f>IF(B202="","",VLOOKUP(B202,Data!C:AN,11,0))</f>
        <v/>
      </c>
      <c r="Q202" s="1" t="str">
        <f>IF(B202="","",VLOOKUP(B202,Data!C:AN,12,0))</f>
        <v/>
      </c>
      <c r="R202" s="1" t="str">
        <f>IF(B202="","",VLOOKUP(B202,Data!C:AN,13,0))</f>
        <v/>
      </c>
      <c r="S202" s="2" t="str">
        <f>IF(B202="","",VLOOKUP(B202,Data!C:AN,14,0))</f>
        <v/>
      </c>
      <c r="T202" s="2" t="str">
        <f>IF(B202="","",VLOOKUP(B202,Data!C:AN,15,0))</f>
        <v/>
      </c>
      <c r="U202" s="2" t="str">
        <f>IF(B202="","",VLOOKUP(B202,Data!C:AN,16,0))</f>
        <v/>
      </c>
      <c r="V202" s="195" t="str">
        <f>IF(B202="","",VLOOKUP(B202,Data!C:AN,17,0))</f>
        <v/>
      </c>
      <c r="W202" s="2" t="str">
        <f>IF(B202="","",VLOOKUP(B202,Data!C:AN,18,0))</f>
        <v/>
      </c>
      <c r="X202" s="1" t="str">
        <f>IF(B202="","",VLOOKUP(B202,Data!C:AN,19,0))</f>
        <v/>
      </c>
      <c r="Y202" s="1" t="str">
        <f>IF(B202="","",VLOOKUP(B202,Data!C:AN,20,0))</f>
        <v/>
      </c>
      <c r="Z202" s="1" t="str">
        <f>IF(B202="","",VLOOKUP(B202,Data!C:AN,21,0))</f>
        <v/>
      </c>
      <c r="AA202" s="1" t="str">
        <f>IF(B202="","",VLOOKUP(B202,Data!C:AN,22,0))</f>
        <v/>
      </c>
      <c r="AB202" s="1" t="str">
        <f>IF(B202="","",VLOOKUP(B202,Data!C:AN,23,0))</f>
        <v/>
      </c>
      <c r="AC202" s="1" t="str">
        <f>IF(B202="","",VLOOKUP(B202,Data!C:AN,24,0))</f>
        <v/>
      </c>
      <c r="AD202" s="1" t="str">
        <f>IF(B202="","",VLOOKUP(B202,Data!C:AN,26,0))</f>
        <v/>
      </c>
      <c r="AE202" s="1" t="str">
        <f>IF(B202="","",VLOOKUP(B202,Data!C:AN,28,0))</f>
        <v/>
      </c>
      <c r="AF202" s="1" t="str">
        <f>IF(B202="","",VLOOKUP(B202,Data!C:AN,29,0))</f>
        <v/>
      </c>
      <c r="AG202" s="1" t="str">
        <f>IF(B202="","",VLOOKUP(B202,Data!C:AN,30,0))</f>
        <v/>
      </c>
      <c r="AH202" s="1" t="str">
        <f>IF(B202="","",VLOOKUP(B202,Data!C:AN,31,0))</f>
        <v/>
      </c>
      <c r="AI202" s="55" t="str">
        <f>IF(B202="","",VLOOKUP(B202,Data!C:AN,32,0))</f>
        <v/>
      </c>
      <c r="AJ202" s="55" t="str">
        <f>IF(B202="","",VLOOKUP(B202,Data!C:AN,33,0))</f>
        <v/>
      </c>
    </row>
    <row r="203" spans="2:36" ht="15">
      <c r="B203" s="1" t="str">
        <f>IF($B$1=0,"",IF(COUNT($B$4:B202)+1&gt;$B$1,"",COUNT($B$4:B202)+1))</f>
        <v/>
      </c>
      <c r="C203" s="1" t="str">
        <f>IF(B203="","",VLOOKUP(B203,Data!C:AN,3,0))</f>
        <v/>
      </c>
      <c r="D203" s="1" t="str">
        <f>IF(B203="","",VLOOKUP(B203,Data!C:AN,4,0))</f>
        <v/>
      </c>
      <c r="E203" s="1" t="str">
        <f>IF(B203="","",VLOOKUP(B203,Data!C:AN,5,0))</f>
        <v/>
      </c>
      <c r="F203" s="1" t="str">
        <f>IF(B203="","",VLOOKUP(B203,Data!C:AN,12,0))</f>
        <v/>
      </c>
      <c r="G203" s="1" t="str">
        <f>IF(B203="","",VLOOKUP(B203,Data!C:AN,25,0))</f>
        <v/>
      </c>
      <c r="H203" s="77" t="str">
        <f>IF(B203="","",VLOOKUP(B203,Data!C:AN,26,0))</f>
        <v/>
      </c>
      <c r="I203" s="1" t="str">
        <f>IF(B203="","",VLOOKUP(B203,Data!C:AN,34,0))</f>
        <v/>
      </c>
      <c r="J203" s="1" t="str">
        <f>IF(B203="","",VLOOKUP(B203,Data!C:AN,36,0))</f>
        <v/>
      </c>
      <c r="K203" s="82" t="str">
        <f>IF(B203="","",VLOOKUP(B203,Data!C:AN,37,0))</f>
        <v/>
      </c>
      <c r="L203" s="1" t="str">
        <f>IF(B203="","",VLOOKUP(B203,Data!C:AN,6,0))</f>
        <v/>
      </c>
      <c r="M203" s="1" t="str">
        <f>IF(B203="","",VLOOKUP(B203,Data!C:AN,7,0))</f>
        <v/>
      </c>
      <c r="N203" s="1" t="str">
        <f>IF(B203="","",VLOOKUP(B203,Data!C:AN,8,0))</f>
        <v/>
      </c>
      <c r="O203" s="1" t="str">
        <f>IF(B203="","",VLOOKUP(B203,Data!C:AN,10,0))</f>
        <v/>
      </c>
      <c r="P203" s="1" t="str">
        <f>IF(B203="","",VLOOKUP(B203,Data!C:AN,11,0))</f>
        <v/>
      </c>
      <c r="Q203" s="1" t="str">
        <f>IF(B203="","",VLOOKUP(B203,Data!C:AN,12,0))</f>
        <v/>
      </c>
      <c r="R203" s="1" t="str">
        <f>IF(B203="","",VLOOKUP(B203,Data!C:AN,13,0))</f>
        <v/>
      </c>
      <c r="S203" s="2" t="str">
        <f>IF(B203="","",VLOOKUP(B203,Data!C:AN,14,0))</f>
        <v/>
      </c>
      <c r="T203" s="2" t="str">
        <f>IF(B203="","",VLOOKUP(B203,Data!C:AN,15,0))</f>
        <v/>
      </c>
      <c r="U203" s="2" t="str">
        <f>IF(B203="","",VLOOKUP(B203,Data!C:AN,16,0))</f>
        <v/>
      </c>
      <c r="V203" s="195" t="str">
        <f>IF(B203="","",VLOOKUP(B203,Data!C:AN,17,0))</f>
        <v/>
      </c>
      <c r="W203" s="2" t="str">
        <f>IF(B203="","",VLOOKUP(B203,Data!C:AN,18,0))</f>
        <v/>
      </c>
      <c r="X203" s="1" t="str">
        <f>IF(B203="","",VLOOKUP(B203,Data!C:AN,19,0))</f>
        <v/>
      </c>
      <c r="Y203" s="1" t="str">
        <f>IF(B203="","",VLOOKUP(B203,Data!C:AN,20,0))</f>
        <v/>
      </c>
      <c r="Z203" s="1" t="str">
        <f>IF(B203="","",VLOOKUP(B203,Data!C:AN,21,0))</f>
        <v/>
      </c>
      <c r="AA203" s="1" t="str">
        <f>IF(B203="","",VLOOKUP(B203,Data!C:AN,22,0))</f>
        <v/>
      </c>
      <c r="AB203" s="1" t="str">
        <f>IF(B203="","",VLOOKUP(B203,Data!C:AN,23,0))</f>
        <v/>
      </c>
      <c r="AC203" s="1" t="str">
        <f>IF(B203="","",VLOOKUP(B203,Data!C:AN,24,0))</f>
        <v/>
      </c>
      <c r="AD203" s="1" t="str">
        <f>IF(B203="","",VLOOKUP(B203,Data!C:AN,26,0))</f>
        <v/>
      </c>
      <c r="AE203" s="1" t="str">
        <f>IF(B203="","",VLOOKUP(B203,Data!C:AN,28,0))</f>
        <v/>
      </c>
      <c r="AF203" s="1" t="str">
        <f>IF(B203="","",VLOOKUP(B203,Data!C:AN,29,0))</f>
        <v/>
      </c>
      <c r="AG203" s="1" t="str">
        <f>IF(B203="","",VLOOKUP(B203,Data!C:AN,30,0))</f>
        <v/>
      </c>
      <c r="AH203" s="1" t="str">
        <f>IF(B203="","",VLOOKUP(B203,Data!C:AN,31,0))</f>
        <v/>
      </c>
      <c r="AI203" s="55" t="str">
        <f>IF(B203="","",VLOOKUP(B203,Data!C:AN,32,0))</f>
        <v/>
      </c>
      <c r="AJ203" s="55" t="str">
        <f>IF(B203="","",VLOOKUP(B203,Data!C:AN,33,0))</f>
        <v/>
      </c>
    </row>
    <row r="204" spans="2:36" ht="15">
      <c r="B204" s="1" t="str">
        <f>IF($B$1=0,"",IF(COUNT($B$4:B203)+1&gt;$B$1,"",COUNT($B$4:B203)+1))</f>
        <v/>
      </c>
      <c r="C204" s="1" t="str">
        <f>IF(B204="","",VLOOKUP(B204,Data!C:AN,3,0))</f>
        <v/>
      </c>
      <c r="D204" s="1" t="str">
        <f>IF(B204="","",VLOOKUP(B204,Data!C:AN,4,0))</f>
        <v/>
      </c>
      <c r="E204" s="1" t="str">
        <f>IF(B204="","",VLOOKUP(B204,Data!C:AN,5,0))</f>
        <v/>
      </c>
      <c r="F204" s="1" t="str">
        <f>IF(B204="","",VLOOKUP(B204,Data!C:AN,12,0))</f>
        <v/>
      </c>
      <c r="G204" s="1" t="str">
        <f>IF(B204="","",VLOOKUP(B204,Data!C:AN,25,0))</f>
        <v/>
      </c>
      <c r="H204" s="77" t="str">
        <f>IF(B204="","",VLOOKUP(B204,Data!C:AN,26,0))</f>
        <v/>
      </c>
      <c r="I204" s="1" t="str">
        <f>IF(B204="","",VLOOKUP(B204,Data!C:AN,34,0))</f>
        <v/>
      </c>
      <c r="J204" s="1" t="str">
        <f>IF(B204="","",VLOOKUP(B204,Data!C:AN,36,0))</f>
        <v/>
      </c>
      <c r="K204" s="82" t="str">
        <f>IF(B204="","",VLOOKUP(B204,Data!C:AN,37,0))</f>
        <v/>
      </c>
      <c r="L204" s="1" t="str">
        <f>IF(B204="","",VLOOKUP(B204,Data!C:AN,6,0))</f>
        <v/>
      </c>
      <c r="M204" s="1" t="str">
        <f>IF(B204="","",VLOOKUP(B204,Data!C:AN,7,0))</f>
        <v/>
      </c>
      <c r="N204" s="1" t="str">
        <f>IF(B204="","",VLOOKUP(B204,Data!C:AN,8,0))</f>
        <v/>
      </c>
      <c r="O204" s="1" t="str">
        <f>IF(B204="","",VLOOKUP(B204,Data!C:AN,10,0))</f>
        <v/>
      </c>
      <c r="P204" s="1" t="str">
        <f>IF(B204="","",VLOOKUP(B204,Data!C:AN,11,0))</f>
        <v/>
      </c>
      <c r="Q204" s="1" t="str">
        <f>IF(B204="","",VLOOKUP(B204,Data!C:AN,12,0))</f>
        <v/>
      </c>
      <c r="R204" s="1" t="str">
        <f>IF(B204="","",VLOOKUP(B204,Data!C:AN,13,0))</f>
        <v/>
      </c>
      <c r="S204" s="2" t="str">
        <f>IF(B204="","",VLOOKUP(B204,Data!C:AN,14,0))</f>
        <v/>
      </c>
      <c r="T204" s="2" t="str">
        <f>IF(B204="","",VLOOKUP(B204,Data!C:AN,15,0))</f>
        <v/>
      </c>
      <c r="U204" s="2" t="str">
        <f>IF(B204="","",VLOOKUP(B204,Data!C:AN,16,0))</f>
        <v/>
      </c>
      <c r="V204" s="195" t="str">
        <f>IF(B204="","",VLOOKUP(B204,Data!C:AN,17,0))</f>
        <v/>
      </c>
      <c r="W204" s="2" t="str">
        <f>IF(B204="","",VLOOKUP(B204,Data!C:AN,18,0))</f>
        <v/>
      </c>
      <c r="X204" s="1" t="str">
        <f>IF(B204="","",VLOOKUP(B204,Data!C:AN,19,0))</f>
        <v/>
      </c>
      <c r="Y204" s="1" t="str">
        <f>IF(B204="","",VLOOKUP(B204,Data!C:AN,20,0))</f>
        <v/>
      </c>
      <c r="Z204" s="1" t="str">
        <f>IF(B204="","",VLOOKUP(B204,Data!C:AN,21,0))</f>
        <v/>
      </c>
      <c r="AA204" s="1" t="str">
        <f>IF(B204="","",VLOOKUP(B204,Data!C:AN,22,0))</f>
        <v/>
      </c>
      <c r="AB204" s="1" t="str">
        <f>IF(B204="","",VLOOKUP(B204,Data!C:AN,23,0))</f>
        <v/>
      </c>
      <c r="AC204" s="1" t="str">
        <f>IF(B204="","",VLOOKUP(B204,Data!C:AN,24,0))</f>
        <v/>
      </c>
      <c r="AD204" s="1" t="str">
        <f>IF(B204="","",VLOOKUP(B204,Data!C:AN,26,0))</f>
        <v/>
      </c>
      <c r="AE204" s="1" t="str">
        <f>IF(B204="","",VLOOKUP(B204,Data!C:AN,28,0))</f>
        <v/>
      </c>
      <c r="AF204" s="1" t="str">
        <f>IF(B204="","",VLOOKUP(B204,Data!C:AN,29,0))</f>
        <v/>
      </c>
      <c r="AG204" s="1" t="str">
        <f>IF(B204="","",VLOOKUP(B204,Data!C:AN,30,0))</f>
        <v/>
      </c>
      <c r="AH204" s="1" t="str">
        <f>IF(B204="","",VLOOKUP(B204,Data!C:AN,31,0))</f>
        <v/>
      </c>
      <c r="AI204" s="55" t="str">
        <f>IF(B204="","",VLOOKUP(B204,Data!C:AN,32,0))</f>
        <v/>
      </c>
      <c r="AJ204" s="55" t="str">
        <f>IF(B204="","",VLOOKUP(B204,Data!C:AN,33,0))</f>
        <v/>
      </c>
    </row>
    <row r="205" spans="2:36" ht="15">
      <c r="B205" s="1" t="str">
        <f>IF($B$1=0,"",IF(COUNT($B$4:B204)+1&gt;$B$1,"",COUNT($B$4:B204)+1))</f>
        <v/>
      </c>
      <c r="C205" s="1" t="str">
        <f>IF(B205="","",VLOOKUP(B205,Data!C:AN,3,0))</f>
        <v/>
      </c>
      <c r="D205" s="1" t="str">
        <f>IF(B205="","",VLOOKUP(B205,Data!C:AN,4,0))</f>
        <v/>
      </c>
      <c r="E205" s="1" t="str">
        <f>IF(B205="","",VLOOKUP(B205,Data!C:AN,5,0))</f>
        <v/>
      </c>
      <c r="F205" s="1" t="str">
        <f>IF(B205="","",VLOOKUP(B205,Data!C:AN,12,0))</f>
        <v/>
      </c>
      <c r="G205" s="1" t="str">
        <f>IF(B205="","",VLOOKUP(B205,Data!C:AN,25,0))</f>
        <v/>
      </c>
      <c r="H205" s="77" t="str">
        <f>IF(B205="","",VLOOKUP(B205,Data!C:AN,26,0))</f>
        <v/>
      </c>
      <c r="I205" s="1" t="str">
        <f>IF(B205="","",VLOOKUP(B205,Data!C:AN,34,0))</f>
        <v/>
      </c>
      <c r="J205" s="1" t="str">
        <f>IF(B205="","",VLOOKUP(B205,Data!C:AN,36,0))</f>
        <v/>
      </c>
      <c r="K205" s="82" t="str">
        <f>IF(B205="","",VLOOKUP(B205,Data!C:AN,37,0))</f>
        <v/>
      </c>
      <c r="L205" s="1" t="str">
        <f>IF(B205="","",VLOOKUP(B205,Data!C:AN,6,0))</f>
        <v/>
      </c>
      <c r="M205" s="1" t="str">
        <f>IF(B205="","",VLOOKUP(B205,Data!C:AN,7,0))</f>
        <v/>
      </c>
      <c r="N205" s="1" t="str">
        <f>IF(B205="","",VLOOKUP(B205,Data!C:AN,8,0))</f>
        <v/>
      </c>
      <c r="O205" s="1" t="str">
        <f>IF(B205="","",VLOOKUP(B205,Data!C:AN,10,0))</f>
        <v/>
      </c>
      <c r="P205" s="1" t="str">
        <f>IF(B205="","",VLOOKUP(B205,Data!C:AN,11,0))</f>
        <v/>
      </c>
      <c r="Q205" s="1" t="str">
        <f>IF(B205="","",VLOOKUP(B205,Data!C:AN,12,0))</f>
        <v/>
      </c>
      <c r="R205" s="1" t="str">
        <f>IF(B205="","",VLOOKUP(B205,Data!C:AN,13,0))</f>
        <v/>
      </c>
      <c r="S205" s="2" t="str">
        <f>IF(B205="","",VLOOKUP(B205,Data!C:AN,14,0))</f>
        <v/>
      </c>
      <c r="T205" s="2" t="str">
        <f>IF(B205="","",VLOOKUP(B205,Data!C:AN,15,0))</f>
        <v/>
      </c>
      <c r="U205" s="2" t="str">
        <f>IF(B205="","",VLOOKUP(B205,Data!C:AN,16,0))</f>
        <v/>
      </c>
      <c r="V205" s="195" t="str">
        <f>IF(B205="","",VLOOKUP(B205,Data!C:AN,17,0))</f>
        <v/>
      </c>
      <c r="W205" s="2" t="str">
        <f>IF(B205="","",VLOOKUP(B205,Data!C:AN,18,0))</f>
        <v/>
      </c>
      <c r="X205" s="1" t="str">
        <f>IF(B205="","",VLOOKUP(B205,Data!C:AN,19,0))</f>
        <v/>
      </c>
      <c r="Y205" s="1" t="str">
        <f>IF(B205="","",VLOOKUP(B205,Data!C:AN,20,0))</f>
        <v/>
      </c>
      <c r="Z205" s="1" t="str">
        <f>IF(B205="","",VLOOKUP(B205,Data!C:AN,21,0))</f>
        <v/>
      </c>
      <c r="AA205" s="1" t="str">
        <f>IF(B205="","",VLOOKUP(B205,Data!C:AN,22,0))</f>
        <v/>
      </c>
      <c r="AB205" s="1" t="str">
        <f>IF(B205="","",VLOOKUP(B205,Data!C:AN,23,0))</f>
        <v/>
      </c>
      <c r="AC205" s="1" t="str">
        <f>IF(B205="","",VLOOKUP(B205,Data!C:AN,24,0))</f>
        <v/>
      </c>
      <c r="AD205" s="1" t="str">
        <f>IF(B205="","",VLOOKUP(B205,Data!C:AN,26,0))</f>
        <v/>
      </c>
      <c r="AE205" s="1" t="str">
        <f>IF(B205="","",VLOOKUP(B205,Data!C:AN,28,0))</f>
        <v/>
      </c>
      <c r="AF205" s="1" t="str">
        <f>IF(B205="","",VLOOKUP(B205,Data!C:AN,29,0))</f>
        <v/>
      </c>
      <c r="AG205" s="1" t="str">
        <f>IF(B205="","",VLOOKUP(B205,Data!C:AN,30,0))</f>
        <v/>
      </c>
      <c r="AH205" s="1" t="str">
        <f>IF(B205="","",VLOOKUP(B205,Data!C:AN,31,0))</f>
        <v/>
      </c>
      <c r="AI205" s="55" t="str">
        <f>IF(B205="","",VLOOKUP(B205,Data!C:AN,32,0))</f>
        <v/>
      </c>
      <c r="AJ205" s="55" t="str">
        <f>IF(B205="","",VLOOKUP(B205,Data!C:AN,33,0))</f>
        <v/>
      </c>
    </row>
    <row r="206" spans="2:36" ht="15">
      <c r="B206" s="1" t="str">
        <f>IF($B$1=0,"",IF(COUNT($B$4:B205)+1&gt;$B$1,"",COUNT($B$4:B205)+1))</f>
        <v/>
      </c>
      <c r="C206" s="1" t="str">
        <f>IF(B206="","",VLOOKUP(B206,Data!C:AN,3,0))</f>
        <v/>
      </c>
      <c r="D206" s="1" t="str">
        <f>IF(B206="","",VLOOKUP(B206,Data!C:AN,4,0))</f>
        <v/>
      </c>
      <c r="E206" s="1" t="str">
        <f>IF(B206="","",VLOOKUP(B206,Data!C:AN,5,0))</f>
        <v/>
      </c>
      <c r="F206" s="1" t="str">
        <f>IF(B206="","",VLOOKUP(B206,Data!C:AN,12,0))</f>
        <v/>
      </c>
      <c r="G206" s="1" t="str">
        <f>IF(B206="","",VLOOKUP(B206,Data!C:AN,25,0))</f>
        <v/>
      </c>
      <c r="H206" s="77" t="str">
        <f>IF(B206="","",VLOOKUP(B206,Data!C:AN,26,0))</f>
        <v/>
      </c>
      <c r="I206" s="1" t="str">
        <f>IF(B206="","",VLOOKUP(B206,Data!C:AN,34,0))</f>
        <v/>
      </c>
      <c r="J206" s="1" t="str">
        <f>IF(B206="","",VLOOKUP(B206,Data!C:AN,36,0))</f>
        <v/>
      </c>
      <c r="K206" s="82" t="str">
        <f>IF(B206="","",VLOOKUP(B206,Data!C:AN,37,0))</f>
        <v/>
      </c>
      <c r="L206" s="1" t="str">
        <f>IF(B206="","",VLOOKUP(B206,Data!C:AN,6,0))</f>
        <v/>
      </c>
      <c r="M206" s="1" t="str">
        <f>IF(B206="","",VLOOKUP(B206,Data!C:AN,7,0))</f>
        <v/>
      </c>
      <c r="N206" s="1" t="str">
        <f>IF(B206="","",VLOOKUP(B206,Data!C:AN,8,0))</f>
        <v/>
      </c>
      <c r="O206" s="1" t="str">
        <f>IF(B206="","",VLOOKUP(B206,Data!C:AN,10,0))</f>
        <v/>
      </c>
      <c r="P206" s="1" t="str">
        <f>IF(B206="","",VLOOKUP(B206,Data!C:AN,11,0))</f>
        <v/>
      </c>
      <c r="Q206" s="1" t="str">
        <f>IF(B206="","",VLOOKUP(B206,Data!C:AN,12,0))</f>
        <v/>
      </c>
      <c r="R206" s="1" t="str">
        <f>IF(B206="","",VLOOKUP(B206,Data!C:AN,13,0))</f>
        <v/>
      </c>
      <c r="S206" s="2" t="str">
        <f>IF(B206="","",VLOOKUP(B206,Data!C:AN,14,0))</f>
        <v/>
      </c>
      <c r="T206" s="2" t="str">
        <f>IF(B206="","",VLOOKUP(B206,Data!C:AN,15,0))</f>
        <v/>
      </c>
      <c r="U206" s="2" t="str">
        <f>IF(B206="","",VLOOKUP(B206,Data!C:AN,16,0))</f>
        <v/>
      </c>
      <c r="V206" s="195" t="str">
        <f>IF(B206="","",VLOOKUP(B206,Data!C:AN,17,0))</f>
        <v/>
      </c>
      <c r="W206" s="2" t="str">
        <f>IF(B206="","",VLOOKUP(B206,Data!C:AN,18,0))</f>
        <v/>
      </c>
      <c r="X206" s="1" t="str">
        <f>IF(B206="","",VLOOKUP(B206,Data!C:AN,19,0))</f>
        <v/>
      </c>
      <c r="Y206" s="1" t="str">
        <f>IF(B206="","",VLOOKUP(B206,Data!C:AN,20,0))</f>
        <v/>
      </c>
      <c r="Z206" s="1" t="str">
        <f>IF(B206="","",VLOOKUP(B206,Data!C:AN,21,0))</f>
        <v/>
      </c>
      <c r="AA206" s="1" t="str">
        <f>IF(B206="","",VLOOKUP(B206,Data!C:AN,22,0))</f>
        <v/>
      </c>
      <c r="AB206" s="1" t="str">
        <f>IF(B206="","",VLOOKUP(B206,Data!C:AN,23,0))</f>
        <v/>
      </c>
      <c r="AC206" s="1" t="str">
        <f>IF(B206="","",VLOOKUP(B206,Data!C:AN,24,0))</f>
        <v/>
      </c>
      <c r="AD206" s="1" t="str">
        <f>IF(B206="","",VLOOKUP(B206,Data!C:AN,26,0))</f>
        <v/>
      </c>
      <c r="AE206" s="1" t="str">
        <f>IF(B206="","",VLOOKUP(B206,Data!C:AN,28,0))</f>
        <v/>
      </c>
      <c r="AF206" s="1" t="str">
        <f>IF(B206="","",VLOOKUP(B206,Data!C:AN,29,0))</f>
        <v/>
      </c>
      <c r="AG206" s="1" t="str">
        <f>IF(B206="","",VLOOKUP(B206,Data!C:AN,30,0))</f>
        <v/>
      </c>
      <c r="AH206" s="1" t="str">
        <f>IF(B206="","",VLOOKUP(B206,Data!C:AN,31,0))</f>
        <v/>
      </c>
      <c r="AI206" s="55" t="str">
        <f>IF(B206="","",VLOOKUP(B206,Data!C:AN,32,0))</f>
        <v/>
      </c>
      <c r="AJ206" s="55" t="str">
        <f>IF(B206="","",VLOOKUP(B206,Data!C:AN,33,0))</f>
        <v/>
      </c>
    </row>
    <row r="207" spans="2:36" ht="15">
      <c r="B207" s="1" t="str">
        <f>IF($B$1=0,"",IF(COUNT($B$4:B206)+1&gt;$B$1,"",COUNT($B$4:B206)+1))</f>
        <v/>
      </c>
      <c r="C207" s="1" t="str">
        <f>IF(B207="","",VLOOKUP(B207,Data!C:AN,3,0))</f>
        <v/>
      </c>
      <c r="D207" s="1" t="str">
        <f>IF(B207="","",VLOOKUP(B207,Data!C:AN,4,0))</f>
        <v/>
      </c>
      <c r="E207" s="1" t="str">
        <f>IF(B207="","",VLOOKUP(B207,Data!C:AN,5,0))</f>
        <v/>
      </c>
      <c r="F207" s="1" t="str">
        <f>IF(B207="","",VLOOKUP(B207,Data!C:AN,12,0))</f>
        <v/>
      </c>
      <c r="G207" s="1" t="str">
        <f>IF(B207="","",VLOOKUP(B207,Data!C:AN,25,0))</f>
        <v/>
      </c>
      <c r="H207" s="77" t="str">
        <f>IF(B207="","",VLOOKUP(B207,Data!C:AN,26,0))</f>
        <v/>
      </c>
      <c r="I207" s="1" t="str">
        <f>IF(B207="","",VLOOKUP(B207,Data!C:AN,34,0))</f>
        <v/>
      </c>
      <c r="J207" s="1" t="str">
        <f>IF(B207="","",VLOOKUP(B207,Data!C:AN,36,0))</f>
        <v/>
      </c>
      <c r="K207" s="82" t="str">
        <f>IF(B207="","",VLOOKUP(B207,Data!C:AN,37,0))</f>
        <v/>
      </c>
      <c r="L207" s="1" t="str">
        <f>IF(B207="","",VLOOKUP(B207,Data!C:AN,6,0))</f>
        <v/>
      </c>
      <c r="M207" s="1" t="str">
        <f>IF(B207="","",VLOOKUP(B207,Data!C:AN,7,0))</f>
        <v/>
      </c>
      <c r="N207" s="1" t="str">
        <f>IF(B207="","",VLOOKUP(B207,Data!C:AN,8,0))</f>
        <v/>
      </c>
      <c r="O207" s="1" t="str">
        <f>IF(B207="","",VLOOKUP(B207,Data!C:AN,10,0))</f>
        <v/>
      </c>
      <c r="P207" s="1" t="str">
        <f>IF(B207="","",VLOOKUP(B207,Data!C:AN,11,0))</f>
        <v/>
      </c>
      <c r="Q207" s="1" t="str">
        <f>IF(B207="","",VLOOKUP(B207,Data!C:AN,12,0))</f>
        <v/>
      </c>
      <c r="R207" s="1" t="str">
        <f>IF(B207="","",VLOOKUP(B207,Data!C:AN,13,0))</f>
        <v/>
      </c>
      <c r="S207" s="2" t="str">
        <f>IF(B207="","",VLOOKUP(B207,Data!C:AN,14,0))</f>
        <v/>
      </c>
      <c r="T207" s="2" t="str">
        <f>IF(B207="","",VLOOKUP(B207,Data!C:AN,15,0))</f>
        <v/>
      </c>
      <c r="U207" s="2" t="str">
        <f>IF(B207="","",VLOOKUP(B207,Data!C:AN,16,0))</f>
        <v/>
      </c>
      <c r="V207" s="195" t="str">
        <f>IF(B207="","",VLOOKUP(B207,Data!C:AN,17,0))</f>
        <v/>
      </c>
      <c r="W207" s="2" t="str">
        <f>IF(B207="","",VLOOKUP(B207,Data!C:AN,18,0))</f>
        <v/>
      </c>
      <c r="X207" s="1" t="str">
        <f>IF(B207="","",VLOOKUP(B207,Data!C:AN,19,0))</f>
        <v/>
      </c>
      <c r="Y207" s="1" t="str">
        <f>IF(B207="","",VLOOKUP(B207,Data!C:AN,20,0))</f>
        <v/>
      </c>
      <c r="Z207" s="1" t="str">
        <f>IF(B207="","",VLOOKUP(B207,Data!C:AN,21,0))</f>
        <v/>
      </c>
      <c r="AA207" s="1" t="str">
        <f>IF(B207="","",VLOOKUP(B207,Data!C:AN,22,0))</f>
        <v/>
      </c>
      <c r="AB207" s="1" t="str">
        <f>IF(B207="","",VLOOKUP(B207,Data!C:AN,23,0))</f>
        <v/>
      </c>
      <c r="AC207" s="1" t="str">
        <f>IF(B207="","",VLOOKUP(B207,Data!C:AN,24,0))</f>
        <v/>
      </c>
      <c r="AD207" s="1" t="str">
        <f>IF(B207="","",VLOOKUP(B207,Data!C:AN,26,0))</f>
        <v/>
      </c>
      <c r="AE207" s="1" t="str">
        <f>IF(B207="","",VLOOKUP(B207,Data!C:AN,28,0))</f>
        <v/>
      </c>
      <c r="AF207" s="1" t="str">
        <f>IF(B207="","",VLOOKUP(B207,Data!C:AN,29,0))</f>
        <v/>
      </c>
      <c r="AG207" s="1" t="str">
        <f>IF(B207="","",VLOOKUP(B207,Data!C:AN,30,0))</f>
        <v/>
      </c>
      <c r="AH207" s="1" t="str">
        <f>IF(B207="","",VLOOKUP(B207,Data!C:AN,31,0))</f>
        <v/>
      </c>
      <c r="AI207" s="55" t="str">
        <f>IF(B207="","",VLOOKUP(B207,Data!C:AN,32,0))</f>
        <v/>
      </c>
      <c r="AJ207" s="55" t="str">
        <f>IF(B207="","",VLOOKUP(B207,Data!C:AN,33,0))</f>
        <v/>
      </c>
    </row>
    <row r="208" spans="2:36" ht="58.5" customHeight="1">
      <c r="B208" s="89"/>
      <c r="C208" s="89"/>
      <c r="D208" s="89"/>
      <c r="E208" s="89"/>
      <c r="F208" s="89"/>
      <c r="G208" s="89"/>
      <c r="H208" s="189"/>
      <c r="I208" s="89"/>
      <c r="J208" s="89"/>
      <c r="K208" s="89"/>
      <c r="L208" s="89"/>
      <c r="M208" s="89"/>
      <c r="N208" s="89"/>
      <c r="O208" s="188"/>
      <c r="P208" s="189"/>
      <c r="Q208" s="188"/>
      <c r="R208" s="89"/>
      <c r="S208" s="89"/>
      <c r="T208" s="89"/>
      <c r="U208" s="188"/>
      <c r="V208" s="188"/>
      <c r="W208" s="89"/>
      <c r="X208" s="89"/>
      <c r="Y208" s="89"/>
      <c r="Z208" s="89"/>
      <c r="AA208" s="190"/>
      <c r="AB208" s="89"/>
      <c r="AC208" s="89"/>
      <c r="AD208" s="189"/>
      <c r="AE208" s="89"/>
      <c r="AF208" s="89"/>
      <c r="AG208" s="89"/>
      <c r="AH208" s="188"/>
      <c r="AI208" s="89"/>
      <c r="AJ208" s="89"/>
    </row>
    <row r="209" ht="58.5" customHeight="1"/>
    <row r="210" ht="58.5" customHeight="1"/>
    <row r="211" ht="58.5" customHeight="1"/>
    <row r="212" ht="58.5" customHeight="1"/>
    <row r="213" ht="58.5" customHeight="1"/>
    <row r="214" ht="58.5" customHeight="1"/>
    <row r="215" ht="58.5" customHeight="1"/>
    <row r="216" ht="58.5" customHeight="1"/>
    <row r="217" ht="58.5" customHeight="1"/>
    <row r="218" ht="58.5" customHeight="1"/>
    <row r="219" ht="58.5" customHeight="1"/>
    <row r="220" ht="58.5" customHeight="1"/>
    <row r="221" ht="58.5" customHeight="1"/>
    <row r="222" ht="58.5" customHeight="1"/>
    <row r="223" ht="58.5" customHeight="1"/>
    <row r="224" ht="58.5" customHeight="1"/>
    <row r="225" ht="58.5" customHeight="1"/>
    <row r="226" ht="58.5" customHeight="1"/>
    <row r="227" ht="58.5" customHeight="1"/>
    <row r="228" ht="58.5" customHeight="1"/>
    <row r="229" ht="58.5" customHeight="1"/>
    <row r="230" ht="58.5" customHeight="1"/>
    <row r="231" ht="58.5" customHeight="1"/>
    <row r="232" ht="58.5" customHeight="1"/>
    <row r="233" ht="58.5" customHeight="1"/>
    <row r="234" ht="58.5" customHeight="1"/>
    <row r="235" ht="58.5" customHeight="1"/>
    <row r="236" ht="58.5" customHeight="1"/>
    <row r="237" ht="58.5" customHeight="1"/>
    <row r="238" ht="58.5" customHeight="1"/>
    <row r="239" ht="58.5" customHeight="1"/>
    <row r="240" ht="58.5" customHeight="1"/>
    <row r="241" ht="58.5" customHeight="1"/>
    <row r="242" ht="58.5" customHeight="1"/>
    <row r="243" ht="58.5" customHeight="1"/>
    <row r="244" ht="58.5" customHeight="1"/>
    <row r="245" ht="58.5" customHeight="1"/>
    <row r="246" ht="58.5" customHeight="1"/>
    <row r="247" ht="58.5" customHeight="1"/>
    <row r="248" ht="58.5" customHeight="1"/>
    <row r="249" ht="58.5" customHeight="1"/>
    <row r="250" ht="58.5" customHeight="1"/>
    <row r="251" ht="58.5" customHeight="1"/>
    <row r="252" ht="58.5" customHeight="1"/>
    <row r="253" ht="58.5" customHeight="1"/>
    <row r="254" ht="58.5" customHeight="1"/>
    <row r="255" ht="58.5" customHeight="1"/>
    <row r="256" ht="58.5" customHeight="1"/>
    <row r="257" ht="58.5" customHeight="1"/>
    <row r="258" ht="58.5" customHeight="1"/>
    <row r="259" ht="58.5" customHeight="1"/>
    <row r="260" ht="58.5" customHeight="1"/>
    <row r="261" ht="58.5" customHeight="1"/>
    <row r="262" ht="58.5" customHeight="1"/>
    <row r="263" ht="58.5" customHeight="1"/>
    <row r="264" ht="58.5" customHeight="1"/>
    <row r="265" ht="58.5" customHeight="1"/>
    <row r="266" ht="58.5" customHeight="1"/>
    <row r="267" ht="58.5" customHeight="1"/>
    <row r="268" ht="58.5" customHeight="1"/>
    <row r="269" ht="58.5" customHeight="1"/>
    <row r="270" ht="58.5" customHeight="1"/>
    <row r="271" ht="58.5" customHeight="1"/>
    <row r="272" ht="58.5" customHeight="1"/>
    <row r="273" ht="58.5" customHeight="1"/>
    <row r="274" ht="58.5" customHeight="1"/>
    <row r="275" ht="58.5" customHeight="1"/>
    <row r="276" ht="58.5" customHeight="1"/>
    <row r="277" ht="58.5" customHeight="1"/>
    <row r="278" ht="58.5" customHeight="1"/>
    <row r="279" ht="58.5" customHeight="1"/>
    <row r="280" ht="58.5" customHeight="1"/>
    <row r="281" ht="58.5" customHeight="1"/>
    <row r="282" ht="58.5" customHeight="1"/>
    <row r="283" ht="58.5" customHeight="1"/>
    <row r="284" ht="58.5" customHeight="1"/>
    <row r="285" ht="58.5" customHeight="1"/>
    <row r="286" ht="58.5" customHeight="1"/>
    <row r="287" ht="58.5" customHeight="1"/>
    <row r="288" ht="58.5" customHeight="1"/>
    <row r="289" ht="58.5" customHeight="1"/>
    <row r="290" ht="58.5" customHeight="1"/>
    <row r="291" ht="58.5" customHeight="1"/>
    <row r="292" ht="58.5" customHeight="1"/>
    <row r="293" ht="58.5" customHeight="1"/>
    <row r="294" ht="58.5" customHeight="1"/>
    <row r="295" ht="58.5" customHeight="1"/>
    <row r="296" ht="58.5" customHeight="1"/>
    <row r="297" ht="58.5" customHeight="1"/>
    <row r="298" ht="58.5" customHeight="1"/>
    <row r="299" ht="58.5" customHeight="1"/>
    <row r="300" ht="58.5" customHeight="1"/>
    <row r="301" ht="58.5" customHeight="1"/>
    <row r="302" ht="58.5" customHeight="1"/>
    <row r="303" ht="58.5" customHeight="1"/>
    <row r="304" ht="58.5" customHeight="1"/>
    <row r="305" ht="58.5" customHeight="1"/>
    <row r="306" ht="58.5" customHeight="1"/>
    <row r="307" ht="58.5" customHeight="1"/>
    <row r="308" ht="58.5" customHeight="1"/>
    <row r="309" ht="58.5" customHeight="1"/>
    <row r="310" ht="58.5" customHeight="1"/>
    <row r="311" ht="58.5" customHeight="1"/>
    <row r="312" ht="58.5" customHeight="1"/>
    <row r="313" ht="58.5" customHeight="1"/>
    <row r="314" ht="58.5" customHeight="1"/>
    <row r="315" ht="58.5" customHeight="1"/>
    <row r="316" ht="58.5" customHeight="1"/>
    <row r="317" ht="58.5" customHeight="1"/>
    <row r="318" ht="58.5" customHeight="1"/>
    <row r="319" ht="58.5" customHeight="1"/>
    <row r="320" ht="58.5" customHeight="1"/>
    <row r="321" ht="58.5" customHeight="1"/>
    <row r="322" ht="58.5" customHeight="1"/>
    <row r="323" ht="58.5" customHeight="1"/>
    <row r="324" ht="58.5" customHeight="1"/>
    <row r="325" ht="58.5" customHeight="1"/>
    <row r="326" ht="58.5" customHeight="1"/>
    <row r="327" ht="58.5" customHeight="1"/>
    <row r="328" ht="58.5" customHeight="1"/>
    <row r="329" ht="58.5" customHeight="1"/>
    <row r="330" ht="58.5" customHeight="1"/>
    <row r="331" ht="58.5" customHeight="1"/>
    <row r="332" ht="58.5" customHeight="1"/>
    <row r="333" ht="58.5" customHeight="1"/>
    <row r="334" ht="58.5" customHeight="1"/>
    <row r="335" ht="58.5" customHeight="1"/>
    <row r="336" ht="58.5" customHeight="1"/>
    <row r="337" ht="58.5" customHeight="1"/>
    <row r="338" ht="58.5" customHeight="1"/>
    <row r="339" ht="58.5" customHeight="1"/>
    <row r="340" ht="58.5" customHeight="1"/>
    <row r="341" ht="58.5" customHeight="1"/>
    <row r="342" ht="58.5" customHeight="1"/>
    <row r="343" ht="58.5" customHeight="1"/>
    <row r="344" ht="58.5" customHeight="1"/>
    <row r="345" ht="58.5" customHeight="1"/>
    <row r="346" ht="58.5" customHeight="1"/>
    <row r="347" ht="58.5" customHeight="1"/>
    <row r="348" ht="58.5" customHeight="1"/>
    <row r="349" ht="58.5" customHeight="1"/>
    <row r="350" ht="58.5" customHeight="1"/>
    <row r="351" ht="58.5" customHeight="1"/>
    <row r="352" ht="58.5" customHeight="1"/>
    <row r="353" ht="58.5" customHeight="1"/>
    <row r="354" ht="58.5" customHeight="1"/>
    <row r="355" ht="58.5" customHeight="1"/>
    <row r="356" ht="58.5" customHeight="1"/>
    <row r="357" ht="58.5" customHeight="1"/>
    <row r="358" ht="58.5" customHeight="1"/>
    <row r="359" ht="58.5" customHeight="1"/>
    <row r="360" ht="58.5" customHeight="1"/>
    <row r="361" ht="58.5" customHeight="1"/>
    <row r="362" ht="58.5" customHeight="1"/>
    <row r="363" ht="58.5" customHeight="1"/>
    <row r="364" ht="58.5" customHeight="1"/>
    <row r="365" ht="58.5" customHeight="1"/>
    <row r="366" ht="58.5" customHeight="1"/>
    <row r="367" ht="58.5" customHeight="1"/>
    <row r="368" ht="58.5" customHeight="1"/>
    <row r="369" ht="58.5" customHeight="1"/>
    <row r="370" ht="58.5" customHeight="1"/>
    <row r="371" ht="58.5" customHeight="1"/>
    <row r="372" ht="58.5" customHeight="1"/>
    <row r="373" ht="58.5" customHeight="1"/>
    <row r="374" ht="58.5" customHeight="1"/>
    <row r="375" ht="58.5" customHeight="1"/>
    <row r="376" ht="58.5" customHeight="1"/>
    <row r="377" ht="58.5" customHeight="1"/>
    <row r="378" ht="58.5" customHeight="1"/>
    <row r="379" ht="58.5" customHeight="1"/>
    <row r="380" ht="58.5" customHeight="1"/>
    <row r="381" ht="58.5" customHeight="1"/>
    <row r="382" ht="58.5" customHeight="1"/>
    <row r="383" ht="58.5" customHeight="1"/>
    <row r="384" ht="58.5" customHeight="1"/>
    <row r="385" ht="58.5" customHeight="1"/>
    <row r="386" ht="58.5" customHeight="1"/>
    <row r="387" ht="58.5" customHeight="1"/>
    <row r="388" ht="58.5" customHeight="1"/>
    <row r="389" ht="58.5" customHeight="1"/>
    <row r="390" ht="58.5" customHeight="1"/>
    <row r="391" ht="58.5" customHeight="1"/>
    <row r="392" ht="58.5" customHeight="1"/>
    <row r="393" ht="58.5" customHeight="1"/>
    <row r="394" ht="58.5" customHeight="1"/>
    <row r="395" ht="58.5" customHeight="1"/>
    <row r="396" ht="58.5" customHeight="1"/>
    <row r="397" ht="58.5" customHeight="1"/>
    <row r="398" ht="58.5" customHeight="1"/>
    <row r="399" ht="58.5" customHeight="1"/>
    <row r="400" ht="58.5" customHeight="1"/>
    <row r="401" ht="58.5" customHeight="1"/>
    <row r="402" ht="58.5" customHeight="1"/>
    <row r="403" ht="58.5" customHeight="1"/>
    <row r="404" ht="58.5" customHeight="1"/>
    <row r="405" ht="58.5" customHeight="1"/>
    <row r="406" ht="58.5" customHeight="1"/>
    <row r="407" ht="58.5" customHeight="1"/>
    <row r="408" ht="58.5" customHeight="1"/>
    <row r="409" ht="58.5" customHeight="1"/>
    <row r="410" ht="58.5" customHeight="1"/>
    <row r="411" ht="58.5" customHeight="1"/>
    <row r="412" ht="58.5" customHeight="1"/>
    <row r="413" ht="58.5" customHeight="1"/>
    <row r="414" ht="58.5" customHeight="1"/>
    <row r="415" ht="58.5" customHeight="1"/>
    <row r="416" ht="58.5" customHeight="1"/>
    <row r="417" ht="58.5" customHeight="1"/>
    <row r="418" ht="58.5" customHeight="1"/>
    <row r="419" ht="58.5" customHeight="1"/>
    <row r="420" ht="58.5" customHeight="1"/>
    <row r="421" ht="58.5" customHeight="1"/>
    <row r="422" ht="58.5" customHeight="1"/>
    <row r="423" ht="58.5" customHeight="1"/>
    <row r="424" ht="58.5" customHeight="1"/>
    <row r="425" ht="58.5" customHeight="1"/>
    <row r="426" ht="58.5" customHeight="1"/>
    <row r="427" ht="58.5" customHeight="1"/>
    <row r="428" ht="58.5" customHeight="1"/>
    <row r="429" ht="58.5" customHeight="1"/>
    <row r="430" ht="58.5" customHeight="1"/>
    <row r="431" ht="58.5" customHeight="1"/>
    <row r="432" ht="58.5" customHeight="1"/>
    <row r="433" ht="58.5" customHeight="1"/>
    <row r="434" ht="58.5" customHeight="1"/>
    <row r="435" ht="58.5" customHeight="1"/>
    <row r="436" ht="58.5" customHeight="1"/>
    <row r="437" ht="58.5" customHeight="1"/>
    <row r="438" ht="58.5" customHeight="1"/>
    <row r="439" ht="58.5" customHeight="1"/>
    <row r="440" ht="58.5" customHeight="1"/>
    <row r="441" ht="58.5" customHeight="1"/>
    <row r="442" ht="58.5" customHeight="1"/>
    <row r="443" ht="58.5" customHeight="1"/>
    <row r="444" ht="58.5" customHeight="1"/>
    <row r="445" ht="58.5" customHeight="1"/>
    <row r="446" ht="58.5" customHeight="1"/>
    <row r="447" ht="58.5" customHeight="1"/>
    <row r="448" ht="58.5" customHeight="1"/>
    <row r="449" ht="58.5" customHeight="1"/>
    <row r="450" ht="58.5" customHeight="1"/>
    <row r="451" ht="58.5" customHeight="1"/>
    <row r="452" ht="58.5" customHeight="1"/>
    <row r="453" ht="58.5" customHeight="1"/>
    <row r="454" ht="58.5" customHeight="1"/>
    <row r="455" ht="58.5" customHeight="1"/>
    <row r="456" ht="58.5" customHeight="1"/>
    <row r="457" ht="58.5" customHeight="1"/>
    <row r="458" ht="58.5" customHeight="1"/>
    <row r="459" ht="58.5" customHeight="1"/>
    <row r="460" ht="58.5" customHeight="1"/>
    <row r="461" ht="58.5" customHeight="1"/>
    <row r="462" ht="58.5" customHeight="1"/>
    <row r="463" ht="58.5" customHeight="1"/>
    <row r="464" ht="58.5" customHeight="1"/>
    <row r="465" ht="58.5" customHeight="1"/>
    <row r="466" ht="58.5" customHeight="1"/>
    <row r="467" ht="58.5" customHeight="1"/>
    <row r="468" ht="58.5" customHeight="1"/>
    <row r="469" ht="58.5" customHeight="1"/>
    <row r="470" ht="58.5" customHeight="1"/>
    <row r="471" ht="58.5" customHeight="1"/>
    <row r="472" ht="58.5" customHeight="1"/>
    <row r="473" ht="58.5" customHeight="1"/>
    <row r="474" ht="58.5" customHeight="1"/>
    <row r="475" ht="58.5" customHeight="1"/>
    <row r="476" ht="58.5" customHeight="1"/>
    <row r="477" ht="58.5" customHeight="1"/>
    <row r="478" ht="58.5" customHeight="1"/>
    <row r="479" ht="58.5" customHeight="1"/>
    <row r="480" ht="58.5" customHeight="1"/>
    <row r="481" ht="58.5" customHeight="1"/>
    <row r="482" ht="58.5" customHeight="1"/>
    <row r="483" ht="58.5" customHeight="1"/>
    <row r="484" ht="58.5" customHeight="1"/>
    <row r="485" ht="58.5" customHeight="1"/>
    <row r="486" ht="58.5" customHeight="1"/>
    <row r="487" ht="58.5" customHeight="1"/>
    <row r="488" ht="58.5" customHeight="1"/>
    <row r="489" ht="58.5" customHeight="1"/>
    <row r="490" ht="58.5" customHeight="1"/>
    <row r="491" ht="58.5" customHeight="1"/>
    <row r="492" ht="58.5" customHeight="1"/>
    <row r="493" ht="58.5" customHeight="1"/>
    <row r="494" ht="58.5" customHeight="1"/>
    <row r="495" ht="58.5" customHeight="1"/>
    <row r="496" ht="58.5" customHeight="1"/>
    <row r="497" ht="58.5" customHeight="1"/>
    <row r="498" ht="58.5" customHeight="1"/>
    <row r="499" ht="58.5" customHeight="1"/>
    <row r="500" ht="58.5" customHeight="1"/>
    <row r="501" ht="58.5" customHeight="1"/>
    <row r="502" ht="58.5" customHeight="1"/>
    <row r="503" ht="58.5" customHeight="1"/>
    <row r="504" ht="58.5" customHeight="1"/>
    <row r="505" ht="58.5" customHeight="1"/>
    <row r="506" ht="58.5" customHeight="1"/>
    <row r="507" ht="58.5" customHeight="1"/>
    <row r="508" ht="58.5" customHeight="1"/>
    <row r="509" ht="58.5" customHeight="1"/>
    <row r="510" ht="58.5" customHeight="1"/>
    <row r="511" ht="58.5" customHeight="1"/>
    <row r="512" ht="58.5" customHeight="1"/>
    <row r="513" ht="58.5" customHeight="1"/>
    <row r="514" ht="58.5" customHeight="1"/>
    <row r="515" ht="58.5" customHeight="1"/>
    <row r="516" ht="58.5" customHeight="1"/>
    <row r="517" ht="58.5" customHeight="1"/>
    <row r="518" ht="58.5" customHeight="1"/>
    <row r="519" ht="58.5" customHeight="1"/>
    <row r="520" ht="58.5" customHeight="1"/>
    <row r="521" ht="58.5" customHeight="1"/>
    <row r="522" ht="58.5" customHeight="1"/>
    <row r="523" ht="58.5" customHeight="1"/>
    <row r="524" ht="58.5" customHeight="1"/>
    <row r="525" ht="58.5" customHeight="1"/>
    <row r="526" ht="58.5" customHeight="1"/>
    <row r="527" ht="58.5" customHeight="1"/>
    <row r="528" ht="58.5" customHeight="1"/>
    <row r="529" ht="58.5" customHeight="1"/>
    <row r="530" ht="58.5" customHeight="1"/>
    <row r="531" ht="58.5" customHeight="1"/>
    <row r="532" ht="58.5" customHeight="1"/>
    <row r="533" ht="58.5" customHeight="1"/>
    <row r="534" ht="58.5" customHeight="1"/>
    <row r="535" ht="58.5" customHeight="1"/>
    <row r="536" ht="58.5" customHeight="1"/>
    <row r="537" ht="58.5" customHeight="1"/>
    <row r="538" ht="58.5" customHeight="1"/>
    <row r="539" ht="58.5" customHeight="1"/>
    <row r="540" ht="58.5" customHeight="1"/>
    <row r="541" ht="58.5" customHeight="1"/>
    <row r="542" ht="58.5" customHeight="1"/>
    <row r="543" ht="58.5" customHeight="1"/>
    <row r="544" ht="58.5" customHeight="1"/>
    <row r="545" ht="58.5" customHeight="1"/>
    <row r="546" ht="58.5" customHeight="1"/>
    <row r="547" ht="58.5" customHeight="1"/>
    <row r="548" ht="58.5" customHeight="1"/>
    <row r="549" ht="58.5" customHeight="1"/>
    <row r="550" ht="58.5" customHeight="1"/>
    <row r="551" ht="58.5" customHeight="1"/>
    <row r="552" ht="58.5" customHeight="1"/>
    <row r="553" ht="58.5" customHeight="1"/>
    <row r="554" ht="58.5" customHeight="1"/>
    <row r="555" ht="58.5" customHeight="1"/>
    <row r="556" ht="58.5" customHeight="1"/>
    <row r="557" ht="58.5" customHeight="1"/>
    <row r="558" ht="58.5" customHeight="1"/>
    <row r="559" ht="58.5" customHeight="1"/>
    <row r="560" ht="58.5" customHeight="1"/>
    <row r="561" ht="58.5" customHeight="1"/>
    <row r="562" ht="58.5" customHeight="1"/>
    <row r="563" ht="58.5" customHeight="1"/>
    <row r="564" ht="58.5" customHeight="1"/>
    <row r="565" ht="58.5" customHeight="1"/>
    <row r="566" ht="58.5" customHeight="1"/>
    <row r="567" ht="58.5" customHeight="1"/>
    <row r="568" ht="58.5" customHeight="1"/>
    <row r="569" ht="58.5" customHeight="1"/>
    <row r="570" ht="58.5" customHeight="1"/>
    <row r="571" ht="58.5" customHeight="1"/>
    <row r="572" ht="58.5" customHeight="1"/>
    <row r="573" ht="58.5" customHeight="1"/>
    <row r="574" ht="58.5" customHeight="1"/>
    <row r="575" ht="58.5" customHeight="1"/>
    <row r="576" ht="58.5" customHeight="1"/>
    <row r="577" ht="58.5" customHeight="1"/>
    <row r="578" ht="58.5" customHeight="1"/>
    <row r="579" ht="58.5" customHeight="1"/>
    <row r="580" ht="58.5" customHeight="1"/>
    <row r="581" ht="58.5" customHeight="1"/>
    <row r="582" ht="58.5" customHeight="1"/>
    <row r="583" ht="58.5" customHeight="1"/>
    <row r="584" ht="58.5" customHeight="1"/>
    <row r="585" ht="58.5" customHeight="1"/>
    <row r="586" ht="58.5" customHeight="1"/>
    <row r="587" ht="58.5" customHeight="1"/>
    <row r="588" ht="58.5" customHeight="1"/>
    <row r="589" ht="58.5" customHeight="1"/>
    <row r="590" ht="58.5" customHeight="1"/>
    <row r="591" ht="58.5" customHeight="1"/>
    <row r="592" ht="58.5" customHeight="1"/>
    <row r="593" ht="58.5" customHeight="1"/>
    <row r="594" ht="58.5" customHeight="1"/>
    <row r="595" ht="58.5" customHeight="1"/>
    <row r="596" ht="58.5" customHeight="1"/>
    <row r="597" ht="58.5" customHeight="1"/>
    <row r="598" ht="58.5" customHeight="1"/>
    <row r="599" ht="58.5" customHeight="1"/>
    <row r="600" ht="58.5" customHeight="1"/>
    <row r="601" ht="58.5" customHeight="1"/>
    <row r="602" ht="58.5" customHeight="1"/>
    <row r="603" ht="58.5" customHeight="1"/>
    <row r="604" ht="58.5" customHeight="1"/>
    <row r="605" ht="58.5" customHeight="1"/>
    <row r="606" ht="58.5" customHeight="1"/>
    <row r="607" ht="58.5" customHeight="1"/>
    <row r="608" ht="58.5" customHeight="1"/>
    <row r="609" ht="58.5" customHeight="1"/>
    <row r="610" ht="58.5" customHeight="1"/>
    <row r="611" ht="58.5" customHeight="1"/>
    <row r="612" ht="58.5" customHeight="1"/>
    <row r="613" ht="58.5" customHeight="1"/>
    <row r="614" ht="58.5" customHeight="1"/>
    <row r="615" ht="58.5" customHeight="1"/>
    <row r="616" ht="58.5" customHeight="1"/>
    <row r="617" ht="58.5" customHeight="1"/>
    <row r="618" ht="58.5" customHeight="1"/>
    <row r="619" ht="58.5" customHeight="1"/>
    <row r="620" ht="58.5" customHeight="1"/>
    <row r="621" ht="58.5" customHeight="1"/>
    <row r="622" ht="58.5" customHeight="1"/>
    <row r="623" ht="58.5" customHeight="1"/>
    <row r="624" ht="58.5" customHeight="1"/>
    <row r="625" ht="58.5" customHeight="1"/>
    <row r="626" ht="58.5" customHeight="1"/>
    <row r="627" ht="58.5" customHeight="1"/>
    <row r="628" ht="58.5" customHeight="1"/>
    <row r="629" ht="58.5" customHeight="1"/>
    <row r="630" ht="58.5" customHeight="1"/>
    <row r="631" ht="58.5" customHeight="1"/>
    <row r="632" ht="58.5" customHeight="1"/>
    <row r="633" ht="58.5" customHeight="1"/>
    <row r="634" ht="58.5" customHeight="1"/>
    <row r="635" ht="58.5" customHeight="1"/>
    <row r="636" ht="58.5" customHeight="1"/>
    <row r="637" ht="58.5" customHeight="1"/>
    <row r="638" ht="58.5" customHeight="1"/>
    <row r="639" ht="58.5" customHeight="1"/>
    <row r="640" ht="58.5" customHeight="1"/>
    <row r="641" ht="58.5" customHeight="1"/>
    <row r="642" ht="58.5" customHeight="1"/>
    <row r="643" ht="58.5" customHeight="1"/>
    <row r="644" ht="58.5" customHeight="1"/>
    <row r="645" ht="58.5" customHeight="1"/>
    <row r="646" ht="58.5" customHeight="1"/>
    <row r="647" ht="58.5" customHeight="1"/>
    <row r="648" ht="58.5" customHeight="1"/>
    <row r="649" ht="58.5" customHeight="1"/>
    <row r="650" ht="58.5" customHeight="1"/>
    <row r="651" ht="58.5" customHeight="1"/>
    <row r="652" ht="58.5" customHeight="1"/>
    <row r="653" ht="58.5" customHeight="1"/>
    <row r="654" ht="58.5" customHeight="1"/>
    <row r="655" ht="58.5" customHeight="1"/>
    <row r="656" ht="58.5" customHeight="1"/>
    <row r="657" ht="58.5" customHeight="1"/>
    <row r="658" ht="58.5" customHeight="1"/>
    <row r="659" ht="58.5" customHeight="1"/>
    <row r="660" ht="58.5" customHeight="1"/>
    <row r="661" ht="58.5" customHeight="1"/>
    <row r="662" ht="58.5" customHeight="1"/>
    <row r="663" ht="58.5" customHeight="1"/>
    <row r="664" ht="58.5" customHeight="1"/>
    <row r="665" ht="58.5" customHeight="1"/>
    <row r="666" ht="58.5" customHeight="1"/>
    <row r="667" ht="58.5" customHeight="1"/>
    <row r="668" ht="58.5" customHeight="1"/>
    <row r="669" ht="58.5" customHeight="1"/>
    <row r="670" ht="58.5" customHeight="1"/>
    <row r="671" ht="58.5" customHeight="1"/>
    <row r="672" ht="58.5" customHeight="1"/>
    <row r="673" ht="58.5" customHeight="1"/>
    <row r="674" ht="58.5" customHeight="1"/>
    <row r="675" ht="58.5" customHeight="1"/>
    <row r="676" ht="58.5" customHeight="1"/>
    <row r="677" ht="58.5" customHeight="1"/>
    <row r="678" ht="58.5" customHeight="1"/>
    <row r="679" ht="58.5" customHeight="1"/>
    <row r="680" ht="58.5" customHeight="1"/>
    <row r="681" ht="58.5" customHeight="1"/>
    <row r="682" ht="58.5" customHeight="1"/>
    <row r="683" ht="58.5" customHeight="1"/>
    <row r="684" ht="58.5" customHeight="1"/>
    <row r="685" ht="58.5" customHeight="1"/>
    <row r="686" ht="58.5" customHeight="1"/>
    <row r="687" ht="58.5" customHeight="1"/>
    <row r="688" ht="58.5" customHeight="1"/>
    <row r="689" ht="58.5" customHeight="1"/>
    <row r="690" ht="58.5" customHeight="1"/>
    <row r="691" ht="58.5" customHeight="1"/>
    <row r="692" ht="58.5" customHeight="1"/>
    <row r="693" ht="58.5" customHeight="1"/>
    <row r="694" ht="58.5" customHeight="1"/>
    <row r="695" ht="58.5" customHeight="1"/>
    <row r="696" ht="58.5" customHeight="1"/>
    <row r="697" ht="58.5" customHeight="1"/>
    <row r="698" ht="58.5" customHeight="1"/>
    <row r="699" ht="58.5" customHeight="1"/>
    <row r="700" ht="58.5" customHeight="1"/>
    <row r="701" ht="58.5" customHeight="1"/>
    <row r="702" ht="58.5" customHeight="1"/>
    <row r="703" ht="58.5" customHeight="1"/>
    <row r="704" ht="58.5" customHeight="1"/>
    <row r="705" ht="58.5" customHeight="1"/>
    <row r="706" ht="58.5" customHeight="1"/>
    <row r="707" ht="58.5" customHeight="1"/>
    <row r="708" ht="58.5" customHeight="1"/>
    <row r="709" ht="58.5" customHeight="1"/>
    <row r="710" ht="58.5" customHeight="1"/>
    <row r="711" ht="58.5" customHeight="1"/>
    <row r="712" ht="58.5" customHeight="1"/>
    <row r="713" ht="58.5" customHeight="1"/>
    <row r="714" ht="58.5" customHeight="1"/>
    <row r="715" ht="58.5" customHeight="1"/>
    <row r="716" ht="58.5" customHeight="1"/>
    <row r="717" ht="58.5" customHeight="1"/>
    <row r="718" ht="58.5" customHeight="1"/>
    <row r="719" ht="58.5" customHeight="1"/>
    <row r="720" ht="58.5" customHeight="1"/>
    <row r="721" ht="58.5" customHeight="1"/>
    <row r="722" ht="58.5" customHeight="1"/>
    <row r="723" ht="58.5" customHeight="1"/>
    <row r="724" ht="58.5" customHeight="1"/>
    <row r="725" ht="58.5" customHeight="1"/>
    <row r="726" ht="58.5" customHeight="1"/>
    <row r="727" ht="58.5" customHeight="1"/>
    <row r="728" ht="58.5" customHeight="1"/>
    <row r="729" ht="58.5" customHeight="1"/>
    <row r="730" ht="58.5" customHeight="1"/>
    <row r="731" ht="58.5" customHeight="1"/>
    <row r="732" ht="58.5" customHeight="1"/>
    <row r="733" ht="58.5" customHeight="1"/>
    <row r="734" ht="58.5" customHeight="1"/>
    <row r="735" ht="58.5" customHeight="1"/>
    <row r="736" ht="58.5" customHeight="1"/>
    <row r="737" ht="58.5" customHeight="1"/>
    <row r="738" ht="58.5" customHeight="1"/>
    <row r="739" ht="58.5" customHeight="1"/>
    <row r="740" ht="58.5" customHeight="1"/>
    <row r="741" ht="58.5" customHeight="1"/>
    <row r="742" ht="58.5" customHeight="1"/>
    <row r="743" ht="58.5" customHeight="1"/>
    <row r="744" ht="58.5" customHeight="1"/>
    <row r="745" ht="58.5" customHeight="1"/>
    <row r="746" ht="58.5" customHeight="1"/>
    <row r="747" ht="58.5" customHeight="1"/>
    <row r="748" ht="58.5" customHeight="1"/>
    <row r="749" ht="58.5" customHeight="1"/>
    <row r="750" ht="58.5" customHeight="1"/>
    <row r="751" ht="58.5" customHeight="1"/>
    <row r="752" ht="58.5" customHeight="1"/>
    <row r="753" ht="58.5" customHeight="1"/>
    <row r="754" ht="58.5" customHeight="1"/>
    <row r="755" ht="58.5" customHeight="1"/>
    <row r="756" ht="58.5" customHeight="1"/>
    <row r="757" ht="58.5" customHeight="1"/>
    <row r="758" ht="58.5" customHeight="1"/>
    <row r="759" ht="58.5" customHeight="1"/>
    <row r="760" ht="58.5" customHeight="1"/>
    <row r="761" ht="58.5" customHeight="1"/>
    <row r="762" ht="58.5" customHeight="1"/>
    <row r="763" ht="58.5" customHeight="1"/>
    <row r="764" ht="58.5" customHeight="1"/>
    <row r="765" ht="58.5" customHeight="1"/>
    <row r="766" ht="58.5" customHeight="1"/>
    <row r="767" ht="58.5" customHeight="1"/>
    <row r="768" ht="58.5" customHeight="1"/>
    <row r="769" ht="58.5" customHeight="1"/>
    <row r="770" ht="58.5" customHeight="1"/>
    <row r="771" ht="58.5" customHeight="1"/>
    <row r="772" ht="58.5" customHeight="1"/>
    <row r="773" ht="58.5" customHeight="1"/>
    <row r="774" ht="58.5" customHeight="1"/>
    <row r="775" ht="58.5" customHeight="1"/>
    <row r="776" ht="58.5" customHeight="1"/>
    <row r="777" ht="58.5" customHeight="1"/>
    <row r="778" ht="58.5" customHeight="1"/>
    <row r="779" ht="58.5" customHeight="1"/>
    <row r="780" ht="58.5" customHeight="1"/>
    <row r="781" ht="58.5" customHeight="1"/>
    <row r="782" ht="58.5" customHeight="1"/>
    <row r="783" ht="58.5" customHeight="1"/>
    <row r="784" ht="58.5" customHeight="1"/>
    <row r="785" ht="58.5" customHeight="1"/>
    <row r="786" ht="58.5" customHeight="1"/>
    <row r="787" ht="58.5" customHeight="1"/>
    <row r="788" ht="58.5" customHeight="1"/>
    <row r="789" ht="58.5" customHeight="1"/>
    <row r="790" ht="58.5" customHeight="1"/>
    <row r="791" ht="58.5" customHeight="1"/>
    <row r="792" ht="58.5" customHeight="1"/>
    <row r="793" ht="58.5" customHeight="1"/>
    <row r="794" ht="58.5" customHeight="1"/>
    <row r="795" ht="58.5" customHeight="1"/>
    <row r="796" ht="58.5" customHeight="1"/>
    <row r="797" ht="58.5" customHeight="1"/>
    <row r="798" ht="58.5" customHeight="1"/>
    <row r="799" ht="58.5" customHeight="1"/>
    <row r="800" ht="58.5" customHeight="1"/>
    <row r="801" ht="58.5" customHeight="1"/>
    <row r="802" ht="58.5" customHeight="1"/>
    <row r="803" ht="58.5" customHeight="1"/>
    <row r="804" ht="58.5" customHeight="1"/>
    <row r="805" ht="58.5" customHeight="1"/>
    <row r="806" ht="58.5" customHeight="1"/>
    <row r="807" ht="58.5" customHeight="1"/>
    <row r="808" ht="58.5" customHeight="1"/>
    <row r="809" ht="58.5" customHeight="1"/>
    <row r="810" ht="58.5" customHeight="1"/>
    <row r="811" ht="58.5" customHeight="1"/>
    <row r="812" ht="58.5" customHeight="1"/>
    <row r="813" ht="58.5" customHeight="1"/>
    <row r="814" ht="58.5" customHeight="1"/>
    <row r="815" ht="58.5" customHeight="1"/>
    <row r="816" ht="58.5" customHeight="1"/>
    <row r="817" ht="58.5" customHeight="1"/>
    <row r="818" ht="58.5" customHeight="1"/>
    <row r="819" ht="58.5" customHeight="1"/>
    <row r="820" ht="58.5" customHeight="1"/>
    <row r="821" ht="58.5" customHeight="1"/>
    <row r="822" ht="58.5" customHeight="1"/>
    <row r="823" ht="58.5" customHeight="1"/>
    <row r="824" ht="58.5" customHeight="1"/>
    <row r="825" ht="58.5" customHeight="1"/>
    <row r="826" ht="58.5" customHeight="1"/>
    <row r="827" ht="58.5" customHeight="1"/>
    <row r="828" ht="58.5" customHeight="1"/>
    <row r="829" ht="58.5" customHeight="1"/>
    <row r="830" ht="58.5" customHeight="1"/>
    <row r="831" ht="58.5" customHeight="1"/>
    <row r="832" ht="58.5" customHeight="1"/>
    <row r="833" ht="58.5" customHeight="1"/>
    <row r="834" ht="58.5" customHeight="1"/>
    <row r="835" ht="58.5" customHeight="1"/>
    <row r="836" ht="58.5" customHeight="1"/>
    <row r="837" ht="58.5" customHeight="1"/>
    <row r="838" ht="58.5" customHeight="1"/>
    <row r="839" ht="58.5" customHeight="1"/>
    <row r="840" ht="58.5" customHeight="1"/>
    <row r="841" ht="58.5" customHeight="1"/>
    <row r="842" ht="58.5" customHeight="1"/>
    <row r="843" ht="58.5" customHeight="1"/>
    <row r="844" ht="58.5" customHeight="1"/>
    <row r="845" ht="58.5" customHeight="1"/>
    <row r="846" ht="58.5" customHeight="1"/>
    <row r="847" ht="58.5" customHeight="1"/>
    <row r="848" ht="58.5" customHeight="1"/>
    <row r="849" ht="58.5" customHeight="1"/>
    <row r="850" ht="58.5" customHeight="1"/>
    <row r="851" ht="58.5" customHeight="1"/>
    <row r="852" ht="58.5" customHeight="1"/>
    <row r="853" ht="58.5" customHeight="1"/>
    <row r="854" ht="58.5" customHeight="1"/>
    <row r="855" ht="58.5" customHeight="1"/>
    <row r="856" ht="58.5" customHeight="1"/>
    <row r="857" ht="58.5" customHeight="1"/>
    <row r="858" ht="58.5" customHeight="1"/>
    <row r="859" ht="58.5" customHeight="1"/>
    <row r="860" ht="58.5" customHeight="1"/>
    <row r="861" ht="58.5" customHeight="1"/>
    <row r="862" ht="58.5" customHeight="1"/>
    <row r="863" ht="58.5" customHeight="1"/>
    <row r="864" ht="58.5" customHeight="1"/>
    <row r="865" ht="58.5" customHeight="1"/>
    <row r="866" ht="58.5" customHeight="1"/>
    <row r="867" ht="58.5" customHeight="1"/>
    <row r="868" ht="58.5" customHeight="1"/>
    <row r="869" ht="58.5" customHeight="1"/>
    <row r="870" ht="58.5" customHeight="1"/>
    <row r="871" ht="58.5" customHeight="1"/>
    <row r="872" ht="58.5" customHeight="1"/>
    <row r="873" ht="58.5" customHeight="1"/>
    <row r="874" ht="58.5" customHeight="1"/>
    <row r="875" ht="58.5" customHeight="1"/>
    <row r="876" ht="58.5" customHeight="1"/>
    <row r="877" ht="58.5" customHeight="1"/>
    <row r="878" ht="58.5" customHeight="1"/>
    <row r="879" ht="58.5" customHeight="1"/>
    <row r="880" ht="58.5" customHeight="1"/>
    <row r="881" ht="58.5" customHeight="1"/>
    <row r="882" ht="58.5" customHeight="1"/>
    <row r="883" ht="58.5" customHeight="1"/>
    <row r="884" ht="58.5" customHeight="1"/>
    <row r="885" ht="58.5" customHeight="1"/>
    <row r="886" ht="58.5" customHeight="1"/>
    <row r="887" ht="58.5" customHeight="1"/>
    <row r="888" ht="58.5" customHeight="1"/>
    <row r="889" ht="58.5" customHeight="1"/>
    <row r="890" ht="58.5" customHeight="1"/>
    <row r="891" ht="58.5" customHeight="1"/>
    <row r="892" ht="58.5" customHeight="1"/>
    <row r="893" ht="58.5" customHeight="1"/>
    <row r="894" ht="58.5" customHeight="1"/>
    <row r="895" ht="58.5" customHeight="1"/>
    <row r="896" ht="58.5" customHeight="1"/>
    <row r="897" ht="58.5" customHeight="1"/>
    <row r="898" ht="58.5" customHeight="1"/>
    <row r="899" ht="58.5" customHeight="1"/>
    <row r="900" ht="58.5" customHeight="1"/>
    <row r="901" ht="58.5" customHeight="1"/>
    <row r="902" ht="58.5" customHeight="1"/>
    <row r="903" ht="58.5" customHeight="1"/>
    <row r="904" ht="58.5" customHeight="1"/>
    <row r="905" ht="58.5" customHeight="1"/>
    <row r="906" ht="58.5" customHeight="1"/>
    <row r="907" ht="58.5" customHeight="1"/>
    <row r="908" ht="58.5" customHeight="1"/>
    <row r="909" ht="58.5" customHeight="1"/>
    <row r="910" ht="58.5" customHeight="1"/>
    <row r="911" ht="58.5" customHeight="1"/>
    <row r="912" ht="58.5" customHeight="1"/>
    <row r="913" ht="58.5" customHeight="1"/>
    <row r="914" ht="58.5" customHeight="1"/>
    <row r="915" ht="58.5" customHeight="1"/>
    <row r="916" ht="58.5" customHeight="1"/>
    <row r="917" ht="58.5" customHeight="1"/>
    <row r="918" ht="58.5" customHeight="1"/>
    <row r="919" ht="58.5" customHeight="1"/>
    <row r="920" ht="58.5" customHeight="1"/>
    <row r="921" ht="58.5" customHeight="1"/>
    <row r="922" ht="58.5" customHeight="1"/>
    <row r="923" ht="58.5" customHeight="1"/>
    <row r="924" ht="58.5" customHeight="1"/>
    <row r="925" ht="58.5" customHeight="1"/>
    <row r="926" ht="58.5" customHeight="1"/>
    <row r="927" ht="58.5" customHeight="1"/>
    <row r="928" ht="58.5" customHeight="1"/>
    <row r="929" ht="58.5" customHeight="1"/>
    <row r="930" ht="58.5" customHeight="1"/>
    <row r="931" ht="58.5" customHeight="1"/>
    <row r="932" ht="58.5" customHeight="1"/>
    <row r="933" ht="58.5" customHeight="1"/>
    <row r="934" ht="58.5" customHeight="1"/>
    <row r="935" ht="58.5" customHeight="1"/>
    <row r="936" ht="58.5" customHeight="1"/>
    <row r="937" ht="58.5" customHeight="1"/>
    <row r="938" ht="58.5" customHeight="1"/>
    <row r="939" ht="58.5" customHeight="1"/>
    <row r="940" ht="58.5" customHeight="1"/>
    <row r="941" ht="58.5" customHeight="1"/>
    <row r="942" ht="58.5" customHeight="1"/>
    <row r="943" ht="58.5" customHeight="1"/>
    <row r="944" ht="58.5" customHeight="1"/>
    <row r="945" ht="58.5" customHeight="1"/>
    <row r="946" ht="58.5" customHeight="1"/>
    <row r="947" ht="58.5" customHeight="1"/>
    <row r="948" ht="58.5" customHeight="1"/>
    <row r="949" ht="58.5" customHeight="1"/>
    <row r="950" ht="58.5" customHeight="1"/>
    <row r="951" ht="58.5" customHeight="1"/>
    <row r="952" ht="58.5" customHeight="1"/>
    <row r="953" ht="58.5" customHeight="1"/>
    <row r="954" ht="58.5" customHeight="1"/>
    <row r="955" ht="58.5" customHeight="1"/>
    <row r="956" ht="58.5" customHeight="1"/>
    <row r="957" ht="58.5" customHeight="1"/>
    <row r="958" ht="58.5" customHeight="1"/>
    <row r="959" ht="58.5" customHeight="1"/>
    <row r="960" ht="58.5" customHeight="1"/>
    <row r="961" ht="58.5" customHeight="1"/>
    <row r="962" ht="58.5" customHeight="1"/>
    <row r="963" ht="58.5" customHeight="1"/>
    <row r="964" ht="58.5" customHeight="1"/>
    <row r="965" ht="58.5" customHeight="1"/>
    <row r="966" ht="58.5" customHeight="1"/>
    <row r="967" ht="58.5" customHeight="1"/>
    <row r="968" ht="58.5" customHeight="1"/>
    <row r="969" ht="58.5" customHeight="1"/>
    <row r="970" ht="58.5" customHeight="1"/>
    <row r="971" ht="58.5" customHeight="1"/>
    <row r="972" ht="58.5" customHeight="1"/>
    <row r="973" ht="58.5" customHeight="1"/>
    <row r="974" ht="58.5" customHeight="1"/>
    <row r="975" ht="58.5" customHeight="1"/>
    <row r="976" ht="58.5" customHeight="1"/>
    <row r="977" ht="58.5" customHeight="1"/>
    <row r="978" ht="58.5" customHeight="1"/>
    <row r="979" ht="58.5" customHeight="1"/>
    <row r="980" ht="58.5" customHeight="1"/>
    <row r="981" ht="58.5" customHeight="1"/>
    <row r="982" ht="58.5" customHeight="1"/>
    <row r="983" ht="58.5" customHeight="1"/>
    <row r="984" ht="58.5" customHeight="1"/>
    <row r="985" ht="58.5" customHeight="1"/>
    <row r="986" ht="58.5" customHeight="1"/>
    <row r="987" ht="58.5" customHeight="1"/>
    <row r="988" ht="58.5" customHeight="1"/>
    <row r="989" ht="58.5" customHeight="1"/>
    <row r="990" ht="58.5" customHeight="1"/>
    <row r="991" ht="58.5" customHeight="1"/>
    <row r="992" ht="58.5" customHeight="1"/>
    <row r="993" ht="58.5" customHeight="1"/>
    <row r="994" ht="58.5" customHeight="1"/>
    <row r="995" ht="58.5" customHeight="1"/>
    <row r="996" ht="58.5" customHeight="1"/>
    <row r="997" ht="58.5" customHeight="1"/>
    <row r="998" ht="58.5" customHeight="1"/>
    <row r="999" ht="58.5" customHeight="1"/>
    <row r="1000" ht="58.5" customHeight="1"/>
    <row r="1001" ht="58.5" customHeight="1"/>
    <row r="1002" ht="58.5" customHeight="1"/>
    <row r="1003" ht="58.5" customHeight="1"/>
    <row r="1004" ht="58.5" customHeight="1"/>
    <row r="1005" ht="58.5" customHeight="1"/>
    <row r="1006" ht="58.5" customHeight="1"/>
    <row r="1007" ht="58.5" customHeight="1"/>
    <row r="1008" ht="58.5" customHeight="1"/>
    <row r="1009" ht="58.5" customHeight="1"/>
    <row r="1010" ht="58.5" customHeight="1"/>
    <row r="1011" ht="58.5" customHeight="1"/>
    <row r="1012" ht="58.5" customHeight="1"/>
    <row r="1013" ht="58.5" customHeight="1"/>
    <row r="1014" ht="58.5" customHeight="1"/>
    <row r="1015" ht="58.5" customHeight="1"/>
    <row r="1016" ht="58.5" customHeight="1"/>
    <row r="1017" ht="58.5" customHeight="1"/>
    <row r="1018" ht="58.5" customHeight="1"/>
    <row r="1019" ht="58.5" customHeight="1"/>
    <row r="1020" ht="58.5" customHeight="1"/>
    <row r="1021" ht="58.5" customHeight="1"/>
    <row r="1022" ht="58.5" customHeight="1"/>
    <row r="1023" ht="58.5" customHeight="1"/>
    <row r="1024" ht="58.5" customHeight="1"/>
    <row r="1025" ht="58.5" customHeight="1"/>
    <row r="1026" ht="58.5" customHeight="1"/>
    <row r="1027" ht="58.5" customHeight="1"/>
    <row r="1028" ht="58.5" customHeight="1"/>
    <row r="1029" ht="58.5" customHeight="1"/>
    <row r="1030" ht="58.5" customHeight="1"/>
    <row r="1031" ht="58.5" customHeight="1"/>
    <row r="1032" ht="58.5" customHeight="1"/>
    <row r="1033" ht="58.5" customHeight="1"/>
    <row r="1034" ht="58.5" customHeight="1"/>
    <row r="1035" ht="58.5" customHeight="1"/>
    <row r="1036" ht="58.5" customHeight="1"/>
    <row r="1037" ht="58.5" customHeight="1"/>
    <row r="1038" ht="58.5" customHeight="1"/>
    <row r="1039" ht="58.5" customHeight="1"/>
    <row r="1040" ht="58.5" customHeight="1"/>
    <row r="1041" ht="58.5" customHeight="1"/>
    <row r="1042" ht="58.5" customHeight="1"/>
    <row r="1043" ht="58.5" customHeight="1"/>
    <row r="1044" ht="58.5" customHeight="1"/>
    <row r="1045" ht="58.5" customHeight="1"/>
    <row r="1046" ht="58.5" customHeight="1"/>
    <row r="1047" ht="58.5" customHeight="1"/>
    <row r="1048" ht="58.5" customHeight="1"/>
    <row r="1049" ht="58.5" customHeight="1"/>
    <row r="1050" ht="58.5" customHeight="1"/>
    <row r="1051" ht="58.5" customHeight="1"/>
    <row r="1052" ht="58.5" customHeight="1"/>
    <row r="1053" ht="58.5" customHeight="1"/>
    <row r="1054" ht="58.5" customHeight="1"/>
    <row r="1055" ht="58.5" customHeight="1"/>
    <row r="1056" ht="58.5" customHeight="1"/>
    <row r="1057" ht="58.5" customHeight="1"/>
    <row r="1058" ht="58.5" customHeight="1"/>
    <row r="1059" ht="58.5" customHeight="1"/>
    <row r="1060" ht="58.5" customHeight="1"/>
    <row r="1061" ht="58.5" customHeight="1"/>
    <row r="1062" ht="58.5" customHeight="1"/>
    <row r="1063" ht="58.5" customHeight="1"/>
    <row r="1064" ht="58.5" customHeight="1"/>
    <row r="1065" ht="58.5" customHeight="1"/>
    <row r="1066" ht="58.5" customHeight="1"/>
    <row r="1067" ht="58.5" customHeight="1"/>
    <row r="1068" ht="58.5" customHeight="1"/>
    <row r="1069" ht="58.5" customHeight="1"/>
    <row r="1070" ht="58.5" customHeight="1"/>
    <row r="1071" ht="58.5" customHeight="1"/>
    <row r="1072" ht="58.5" customHeight="1"/>
    <row r="1073" ht="58.5" customHeight="1"/>
    <row r="1074" ht="58.5" customHeight="1"/>
    <row r="1075" ht="58.5" customHeight="1"/>
    <row r="1076" ht="58.5" customHeight="1"/>
    <row r="1077" ht="58.5" customHeight="1"/>
    <row r="1078" ht="58.5" customHeight="1"/>
  </sheetData>
  <autoFilter ref="B4:AJ207" xr:uid="{F3A512C6-4C64-47F9-98D0-AAD287C6F454}"/>
  <customSheetViews>
    <customSheetView guid="{CA5E68D8-9E94-49AD-B12D-E49A10E46082}" scale="80" showGridLines="0" showRowCol="0">
      <pane xSplit="2" ySplit="4" topLeftCell="C5" activePane="bottomRight" state="frozen"/>
      <selection pane="bottomRight" activeCell="E2" sqref="E2"/>
      <pageMargins left="0.7" right="0.7" top="0.75" bottom="0.75" header="0.3" footer="0.3"/>
      <pageSetup scale="16" orientation="landscape" horizontalDpi="0" verticalDpi="0" r:id="rId1"/>
    </customSheetView>
  </customSheetViews>
  <conditionalFormatting sqref="B5:AJ207">
    <cfRule type="expression" dxfId="16" priority="10">
      <formula>AND(ISEVEN($B5),$C5&lt;&gt;"")</formula>
    </cfRule>
  </conditionalFormatting>
  <conditionalFormatting sqref="H5:H207">
    <cfRule type="expression" dxfId="15" priority="7">
      <formula>$E$2="زودتر از حد انتظار"</formula>
    </cfRule>
    <cfRule type="expression" dxfId="14" priority="8">
      <formula>$E$2="دیرتر از حد انتظار"</formula>
    </cfRule>
  </conditionalFormatting>
  <pageMargins left="0.7" right="0.7" top="0.75" bottom="0.75" header="0.3" footer="0.3"/>
  <pageSetup scale="16" orientation="landscape" horizontalDpi="0" verticalDpi="0" r:id="rId2"/>
  <drawing r:id="rId3"/>
  <legacyDrawing r:id="rId4"/>
  <controls>
    <mc:AlternateContent xmlns:mc="http://schemas.openxmlformats.org/markup-compatibility/2006">
      <mc:Choice Requires="x14">
        <control shapeId="128003" r:id="rId5" name="ComboBox1">
          <controlPr defaultSize="0" autoLine="0" linkedCell="E2" listFillRange="Cover!$AK$3:$AK$4" r:id="rId6">
            <anchor moveWithCells="1">
              <from>
                <xdr:col>3</xdr:col>
                <xdr:colOff>1704975</xdr:colOff>
                <xdr:row>1</xdr:row>
                <xdr:rowOff>0</xdr:rowOff>
              </from>
              <to>
                <xdr:col>4</xdr:col>
                <xdr:colOff>1352550</xdr:colOff>
                <xdr:row>2</xdr:row>
                <xdr:rowOff>0</xdr:rowOff>
              </to>
            </anchor>
          </controlPr>
        </control>
      </mc:Choice>
      <mc:Fallback>
        <control shapeId="128003" r:id="rId5" name="ComboBox1"/>
      </mc:Fallback>
    </mc:AlternateContent>
    <mc:AlternateContent xmlns:mc="http://schemas.openxmlformats.org/markup-compatibility/2006">
      <mc:Choice Requires="x14">
        <control shapeId="128005" r:id="rId7" name="ComboBox2">
          <controlPr defaultSize="0" autoLine="0" linkedCell="J2" listFillRange="AX5:AX27" r:id="rId8">
            <anchor moveWithCells="1">
              <from>
                <xdr:col>8</xdr:col>
                <xdr:colOff>971550</xdr:colOff>
                <xdr:row>1</xdr:row>
                <xdr:rowOff>0</xdr:rowOff>
              </from>
              <to>
                <xdr:col>9</xdr:col>
                <xdr:colOff>847725</xdr:colOff>
                <xdr:row>1</xdr:row>
                <xdr:rowOff>371475</xdr:rowOff>
              </to>
            </anchor>
          </controlPr>
        </control>
      </mc:Choice>
      <mc:Fallback>
        <control shapeId="128005" r:id="rId7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3F6A4-D93E-4B47-985B-7BFB125B31C7}">
          <x14:formula1>
            <xm:f>Cover!$AK$3:$AK$4</xm:f>
          </x14:formula1>
          <xm:sqref>E3:K3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A1140"/>
  <sheetViews>
    <sheetView showGridLines="0" showRowColHeaders="0" rightToLeft="1" zoomScale="85" zoomScaleNormal="85" workbookViewId="0">
      <pane xSplit="1" ySplit="4" topLeftCell="B5" activePane="bottomRight" state="frozen"/>
      <selection activeCell="O20" sqref="O20"/>
      <selection pane="topRight" activeCell="O20" sqref="O20"/>
      <selection pane="bottomLeft" activeCell="O20" sqref="O20"/>
      <selection pane="bottomRight" activeCell="AA7" sqref="AA7"/>
    </sheetView>
  </sheetViews>
  <sheetFormatPr defaultColWidth="9.125" defaultRowHeight="14.25"/>
  <cols>
    <col min="1" max="1" width="0.75" style="1" customWidth="1"/>
    <col min="2" max="2" width="5.625" style="1" customWidth="1"/>
    <col min="3" max="3" width="26.375" style="1" customWidth="1"/>
    <col min="4" max="4" width="15.875" style="1" customWidth="1"/>
    <col min="5" max="5" width="13.375" style="31" customWidth="1"/>
    <col min="6" max="6" width="10.375" style="2" customWidth="1"/>
    <col min="7" max="7" width="9.875" style="1" customWidth="1"/>
    <col min="8" max="8" width="11" style="2" bestFit="1" customWidth="1"/>
    <col min="9" max="9" width="10.625" style="2" customWidth="1"/>
    <col min="10" max="10" width="18.75" style="2" customWidth="1"/>
    <col min="11" max="11" width="10.875" style="48" customWidth="1"/>
    <col min="12" max="12" width="12" style="2" customWidth="1"/>
    <col min="13" max="13" width="11.25" style="1" bestFit="1" customWidth="1"/>
    <col min="14" max="14" width="11.75" style="1" customWidth="1"/>
    <col min="15" max="15" width="13.375" style="31" customWidth="1"/>
    <col min="16" max="16" width="10.75" style="1" bestFit="1" customWidth="1"/>
    <col min="17" max="17" width="13.375" style="31" customWidth="1"/>
    <col min="18" max="18" width="11.875" style="1" customWidth="1"/>
    <col min="19" max="19" width="9.875" style="1" bestFit="1" customWidth="1"/>
    <col min="20" max="20" width="9.875" style="1" customWidth="1"/>
    <col min="21" max="21" width="11.75" style="1" customWidth="1"/>
    <col min="22" max="22" width="15" style="1" customWidth="1"/>
    <col min="23" max="23" width="15.25" style="1" customWidth="1"/>
    <col min="24" max="24" width="15.375" style="1" customWidth="1"/>
    <col min="25" max="25" width="10" style="1" customWidth="1"/>
    <col min="26" max="27" width="8" style="1" customWidth="1"/>
    <col min="28" max="16384" width="9.125" style="1"/>
  </cols>
  <sheetData>
    <row r="1" spans="1:27" ht="34.5" customHeight="1">
      <c r="A1" s="14"/>
      <c r="B1" s="14"/>
      <c r="C1" s="14"/>
      <c r="D1" s="14"/>
      <c r="E1" s="14"/>
      <c r="F1" s="15"/>
      <c r="G1" s="14"/>
      <c r="H1" s="15"/>
      <c r="I1" s="15"/>
      <c r="J1" s="15"/>
      <c r="K1" s="59"/>
      <c r="L1" s="234" t="str">
        <f>IF(Help!F131="","",Help!G132)</f>
        <v/>
      </c>
      <c r="M1" s="234"/>
      <c r="N1" s="234"/>
      <c r="O1" s="234"/>
      <c r="P1" s="234"/>
      <c r="Q1" s="234"/>
      <c r="R1" s="14"/>
      <c r="S1" s="14"/>
      <c r="T1" s="14"/>
      <c r="U1" s="14"/>
      <c r="V1" s="14"/>
      <c r="W1" s="14"/>
      <c r="X1" s="14"/>
      <c r="Y1" s="14"/>
      <c r="Z1" s="14"/>
      <c r="AA1" s="14"/>
    </row>
    <row r="2" spans="1:27" ht="15.75">
      <c r="A2" s="14"/>
      <c r="B2" s="60">
        <f>COUNT(Data!B:B)</f>
        <v>5</v>
      </c>
      <c r="C2" s="14"/>
      <c r="D2" s="14"/>
      <c r="E2" s="14"/>
      <c r="F2" s="15"/>
      <c r="G2" s="14"/>
      <c r="H2" s="15"/>
      <c r="I2" s="15"/>
      <c r="J2" s="15"/>
      <c r="K2" s="59"/>
      <c r="L2" s="235"/>
      <c r="M2" s="235"/>
      <c r="N2" s="235"/>
      <c r="O2" s="235"/>
      <c r="P2" s="235"/>
      <c r="Q2" s="235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ht="3.75" customHeight="1">
      <c r="E3" s="1"/>
      <c r="O3" s="1"/>
      <c r="Q3" s="1"/>
    </row>
    <row r="4" spans="1:27" s="6" customFormat="1" ht="48" customHeight="1">
      <c r="B4" s="4" t="s">
        <v>62</v>
      </c>
      <c r="C4" s="4" t="s">
        <v>21</v>
      </c>
      <c r="D4" s="58" t="s">
        <v>0</v>
      </c>
      <c r="E4" s="4" t="s">
        <v>2</v>
      </c>
      <c r="F4" s="56" t="s">
        <v>65</v>
      </c>
      <c r="G4" s="4" t="s">
        <v>8</v>
      </c>
      <c r="H4" s="56" t="s">
        <v>4</v>
      </c>
      <c r="I4" s="56" t="s">
        <v>60</v>
      </c>
      <c r="J4" s="56" t="s">
        <v>9</v>
      </c>
      <c r="K4" s="57" t="s">
        <v>10</v>
      </c>
      <c r="L4" s="56" t="s">
        <v>5</v>
      </c>
      <c r="M4" s="4" t="s">
        <v>6</v>
      </c>
      <c r="N4" s="36" t="s">
        <v>68</v>
      </c>
      <c r="O4" s="4" t="s">
        <v>69</v>
      </c>
      <c r="P4" s="4" t="s">
        <v>7</v>
      </c>
      <c r="Q4" s="4" t="s">
        <v>12</v>
      </c>
      <c r="R4" s="4" t="s">
        <v>13</v>
      </c>
      <c r="S4" s="4" t="s">
        <v>14</v>
      </c>
      <c r="T4" s="4" t="s">
        <v>15</v>
      </c>
      <c r="U4" s="4" t="s">
        <v>16</v>
      </c>
      <c r="V4" s="4" t="s">
        <v>17</v>
      </c>
      <c r="W4" s="4" t="s">
        <v>18</v>
      </c>
      <c r="X4" s="4" t="s">
        <v>19</v>
      </c>
      <c r="Y4" s="4" t="s">
        <v>20</v>
      </c>
      <c r="Z4" s="4" t="s">
        <v>113</v>
      </c>
      <c r="AA4" s="4" t="s">
        <v>278</v>
      </c>
    </row>
    <row r="5" spans="1:27">
      <c r="B5" s="1">
        <f>IF($B$2=0,"",IF(COUNT($B$4:B4)+1&gt;$B$2,"",COUNT($B$4:B4)+1))</f>
        <v>1</v>
      </c>
      <c r="C5" s="1" t="str">
        <f>IF(B5="","",VLOOKUP(B5,Data!B:AJ,5,0))</f>
        <v xml:space="preserve"> مواد LP-300</v>
      </c>
      <c r="D5" s="1" t="str">
        <f>IF(B5="","",VLOOKUP(B5,Data!B:AJ,6,0))</f>
        <v>ندارد</v>
      </c>
      <c r="E5" s="31" t="str">
        <f>IF(B5="","",VLOOKUP(B5,Data!B:AJ,10,0))</f>
        <v>1404/01/25</v>
      </c>
      <c r="F5" s="2">
        <f>IF(B5="","",VLOOKUP(B5,Data!B:AJ,11,0))</f>
        <v>4000</v>
      </c>
      <c r="G5" s="1" t="str">
        <f>IF(B5="","",VLOOKUP(B5,Data!B:AJ,12,0))</f>
        <v>کیلوگرم</v>
      </c>
      <c r="H5" s="2">
        <f>IF(B5="","",VLOOKUP(B5,Data!B:AJ,15,0))</f>
        <v>40000</v>
      </c>
      <c r="I5" s="2">
        <f>IF(B5="","",VLOOKUP(B5,Data!B:AJ,16,0))</f>
        <v>2890000</v>
      </c>
      <c r="J5" s="2">
        <f>IF(B5="","",VLOOKUP(B5,Data!B:AJ,17,0))</f>
        <v>127160000000</v>
      </c>
      <c r="K5" s="48">
        <f>IF(B5="","",VLOOKUP(B5,Data!B:AJ,18,0))</f>
        <v>0.1</v>
      </c>
      <c r="L5" s="2">
        <f>IF(B5="","",VLOOKUP(B5,Data!B:AJ,19,0))</f>
        <v>3179000</v>
      </c>
      <c r="M5" s="1" t="str">
        <f>IF(B5="","",VLOOKUP(B5,Data!B:AJ,20,0))</f>
        <v xml:space="preserve">توافقی </v>
      </c>
      <c r="N5" s="1" t="str">
        <f>IF(B5="","",VLOOKUP(B5,Data!B:AJ,21,0))</f>
        <v>64291</v>
      </c>
      <c r="O5" s="31" t="str">
        <f>IF(B5="","",VLOOKUP(B5,Data!B:AJ,22,0))</f>
        <v>1404/02/23</v>
      </c>
      <c r="P5" s="1" t="str">
        <f>IF(B5="","",VLOOKUP(B5,Data!B:AJ,25,0))</f>
        <v>تسویه شد</v>
      </c>
      <c r="Q5" s="31" t="str">
        <f>IF(B5="","",VLOOKUP(B5,Data!B:AJ,26,0))</f>
        <v>1404/03/13</v>
      </c>
      <c r="R5" s="1">
        <f>IF(B5="","",VLOOKUP(B5,Data!B:AJ,27,0))</f>
        <v>14</v>
      </c>
      <c r="S5" s="2">
        <f>IF(B5="","",VLOOKUP(B5,Data!B:AJ,30,0))</f>
        <v>4000</v>
      </c>
      <c r="T5" s="2">
        <f>IF(B5="","",VLOOKUP(B5,Data!B:AJ,28,0))</f>
        <v>30</v>
      </c>
      <c r="U5" s="2">
        <f>IF(B5="","",VLOOKUP(B5,Data!B:AJ,29,0))</f>
        <v>33</v>
      </c>
      <c r="V5" s="55" t="str">
        <f>IF(B5="","",VLOOKUP(B5,Data!B:AJ,31,0))</f>
        <v>100</v>
      </c>
      <c r="W5" s="55">
        <f>IF(B5="","",VLOOKUP(B5,Data!B:AJ,32,0))</f>
        <v>100</v>
      </c>
      <c r="X5" s="55">
        <f>IF(B5="","",VLOOKUP(B5,Data!B:AJ,33,0))</f>
        <v>100</v>
      </c>
      <c r="Y5" s="55">
        <f>IF(B5="","",VLOOKUP(B5,Data!B:AJ,34,0))</f>
        <v>100</v>
      </c>
      <c r="Z5" s="54" t="str">
        <f>IF(N5="","",HYPERLINK(Adress&amp;N5&amp;".PDF","مشاهده"))</f>
        <v>مشاهده</v>
      </c>
      <c r="AA5" s="54" t="str">
        <f>IF(U5="","",HYPERLINK(ResidAnbar&amp;U5&amp;".PDF","مشاهده"))</f>
        <v>مشاهده</v>
      </c>
    </row>
    <row r="6" spans="1:27">
      <c r="B6" s="1">
        <f>IF($B$2=0,"",IF(COUNT($B$4:B5)+1&gt;$B$2,"",COUNT($B$4:B5)+1))</f>
        <v>2</v>
      </c>
      <c r="C6" s="1" t="str">
        <f>IF(B6="","",VLOOKUP(B6,Data!B:AJ,5,0))</f>
        <v xml:space="preserve"> مواد LP-300</v>
      </c>
      <c r="D6" s="1" t="str">
        <f>IF(B6="","",VLOOKUP(B6,Data!B:AJ,6,0))</f>
        <v>ندارد</v>
      </c>
      <c r="E6" s="31" t="str">
        <f>IF(B6="","",VLOOKUP(B6,Data!B:AJ,10,0))</f>
        <v>1404/07/10</v>
      </c>
      <c r="F6" s="2">
        <f>IF(B6="","",VLOOKUP(B6,Data!B:AJ,11,0))</f>
        <v>4000</v>
      </c>
      <c r="G6" s="1" t="str">
        <f>IF(B6="","",VLOOKUP(B6,Data!B:AJ,12,0))</f>
        <v>کیلوگرم</v>
      </c>
      <c r="H6" s="2">
        <f>IF(B6="","",VLOOKUP(B6,Data!B:AJ,15,0))</f>
        <v>4000</v>
      </c>
      <c r="I6" s="2">
        <f>IF(B6="","",VLOOKUP(B6,Data!B:AJ,16,0))</f>
        <v>3420000</v>
      </c>
      <c r="J6" s="2">
        <f>IF(B6="","",VLOOKUP(B6,Data!B:AJ,17,0))</f>
        <v>15048000000</v>
      </c>
      <c r="K6" s="48">
        <f>IF(B6="","",VLOOKUP(B6,Data!B:AJ,18,0))</f>
        <v>0.1</v>
      </c>
      <c r="L6" s="2">
        <f>IF(B6="","",VLOOKUP(B6,Data!B:AJ,19,0))</f>
        <v>3762000</v>
      </c>
      <c r="M6" s="1" t="str">
        <f>IF(B6="","",VLOOKUP(B6,Data!B:AJ,20,0))</f>
        <v xml:space="preserve">توافقی </v>
      </c>
      <c r="N6" s="1" t="str">
        <f>IF(B6="","",VLOOKUP(B6,Data!B:AJ,21,0))</f>
        <v>64393</v>
      </c>
      <c r="O6" s="31" t="str">
        <f>IF(B6="","",VLOOKUP(B6,Data!B:AJ,22,0))</f>
        <v>1404/07/16</v>
      </c>
      <c r="P6" s="1" t="str">
        <f>IF(B6="","",VLOOKUP(B6,Data!B:AJ,25,0))</f>
        <v>تسویه شد</v>
      </c>
      <c r="Q6" s="31" t="str">
        <f>IF(B6="","",VLOOKUP(B6,Data!B:AJ,26,0))</f>
        <v>1404/07/29</v>
      </c>
      <c r="R6" s="1">
        <f>IF(B6="","",VLOOKUP(B6,Data!B:AJ,27,0))</f>
        <v>14</v>
      </c>
      <c r="S6" s="2">
        <f>IF(B6="","",VLOOKUP(B6,Data!B:AJ,30,0))</f>
        <v>4000</v>
      </c>
      <c r="T6" s="2">
        <f>IF(B6="","",VLOOKUP(B6,Data!B:AJ,28,0))</f>
        <v>104</v>
      </c>
      <c r="U6" s="2">
        <f>IF(B6="","",VLOOKUP(B6,Data!B:AJ,29,0))</f>
        <v>104</v>
      </c>
      <c r="V6" s="55" t="str">
        <f>IF(B6="","",VLOOKUP(B6,Data!B:AJ,31,0))</f>
        <v>100</v>
      </c>
      <c r="W6" s="55">
        <f>IF(B6="","",VLOOKUP(B6,Data!B:AJ,32,0))</f>
        <v>100</v>
      </c>
      <c r="X6" s="55">
        <f>IF(B6="","",VLOOKUP(B6,Data!B:AJ,33,0))</f>
        <v>100</v>
      </c>
      <c r="Y6" s="55">
        <f>IF(B6="","",VLOOKUP(B6,Data!B:AJ,34,0))</f>
        <v>100</v>
      </c>
      <c r="Z6" s="54" t="str">
        <f>IF(N6="","",HYPERLINK(Adress&amp;N6&amp;".PDF","مشاهده"))</f>
        <v>مشاهده</v>
      </c>
      <c r="AA6" s="54" t="str">
        <f t="shared" ref="AA6:AA36" si="0">IF(U6="","",HYPERLINK(ResidAnbar&amp;U6&amp;".PDF","مشاهده"))</f>
        <v>مشاهده</v>
      </c>
    </row>
    <row r="7" spans="1:27">
      <c r="B7" s="1">
        <f>IF($B$2=0,"",IF(COUNT($B$4:B6)+1&gt;$B$2,"",COUNT($B$4:B6)+1))</f>
        <v>3</v>
      </c>
      <c r="C7" s="1" t="str">
        <f>IF(B7="","",VLOOKUP(B7,Data!B:AJ,5,0))</f>
        <v xml:space="preserve"> مواد LP-300</v>
      </c>
      <c r="D7" s="1" t="str">
        <f>IF(B7="","",VLOOKUP(B7,Data!B:AJ,6,0))</f>
        <v>ندارد</v>
      </c>
      <c r="E7" s="31" t="str">
        <f>IF(B7="","",VLOOKUP(B7,Data!B:AJ,10,0))</f>
        <v>1404/08/25</v>
      </c>
      <c r="F7" s="2">
        <f>IF(B7="","",VLOOKUP(B7,Data!B:AJ,11,0))</f>
        <v>4000</v>
      </c>
      <c r="G7" s="1" t="str">
        <f>IF(B7="","",VLOOKUP(B7,Data!B:AJ,12,0))</f>
        <v>کیلوگرم</v>
      </c>
      <c r="H7" s="2">
        <f>IF(B7="","",VLOOKUP(B7,Data!B:AJ,15,0))</f>
        <v>4000</v>
      </c>
      <c r="I7" s="2">
        <f>IF(B7="","",VLOOKUP(B7,Data!B:AJ,16,0))</f>
        <v>4800000</v>
      </c>
      <c r="J7" s="2">
        <f>IF(B7="","",VLOOKUP(B7,Data!B:AJ,17,0))</f>
        <v>21120000000</v>
      </c>
      <c r="K7" s="48">
        <f>IF(B7="","",VLOOKUP(B7,Data!B:AJ,18,0))</f>
        <v>0.1</v>
      </c>
      <c r="L7" s="2">
        <f>IF(B7="","",VLOOKUP(B7,Data!B:AJ,19,0))</f>
        <v>5280000</v>
      </c>
      <c r="M7" s="1" t="str">
        <f>IF(B7="","",VLOOKUP(B7,Data!B:AJ,20,0))</f>
        <v xml:space="preserve">توافقی </v>
      </c>
      <c r="N7" s="1" t="str">
        <f>IF(B7="","",VLOOKUP(B7,Data!B:AJ,21,0))</f>
        <v>64496</v>
      </c>
      <c r="O7" s="31" t="str">
        <f>IF(B7="","",VLOOKUP(B7,Data!B:AJ,22,0))</f>
        <v>1404/10/30</v>
      </c>
      <c r="P7" s="1" t="str">
        <f>IF(B7="","",VLOOKUP(B7,Data!B:AJ,25,0))</f>
        <v>تسویه شد</v>
      </c>
      <c r="Q7" s="31" t="str">
        <f>IF(B7="","",VLOOKUP(B7,Data!B:AJ,26,0))</f>
        <v>1404/11/13</v>
      </c>
      <c r="R7" s="1">
        <f>IF(B7="","",VLOOKUP(B7,Data!B:AJ,27,0))</f>
        <v>12</v>
      </c>
      <c r="S7" s="2">
        <f>IF(B7="","",VLOOKUP(B7,Data!B:AJ,30,0))</f>
        <v>4000</v>
      </c>
      <c r="T7" s="2">
        <f>IF(B7="","",VLOOKUP(B7,Data!B:AJ,28,0))</f>
        <v>167</v>
      </c>
      <c r="U7" s="2">
        <f>IF(B7="","",VLOOKUP(B7,Data!B:AJ,29,0))</f>
        <v>167</v>
      </c>
      <c r="V7" s="55" t="str">
        <f>IF(B7="","",VLOOKUP(B7,Data!B:AJ,31,0))</f>
        <v>100</v>
      </c>
      <c r="W7" s="55">
        <f>IF(B7="","",VLOOKUP(B7,Data!B:AJ,32,0))</f>
        <v>89</v>
      </c>
      <c r="X7" s="55">
        <f>IF(B7="","",VLOOKUP(B7,Data!B:AJ,33,0))</f>
        <v>100</v>
      </c>
      <c r="Y7" s="55">
        <f>IF(B7="","",VLOOKUP(B7,Data!B:AJ,34,0))</f>
        <v>94.5</v>
      </c>
      <c r="Z7" s="54" t="str">
        <f t="shared" ref="Z7:Z36" si="1">IF(N7="","",HYPERLINK(Adress&amp;N7&amp;".PDF","مشاهده"))</f>
        <v>مشاهده</v>
      </c>
      <c r="AA7" s="54" t="str">
        <f>IF(U7="","",HYPERLINK(ResidAnbar&amp;U7&amp;".PDF","مشاهده"))</f>
        <v>مشاهده</v>
      </c>
    </row>
    <row r="8" spans="1:27">
      <c r="B8" s="1">
        <f>IF($B$2=0,"",IF(COUNT($B$4:B7)+1&gt;$B$2,"",COUNT($B$4:B7)+1))</f>
        <v>4</v>
      </c>
      <c r="C8" s="1" t="str">
        <f>IF(B8="","",VLOOKUP(B8,Data!B:AJ,5,0))</f>
        <v>کامپاند 9010</v>
      </c>
      <c r="D8" s="1" t="str">
        <f>IF(B8="","",VLOOKUP(B8,Data!B:AJ,6,0))</f>
        <v>ندارد</v>
      </c>
      <c r="E8" s="31" t="str">
        <f>IF(B8="","",VLOOKUP(B8,Data!B:AJ,10,0))</f>
        <v>1404/07/22</v>
      </c>
      <c r="F8" s="2">
        <f>IF(B8="","",VLOOKUP(B8,Data!B:AJ,11,0))</f>
        <v>2000</v>
      </c>
      <c r="G8" s="1" t="str">
        <f>IF(B8="","",VLOOKUP(B8,Data!B:AJ,12,0))</f>
        <v>کیلوگرم</v>
      </c>
      <c r="H8" s="2">
        <f>IF(B8="","",VLOOKUP(B8,Data!B:AJ,15,0))</f>
        <v>2000</v>
      </c>
      <c r="I8" s="2">
        <f>IF(B8="","",VLOOKUP(B8,Data!B:AJ,16,0))</f>
        <v>6900000</v>
      </c>
      <c r="J8" s="2">
        <f>IF(B8="","",VLOOKUP(B8,Data!B:AJ,17,0))</f>
        <v>15180000000</v>
      </c>
      <c r="K8" s="48">
        <f>IF(B8="","",VLOOKUP(B8,Data!B:AJ,18,0))</f>
        <v>0.1</v>
      </c>
      <c r="L8" s="2">
        <f>IF(B8="","",VLOOKUP(B8,Data!B:AJ,19,0))</f>
        <v>7590000</v>
      </c>
      <c r="M8" s="1" t="str">
        <f>IF(B8="","",VLOOKUP(B8,Data!B:AJ,20,0))</f>
        <v xml:space="preserve">توافقی </v>
      </c>
      <c r="N8" s="1" t="str">
        <f>IF(B8="","",VLOOKUP(B8,Data!B:AJ,21,0))</f>
        <v>64418</v>
      </c>
      <c r="O8" s="31" t="str">
        <f>IF(B8="","",VLOOKUP(B8,Data!B:AJ,22,0))</f>
        <v>1404/08/06</v>
      </c>
      <c r="P8" s="1" t="str">
        <f>IF(B8="","",VLOOKUP(B8,Data!B:AJ,25,0))</f>
        <v>تسویه شد</v>
      </c>
      <c r="Q8" s="31" t="str">
        <f>IF(B8="","",VLOOKUP(B8,Data!B:AJ,26,0))</f>
        <v>1404/08/24</v>
      </c>
      <c r="R8" s="1">
        <f>IF(B8="","",VLOOKUP(B8,Data!B:AJ,27,0))</f>
        <v>14</v>
      </c>
      <c r="S8" s="2">
        <f>IF(B8="","",VLOOKUP(B8,Data!B:AJ,30,0))</f>
        <v>2000</v>
      </c>
      <c r="T8" s="2">
        <f>IF(B8="","",VLOOKUP(B8,Data!B:AJ,28,0))</f>
        <v>119</v>
      </c>
      <c r="U8" s="2">
        <f>IF(B8="","",VLOOKUP(B8,Data!B:AJ,29,0))</f>
        <v>199</v>
      </c>
      <c r="V8" s="55" t="str">
        <f>IF(B8="","",VLOOKUP(B8,Data!B:AJ,31,0))</f>
        <v>100</v>
      </c>
      <c r="W8" s="55">
        <f>IF(B8="","",VLOOKUP(B8,Data!B:AJ,32,0))</f>
        <v>100</v>
      </c>
      <c r="X8" s="55">
        <f>IF(B8="","",VLOOKUP(B8,Data!B:AJ,33,0))</f>
        <v>100</v>
      </c>
      <c r="Y8" s="55">
        <f>IF(B8="","",VLOOKUP(B8,Data!B:AJ,34,0))</f>
        <v>100</v>
      </c>
      <c r="Z8" s="54" t="str">
        <f t="shared" si="1"/>
        <v>مشاهده</v>
      </c>
      <c r="AA8" s="54" t="str">
        <f t="shared" si="0"/>
        <v>مشاهده</v>
      </c>
    </row>
    <row r="9" spans="1:27">
      <c r="B9" s="1">
        <f>IF($B$2=0,"",IF(COUNT($B$4:B8)+1&gt;$B$2,"",COUNT($B$4:B8)+1))</f>
        <v>5</v>
      </c>
      <c r="C9" s="1" t="str">
        <f>IF(B9="","",VLOOKUP(B9,Data!B:AJ,5,0))</f>
        <v>کامپاند 9010</v>
      </c>
      <c r="D9" s="1" t="str">
        <f>IF(B9="","",VLOOKUP(B9,Data!B:AJ,6,0))</f>
        <v>ندارد</v>
      </c>
      <c r="E9" s="31" t="str">
        <f>IF(B9="","",VLOOKUP(B9,Data!B:AJ,10,0))</f>
        <v>1404/09/26</v>
      </c>
      <c r="F9" s="2">
        <f>IF(B9="","",VLOOKUP(B9,Data!B:AJ,11,0))</f>
        <v>1600</v>
      </c>
      <c r="G9" s="1" t="str">
        <f>IF(B9="","",VLOOKUP(B9,Data!B:AJ,12,0))</f>
        <v>کیلوگرم</v>
      </c>
      <c r="H9" s="2">
        <f>IF(B9="","",VLOOKUP(B9,Data!B:AJ,15,0))</f>
        <v>1600</v>
      </c>
      <c r="I9" s="2">
        <f>IF(B9="","",VLOOKUP(B9,Data!B:AJ,16,0))</f>
        <v>10000000</v>
      </c>
      <c r="J9" s="2">
        <f>IF(B9="","",VLOOKUP(B9,Data!B:AJ,17,0))</f>
        <v>17600000000</v>
      </c>
      <c r="K9" s="48">
        <f>IF(B9="","",VLOOKUP(B9,Data!B:AJ,18,0))</f>
        <v>0.1</v>
      </c>
      <c r="L9" s="2">
        <f>IF(B9="","",VLOOKUP(B9,Data!B:AJ,19,0))</f>
        <v>11000000</v>
      </c>
      <c r="M9" s="1" t="str">
        <f>IF(B9="","",VLOOKUP(B9,Data!B:AJ,20,0))</f>
        <v xml:space="preserve">توافقی </v>
      </c>
      <c r="N9" s="1" t="str">
        <f>IF(B9="","",VLOOKUP(B9,Data!B:AJ,21,0))</f>
        <v>64530</v>
      </c>
      <c r="O9" s="31" t="str">
        <f>IF(B9="","",VLOOKUP(B9,Data!B:AJ,22,0))</f>
        <v>1404/11/19</v>
      </c>
      <c r="P9" s="1" t="str">
        <f>IF(B9="","",VLOOKUP(B9,Data!B:AJ,25,0))</f>
        <v>تسویه شد</v>
      </c>
      <c r="Q9" s="31" t="str">
        <f>IF(B9="","",VLOOKUP(B9,Data!B:AJ,26,0))</f>
        <v>1404/12/06</v>
      </c>
      <c r="R9" s="1">
        <f>IF(B9="","",VLOOKUP(B9,Data!B:AJ,27,0))</f>
        <v>18</v>
      </c>
      <c r="S9" s="2">
        <f>IF(B9="","",VLOOKUP(B9,Data!B:AJ,30,0))</f>
        <v>1600</v>
      </c>
      <c r="T9" s="2">
        <f>IF(B9="","",VLOOKUP(B9,Data!B:AJ,28,0))</f>
        <v>179</v>
      </c>
      <c r="U9" s="2">
        <f>IF(B9="","",VLOOKUP(B9,Data!B:AJ,29,0))</f>
        <v>179</v>
      </c>
      <c r="V9" s="55" t="str">
        <f>IF(B9="","",VLOOKUP(B9,Data!B:AJ,31,0))</f>
        <v>100</v>
      </c>
      <c r="W9" s="55">
        <f>IF(B9="","",VLOOKUP(B9,Data!B:AJ,32,0))</f>
        <v>100</v>
      </c>
      <c r="X9" s="55">
        <f>IF(B9="","",VLOOKUP(B9,Data!B:AJ,33,0))</f>
        <v>77.777777777777786</v>
      </c>
      <c r="Y9" s="55">
        <f>IF(B9="","",VLOOKUP(B9,Data!B:AJ,34,0))</f>
        <v>88.888888888888886</v>
      </c>
      <c r="Z9" s="54" t="str">
        <f t="shared" si="1"/>
        <v>مشاهده</v>
      </c>
      <c r="AA9" s="54" t="str">
        <f t="shared" si="0"/>
        <v>مشاهده</v>
      </c>
    </row>
    <row r="10" spans="1:27">
      <c r="B10" s="1" t="str">
        <f>IF($B$2=0,"",IF(COUNT($B$4:B9)+1&gt;$B$2,"",COUNT($B$4:B9)+1))</f>
        <v/>
      </c>
      <c r="C10" s="1" t="str">
        <f>IF(B10="","",VLOOKUP(B10,Data!B:AJ,5,0))</f>
        <v/>
      </c>
      <c r="D10" s="1" t="str">
        <f>IF(B10="","",VLOOKUP(B10,Data!B:AJ,6,0))</f>
        <v/>
      </c>
      <c r="E10" s="31" t="str">
        <f>IF(B10="","",VLOOKUP(B10,Data!B:AJ,10,0))</f>
        <v/>
      </c>
      <c r="F10" s="2" t="str">
        <f>IF(B10="","",VLOOKUP(B10,Data!B:AJ,11,0))</f>
        <v/>
      </c>
      <c r="G10" s="1" t="str">
        <f>IF(B10="","",VLOOKUP(B10,Data!B:AJ,12,0))</f>
        <v/>
      </c>
      <c r="H10" s="2" t="str">
        <f>IF(B10="","",VLOOKUP(B10,Data!B:AJ,15,0))</f>
        <v/>
      </c>
      <c r="I10" s="2" t="str">
        <f>IF(B10="","",VLOOKUP(B10,Data!B:AJ,16,0))</f>
        <v/>
      </c>
      <c r="J10" s="2" t="str">
        <f>IF(B10="","",VLOOKUP(B10,Data!B:AJ,17,0))</f>
        <v/>
      </c>
      <c r="K10" s="48" t="str">
        <f>IF(B10="","",VLOOKUP(B10,Data!B:AJ,18,0))</f>
        <v/>
      </c>
      <c r="L10" s="2" t="str">
        <f>IF(B10="","",VLOOKUP(B10,Data!B:AJ,19,0))</f>
        <v/>
      </c>
      <c r="M10" s="1" t="str">
        <f>IF(B10="","",VLOOKUP(B10,Data!B:AJ,20,0))</f>
        <v/>
      </c>
      <c r="N10" s="1" t="str">
        <f>IF(B10="","",VLOOKUP(B10,Data!B:AJ,21,0))</f>
        <v/>
      </c>
      <c r="O10" s="31" t="str">
        <f>IF(B10="","",VLOOKUP(B10,Data!B:AJ,22,0))</f>
        <v/>
      </c>
      <c r="P10" s="1" t="str">
        <f>IF(B10="","",VLOOKUP(B10,Data!B:AJ,25,0))</f>
        <v/>
      </c>
      <c r="Q10" s="31" t="str">
        <f>IF(B10="","",VLOOKUP(B10,Data!B:AJ,26,0))</f>
        <v/>
      </c>
      <c r="R10" s="1" t="str">
        <f>IF(B10="","",VLOOKUP(B10,Data!B:AJ,27,0))</f>
        <v/>
      </c>
      <c r="S10" s="2" t="str">
        <f>IF(B10="","",VLOOKUP(B10,Data!B:AJ,30,0))</f>
        <v/>
      </c>
      <c r="T10" s="2" t="str">
        <f>IF(B10="","",VLOOKUP(B10,Data!B:AJ,28,0))</f>
        <v/>
      </c>
      <c r="U10" s="2" t="str">
        <f>IF(B10="","",VLOOKUP(B10,Data!B:AJ,29,0))</f>
        <v/>
      </c>
      <c r="V10" s="55" t="str">
        <f>IF(B10="","",VLOOKUP(B10,Data!B:AJ,31,0))</f>
        <v/>
      </c>
      <c r="W10" s="55" t="str">
        <f>IF(B10="","",VLOOKUP(B10,Data!B:AJ,32,0))</f>
        <v/>
      </c>
      <c r="X10" s="55" t="str">
        <f>IF(B10="","",VLOOKUP(B10,Data!B:AJ,33,0))</f>
        <v/>
      </c>
      <c r="Y10" s="55" t="str">
        <f>IF(B10="","",VLOOKUP(B10,Data!B:AJ,34,0))</f>
        <v/>
      </c>
      <c r="Z10" s="54" t="str">
        <f t="shared" si="1"/>
        <v/>
      </c>
      <c r="AA10" s="54" t="str">
        <f t="shared" si="0"/>
        <v/>
      </c>
    </row>
    <row r="11" spans="1:27">
      <c r="B11" s="1" t="str">
        <f>IF($B$2=0,"",IF(COUNT($B$4:B10)+1&gt;$B$2,"",COUNT($B$4:B10)+1))</f>
        <v/>
      </c>
      <c r="C11" s="1" t="str">
        <f>IF(B11="","",VLOOKUP(B11,Data!B:AJ,5,0))</f>
        <v/>
      </c>
      <c r="D11" s="1" t="str">
        <f>IF(B11="","",VLOOKUP(B11,Data!B:AJ,6,0))</f>
        <v/>
      </c>
      <c r="E11" s="31" t="str">
        <f>IF(B11="","",VLOOKUP(B11,Data!B:AJ,10,0))</f>
        <v/>
      </c>
      <c r="F11" s="2" t="str">
        <f>IF(B11="","",VLOOKUP(B11,Data!B:AJ,11,0))</f>
        <v/>
      </c>
      <c r="G11" s="1" t="str">
        <f>IF(B11="","",VLOOKUP(B11,Data!B:AJ,12,0))</f>
        <v/>
      </c>
      <c r="H11" s="2" t="str">
        <f>IF(B11="","",VLOOKUP(B11,Data!B:AJ,15,0))</f>
        <v/>
      </c>
      <c r="I11" s="2" t="str">
        <f>IF(B11="","",VLOOKUP(B11,Data!B:AJ,16,0))</f>
        <v/>
      </c>
      <c r="J11" s="2" t="str">
        <f>IF(B11="","",VLOOKUP(B11,Data!B:AJ,17,0))</f>
        <v/>
      </c>
      <c r="K11" s="48" t="str">
        <f>IF(B11="","",VLOOKUP(B11,Data!B:AJ,18,0))</f>
        <v/>
      </c>
      <c r="L11" s="2" t="str">
        <f>IF(B11="","",VLOOKUP(B11,Data!B:AJ,19,0))</f>
        <v/>
      </c>
      <c r="M11" s="1" t="str">
        <f>IF(B11="","",VLOOKUP(B11,Data!B:AJ,20,0))</f>
        <v/>
      </c>
      <c r="N11" s="1" t="str">
        <f>IF(B11="","",VLOOKUP(B11,Data!B:AJ,21,0))</f>
        <v/>
      </c>
      <c r="O11" s="31" t="str">
        <f>IF(B11="","",VLOOKUP(B11,Data!B:AJ,22,0))</f>
        <v/>
      </c>
      <c r="P11" s="1" t="str">
        <f>IF(B11="","",VLOOKUP(B11,Data!B:AJ,25,0))</f>
        <v/>
      </c>
      <c r="Q11" s="31" t="str">
        <f>IF(B11="","",VLOOKUP(B11,Data!B:AJ,26,0))</f>
        <v/>
      </c>
      <c r="R11" s="1" t="str">
        <f>IF(B11="","",VLOOKUP(B11,Data!B:AJ,27,0))</f>
        <v/>
      </c>
      <c r="S11" s="2" t="str">
        <f>IF(B11="","",VLOOKUP(B11,Data!B:AJ,30,0))</f>
        <v/>
      </c>
      <c r="T11" s="2" t="str">
        <f>IF(B11="","",VLOOKUP(B11,Data!B:AJ,28,0))</f>
        <v/>
      </c>
      <c r="U11" s="2" t="str">
        <f>IF(B11="","",VLOOKUP(B11,Data!B:AJ,29,0))</f>
        <v/>
      </c>
      <c r="V11" s="55" t="str">
        <f>IF(B11="","",VLOOKUP(B11,Data!B:AJ,31,0))</f>
        <v/>
      </c>
      <c r="W11" s="55" t="str">
        <f>IF(B11="","",VLOOKUP(B11,Data!B:AJ,32,0))</f>
        <v/>
      </c>
      <c r="X11" s="55" t="str">
        <f>IF(B11="","",VLOOKUP(B11,Data!B:AJ,33,0))</f>
        <v/>
      </c>
      <c r="Y11" s="55" t="str">
        <f>IF(B11="","",VLOOKUP(B11,Data!B:AJ,34,0))</f>
        <v/>
      </c>
      <c r="Z11" s="54" t="str">
        <f t="shared" si="1"/>
        <v/>
      </c>
      <c r="AA11" s="54" t="str">
        <f t="shared" si="0"/>
        <v/>
      </c>
    </row>
    <row r="12" spans="1:27">
      <c r="B12" s="1" t="str">
        <f>IF($B$2=0,"",IF(COUNT($B$4:B11)+1&gt;$B$2,"",COUNT($B$4:B11)+1))</f>
        <v/>
      </c>
      <c r="C12" s="1" t="str">
        <f>IF(B12="","",VLOOKUP(B12,Data!B:AJ,5,0))</f>
        <v/>
      </c>
      <c r="D12" s="1" t="str">
        <f>IF(B12="","",VLOOKUP(B12,Data!B:AJ,6,0))</f>
        <v/>
      </c>
      <c r="E12" s="31" t="str">
        <f>IF(B12="","",VLOOKUP(B12,Data!B:AJ,10,0))</f>
        <v/>
      </c>
      <c r="F12" s="2" t="str">
        <f>IF(B12="","",VLOOKUP(B12,Data!B:AJ,11,0))</f>
        <v/>
      </c>
      <c r="G12" s="1" t="str">
        <f>IF(B12="","",VLOOKUP(B12,Data!B:AJ,12,0))</f>
        <v/>
      </c>
      <c r="H12" s="2" t="str">
        <f>IF(B12="","",VLOOKUP(B12,Data!B:AJ,15,0))</f>
        <v/>
      </c>
      <c r="I12" s="2" t="str">
        <f>IF(B12="","",VLOOKUP(B12,Data!B:AJ,16,0))</f>
        <v/>
      </c>
      <c r="J12" s="2" t="str">
        <f>IF(B12="","",VLOOKUP(B12,Data!B:AJ,17,0))</f>
        <v/>
      </c>
      <c r="K12" s="48" t="str">
        <f>IF(B12="","",VLOOKUP(B12,Data!B:AJ,18,0))</f>
        <v/>
      </c>
      <c r="L12" s="2" t="str">
        <f>IF(B12="","",VLOOKUP(B12,Data!B:AJ,19,0))</f>
        <v/>
      </c>
      <c r="M12" s="1" t="str">
        <f>IF(B12="","",VLOOKUP(B12,Data!B:AJ,20,0))</f>
        <v/>
      </c>
      <c r="N12" s="1" t="str">
        <f>IF(B12="","",VLOOKUP(B12,Data!B:AJ,21,0))</f>
        <v/>
      </c>
      <c r="O12" s="31" t="str">
        <f>IF(B12="","",VLOOKUP(B12,Data!B:AJ,22,0))</f>
        <v/>
      </c>
      <c r="P12" s="1" t="str">
        <f>IF(B12="","",VLOOKUP(B12,Data!B:AJ,25,0))</f>
        <v/>
      </c>
      <c r="Q12" s="31" t="str">
        <f>IF(B12="","",VLOOKUP(B12,Data!B:AJ,26,0))</f>
        <v/>
      </c>
      <c r="R12" s="1" t="str">
        <f>IF(B12="","",VLOOKUP(B12,Data!B:AJ,27,0))</f>
        <v/>
      </c>
      <c r="S12" s="2" t="str">
        <f>IF(B12="","",VLOOKUP(B12,Data!B:AJ,30,0))</f>
        <v/>
      </c>
      <c r="T12" s="2" t="str">
        <f>IF(B12="","",VLOOKUP(B12,Data!B:AJ,28,0))</f>
        <v/>
      </c>
      <c r="U12" s="2" t="str">
        <f>IF(B12="","",VLOOKUP(B12,Data!B:AJ,29,0))</f>
        <v/>
      </c>
      <c r="V12" s="55" t="str">
        <f>IF(B12="","",VLOOKUP(B12,Data!B:AJ,31,0))</f>
        <v/>
      </c>
      <c r="W12" s="55" t="str">
        <f>IF(B12="","",VLOOKUP(B12,Data!B:AJ,32,0))</f>
        <v/>
      </c>
      <c r="X12" s="55" t="str">
        <f>IF(B12="","",VLOOKUP(B12,Data!B:AJ,33,0))</f>
        <v/>
      </c>
      <c r="Y12" s="55" t="str">
        <f>IF(B12="","",VLOOKUP(B12,Data!B:AJ,34,0))</f>
        <v/>
      </c>
      <c r="Z12" s="54" t="str">
        <f t="shared" si="1"/>
        <v/>
      </c>
      <c r="AA12" s="54" t="str">
        <f t="shared" si="0"/>
        <v/>
      </c>
    </row>
    <row r="13" spans="1:27">
      <c r="B13" s="1" t="str">
        <f>IF($B$2=0,"",IF(COUNT($B$4:B12)+1&gt;$B$2,"",COUNT($B$4:B12)+1))</f>
        <v/>
      </c>
      <c r="C13" s="1" t="str">
        <f>IF(B13="","",VLOOKUP(B13,Data!B:AJ,5,0))</f>
        <v/>
      </c>
      <c r="D13" s="1" t="str">
        <f>IF(B13="","",VLOOKUP(B13,Data!B:AJ,6,0))</f>
        <v/>
      </c>
      <c r="E13" s="31" t="str">
        <f>IF(B13="","",VLOOKUP(B13,Data!B:AJ,10,0))</f>
        <v/>
      </c>
      <c r="F13" s="2" t="str">
        <f>IF(B13="","",VLOOKUP(B13,Data!B:AJ,11,0))</f>
        <v/>
      </c>
      <c r="G13" s="1" t="str">
        <f>IF(B13="","",VLOOKUP(B13,Data!B:AJ,12,0))</f>
        <v/>
      </c>
      <c r="H13" s="2" t="str">
        <f>IF(B13="","",VLOOKUP(B13,Data!B:AJ,15,0))</f>
        <v/>
      </c>
      <c r="I13" s="2" t="str">
        <f>IF(B13="","",VLOOKUP(B13,Data!B:AJ,16,0))</f>
        <v/>
      </c>
      <c r="J13" s="2" t="str">
        <f>IF(B13="","",VLOOKUP(B13,Data!B:AJ,17,0))</f>
        <v/>
      </c>
      <c r="K13" s="48" t="str">
        <f>IF(B13="","",VLOOKUP(B13,Data!B:AJ,18,0))</f>
        <v/>
      </c>
      <c r="L13" s="2" t="str">
        <f>IF(B13="","",VLOOKUP(B13,Data!B:AJ,19,0))</f>
        <v/>
      </c>
      <c r="M13" s="1" t="str">
        <f>IF(B13="","",VLOOKUP(B13,Data!B:AJ,20,0))</f>
        <v/>
      </c>
      <c r="N13" s="1" t="str">
        <f>IF(B13="","",VLOOKUP(B13,Data!B:AJ,21,0))</f>
        <v/>
      </c>
      <c r="O13" s="31" t="str">
        <f>IF(B13="","",VLOOKUP(B13,Data!B:AJ,22,0))</f>
        <v/>
      </c>
      <c r="P13" s="1" t="str">
        <f>IF(B13="","",VLOOKUP(B13,Data!B:AJ,25,0))</f>
        <v/>
      </c>
      <c r="Q13" s="31" t="str">
        <f>IF(B13="","",VLOOKUP(B13,Data!B:AJ,26,0))</f>
        <v/>
      </c>
      <c r="R13" s="1" t="str">
        <f>IF(B13="","",VLOOKUP(B13,Data!B:AJ,27,0))</f>
        <v/>
      </c>
      <c r="S13" s="2" t="str">
        <f>IF(B13="","",VLOOKUP(B13,Data!B:AJ,30,0))</f>
        <v/>
      </c>
      <c r="T13" s="2" t="str">
        <f>IF(B13="","",VLOOKUP(B13,Data!B:AJ,28,0))</f>
        <v/>
      </c>
      <c r="U13" s="2" t="str">
        <f>IF(B13="","",VLOOKUP(B13,Data!B:AJ,29,0))</f>
        <v/>
      </c>
      <c r="V13" s="55" t="str">
        <f>IF(B13="","",VLOOKUP(B13,Data!B:AJ,31,0))</f>
        <v/>
      </c>
      <c r="W13" s="55" t="str">
        <f>IF(B13="","",VLOOKUP(B13,Data!B:AJ,32,0))</f>
        <v/>
      </c>
      <c r="X13" s="55" t="str">
        <f>IF(B13="","",VLOOKUP(B13,Data!B:AJ,33,0))</f>
        <v/>
      </c>
      <c r="Y13" s="55" t="str">
        <f>IF(B13="","",VLOOKUP(B13,Data!B:AJ,34,0))</f>
        <v/>
      </c>
      <c r="Z13" s="54" t="str">
        <f t="shared" si="1"/>
        <v/>
      </c>
      <c r="AA13" s="54" t="str">
        <f t="shared" si="0"/>
        <v/>
      </c>
    </row>
    <row r="14" spans="1:27">
      <c r="B14" s="1" t="str">
        <f>IF($B$2=0,"",IF(COUNT($B$4:B13)+1&gt;$B$2,"",COUNT($B$4:B13)+1))</f>
        <v/>
      </c>
      <c r="C14" s="1" t="str">
        <f>IF(B14="","",VLOOKUP(B14,Data!B:AJ,5,0))</f>
        <v/>
      </c>
      <c r="D14" s="1" t="str">
        <f>IF(B14="","",VLOOKUP(B14,Data!B:AJ,6,0))</f>
        <v/>
      </c>
      <c r="E14" s="31" t="str">
        <f>IF(B14="","",VLOOKUP(B14,Data!B:AJ,10,0))</f>
        <v/>
      </c>
      <c r="F14" s="2" t="str">
        <f>IF(B14="","",VLOOKUP(B14,Data!B:AJ,11,0))</f>
        <v/>
      </c>
      <c r="G14" s="1" t="str">
        <f>IF(B14="","",VLOOKUP(B14,Data!B:AJ,12,0))</f>
        <v/>
      </c>
      <c r="H14" s="2" t="str">
        <f>IF(B14="","",VLOOKUP(B14,Data!B:AJ,15,0))</f>
        <v/>
      </c>
      <c r="I14" s="2" t="str">
        <f>IF(B14="","",VLOOKUP(B14,Data!B:AJ,16,0))</f>
        <v/>
      </c>
      <c r="J14" s="2" t="str">
        <f>IF(B14="","",VLOOKUP(B14,Data!B:AJ,17,0))</f>
        <v/>
      </c>
      <c r="K14" s="48" t="str">
        <f>IF(B14="","",VLOOKUP(B14,Data!B:AJ,18,0))</f>
        <v/>
      </c>
      <c r="L14" s="2" t="str">
        <f>IF(B14="","",VLOOKUP(B14,Data!B:AJ,19,0))</f>
        <v/>
      </c>
      <c r="M14" s="1" t="str">
        <f>IF(B14="","",VLOOKUP(B14,Data!B:AJ,20,0))</f>
        <v/>
      </c>
      <c r="N14" s="1" t="str">
        <f>IF(B14="","",VLOOKUP(B14,Data!B:AJ,21,0))</f>
        <v/>
      </c>
      <c r="O14" s="31" t="str">
        <f>IF(B14="","",VLOOKUP(B14,Data!B:AJ,22,0))</f>
        <v/>
      </c>
      <c r="P14" s="1" t="str">
        <f>IF(B14="","",VLOOKUP(B14,Data!B:AJ,25,0))</f>
        <v/>
      </c>
      <c r="Q14" s="31" t="str">
        <f>IF(B14="","",VLOOKUP(B14,Data!B:AJ,26,0))</f>
        <v/>
      </c>
      <c r="R14" s="1" t="str">
        <f>IF(B14="","",VLOOKUP(B14,Data!B:AJ,27,0))</f>
        <v/>
      </c>
      <c r="S14" s="2" t="str">
        <f>IF(B14="","",VLOOKUP(B14,Data!B:AJ,30,0))</f>
        <v/>
      </c>
      <c r="T14" s="2" t="str">
        <f>IF(B14="","",VLOOKUP(B14,Data!B:AJ,28,0))</f>
        <v/>
      </c>
      <c r="U14" s="2" t="str">
        <f>IF(B14="","",VLOOKUP(B14,Data!B:AJ,29,0))</f>
        <v/>
      </c>
      <c r="V14" s="55" t="str">
        <f>IF(B14="","",VLOOKUP(B14,Data!B:AJ,31,0))</f>
        <v/>
      </c>
      <c r="W14" s="55" t="str">
        <f>IF(B14="","",VLOOKUP(B14,Data!B:AJ,32,0))</f>
        <v/>
      </c>
      <c r="X14" s="55" t="str">
        <f>IF(B14="","",VLOOKUP(B14,Data!B:AJ,33,0))</f>
        <v/>
      </c>
      <c r="Y14" s="55" t="str">
        <f>IF(B14="","",VLOOKUP(B14,Data!B:AJ,34,0))</f>
        <v/>
      </c>
      <c r="Z14" s="54" t="str">
        <f t="shared" si="1"/>
        <v/>
      </c>
      <c r="AA14" s="54" t="str">
        <f t="shared" si="0"/>
        <v/>
      </c>
    </row>
    <row r="15" spans="1:27">
      <c r="B15" s="1" t="str">
        <f>IF($B$2=0,"",IF(COUNT($B$4:B14)+1&gt;$B$2,"",COUNT($B$4:B14)+1))</f>
        <v/>
      </c>
      <c r="C15" s="1" t="str">
        <f>IF(B15="","",VLOOKUP(B15,Data!B:AJ,5,0))</f>
        <v/>
      </c>
      <c r="D15" s="1" t="str">
        <f>IF(B15="","",VLOOKUP(B15,Data!B:AJ,6,0))</f>
        <v/>
      </c>
      <c r="E15" s="31" t="str">
        <f>IF(B15="","",VLOOKUP(B15,Data!B:AJ,10,0))</f>
        <v/>
      </c>
      <c r="F15" s="2" t="str">
        <f>IF(B15="","",VLOOKUP(B15,Data!B:AJ,11,0))</f>
        <v/>
      </c>
      <c r="G15" s="1" t="str">
        <f>IF(B15="","",VLOOKUP(B15,Data!B:AJ,12,0))</f>
        <v/>
      </c>
      <c r="H15" s="2" t="str">
        <f>IF(B15="","",VLOOKUP(B15,Data!B:AJ,15,0))</f>
        <v/>
      </c>
      <c r="I15" s="2" t="str">
        <f>IF(B15="","",VLOOKUP(B15,Data!B:AJ,16,0))</f>
        <v/>
      </c>
      <c r="J15" s="2" t="str">
        <f>IF(B15="","",VLOOKUP(B15,Data!B:AJ,17,0))</f>
        <v/>
      </c>
      <c r="K15" s="48" t="str">
        <f>IF(B15="","",VLOOKUP(B15,Data!B:AJ,18,0))</f>
        <v/>
      </c>
      <c r="L15" s="2" t="str">
        <f>IF(B15="","",VLOOKUP(B15,Data!B:AJ,19,0))</f>
        <v/>
      </c>
      <c r="M15" s="1" t="str">
        <f>IF(B15="","",VLOOKUP(B15,Data!B:AJ,20,0))</f>
        <v/>
      </c>
      <c r="N15" s="1" t="str">
        <f>IF(B15="","",VLOOKUP(B15,Data!B:AJ,21,0))</f>
        <v/>
      </c>
      <c r="O15" s="31" t="str">
        <f>IF(B15="","",VLOOKUP(B15,Data!B:AJ,22,0))</f>
        <v/>
      </c>
      <c r="P15" s="1" t="str">
        <f>IF(B15="","",VLOOKUP(B15,Data!B:AJ,25,0))</f>
        <v/>
      </c>
      <c r="Q15" s="31" t="str">
        <f>IF(B15="","",VLOOKUP(B15,Data!B:AJ,26,0))</f>
        <v/>
      </c>
      <c r="R15" s="1" t="str">
        <f>IF(B15="","",VLOOKUP(B15,Data!B:AJ,27,0))</f>
        <v/>
      </c>
      <c r="S15" s="2" t="str">
        <f>IF(B15="","",VLOOKUP(B15,Data!B:AJ,30,0))</f>
        <v/>
      </c>
      <c r="T15" s="2" t="str">
        <f>IF(B15="","",VLOOKUP(B15,Data!B:AJ,28,0))</f>
        <v/>
      </c>
      <c r="U15" s="2" t="str">
        <f>IF(B15="","",VLOOKUP(B15,Data!B:AJ,29,0))</f>
        <v/>
      </c>
      <c r="V15" s="55" t="str">
        <f>IF(B15="","",VLOOKUP(B15,Data!B:AJ,31,0))</f>
        <v/>
      </c>
      <c r="W15" s="55" t="str">
        <f>IF(B15="","",VLOOKUP(B15,Data!B:AJ,32,0))</f>
        <v/>
      </c>
      <c r="X15" s="55" t="str">
        <f>IF(B15="","",VLOOKUP(B15,Data!B:AJ,33,0))</f>
        <v/>
      </c>
      <c r="Y15" s="55" t="str">
        <f>IF(B15="","",VLOOKUP(B15,Data!B:AJ,34,0))</f>
        <v/>
      </c>
      <c r="Z15" s="54" t="str">
        <f t="shared" si="1"/>
        <v/>
      </c>
      <c r="AA15" s="54" t="str">
        <f t="shared" si="0"/>
        <v/>
      </c>
    </row>
    <row r="16" spans="1:27">
      <c r="B16" s="1" t="str">
        <f>IF($B$2=0,"",IF(COUNT($B$4:B15)+1&gt;$B$2,"",COUNT($B$4:B15)+1))</f>
        <v/>
      </c>
      <c r="C16" s="1" t="str">
        <f>IF(B16="","",VLOOKUP(B16,Data!B:AJ,5,0))</f>
        <v/>
      </c>
      <c r="D16" s="1" t="str">
        <f>IF(B16="","",VLOOKUP(B16,Data!B:AJ,6,0))</f>
        <v/>
      </c>
      <c r="E16" s="31" t="str">
        <f>IF(B16="","",VLOOKUP(B16,Data!B:AJ,10,0))</f>
        <v/>
      </c>
      <c r="F16" s="2" t="str">
        <f>IF(B16="","",VLOOKUP(B16,Data!B:AJ,11,0))</f>
        <v/>
      </c>
      <c r="G16" s="1" t="str">
        <f>IF(B16="","",VLOOKUP(B16,Data!B:AJ,12,0))</f>
        <v/>
      </c>
      <c r="H16" s="2" t="str">
        <f>IF(B16="","",VLOOKUP(B16,Data!B:AJ,15,0))</f>
        <v/>
      </c>
      <c r="I16" s="2" t="str">
        <f>IF(B16="","",VLOOKUP(B16,Data!B:AJ,16,0))</f>
        <v/>
      </c>
      <c r="J16" s="2" t="str">
        <f>IF(B16="","",VLOOKUP(B16,Data!B:AJ,17,0))</f>
        <v/>
      </c>
      <c r="K16" s="48" t="str">
        <f>IF(B16="","",VLOOKUP(B16,Data!B:AJ,18,0))</f>
        <v/>
      </c>
      <c r="L16" s="2" t="str">
        <f>IF(B16="","",VLOOKUP(B16,Data!B:AJ,19,0))</f>
        <v/>
      </c>
      <c r="M16" s="1" t="str">
        <f>IF(B16="","",VLOOKUP(B16,Data!B:AJ,20,0))</f>
        <v/>
      </c>
      <c r="N16" s="1" t="str">
        <f>IF(B16="","",VLOOKUP(B16,Data!B:AJ,21,0))</f>
        <v/>
      </c>
      <c r="O16" s="31" t="str">
        <f>IF(B16="","",VLOOKUP(B16,Data!B:AJ,22,0))</f>
        <v/>
      </c>
      <c r="P16" s="1" t="str">
        <f>IF(B16="","",VLOOKUP(B16,Data!B:AJ,25,0))</f>
        <v/>
      </c>
      <c r="Q16" s="31" t="str">
        <f>IF(B16="","",VLOOKUP(B16,Data!B:AJ,26,0))</f>
        <v/>
      </c>
      <c r="R16" s="1" t="str">
        <f>IF(B16="","",VLOOKUP(B16,Data!B:AJ,27,0))</f>
        <v/>
      </c>
      <c r="S16" s="2" t="str">
        <f>IF(B16="","",VLOOKUP(B16,Data!B:AJ,30,0))</f>
        <v/>
      </c>
      <c r="T16" s="2" t="str">
        <f>IF(B16="","",VLOOKUP(B16,Data!B:AJ,28,0))</f>
        <v/>
      </c>
      <c r="U16" s="2" t="str">
        <f>IF(B16="","",VLOOKUP(B16,Data!B:AJ,29,0))</f>
        <v/>
      </c>
      <c r="V16" s="55" t="str">
        <f>IF(B16="","",VLOOKUP(B16,Data!B:AJ,31,0))</f>
        <v/>
      </c>
      <c r="W16" s="55" t="str">
        <f>IF(B16="","",VLOOKUP(B16,Data!B:AJ,32,0))</f>
        <v/>
      </c>
      <c r="X16" s="55" t="str">
        <f>IF(B16="","",VLOOKUP(B16,Data!B:AJ,33,0))</f>
        <v/>
      </c>
      <c r="Y16" s="55" t="str">
        <f>IF(B16="","",VLOOKUP(B16,Data!B:AJ,34,0))</f>
        <v/>
      </c>
      <c r="Z16" s="54" t="str">
        <f t="shared" si="1"/>
        <v/>
      </c>
      <c r="AA16" s="54" t="str">
        <f t="shared" si="0"/>
        <v/>
      </c>
    </row>
    <row r="17" spans="2:27">
      <c r="B17" s="1" t="str">
        <f>IF($B$2=0,"",IF(COUNT($B$4:B16)+1&gt;$B$2,"",COUNT($B$4:B16)+1))</f>
        <v/>
      </c>
      <c r="C17" s="1" t="str">
        <f>IF(B17="","",VLOOKUP(B17,Data!B:AJ,5,0))</f>
        <v/>
      </c>
      <c r="D17" s="1" t="str">
        <f>IF(B17="","",VLOOKUP(B17,Data!B:AJ,6,0))</f>
        <v/>
      </c>
      <c r="E17" s="31" t="str">
        <f>IF(B17="","",VLOOKUP(B17,Data!B:AJ,10,0))</f>
        <v/>
      </c>
      <c r="F17" s="2" t="str">
        <f>IF(B17="","",VLOOKUP(B17,Data!B:AJ,11,0))</f>
        <v/>
      </c>
      <c r="G17" s="1" t="str">
        <f>IF(B17="","",VLOOKUP(B17,Data!B:AJ,12,0))</f>
        <v/>
      </c>
      <c r="H17" s="2" t="str">
        <f>IF(B17="","",VLOOKUP(B17,Data!B:AJ,15,0))</f>
        <v/>
      </c>
      <c r="I17" s="2" t="str">
        <f>IF(B17="","",VLOOKUP(B17,Data!B:AJ,16,0))</f>
        <v/>
      </c>
      <c r="J17" s="2" t="str">
        <f>IF(B17="","",VLOOKUP(B17,Data!B:AJ,17,0))</f>
        <v/>
      </c>
      <c r="K17" s="48" t="str">
        <f>IF(B17="","",VLOOKUP(B17,Data!B:AJ,18,0))</f>
        <v/>
      </c>
      <c r="L17" s="2" t="str">
        <f>IF(B17="","",VLOOKUP(B17,Data!B:AJ,19,0))</f>
        <v/>
      </c>
      <c r="M17" s="1" t="str">
        <f>IF(B17="","",VLOOKUP(B17,Data!B:AJ,20,0))</f>
        <v/>
      </c>
      <c r="N17" s="1" t="str">
        <f>IF(B17="","",VLOOKUP(B17,Data!B:AJ,21,0))</f>
        <v/>
      </c>
      <c r="O17" s="31" t="str">
        <f>IF(B17="","",VLOOKUP(B17,Data!B:AJ,22,0))</f>
        <v/>
      </c>
      <c r="P17" s="1" t="str">
        <f>IF(B17="","",VLOOKUP(B17,Data!B:AJ,25,0))</f>
        <v/>
      </c>
      <c r="Q17" s="31" t="str">
        <f>IF(B17="","",VLOOKUP(B17,Data!B:AJ,26,0))</f>
        <v/>
      </c>
      <c r="R17" s="1" t="str">
        <f>IF(B17="","",VLOOKUP(B17,Data!B:AJ,27,0))</f>
        <v/>
      </c>
      <c r="S17" s="2" t="str">
        <f>IF(B17="","",VLOOKUP(B17,Data!B:AJ,30,0))</f>
        <v/>
      </c>
      <c r="T17" s="2" t="str">
        <f>IF(B17="","",VLOOKUP(B17,Data!B:AJ,28,0))</f>
        <v/>
      </c>
      <c r="U17" s="2" t="str">
        <f>IF(B17="","",VLOOKUP(B17,Data!B:AJ,29,0))</f>
        <v/>
      </c>
      <c r="V17" s="55" t="str">
        <f>IF(B17="","",VLOOKUP(B17,Data!B:AJ,31,0))</f>
        <v/>
      </c>
      <c r="W17" s="55" t="str">
        <f>IF(B17="","",VLOOKUP(B17,Data!B:AJ,32,0))</f>
        <v/>
      </c>
      <c r="X17" s="55" t="str">
        <f>IF(B17="","",VLOOKUP(B17,Data!B:AJ,33,0))</f>
        <v/>
      </c>
      <c r="Y17" s="55" t="str">
        <f>IF(B17="","",VLOOKUP(B17,Data!B:AJ,34,0))</f>
        <v/>
      </c>
      <c r="Z17" s="54" t="str">
        <f t="shared" si="1"/>
        <v/>
      </c>
      <c r="AA17" s="54" t="str">
        <f t="shared" si="0"/>
        <v/>
      </c>
    </row>
    <row r="18" spans="2:27">
      <c r="B18" s="1" t="str">
        <f>IF($B$2=0,"",IF(COUNT($B$4:B17)+1&gt;$B$2,"",COUNT($B$4:B17)+1))</f>
        <v/>
      </c>
      <c r="C18" s="1" t="str">
        <f>IF(B18="","",VLOOKUP(B18,Data!B:AJ,5,0))</f>
        <v/>
      </c>
      <c r="D18" s="1" t="str">
        <f>IF(B18="","",VLOOKUP(B18,Data!B:AJ,6,0))</f>
        <v/>
      </c>
      <c r="E18" s="31" t="str">
        <f>IF(B18="","",VLOOKUP(B18,Data!B:AJ,10,0))</f>
        <v/>
      </c>
      <c r="F18" s="2" t="str">
        <f>IF(B18="","",VLOOKUP(B18,Data!B:AJ,11,0))</f>
        <v/>
      </c>
      <c r="G18" s="1" t="str">
        <f>IF(B18="","",VLOOKUP(B18,Data!B:AJ,12,0))</f>
        <v/>
      </c>
      <c r="H18" s="2" t="str">
        <f>IF(B18="","",VLOOKUP(B18,Data!B:AJ,15,0))</f>
        <v/>
      </c>
      <c r="I18" s="2" t="str">
        <f>IF(B18="","",VLOOKUP(B18,Data!B:AJ,16,0))</f>
        <v/>
      </c>
      <c r="J18" s="2" t="str">
        <f>IF(B18="","",VLOOKUP(B18,Data!B:AJ,17,0))</f>
        <v/>
      </c>
      <c r="K18" s="48" t="str">
        <f>IF(B18="","",VLOOKUP(B18,Data!B:AJ,18,0))</f>
        <v/>
      </c>
      <c r="L18" s="2" t="str">
        <f>IF(B18="","",VLOOKUP(B18,Data!B:AJ,19,0))</f>
        <v/>
      </c>
      <c r="M18" s="1" t="str">
        <f>IF(B18="","",VLOOKUP(B18,Data!B:AJ,20,0))</f>
        <v/>
      </c>
      <c r="N18" s="1" t="str">
        <f>IF(B18="","",VLOOKUP(B18,Data!B:AJ,21,0))</f>
        <v/>
      </c>
      <c r="O18" s="31" t="str">
        <f>IF(B18="","",VLOOKUP(B18,Data!B:AJ,22,0))</f>
        <v/>
      </c>
      <c r="P18" s="1" t="str">
        <f>IF(B18="","",VLOOKUP(B18,Data!B:AJ,25,0))</f>
        <v/>
      </c>
      <c r="Q18" s="31" t="str">
        <f>IF(B18="","",VLOOKUP(B18,Data!B:AJ,26,0))</f>
        <v/>
      </c>
      <c r="R18" s="1" t="str">
        <f>IF(B18="","",VLOOKUP(B18,Data!B:AJ,27,0))</f>
        <v/>
      </c>
      <c r="S18" s="2" t="str">
        <f>IF(B18="","",VLOOKUP(B18,Data!B:AJ,30,0))</f>
        <v/>
      </c>
      <c r="T18" s="2" t="str">
        <f>IF(B18="","",VLOOKUP(B18,Data!B:AJ,28,0))</f>
        <v/>
      </c>
      <c r="U18" s="2" t="str">
        <f>IF(B18="","",VLOOKUP(B18,Data!B:AJ,29,0))</f>
        <v/>
      </c>
      <c r="V18" s="55" t="str">
        <f>IF(B18="","",VLOOKUP(B18,Data!B:AJ,31,0))</f>
        <v/>
      </c>
      <c r="W18" s="55" t="str">
        <f>IF(B18="","",VLOOKUP(B18,Data!B:AJ,32,0))</f>
        <v/>
      </c>
      <c r="X18" s="55" t="str">
        <f>IF(B18="","",VLOOKUP(B18,Data!B:AJ,33,0))</f>
        <v/>
      </c>
      <c r="Y18" s="55" t="str">
        <f>IF(B18="","",VLOOKUP(B18,Data!B:AJ,34,0))</f>
        <v/>
      </c>
      <c r="Z18" s="54" t="str">
        <f t="shared" si="1"/>
        <v/>
      </c>
      <c r="AA18" s="54" t="str">
        <f t="shared" si="0"/>
        <v/>
      </c>
    </row>
    <row r="19" spans="2:27">
      <c r="B19" s="1" t="str">
        <f>IF($B$2=0,"",IF(COUNT($B$4:B18)+1&gt;$B$2,"",COUNT($B$4:B18)+1))</f>
        <v/>
      </c>
      <c r="C19" s="1" t="str">
        <f>IF(B19="","",VLOOKUP(B19,Data!B:AJ,5,0))</f>
        <v/>
      </c>
      <c r="D19" s="1" t="str">
        <f>IF(B19="","",VLOOKUP(B19,Data!B:AJ,6,0))</f>
        <v/>
      </c>
      <c r="E19" s="31" t="str">
        <f>IF(B19="","",VLOOKUP(B19,Data!B:AJ,10,0))</f>
        <v/>
      </c>
      <c r="F19" s="2" t="str">
        <f>IF(B19="","",VLOOKUP(B19,Data!B:AJ,11,0))</f>
        <v/>
      </c>
      <c r="G19" s="1" t="str">
        <f>IF(B19="","",VLOOKUP(B19,Data!B:AJ,12,0))</f>
        <v/>
      </c>
      <c r="H19" s="2" t="str">
        <f>IF(B19="","",VLOOKUP(B19,Data!B:AJ,15,0))</f>
        <v/>
      </c>
      <c r="I19" s="2" t="str">
        <f>IF(B19="","",VLOOKUP(B19,Data!B:AJ,16,0))</f>
        <v/>
      </c>
      <c r="J19" s="2" t="str">
        <f>IF(B19="","",VLOOKUP(B19,Data!B:AJ,17,0))</f>
        <v/>
      </c>
      <c r="K19" s="48" t="str">
        <f>IF(B19="","",VLOOKUP(B19,Data!B:AJ,18,0))</f>
        <v/>
      </c>
      <c r="L19" s="2" t="str">
        <f>IF(B19="","",VLOOKUP(B19,Data!B:AJ,19,0))</f>
        <v/>
      </c>
      <c r="M19" s="1" t="str">
        <f>IF(B19="","",VLOOKUP(B19,Data!B:AJ,20,0))</f>
        <v/>
      </c>
      <c r="N19" s="1" t="str">
        <f>IF(B19="","",VLOOKUP(B19,Data!B:AJ,21,0))</f>
        <v/>
      </c>
      <c r="O19" s="31" t="str">
        <f>IF(B19="","",VLOOKUP(B19,Data!B:AJ,22,0))</f>
        <v/>
      </c>
      <c r="P19" s="1" t="str">
        <f>IF(B19="","",VLOOKUP(B19,Data!B:AJ,25,0))</f>
        <v/>
      </c>
      <c r="Q19" s="31" t="str">
        <f>IF(B19="","",VLOOKUP(B19,Data!B:AJ,26,0))</f>
        <v/>
      </c>
      <c r="R19" s="1" t="str">
        <f>IF(B19="","",VLOOKUP(B19,Data!B:AJ,27,0))</f>
        <v/>
      </c>
      <c r="S19" s="2" t="str">
        <f>IF(B19="","",VLOOKUP(B19,Data!B:AJ,30,0))</f>
        <v/>
      </c>
      <c r="T19" s="2" t="str">
        <f>IF(B19="","",VLOOKUP(B19,Data!B:AJ,28,0))</f>
        <v/>
      </c>
      <c r="U19" s="2" t="str">
        <f>IF(B19="","",VLOOKUP(B19,Data!B:AJ,29,0))</f>
        <v/>
      </c>
      <c r="V19" s="55" t="str">
        <f>IF(B19="","",VLOOKUP(B19,Data!B:AJ,31,0))</f>
        <v/>
      </c>
      <c r="W19" s="55" t="str">
        <f>IF(B19="","",VLOOKUP(B19,Data!B:AJ,32,0))</f>
        <v/>
      </c>
      <c r="X19" s="55" t="str">
        <f>IF(B19="","",VLOOKUP(B19,Data!B:AJ,33,0))</f>
        <v/>
      </c>
      <c r="Y19" s="55" t="str">
        <f>IF(B19="","",VLOOKUP(B19,Data!B:AJ,34,0))</f>
        <v/>
      </c>
      <c r="Z19" s="54" t="str">
        <f t="shared" si="1"/>
        <v/>
      </c>
      <c r="AA19" s="54" t="str">
        <f t="shared" si="0"/>
        <v/>
      </c>
    </row>
    <row r="20" spans="2:27">
      <c r="B20" s="1" t="str">
        <f>IF($B$2=0,"",IF(COUNT($B$4:B19)+1&gt;$B$2,"",COUNT($B$4:B19)+1))</f>
        <v/>
      </c>
      <c r="C20" s="1" t="str">
        <f>IF(B20="","",VLOOKUP(B20,Data!B:AJ,5,0))</f>
        <v/>
      </c>
      <c r="D20" s="1" t="str">
        <f>IF(B20="","",VLOOKUP(B20,Data!B:AJ,6,0))</f>
        <v/>
      </c>
      <c r="E20" s="31" t="str">
        <f>IF(B20="","",VLOOKUP(B20,Data!B:AJ,10,0))</f>
        <v/>
      </c>
      <c r="F20" s="2" t="str">
        <f>IF(B20="","",VLOOKUP(B20,Data!B:AJ,11,0))</f>
        <v/>
      </c>
      <c r="G20" s="1" t="str">
        <f>IF(B20="","",VLOOKUP(B20,Data!B:AJ,12,0))</f>
        <v/>
      </c>
      <c r="H20" s="2" t="str">
        <f>IF(B20="","",VLOOKUP(B20,Data!B:AJ,15,0))</f>
        <v/>
      </c>
      <c r="I20" s="2" t="str">
        <f>IF(B20="","",VLOOKUP(B20,Data!B:AJ,16,0))</f>
        <v/>
      </c>
      <c r="J20" s="2" t="str">
        <f>IF(B20="","",VLOOKUP(B20,Data!B:AJ,17,0))</f>
        <v/>
      </c>
      <c r="K20" s="48" t="str">
        <f>IF(B20="","",VLOOKUP(B20,Data!B:AJ,18,0))</f>
        <v/>
      </c>
      <c r="L20" s="2" t="str">
        <f>IF(B20="","",VLOOKUP(B20,Data!B:AJ,19,0))</f>
        <v/>
      </c>
      <c r="M20" s="1" t="str">
        <f>IF(B20="","",VLOOKUP(B20,Data!B:AJ,20,0))</f>
        <v/>
      </c>
      <c r="N20" s="1" t="str">
        <f>IF(B20="","",VLOOKUP(B20,Data!B:AJ,21,0))</f>
        <v/>
      </c>
      <c r="O20" s="31" t="str">
        <f>IF(B20="","",VLOOKUP(B20,Data!B:AJ,22,0))</f>
        <v/>
      </c>
      <c r="P20" s="1" t="str">
        <f>IF(B20="","",VLOOKUP(B20,Data!B:AJ,25,0))</f>
        <v/>
      </c>
      <c r="Q20" s="31" t="str">
        <f>IF(B20="","",VLOOKUP(B20,Data!B:AJ,26,0))</f>
        <v/>
      </c>
      <c r="R20" s="1" t="str">
        <f>IF(B20="","",VLOOKUP(B20,Data!B:AJ,27,0))</f>
        <v/>
      </c>
      <c r="S20" s="2" t="str">
        <f>IF(B20="","",VLOOKUP(B20,Data!B:AJ,30,0))</f>
        <v/>
      </c>
      <c r="T20" s="2" t="str">
        <f>IF(B20="","",VLOOKUP(B20,Data!B:AJ,28,0))</f>
        <v/>
      </c>
      <c r="U20" s="2" t="str">
        <f>IF(B20="","",VLOOKUP(B20,Data!B:AJ,29,0))</f>
        <v/>
      </c>
      <c r="V20" s="55" t="str">
        <f>IF(B20="","",VLOOKUP(B20,Data!B:AJ,31,0))</f>
        <v/>
      </c>
      <c r="W20" s="55" t="str">
        <f>IF(B20="","",VLOOKUP(B20,Data!B:AJ,32,0))</f>
        <v/>
      </c>
      <c r="X20" s="55" t="str">
        <f>IF(B20="","",VLOOKUP(B20,Data!B:AJ,33,0))</f>
        <v/>
      </c>
      <c r="Y20" s="55" t="str">
        <f>IF(B20="","",VLOOKUP(B20,Data!B:AJ,34,0))</f>
        <v/>
      </c>
      <c r="Z20" s="54" t="str">
        <f t="shared" si="1"/>
        <v/>
      </c>
      <c r="AA20" s="54" t="str">
        <f t="shared" si="0"/>
        <v/>
      </c>
    </row>
    <row r="21" spans="2:27">
      <c r="B21" s="1" t="str">
        <f>IF($B$2=0,"",IF(COUNT($B$4:B20)+1&gt;$B$2,"",COUNT($B$4:B20)+1))</f>
        <v/>
      </c>
      <c r="C21" s="1" t="str">
        <f>IF(B21="","",VLOOKUP(B21,Data!B:AJ,5,0))</f>
        <v/>
      </c>
      <c r="D21" s="1" t="str">
        <f>IF(B21="","",VLOOKUP(B21,Data!B:AJ,6,0))</f>
        <v/>
      </c>
      <c r="E21" s="31" t="str">
        <f>IF(B21="","",VLOOKUP(B21,Data!B:AJ,10,0))</f>
        <v/>
      </c>
      <c r="F21" s="2" t="str">
        <f>IF(B21="","",VLOOKUP(B21,Data!B:AJ,11,0))</f>
        <v/>
      </c>
      <c r="G21" s="1" t="str">
        <f>IF(B21="","",VLOOKUP(B21,Data!B:AJ,12,0))</f>
        <v/>
      </c>
      <c r="H21" s="2" t="str">
        <f>IF(B21="","",VLOOKUP(B21,Data!B:AJ,15,0))</f>
        <v/>
      </c>
      <c r="I21" s="2" t="str">
        <f>IF(B21="","",VLOOKUP(B21,Data!B:AJ,16,0))</f>
        <v/>
      </c>
      <c r="J21" s="2" t="str">
        <f>IF(B21="","",VLOOKUP(B21,Data!B:AJ,17,0))</f>
        <v/>
      </c>
      <c r="K21" s="48" t="str">
        <f>IF(B21="","",VLOOKUP(B21,Data!B:AJ,18,0))</f>
        <v/>
      </c>
      <c r="L21" s="2" t="str">
        <f>IF(B21="","",VLOOKUP(B21,Data!B:AJ,19,0))</f>
        <v/>
      </c>
      <c r="M21" s="1" t="str">
        <f>IF(B21="","",VLOOKUP(B21,Data!B:AJ,20,0))</f>
        <v/>
      </c>
      <c r="N21" s="1" t="str">
        <f>IF(B21="","",VLOOKUP(B21,Data!B:AJ,21,0))</f>
        <v/>
      </c>
      <c r="O21" s="31" t="str">
        <f>IF(B21="","",VLOOKUP(B21,Data!B:AJ,22,0))</f>
        <v/>
      </c>
      <c r="P21" s="1" t="str">
        <f>IF(B21="","",VLOOKUP(B21,Data!B:AJ,25,0))</f>
        <v/>
      </c>
      <c r="Q21" s="31" t="str">
        <f>IF(B21="","",VLOOKUP(B21,Data!B:AJ,26,0))</f>
        <v/>
      </c>
      <c r="R21" s="1" t="str">
        <f>IF(B21="","",VLOOKUP(B21,Data!B:AJ,27,0))</f>
        <v/>
      </c>
      <c r="S21" s="2" t="str">
        <f>IF(B21="","",VLOOKUP(B21,Data!B:AJ,30,0))</f>
        <v/>
      </c>
      <c r="T21" s="2" t="str">
        <f>IF(B21="","",VLOOKUP(B21,Data!B:AJ,28,0))</f>
        <v/>
      </c>
      <c r="U21" s="2" t="str">
        <f>IF(B21="","",VLOOKUP(B21,Data!B:AJ,29,0))</f>
        <v/>
      </c>
      <c r="V21" s="55" t="str">
        <f>IF(B21="","",VLOOKUP(B21,Data!B:AJ,31,0))</f>
        <v/>
      </c>
      <c r="W21" s="55" t="str">
        <f>IF(B21="","",VLOOKUP(B21,Data!B:AJ,32,0))</f>
        <v/>
      </c>
      <c r="X21" s="55" t="str">
        <f>IF(B21="","",VLOOKUP(B21,Data!B:AJ,33,0))</f>
        <v/>
      </c>
      <c r="Y21" s="55" t="str">
        <f>IF(B21="","",VLOOKUP(B21,Data!B:AJ,34,0))</f>
        <v/>
      </c>
      <c r="Z21" s="54" t="str">
        <f t="shared" si="1"/>
        <v/>
      </c>
      <c r="AA21" s="54" t="str">
        <f t="shared" si="0"/>
        <v/>
      </c>
    </row>
    <row r="22" spans="2:27">
      <c r="B22" s="1" t="str">
        <f>IF($B$2=0,"",IF(COUNT($B$4:B21)+1&gt;$B$2,"",COUNT($B$4:B21)+1))</f>
        <v/>
      </c>
      <c r="C22" s="1" t="str">
        <f>IF(B22="","",VLOOKUP(B22,Data!B:AJ,5,0))</f>
        <v/>
      </c>
      <c r="D22" s="1" t="str">
        <f>IF(B22="","",VLOOKUP(B22,Data!B:AJ,6,0))</f>
        <v/>
      </c>
      <c r="E22" s="31" t="str">
        <f>IF(B22="","",VLOOKUP(B22,Data!B:AJ,10,0))</f>
        <v/>
      </c>
      <c r="F22" s="2" t="str">
        <f>IF(B22="","",VLOOKUP(B22,Data!B:AJ,11,0))</f>
        <v/>
      </c>
      <c r="G22" s="1" t="str">
        <f>IF(B22="","",VLOOKUP(B22,Data!B:AJ,12,0))</f>
        <v/>
      </c>
      <c r="H22" s="2" t="str">
        <f>IF(B22="","",VLOOKUP(B22,Data!B:AJ,15,0))</f>
        <v/>
      </c>
      <c r="I22" s="2" t="str">
        <f>IF(B22="","",VLOOKUP(B22,Data!B:AJ,16,0))</f>
        <v/>
      </c>
      <c r="J22" s="2" t="str">
        <f>IF(B22="","",VLOOKUP(B22,Data!B:AJ,17,0))</f>
        <v/>
      </c>
      <c r="K22" s="48" t="str">
        <f>IF(B22="","",VLOOKUP(B22,Data!B:AJ,18,0))</f>
        <v/>
      </c>
      <c r="L22" s="2" t="str">
        <f>IF(B22="","",VLOOKUP(B22,Data!B:AJ,19,0))</f>
        <v/>
      </c>
      <c r="M22" s="1" t="str">
        <f>IF(B22="","",VLOOKUP(B22,Data!B:AJ,20,0))</f>
        <v/>
      </c>
      <c r="N22" s="1" t="str">
        <f>IF(B22="","",VLOOKUP(B22,Data!B:AJ,21,0))</f>
        <v/>
      </c>
      <c r="O22" s="31" t="str">
        <f>IF(B22="","",VLOOKUP(B22,Data!B:AJ,22,0))</f>
        <v/>
      </c>
      <c r="P22" s="1" t="str">
        <f>IF(B22="","",VLOOKUP(B22,Data!B:AJ,25,0))</f>
        <v/>
      </c>
      <c r="Q22" s="31" t="str">
        <f>IF(B22="","",VLOOKUP(B22,Data!B:AJ,26,0))</f>
        <v/>
      </c>
      <c r="R22" s="1" t="str">
        <f>IF(B22="","",VLOOKUP(B22,Data!B:AJ,27,0))</f>
        <v/>
      </c>
      <c r="S22" s="2" t="str">
        <f>IF(B22="","",VLOOKUP(B22,Data!B:AJ,30,0))</f>
        <v/>
      </c>
      <c r="T22" s="2" t="str">
        <f>IF(B22="","",VLOOKUP(B22,Data!B:AJ,28,0))</f>
        <v/>
      </c>
      <c r="U22" s="2" t="str">
        <f>IF(B22="","",VLOOKUP(B22,Data!B:AJ,29,0))</f>
        <v/>
      </c>
      <c r="V22" s="55" t="str">
        <f>IF(B22="","",VLOOKUP(B22,Data!B:AJ,31,0))</f>
        <v/>
      </c>
      <c r="W22" s="55" t="str">
        <f>IF(B22="","",VLOOKUP(B22,Data!B:AJ,32,0))</f>
        <v/>
      </c>
      <c r="X22" s="55" t="str">
        <f>IF(B22="","",VLOOKUP(B22,Data!B:AJ,33,0))</f>
        <v/>
      </c>
      <c r="Y22" s="55" t="str">
        <f>IF(B22="","",VLOOKUP(B22,Data!B:AJ,34,0))</f>
        <v/>
      </c>
      <c r="Z22" s="54" t="str">
        <f t="shared" si="1"/>
        <v/>
      </c>
      <c r="AA22" s="54" t="str">
        <f t="shared" si="0"/>
        <v/>
      </c>
    </row>
    <row r="23" spans="2:27">
      <c r="B23" s="1" t="str">
        <f>IF($B$2=0,"",IF(COUNT($B$4:B22)+1&gt;$B$2,"",COUNT($B$4:B22)+1))</f>
        <v/>
      </c>
      <c r="C23" s="1" t="str">
        <f>IF(B23="","",VLOOKUP(B23,Data!B:AJ,5,0))</f>
        <v/>
      </c>
      <c r="D23" s="1" t="str">
        <f>IF(B23="","",VLOOKUP(B23,Data!B:AJ,6,0))</f>
        <v/>
      </c>
      <c r="E23" s="31" t="str">
        <f>IF(B23="","",VLOOKUP(B23,Data!B:AJ,10,0))</f>
        <v/>
      </c>
      <c r="F23" s="2" t="str">
        <f>IF(B23="","",VLOOKUP(B23,Data!B:AJ,11,0))</f>
        <v/>
      </c>
      <c r="G23" s="1" t="str">
        <f>IF(B23="","",VLOOKUP(B23,Data!B:AJ,12,0))</f>
        <v/>
      </c>
      <c r="H23" s="2" t="str">
        <f>IF(B23="","",VLOOKUP(B23,Data!B:AJ,15,0))</f>
        <v/>
      </c>
      <c r="I23" s="2" t="str">
        <f>IF(B23="","",VLOOKUP(B23,Data!B:AJ,16,0))</f>
        <v/>
      </c>
      <c r="J23" s="2" t="str">
        <f>IF(B23="","",VLOOKUP(B23,Data!B:AJ,17,0))</f>
        <v/>
      </c>
      <c r="K23" s="48" t="str">
        <f>IF(B23="","",VLOOKUP(B23,Data!B:AJ,18,0))</f>
        <v/>
      </c>
      <c r="L23" s="2" t="str">
        <f>IF(B23="","",VLOOKUP(B23,Data!B:AJ,19,0))</f>
        <v/>
      </c>
      <c r="M23" s="1" t="str">
        <f>IF(B23="","",VLOOKUP(B23,Data!B:AJ,20,0))</f>
        <v/>
      </c>
      <c r="N23" s="1" t="str">
        <f>IF(B23="","",VLOOKUP(B23,Data!B:AJ,21,0))</f>
        <v/>
      </c>
      <c r="O23" s="31" t="str">
        <f>IF(B23="","",VLOOKUP(B23,Data!B:AJ,22,0))</f>
        <v/>
      </c>
      <c r="P23" s="1" t="str">
        <f>IF(B23="","",VLOOKUP(B23,Data!B:AJ,25,0))</f>
        <v/>
      </c>
      <c r="Q23" s="31" t="str">
        <f>IF(B23="","",VLOOKUP(B23,Data!B:AJ,26,0))</f>
        <v/>
      </c>
      <c r="R23" s="1" t="str">
        <f>IF(B23="","",VLOOKUP(B23,Data!B:AJ,27,0))</f>
        <v/>
      </c>
      <c r="S23" s="2" t="str">
        <f>IF(B23="","",VLOOKUP(B23,Data!B:AJ,30,0))</f>
        <v/>
      </c>
      <c r="T23" s="2" t="str">
        <f>IF(B23="","",VLOOKUP(B23,Data!B:AJ,28,0))</f>
        <v/>
      </c>
      <c r="U23" s="2" t="str">
        <f>IF(B23="","",VLOOKUP(B23,Data!B:AJ,29,0))</f>
        <v/>
      </c>
      <c r="V23" s="55" t="str">
        <f>IF(B23="","",VLOOKUP(B23,Data!B:AJ,31,0))</f>
        <v/>
      </c>
      <c r="W23" s="55" t="str">
        <f>IF(B23="","",VLOOKUP(B23,Data!B:AJ,32,0))</f>
        <v/>
      </c>
      <c r="X23" s="55" t="str">
        <f>IF(B23="","",VLOOKUP(B23,Data!B:AJ,33,0))</f>
        <v/>
      </c>
      <c r="Y23" s="55" t="str">
        <f>IF(B23="","",VLOOKUP(B23,Data!B:AJ,34,0))</f>
        <v/>
      </c>
      <c r="Z23" s="54" t="str">
        <f t="shared" si="1"/>
        <v/>
      </c>
      <c r="AA23" s="54" t="str">
        <f t="shared" si="0"/>
        <v/>
      </c>
    </row>
    <row r="24" spans="2:27">
      <c r="B24" s="1" t="str">
        <f>IF($B$2=0,"",IF(COUNT($B$4:B23)+1&gt;$B$2,"",COUNT($B$4:B23)+1))</f>
        <v/>
      </c>
      <c r="C24" s="1" t="str">
        <f>IF(B24="","",VLOOKUP(B24,Data!B:AJ,5,0))</f>
        <v/>
      </c>
      <c r="D24" s="1" t="str">
        <f>IF(B24="","",VLOOKUP(B24,Data!B:AJ,6,0))</f>
        <v/>
      </c>
      <c r="E24" s="31" t="str">
        <f>IF(B24="","",VLOOKUP(B24,Data!B:AJ,10,0))</f>
        <v/>
      </c>
      <c r="F24" s="2" t="str">
        <f>IF(B24="","",VLOOKUP(B24,Data!B:AJ,11,0))</f>
        <v/>
      </c>
      <c r="G24" s="1" t="str">
        <f>IF(B24="","",VLOOKUP(B24,Data!B:AJ,12,0))</f>
        <v/>
      </c>
      <c r="H24" s="2" t="str">
        <f>IF(B24="","",VLOOKUP(B24,Data!B:AJ,15,0))</f>
        <v/>
      </c>
      <c r="I24" s="2" t="str">
        <f>IF(B24="","",VLOOKUP(B24,Data!B:AJ,16,0))</f>
        <v/>
      </c>
      <c r="J24" s="2" t="str">
        <f>IF(B24="","",VLOOKUP(B24,Data!B:AJ,17,0))</f>
        <v/>
      </c>
      <c r="K24" s="48" t="str">
        <f>IF(B24="","",VLOOKUP(B24,Data!B:AJ,18,0))</f>
        <v/>
      </c>
      <c r="L24" s="2" t="str">
        <f>IF(B24="","",VLOOKUP(B24,Data!B:AJ,19,0))</f>
        <v/>
      </c>
      <c r="M24" s="1" t="str">
        <f>IF(B24="","",VLOOKUP(B24,Data!B:AJ,20,0))</f>
        <v/>
      </c>
      <c r="N24" s="1" t="str">
        <f>IF(B24="","",VLOOKUP(B24,Data!B:AJ,21,0))</f>
        <v/>
      </c>
      <c r="O24" s="31" t="str">
        <f>IF(B24="","",VLOOKUP(B24,Data!B:AJ,22,0))</f>
        <v/>
      </c>
      <c r="P24" s="1" t="str">
        <f>IF(B24="","",VLOOKUP(B24,Data!B:AJ,25,0))</f>
        <v/>
      </c>
      <c r="Q24" s="31" t="str">
        <f>IF(B24="","",VLOOKUP(B24,Data!B:AJ,26,0))</f>
        <v/>
      </c>
      <c r="R24" s="1" t="str">
        <f>IF(B24="","",VLOOKUP(B24,Data!B:AJ,27,0))</f>
        <v/>
      </c>
      <c r="S24" s="2" t="str">
        <f>IF(B24="","",VLOOKUP(B24,Data!B:AJ,30,0))</f>
        <v/>
      </c>
      <c r="T24" s="2" t="str">
        <f>IF(B24="","",VLOOKUP(B24,Data!B:AJ,28,0))</f>
        <v/>
      </c>
      <c r="U24" s="2" t="str">
        <f>IF(B24="","",VLOOKUP(B24,Data!B:AJ,29,0))</f>
        <v/>
      </c>
      <c r="V24" s="55" t="str">
        <f>IF(B24="","",VLOOKUP(B24,Data!B:AJ,31,0))</f>
        <v/>
      </c>
      <c r="W24" s="55" t="str">
        <f>IF(B24="","",VLOOKUP(B24,Data!B:AJ,32,0))</f>
        <v/>
      </c>
      <c r="X24" s="55" t="str">
        <f>IF(B24="","",VLOOKUP(B24,Data!B:AJ,33,0))</f>
        <v/>
      </c>
      <c r="Y24" s="55" t="str">
        <f>IF(B24="","",VLOOKUP(B24,Data!B:AJ,34,0))</f>
        <v/>
      </c>
      <c r="Z24" s="54" t="str">
        <f t="shared" si="1"/>
        <v/>
      </c>
      <c r="AA24" s="54" t="str">
        <f t="shared" si="0"/>
        <v/>
      </c>
    </row>
    <row r="25" spans="2:27">
      <c r="B25" s="1" t="str">
        <f>IF($B$2=0,"",IF(COUNT($B$4:B24)+1&gt;$B$2,"",COUNT($B$4:B24)+1))</f>
        <v/>
      </c>
      <c r="C25" s="1" t="str">
        <f>IF(B25="","",VLOOKUP(B25,Data!B:AJ,5,0))</f>
        <v/>
      </c>
      <c r="D25" s="1" t="str">
        <f>IF(B25="","",VLOOKUP(B25,Data!B:AJ,6,0))</f>
        <v/>
      </c>
      <c r="E25" s="31" t="str">
        <f>IF(B25="","",VLOOKUP(B25,Data!B:AJ,10,0))</f>
        <v/>
      </c>
      <c r="F25" s="2" t="str">
        <f>IF(B25="","",VLOOKUP(B25,Data!B:AJ,11,0))</f>
        <v/>
      </c>
      <c r="G25" s="1" t="str">
        <f>IF(B25="","",VLOOKUP(B25,Data!B:AJ,12,0))</f>
        <v/>
      </c>
      <c r="H25" s="2" t="str">
        <f>IF(B25="","",VLOOKUP(B25,Data!B:AJ,15,0))</f>
        <v/>
      </c>
      <c r="I25" s="2" t="str">
        <f>IF(B25="","",VLOOKUP(B25,Data!B:AJ,16,0))</f>
        <v/>
      </c>
      <c r="J25" s="2" t="str">
        <f>IF(B25="","",VLOOKUP(B25,Data!B:AJ,17,0))</f>
        <v/>
      </c>
      <c r="K25" s="48" t="str">
        <f>IF(B25="","",VLOOKUP(B25,Data!B:AJ,18,0))</f>
        <v/>
      </c>
      <c r="L25" s="2" t="str">
        <f>IF(B25="","",VLOOKUP(B25,Data!B:AJ,19,0))</f>
        <v/>
      </c>
      <c r="M25" s="1" t="str">
        <f>IF(B25="","",VLOOKUP(B25,Data!B:AJ,20,0))</f>
        <v/>
      </c>
      <c r="N25" s="1" t="str">
        <f>IF(B25="","",VLOOKUP(B25,Data!B:AJ,21,0))</f>
        <v/>
      </c>
      <c r="O25" s="31" t="str">
        <f>IF(B25="","",VLOOKUP(B25,Data!B:AJ,22,0))</f>
        <v/>
      </c>
      <c r="P25" s="1" t="str">
        <f>IF(B25="","",VLOOKUP(B25,Data!B:AJ,25,0))</f>
        <v/>
      </c>
      <c r="Q25" s="31" t="str">
        <f>IF(B25="","",VLOOKUP(B25,Data!B:AJ,26,0))</f>
        <v/>
      </c>
      <c r="R25" s="1" t="str">
        <f>IF(B25="","",VLOOKUP(B25,Data!B:AJ,27,0))</f>
        <v/>
      </c>
      <c r="S25" s="2" t="str">
        <f>IF(B25="","",VLOOKUP(B25,Data!B:AJ,30,0))</f>
        <v/>
      </c>
      <c r="T25" s="2" t="str">
        <f>IF(B25="","",VLOOKUP(B25,Data!B:AJ,28,0))</f>
        <v/>
      </c>
      <c r="U25" s="2" t="str">
        <f>IF(B25="","",VLOOKUP(B25,Data!B:AJ,29,0))</f>
        <v/>
      </c>
      <c r="V25" s="55" t="str">
        <f>IF(B25="","",VLOOKUP(B25,Data!B:AJ,31,0))</f>
        <v/>
      </c>
      <c r="W25" s="55" t="str">
        <f>IF(B25="","",VLOOKUP(B25,Data!B:AJ,32,0))</f>
        <v/>
      </c>
      <c r="X25" s="55" t="str">
        <f>IF(B25="","",VLOOKUP(B25,Data!B:AJ,33,0))</f>
        <v/>
      </c>
      <c r="Y25" s="55" t="str">
        <f>IF(B25="","",VLOOKUP(B25,Data!B:AJ,34,0))</f>
        <v/>
      </c>
      <c r="Z25" s="54" t="str">
        <f t="shared" si="1"/>
        <v/>
      </c>
      <c r="AA25" s="54" t="str">
        <f t="shared" si="0"/>
        <v/>
      </c>
    </row>
    <row r="26" spans="2:27">
      <c r="B26" s="1" t="str">
        <f>IF($B$2=0,"",IF(COUNT($B$4:B25)+1&gt;$B$2,"",COUNT($B$4:B25)+1))</f>
        <v/>
      </c>
      <c r="C26" s="1" t="str">
        <f>IF(B26="","",VLOOKUP(B26,Data!B:AJ,5,0))</f>
        <v/>
      </c>
      <c r="D26" s="1" t="str">
        <f>IF(B26="","",VLOOKUP(B26,Data!B:AJ,6,0))</f>
        <v/>
      </c>
      <c r="E26" s="31" t="str">
        <f>IF(B26="","",VLOOKUP(B26,Data!B:AJ,10,0))</f>
        <v/>
      </c>
      <c r="F26" s="2" t="str">
        <f>IF(B26="","",VLOOKUP(B26,Data!B:AJ,11,0))</f>
        <v/>
      </c>
      <c r="G26" s="1" t="str">
        <f>IF(B26="","",VLOOKUP(B26,Data!B:AJ,12,0))</f>
        <v/>
      </c>
      <c r="H26" s="2" t="str">
        <f>IF(B26="","",VLOOKUP(B26,Data!B:AJ,15,0))</f>
        <v/>
      </c>
      <c r="I26" s="2" t="str">
        <f>IF(B26="","",VLOOKUP(B26,Data!B:AJ,16,0))</f>
        <v/>
      </c>
      <c r="J26" s="2" t="str">
        <f>IF(B26="","",VLOOKUP(B26,Data!B:AJ,17,0))</f>
        <v/>
      </c>
      <c r="K26" s="48" t="str">
        <f>IF(B26="","",VLOOKUP(B26,Data!B:AJ,18,0))</f>
        <v/>
      </c>
      <c r="L26" s="2" t="str">
        <f>IF(B26="","",VLOOKUP(B26,Data!B:AJ,19,0))</f>
        <v/>
      </c>
      <c r="M26" s="1" t="str">
        <f>IF(B26="","",VLOOKUP(B26,Data!B:AJ,20,0))</f>
        <v/>
      </c>
      <c r="N26" s="1" t="str">
        <f>IF(B26="","",VLOOKUP(B26,Data!B:AJ,21,0))</f>
        <v/>
      </c>
      <c r="O26" s="31" t="str">
        <f>IF(B26="","",VLOOKUP(B26,Data!B:AJ,22,0))</f>
        <v/>
      </c>
      <c r="P26" s="1" t="str">
        <f>IF(B26="","",VLOOKUP(B26,Data!B:AJ,25,0))</f>
        <v/>
      </c>
      <c r="Q26" s="31" t="str">
        <f>IF(B26="","",VLOOKUP(B26,Data!B:AJ,26,0))</f>
        <v/>
      </c>
      <c r="R26" s="1" t="str">
        <f>IF(B26="","",VLOOKUP(B26,Data!B:AJ,27,0))</f>
        <v/>
      </c>
      <c r="S26" s="2" t="str">
        <f>IF(B26="","",VLOOKUP(B26,Data!B:AJ,30,0))</f>
        <v/>
      </c>
      <c r="T26" s="2" t="str">
        <f>IF(B26="","",VLOOKUP(B26,Data!B:AJ,28,0))</f>
        <v/>
      </c>
      <c r="U26" s="2" t="str">
        <f>IF(B26="","",VLOOKUP(B26,Data!B:AJ,29,0))</f>
        <v/>
      </c>
      <c r="V26" s="55" t="str">
        <f>IF(B26="","",VLOOKUP(B26,Data!B:AJ,31,0))</f>
        <v/>
      </c>
      <c r="W26" s="55" t="str">
        <f>IF(B26="","",VLOOKUP(B26,Data!B:AJ,32,0))</f>
        <v/>
      </c>
      <c r="X26" s="55" t="str">
        <f>IF(B26="","",VLOOKUP(B26,Data!B:AJ,33,0))</f>
        <v/>
      </c>
      <c r="Y26" s="55" t="str">
        <f>IF(B26="","",VLOOKUP(B26,Data!B:AJ,34,0))</f>
        <v/>
      </c>
      <c r="Z26" s="54" t="str">
        <f t="shared" si="1"/>
        <v/>
      </c>
      <c r="AA26" s="54" t="str">
        <f t="shared" si="0"/>
        <v/>
      </c>
    </row>
    <row r="27" spans="2:27">
      <c r="B27" s="1" t="str">
        <f>IF($B$2=0,"",IF(COUNT($B$4:B26)+1&gt;$B$2,"",COUNT($B$4:B26)+1))</f>
        <v/>
      </c>
      <c r="C27" s="1" t="str">
        <f>IF(B27="","",VLOOKUP(B27,Data!B:AJ,5,0))</f>
        <v/>
      </c>
      <c r="D27" s="1" t="str">
        <f>IF(B27="","",VLOOKUP(B27,Data!B:AJ,6,0))</f>
        <v/>
      </c>
      <c r="E27" s="31" t="str">
        <f>IF(B27="","",VLOOKUP(B27,Data!B:AJ,10,0))</f>
        <v/>
      </c>
      <c r="F27" s="2" t="str">
        <f>IF(B27="","",VLOOKUP(B27,Data!B:AJ,11,0))</f>
        <v/>
      </c>
      <c r="G27" s="1" t="str">
        <f>IF(B27="","",VLOOKUP(B27,Data!B:AJ,12,0))</f>
        <v/>
      </c>
      <c r="H27" s="2" t="str">
        <f>IF(B27="","",VLOOKUP(B27,Data!B:AJ,15,0))</f>
        <v/>
      </c>
      <c r="I27" s="2" t="str">
        <f>IF(B27="","",VLOOKUP(B27,Data!B:AJ,16,0))</f>
        <v/>
      </c>
      <c r="J27" s="2" t="str">
        <f>IF(B27="","",VLOOKUP(B27,Data!B:AJ,17,0))</f>
        <v/>
      </c>
      <c r="K27" s="48" t="str">
        <f>IF(B27="","",VLOOKUP(B27,Data!B:AJ,18,0))</f>
        <v/>
      </c>
      <c r="L27" s="2" t="str">
        <f>IF(B27="","",VLOOKUP(B27,Data!B:AJ,19,0))</f>
        <v/>
      </c>
      <c r="M27" s="1" t="str">
        <f>IF(B27="","",VLOOKUP(B27,Data!B:AJ,20,0))</f>
        <v/>
      </c>
      <c r="N27" s="1" t="str">
        <f>IF(B27="","",VLOOKUP(B27,Data!B:AJ,21,0))</f>
        <v/>
      </c>
      <c r="O27" s="31" t="str">
        <f>IF(B27="","",VLOOKUP(B27,Data!B:AJ,22,0))</f>
        <v/>
      </c>
      <c r="P27" s="1" t="str">
        <f>IF(B27="","",VLOOKUP(B27,Data!B:AJ,25,0))</f>
        <v/>
      </c>
      <c r="Q27" s="31" t="str">
        <f>IF(B27="","",VLOOKUP(B27,Data!B:AJ,26,0))</f>
        <v/>
      </c>
      <c r="R27" s="1" t="str">
        <f>IF(B27="","",VLOOKUP(B27,Data!B:AJ,27,0))</f>
        <v/>
      </c>
      <c r="S27" s="2" t="str">
        <f>IF(B27="","",VLOOKUP(B27,Data!B:AJ,30,0))</f>
        <v/>
      </c>
      <c r="T27" s="2" t="str">
        <f>IF(B27="","",VLOOKUP(B27,Data!B:AJ,28,0))</f>
        <v/>
      </c>
      <c r="U27" s="2" t="str">
        <f>IF(B27="","",VLOOKUP(B27,Data!B:AJ,29,0))</f>
        <v/>
      </c>
      <c r="V27" s="55" t="str">
        <f>IF(B27="","",VLOOKUP(B27,Data!B:AJ,31,0))</f>
        <v/>
      </c>
      <c r="W27" s="55" t="str">
        <f>IF(B27="","",VLOOKUP(B27,Data!B:AJ,32,0))</f>
        <v/>
      </c>
      <c r="X27" s="55" t="str">
        <f>IF(B27="","",VLOOKUP(B27,Data!B:AJ,33,0))</f>
        <v/>
      </c>
      <c r="Y27" s="55" t="str">
        <f>IF(B27="","",VLOOKUP(B27,Data!B:AJ,34,0))</f>
        <v/>
      </c>
      <c r="Z27" s="54" t="str">
        <f t="shared" si="1"/>
        <v/>
      </c>
      <c r="AA27" s="54" t="str">
        <f t="shared" si="0"/>
        <v/>
      </c>
    </row>
    <row r="28" spans="2:27">
      <c r="B28" s="1" t="str">
        <f>IF($B$2=0,"",IF(COUNT($B$4:B27)+1&gt;$B$2,"",COUNT($B$4:B27)+1))</f>
        <v/>
      </c>
      <c r="C28" s="1" t="str">
        <f>IF(B28="","",VLOOKUP(B28,Data!B:AJ,5,0))</f>
        <v/>
      </c>
      <c r="D28" s="1" t="str">
        <f>IF(B28="","",VLOOKUP(B28,Data!B:AJ,6,0))</f>
        <v/>
      </c>
      <c r="E28" s="31" t="str">
        <f>IF(B28="","",VLOOKUP(B28,Data!B:AJ,10,0))</f>
        <v/>
      </c>
      <c r="F28" s="2" t="str">
        <f>IF(B28="","",VLOOKUP(B28,Data!B:AJ,11,0))</f>
        <v/>
      </c>
      <c r="G28" s="1" t="str">
        <f>IF(B28="","",VLOOKUP(B28,Data!B:AJ,12,0))</f>
        <v/>
      </c>
      <c r="H28" s="2" t="str">
        <f>IF(B28="","",VLOOKUP(B28,Data!B:AJ,15,0))</f>
        <v/>
      </c>
      <c r="I28" s="2" t="str">
        <f>IF(B28="","",VLOOKUP(B28,Data!B:AJ,16,0))</f>
        <v/>
      </c>
      <c r="J28" s="2" t="str">
        <f>IF(B28="","",VLOOKUP(B28,Data!B:AJ,17,0))</f>
        <v/>
      </c>
      <c r="K28" s="48" t="str">
        <f>IF(B28="","",VLOOKUP(B28,Data!B:AJ,18,0))</f>
        <v/>
      </c>
      <c r="L28" s="2" t="str">
        <f>IF(B28="","",VLOOKUP(B28,Data!B:AJ,19,0))</f>
        <v/>
      </c>
      <c r="M28" s="1" t="str">
        <f>IF(B28="","",VLOOKUP(B28,Data!B:AJ,20,0))</f>
        <v/>
      </c>
      <c r="N28" s="1" t="str">
        <f>IF(B28="","",VLOOKUP(B28,Data!B:AJ,21,0))</f>
        <v/>
      </c>
      <c r="O28" s="31" t="str">
        <f>IF(B28="","",VLOOKUP(B28,Data!B:AJ,22,0))</f>
        <v/>
      </c>
      <c r="P28" s="1" t="str">
        <f>IF(B28="","",VLOOKUP(B28,Data!B:AJ,25,0))</f>
        <v/>
      </c>
      <c r="Q28" s="31" t="str">
        <f>IF(B28="","",VLOOKUP(B28,Data!B:AJ,26,0))</f>
        <v/>
      </c>
      <c r="R28" s="1" t="str">
        <f>IF(B28="","",VLOOKUP(B28,Data!B:AJ,27,0))</f>
        <v/>
      </c>
      <c r="S28" s="2" t="str">
        <f>IF(B28="","",VLOOKUP(B28,Data!B:AJ,30,0))</f>
        <v/>
      </c>
      <c r="T28" s="2" t="str">
        <f>IF(B28="","",VLOOKUP(B28,Data!B:AJ,28,0))</f>
        <v/>
      </c>
      <c r="U28" s="2" t="str">
        <f>IF(B28="","",VLOOKUP(B28,Data!B:AJ,29,0))</f>
        <v/>
      </c>
      <c r="V28" s="55" t="str">
        <f>IF(B28="","",VLOOKUP(B28,Data!B:AJ,31,0))</f>
        <v/>
      </c>
      <c r="W28" s="55" t="str">
        <f>IF(B28="","",VLOOKUP(B28,Data!B:AJ,32,0))</f>
        <v/>
      </c>
      <c r="X28" s="55" t="str">
        <f>IF(B28="","",VLOOKUP(B28,Data!B:AJ,33,0))</f>
        <v/>
      </c>
      <c r="Y28" s="55" t="str">
        <f>IF(B28="","",VLOOKUP(B28,Data!B:AJ,34,0))</f>
        <v/>
      </c>
      <c r="Z28" s="54" t="str">
        <f t="shared" si="1"/>
        <v/>
      </c>
      <c r="AA28" s="54" t="str">
        <f t="shared" si="0"/>
        <v/>
      </c>
    </row>
    <row r="29" spans="2:27">
      <c r="B29" s="1" t="str">
        <f>IF($B$2=0,"",IF(COUNT($B$4:B28)+1&gt;$B$2,"",COUNT($B$4:B28)+1))</f>
        <v/>
      </c>
      <c r="C29" s="1" t="str">
        <f>IF(B29="","",VLOOKUP(B29,Data!B:AJ,5,0))</f>
        <v/>
      </c>
      <c r="D29" s="1" t="str">
        <f>IF(B29="","",VLOOKUP(B29,Data!B:AJ,6,0))</f>
        <v/>
      </c>
      <c r="E29" s="31" t="str">
        <f>IF(B29="","",VLOOKUP(B29,Data!B:AJ,10,0))</f>
        <v/>
      </c>
      <c r="F29" s="2" t="str">
        <f>IF(B29="","",VLOOKUP(B29,Data!B:AJ,11,0))</f>
        <v/>
      </c>
      <c r="G29" s="1" t="str">
        <f>IF(B29="","",VLOOKUP(B29,Data!B:AJ,12,0))</f>
        <v/>
      </c>
      <c r="H29" s="2" t="str">
        <f>IF(B29="","",VLOOKUP(B29,Data!B:AJ,15,0))</f>
        <v/>
      </c>
      <c r="I29" s="2" t="str">
        <f>IF(B29="","",VLOOKUP(B29,Data!B:AJ,16,0))</f>
        <v/>
      </c>
      <c r="J29" s="2" t="str">
        <f>IF(B29="","",VLOOKUP(B29,Data!B:AJ,17,0))</f>
        <v/>
      </c>
      <c r="K29" s="48" t="str">
        <f>IF(B29="","",VLOOKUP(B29,Data!B:AJ,18,0))</f>
        <v/>
      </c>
      <c r="L29" s="2" t="str">
        <f>IF(B29="","",VLOOKUP(B29,Data!B:AJ,19,0))</f>
        <v/>
      </c>
      <c r="M29" s="1" t="str">
        <f>IF(B29="","",VLOOKUP(B29,Data!B:AJ,20,0))</f>
        <v/>
      </c>
      <c r="N29" s="1" t="str">
        <f>IF(B29="","",VLOOKUP(B29,Data!B:AJ,21,0))</f>
        <v/>
      </c>
      <c r="O29" s="31" t="str">
        <f>IF(B29="","",VLOOKUP(B29,Data!B:AJ,22,0))</f>
        <v/>
      </c>
      <c r="P29" s="1" t="str">
        <f>IF(B29="","",VLOOKUP(B29,Data!B:AJ,25,0))</f>
        <v/>
      </c>
      <c r="Q29" s="31" t="str">
        <f>IF(B29="","",VLOOKUP(B29,Data!B:AJ,26,0))</f>
        <v/>
      </c>
      <c r="R29" s="1" t="str">
        <f>IF(B29="","",VLOOKUP(B29,Data!B:AJ,27,0))</f>
        <v/>
      </c>
      <c r="S29" s="2" t="str">
        <f>IF(B29="","",VLOOKUP(B29,Data!B:AJ,30,0))</f>
        <v/>
      </c>
      <c r="T29" s="2" t="str">
        <f>IF(B29="","",VLOOKUP(B29,Data!B:AJ,28,0))</f>
        <v/>
      </c>
      <c r="U29" s="2" t="str">
        <f>IF(B29="","",VLOOKUP(B29,Data!B:AJ,29,0))</f>
        <v/>
      </c>
      <c r="V29" s="55" t="str">
        <f>IF(B29="","",VLOOKUP(B29,Data!B:AJ,31,0))</f>
        <v/>
      </c>
      <c r="W29" s="55" t="str">
        <f>IF(B29="","",VLOOKUP(B29,Data!B:AJ,32,0))</f>
        <v/>
      </c>
      <c r="X29" s="55" t="str">
        <f>IF(B29="","",VLOOKUP(B29,Data!B:AJ,33,0))</f>
        <v/>
      </c>
      <c r="Y29" s="55" t="str">
        <f>IF(B29="","",VLOOKUP(B29,Data!B:AJ,34,0))</f>
        <v/>
      </c>
      <c r="Z29" s="54" t="str">
        <f t="shared" si="1"/>
        <v/>
      </c>
      <c r="AA29" s="54" t="str">
        <f t="shared" si="0"/>
        <v/>
      </c>
    </row>
    <row r="30" spans="2:27">
      <c r="B30" s="1" t="str">
        <f>IF($B$2=0,"",IF(COUNT($B$4:B29)+1&gt;$B$2,"",COUNT($B$4:B29)+1))</f>
        <v/>
      </c>
      <c r="C30" s="1" t="str">
        <f>IF(B30="","",VLOOKUP(B30,Data!B:AJ,5,0))</f>
        <v/>
      </c>
      <c r="D30" s="1" t="str">
        <f>IF(B30="","",VLOOKUP(B30,Data!B:AJ,6,0))</f>
        <v/>
      </c>
      <c r="E30" s="31" t="str">
        <f>IF(B30="","",VLOOKUP(B30,Data!B:AJ,10,0))</f>
        <v/>
      </c>
      <c r="F30" s="2" t="str">
        <f>IF(B30="","",VLOOKUP(B30,Data!B:AJ,11,0))</f>
        <v/>
      </c>
      <c r="G30" s="1" t="str">
        <f>IF(B30="","",VLOOKUP(B30,Data!B:AJ,12,0))</f>
        <v/>
      </c>
      <c r="H30" s="2" t="str">
        <f>IF(B30="","",VLOOKUP(B30,Data!B:AJ,15,0))</f>
        <v/>
      </c>
      <c r="I30" s="2" t="str">
        <f>IF(B30="","",VLOOKUP(B30,Data!B:AJ,16,0))</f>
        <v/>
      </c>
      <c r="J30" s="2" t="str">
        <f>IF(B30="","",VLOOKUP(B30,Data!B:AJ,17,0))</f>
        <v/>
      </c>
      <c r="K30" s="48" t="str">
        <f>IF(B30="","",VLOOKUP(B30,Data!B:AJ,18,0))</f>
        <v/>
      </c>
      <c r="L30" s="2" t="str">
        <f>IF(B30="","",VLOOKUP(B30,Data!B:AJ,19,0))</f>
        <v/>
      </c>
      <c r="M30" s="1" t="str">
        <f>IF(B30="","",VLOOKUP(B30,Data!B:AJ,20,0))</f>
        <v/>
      </c>
      <c r="N30" s="1" t="str">
        <f>IF(B30="","",VLOOKUP(B30,Data!B:AJ,21,0))</f>
        <v/>
      </c>
      <c r="O30" s="31" t="str">
        <f>IF(B30="","",VLOOKUP(B30,Data!B:AJ,22,0))</f>
        <v/>
      </c>
      <c r="P30" s="1" t="str">
        <f>IF(B30="","",VLOOKUP(B30,Data!B:AJ,25,0))</f>
        <v/>
      </c>
      <c r="Q30" s="31" t="str">
        <f>IF(B30="","",VLOOKUP(B30,Data!B:AJ,26,0))</f>
        <v/>
      </c>
      <c r="R30" s="1" t="str">
        <f>IF(B30="","",VLOOKUP(B30,Data!B:AJ,27,0))</f>
        <v/>
      </c>
      <c r="S30" s="2" t="str">
        <f>IF(B30="","",VLOOKUP(B30,Data!B:AJ,30,0))</f>
        <v/>
      </c>
      <c r="T30" s="2" t="str">
        <f>IF(B30="","",VLOOKUP(B30,Data!B:AJ,28,0))</f>
        <v/>
      </c>
      <c r="U30" s="2" t="str">
        <f>IF(B30="","",VLOOKUP(B30,Data!B:AJ,29,0))</f>
        <v/>
      </c>
      <c r="V30" s="55" t="str">
        <f>IF(B30="","",VLOOKUP(B30,Data!B:AJ,31,0))</f>
        <v/>
      </c>
      <c r="W30" s="55" t="str">
        <f>IF(B30="","",VLOOKUP(B30,Data!B:AJ,32,0))</f>
        <v/>
      </c>
      <c r="X30" s="55" t="str">
        <f>IF(B30="","",VLOOKUP(B30,Data!B:AJ,33,0))</f>
        <v/>
      </c>
      <c r="Y30" s="55" t="str">
        <f>IF(B30="","",VLOOKUP(B30,Data!B:AJ,34,0))</f>
        <v/>
      </c>
      <c r="Z30" s="54" t="str">
        <f t="shared" si="1"/>
        <v/>
      </c>
      <c r="AA30" s="54" t="str">
        <f t="shared" si="0"/>
        <v/>
      </c>
    </row>
    <row r="31" spans="2:27">
      <c r="B31" s="1" t="str">
        <f>IF($B$2=0,"",IF(COUNT($B$4:B30)+1&gt;$B$2,"",COUNT($B$4:B30)+1))</f>
        <v/>
      </c>
      <c r="C31" s="1" t="str">
        <f>IF(B31="","",VLOOKUP(B31,Data!B:AJ,5,0))</f>
        <v/>
      </c>
      <c r="D31" s="1" t="str">
        <f>IF(B31="","",VLOOKUP(B31,Data!B:AJ,6,0))</f>
        <v/>
      </c>
      <c r="E31" s="31" t="str">
        <f>IF(B31="","",VLOOKUP(B31,Data!B:AJ,10,0))</f>
        <v/>
      </c>
      <c r="F31" s="2" t="str">
        <f>IF(B31="","",VLOOKUP(B31,Data!B:AJ,11,0))</f>
        <v/>
      </c>
      <c r="G31" s="1" t="str">
        <f>IF(B31="","",VLOOKUP(B31,Data!B:AJ,12,0))</f>
        <v/>
      </c>
      <c r="H31" s="2" t="str">
        <f>IF(B31="","",VLOOKUP(B31,Data!B:AJ,15,0))</f>
        <v/>
      </c>
      <c r="I31" s="2" t="str">
        <f>IF(B31="","",VLOOKUP(B31,Data!B:AJ,16,0))</f>
        <v/>
      </c>
      <c r="J31" s="2" t="str">
        <f>IF(B31="","",VLOOKUP(B31,Data!B:AJ,17,0))</f>
        <v/>
      </c>
      <c r="K31" s="48" t="str">
        <f>IF(B31="","",VLOOKUP(B31,Data!B:AJ,18,0))</f>
        <v/>
      </c>
      <c r="L31" s="2" t="str">
        <f>IF(B31="","",VLOOKUP(B31,Data!B:AJ,19,0))</f>
        <v/>
      </c>
      <c r="M31" s="1" t="str">
        <f>IF(B31="","",VLOOKUP(B31,Data!B:AJ,20,0))</f>
        <v/>
      </c>
      <c r="N31" s="1" t="str">
        <f>IF(B31="","",VLOOKUP(B31,Data!B:AJ,21,0))</f>
        <v/>
      </c>
      <c r="O31" s="31" t="str">
        <f>IF(B31="","",VLOOKUP(B31,Data!B:AJ,22,0))</f>
        <v/>
      </c>
      <c r="P31" s="1" t="str">
        <f>IF(B31="","",VLOOKUP(B31,Data!B:AJ,25,0))</f>
        <v/>
      </c>
      <c r="Q31" s="31" t="str">
        <f>IF(B31="","",VLOOKUP(B31,Data!B:AJ,26,0))</f>
        <v/>
      </c>
      <c r="R31" s="1" t="str">
        <f>IF(B31="","",VLOOKUP(B31,Data!B:AJ,27,0))</f>
        <v/>
      </c>
      <c r="S31" s="2" t="str">
        <f>IF(B31="","",VLOOKUP(B31,Data!B:AJ,30,0))</f>
        <v/>
      </c>
      <c r="T31" s="2" t="str">
        <f>IF(B31="","",VLOOKUP(B31,Data!B:AJ,28,0))</f>
        <v/>
      </c>
      <c r="U31" s="2" t="str">
        <f>IF(B31="","",VLOOKUP(B31,Data!B:AJ,29,0))</f>
        <v/>
      </c>
      <c r="V31" s="55" t="str">
        <f>IF(B31="","",VLOOKUP(B31,Data!B:AJ,31,0))</f>
        <v/>
      </c>
      <c r="W31" s="55" t="str">
        <f>IF(B31="","",VLOOKUP(B31,Data!B:AJ,32,0))</f>
        <v/>
      </c>
      <c r="X31" s="55" t="str">
        <f>IF(B31="","",VLOOKUP(B31,Data!B:AJ,33,0))</f>
        <v/>
      </c>
      <c r="Y31" s="55" t="str">
        <f>IF(B31="","",VLOOKUP(B31,Data!B:AJ,34,0))</f>
        <v/>
      </c>
      <c r="Z31" s="54" t="str">
        <f t="shared" si="1"/>
        <v/>
      </c>
      <c r="AA31" s="54" t="str">
        <f t="shared" si="0"/>
        <v/>
      </c>
    </row>
    <row r="32" spans="2:27">
      <c r="B32" s="1" t="str">
        <f>IF($B$2=0,"",IF(COUNT($B$4:B31)+1&gt;$B$2,"",COUNT($B$4:B31)+1))</f>
        <v/>
      </c>
      <c r="C32" s="1" t="str">
        <f>IF(B32="","",VLOOKUP(B32,Data!B:AJ,5,0))</f>
        <v/>
      </c>
      <c r="D32" s="1" t="str">
        <f>IF(B32="","",VLOOKUP(B32,Data!B:AJ,6,0))</f>
        <v/>
      </c>
      <c r="E32" s="31" t="str">
        <f>IF(B32="","",VLOOKUP(B32,Data!B:AJ,10,0))</f>
        <v/>
      </c>
      <c r="F32" s="2" t="str">
        <f>IF(B32="","",VLOOKUP(B32,Data!B:AJ,11,0))</f>
        <v/>
      </c>
      <c r="G32" s="1" t="str">
        <f>IF(B32="","",VLOOKUP(B32,Data!B:AJ,12,0))</f>
        <v/>
      </c>
      <c r="H32" s="2" t="str">
        <f>IF(B32="","",VLOOKUP(B32,Data!B:AJ,15,0))</f>
        <v/>
      </c>
      <c r="I32" s="2" t="str">
        <f>IF(B32="","",VLOOKUP(B32,Data!B:AJ,16,0))</f>
        <v/>
      </c>
      <c r="J32" s="2" t="str">
        <f>IF(B32="","",VLOOKUP(B32,Data!B:AJ,17,0))</f>
        <v/>
      </c>
      <c r="K32" s="48" t="str">
        <f>IF(B32="","",VLOOKUP(B32,Data!B:AJ,18,0))</f>
        <v/>
      </c>
      <c r="L32" s="2" t="str">
        <f>IF(B32="","",VLOOKUP(B32,Data!B:AJ,19,0))</f>
        <v/>
      </c>
      <c r="M32" s="1" t="str">
        <f>IF(B32="","",VLOOKUP(B32,Data!B:AJ,20,0))</f>
        <v/>
      </c>
      <c r="N32" s="1" t="str">
        <f>IF(B32="","",VLOOKUP(B32,Data!B:AJ,21,0))</f>
        <v/>
      </c>
      <c r="O32" s="31" t="str">
        <f>IF(B32="","",VLOOKUP(B32,Data!B:AJ,22,0))</f>
        <v/>
      </c>
      <c r="P32" s="1" t="str">
        <f>IF(B32="","",VLOOKUP(B32,Data!B:AJ,25,0))</f>
        <v/>
      </c>
      <c r="Q32" s="31" t="str">
        <f>IF(B32="","",VLOOKUP(B32,Data!B:AJ,26,0))</f>
        <v/>
      </c>
      <c r="R32" s="1" t="str">
        <f>IF(B32="","",VLOOKUP(B32,Data!B:AJ,27,0))</f>
        <v/>
      </c>
      <c r="S32" s="2" t="str">
        <f>IF(B32="","",VLOOKUP(B32,Data!B:AJ,30,0))</f>
        <v/>
      </c>
      <c r="T32" s="2" t="str">
        <f>IF(B32="","",VLOOKUP(B32,Data!B:AJ,28,0))</f>
        <v/>
      </c>
      <c r="U32" s="2" t="str">
        <f>IF(B32="","",VLOOKUP(B32,Data!B:AJ,29,0))</f>
        <v/>
      </c>
      <c r="V32" s="55" t="str">
        <f>IF(B32="","",VLOOKUP(B32,Data!B:AJ,31,0))</f>
        <v/>
      </c>
      <c r="W32" s="55" t="str">
        <f>IF(B32="","",VLOOKUP(B32,Data!B:AJ,32,0))</f>
        <v/>
      </c>
      <c r="X32" s="55" t="str">
        <f>IF(B32="","",VLOOKUP(B32,Data!B:AJ,33,0))</f>
        <v/>
      </c>
      <c r="Y32" s="55" t="str">
        <f>IF(B32="","",VLOOKUP(B32,Data!B:AJ,34,0))</f>
        <v/>
      </c>
      <c r="Z32" s="54" t="str">
        <f t="shared" si="1"/>
        <v/>
      </c>
      <c r="AA32" s="54" t="str">
        <f t="shared" si="0"/>
        <v/>
      </c>
    </row>
    <row r="33" spans="2:27">
      <c r="B33" s="1" t="str">
        <f>IF($B$2=0,"",IF(COUNT($B$4:B32)+1&gt;$B$2,"",COUNT($B$4:B32)+1))</f>
        <v/>
      </c>
      <c r="C33" s="1" t="str">
        <f>IF(B33="","",VLOOKUP(B33,Data!B:AJ,5,0))</f>
        <v/>
      </c>
      <c r="D33" s="1" t="str">
        <f>IF(B33="","",VLOOKUP(B33,Data!B:AJ,6,0))</f>
        <v/>
      </c>
      <c r="E33" s="31" t="str">
        <f>IF(B33="","",VLOOKUP(B33,Data!B:AJ,10,0))</f>
        <v/>
      </c>
      <c r="F33" s="2" t="str">
        <f>IF(B33="","",VLOOKUP(B33,Data!B:AJ,11,0))</f>
        <v/>
      </c>
      <c r="G33" s="1" t="str">
        <f>IF(B33="","",VLOOKUP(B33,Data!B:AJ,12,0))</f>
        <v/>
      </c>
      <c r="H33" s="2" t="str">
        <f>IF(B33="","",VLOOKUP(B33,Data!B:AJ,15,0))</f>
        <v/>
      </c>
      <c r="I33" s="2" t="str">
        <f>IF(B33="","",VLOOKUP(B33,Data!B:AJ,16,0))</f>
        <v/>
      </c>
      <c r="J33" s="2" t="str">
        <f>IF(B33="","",VLOOKUP(B33,Data!B:AJ,17,0))</f>
        <v/>
      </c>
      <c r="K33" s="48" t="str">
        <f>IF(B33="","",VLOOKUP(B33,Data!B:AJ,18,0))</f>
        <v/>
      </c>
      <c r="L33" s="2" t="str">
        <f>IF(B33="","",VLOOKUP(B33,Data!B:AJ,19,0))</f>
        <v/>
      </c>
      <c r="M33" s="1" t="str">
        <f>IF(B33="","",VLOOKUP(B33,Data!B:AJ,20,0))</f>
        <v/>
      </c>
      <c r="N33" s="1" t="str">
        <f>IF(B33="","",VLOOKUP(B33,Data!B:AJ,21,0))</f>
        <v/>
      </c>
      <c r="O33" s="31" t="str">
        <f>IF(B33="","",VLOOKUP(B33,Data!B:AJ,22,0))</f>
        <v/>
      </c>
      <c r="P33" s="1" t="str">
        <f>IF(B33="","",VLOOKUP(B33,Data!B:AJ,25,0))</f>
        <v/>
      </c>
      <c r="Q33" s="31" t="str">
        <f>IF(B33="","",VLOOKUP(B33,Data!B:AJ,26,0))</f>
        <v/>
      </c>
      <c r="R33" s="1" t="str">
        <f>IF(B33="","",VLOOKUP(B33,Data!B:AJ,27,0))</f>
        <v/>
      </c>
      <c r="S33" s="2" t="str">
        <f>IF(B33="","",VLOOKUP(B33,Data!B:AJ,30,0))</f>
        <v/>
      </c>
      <c r="T33" s="2" t="str">
        <f>IF(B33="","",VLOOKUP(B33,Data!B:AJ,28,0))</f>
        <v/>
      </c>
      <c r="U33" s="2" t="str">
        <f>IF(B33="","",VLOOKUP(B33,Data!B:AJ,29,0))</f>
        <v/>
      </c>
      <c r="V33" s="55" t="str">
        <f>IF(B33="","",VLOOKUP(B33,Data!B:AJ,31,0))</f>
        <v/>
      </c>
      <c r="W33" s="55" t="str">
        <f>IF(B33="","",VLOOKUP(B33,Data!B:AJ,32,0))</f>
        <v/>
      </c>
      <c r="X33" s="55" t="str">
        <f>IF(B33="","",VLOOKUP(B33,Data!B:AJ,33,0))</f>
        <v/>
      </c>
      <c r="Y33" s="55" t="str">
        <f>IF(B33="","",VLOOKUP(B33,Data!B:AJ,34,0))</f>
        <v/>
      </c>
      <c r="Z33" s="54" t="str">
        <f t="shared" si="1"/>
        <v/>
      </c>
      <c r="AA33" s="54" t="str">
        <f t="shared" si="0"/>
        <v/>
      </c>
    </row>
    <row r="34" spans="2:27">
      <c r="B34" s="1" t="str">
        <f>IF($B$2=0,"",IF(COUNT($B$4:B33)+1&gt;$B$2,"",COUNT($B$4:B33)+1))</f>
        <v/>
      </c>
      <c r="C34" s="1" t="str">
        <f>IF(B34="","",VLOOKUP(B34,Data!B:AJ,5,0))</f>
        <v/>
      </c>
      <c r="D34" s="1" t="str">
        <f>IF(B34="","",VLOOKUP(B34,Data!B:AJ,6,0))</f>
        <v/>
      </c>
      <c r="E34" s="31" t="str">
        <f>IF(B34="","",VLOOKUP(B34,Data!B:AJ,10,0))</f>
        <v/>
      </c>
      <c r="F34" s="2" t="str">
        <f>IF(B34="","",VLOOKUP(B34,Data!B:AJ,11,0))</f>
        <v/>
      </c>
      <c r="G34" s="1" t="str">
        <f>IF(B34="","",VLOOKUP(B34,Data!B:AJ,12,0))</f>
        <v/>
      </c>
      <c r="H34" s="2" t="str">
        <f>IF(B34="","",VLOOKUP(B34,Data!B:AJ,15,0))</f>
        <v/>
      </c>
      <c r="I34" s="2" t="str">
        <f>IF(B34="","",VLOOKUP(B34,Data!B:AJ,16,0))</f>
        <v/>
      </c>
      <c r="J34" s="2" t="str">
        <f>IF(B34="","",VLOOKUP(B34,Data!B:AJ,17,0))</f>
        <v/>
      </c>
      <c r="K34" s="48" t="str">
        <f>IF(B34="","",VLOOKUP(B34,Data!B:AJ,18,0))</f>
        <v/>
      </c>
      <c r="L34" s="2" t="str">
        <f>IF(B34="","",VLOOKUP(B34,Data!B:AJ,19,0))</f>
        <v/>
      </c>
      <c r="M34" s="1" t="str">
        <f>IF(B34="","",VLOOKUP(B34,Data!B:AJ,20,0))</f>
        <v/>
      </c>
      <c r="N34" s="1" t="str">
        <f>IF(B34="","",VLOOKUP(B34,Data!B:AJ,21,0))</f>
        <v/>
      </c>
      <c r="O34" s="31" t="str">
        <f>IF(B34="","",VLOOKUP(B34,Data!B:AJ,22,0))</f>
        <v/>
      </c>
      <c r="P34" s="1" t="str">
        <f>IF(B34="","",VLOOKUP(B34,Data!B:AJ,25,0))</f>
        <v/>
      </c>
      <c r="Q34" s="31" t="str">
        <f>IF(B34="","",VLOOKUP(B34,Data!B:AJ,26,0))</f>
        <v/>
      </c>
      <c r="R34" s="1" t="str">
        <f>IF(B34="","",VLOOKUP(B34,Data!B:AJ,27,0))</f>
        <v/>
      </c>
      <c r="S34" s="2" t="str">
        <f>IF(B34="","",VLOOKUP(B34,Data!B:AJ,30,0))</f>
        <v/>
      </c>
      <c r="T34" s="2" t="str">
        <f>IF(B34="","",VLOOKUP(B34,Data!B:AJ,28,0))</f>
        <v/>
      </c>
      <c r="U34" s="2" t="str">
        <f>IF(B34="","",VLOOKUP(B34,Data!B:AJ,29,0))</f>
        <v/>
      </c>
      <c r="V34" s="55" t="str">
        <f>IF(B34="","",VLOOKUP(B34,Data!B:AJ,31,0))</f>
        <v/>
      </c>
      <c r="W34" s="55" t="str">
        <f>IF(B34="","",VLOOKUP(B34,Data!B:AJ,32,0))</f>
        <v/>
      </c>
      <c r="X34" s="55" t="str">
        <f>IF(B34="","",VLOOKUP(B34,Data!B:AJ,33,0))</f>
        <v/>
      </c>
      <c r="Y34" s="55" t="str">
        <f>IF(B34="","",VLOOKUP(B34,Data!B:AJ,34,0))</f>
        <v/>
      </c>
      <c r="Z34" s="54" t="str">
        <f t="shared" si="1"/>
        <v/>
      </c>
      <c r="AA34" s="54" t="str">
        <f t="shared" si="0"/>
        <v/>
      </c>
    </row>
    <row r="35" spans="2:27">
      <c r="B35" s="1" t="str">
        <f>IF($B$2=0,"",IF(COUNT($B$4:B34)+1&gt;$B$2,"",COUNT($B$4:B34)+1))</f>
        <v/>
      </c>
      <c r="C35" s="1" t="str">
        <f>IF(B35="","",VLOOKUP(B35,Data!B:AJ,5,0))</f>
        <v/>
      </c>
      <c r="D35" s="1" t="str">
        <f>IF(B35="","",VLOOKUP(B35,Data!B:AJ,6,0))</f>
        <v/>
      </c>
      <c r="E35" s="31" t="str">
        <f>IF(B35="","",VLOOKUP(B35,Data!B:AJ,10,0))</f>
        <v/>
      </c>
      <c r="F35" s="2" t="str">
        <f>IF(B35="","",VLOOKUP(B35,Data!B:AJ,11,0))</f>
        <v/>
      </c>
      <c r="G35" s="1" t="str">
        <f>IF(B35="","",VLOOKUP(B35,Data!B:AJ,12,0))</f>
        <v/>
      </c>
      <c r="H35" s="2" t="str">
        <f>IF(B35="","",VLOOKUP(B35,Data!B:AJ,15,0))</f>
        <v/>
      </c>
      <c r="I35" s="2" t="str">
        <f>IF(B35="","",VLOOKUP(B35,Data!B:AJ,16,0))</f>
        <v/>
      </c>
      <c r="J35" s="2" t="str">
        <f>IF(B35="","",VLOOKUP(B35,Data!B:AJ,17,0))</f>
        <v/>
      </c>
      <c r="K35" s="48" t="str">
        <f>IF(B35="","",VLOOKUP(B35,Data!B:AJ,18,0))</f>
        <v/>
      </c>
      <c r="L35" s="2" t="str">
        <f>IF(B35="","",VLOOKUP(B35,Data!B:AJ,19,0))</f>
        <v/>
      </c>
      <c r="M35" s="1" t="str">
        <f>IF(B35="","",VLOOKUP(B35,Data!B:AJ,20,0))</f>
        <v/>
      </c>
      <c r="N35" s="1" t="str">
        <f>IF(B35="","",VLOOKUP(B35,Data!B:AJ,21,0))</f>
        <v/>
      </c>
      <c r="O35" s="31" t="str">
        <f>IF(B35="","",VLOOKUP(B35,Data!B:AJ,22,0))</f>
        <v/>
      </c>
      <c r="P35" s="1" t="str">
        <f>IF(B35="","",VLOOKUP(B35,Data!B:AJ,25,0))</f>
        <v/>
      </c>
      <c r="Q35" s="31" t="str">
        <f>IF(B35="","",VLOOKUP(B35,Data!B:AJ,26,0))</f>
        <v/>
      </c>
      <c r="R35" s="1" t="str">
        <f>IF(B35="","",VLOOKUP(B35,Data!B:AJ,27,0))</f>
        <v/>
      </c>
      <c r="S35" s="2" t="str">
        <f>IF(B35="","",VLOOKUP(B35,Data!B:AJ,30,0))</f>
        <v/>
      </c>
      <c r="T35" s="2" t="str">
        <f>IF(B35="","",VLOOKUP(B35,Data!B:AJ,28,0))</f>
        <v/>
      </c>
      <c r="U35" s="2" t="str">
        <f>IF(B35="","",VLOOKUP(B35,Data!B:AJ,29,0))</f>
        <v/>
      </c>
      <c r="V35" s="55" t="str">
        <f>IF(B35="","",VLOOKUP(B35,Data!B:AJ,31,0))</f>
        <v/>
      </c>
      <c r="W35" s="55" t="str">
        <f>IF(B35="","",VLOOKUP(B35,Data!B:AJ,32,0))</f>
        <v/>
      </c>
      <c r="X35" s="55" t="str">
        <f>IF(B35="","",VLOOKUP(B35,Data!B:AJ,33,0))</f>
        <v/>
      </c>
      <c r="Y35" s="55" t="str">
        <f>IF(B35="","",VLOOKUP(B35,Data!B:AJ,34,0))</f>
        <v/>
      </c>
      <c r="Z35" s="54" t="str">
        <f t="shared" si="1"/>
        <v/>
      </c>
      <c r="AA35" s="54" t="str">
        <f t="shared" si="0"/>
        <v/>
      </c>
    </row>
    <row r="36" spans="2:27">
      <c r="B36" s="1" t="str">
        <f>IF($B$2=0,"",IF(COUNT($B$4:B35)+1&gt;$B$2,"",COUNT($B$4:B35)+1))</f>
        <v/>
      </c>
      <c r="C36" s="1" t="str">
        <f>IF(B36="","",VLOOKUP(B36,Data!B:AJ,5,0))</f>
        <v/>
      </c>
      <c r="D36" s="1" t="str">
        <f>IF(B36="","",VLOOKUP(B36,Data!B:AJ,6,0))</f>
        <v/>
      </c>
      <c r="E36" s="31" t="str">
        <f>IF(B36="","",VLOOKUP(B36,Data!B:AJ,10,0))</f>
        <v/>
      </c>
      <c r="F36" s="2" t="str">
        <f>IF(B36="","",VLOOKUP(B36,Data!B:AJ,11,0))</f>
        <v/>
      </c>
      <c r="G36" s="1" t="str">
        <f>IF(B36="","",VLOOKUP(B36,Data!B:AJ,12,0))</f>
        <v/>
      </c>
      <c r="H36" s="2" t="str">
        <f>IF(B36="","",VLOOKUP(B36,Data!B:AJ,15,0))</f>
        <v/>
      </c>
      <c r="I36" s="2" t="str">
        <f>IF(B36="","",VLOOKUP(B36,Data!B:AJ,16,0))</f>
        <v/>
      </c>
      <c r="J36" s="2" t="str">
        <f>IF(B36="","",VLOOKUP(B36,Data!B:AJ,17,0))</f>
        <v/>
      </c>
      <c r="K36" s="48" t="str">
        <f>IF(B36="","",VLOOKUP(B36,Data!B:AJ,18,0))</f>
        <v/>
      </c>
      <c r="L36" s="2" t="str">
        <f>IF(B36="","",VLOOKUP(B36,Data!B:AJ,19,0))</f>
        <v/>
      </c>
      <c r="M36" s="1" t="str">
        <f>IF(B36="","",VLOOKUP(B36,Data!B:AJ,20,0))</f>
        <v/>
      </c>
      <c r="N36" s="1" t="str">
        <f>IF(B36="","",VLOOKUP(B36,Data!B:AJ,21,0))</f>
        <v/>
      </c>
      <c r="O36" s="31" t="str">
        <f>IF(B36="","",VLOOKUP(B36,Data!B:AJ,22,0))</f>
        <v/>
      </c>
      <c r="P36" s="1" t="str">
        <f>IF(B36="","",VLOOKUP(B36,Data!B:AJ,25,0))</f>
        <v/>
      </c>
      <c r="Q36" s="31" t="str">
        <f>IF(B36="","",VLOOKUP(B36,Data!B:AJ,26,0))</f>
        <v/>
      </c>
      <c r="R36" s="1" t="str">
        <f>IF(B36="","",VLOOKUP(B36,Data!B:AJ,27,0))</f>
        <v/>
      </c>
      <c r="S36" s="2" t="str">
        <f>IF(B36="","",VLOOKUP(B36,Data!B:AJ,30,0))</f>
        <v/>
      </c>
      <c r="T36" s="2" t="str">
        <f>IF(B36="","",VLOOKUP(B36,Data!B:AJ,28,0))</f>
        <v/>
      </c>
      <c r="U36" s="2" t="str">
        <f>IF(B36="","",VLOOKUP(B36,Data!B:AJ,29,0))</f>
        <v/>
      </c>
      <c r="V36" s="55" t="str">
        <f>IF(B36="","",VLOOKUP(B36,Data!B:AJ,31,0))</f>
        <v/>
      </c>
      <c r="W36" s="55" t="str">
        <f>IF(B36="","",VLOOKUP(B36,Data!B:AJ,32,0))</f>
        <v/>
      </c>
      <c r="X36" s="55" t="str">
        <f>IF(B36="","",VLOOKUP(B36,Data!B:AJ,33,0))</f>
        <v/>
      </c>
      <c r="Y36" s="55" t="str">
        <f>IF(B36="","",VLOOKUP(B36,Data!B:AJ,34,0))</f>
        <v/>
      </c>
      <c r="Z36" s="54" t="str">
        <f t="shared" si="1"/>
        <v/>
      </c>
      <c r="AA36" s="54" t="str">
        <f t="shared" si="0"/>
        <v/>
      </c>
    </row>
    <row r="37" spans="2:27">
      <c r="B37" s="1" t="str">
        <f>IF($B$2=0,"",IF(COUNT($B$4:B36)+1&gt;$B$2,"",COUNT($B$4:B36)+1))</f>
        <v/>
      </c>
      <c r="C37" s="1" t="str">
        <f>IF(B37="","",VLOOKUP(B37,Data!B:AJ,5,0))</f>
        <v/>
      </c>
      <c r="D37" s="1" t="str">
        <f>IF(B37="","",VLOOKUP(B37,Data!B:AJ,6,0))</f>
        <v/>
      </c>
      <c r="E37" s="31" t="str">
        <f>IF(B37="","",VLOOKUP(B37,Data!B:AJ,10,0))</f>
        <v/>
      </c>
      <c r="F37" s="2" t="str">
        <f>IF(B37="","",VLOOKUP(B37,Data!B:AJ,11,0))</f>
        <v/>
      </c>
      <c r="G37" s="1" t="str">
        <f>IF(B37="","",VLOOKUP(B37,Data!B:AJ,12,0))</f>
        <v/>
      </c>
      <c r="H37" s="2" t="str">
        <f>IF(B37="","",VLOOKUP(B37,Data!B:AJ,15,0))</f>
        <v/>
      </c>
      <c r="I37" s="2" t="str">
        <f>IF(B37="","",VLOOKUP(B37,Data!B:AJ,16,0))</f>
        <v/>
      </c>
      <c r="J37" s="2" t="str">
        <f>IF(B37="","",VLOOKUP(B37,Data!B:AJ,17,0))</f>
        <v/>
      </c>
      <c r="K37" s="48" t="str">
        <f>IF(B37="","",VLOOKUP(B37,Data!B:AJ,18,0))</f>
        <v/>
      </c>
      <c r="L37" s="2" t="str">
        <f>IF(B37="","",VLOOKUP(B37,Data!B:AJ,19,0))</f>
        <v/>
      </c>
      <c r="M37" s="1" t="str">
        <f>IF(B37="","",VLOOKUP(B37,Data!B:AJ,20,0))</f>
        <v/>
      </c>
      <c r="N37" s="1" t="str">
        <f>IF(B37="","",VLOOKUP(B37,Data!B:AJ,21,0))</f>
        <v/>
      </c>
      <c r="O37" s="31" t="str">
        <f>IF(B37="","",VLOOKUP(B37,Data!B:AJ,22,0))</f>
        <v/>
      </c>
      <c r="P37" s="1" t="str">
        <f>IF(B37="","",VLOOKUP(B37,Data!B:AJ,25,0))</f>
        <v/>
      </c>
      <c r="Q37" s="31" t="str">
        <f>IF(B37="","",VLOOKUP(B37,Data!B:AJ,26,0))</f>
        <v/>
      </c>
      <c r="R37" s="1" t="str">
        <f>IF(B37="","",VLOOKUP(B37,Data!B:AJ,27,0))</f>
        <v/>
      </c>
      <c r="S37" s="2" t="str">
        <f>IF(B37="","",VLOOKUP(B37,Data!B:AJ,30,0))</f>
        <v/>
      </c>
      <c r="T37" s="2" t="str">
        <f>IF(B37="","",VLOOKUP(B37,Data!B:AJ,28,0))</f>
        <v/>
      </c>
      <c r="U37" s="2" t="str">
        <f>IF(B37="","",VLOOKUP(B37,Data!B:AJ,29,0))</f>
        <v/>
      </c>
      <c r="V37" s="55" t="str">
        <f>IF(B37="","",VLOOKUP(B37,Data!B:AJ,31,0))</f>
        <v/>
      </c>
      <c r="W37" s="55" t="str">
        <f>IF(B37="","",VLOOKUP(B37,Data!B:AJ,32,0))</f>
        <v/>
      </c>
      <c r="X37" s="55" t="str">
        <f>IF(B37="","",VLOOKUP(B37,Data!B:AJ,33,0))</f>
        <v/>
      </c>
      <c r="Y37" s="55" t="str">
        <f>IF(B37="","",VLOOKUP(B37,Data!B:AJ,34,0))</f>
        <v/>
      </c>
      <c r="Z37" s="54" t="str">
        <f t="shared" ref="Z37:Z68" si="2">IF(N37="","",HYPERLINK(Adress&amp;N37&amp;".PDF","مشاهده"))</f>
        <v/>
      </c>
      <c r="AA37" s="54" t="str">
        <f t="shared" ref="AA37:AA68" si="3">IF(U37="","",HYPERLINK(ResidAnbar&amp;U37&amp;".PDF","مشاهده"))</f>
        <v/>
      </c>
    </row>
    <row r="38" spans="2:27">
      <c r="B38" s="1" t="str">
        <f>IF($B$2=0,"",IF(COUNT($B$4:B37)+1&gt;$B$2,"",COUNT($B$4:B37)+1))</f>
        <v/>
      </c>
      <c r="C38" s="1" t="str">
        <f>IF(B38="","",VLOOKUP(B38,Data!B:AJ,5,0))</f>
        <v/>
      </c>
      <c r="D38" s="1" t="str">
        <f>IF(B38="","",VLOOKUP(B38,Data!B:AJ,6,0))</f>
        <v/>
      </c>
      <c r="E38" s="31" t="str">
        <f>IF(B38="","",VLOOKUP(B38,Data!B:AJ,10,0))</f>
        <v/>
      </c>
      <c r="F38" s="2" t="str">
        <f>IF(B38="","",VLOOKUP(B38,Data!B:AJ,11,0))</f>
        <v/>
      </c>
      <c r="G38" s="1" t="str">
        <f>IF(B38="","",VLOOKUP(B38,Data!B:AJ,12,0))</f>
        <v/>
      </c>
      <c r="H38" s="2" t="str">
        <f>IF(B38="","",VLOOKUP(B38,Data!B:AJ,15,0))</f>
        <v/>
      </c>
      <c r="I38" s="2" t="str">
        <f>IF(B38="","",VLOOKUP(B38,Data!B:AJ,16,0))</f>
        <v/>
      </c>
      <c r="J38" s="2" t="str">
        <f>IF(B38="","",VLOOKUP(B38,Data!B:AJ,17,0))</f>
        <v/>
      </c>
      <c r="K38" s="48" t="str">
        <f>IF(B38="","",VLOOKUP(B38,Data!B:AJ,18,0))</f>
        <v/>
      </c>
      <c r="L38" s="2" t="str">
        <f>IF(B38="","",VLOOKUP(B38,Data!B:AJ,19,0))</f>
        <v/>
      </c>
      <c r="M38" s="1" t="str">
        <f>IF(B38="","",VLOOKUP(B38,Data!B:AJ,20,0))</f>
        <v/>
      </c>
      <c r="N38" s="1" t="str">
        <f>IF(B38="","",VLOOKUP(B38,Data!B:AJ,21,0))</f>
        <v/>
      </c>
      <c r="O38" s="31" t="str">
        <f>IF(B38="","",VLOOKUP(B38,Data!B:AJ,22,0))</f>
        <v/>
      </c>
      <c r="P38" s="1" t="str">
        <f>IF(B38="","",VLOOKUP(B38,Data!B:AJ,25,0))</f>
        <v/>
      </c>
      <c r="Q38" s="31" t="str">
        <f>IF(B38="","",VLOOKUP(B38,Data!B:AJ,26,0))</f>
        <v/>
      </c>
      <c r="R38" s="1" t="str">
        <f>IF(B38="","",VLOOKUP(B38,Data!B:AJ,27,0))</f>
        <v/>
      </c>
      <c r="S38" s="2" t="str">
        <f>IF(B38="","",VLOOKUP(B38,Data!B:AJ,30,0))</f>
        <v/>
      </c>
      <c r="T38" s="2" t="str">
        <f>IF(B38="","",VLOOKUP(B38,Data!B:AJ,28,0))</f>
        <v/>
      </c>
      <c r="U38" s="2" t="str">
        <f>IF(B38="","",VLOOKUP(B38,Data!B:AJ,29,0))</f>
        <v/>
      </c>
      <c r="V38" s="55" t="str">
        <f>IF(B38="","",VLOOKUP(B38,Data!B:AJ,31,0))</f>
        <v/>
      </c>
      <c r="W38" s="55" t="str">
        <f>IF(B38="","",VLOOKUP(B38,Data!B:AJ,32,0))</f>
        <v/>
      </c>
      <c r="X38" s="55" t="str">
        <f>IF(B38="","",VLOOKUP(B38,Data!B:AJ,33,0))</f>
        <v/>
      </c>
      <c r="Y38" s="55" t="str">
        <f>IF(B38="","",VLOOKUP(B38,Data!B:AJ,34,0))</f>
        <v/>
      </c>
      <c r="Z38" s="54" t="str">
        <f t="shared" si="2"/>
        <v/>
      </c>
      <c r="AA38" s="54" t="str">
        <f t="shared" si="3"/>
        <v/>
      </c>
    </row>
    <row r="39" spans="2:27">
      <c r="B39" s="1" t="str">
        <f>IF($B$2=0,"",IF(COUNT($B$4:B38)+1&gt;$B$2,"",COUNT($B$4:B38)+1))</f>
        <v/>
      </c>
      <c r="C39" s="1" t="str">
        <f>IF(B39="","",VLOOKUP(B39,Data!B:AJ,5,0))</f>
        <v/>
      </c>
      <c r="D39" s="1" t="str">
        <f>IF(B39="","",VLOOKUP(B39,Data!B:AJ,6,0))</f>
        <v/>
      </c>
      <c r="E39" s="31" t="str">
        <f>IF(B39="","",VLOOKUP(B39,Data!B:AJ,10,0))</f>
        <v/>
      </c>
      <c r="F39" s="2" t="str">
        <f>IF(B39="","",VLOOKUP(B39,Data!B:AJ,11,0))</f>
        <v/>
      </c>
      <c r="G39" s="1" t="str">
        <f>IF(B39="","",VLOOKUP(B39,Data!B:AJ,12,0))</f>
        <v/>
      </c>
      <c r="H39" s="2" t="str">
        <f>IF(B39="","",VLOOKUP(B39,Data!B:AJ,15,0))</f>
        <v/>
      </c>
      <c r="I39" s="2" t="str">
        <f>IF(B39="","",VLOOKUP(B39,Data!B:AJ,16,0))</f>
        <v/>
      </c>
      <c r="J39" s="2" t="str">
        <f>IF(B39="","",VLOOKUP(B39,Data!B:AJ,17,0))</f>
        <v/>
      </c>
      <c r="K39" s="48" t="str">
        <f>IF(B39="","",VLOOKUP(B39,Data!B:AJ,18,0))</f>
        <v/>
      </c>
      <c r="L39" s="2" t="str">
        <f>IF(B39="","",VLOOKUP(B39,Data!B:AJ,19,0))</f>
        <v/>
      </c>
      <c r="M39" s="1" t="str">
        <f>IF(B39="","",VLOOKUP(B39,Data!B:AJ,20,0))</f>
        <v/>
      </c>
      <c r="N39" s="1" t="str">
        <f>IF(B39="","",VLOOKUP(B39,Data!B:AJ,21,0))</f>
        <v/>
      </c>
      <c r="O39" s="31" t="str">
        <f>IF(B39="","",VLOOKUP(B39,Data!B:AJ,22,0))</f>
        <v/>
      </c>
      <c r="P39" s="1" t="str">
        <f>IF(B39="","",VLOOKUP(B39,Data!B:AJ,25,0))</f>
        <v/>
      </c>
      <c r="Q39" s="31" t="str">
        <f>IF(B39="","",VLOOKUP(B39,Data!B:AJ,26,0))</f>
        <v/>
      </c>
      <c r="R39" s="1" t="str">
        <f>IF(B39="","",VLOOKUP(B39,Data!B:AJ,27,0))</f>
        <v/>
      </c>
      <c r="S39" s="2" t="str">
        <f>IF(B39="","",VLOOKUP(B39,Data!B:AJ,30,0))</f>
        <v/>
      </c>
      <c r="T39" s="2" t="str">
        <f>IF(B39="","",VLOOKUP(B39,Data!B:AJ,28,0))</f>
        <v/>
      </c>
      <c r="U39" s="2" t="str">
        <f>IF(B39="","",VLOOKUP(B39,Data!B:AJ,29,0))</f>
        <v/>
      </c>
      <c r="V39" s="55" t="str">
        <f>IF(B39="","",VLOOKUP(B39,Data!B:AJ,31,0))</f>
        <v/>
      </c>
      <c r="W39" s="55" t="str">
        <f>IF(B39="","",VLOOKUP(B39,Data!B:AJ,32,0))</f>
        <v/>
      </c>
      <c r="X39" s="55" t="str">
        <f>IF(B39="","",VLOOKUP(B39,Data!B:AJ,33,0))</f>
        <v/>
      </c>
      <c r="Y39" s="55" t="str">
        <f>IF(B39="","",VLOOKUP(B39,Data!B:AJ,34,0))</f>
        <v/>
      </c>
      <c r="Z39" s="54" t="str">
        <f t="shared" si="2"/>
        <v/>
      </c>
      <c r="AA39" s="54" t="str">
        <f t="shared" si="3"/>
        <v/>
      </c>
    </row>
    <row r="40" spans="2:27">
      <c r="B40" s="1" t="str">
        <f>IF($B$2=0,"",IF(COUNT($B$4:B39)+1&gt;$B$2,"",COUNT($B$4:B39)+1))</f>
        <v/>
      </c>
      <c r="C40" s="1" t="str">
        <f>IF(B40="","",VLOOKUP(B40,Data!B:AJ,5,0))</f>
        <v/>
      </c>
      <c r="D40" s="1" t="str">
        <f>IF(B40="","",VLOOKUP(B40,Data!B:AJ,6,0))</f>
        <v/>
      </c>
      <c r="E40" s="31" t="str">
        <f>IF(B40="","",VLOOKUP(B40,Data!B:AJ,10,0))</f>
        <v/>
      </c>
      <c r="F40" s="2" t="str">
        <f>IF(B40="","",VLOOKUP(B40,Data!B:AJ,11,0))</f>
        <v/>
      </c>
      <c r="G40" s="1" t="str">
        <f>IF(B40="","",VLOOKUP(B40,Data!B:AJ,12,0))</f>
        <v/>
      </c>
      <c r="H40" s="2" t="str">
        <f>IF(B40="","",VLOOKUP(B40,Data!B:AJ,15,0))</f>
        <v/>
      </c>
      <c r="I40" s="2" t="str">
        <f>IF(B40="","",VLOOKUP(B40,Data!B:AJ,16,0))</f>
        <v/>
      </c>
      <c r="J40" s="2" t="str">
        <f>IF(B40="","",VLOOKUP(B40,Data!B:AJ,17,0))</f>
        <v/>
      </c>
      <c r="K40" s="48" t="str">
        <f>IF(B40="","",VLOOKUP(B40,Data!B:AJ,18,0))</f>
        <v/>
      </c>
      <c r="L40" s="2" t="str">
        <f>IF(B40="","",VLOOKUP(B40,Data!B:AJ,19,0))</f>
        <v/>
      </c>
      <c r="M40" s="1" t="str">
        <f>IF(B40="","",VLOOKUP(B40,Data!B:AJ,20,0))</f>
        <v/>
      </c>
      <c r="N40" s="1" t="str">
        <f>IF(B40="","",VLOOKUP(B40,Data!B:AJ,21,0))</f>
        <v/>
      </c>
      <c r="O40" s="31" t="str">
        <f>IF(B40="","",VLOOKUP(B40,Data!B:AJ,22,0))</f>
        <v/>
      </c>
      <c r="P40" s="1" t="str">
        <f>IF(B40="","",VLOOKUP(B40,Data!B:AJ,25,0))</f>
        <v/>
      </c>
      <c r="Q40" s="31" t="str">
        <f>IF(B40="","",VLOOKUP(B40,Data!B:AJ,26,0))</f>
        <v/>
      </c>
      <c r="R40" s="1" t="str">
        <f>IF(B40="","",VLOOKUP(B40,Data!B:AJ,27,0))</f>
        <v/>
      </c>
      <c r="S40" s="2" t="str">
        <f>IF(B40="","",VLOOKUP(B40,Data!B:AJ,30,0))</f>
        <v/>
      </c>
      <c r="T40" s="2" t="str">
        <f>IF(B40="","",VLOOKUP(B40,Data!B:AJ,28,0))</f>
        <v/>
      </c>
      <c r="U40" s="2" t="str">
        <f>IF(B40="","",VLOOKUP(B40,Data!B:AJ,29,0))</f>
        <v/>
      </c>
      <c r="V40" s="55" t="str">
        <f>IF(B40="","",VLOOKUP(B40,Data!B:AJ,31,0))</f>
        <v/>
      </c>
      <c r="W40" s="55" t="str">
        <f>IF(B40="","",VLOOKUP(B40,Data!B:AJ,32,0))</f>
        <v/>
      </c>
      <c r="X40" s="55" t="str">
        <f>IF(B40="","",VLOOKUP(B40,Data!B:AJ,33,0))</f>
        <v/>
      </c>
      <c r="Y40" s="55" t="str">
        <f>IF(B40="","",VLOOKUP(B40,Data!B:AJ,34,0))</f>
        <v/>
      </c>
      <c r="Z40" s="54" t="str">
        <f t="shared" si="2"/>
        <v/>
      </c>
      <c r="AA40" s="54" t="str">
        <f t="shared" si="3"/>
        <v/>
      </c>
    </row>
    <row r="41" spans="2:27">
      <c r="B41" s="1" t="str">
        <f>IF($B$2=0,"",IF(COUNT($B$4:B40)+1&gt;$B$2,"",COUNT($B$4:B40)+1))</f>
        <v/>
      </c>
      <c r="C41" s="1" t="str">
        <f>IF(B41="","",VLOOKUP(B41,Data!B:AJ,5,0))</f>
        <v/>
      </c>
      <c r="D41" s="1" t="str">
        <f>IF(B41="","",VLOOKUP(B41,Data!B:AJ,6,0))</f>
        <v/>
      </c>
      <c r="E41" s="31" t="str">
        <f>IF(B41="","",VLOOKUP(B41,Data!B:AJ,10,0))</f>
        <v/>
      </c>
      <c r="F41" s="2" t="str">
        <f>IF(B41="","",VLOOKUP(B41,Data!B:AJ,11,0))</f>
        <v/>
      </c>
      <c r="G41" s="1" t="str">
        <f>IF(B41="","",VLOOKUP(B41,Data!B:AJ,12,0))</f>
        <v/>
      </c>
      <c r="H41" s="2" t="str">
        <f>IF(B41="","",VLOOKUP(B41,Data!B:AJ,15,0))</f>
        <v/>
      </c>
      <c r="I41" s="2" t="str">
        <f>IF(B41="","",VLOOKUP(B41,Data!B:AJ,16,0))</f>
        <v/>
      </c>
      <c r="J41" s="2" t="str">
        <f>IF(B41="","",VLOOKUP(B41,Data!B:AJ,17,0))</f>
        <v/>
      </c>
      <c r="K41" s="48" t="str">
        <f>IF(B41="","",VLOOKUP(B41,Data!B:AJ,18,0))</f>
        <v/>
      </c>
      <c r="L41" s="2" t="str">
        <f>IF(B41="","",VLOOKUP(B41,Data!B:AJ,19,0))</f>
        <v/>
      </c>
      <c r="M41" s="1" t="str">
        <f>IF(B41="","",VLOOKUP(B41,Data!B:AJ,20,0))</f>
        <v/>
      </c>
      <c r="N41" s="1" t="str">
        <f>IF(B41="","",VLOOKUP(B41,Data!B:AJ,21,0))</f>
        <v/>
      </c>
      <c r="O41" s="31" t="str">
        <f>IF(B41="","",VLOOKUP(B41,Data!B:AJ,22,0))</f>
        <v/>
      </c>
      <c r="P41" s="1" t="str">
        <f>IF(B41="","",VLOOKUP(B41,Data!B:AJ,25,0))</f>
        <v/>
      </c>
      <c r="Q41" s="31" t="str">
        <f>IF(B41="","",VLOOKUP(B41,Data!B:AJ,26,0))</f>
        <v/>
      </c>
      <c r="R41" s="1" t="str">
        <f>IF(B41="","",VLOOKUP(B41,Data!B:AJ,27,0))</f>
        <v/>
      </c>
      <c r="S41" s="2" t="str">
        <f>IF(B41="","",VLOOKUP(B41,Data!B:AJ,30,0))</f>
        <v/>
      </c>
      <c r="T41" s="2" t="str">
        <f>IF(B41="","",VLOOKUP(B41,Data!B:AJ,28,0))</f>
        <v/>
      </c>
      <c r="U41" s="2" t="str">
        <f>IF(B41="","",VLOOKUP(B41,Data!B:AJ,29,0))</f>
        <v/>
      </c>
      <c r="V41" s="55" t="str">
        <f>IF(B41="","",VLOOKUP(B41,Data!B:AJ,31,0))</f>
        <v/>
      </c>
      <c r="W41" s="55" t="str">
        <f>IF(B41="","",VLOOKUP(B41,Data!B:AJ,32,0))</f>
        <v/>
      </c>
      <c r="X41" s="55" t="str">
        <f>IF(B41="","",VLOOKUP(B41,Data!B:AJ,33,0))</f>
        <v/>
      </c>
      <c r="Y41" s="55" t="str">
        <f>IF(B41="","",VLOOKUP(B41,Data!B:AJ,34,0))</f>
        <v/>
      </c>
      <c r="Z41" s="54" t="str">
        <f t="shared" si="2"/>
        <v/>
      </c>
      <c r="AA41" s="54" t="str">
        <f t="shared" si="3"/>
        <v/>
      </c>
    </row>
    <row r="42" spans="2:27">
      <c r="B42" s="1" t="str">
        <f>IF($B$2=0,"",IF(COUNT($B$4:B41)+1&gt;$B$2,"",COUNT($B$4:B41)+1))</f>
        <v/>
      </c>
      <c r="C42" s="1" t="str">
        <f>IF(B42="","",VLOOKUP(B42,Data!B:AJ,5,0))</f>
        <v/>
      </c>
      <c r="D42" s="1" t="str">
        <f>IF(B42="","",VLOOKUP(B42,Data!B:AJ,6,0))</f>
        <v/>
      </c>
      <c r="E42" s="31" t="str">
        <f>IF(B42="","",VLOOKUP(B42,Data!B:AJ,10,0))</f>
        <v/>
      </c>
      <c r="F42" s="2" t="str">
        <f>IF(B42="","",VLOOKUP(B42,Data!B:AJ,11,0))</f>
        <v/>
      </c>
      <c r="G42" s="1" t="str">
        <f>IF(B42="","",VLOOKUP(B42,Data!B:AJ,12,0))</f>
        <v/>
      </c>
      <c r="H42" s="2" t="str">
        <f>IF(B42="","",VLOOKUP(B42,Data!B:AJ,15,0))</f>
        <v/>
      </c>
      <c r="I42" s="2" t="str">
        <f>IF(B42="","",VLOOKUP(B42,Data!B:AJ,16,0))</f>
        <v/>
      </c>
      <c r="J42" s="2" t="str">
        <f>IF(B42="","",VLOOKUP(B42,Data!B:AJ,17,0))</f>
        <v/>
      </c>
      <c r="K42" s="48" t="str">
        <f>IF(B42="","",VLOOKUP(B42,Data!B:AJ,18,0))</f>
        <v/>
      </c>
      <c r="L42" s="2" t="str">
        <f>IF(B42="","",VLOOKUP(B42,Data!B:AJ,19,0))</f>
        <v/>
      </c>
      <c r="M42" s="1" t="str">
        <f>IF(B42="","",VLOOKUP(B42,Data!B:AJ,20,0))</f>
        <v/>
      </c>
      <c r="N42" s="1" t="str">
        <f>IF(B42="","",VLOOKUP(B42,Data!B:AJ,21,0))</f>
        <v/>
      </c>
      <c r="O42" s="31" t="str">
        <f>IF(B42="","",VLOOKUP(B42,Data!B:AJ,22,0))</f>
        <v/>
      </c>
      <c r="P42" s="1" t="str">
        <f>IF(B42="","",VLOOKUP(B42,Data!B:AJ,25,0))</f>
        <v/>
      </c>
      <c r="Q42" s="31" t="str">
        <f>IF(B42="","",VLOOKUP(B42,Data!B:AJ,26,0))</f>
        <v/>
      </c>
      <c r="R42" s="1" t="str">
        <f>IF(B42="","",VLOOKUP(B42,Data!B:AJ,27,0))</f>
        <v/>
      </c>
      <c r="S42" s="2" t="str">
        <f>IF(B42="","",VLOOKUP(B42,Data!B:AJ,30,0))</f>
        <v/>
      </c>
      <c r="T42" s="2" t="str">
        <f>IF(B42="","",VLOOKUP(B42,Data!B:AJ,28,0))</f>
        <v/>
      </c>
      <c r="U42" s="2" t="str">
        <f>IF(B42="","",VLOOKUP(B42,Data!B:AJ,29,0))</f>
        <v/>
      </c>
      <c r="V42" s="55" t="str">
        <f>IF(B42="","",VLOOKUP(B42,Data!B:AJ,31,0))</f>
        <v/>
      </c>
      <c r="W42" s="55" t="str">
        <f>IF(B42="","",VLOOKUP(B42,Data!B:AJ,32,0))</f>
        <v/>
      </c>
      <c r="X42" s="55" t="str">
        <f>IF(B42="","",VLOOKUP(B42,Data!B:AJ,33,0))</f>
        <v/>
      </c>
      <c r="Y42" s="55" t="str">
        <f>IF(B42="","",VLOOKUP(B42,Data!B:AJ,34,0))</f>
        <v/>
      </c>
      <c r="Z42" s="54" t="str">
        <f t="shared" si="2"/>
        <v/>
      </c>
      <c r="AA42" s="54" t="str">
        <f t="shared" si="3"/>
        <v/>
      </c>
    </row>
    <row r="43" spans="2:27">
      <c r="B43" s="1" t="str">
        <f>IF($B$2=0,"",IF(COUNT($B$4:B42)+1&gt;$B$2,"",COUNT($B$4:B42)+1))</f>
        <v/>
      </c>
      <c r="C43" s="1" t="str">
        <f>IF(B43="","",VLOOKUP(B43,Data!B:AJ,5,0))</f>
        <v/>
      </c>
      <c r="D43" s="1" t="str">
        <f>IF(B43="","",VLOOKUP(B43,Data!B:AJ,6,0))</f>
        <v/>
      </c>
      <c r="E43" s="31" t="str">
        <f>IF(B43="","",VLOOKUP(B43,Data!B:AJ,10,0))</f>
        <v/>
      </c>
      <c r="F43" s="2" t="str">
        <f>IF(B43="","",VLOOKUP(B43,Data!B:AJ,11,0))</f>
        <v/>
      </c>
      <c r="G43" s="1" t="str">
        <f>IF(B43="","",VLOOKUP(B43,Data!B:AJ,12,0))</f>
        <v/>
      </c>
      <c r="H43" s="2" t="str">
        <f>IF(B43="","",VLOOKUP(B43,Data!B:AJ,15,0))</f>
        <v/>
      </c>
      <c r="I43" s="2" t="str">
        <f>IF(B43="","",VLOOKUP(B43,Data!B:AJ,16,0))</f>
        <v/>
      </c>
      <c r="J43" s="2" t="str">
        <f>IF(B43="","",VLOOKUP(B43,Data!B:AJ,17,0))</f>
        <v/>
      </c>
      <c r="K43" s="48" t="str">
        <f>IF(B43="","",VLOOKUP(B43,Data!B:AJ,18,0))</f>
        <v/>
      </c>
      <c r="L43" s="2" t="str">
        <f>IF(B43="","",VLOOKUP(B43,Data!B:AJ,19,0))</f>
        <v/>
      </c>
      <c r="M43" s="1" t="str">
        <f>IF(B43="","",VLOOKUP(B43,Data!B:AJ,20,0))</f>
        <v/>
      </c>
      <c r="N43" s="1" t="str">
        <f>IF(B43="","",VLOOKUP(B43,Data!B:AJ,21,0))</f>
        <v/>
      </c>
      <c r="O43" s="31" t="str">
        <f>IF(B43="","",VLOOKUP(B43,Data!B:AJ,22,0))</f>
        <v/>
      </c>
      <c r="P43" s="1" t="str">
        <f>IF(B43="","",VLOOKUP(B43,Data!B:AJ,25,0))</f>
        <v/>
      </c>
      <c r="Q43" s="31" t="str">
        <f>IF(B43="","",VLOOKUP(B43,Data!B:AJ,26,0))</f>
        <v/>
      </c>
      <c r="R43" s="1" t="str">
        <f>IF(B43="","",VLOOKUP(B43,Data!B:AJ,27,0))</f>
        <v/>
      </c>
      <c r="S43" s="2" t="str">
        <f>IF(B43="","",VLOOKUP(B43,Data!B:AJ,30,0))</f>
        <v/>
      </c>
      <c r="T43" s="2" t="str">
        <f>IF(B43="","",VLOOKUP(B43,Data!B:AJ,28,0))</f>
        <v/>
      </c>
      <c r="U43" s="2" t="str">
        <f>IF(B43="","",VLOOKUP(B43,Data!B:AJ,29,0))</f>
        <v/>
      </c>
      <c r="V43" s="55" t="str">
        <f>IF(B43="","",VLOOKUP(B43,Data!B:AJ,31,0))</f>
        <v/>
      </c>
      <c r="W43" s="55" t="str">
        <f>IF(B43="","",VLOOKUP(B43,Data!B:AJ,32,0))</f>
        <v/>
      </c>
      <c r="X43" s="55" t="str">
        <f>IF(B43="","",VLOOKUP(B43,Data!B:AJ,33,0))</f>
        <v/>
      </c>
      <c r="Y43" s="55" t="str">
        <f>IF(B43="","",VLOOKUP(B43,Data!B:AJ,34,0))</f>
        <v/>
      </c>
      <c r="Z43" s="54" t="str">
        <f t="shared" si="2"/>
        <v/>
      </c>
      <c r="AA43" s="54" t="str">
        <f t="shared" si="3"/>
        <v/>
      </c>
    </row>
    <row r="44" spans="2:27">
      <c r="B44" s="1" t="str">
        <f>IF($B$2=0,"",IF(COUNT($B$4:B43)+1&gt;$B$2,"",COUNT($B$4:B43)+1))</f>
        <v/>
      </c>
      <c r="C44" s="1" t="str">
        <f>IF(B44="","",VLOOKUP(B44,Data!B:AJ,5,0))</f>
        <v/>
      </c>
      <c r="D44" s="1" t="str">
        <f>IF(B44="","",VLOOKUP(B44,Data!B:AJ,6,0))</f>
        <v/>
      </c>
      <c r="E44" s="31" t="str">
        <f>IF(B44="","",VLOOKUP(B44,Data!B:AJ,10,0))</f>
        <v/>
      </c>
      <c r="F44" s="2" t="str">
        <f>IF(B44="","",VLOOKUP(B44,Data!B:AJ,11,0))</f>
        <v/>
      </c>
      <c r="G44" s="1" t="str">
        <f>IF(B44="","",VLOOKUP(B44,Data!B:AJ,12,0))</f>
        <v/>
      </c>
      <c r="H44" s="2" t="str">
        <f>IF(B44="","",VLOOKUP(B44,Data!B:AJ,15,0))</f>
        <v/>
      </c>
      <c r="I44" s="2" t="str">
        <f>IF(B44="","",VLOOKUP(B44,Data!B:AJ,16,0))</f>
        <v/>
      </c>
      <c r="J44" s="2" t="str">
        <f>IF(B44="","",VLOOKUP(B44,Data!B:AJ,17,0))</f>
        <v/>
      </c>
      <c r="K44" s="48" t="str">
        <f>IF(B44="","",VLOOKUP(B44,Data!B:AJ,18,0))</f>
        <v/>
      </c>
      <c r="L44" s="2" t="str">
        <f>IF(B44="","",VLOOKUP(B44,Data!B:AJ,19,0))</f>
        <v/>
      </c>
      <c r="M44" s="1" t="str">
        <f>IF(B44="","",VLOOKUP(B44,Data!B:AJ,20,0))</f>
        <v/>
      </c>
      <c r="N44" s="1" t="str">
        <f>IF(B44="","",VLOOKUP(B44,Data!B:AJ,21,0))</f>
        <v/>
      </c>
      <c r="O44" s="31" t="str">
        <f>IF(B44="","",VLOOKUP(B44,Data!B:AJ,22,0))</f>
        <v/>
      </c>
      <c r="P44" s="1" t="str">
        <f>IF(B44="","",VLOOKUP(B44,Data!B:AJ,25,0))</f>
        <v/>
      </c>
      <c r="Q44" s="31" t="str">
        <f>IF(B44="","",VLOOKUP(B44,Data!B:AJ,26,0))</f>
        <v/>
      </c>
      <c r="R44" s="1" t="str">
        <f>IF(B44="","",VLOOKUP(B44,Data!B:AJ,27,0))</f>
        <v/>
      </c>
      <c r="S44" s="2" t="str">
        <f>IF(B44="","",VLOOKUP(B44,Data!B:AJ,30,0))</f>
        <v/>
      </c>
      <c r="T44" s="2" t="str">
        <f>IF(B44="","",VLOOKUP(B44,Data!B:AJ,28,0))</f>
        <v/>
      </c>
      <c r="U44" s="2" t="str">
        <f>IF(B44="","",VLOOKUP(B44,Data!B:AJ,29,0))</f>
        <v/>
      </c>
      <c r="V44" s="55" t="str">
        <f>IF(B44="","",VLOOKUP(B44,Data!B:AJ,31,0))</f>
        <v/>
      </c>
      <c r="W44" s="55" t="str">
        <f>IF(B44="","",VLOOKUP(B44,Data!B:AJ,32,0))</f>
        <v/>
      </c>
      <c r="X44" s="55" t="str">
        <f>IF(B44="","",VLOOKUP(B44,Data!B:AJ,33,0))</f>
        <v/>
      </c>
      <c r="Y44" s="55" t="str">
        <f>IF(B44="","",VLOOKUP(B44,Data!B:AJ,34,0))</f>
        <v/>
      </c>
      <c r="Z44" s="54" t="str">
        <f t="shared" si="2"/>
        <v/>
      </c>
      <c r="AA44" s="54" t="str">
        <f t="shared" si="3"/>
        <v/>
      </c>
    </row>
    <row r="45" spans="2:27">
      <c r="B45" s="1" t="str">
        <f>IF($B$2=0,"",IF(COUNT($B$4:B44)+1&gt;$B$2,"",COUNT($B$4:B44)+1))</f>
        <v/>
      </c>
      <c r="C45" s="1" t="str">
        <f>IF(B45="","",VLOOKUP(B45,Data!B:AJ,5,0))</f>
        <v/>
      </c>
      <c r="D45" s="1" t="str">
        <f>IF(B45="","",VLOOKUP(B45,Data!B:AJ,6,0))</f>
        <v/>
      </c>
      <c r="E45" s="31" t="str">
        <f>IF(B45="","",VLOOKUP(B45,Data!B:AJ,10,0))</f>
        <v/>
      </c>
      <c r="F45" s="2" t="str">
        <f>IF(B45="","",VLOOKUP(B45,Data!B:AJ,11,0))</f>
        <v/>
      </c>
      <c r="G45" s="1" t="str">
        <f>IF(B45="","",VLOOKUP(B45,Data!B:AJ,12,0))</f>
        <v/>
      </c>
      <c r="H45" s="2" t="str">
        <f>IF(B45="","",VLOOKUP(B45,Data!B:AJ,15,0))</f>
        <v/>
      </c>
      <c r="I45" s="2" t="str">
        <f>IF(B45="","",VLOOKUP(B45,Data!B:AJ,16,0))</f>
        <v/>
      </c>
      <c r="J45" s="2" t="str">
        <f>IF(B45="","",VLOOKUP(B45,Data!B:AJ,17,0))</f>
        <v/>
      </c>
      <c r="K45" s="48" t="str">
        <f>IF(B45="","",VLOOKUP(B45,Data!B:AJ,18,0))</f>
        <v/>
      </c>
      <c r="L45" s="2" t="str">
        <f>IF(B45="","",VLOOKUP(B45,Data!B:AJ,19,0))</f>
        <v/>
      </c>
      <c r="M45" s="1" t="str">
        <f>IF(B45="","",VLOOKUP(B45,Data!B:AJ,20,0))</f>
        <v/>
      </c>
      <c r="N45" s="1" t="str">
        <f>IF(B45="","",VLOOKUP(B45,Data!B:AJ,21,0))</f>
        <v/>
      </c>
      <c r="O45" s="31" t="str">
        <f>IF(B45="","",VLOOKUP(B45,Data!B:AJ,22,0))</f>
        <v/>
      </c>
      <c r="P45" s="1" t="str">
        <f>IF(B45="","",VLOOKUP(B45,Data!B:AJ,25,0))</f>
        <v/>
      </c>
      <c r="Q45" s="31" t="str">
        <f>IF(B45="","",VLOOKUP(B45,Data!B:AJ,26,0))</f>
        <v/>
      </c>
      <c r="R45" s="1" t="str">
        <f>IF(B45="","",VLOOKUP(B45,Data!B:AJ,27,0))</f>
        <v/>
      </c>
      <c r="S45" s="2" t="str">
        <f>IF(B45="","",VLOOKUP(B45,Data!B:AJ,30,0))</f>
        <v/>
      </c>
      <c r="T45" s="2" t="str">
        <f>IF(B45="","",VLOOKUP(B45,Data!B:AJ,28,0))</f>
        <v/>
      </c>
      <c r="U45" s="2" t="str">
        <f>IF(B45="","",VLOOKUP(B45,Data!B:AJ,29,0))</f>
        <v/>
      </c>
      <c r="V45" s="55" t="str">
        <f>IF(B45="","",VLOOKUP(B45,Data!B:AJ,31,0))</f>
        <v/>
      </c>
      <c r="W45" s="55" t="str">
        <f>IF(B45="","",VLOOKUP(B45,Data!B:AJ,32,0))</f>
        <v/>
      </c>
      <c r="X45" s="55" t="str">
        <f>IF(B45="","",VLOOKUP(B45,Data!B:AJ,33,0))</f>
        <v/>
      </c>
      <c r="Y45" s="55" t="str">
        <f>IF(B45="","",VLOOKUP(B45,Data!B:AJ,34,0))</f>
        <v/>
      </c>
      <c r="Z45" s="54" t="str">
        <f t="shared" si="2"/>
        <v/>
      </c>
      <c r="AA45" s="54" t="str">
        <f t="shared" si="3"/>
        <v/>
      </c>
    </row>
    <row r="46" spans="2:27">
      <c r="B46" s="1" t="str">
        <f>IF($B$2=0,"",IF(COUNT($B$4:B45)+1&gt;$B$2,"",COUNT($B$4:B45)+1))</f>
        <v/>
      </c>
      <c r="C46" s="1" t="str">
        <f>IF(B46="","",VLOOKUP(B46,Data!B:AJ,5,0))</f>
        <v/>
      </c>
      <c r="D46" s="1" t="str">
        <f>IF(B46="","",VLOOKUP(B46,Data!B:AJ,6,0))</f>
        <v/>
      </c>
      <c r="E46" s="31" t="str">
        <f>IF(B46="","",VLOOKUP(B46,Data!B:AJ,10,0))</f>
        <v/>
      </c>
      <c r="F46" s="2" t="str">
        <f>IF(B46="","",VLOOKUP(B46,Data!B:AJ,11,0))</f>
        <v/>
      </c>
      <c r="G46" s="1" t="str">
        <f>IF(B46="","",VLOOKUP(B46,Data!B:AJ,12,0))</f>
        <v/>
      </c>
      <c r="H46" s="2" t="str">
        <f>IF(B46="","",VLOOKUP(B46,Data!B:AJ,15,0))</f>
        <v/>
      </c>
      <c r="I46" s="2" t="str">
        <f>IF(B46="","",VLOOKUP(B46,Data!B:AJ,16,0))</f>
        <v/>
      </c>
      <c r="J46" s="2" t="str">
        <f>IF(B46="","",VLOOKUP(B46,Data!B:AJ,17,0))</f>
        <v/>
      </c>
      <c r="K46" s="48" t="str">
        <f>IF(B46="","",VLOOKUP(B46,Data!B:AJ,18,0))</f>
        <v/>
      </c>
      <c r="L46" s="2" t="str">
        <f>IF(B46="","",VLOOKUP(B46,Data!B:AJ,19,0))</f>
        <v/>
      </c>
      <c r="M46" s="1" t="str">
        <f>IF(B46="","",VLOOKUP(B46,Data!B:AJ,20,0))</f>
        <v/>
      </c>
      <c r="N46" s="1" t="str">
        <f>IF(B46="","",VLOOKUP(B46,Data!B:AJ,21,0))</f>
        <v/>
      </c>
      <c r="O46" s="31" t="str">
        <f>IF(B46="","",VLOOKUP(B46,Data!B:AJ,22,0))</f>
        <v/>
      </c>
      <c r="P46" s="1" t="str">
        <f>IF(B46="","",VLOOKUP(B46,Data!B:AJ,25,0))</f>
        <v/>
      </c>
      <c r="Q46" s="31" t="str">
        <f>IF(B46="","",VLOOKUP(B46,Data!B:AJ,26,0))</f>
        <v/>
      </c>
      <c r="R46" s="1" t="str">
        <f>IF(B46="","",VLOOKUP(B46,Data!B:AJ,27,0))</f>
        <v/>
      </c>
      <c r="S46" s="2" t="str">
        <f>IF(B46="","",VLOOKUP(B46,Data!B:AJ,30,0))</f>
        <v/>
      </c>
      <c r="T46" s="2" t="str">
        <f>IF(B46="","",VLOOKUP(B46,Data!B:AJ,28,0))</f>
        <v/>
      </c>
      <c r="U46" s="2" t="str">
        <f>IF(B46="","",VLOOKUP(B46,Data!B:AJ,29,0))</f>
        <v/>
      </c>
      <c r="V46" s="55" t="str">
        <f>IF(B46="","",VLOOKUP(B46,Data!B:AJ,31,0))</f>
        <v/>
      </c>
      <c r="W46" s="55" t="str">
        <f>IF(B46="","",VLOOKUP(B46,Data!B:AJ,32,0))</f>
        <v/>
      </c>
      <c r="X46" s="55" t="str">
        <f>IF(B46="","",VLOOKUP(B46,Data!B:AJ,33,0))</f>
        <v/>
      </c>
      <c r="Y46" s="55" t="str">
        <f>IF(B46="","",VLOOKUP(B46,Data!B:AJ,34,0))</f>
        <v/>
      </c>
      <c r="Z46" s="54" t="str">
        <f t="shared" si="2"/>
        <v/>
      </c>
      <c r="AA46" s="54" t="str">
        <f t="shared" si="3"/>
        <v/>
      </c>
    </row>
    <row r="47" spans="2:27">
      <c r="B47" s="1" t="str">
        <f>IF($B$2=0,"",IF(COUNT($B$4:B46)+1&gt;$B$2,"",COUNT($B$4:B46)+1))</f>
        <v/>
      </c>
      <c r="C47" s="1" t="str">
        <f>IF(B47="","",VLOOKUP(B47,Data!B:AJ,5,0))</f>
        <v/>
      </c>
      <c r="D47" s="1" t="str">
        <f>IF(B47="","",VLOOKUP(B47,Data!B:AJ,6,0))</f>
        <v/>
      </c>
      <c r="E47" s="31" t="str">
        <f>IF(B47="","",VLOOKUP(B47,Data!B:AJ,10,0))</f>
        <v/>
      </c>
      <c r="F47" s="2" t="str">
        <f>IF(B47="","",VLOOKUP(B47,Data!B:AJ,11,0))</f>
        <v/>
      </c>
      <c r="G47" s="1" t="str">
        <f>IF(B47="","",VLOOKUP(B47,Data!B:AJ,12,0))</f>
        <v/>
      </c>
      <c r="H47" s="2" t="str">
        <f>IF(B47="","",VLOOKUP(B47,Data!B:AJ,15,0))</f>
        <v/>
      </c>
      <c r="I47" s="2" t="str">
        <f>IF(B47="","",VLOOKUP(B47,Data!B:AJ,16,0))</f>
        <v/>
      </c>
      <c r="J47" s="2" t="str">
        <f>IF(B47="","",VLOOKUP(B47,Data!B:AJ,17,0))</f>
        <v/>
      </c>
      <c r="K47" s="48" t="str">
        <f>IF(B47="","",VLOOKUP(B47,Data!B:AJ,18,0))</f>
        <v/>
      </c>
      <c r="L47" s="2" t="str">
        <f>IF(B47="","",VLOOKUP(B47,Data!B:AJ,19,0))</f>
        <v/>
      </c>
      <c r="M47" s="1" t="str">
        <f>IF(B47="","",VLOOKUP(B47,Data!B:AJ,20,0))</f>
        <v/>
      </c>
      <c r="N47" s="1" t="str">
        <f>IF(B47="","",VLOOKUP(B47,Data!B:AJ,21,0))</f>
        <v/>
      </c>
      <c r="O47" s="31" t="str">
        <f>IF(B47="","",VLOOKUP(B47,Data!B:AJ,22,0))</f>
        <v/>
      </c>
      <c r="P47" s="1" t="str">
        <f>IF(B47="","",VLOOKUP(B47,Data!B:AJ,25,0))</f>
        <v/>
      </c>
      <c r="Q47" s="31" t="str">
        <f>IF(B47="","",VLOOKUP(B47,Data!B:AJ,26,0))</f>
        <v/>
      </c>
      <c r="R47" s="1" t="str">
        <f>IF(B47="","",VLOOKUP(B47,Data!B:AJ,27,0))</f>
        <v/>
      </c>
      <c r="S47" s="2" t="str">
        <f>IF(B47="","",VLOOKUP(B47,Data!B:AJ,30,0))</f>
        <v/>
      </c>
      <c r="T47" s="2" t="str">
        <f>IF(B47="","",VLOOKUP(B47,Data!B:AJ,28,0))</f>
        <v/>
      </c>
      <c r="U47" s="2" t="str">
        <f>IF(B47="","",VLOOKUP(B47,Data!B:AJ,29,0))</f>
        <v/>
      </c>
      <c r="V47" s="55" t="str">
        <f>IF(B47="","",VLOOKUP(B47,Data!B:AJ,31,0))</f>
        <v/>
      </c>
      <c r="W47" s="55" t="str">
        <f>IF(B47="","",VLOOKUP(B47,Data!B:AJ,32,0))</f>
        <v/>
      </c>
      <c r="X47" s="55" t="str">
        <f>IF(B47="","",VLOOKUP(B47,Data!B:AJ,33,0))</f>
        <v/>
      </c>
      <c r="Y47" s="55" t="str">
        <f>IF(B47="","",VLOOKUP(B47,Data!B:AJ,34,0))</f>
        <v/>
      </c>
      <c r="Z47" s="54" t="str">
        <f t="shared" si="2"/>
        <v/>
      </c>
      <c r="AA47" s="54" t="str">
        <f t="shared" si="3"/>
        <v/>
      </c>
    </row>
    <row r="48" spans="2:27">
      <c r="B48" s="1" t="str">
        <f>IF($B$2=0,"",IF(COUNT($B$4:B47)+1&gt;$B$2,"",COUNT($B$4:B47)+1))</f>
        <v/>
      </c>
      <c r="C48" s="1" t="str">
        <f>IF(B48="","",VLOOKUP(B48,Data!B:AJ,5,0))</f>
        <v/>
      </c>
      <c r="D48" s="1" t="str">
        <f>IF(B48="","",VLOOKUP(B48,Data!B:AJ,6,0))</f>
        <v/>
      </c>
      <c r="E48" s="31" t="str">
        <f>IF(B48="","",VLOOKUP(B48,Data!B:AJ,10,0))</f>
        <v/>
      </c>
      <c r="F48" s="2" t="str">
        <f>IF(B48="","",VLOOKUP(B48,Data!B:AJ,11,0))</f>
        <v/>
      </c>
      <c r="G48" s="1" t="str">
        <f>IF(B48="","",VLOOKUP(B48,Data!B:AJ,12,0))</f>
        <v/>
      </c>
      <c r="H48" s="2" t="str">
        <f>IF(B48="","",VLOOKUP(B48,Data!B:AJ,15,0))</f>
        <v/>
      </c>
      <c r="I48" s="2" t="str">
        <f>IF(B48="","",VLOOKUP(B48,Data!B:AJ,16,0))</f>
        <v/>
      </c>
      <c r="J48" s="2" t="str">
        <f>IF(B48="","",VLOOKUP(B48,Data!B:AJ,17,0))</f>
        <v/>
      </c>
      <c r="K48" s="48" t="str">
        <f>IF(B48="","",VLOOKUP(B48,Data!B:AJ,18,0))</f>
        <v/>
      </c>
      <c r="L48" s="2" t="str">
        <f>IF(B48="","",VLOOKUP(B48,Data!B:AJ,19,0))</f>
        <v/>
      </c>
      <c r="M48" s="1" t="str">
        <f>IF(B48="","",VLOOKUP(B48,Data!B:AJ,20,0))</f>
        <v/>
      </c>
      <c r="N48" s="1" t="str">
        <f>IF(B48="","",VLOOKUP(B48,Data!B:AJ,21,0))</f>
        <v/>
      </c>
      <c r="O48" s="31" t="str">
        <f>IF(B48="","",VLOOKUP(B48,Data!B:AJ,22,0))</f>
        <v/>
      </c>
      <c r="P48" s="1" t="str">
        <f>IF(B48="","",VLOOKUP(B48,Data!B:AJ,25,0))</f>
        <v/>
      </c>
      <c r="Q48" s="31" t="str">
        <f>IF(B48="","",VLOOKUP(B48,Data!B:AJ,26,0))</f>
        <v/>
      </c>
      <c r="R48" s="1" t="str">
        <f>IF(B48="","",VLOOKUP(B48,Data!B:AJ,27,0))</f>
        <v/>
      </c>
      <c r="S48" s="2" t="str">
        <f>IF(B48="","",VLOOKUP(B48,Data!B:AJ,30,0))</f>
        <v/>
      </c>
      <c r="T48" s="2" t="str">
        <f>IF(B48="","",VLOOKUP(B48,Data!B:AJ,28,0))</f>
        <v/>
      </c>
      <c r="U48" s="2" t="str">
        <f>IF(B48="","",VLOOKUP(B48,Data!B:AJ,29,0))</f>
        <v/>
      </c>
      <c r="V48" s="55" t="str">
        <f>IF(B48="","",VLOOKUP(B48,Data!B:AJ,31,0))</f>
        <v/>
      </c>
      <c r="W48" s="55" t="str">
        <f>IF(B48="","",VLOOKUP(B48,Data!B:AJ,32,0))</f>
        <v/>
      </c>
      <c r="X48" s="55" t="str">
        <f>IF(B48="","",VLOOKUP(B48,Data!B:AJ,33,0))</f>
        <v/>
      </c>
      <c r="Y48" s="55" t="str">
        <f>IF(B48="","",VLOOKUP(B48,Data!B:AJ,34,0))</f>
        <v/>
      </c>
      <c r="Z48" s="54" t="str">
        <f t="shared" si="2"/>
        <v/>
      </c>
      <c r="AA48" s="54" t="str">
        <f t="shared" si="3"/>
        <v/>
      </c>
    </row>
    <row r="49" spans="2:27">
      <c r="B49" s="1" t="str">
        <f>IF($B$2=0,"",IF(COUNT($B$4:B48)+1&gt;$B$2,"",COUNT($B$4:B48)+1))</f>
        <v/>
      </c>
      <c r="C49" s="1" t="str">
        <f>IF(B49="","",VLOOKUP(B49,Data!B:AJ,5,0))</f>
        <v/>
      </c>
      <c r="D49" s="1" t="str">
        <f>IF(B49="","",VLOOKUP(B49,Data!B:AJ,6,0))</f>
        <v/>
      </c>
      <c r="E49" s="31" t="str">
        <f>IF(B49="","",VLOOKUP(B49,Data!B:AJ,10,0))</f>
        <v/>
      </c>
      <c r="F49" s="2" t="str">
        <f>IF(B49="","",VLOOKUP(B49,Data!B:AJ,11,0))</f>
        <v/>
      </c>
      <c r="G49" s="1" t="str">
        <f>IF(B49="","",VLOOKUP(B49,Data!B:AJ,12,0))</f>
        <v/>
      </c>
      <c r="H49" s="2" t="str">
        <f>IF(B49="","",VLOOKUP(B49,Data!B:AJ,15,0))</f>
        <v/>
      </c>
      <c r="I49" s="2" t="str">
        <f>IF(B49="","",VLOOKUP(B49,Data!B:AJ,16,0))</f>
        <v/>
      </c>
      <c r="J49" s="2" t="str">
        <f>IF(B49="","",VLOOKUP(B49,Data!B:AJ,17,0))</f>
        <v/>
      </c>
      <c r="K49" s="48" t="str">
        <f>IF(B49="","",VLOOKUP(B49,Data!B:AJ,18,0))</f>
        <v/>
      </c>
      <c r="L49" s="2" t="str">
        <f>IF(B49="","",VLOOKUP(B49,Data!B:AJ,19,0))</f>
        <v/>
      </c>
      <c r="M49" s="1" t="str">
        <f>IF(B49="","",VLOOKUP(B49,Data!B:AJ,20,0))</f>
        <v/>
      </c>
      <c r="N49" s="1" t="str">
        <f>IF(B49="","",VLOOKUP(B49,Data!B:AJ,21,0))</f>
        <v/>
      </c>
      <c r="O49" s="31" t="str">
        <f>IF(B49="","",VLOOKUP(B49,Data!B:AJ,22,0))</f>
        <v/>
      </c>
      <c r="P49" s="1" t="str">
        <f>IF(B49="","",VLOOKUP(B49,Data!B:AJ,25,0))</f>
        <v/>
      </c>
      <c r="Q49" s="31" t="str">
        <f>IF(B49="","",VLOOKUP(B49,Data!B:AJ,26,0))</f>
        <v/>
      </c>
      <c r="R49" s="1" t="str">
        <f>IF(B49="","",VLOOKUP(B49,Data!B:AJ,27,0))</f>
        <v/>
      </c>
      <c r="S49" s="2" t="str">
        <f>IF(B49="","",VLOOKUP(B49,Data!B:AJ,30,0))</f>
        <v/>
      </c>
      <c r="T49" s="2" t="str">
        <f>IF(B49="","",VLOOKUP(B49,Data!B:AJ,28,0))</f>
        <v/>
      </c>
      <c r="U49" s="2" t="str">
        <f>IF(B49="","",VLOOKUP(B49,Data!B:AJ,29,0))</f>
        <v/>
      </c>
      <c r="V49" s="55" t="str">
        <f>IF(B49="","",VLOOKUP(B49,Data!B:AJ,31,0))</f>
        <v/>
      </c>
      <c r="W49" s="55" t="str">
        <f>IF(B49="","",VLOOKUP(B49,Data!B:AJ,32,0))</f>
        <v/>
      </c>
      <c r="X49" s="55" t="str">
        <f>IF(B49="","",VLOOKUP(B49,Data!B:AJ,33,0))</f>
        <v/>
      </c>
      <c r="Y49" s="55" t="str">
        <f>IF(B49="","",VLOOKUP(B49,Data!B:AJ,34,0))</f>
        <v/>
      </c>
      <c r="Z49" s="54" t="str">
        <f t="shared" si="2"/>
        <v/>
      </c>
      <c r="AA49" s="54" t="str">
        <f t="shared" si="3"/>
        <v/>
      </c>
    </row>
    <row r="50" spans="2:27">
      <c r="B50" s="1" t="str">
        <f>IF($B$2=0,"",IF(COUNT($B$4:B49)+1&gt;$B$2,"",COUNT($B$4:B49)+1))</f>
        <v/>
      </c>
      <c r="C50" s="1" t="str">
        <f>IF(B50="","",VLOOKUP(B50,Data!B:AJ,5,0))</f>
        <v/>
      </c>
      <c r="D50" s="1" t="str">
        <f>IF(B50="","",VLOOKUP(B50,Data!B:AJ,6,0))</f>
        <v/>
      </c>
      <c r="E50" s="31" t="str">
        <f>IF(B50="","",VLOOKUP(B50,Data!B:AJ,10,0))</f>
        <v/>
      </c>
      <c r="F50" s="2" t="str">
        <f>IF(B50="","",VLOOKUP(B50,Data!B:AJ,11,0))</f>
        <v/>
      </c>
      <c r="G50" s="1" t="str">
        <f>IF(B50="","",VLOOKUP(B50,Data!B:AJ,12,0))</f>
        <v/>
      </c>
      <c r="H50" s="2" t="str">
        <f>IF(B50="","",VLOOKUP(B50,Data!B:AJ,15,0))</f>
        <v/>
      </c>
      <c r="I50" s="2" t="str">
        <f>IF(B50="","",VLOOKUP(B50,Data!B:AJ,16,0))</f>
        <v/>
      </c>
      <c r="J50" s="2" t="str">
        <f>IF(B50="","",VLOOKUP(B50,Data!B:AJ,17,0))</f>
        <v/>
      </c>
      <c r="K50" s="48" t="str">
        <f>IF(B50="","",VLOOKUP(B50,Data!B:AJ,18,0))</f>
        <v/>
      </c>
      <c r="L50" s="2" t="str">
        <f>IF(B50="","",VLOOKUP(B50,Data!B:AJ,19,0))</f>
        <v/>
      </c>
      <c r="M50" s="1" t="str">
        <f>IF(B50="","",VLOOKUP(B50,Data!B:AJ,20,0))</f>
        <v/>
      </c>
      <c r="N50" s="1" t="str">
        <f>IF(B50="","",VLOOKUP(B50,Data!B:AJ,21,0))</f>
        <v/>
      </c>
      <c r="O50" s="31" t="str">
        <f>IF(B50="","",VLOOKUP(B50,Data!B:AJ,22,0))</f>
        <v/>
      </c>
      <c r="P50" s="1" t="str">
        <f>IF(B50="","",VLOOKUP(B50,Data!B:AJ,25,0))</f>
        <v/>
      </c>
      <c r="Q50" s="31" t="str">
        <f>IF(B50="","",VLOOKUP(B50,Data!B:AJ,26,0))</f>
        <v/>
      </c>
      <c r="R50" s="1" t="str">
        <f>IF(B50="","",VLOOKUP(B50,Data!B:AJ,27,0))</f>
        <v/>
      </c>
      <c r="S50" s="2" t="str">
        <f>IF(B50="","",VLOOKUP(B50,Data!B:AJ,30,0))</f>
        <v/>
      </c>
      <c r="T50" s="2" t="str">
        <f>IF(B50="","",VLOOKUP(B50,Data!B:AJ,28,0))</f>
        <v/>
      </c>
      <c r="U50" s="2" t="str">
        <f>IF(B50="","",VLOOKUP(B50,Data!B:AJ,29,0))</f>
        <v/>
      </c>
      <c r="V50" s="55" t="str">
        <f>IF(B50="","",VLOOKUP(B50,Data!B:AJ,31,0))</f>
        <v/>
      </c>
      <c r="W50" s="55" t="str">
        <f>IF(B50="","",VLOOKUP(B50,Data!B:AJ,32,0))</f>
        <v/>
      </c>
      <c r="X50" s="55" t="str">
        <f>IF(B50="","",VLOOKUP(B50,Data!B:AJ,33,0))</f>
        <v/>
      </c>
      <c r="Y50" s="55" t="str">
        <f>IF(B50="","",VLOOKUP(B50,Data!B:AJ,34,0))</f>
        <v/>
      </c>
      <c r="Z50" s="54" t="str">
        <f t="shared" si="2"/>
        <v/>
      </c>
      <c r="AA50" s="54" t="str">
        <f t="shared" si="3"/>
        <v/>
      </c>
    </row>
    <row r="51" spans="2:27">
      <c r="B51" s="1" t="str">
        <f>IF($B$2=0,"",IF(COUNT($B$4:B50)+1&gt;$B$2,"",COUNT($B$4:B50)+1))</f>
        <v/>
      </c>
      <c r="C51" s="1" t="str">
        <f>IF(B51="","",VLOOKUP(B51,Data!B:AJ,5,0))</f>
        <v/>
      </c>
      <c r="D51" s="1" t="str">
        <f>IF(B51="","",VLOOKUP(B51,Data!B:AJ,6,0))</f>
        <v/>
      </c>
      <c r="E51" s="31" t="str">
        <f>IF(B51="","",VLOOKUP(B51,Data!B:AJ,10,0))</f>
        <v/>
      </c>
      <c r="F51" s="2" t="str">
        <f>IF(B51="","",VLOOKUP(B51,Data!B:AJ,11,0))</f>
        <v/>
      </c>
      <c r="G51" s="1" t="str">
        <f>IF(B51="","",VLOOKUP(B51,Data!B:AJ,12,0))</f>
        <v/>
      </c>
      <c r="H51" s="2" t="str">
        <f>IF(B51="","",VLOOKUP(B51,Data!B:AJ,15,0))</f>
        <v/>
      </c>
      <c r="I51" s="2" t="str">
        <f>IF(B51="","",VLOOKUP(B51,Data!B:AJ,16,0))</f>
        <v/>
      </c>
      <c r="J51" s="2" t="str">
        <f>IF(B51="","",VLOOKUP(B51,Data!B:AJ,17,0))</f>
        <v/>
      </c>
      <c r="K51" s="48" t="str">
        <f>IF(B51="","",VLOOKUP(B51,Data!B:AJ,18,0))</f>
        <v/>
      </c>
      <c r="L51" s="2" t="str">
        <f>IF(B51="","",VLOOKUP(B51,Data!B:AJ,19,0))</f>
        <v/>
      </c>
      <c r="M51" s="1" t="str">
        <f>IF(B51="","",VLOOKUP(B51,Data!B:AJ,20,0))</f>
        <v/>
      </c>
      <c r="N51" s="1" t="str">
        <f>IF(B51="","",VLOOKUP(B51,Data!B:AJ,21,0))</f>
        <v/>
      </c>
      <c r="O51" s="31" t="str">
        <f>IF(B51="","",VLOOKUP(B51,Data!B:AJ,22,0))</f>
        <v/>
      </c>
      <c r="P51" s="1" t="str">
        <f>IF(B51="","",VLOOKUP(B51,Data!B:AJ,25,0))</f>
        <v/>
      </c>
      <c r="Q51" s="31" t="str">
        <f>IF(B51="","",VLOOKUP(B51,Data!B:AJ,26,0))</f>
        <v/>
      </c>
      <c r="R51" s="1" t="str">
        <f>IF(B51="","",VLOOKUP(B51,Data!B:AJ,27,0))</f>
        <v/>
      </c>
      <c r="S51" s="2" t="str">
        <f>IF(B51="","",VLOOKUP(B51,Data!B:AJ,30,0))</f>
        <v/>
      </c>
      <c r="T51" s="2" t="str">
        <f>IF(B51="","",VLOOKUP(B51,Data!B:AJ,28,0))</f>
        <v/>
      </c>
      <c r="U51" s="2" t="str">
        <f>IF(B51="","",VLOOKUP(B51,Data!B:AJ,29,0))</f>
        <v/>
      </c>
      <c r="V51" s="55" t="str">
        <f>IF(B51="","",VLOOKUP(B51,Data!B:AJ,31,0))</f>
        <v/>
      </c>
      <c r="W51" s="55" t="str">
        <f>IF(B51="","",VLOOKUP(B51,Data!B:AJ,32,0))</f>
        <v/>
      </c>
      <c r="X51" s="55" t="str">
        <f>IF(B51="","",VLOOKUP(B51,Data!B:AJ,33,0))</f>
        <v/>
      </c>
      <c r="Y51" s="55" t="str">
        <f>IF(B51="","",VLOOKUP(B51,Data!B:AJ,34,0))</f>
        <v/>
      </c>
      <c r="Z51" s="54" t="str">
        <f t="shared" si="2"/>
        <v/>
      </c>
      <c r="AA51" s="54" t="str">
        <f t="shared" si="3"/>
        <v/>
      </c>
    </row>
    <row r="52" spans="2:27">
      <c r="B52" s="1" t="str">
        <f>IF($B$2=0,"",IF(COUNT($B$4:B51)+1&gt;$B$2,"",COUNT($B$4:B51)+1))</f>
        <v/>
      </c>
      <c r="C52" s="1" t="str">
        <f>IF(B52="","",VLOOKUP(B52,Data!B:AJ,5,0))</f>
        <v/>
      </c>
      <c r="D52" s="1" t="str">
        <f>IF(B52="","",VLOOKUP(B52,Data!B:AJ,6,0))</f>
        <v/>
      </c>
      <c r="E52" s="31" t="str">
        <f>IF(B52="","",VLOOKUP(B52,Data!B:AJ,10,0))</f>
        <v/>
      </c>
      <c r="F52" s="2" t="str">
        <f>IF(B52="","",VLOOKUP(B52,Data!B:AJ,11,0))</f>
        <v/>
      </c>
      <c r="G52" s="1" t="str">
        <f>IF(B52="","",VLOOKUP(B52,Data!B:AJ,12,0))</f>
        <v/>
      </c>
      <c r="H52" s="2" t="str">
        <f>IF(B52="","",VLOOKUP(B52,Data!B:AJ,15,0))</f>
        <v/>
      </c>
      <c r="I52" s="2" t="str">
        <f>IF(B52="","",VLOOKUP(B52,Data!B:AJ,16,0))</f>
        <v/>
      </c>
      <c r="J52" s="2" t="str">
        <f>IF(B52="","",VLOOKUP(B52,Data!B:AJ,17,0))</f>
        <v/>
      </c>
      <c r="K52" s="48" t="str">
        <f>IF(B52="","",VLOOKUP(B52,Data!B:AJ,18,0))</f>
        <v/>
      </c>
      <c r="L52" s="2" t="str">
        <f>IF(B52="","",VLOOKUP(B52,Data!B:AJ,19,0))</f>
        <v/>
      </c>
      <c r="M52" s="1" t="str">
        <f>IF(B52="","",VLOOKUP(B52,Data!B:AJ,20,0))</f>
        <v/>
      </c>
      <c r="N52" s="1" t="str">
        <f>IF(B52="","",VLOOKUP(B52,Data!B:AJ,21,0))</f>
        <v/>
      </c>
      <c r="O52" s="31" t="str">
        <f>IF(B52="","",VLOOKUP(B52,Data!B:AJ,22,0))</f>
        <v/>
      </c>
      <c r="P52" s="1" t="str">
        <f>IF(B52="","",VLOOKUP(B52,Data!B:AJ,25,0))</f>
        <v/>
      </c>
      <c r="Q52" s="31" t="str">
        <f>IF(B52="","",VLOOKUP(B52,Data!B:AJ,26,0))</f>
        <v/>
      </c>
      <c r="R52" s="1" t="str">
        <f>IF(B52="","",VLOOKUP(B52,Data!B:AJ,27,0))</f>
        <v/>
      </c>
      <c r="S52" s="2" t="str">
        <f>IF(B52="","",VLOOKUP(B52,Data!B:AJ,30,0))</f>
        <v/>
      </c>
      <c r="T52" s="2" t="str">
        <f>IF(B52="","",VLOOKUP(B52,Data!B:AJ,28,0))</f>
        <v/>
      </c>
      <c r="U52" s="2" t="str">
        <f>IF(B52="","",VLOOKUP(B52,Data!B:AJ,29,0))</f>
        <v/>
      </c>
      <c r="V52" s="55" t="str">
        <f>IF(B52="","",VLOOKUP(B52,Data!B:AJ,31,0))</f>
        <v/>
      </c>
      <c r="W52" s="55" t="str">
        <f>IF(B52="","",VLOOKUP(B52,Data!B:AJ,32,0))</f>
        <v/>
      </c>
      <c r="X52" s="55" t="str">
        <f>IF(B52="","",VLOOKUP(B52,Data!B:AJ,33,0))</f>
        <v/>
      </c>
      <c r="Y52" s="55" t="str">
        <f>IF(B52="","",VLOOKUP(B52,Data!B:AJ,34,0))</f>
        <v/>
      </c>
      <c r="Z52" s="54" t="str">
        <f t="shared" si="2"/>
        <v/>
      </c>
      <c r="AA52" s="54" t="str">
        <f t="shared" si="3"/>
        <v/>
      </c>
    </row>
    <row r="53" spans="2:27">
      <c r="B53" s="1" t="str">
        <f>IF($B$2=0,"",IF(COUNT($B$4:B52)+1&gt;$B$2,"",COUNT($B$4:B52)+1))</f>
        <v/>
      </c>
      <c r="C53" s="1" t="str">
        <f>IF(B53="","",VLOOKUP(B53,Data!B:AJ,5,0))</f>
        <v/>
      </c>
      <c r="D53" s="1" t="str">
        <f>IF(B53="","",VLOOKUP(B53,Data!B:AJ,6,0))</f>
        <v/>
      </c>
      <c r="E53" s="31" t="str">
        <f>IF(B53="","",VLOOKUP(B53,Data!B:AJ,10,0))</f>
        <v/>
      </c>
      <c r="F53" s="2" t="str">
        <f>IF(B53="","",VLOOKUP(B53,Data!B:AJ,11,0))</f>
        <v/>
      </c>
      <c r="G53" s="1" t="str">
        <f>IF(B53="","",VLOOKUP(B53,Data!B:AJ,12,0))</f>
        <v/>
      </c>
      <c r="H53" s="2" t="str">
        <f>IF(B53="","",VLOOKUP(B53,Data!B:AJ,15,0))</f>
        <v/>
      </c>
      <c r="I53" s="2" t="str">
        <f>IF(B53="","",VLOOKUP(B53,Data!B:AJ,16,0))</f>
        <v/>
      </c>
      <c r="J53" s="2" t="str">
        <f>IF(B53="","",VLOOKUP(B53,Data!B:AJ,17,0))</f>
        <v/>
      </c>
      <c r="K53" s="48" t="str">
        <f>IF(B53="","",VLOOKUP(B53,Data!B:AJ,18,0))</f>
        <v/>
      </c>
      <c r="L53" s="2" t="str">
        <f>IF(B53="","",VLOOKUP(B53,Data!B:AJ,19,0))</f>
        <v/>
      </c>
      <c r="M53" s="1" t="str">
        <f>IF(B53="","",VLOOKUP(B53,Data!B:AJ,20,0))</f>
        <v/>
      </c>
      <c r="N53" s="1" t="str">
        <f>IF(B53="","",VLOOKUP(B53,Data!B:AJ,21,0))</f>
        <v/>
      </c>
      <c r="O53" s="31" t="str">
        <f>IF(B53="","",VLOOKUP(B53,Data!B:AJ,22,0))</f>
        <v/>
      </c>
      <c r="P53" s="1" t="str">
        <f>IF(B53="","",VLOOKUP(B53,Data!B:AJ,25,0))</f>
        <v/>
      </c>
      <c r="Q53" s="31" t="str">
        <f>IF(B53="","",VLOOKUP(B53,Data!B:AJ,26,0))</f>
        <v/>
      </c>
      <c r="R53" s="1" t="str">
        <f>IF(B53="","",VLOOKUP(B53,Data!B:AJ,27,0))</f>
        <v/>
      </c>
      <c r="S53" s="2" t="str">
        <f>IF(B53="","",VLOOKUP(B53,Data!B:AJ,30,0))</f>
        <v/>
      </c>
      <c r="T53" s="2" t="str">
        <f>IF(B53="","",VLOOKUP(B53,Data!B:AJ,28,0))</f>
        <v/>
      </c>
      <c r="U53" s="2" t="str">
        <f>IF(B53="","",VLOOKUP(B53,Data!B:AJ,29,0))</f>
        <v/>
      </c>
      <c r="V53" s="55" t="str">
        <f>IF(B53="","",VLOOKUP(B53,Data!B:AJ,31,0))</f>
        <v/>
      </c>
      <c r="W53" s="55" t="str">
        <f>IF(B53="","",VLOOKUP(B53,Data!B:AJ,32,0))</f>
        <v/>
      </c>
      <c r="X53" s="55" t="str">
        <f>IF(B53="","",VLOOKUP(B53,Data!B:AJ,33,0))</f>
        <v/>
      </c>
      <c r="Y53" s="55" t="str">
        <f>IF(B53="","",VLOOKUP(B53,Data!B:AJ,34,0))</f>
        <v/>
      </c>
      <c r="Z53" s="54" t="str">
        <f t="shared" si="2"/>
        <v/>
      </c>
      <c r="AA53" s="54" t="str">
        <f t="shared" si="3"/>
        <v/>
      </c>
    </row>
    <row r="54" spans="2:27">
      <c r="B54" s="1" t="str">
        <f>IF($B$2=0,"",IF(COUNT($B$4:B53)+1&gt;$B$2,"",COUNT($B$4:B53)+1))</f>
        <v/>
      </c>
      <c r="C54" s="1" t="str">
        <f>IF(B54="","",VLOOKUP(B54,Data!B:AJ,5,0))</f>
        <v/>
      </c>
      <c r="D54" s="1" t="str">
        <f>IF(B54="","",VLOOKUP(B54,Data!B:AJ,6,0))</f>
        <v/>
      </c>
      <c r="E54" s="31" t="str">
        <f>IF(B54="","",VLOOKUP(B54,Data!B:AJ,10,0))</f>
        <v/>
      </c>
      <c r="F54" s="2" t="str">
        <f>IF(B54="","",VLOOKUP(B54,Data!B:AJ,11,0))</f>
        <v/>
      </c>
      <c r="G54" s="1" t="str">
        <f>IF(B54="","",VLOOKUP(B54,Data!B:AJ,12,0))</f>
        <v/>
      </c>
      <c r="H54" s="2" t="str">
        <f>IF(B54="","",VLOOKUP(B54,Data!B:AJ,15,0))</f>
        <v/>
      </c>
      <c r="I54" s="2" t="str">
        <f>IF(B54="","",VLOOKUP(B54,Data!B:AJ,16,0))</f>
        <v/>
      </c>
      <c r="J54" s="2" t="str">
        <f>IF(B54="","",VLOOKUP(B54,Data!B:AJ,17,0))</f>
        <v/>
      </c>
      <c r="K54" s="48" t="str">
        <f>IF(B54="","",VLOOKUP(B54,Data!B:AJ,18,0))</f>
        <v/>
      </c>
      <c r="L54" s="2" t="str">
        <f>IF(B54="","",VLOOKUP(B54,Data!B:AJ,19,0))</f>
        <v/>
      </c>
      <c r="M54" s="1" t="str">
        <f>IF(B54="","",VLOOKUP(B54,Data!B:AJ,20,0))</f>
        <v/>
      </c>
      <c r="N54" s="1" t="str">
        <f>IF(B54="","",VLOOKUP(B54,Data!B:AJ,21,0))</f>
        <v/>
      </c>
      <c r="O54" s="31" t="str">
        <f>IF(B54="","",VLOOKUP(B54,Data!B:AJ,22,0))</f>
        <v/>
      </c>
      <c r="P54" s="1" t="str">
        <f>IF(B54="","",VLOOKUP(B54,Data!B:AJ,25,0))</f>
        <v/>
      </c>
      <c r="Q54" s="31" t="str">
        <f>IF(B54="","",VLOOKUP(B54,Data!B:AJ,26,0))</f>
        <v/>
      </c>
      <c r="R54" s="1" t="str">
        <f>IF(B54="","",VLOOKUP(B54,Data!B:AJ,27,0))</f>
        <v/>
      </c>
      <c r="S54" s="2" t="str">
        <f>IF(B54="","",VLOOKUP(B54,Data!B:AJ,30,0))</f>
        <v/>
      </c>
      <c r="T54" s="2" t="str">
        <f>IF(B54="","",VLOOKUP(B54,Data!B:AJ,28,0))</f>
        <v/>
      </c>
      <c r="U54" s="2" t="str">
        <f>IF(B54="","",VLOOKUP(B54,Data!B:AJ,29,0))</f>
        <v/>
      </c>
      <c r="V54" s="55" t="str">
        <f>IF(B54="","",VLOOKUP(B54,Data!B:AJ,31,0))</f>
        <v/>
      </c>
      <c r="W54" s="55" t="str">
        <f>IF(B54="","",VLOOKUP(B54,Data!B:AJ,32,0))</f>
        <v/>
      </c>
      <c r="X54" s="55" t="str">
        <f>IF(B54="","",VLOOKUP(B54,Data!B:AJ,33,0))</f>
        <v/>
      </c>
      <c r="Y54" s="55" t="str">
        <f>IF(B54="","",VLOOKUP(B54,Data!B:AJ,34,0))</f>
        <v/>
      </c>
      <c r="Z54" s="54" t="str">
        <f t="shared" si="2"/>
        <v/>
      </c>
      <c r="AA54" s="54" t="str">
        <f t="shared" si="3"/>
        <v/>
      </c>
    </row>
    <row r="55" spans="2:27">
      <c r="B55" s="1" t="str">
        <f>IF($B$2=0,"",IF(COUNT($B$4:B54)+1&gt;$B$2,"",COUNT($B$4:B54)+1))</f>
        <v/>
      </c>
      <c r="C55" s="1" t="str">
        <f>IF(B55="","",VLOOKUP(B55,Data!B:AJ,5,0))</f>
        <v/>
      </c>
      <c r="D55" s="1" t="str">
        <f>IF(B55="","",VLOOKUP(B55,Data!B:AJ,6,0))</f>
        <v/>
      </c>
      <c r="E55" s="31" t="str">
        <f>IF(B55="","",VLOOKUP(B55,Data!B:AJ,10,0))</f>
        <v/>
      </c>
      <c r="F55" s="2" t="str">
        <f>IF(B55="","",VLOOKUP(B55,Data!B:AJ,11,0))</f>
        <v/>
      </c>
      <c r="G55" s="1" t="str">
        <f>IF(B55="","",VLOOKUP(B55,Data!B:AJ,12,0))</f>
        <v/>
      </c>
      <c r="H55" s="2" t="str">
        <f>IF(B55="","",VLOOKUP(B55,Data!B:AJ,15,0))</f>
        <v/>
      </c>
      <c r="I55" s="2" t="str">
        <f>IF(B55="","",VLOOKUP(B55,Data!B:AJ,16,0))</f>
        <v/>
      </c>
      <c r="J55" s="2" t="str">
        <f>IF(B55="","",VLOOKUP(B55,Data!B:AJ,17,0))</f>
        <v/>
      </c>
      <c r="K55" s="48" t="str">
        <f>IF(B55="","",VLOOKUP(B55,Data!B:AJ,18,0))</f>
        <v/>
      </c>
      <c r="L55" s="2" t="str">
        <f>IF(B55="","",VLOOKUP(B55,Data!B:AJ,19,0))</f>
        <v/>
      </c>
      <c r="M55" s="1" t="str">
        <f>IF(B55="","",VLOOKUP(B55,Data!B:AJ,20,0))</f>
        <v/>
      </c>
      <c r="N55" s="1" t="str">
        <f>IF(B55="","",VLOOKUP(B55,Data!B:AJ,21,0))</f>
        <v/>
      </c>
      <c r="O55" s="31" t="str">
        <f>IF(B55="","",VLOOKUP(B55,Data!B:AJ,22,0))</f>
        <v/>
      </c>
      <c r="P55" s="1" t="str">
        <f>IF(B55="","",VLOOKUP(B55,Data!B:AJ,25,0))</f>
        <v/>
      </c>
      <c r="Q55" s="31" t="str">
        <f>IF(B55="","",VLOOKUP(B55,Data!B:AJ,26,0))</f>
        <v/>
      </c>
      <c r="R55" s="1" t="str">
        <f>IF(B55="","",VLOOKUP(B55,Data!B:AJ,27,0))</f>
        <v/>
      </c>
      <c r="S55" s="2" t="str">
        <f>IF(B55="","",VLOOKUP(B55,Data!B:AJ,30,0))</f>
        <v/>
      </c>
      <c r="T55" s="2" t="str">
        <f>IF(B55="","",VLOOKUP(B55,Data!B:AJ,28,0))</f>
        <v/>
      </c>
      <c r="U55" s="2" t="str">
        <f>IF(B55="","",VLOOKUP(B55,Data!B:AJ,29,0))</f>
        <v/>
      </c>
      <c r="V55" s="55" t="str">
        <f>IF(B55="","",VLOOKUP(B55,Data!B:AJ,31,0))</f>
        <v/>
      </c>
      <c r="W55" s="55" t="str">
        <f>IF(B55="","",VLOOKUP(B55,Data!B:AJ,32,0))</f>
        <v/>
      </c>
      <c r="X55" s="55" t="str">
        <f>IF(B55="","",VLOOKUP(B55,Data!B:AJ,33,0))</f>
        <v/>
      </c>
      <c r="Y55" s="55" t="str">
        <f>IF(B55="","",VLOOKUP(B55,Data!B:AJ,34,0))</f>
        <v/>
      </c>
      <c r="Z55" s="54" t="str">
        <f t="shared" si="2"/>
        <v/>
      </c>
      <c r="AA55" s="54" t="str">
        <f t="shared" si="3"/>
        <v/>
      </c>
    </row>
    <row r="56" spans="2:27">
      <c r="B56" s="1" t="str">
        <f>IF($B$2=0,"",IF(COUNT($B$4:B55)+1&gt;$B$2,"",COUNT($B$4:B55)+1))</f>
        <v/>
      </c>
      <c r="C56" s="1" t="str">
        <f>IF(B56="","",VLOOKUP(B56,Data!B:AJ,5,0))</f>
        <v/>
      </c>
      <c r="D56" s="1" t="str">
        <f>IF(B56="","",VLOOKUP(B56,Data!B:AJ,6,0))</f>
        <v/>
      </c>
      <c r="E56" s="31" t="str">
        <f>IF(B56="","",VLOOKUP(B56,Data!B:AJ,10,0))</f>
        <v/>
      </c>
      <c r="F56" s="2" t="str">
        <f>IF(B56="","",VLOOKUP(B56,Data!B:AJ,11,0))</f>
        <v/>
      </c>
      <c r="G56" s="1" t="str">
        <f>IF(B56="","",VLOOKUP(B56,Data!B:AJ,12,0))</f>
        <v/>
      </c>
      <c r="H56" s="2" t="str">
        <f>IF(B56="","",VLOOKUP(B56,Data!B:AJ,15,0))</f>
        <v/>
      </c>
      <c r="I56" s="2" t="str">
        <f>IF(B56="","",VLOOKUP(B56,Data!B:AJ,16,0))</f>
        <v/>
      </c>
      <c r="J56" s="2" t="str">
        <f>IF(B56="","",VLOOKUP(B56,Data!B:AJ,17,0))</f>
        <v/>
      </c>
      <c r="K56" s="48" t="str">
        <f>IF(B56="","",VLOOKUP(B56,Data!B:AJ,18,0))</f>
        <v/>
      </c>
      <c r="L56" s="2" t="str">
        <f>IF(B56="","",VLOOKUP(B56,Data!B:AJ,19,0))</f>
        <v/>
      </c>
      <c r="M56" s="1" t="str">
        <f>IF(B56="","",VLOOKUP(B56,Data!B:AJ,20,0))</f>
        <v/>
      </c>
      <c r="N56" s="1" t="str">
        <f>IF(B56="","",VLOOKUP(B56,Data!B:AJ,21,0))</f>
        <v/>
      </c>
      <c r="O56" s="31" t="str">
        <f>IF(B56="","",VLOOKUP(B56,Data!B:AJ,22,0))</f>
        <v/>
      </c>
      <c r="P56" s="1" t="str">
        <f>IF(B56="","",VLOOKUP(B56,Data!B:AJ,25,0))</f>
        <v/>
      </c>
      <c r="Q56" s="31" t="str">
        <f>IF(B56="","",VLOOKUP(B56,Data!B:AJ,26,0))</f>
        <v/>
      </c>
      <c r="R56" s="1" t="str">
        <f>IF(B56="","",VLOOKUP(B56,Data!B:AJ,27,0))</f>
        <v/>
      </c>
      <c r="S56" s="2" t="str">
        <f>IF(B56="","",VLOOKUP(B56,Data!B:AJ,30,0))</f>
        <v/>
      </c>
      <c r="T56" s="2" t="str">
        <f>IF(B56="","",VLOOKUP(B56,Data!B:AJ,28,0))</f>
        <v/>
      </c>
      <c r="U56" s="2" t="str">
        <f>IF(B56="","",VLOOKUP(B56,Data!B:AJ,29,0))</f>
        <v/>
      </c>
      <c r="V56" s="55" t="str">
        <f>IF(B56="","",VLOOKUP(B56,Data!B:AJ,31,0))</f>
        <v/>
      </c>
      <c r="W56" s="55" t="str">
        <f>IF(B56="","",VLOOKUP(B56,Data!B:AJ,32,0))</f>
        <v/>
      </c>
      <c r="X56" s="55" t="str">
        <f>IF(B56="","",VLOOKUP(B56,Data!B:AJ,33,0))</f>
        <v/>
      </c>
      <c r="Y56" s="55" t="str">
        <f>IF(B56="","",VLOOKUP(B56,Data!B:AJ,34,0))</f>
        <v/>
      </c>
      <c r="Z56" s="54" t="str">
        <f t="shared" si="2"/>
        <v/>
      </c>
      <c r="AA56" s="54" t="str">
        <f t="shared" si="3"/>
        <v/>
      </c>
    </row>
    <row r="57" spans="2:27">
      <c r="B57" s="1" t="str">
        <f>IF($B$2=0,"",IF(COUNT($B$4:B56)+1&gt;$B$2,"",COUNT($B$4:B56)+1))</f>
        <v/>
      </c>
      <c r="C57" s="1" t="str">
        <f>IF(B57="","",VLOOKUP(B57,Data!B:AJ,5,0))</f>
        <v/>
      </c>
      <c r="D57" s="1" t="str">
        <f>IF(B57="","",VLOOKUP(B57,Data!B:AJ,6,0))</f>
        <v/>
      </c>
      <c r="E57" s="31" t="str">
        <f>IF(B57="","",VLOOKUP(B57,Data!B:AJ,10,0))</f>
        <v/>
      </c>
      <c r="F57" s="2" t="str">
        <f>IF(B57="","",VLOOKUP(B57,Data!B:AJ,11,0))</f>
        <v/>
      </c>
      <c r="G57" s="1" t="str">
        <f>IF(B57="","",VLOOKUP(B57,Data!B:AJ,12,0))</f>
        <v/>
      </c>
      <c r="H57" s="2" t="str">
        <f>IF(B57="","",VLOOKUP(B57,Data!B:AJ,15,0))</f>
        <v/>
      </c>
      <c r="I57" s="2" t="str">
        <f>IF(B57="","",VLOOKUP(B57,Data!B:AJ,16,0))</f>
        <v/>
      </c>
      <c r="J57" s="2" t="str">
        <f>IF(B57="","",VLOOKUP(B57,Data!B:AJ,17,0))</f>
        <v/>
      </c>
      <c r="K57" s="48" t="str">
        <f>IF(B57="","",VLOOKUP(B57,Data!B:AJ,18,0))</f>
        <v/>
      </c>
      <c r="L57" s="2" t="str">
        <f>IF(B57="","",VLOOKUP(B57,Data!B:AJ,19,0))</f>
        <v/>
      </c>
      <c r="M57" s="1" t="str">
        <f>IF(B57="","",VLOOKUP(B57,Data!B:AJ,20,0))</f>
        <v/>
      </c>
      <c r="N57" s="1" t="str">
        <f>IF(B57="","",VLOOKUP(B57,Data!B:AJ,21,0))</f>
        <v/>
      </c>
      <c r="O57" s="31" t="str">
        <f>IF(B57="","",VLOOKUP(B57,Data!B:AJ,22,0))</f>
        <v/>
      </c>
      <c r="P57" s="1" t="str">
        <f>IF(B57="","",VLOOKUP(B57,Data!B:AJ,25,0))</f>
        <v/>
      </c>
      <c r="Q57" s="31" t="str">
        <f>IF(B57="","",VLOOKUP(B57,Data!B:AJ,26,0))</f>
        <v/>
      </c>
      <c r="R57" s="1" t="str">
        <f>IF(B57="","",VLOOKUP(B57,Data!B:AJ,27,0))</f>
        <v/>
      </c>
      <c r="S57" s="2" t="str">
        <f>IF(B57="","",VLOOKUP(B57,Data!B:AJ,30,0))</f>
        <v/>
      </c>
      <c r="T57" s="2" t="str">
        <f>IF(B57="","",VLOOKUP(B57,Data!B:AJ,28,0))</f>
        <v/>
      </c>
      <c r="U57" s="2" t="str">
        <f>IF(B57="","",VLOOKUP(B57,Data!B:AJ,29,0))</f>
        <v/>
      </c>
      <c r="V57" s="55" t="str">
        <f>IF(B57="","",VLOOKUP(B57,Data!B:AJ,31,0))</f>
        <v/>
      </c>
      <c r="W57" s="55" t="str">
        <f>IF(B57="","",VLOOKUP(B57,Data!B:AJ,32,0))</f>
        <v/>
      </c>
      <c r="X57" s="55" t="str">
        <f>IF(B57="","",VLOOKUP(B57,Data!B:AJ,33,0))</f>
        <v/>
      </c>
      <c r="Y57" s="55" t="str">
        <f>IF(B57="","",VLOOKUP(B57,Data!B:AJ,34,0))</f>
        <v/>
      </c>
      <c r="Z57" s="54" t="str">
        <f t="shared" si="2"/>
        <v/>
      </c>
      <c r="AA57" s="54" t="str">
        <f t="shared" si="3"/>
        <v/>
      </c>
    </row>
    <row r="58" spans="2:27">
      <c r="B58" s="1" t="str">
        <f>IF($B$2=0,"",IF(COUNT($B$4:B57)+1&gt;$B$2,"",COUNT($B$4:B57)+1))</f>
        <v/>
      </c>
      <c r="C58" s="1" t="str">
        <f>IF(B58="","",VLOOKUP(B58,Data!B:AJ,5,0))</f>
        <v/>
      </c>
      <c r="D58" s="1" t="str">
        <f>IF(B58="","",VLOOKUP(B58,Data!B:AJ,6,0))</f>
        <v/>
      </c>
      <c r="E58" s="31" t="str">
        <f>IF(B58="","",VLOOKUP(B58,Data!B:AJ,10,0))</f>
        <v/>
      </c>
      <c r="F58" s="2" t="str">
        <f>IF(B58="","",VLOOKUP(B58,Data!B:AJ,11,0))</f>
        <v/>
      </c>
      <c r="G58" s="1" t="str">
        <f>IF(B58="","",VLOOKUP(B58,Data!B:AJ,12,0))</f>
        <v/>
      </c>
      <c r="H58" s="2" t="str">
        <f>IF(B58="","",VLOOKUP(B58,Data!B:AJ,15,0))</f>
        <v/>
      </c>
      <c r="I58" s="2" t="str">
        <f>IF(B58="","",VLOOKUP(B58,Data!B:AJ,16,0))</f>
        <v/>
      </c>
      <c r="J58" s="2" t="str">
        <f>IF(B58="","",VLOOKUP(B58,Data!B:AJ,17,0))</f>
        <v/>
      </c>
      <c r="K58" s="48" t="str">
        <f>IF(B58="","",VLOOKUP(B58,Data!B:AJ,18,0))</f>
        <v/>
      </c>
      <c r="L58" s="2" t="str">
        <f>IF(B58="","",VLOOKUP(B58,Data!B:AJ,19,0))</f>
        <v/>
      </c>
      <c r="M58" s="1" t="str">
        <f>IF(B58="","",VLOOKUP(B58,Data!B:AJ,20,0))</f>
        <v/>
      </c>
      <c r="N58" s="1" t="str">
        <f>IF(B58="","",VLOOKUP(B58,Data!B:AJ,21,0))</f>
        <v/>
      </c>
      <c r="O58" s="31" t="str">
        <f>IF(B58="","",VLOOKUP(B58,Data!B:AJ,22,0))</f>
        <v/>
      </c>
      <c r="P58" s="1" t="str">
        <f>IF(B58="","",VLOOKUP(B58,Data!B:AJ,25,0))</f>
        <v/>
      </c>
      <c r="Q58" s="31" t="str">
        <f>IF(B58="","",VLOOKUP(B58,Data!B:AJ,26,0))</f>
        <v/>
      </c>
      <c r="R58" s="1" t="str">
        <f>IF(B58="","",VLOOKUP(B58,Data!B:AJ,27,0))</f>
        <v/>
      </c>
      <c r="S58" s="2" t="str">
        <f>IF(B58="","",VLOOKUP(B58,Data!B:AJ,30,0))</f>
        <v/>
      </c>
      <c r="T58" s="2" t="str">
        <f>IF(B58="","",VLOOKUP(B58,Data!B:AJ,28,0))</f>
        <v/>
      </c>
      <c r="U58" s="2" t="str">
        <f>IF(B58="","",VLOOKUP(B58,Data!B:AJ,29,0))</f>
        <v/>
      </c>
      <c r="V58" s="55" t="str">
        <f>IF(B58="","",VLOOKUP(B58,Data!B:AJ,31,0))</f>
        <v/>
      </c>
      <c r="W58" s="55" t="str">
        <f>IF(B58="","",VLOOKUP(B58,Data!B:AJ,32,0))</f>
        <v/>
      </c>
      <c r="X58" s="55" t="str">
        <f>IF(B58="","",VLOOKUP(B58,Data!B:AJ,33,0))</f>
        <v/>
      </c>
      <c r="Y58" s="55" t="str">
        <f>IF(B58="","",VLOOKUP(B58,Data!B:AJ,34,0))</f>
        <v/>
      </c>
      <c r="Z58" s="54" t="str">
        <f t="shared" si="2"/>
        <v/>
      </c>
      <c r="AA58" s="54" t="str">
        <f t="shared" si="3"/>
        <v/>
      </c>
    </row>
    <row r="59" spans="2:27">
      <c r="B59" s="1" t="str">
        <f>IF($B$2=0,"",IF(COUNT($B$4:B58)+1&gt;$B$2,"",COUNT($B$4:B58)+1))</f>
        <v/>
      </c>
      <c r="C59" s="1" t="str">
        <f>IF(B59="","",VLOOKUP(B59,Data!B:AJ,5,0))</f>
        <v/>
      </c>
      <c r="D59" s="1" t="str">
        <f>IF(B59="","",VLOOKUP(B59,Data!B:AJ,6,0))</f>
        <v/>
      </c>
      <c r="E59" s="31" t="str">
        <f>IF(B59="","",VLOOKUP(B59,Data!B:AJ,10,0))</f>
        <v/>
      </c>
      <c r="F59" s="2" t="str">
        <f>IF(B59="","",VLOOKUP(B59,Data!B:AJ,11,0))</f>
        <v/>
      </c>
      <c r="G59" s="1" t="str">
        <f>IF(B59="","",VLOOKUP(B59,Data!B:AJ,12,0))</f>
        <v/>
      </c>
      <c r="H59" s="2" t="str">
        <f>IF(B59="","",VLOOKUP(B59,Data!B:AJ,15,0))</f>
        <v/>
      </c>
      <c r="I59" s="2" t="str">
        <f>IF(B59="","",VLOOKUP(B59,Data!B:AJ,16,0))</f>
        <v/>
      </c>
      <c r="J59" s="2" t="str">
        <f>IF(B59="","",VLOOKUP(B59,Data!B:AJ,17,0))</f>
        <v/>
      </c>
      <c r="K59" s="48" t="str">
        <f>IF(B59="","",VLOOKUP(B59,Data!B:AJ,18,0))</f>
        <v/>
      </c>
      <c r="L59" s="2" t="str">
        <f>IF(B59="","",VLOOKUP(B59,Data!B:AJ,19,0))</f>
        <v/>
      </c>
      <c r="M59" s="1" t="str">
        <f>IF(B59="","",VLOOKUP(B59,Data!B:AJ,20,0))</f>
        <v/>
      </c>
      <c r="N59" s="1" t="str">
        <f>IF(B59="","",VLOOKUP(B59,Data!B:AJ,21,0))</f>
        <v/>
      </c>
      <c r="O59" s="31" t="str">
        <f>IF(B59="","",VLOOKUP(B59,Data!B:AJ,22,0))</f>
        <v/>
      </c>
      <c r="P59" s="1" t="str">
        <f>IF(B59="","",VLOOKUP(B59,Data!B:AJ,25,0))</f>
        <v/>
      </c>
      <c r="Q59" s="31" t="str">
        <f>IF(B59="","",VLOOKUP(B59,Data!B:AJ,26,0))</f>
        <v/>
      </c>
      <c r="R59" s="1" t="str">
        <f>IF(B59="","",VLOOKUP(B59,Data!B:AJ,27,0))</f>
        <v/>
      </c>
      <c r="S59" s="2" t="str">
        <f>IF(B59="","",VLOOKUP(B59,Data!B:AJ,30,0))</f>
        <v/>
      </c>
      <c r="T59" s="2" t="str">
        <f>IF(B59="","",VLOOKUP(B59,Data!B:AJ,28,0))</f>
        <v/>
      </c>
      <c r="U59" s="2" t="str">
        <f>IF(B59="","",VLOOKUP(B59,Data!B:AJ,29,0))</f>
        <v/>
      </c>
      <c r="V59" s="55" t="str">
        <f>IF(B59="","",VLOOKUP(B59,Data!B:AJ,31,0))</f>
        <v/>
      </c>
      <c r="W59" s="55" t="str">
        <f>IF(B59="","",VLOOKUP(B59,Data!B:AJ,32,0))</f>
        <v/>
      </c>
      <c r="X59" s="55" t="str">
        <f>IF(B59="","",VLOOKUP(B59,Data!B:AJ,33,0))</f>
        <v/>
      </c>
      <c r="Y59" s="55" t="str">
        <f>IF(B59="","",VLOOKUP(B59,Data!B:AJ,34,0))</f>
        <v/>
      </c>
      <c r="Z59" s="54" t="str">
        <f t="shared" si="2"/>
        <v/>
      </c>
      <c r="AA59" s="54" t="str">
        <f t="shared" si="3"/>
        <v/>
      </c>
    </row>
    <row r="60" spans="2:27">
      <c r="B60" s="1" t="str">
        <f>IF($B$2=0,"",IF(COUNT($B$4:B59)+1&gt;$B$2,"",COUNT($B$4:B59)+1))</f>
        <v/>
      </c>
      <c r="C60" s="1" t="str">
        <f>IF(B60="","",VLOOKUP(B60,Data!B:AJ,5,0))</f>
        <v/>
      </c>
      <c r="D60" s="1" t="str">
        <f>IF(B60="","",VLOOKUP(B60,Data!B:AJ,6,0))</f>
        <v/>
      </c>
      <c r="E60" s="31" t="str">
        <f>IF(B60="","",VLOOKUP(B60,Data!B:AJ,10,0))</f>
        <v/>
      </c>
      <c r="F60" s="2" t="str">
        <f>IF(B60="","",VLOOKUP(B60,Data!B:AJ,11,0))</f>
        <v/>
      </c>
      <c r="G60" s="1" t="str">
        <f>IF(B60="","",VLOOKUP(B60,Data!B:AJ,12,0))</f>
        <v/>
      </c>
      <c r="H60" s="2" t="str">
        <f>IF(B60="","",VLOOKUP(B60,Data!B:AJ,15,0))</f>
        <v/>
      </c>
      <c r="I60" s="2" t="str">
        <f>IF(B60="","",VLOOKUP(B60,Data!B:AJ,16,0))</f>
        <v/>
      </c>
      <c r="J60" s="2" t="str">
        <f>IF(B60="","",VLOOKUP(B60,Data!B:AJ,17,0))</f>
        <v/>
      </c>
      <c r="K60" s="48" t="str">
        <f>IF(B60="","",VLOOKUP(B60,Data!B:AJ,18,0))</f>
        <v/>
      </c>
      <c r="L60" s="2" t="str">
        <f>IF(B60="","",VLOOKUP(B60,Data!B:AJ,19,0))</f>
        <v/>
      </c>
      <c r="M60" s="1" t="str">
        <f>IF(B60="","",VLOOKUP(B60,Data!B:AJ,20,0))</f>
        <v/>
      </c>
      <c r="N60" s="1" t="str">
        <f>IF(B60="","",VLOOKUP(B60,Data!B:AJ,21,0))</f>
        <v/>
      </c>
      <c r="O60" s="31" t="str">
        <f>IF(B60="","",VLOOKUP(B60,Data!B:AJ,22,0))</f>
        <v/>
      </c>
      <c r="P60" s="1" t="str">
        <f>IF(B60="","",VLOOKUP(B60,Data!B:AJ,25,0))</f>
        <v/>
      </c>
      <c r="Q60" s="31" t="str">
        <f>IF(B60="","",VLOOKUP(B60,Data!B:AJ,26,0))</f>
        <v/>
      </c>
      <c r="R60" s="1" t="str">
        <f>IF(B60="","",VLOOKUP(B60,Data!B:AJ,27,0))</f>
        <v/>
      </c>
      <c r="S60" s="2" t="str">
        <f>IF(B60="","",VLOOKUP(B60,Data!B:AJ,30,0))</f>
        <v/>
      </c>
      <c r="T60" s="2" t="str">
        <f>IF(B60="","",VLOOKUP(B60,Data!B:AJ,28,0))</f>
        <v/>
      </c>
      <c r="U60" s="2" t="str">
        <f>IF(B60="","",VLOOKUP(B60,Data!B:AJ,29,0))</f>
        <v/>
      </c>
      <c r="V60" s="55" t="str">
        <f>IF(B60="","",VLOOKUP(B60,Data!B:AJ,31,0))</f>
        <v/>
      </c>
      <c r="W60" s="55" t="str">
        <f>IF(B60="","",VLOOKUP(B60,Data!B:AJ,32,0))</f>
        <v/>
      </c>
      <c r="X60" s="55" t="str">
        <f>IF(B60="","",VLOOKUP(B60,Data!B:AJ,33,0))</f>
        <v/>
      </c>
      <c r="Y60" s="55" t="str">
        <f>IF(B60="","",VLOOKUP(B60,Data!B:AJ,34,0))</f>
        <v/>
      </c>
      <c r="Z60" s="54" t="str">
        <f t="shared" si="2"/>
        <v/>
      </c>
      <c r="AA60" s="54" t="str">
        <f t="shared" si="3"/>
        <v/>
      </c>
    </row>
    <row r="61" spans="2:27">
      <c r="B61" s="1" t="str">
        <f>IF($B$2=0,"",IF(COUNT($B$4:B60)+1&gt;$B$2,"",COUNT($B$4:B60)+1))</f>
        <v/>
      </c>
      <c r="C61" s="1" t="str">
        <f>IF(B61="","",VLOOKUP(B61,Data!B:AJ,5,0))</f>
        <v/>
      </c>
      <c r="D61" s="1" t="str">
        <f>IF(B61="","",VLOOKUP(B61,Data!B:AJ,6,0))</f>
        <v/>
      </c>
      <c r="E61" s="31" t="str">
        <f>IF(B61="","",VLOOKUP(B61,Data!B:AJ,10,0))</f>
        <v/>
      </c>
      <c r="F61" s="2" t="str">
        <f>IF(B61="","",VLOOKUP(B61,Data!B:AJ,11,0))</f>
        <v/>
      </c>
      <c r="G61" s="1" t="str">
        <f>IF(B61="","",VLOOKUP(B61,Data!B:AJ,12,0))</f>
        <v/>
      </c>
      <c r="H61" s="2" t="str">
        <f>IF(B61="","",VLOOKUP(B61,Data!B:AJ,15,0))</f>
        <v/>
      </c>
      <c r="I61" s="2" t="str">
        <f>IF(B61="","",VLOOKUP(B61,Data!B:AJ,16,0))</f>
        <v/>
      </c>
      <c r="J61" s="2" t="str">
        <f>IF(B61="","",VLOOKUP(B61,Data!B:AJ,17,0))</f>
        <v/>
      </c>
      <c r="K61" s="48" t="str">
        <f>IF(B61="","",VLOOKUP(B61,Data!B:AJ,18,0))</f>
        <v/>
      </c>
      <c r="L61" s="2" t="str">
        <f>IF(B61="","",VLOOKUP(B61,Data!B:AJ,19,0))</f>
        <v/>
      </c>
      <c r="M61" s="1" t="str">
        <f>IF(B61="","",VLOOKUP(B61,Data!B:AJ,20,0))</f>
        <v/>
      </c>
      <c r="N61" s="1" t="str">
        <f>IF(B61="","",VLOOKUP(B61,Data!B:AJ,21,0))</f>
        <v/>
      </c>
      <c r="O61" s="31" t="str">
        <f>IF(B61="","",VLOOKUP(B61,Data!B:AJ,22,0))</f>
        <v/>
      </c>
      <c r="P61" s="1" t="str">
        <f>IF(B61="","",VLOOKUP(B61,Data!B:AJ,25,0))</f>
        <v/>
      </c>
      <c r="Q61" s="31" t="str">
        <f>IF(B61="","",VLOOKUP(B61,Data!B:AJ,26,0))</f>
        <v/>
      </c>
      <c r="R61" s="1" t="str">
        <f>IF(B61="","",VLOOKUP(B61,Data!B:AJ,27,0))</f>
        <v/>
      </c>
      <c r="S61" s="2" t="str">
        <f>IF(B61="","",VLOOKUP(B61,Data!B:AJ,30,0))</f>
        <v/>
      </c>
      <c r="T61" s="2" t="str">
        <f>IF(B61="","",VLOOKUP(B61,Data!B:AJ,28,0))</f>
        <v/>
      </c>
      <c r="U61" s="2" t="str">
        <f>IF(B61="","",VLOOKUP(B61,Data!B:AJ,29,0))</f>
        <v/>
      </c>
      <c r="V61" s="55" t="str">
        <f>IF(B61="","",VLOOKUP(B61,Data!B:AJ,31,0))</f>
        <v/>
      </c>
      <c r="W61" s="55" t="str">
        <f>IF(B61="","",VLOOKUP(B61,Data!B:AJ,32,0))</f>
        <v/>
      </c>
      <c r="X61" s="55" t="str">
        <f>IF(B61="","",VLOOKUP(B61,Data!B:AJ,33,0))</f>
        <v/>
      </c>
      <c r="Y61" s="55" t="str">
        <f>IF(B61="","",VLOOKUP(B61,Data!B:AJ,34,0))</f>
        <v/>
      </c>
      <c r="Z61" s="54" t="str">
        <f t="shared" si="2"/>
        <v/>
      </c>
      <c r="AA61" s="54" t="str">
        <f t="shared" si="3"/>
        <v/>
      </c>
    </row>
    <row r="62" spans="2:27">
      <c r="B62" s="1" t="str">
        <f>IF($B$2=0,"",IF(COUNT($B$4:B61)+1&gt;$B$2,"",COUNT($B$4:B61)+1))</f>
        <v/>
      </c>
      <c r="C62" s="1" t="str">
        <f>IF(B62="","",VLOOKUP(B62,Data!B:AJ,5,0))</f>
        <v/>
      </c>
      <c r="D62" s="1" t="str">
        <f>IF(B62="","",VLOOKUP(B62,Data!B:AJ,6,0))</f>
        <v/>
      </c>
      <c r="E62" s="31" t="str">
        <f>IF(B62="","",VLOOKUP(B62,Data!B:AJ,10,0))</f>
        <v/>
      </c>
      <c r="F62" s="2" t="str">
        <f>IF(B62="","",VLOOKUP(B62,Data!B:AJ,11,0))</f>
        <v/>
      </c>
      <c r="G62" s="1" t="str">
        <f>IF(B62="","",VLOOKUP(B62,Data!B:AJ,12,0))</f>
        <v/>
      </c>
      <c r="H62" s="2" t="str">
        <f>IF(B62="","",VLOOKUP(B62,Data!B:AJ,15,0))</f>
        <v/>
      </c>
      <c r="I62" s="2" t="str">
        <f>IF(B62="","",VLOOKUP(B62,Data!B:AJ,16,0))</f>
        <v/>
      </c>
      <c r="J62" s="2" t="str">
        <f>IF(B62="","",VLOOKUP(B62,Data!B:AJ,17,0))</f>
        <v/>
      </c>
      <c r="K62" s="48" t="str">
        <f>IF(B62="","",VLOOKUP(B62,Data!B:AJ,18,0))</f>
        <v/>
      </c>
      <c r="L62" s="2" t="str">
        <f>IF(B62="","",VLOOKUP(B62,Data!B:AJ,19,0))</f>
        <v/>
      </c>
      <c r="M62" s="1" t="str">
        <f>IF(B62="","",VLOOKUP(B62,Data!B:AJ,20,0))</f>
        <v/>
      </c>
      <c r="N62" s="1" t="str">
        <f>IF(B62="","",VLOOKUP(B62,Data!B:AJ,21,0))</f>
        <v/>
      </c>
      <c r="O62" s="31" t="str">
        <f>IF(B62="","",VLOOKUP(B62,Data!B:AJ,22,0))</f>
        <v/>
      </c>
      <c r="P62" s="1" t="str">
        <f>IF(B62="","",VLOOKUP(B62,Data!B:AJ,25,0))</f>
        <v/>
      </c>
      <c r="Q62" s="31" t="str">
        <f>IF(B62="","",VLOOKUP(B62,Data!B:AJ,26,0))</f>
        <v/>
      </c>
      <c r="R62" s="1" t="str">
        <f>IF(B62="","",VLOOKUP(B62,Data!B:AJ,27,0))</f>
        <v/>
      </c>
      <c r="S62" s="2" t="str">
        <f>IF(B62="","",VLOOKUP(B62,Data!B:AJ,30,0))</f>
        <v/>
      </c>
      <c r="T62" s="2" t="str">
        <f>IF(B62="","",VLOOKUP(B62,Data!B:AJ,28,0))</f>
        <v/>
      </c>
      <c r="U62" s="2" t="str">
        <f>IF(B62="","",VLOOKUP(B62,Data!B:AJ,29,0))</f>
        <v/>
      </c>
      <c r="V62" s="55" t="str">
        <f>IF(B62="","",VLOOKUP(B62,Data!B:AJ,31,0))</f>
        <v/>
      </c>
      <c r="W62" s="55" t="str">
        <f>IF(B62="","",VLOOKUP(B62,Data!B:AJ,32,0))</f>
        <v/>
      </c>
      <c r="X62" s="55" t="str">
        <f>IF(B62="","",VLOOKUP(B62,Data!B:AJ,33,0))</f>
        <v/>
      </c>
      <c r="Y62" s="55" t="str">
        <f>IF(B62="","",VLOOKUP(B62,Data!B:AJ,34,0))</f>
        <v/>
      </c>
      <c r="Z62" s="54" t="str">
        <f t="shared" si="2"/>
        <v/>
      </c>
      <c r="AA62" s="54" t="str">
        <f t="shared" si="3"/>
        <v/>
      </c>
    </row>
    <row r="63" spans="2:27">
      <c r="B63" s="1" t="str">
        <f>IF($B$2=0,"",IF(COUNT($B$4:B62)+1&gt;$B$2,"",COUNT($B$4:B62)+1))</f>
        <v/>
      </c>
      <c r="C63" s="1" t="str">
        <f>IF(B63="","",VLOOKUP(B63,Data!B:AJ,5,0))</f>
        <v/>
      </c>
      <c r="D63" s="1" t="str">
        <f>IF(B63="","",VLOOKUP(B63,Data!B:AJ,6,0))</f>
        <v/>
      </c>
      <c r="E63" s="31" t="str">
        <f>IF(B63="","",VLOOKUP(B63,Data!B:AJ,10,0))</f>
        <v/>
      </c>
      <c r="F63" s="2" t="str">
        <f>IF(B63="","",VLOOKUP(B63,Data!B:AJ,11,0))</f>
        <v/>
      </c>
      <c r="G63" s="1" t="str">
        <f>IF(B63="","",VLOOKUP(B63,Data!B:AJ,12,0))</f>
        <v/>
      </c>
      <c r="H63" s="2" t="str">
        <f>IF(B63="","",VLOOKUP(B63,Data!B:AJ,15,0))</f>
        <v/>
      </c>
      <c r="I63" s="2" t="str">
        <f>IF(B63="","",VLOOKUP(B63,Data!B:AJ,16,0))</f>
        <v/>
      </c>
      <c r="J63" s="2" t="str">
        <f>IF(B63="","",VLOOKUP(B63,Data!B:AJ,17,0))</f>
        <v/>
      </c>
      <c r="K63" s="48" t="str">
        <f>IF(B63="","",VLOOKUP(B63,Data!B:AJ,18,0))</f>
        <v/>
      </c>
      <c r="L63" s="2" t="str">
        <f>IF(B63="","",VLOOKUP(B63,Data!B:AJ,19,0))</f>
        <v/>
      </c>
      <c r="M63" s="1" t="str">
        <f>IF(B63="","",VLOOKUP(B63,Data!B:AJ,20,0))</f>
        <v/>
      </c>
      <c r="N63" s="1" t="str">
        <f>IF(B63="","",VLOOKUP(B63,Data!B:AJ,21,0))</f>
        <v/>
      </c>
      <c r="O63" s="31" t="str">
        <f>IF(B63="","",VLOOKUP(B63,Data!B:AJ,22,0))</f>
        <v/>
      </c>
      <c r="P63" s="1" t="str">
        <f>IF(B63="","",VLOOKUP(B63,Data!B:AJ,25,0))</f>
        <v/>
      </c>
      <c r="Q63" s="31" t="str">
        <f>IF(B63="","",VLOOKUP(B63,Data!B:AJ,26,0))</f>
        <v/>
      </c>
      <c r="R63" s="1" t="str">
        <f>IF(B63="","",VLOOKUP(B63,Data!B:AJ,27,0))</f>
        <v/>
      </c>
      <c r="S63" s="2" t="str">
        <f>IF(B63="","",VLOOKUP(B63,Data!B:AJ,30,0))</f>
        <v/>
      </c>
      <c r="T63" s="2" t="str">
        <f>IF(B63="","",VLOOKUP(B63,Data!B:AJ,28,0))</f>
        <v/>
      </c>
      <c r="U63" s="2" t="str">
        <f>IF(B63="","",VLOOKUP(B63,Data!B:AJ,29,0))</f>
        <v/>
      </c>
      <c r="V63" s="55" t="str">
        <f>IF(B63="","",VLOOKUP(B63,Data!B:AJ,31,0))</f>
        <v/>
      </c>
      <c r="W63" s="55" t="str">
        <f>IF(B63="","",VLOOKUP(B63,Data!B:AJ,32,0))</f>
        <v/>
      </c>
      <c r="X63" s="55" t="str">
        <f>IF(B63="","",VLOOKUP(B63,Data!B:AJ,33,0))</f>
        <v/>
      </c>
      <c r="Y63" s="55" t="str">
        <f>IF(B63="","",VLOOKUP(B63,Data!B:AJ,34,0))</f>
        <v/>
      </c>
      <c r="Z63" s="54" t="str">
        <f t="shared" si="2"/>
        <v/>
      </c>
      <c r="AA63" s="54" t="str">
        <f t="shared" si="3"/>
        <v/>
      </c>
    </row>
    <row r="64" spans="2:27">
      <c r="B64" s="1" t="str">
        <f>IF($B$2=0,"",IF(COUNT($B$4:B63)+1&gt;$B$2,"",COUNT($B$4:B63)+1))</f>
        <v/>
      </c>
      <c r="C64" s="1" t="str">
        <f>IF(B64="","",VLOOKUP(B64,Data!B:AJ,5,0))</f>
        <v/>
      </c>
      <c r="D64" s="1" t="str">
        <f>IF(B64="","",VLOOKUP(B64,Data!B:AJ,6,0))</f>
        <v/>
      </c>
      <c r="E64" s="31" t="str">
        <f>IF(B64="","",VLOOKUP(B64,Data!B:AJ,10,0))</f>
        <v/>
      </c>
      <c r="F64" s="2" t="str">
        <f>IF(B64="","",VLOOKUP(B64,Data!B:AJ,11,0))</f>
        <v/>
      </c>
      <c r="G64" s="1" t="str">
        <f>IF(B64="","",VLOOKUP(B64,Data!B:AJ,12,0))</f>
        <v/>
      </c>
      <c r="H64" s="2" t="str">
        <f>IF(B64="","",VLOOKUP(B64,Data!B:AJ,15,0))</f>
        <v/>
      </c>
      <c r="I64" s="2" t="str">
        <f>IF(B64="","",VLOOKUP(B64,Data!B:AJ,16,0))</f>
        <v/>
      </c>
      <c r="J64" s="2" t="str">
        <f>IF(B64="","",VLOOKUP(B64,Data!B:AJ,17,0))</f>
        <v/>
      </c>
      <c r="K64" s="48" t="str">
        <f>IF(B64="","",VLOOKUP(B64,Data!B:AJ,18,0))</f>
        <v/>
      </c>
      <c r="L64" s="2" t="str">
        <f>IF(B64="","",VLOOKUP(B64,Data!B:AJ,19,0))</f>
        <v/>
      </c>
      <c r="M64" s="1" t="str">
        <f>IF(B64="","",VLOOKUP(B64,Data!B:AJ,20,0))</f>
        <v/>
      </c>
      <c r="N64" s="1" t="str">
        <f>IF(B64="","",VLOOKUP(B64,Data!B:AJ,21,0))</f>
        <v/>
      </c>
      <c r="O64" s="31" t="str">
        <f>IF(B64="","",VLOOKUP(B64,Data!B:AJ,22,0))</f>
        <v/>
      </c>
      <c r="P64" s="1" t="str">
        <f>IF(B64="","",VLOOKUP(B64,Data!B:AJ,25,0))</f>
        <v/>
      </c>
      <c r="Q64" s="31" t="str">
        <f>IF(B64="","",VLOOKUP(B64,Data!B:AJ,26,0))</f>
        <v/>
      </c>
      <c r="R64" s="1" t="str">
        <f>IF(B64="","",VLOOKUP(B64,Data!B:AJ,27,0))</f>
        <v/>
      </c>
      <c r="S64" s="2" t="str">
        <f>IF(B64="","",VLOOKUP(B64,Data!B:AJ,30,0))</f>
        <v/>
      </c>
      <c r="T64" s="2" t="str">
        <f>IF(B64="","",VLOOKUP(B64,Data!B:AJ,28,0))</f>
        <v/>
      </c>
      <c r="U64" s="2" t="str">
        <f>IF(B64="","",VLOOKUP(B64,Data!B:AJ,29,0))</f>
        <v/>
      </c>
      <c r="V64" s="55" t="str">
        <f>IF(B64="","",VLOOKUP(B64,Data!B:AJ,31,0))</f>
        <v/>
      </c>
      <c r="W64" s="55" t="str">
        <f>IF(B64="","",VLOOKUP(B64,Data!B:AJ,32,0))</f>
        <v/>
      </c>
      <c r="X64" s="55" t="str">
        <f>IF(B64="","",VLOOKUP(B64,Data!B:AJ,33,0))</f>
        <v/>
      </c>
      <c r="Y64" s="55" t="str">
        <f>IF(B64="","",VLOOKUP(B64,Data!B:AJ,34,0))</f>
        <v/>
      </c>
      <c r="Z64" s="54" t="str">
        <f t="shared" si="2"/>
        <v/>
      </c>
      <c r="AA64" s="54" t="str">
        <f t="shared" si="3"/>
        <v/>
      </c>
    </row>
    <row r="65" spans="2:27">
      <c r="B65" s="1" t="str">
        <f>IF($B$2=0,"",IF(COUNT($B$4:B64)+1&gt;$B$2,"",COUNT($B$4:B64)+1))</f>
        <v/>
      </c>
      <c r="C65" s="1" t="str">
        <f>IF(B65="","",VLOOKUP(B65,Data!B:AJ,5,0))</f>
        <v/>
      </c>
      <c r="D65" s="1" t="str">
        <f>IF(B65="","",VLOOKUP(B65,Data!B:AJ,6,0))</f>
        <v/>
      </c>
      <c r="E65" s="31" t="str">
        <f>IF(B65="","",VLOOKUP(B65,Data!B:AJ,10,0))</f>
        <v/>
      </c>
      <c r="F65" s="2" t="str">
        <f>IF(B65="","",VLOOKUP(B65,Data!B:AJ,11,0))</f>
        <v/>
      </c>
      <c r="G65" s="1" t="str">
        <f>IF(B65="","",VLOOKUP(B65,Data!B:AJ,12,0))</f>
        <v/>
      </c>
      <c r="H65" s="2" t="str">
        <f>IF(B65="","",VLOOKUP(B65,Data!B:AJ,15,0))</f>
        <v/>
      </c>
      <c r="I65" s="2" t="str">
        <f>IF(B65="","",VLOOKUP(B65,Data!B:AJ,16,0))</f>
        <v/>
      </c>
      <c r="J65" s="2" t="str">
        <f>IF(B65="","",VLOOKUP(B65,Data!B:AJ,17,0))</f>
        <v/>
      </c>
      <c r="K65" s="48" t="str">
        <f>IF(B65="","",VLOOKUP(B65,Data!B:AJ,18,0))</f>
        <v/>
      </c>
      <c r="L65" s="2" t="str">
        <f>IF(B65="","",VLOOKUP(B65,Data!B:AJ,19,0))</f>
        <v/>
      </c>
      <c r="M65" s="1" t="str">
        <f>IF(B65="","",VLOOKUP(B65,Data!B:AJ,20,0))</f>
        <v/>
      </c>
      <c r="N65" s="1" t="str">
        <f>IF(B65="","",VLOOKUP(B65,Data!B:AJ,21,0))</f>
        <v/>
      </c>
      <c r="O65" s="31" t="str">
        <f>IF(B65="","",VLOOKUP(B65,Data!B:AJ,22,0))</f>
        <v/>
      </c>
      <c r="P65" s="1" t="str">
        <f>IF(B65="","",VLOOKUP(B65,Data!B:AJ,25,0))</f>
        <v/>
      </c>
      <c r="Q65" s="31" t="str">
        <f>IF(B65="","",VLOOKUP(B65,Data!B:AJ,26,0))</f>
        <v/>
      </c>
      <c r="R65" s="1" t="str">
        <f>IF(B65="","",VLOOKUP(B65,Data!B:AJ,27,0))</f>
        <v/>
      </c>
      <c r="S65" s="2" t="str">
        <f>IF(B65="","",VLOOKUP(B65,Data!B:AJ,30,0))</f>
        <v/>
      </c>
      <c r="T65" s="2" t="str">
        <f>IF(B65="","",VLOOKUP(B65,Data!B:AJ,28,0))</f>
        <v/>
      </c>
      <c r="U65" s="2" t="str">
        <f>IF(B65="","",VLOOKUP(B65,Data!B:AJ,29,0))</f>
        <v/>
      </c>
      <c r="V65" s="55" t="str">
        <f>IF(B65="","",VLOOKUP(B65,Data!B:AJ,31,0))</f>
        <v/>
      </c>
      <c r="W65" s="55" t="str">
        <f>IF(B65="","",VLOOKUP(B65,Data!B:AJ,32,0))</f>
        <v/>
      </c>
      <c r="X65" s="55" t="str">
        <f>IF(B65="","",VLOOKUP(B65,Data!B:AJ,33,0))</f>
        <v/>
      </c>
      <c r="Y65" s="55" t="str">
        <f>IF(B65="","",VLOOKUP(B65,Data!B:AJ,34,0))</f>
        <v/>
      </c>
      <c r="Z65" s="54" t="str">
        <f t="shared" si="2"/>
        <v/>
      </c>
      <c r="AA65" s="54" t="str">
        <f t="shared" si="3"/>
        <v/>
      </c>
    </row>
    <row r="66" spans="2:27">
      <c r="B66" s="1" t="str">
        <f>IF($B$2=0,"",IF(COUNT($B$4:B65)+1&gt;$B$2,"",COUNT($B$4:B65)+1))</f>
        <v/>
      </c>
      <c r="C66" s="1" t="str">
        <f>IF(B66="","",VLOOKUP(B66,Data!B:AJ,5,0))</f>
        <v/>
      </c>
      <c r="D66" s="1" t="str">
        <f>IF(B66="","",VLOOKUP(B66,Data!B:AJ,6,0))</f>
        <v/>
      </c>
      <c r="E66" s="31" t="str">
        <f>IF(B66="","",VLOOKUP(B66,Data!B:AJ,10,0))</f>
        <v/>
      </c>
      <c r="F66" s="2" t="str">
        <f>IF(B66="","",VLOOKUP(B66,Data!B:AJ,11,0))</f>
        <v/>
      </c>
      <c r="G66" s="1" t="str">
        <f>IF(B66="","",VLOOKUP(B66,Data!B:AJ,12,0))</f>
        <v/>
      </c>
      <c r="H66" s="2" t="str">
        <f>IF(B66="","",VLOOKUP(B66,Data!B:AJ,15,0))</f>
        <v/>
      </c>
      <c r="I66" s="2" t="str">
        <f>IF(B66="","",VLOOKUP(B66,Data!B:AJ,16,0))</f>
        <v/>
      </c>
      <c r="J66" s="2" t="str">
        <f>IF(B66="","",VLOOKUP(B66,Data!B:AJ,17,0))</f>
        <v/>
      </c>
      <c r="K66" s="48" t="str">
        <f>IF(B66="","",VLOOKUP(B66,Data!B:AJ,18,0))</f>
        <v/>
      </c>
      <c r="L66" s="2" t="str">
        <f>IF(B66="","",VLOOKUP(B66,Data!B:AJ,19,0))</f>
        <v/>
      </c>
      <c r="M66" s="1" t="str">
        <f>IF(B66="","",VLOOKUP(B66,Data!B:AJ,20,0))</f>
        <v/>
      </c>
      <c r="N66" s="1" t="str">
        <f>IF(B66="","",VLOOKUP(B66,Data!B:AJ,21,0))</f>
        <v/>
      </c>
      <c r="O66" s="31" t="str">
        <f>IF(B66="","",VLOOKUP(B66,Data!B:AJ,22,0))</f>
        <v/>
      </c>
      <c r="P66" s="1" t="str">
        <f>IF(B66="","",VLOOKUP(B66,Data!B:AJ,25,0))</f>
        <v/>
      </c>
      <c r="Q66" s="31" t="str">
        <f>IF(B66="","",VLOOKUP(B66,Data!B:AJ,26,0))</f>
        <v/>
      </c>
      <c r="R66" s="1" t="str">
        <f>IF(B66="","",VLOOKUP(B66,Data!B:AJ,27,0))</f>
        <v/>
      </c>
      <c r="S66" s="2" t="str">
        <f>IF(B66="","",VLOOKUP(B66,Data!B:AJ,30,0))</f>
        <v/>
      </c>
      <c r="T66" s="2" t="str">
        <f>IF(B66="","",VLOOKUP(B66,Data!B:AJ,28,0))</f>
        <v/>
      </c>
      <c r="U66" s="2" t="str">
        <f>IF(B66="","",VLOOKUP(B66,Data!B:AJ,29,0))</f>
        <v/>
      </c>
      <c r="V66" s="55" t="str">
        <f>IF(B66="","",VLOOKUP(B66,Data!B:AJ,31,0))</f>
        <v/>
      </c>
      <c r="W66" s="55" t="str">
        <f>IF(B66="","",VLOOKUP(B66,Data!B:AJ,32,0))</f>
        <v/>
      </c>
      <c r="X66" s="55" t="str">
        <f>IF(B66="","",VLOOKUP(B66,Data!B:AJ,33,0))</f>
        <v/>
      </c>
      <c r="Y66" s="55" t="str">
        <f>IF(B66="","",VLOOKUP(B66,Data!B:AJ,34,0))</f>
        <v/>
      </c>
      <c r="Z66" s="54" t="str">
        <f t="shared" si="2"/>
        <v/>
      </c>
      <c r="AA66" s="54" t="str">
        <f t="shared" si="3"/>
        <v/>
      </c>
    </row>
    <row r="67" spans="2:27">
      <c r="B67" s="1" t="str">
        <f>IF($B$2=0,"",IF(COUNT($B$4:B66)+1&gt;$B$2,"",COUNT($B$4:B66)+1))</f>
        <v/>
      </c>
      <c r="C67" s="1" t="str">
        <f>IF(B67="","",VLOOKUP(B67,Data!B:AJ,5,0))</f>
        <v/>
      </c>
      <c r="D67" s="1" t="str">
        <f>IF(B67="","",VLOOKUP(B67,Data!B:AJ,6,0))</f>
        <v/>
      </c>
      <c r="E67" s="31" t="str">
        <f>IF(B67="","",VLOOKUP(B67,Data!B:AJ,10,0))</f>
        <v/>
      </c>
      <c r="F67" s="2" t="str">
        <f>IF(B67="","",VLOOKUP(B67,Data!B:AJ,11,0))</f>
        <v/>
      </c>
      <c r="G67" s="1" t="str">
        <f>IF(B67="","",VLOOKUP(B67,Data!B:AJ,12,0))</f>
        <v/>
      </c>
      <c r="H67" s="2" t="str">
        <f>IF(B67="","",VLOOKUP(B67,Data!B:AJ,15,0))</f>
        <v/>
      </c>
      <c r="I67" s="2" t="str">
        <f>IF(B67="","",VLOOKUP(B67,Data!B:AJ,16,0))</f>
        <v/>
      </c>
      <c r="J67" s="2" t="str">
        <f>IF(B67="","",VLOOKUP(B67,Data!B:AJ,17,0))</f>
        <v/>
      </c>
      <c r="K67" s="48" t="str">
        <f>IF(B67="","",VLOOKUP(B67,Data!B:AJ,18,0))</f>
        <v/>
      </c>
      <c r="L67" s="2" t="str">
        <f>IF(B67="","",VLOOKUP(B67,Data!B:AJ,19,0))</f>
        <v/>
      </c>
      <c r="M67" s="1" t="str">
        <f>IF(B67="","",VLOOKUP(B67,Data!B:AJ,20,0))</f>
        <v/>
      </c>
      <c r="N67" s="1" t="str">
        <f>IF(B67="","",VLOOKUP(B67,Data!B:AJ,21,0))</f>
        <v/>
      </c>
      <c r="O67" s="31" t="str">
        <f>IF(B67="","",VLOOKUP(B67,Data!B:AJ,22,0))</f>
        <v/>
      </c>
      <c r="P67" s="1" t="str">
        <f>IF(B67="","",VLOOKUP(B67,Data!B:AJ,25,0))</f>
        <v/>
      </c>
      <c r="Q67" s="31" t="str">
        <f>IF(B67="","",VLOOKUP(B67,Data!B:AJ,26,0))</f>
        <v/>
      </c>
      <c r="R67" s="1" t="str">
        <f>IF(B67="","",VLOOKUP(B67,Data!B:AJ,27,0))</f>
        <v/>
      </c>
      <c r="S67" s="2" t="str">
        <f>IF(B67="","",VLOOKUP(B67,Data!B:AJ,30,0))</f>
        <v/>
      </c>
      <c r="T67" s="2" t="str">
        <f>IF(B67="","",VLOOKUP(B67,Data!B:AJ,28,0))</f>
        <v/>
      </c>
      <c r="U67" s="2" t="str">
        <f>IF(B67="","",VLOOKUP(B67,Data!B:AJ,29,0))</f>
        <v/>
      </c>
      <c r="V67" s="55" t="str">
        <f>IF(B67="","",VLOOKUP(B67,Data!B:AJ,31,0))</f>
        <v/>
      </c>
      <c r="W67" s="55" t="str">
        <f>IF(B67="","",VLOOKUP(B67,Data!B:AJ,32,0))</f>
        <v/>
      </c>
      <c r="X67" s="55" t="str">
        <f>IF(B67="","",VLOOKUP(B67,Data!B:AJ,33,0))</f>
        <v/>
      </c>
      <c r="Y67" s="55" t="str">
        <f>IF(B67="","",VLOOKUP(B67,Data!B:AJ,34,0))</f>
        <v/>
      </c>
      <c r="Z67" s="54" t="str">
        <f t="shared" si="2"/>
        <v/>
      </c>
      <c r="AA67" s="54" t="str">
        <f t="shared" si="3"/>
        <v/>
      </c>
    </row>
    <row r="68" spans="2:27">
      <c r="B68" s="1" t="str">
        <f>IF($B$2=0,"",IF(COUNT($B$4:B67)+1&gt;$B$2,"",COUNT($B$4:B67)+1))</f>
        <v/>
      </c>
      <c r="C68" s="1" t="str">
        <f>IF(B68="","",VLOOKUP(B68,Data!B:AJ,5,0))</f>
        <v/>
      </c>
      <c r="D68" s="1" t="str">
        <f>IF(B68="","",VLOOKUP(B68,Data!B:AJ,6,0))</f>
        <v/>
      </c>
      <c r="E68" s="31" t="str">
        <f>IF(B68="","",VLOOKUP(B68,Data!B:AJ,10,0))</f>
        <v/>
      </c>
      <c r="F68" s="2" t="str">
        <f>IF(B68="","",VLOOKUP(B68,Data!B:AJ,11,0))</f>
        <v/>
      </c>
      <c r="G68" s="1" t="str">
        <f>IF(B68="","",VLOOKUP(B68,Data!B:AJ,12,0))</f>
        <v/>
      </c>
      <c r="H68" s="2" t="str">
        <f>IF(B68="","",VLOOKUP(B68,Data!B:AJ,15,0))</f>
        <v/>
      </c>
      <c r="I68" s="2" t="str">
        <f>IF(B68="","",VLOOKUP(B68,Data!B:AJ,16,0))</f>
        <v/>
      </c>
      <c r="J68" s="2" t="str">
        <f>IF(B68="","",VLOOKUP(B68,Data!B:AJ,17,0))</f>
        <v/>
      </c>
      <c r="K68" s="48" t="str">
        <f>IF(B68="","",VLOOKUP(B68,Data!B:AJ,18,0))</f>
        <v/>
      </c>
      <c r="L68" s="2" t="str">
        <f>IF(B68="","",VLOOKUP(B68,Data!B:AJ,19,0))</f>
        <v/>
      </c>
      <c r="M68" s="1" t="str">
        <f>IF(B68="","",VLOOKUP(B68,Data!B:AJ,20,0))</f>
        <v/>
      </c>
      <c r="N68" s="1" t="str">
        <f>IF(B68="","",VLOOKUP(B68,Data!B:AJ,21,0))</f>
        <v/>
      </c>
      <c r="O68" s="31" t="str">
        <f>IF(B68="","",VLOOKUP(B68,Data!B:AJ,22,0))</f>
        <v/>
      </c>
      <c r="P68" s="1" t="str">
        <f>IF(B68="","",VLOOKUP(B68,Data!B:AJ,25,0))</f>
        <v/>
      </c>
      <c r="Q68" s="31" t="str">
        <f>IF(B68="","",VLOOKUP(B68,Data!B:AJ,26,0))</f>
        <v/>
      </c>
      <c r="R68" s="1" t="str">
        <f>IF(B68="","",VLOOKUP(B68,Data!B:AJ,27,0))</f>
        <v/>
      </c>
      <c r="S68" s="2" t="str">
        <f>IF(B68="","",VLOOKUP(B68,Data!B:AJ,30,0))</f>
        <v/>
      </c>
      <c r="T68" s="2" t="str">
        <f>IF(B68="","",VLOOKUP(B68,Data!B:AJ,28,0))</f>
        <v/>
      </c>
      <c r="U68" s="2" t="str">
        <f>IF(B68="","",VLOOKUP(B68,Data!B:AJ,29,0))</f>
        <v/>
      </c>
      <c r="V68" s="55" t="str">
        <f>IF(B68="","",VLOOKUP(B68,Data!B:AJ,31,0))</f>
        <v/>
      </c>
      <c r="W68" s="55" t="str">
        <f>IF(B68="","",VLOOKUP(B68,Data!B:AJ,32,0))</f>
        <v/>
      </c>
      <c r="X68" s="55" t="str">
        <f>IF(B68="","",VLOOKUP(B68,Data!B:AJ,33,0))</f>
        <v/>
      </c>
      <c r="Y68" s="55" t="str">
        <f>IF(B68="","",VLOOKUP(B68,Data!B:AJ,34,0))</f>
        <v/>
      </c>
      <c r="Z68" s="54" t="str">
        <f t="shared" si="2"/>
        <v/>
      </c>
      <c r="AA68" s="54" t="str">
        <f t="shared" si="3"/>
        <v/>
      </c>
    </row>
    <row r="69" spans="2:27">
      <c r="B69" s="1" t="str">
        <f>IF($B$2=0,"",IF(COUNT($B$4:B68)+1&gt;$B$2,"",COUNT($B$4:B68)+1))</f>
        <v/>
      </c>
      <c r="C69" s="1" t="str">
        <f>IF(B69="","",VLOOKUP(B69,Data!B:AJ,5,0))</f>
        <v/>
      </c>
      <c r="D69" s="1" t="str">
        <f>IF(B69="","",VLOOKUP(B69,Data!B:AJ,6,0))</f>
        <v/>
      </c>
      <c r="E69" s="31" t="str">
        <f>IF(B69="","",VLOOKUP(B69,Data!B:AJ,10,0))</f>
        <v/>
      </c>
      <c r="F69" s="2" t="str">
        <f>IF(B69="","",VLOOKUP(B69,Data!B:AJ,11,0))</f>
        <v/>
      </c>
      <c r="G69" s="1" t="str">
        <f>IF(B69="","",VLOOKUP(B69,Data!B:AJ,12,0))</f>
        <v/>
      </c>
      <c r="H69" s="2" t="str">
        <f>IF(B69="","",VLOOKUP(B69,Data!B:AJ,15,0))</f>
        <v/>
      </c>
      <c r="I69" s="2" t="str">
        <f>IF(B69="","",VLOOKUP(B69,Data!B:AJ,16,0))</f>
        <v/>
      </c>
      <c r="J69" s="2" t="str">
        <f>IF(B69="","",VLOOKUP(B69,Data!B:AJ,17,0))</f>
        <v/>
      </c>
      <c r="K69" s="48" t="str">
        <f>IF(B69="","",VLOOKUP(B69,Data!B:AJ,18,0))</f>
        <v/>
      </c>
      <c r="L69" s="2" t="str">
        <f>IF(B69="","",VLOOKUP(B69,Data!B:AJ,19,0))</f>
        <v/>
      </c>
      <c r="M69" s="1" t="str">
        <f>IF(B69="","",VLOOKUP(B69,Data!B:AJ,20,0))</f>
        <v/>
      </c>
      <c r="N69" s="1" t="str">
        <f>IF(B69="","",VLOOKUP(B69,Data!B:AJ,21,0))</f>
        <v/>
      </c>
      <c r="O69" s="31" t="str">
        <f>IF(B69="","",VLOOKUP(B69,Data!B:AJ,22,0))</f>
        <v/>
      </c>
      <c r="P69" s="1" t="str">
        <f>IF(B69="","",VLOOKUP(B69,Data!B:AJ,25,0))</f>
        <v/>
      </c>
      <c r="Q69" s="31" t="str">
        <f>IF(B69="","",VLOOKUP(B69,Data!B:AJ,26,0))</f>
        <v/>
      </c>
      <c r="R69" s="1" t="str">
        <f>IF(B69="","",VLOOKUP(B69,Data!B:AJ,27,0))</f>
        <v/>
      </c>
      <c r="S69" s="2" t="str">
        <f>IF(B69="","",VLOOKUP(B69,Data!B:AJ,30,0))</f>
        <v/>
      </c>
      <c r="T69" s="2" t="str">
        <f>IF(B69="","",VLOOKUP(B69,Data!B:AJ,28,0))</f>
        <v/>
      </c>
      <c r="U69" s="2" t="str">
        <f>IF(B69="","",VLOOKUP(B69,Data!B:AJ,29,0))</f>
        <v/>
      </c>
      <c r="V69" s="55" t="str">
        <f>IF(B69="","",VLOOKUP(B69,Data!B:AJ,31,0))</f>
        <v/>
      </c>
      <c r="W69" s="55" t="str">
        <f>IF(B69="","",VLOOKUP(B69,Data!B:AJ,32,0))</f>
        <v/>
      </c>
      <c r="X69" s="55" t="str">
        <f>IF(B69="","",VLOOKUP(B69,Data!B:AJ,33,0))</f>
        <v/>
      </c>
      <c r="Y69" s="55" t="str">
        <f>IF(B69="","",VLOOKUP(B69,Data!B:AJ,34,0))</f>
        <v/>
      </c>
      <c r="Z69" s="54" t="str">
        <f t="shared" ref="Z69:Z100" si="4">IF(N69="","",HYPERLINK(Adress&amp;N69&amp;".PDF","مشاهده"))</f>
        <v/>
      </c>
      <c r="AA69" s="54" t="str">
        <f t="shared" ref="AA69:AA100" si="5">IF(U69="","",HYPERLINK(ResidAnbar&amp;U69&amp;".PDF","مشاهده"))</f>
        <v/>
      </c>
    </row>
    <row r="70" spans="2:27">
      <c r="B70" s="1" t="str">
        <f>IF($B$2=0,"",IF(COUNT($B$4:B69)+1&gt;$B$2,"",COUNT($B$4:B69)+1))</f>
        <v/>
      </c>
      <c r="C70" s="1" t="str">
        <f>IF(B70="","",VLOOKUP(B70,Data!B:AJ,5,0))</f>
        <v/>
      </c>
      <c r="D70" s="1" t="str">
        <f>IF(B70="","",VLOOKUP(B70,Data!B:AJ,6,0))</f>
        <v/>
      </c>
      <c r="E70" s="31" t="str">
        <f>IF(B70="","",VLOOKUP(B70,Data!B:AJ,10,0))</f>
        <v/>
      </c>
      <c r="F70" s="2" t="str">
        <f>IF(B70="","",VLOOKUP(B70,Data!B:AJ,11,0))</f>
        <v/>
      </c>
      <c r="G70" s="1" t="str">
        <f>IF(B70="","",VLOOKUP(B70,Data!B:AJ,12,0))</f>
        <v/>
      </c>
      <c r="H70" s="2" t="str">
        <f>IF(B70="","",VLOOKUP(B70,Data!B:AJ,15,0))</f>
        <v/>
      </c>
      <c r="I70" s="2" t="str">
        <f>IF(B70="","",VLOOKUP(B70,Data!B:AJ,16,0))</f>
        <v/>
      </c>
      <c r="J70" s="2" t="str">
        <f>IF(B70="","",VLOOKUP(B70,Data!B:AJ,17,0))</f>
        <v/>
      </c>
      <c r="K70" s="48" t="str">
        <f>IF(B70="","",VLOOKUP(B70,Data!B:AJ,18,0))</f>
        <v/>
      </c>
      <c r="L70" s="2" t="str">
        <f>IF(B70="","",VLOOKUP(B70,Data!B:AJ,19,0))</f>
        <v/>
      </c>
      <c r="M70" s="1" t="str">
        <f>IF(B70="","",VLOOKUP(B70,Data!B:AJ,20,0))</f>
        <v/>
      </c>
      <c r="N70" s="1" t="str">
        <f>IF(B70="","",VLOOKUP(B70,Data!B:AJ,21,0))</f>
        <v/>
      </c>
      <c r="O70" s="31" t="str">
        <f>IF(B70="","",VLOOKUP(B70,Data!B:AJ,22,0))</f>
        <v/>
      </c>
      <c r="P70" s="1" t="str">
        <f>IF(B70="","",VLOOKUP(B70,Data!B:AJ,25,0))</f>
        <v/>
      </c>
      <c r="Q70" s="31" t="str">
        <f>IF(B70="","",VLOOKUP(B70,Data!B:AJ,26,0))</f>
        <v/>
      </c>
      <c r="R70" s="1" t="str">
        <f>IF(B70="","",VLOOKUP(B70,Data!B:AJ,27,0))</f>
        <v/>
      </c>
      <c r="S70" s="2" t="str">
        <f>IF(B70="","",VLOOKUP(B70,Data!B:AJ,30,0))</f>
        <v/>
      </c>
      <c r="T70" s="2" t="str">
        <f>IF(B70="","",VLOOKUP(B70,Data!B:AJ,28,0))</f>
        <v/>
      </c>
      <c r="U70" s="2" t="str">
        <f>IF(B70="","",VLOOKUP(B70,Data!B:AJ,29,0))</f>
        <v/>
      </c>
      <c r="V70" s="55" t="str">
        <f>IF(B70="","",VLOOKUP(B70,Data!B:AJ,31,0))</f>
        <v/>
      </c>
      <c r="W70" s="55" t="str">
        <f>IF(B70="","",VLOOKUP(B70,Data!B:AJ,32,0))</f>
        <v/>
      </c>
      <c r="X70" s="55" t="str">
        <f>IF(B70="","",VLOOKUP(B70,Data!B:AJ,33,0))</f>
        <v/>
      </c>
      <c r="Y70" s="55" t="str">
        <f>IF(B70="","",VLOOKUP(B70,Data!B:AJ,34,0))</f>
        <v/>
      </c>
      <c r="Z70" s="54" t="str">
        <f t="shared" si="4"/>
        <v/>
      </c>
      <c r="AA70" s="54" t="str">
        <f t="shared" si="5"/>
        <v/>
      </c>
    </row>
    <row r="71" spans="2:27">
      <c r="B71" s="1" t="str">
        <f>IF($B$2=0,"",IF(COUNT($B$4:B70)+1&gt;$B$2,"",COUNT($B$4:B70)+1))</f>
        <v/>
      </c>
      <c r="C71" s="1" t="str">
        <f>IF(B71="","",VLOOKUP(B71,Data!B:AJ,5,0))</f>
        <v/>
      </c>
      <c r="D71" s="1" t="str">
        <f>IF(B71="","",VLOOKUP(B71,Data!B:AJ,6,0))</f>
        <v/>
      </c>
      <c r="E71" s="31" t="str">
        <f>IF(B71="","",VLOOKUP(B71,Data!B:AJ,10,0))</f>
        <v/>
      </c>
      <c r="F71" s="2" t="str">
        <f>IF(B71="","",VLOOKUP(B71,Data!B:AJ,11,0))</f>
        <v/>
      </c>
      <c r="G71" s="1" t="str">
        <f>IF(B71="","",VLOOKUP(B71,Data!B:AJ,12,0))</f>
        <v/>
      </c>
      <c r="H71" s="2" t="str">
        <f>IF(B71="","",VLOOKUP(B71,Data!B:AJ,15,0))</f>
        <v/>
      </c>
      <c r="I71" s="2" t="str">
        <f>IF(B71="","",VLOOKUP(B71,Data!B:AJ,16,0))</f>
        <v/>
      </c>
      <c r="J71" s="2" t="str">
        <f>IF(B71="","",VLOOKUP(B71,Data!B:AJ,17,0))</f>
        <v/>
      </c>
      <c r="K71" s="48" t="str">
        <f>IF(B71="","",VLOOKUP(B71,Data!B:AJ,18,0))</f>
        <v/>
      </c>
      <c r="L71" s="2" t="str">
        <f>IF(B71="","",VLOOKUP(B71,Data!B:AJ,19,0))</f>
        <v/>
      </c>
      <c r="M71" s="1" t="str">
        <f>IF(B71="","",VLOOKUP(B71,Data!B:AJ,20,0))</f>
        <v/>
      </c>
      <c r="N71" s="1" t="str">
        <f>IF(B71="","",VLOOKUP(B71,Data!B:AJ,21,0))</f>
        <v/>
      </c>
      <c r="O71" s="31" t="str">
        <f>IF(B71="","",VLOOKUP(B71,Data!B:AJ,22,0))</f>
        <v/>
      </c>
      <c r="P71" s="1" t="str">
        <f>IF(B71="","",VLOOKUP(B71,Data!B:AJ,25,0))</f>
        <v/>
      </c>
      <c r="Q71" s="31" t="str">
        <f>IF(B71="","",VLOOKUP(B71,Data!B:AJ,26,0))</f>
        <v/>
      </c>
      <c r="R71" s="1" t="str">
        <f>IF(B71="","",VLOOKUP(B71,Data!B:AJ,27,0))</f>
        <v/>
      </c>
      <c r="S71" s="2" t="str">
        <f>IF(B71="","",VLOOKUP(B71,Data!B:AJ,30,0))</f>
        <v/>
      </c>
      <c r="T71" s="2" t="str">
        <f>IF(B71="","",VLOOKUP(B71,Data!B:AJ,28,0))</f>
        <v/>
      </c>
      <c r="U71" s="2" t="str">
        <f>IF(B71="","",VLOOKUP(B71,Data!B:AJ,29,0))</f>
        <v/>
      </c>
      <c r="V71" s="55" t="str">
        <f>IF(B71="","",VLOOKUP(B71,Data!B:AJ,31,0))</f>
        <v/>
      </c>
      <c r="W71" s="55" t="str">
        <f>IF(B71="","",VLOOKUP(B71,Data!B:AJ,32,0))</f>
        <v/>
      </c>
      <c r="X71" s="55" t="str">
        <f>IF(B71="","",VLOOKUP(B71,Data!B:AJ,33,0))</f>
        <v/>
      </c>
      <c r="Y71" s="55" t="str">
        <f>IF(B71="","",VLOOKUP(B71,Data!B:AJ,34,0))</f>
        <v/>
      </c>
      <c r="Z71" s="54" t="str">
        <f t="shared" si="4"/>
        <v/>
      </c>
      <c r="AA71" s="54" t="str">
        <f t="shared" si="5"/>
        <v/>
      </c>
    </row>
    <row r="72" spans="2:27">
      <c r="B72" s="1" t="str">
        <f>IF($B$2=0,"",IF(COUNT($B$4:B71)+1&gt;$B$2,"",COUNT($B$4:B71)+1))</f>
        <v/>
      </c>
      <c r="C72" s="1" t="str">
        <f>IF(B72="","",VLOOKUP(B72,Data!B:AJ,5,0))</f>
        <v/>
      </c>
      <c r="D72" s="1" t="str">
        <f>IF(B72="","",VLOOKUP(B72,Data!B:AJ,6,0))</f>
        <v/>
      </c>
      <c r="E72" s="31" t="str">
        <f>IF(B72="","",VLOOKUP(B72,Data!B:AJ,10,0))</f>
        <v/>
      </c>
      <c r="F72" s="2" t="str">
        <f>IF(B72="","",VLOOKUP(B72,Data!B:AJ,11,0))</f>
        <v/>
      </c>
      <c r="G72" s="1" t="str">
        <f>IF(B72="","",VLOOKUP(B72,Data!B:AJ,12,0))</f>
        <v/>
      </c>
      <c r="H72" s="2" t="str">
        <f>IF(B72="","",VLOOKUP(B72,Data!B:AJ,15,0))</f>
        <v/>
      </c>
      <c r="I72" s="2" t="str">
        <f>IF(B72="","",VLOOKUP(B72,Data!B:AJ,16,0))</f>
        <v/>
      </c>
      <c r="J72" s="2" t="str">
        <f>IF(B72="","",VLOOKUP(B72,Data!B:AJ,17,0))</f>
        <v/>
      </c>
      <c r="K72" s="48" t="str">
        <f>IF(B72="","",VLOOKUP(B72,Data!B:AJ,18,0))</f>
        <v/>
      </c>
      <c r="L72" s="2" t="str">
        <f>IF(B72="","",VLOOKUP(B72,Data!B:AJ,19,0))</f>
        <v/>
      </c>
      <c r="M72" s="1" t="str">
        <f>IF(B72="","",VLOOKUP(B72,Data!B:AJ,20,0))</f>
        <v/>
      </c>
      <c r="N72" s="1" t="str">
        <f>IF(B72="","",VLOOKUP(B72,Data!B:AJ,21,0))</f>
        <v/>
      </c>
      <c r="O72" s="31" t="str">
        <f>IF(B72="","",VLOOKUP(B72,Data!B:AJ,22,0))</f>
        <v/>
      </c>
      <c r="P72" s="1" t="str">
        <f>IF(B72="","",VLOOKUP(B72,Data!B:AJ,25,0))</f>
        <v/>
      </c>
      <c r="Q72" s="31" t="str">
        <f>IF(B72="","",VLOOKUP(B72,Data!B:AJ,26,0))</f>
        <v/>
      </c>
      <c r="R72" s="1" t="str">
        <f>IF(B72="","",VLOOKUP(B72,Data!B:AJ,27,0))</f>
        <v/>
      </c>
      <c r="S72" s="2" t="str">
        <f>IF(B72="","",VLOOKUP(B72,Data!B:AJ,30,0))</f>
        <v/>
      </c>
      <c r="T72" s="2" t="str">
        <f>IF(B72="","",VLOOKUP(B72,Data!B:AJ,28,0))</f>
        <v/>
      </c>
      <c r="U72" s="2" t="str">
        <f>IF(B72="","",VLOOKUP(B72,Data!B:AJ,29,0))</f>
        <v/>
      </c>
      <c r="V72" s="55" t="str">
        <f>IF(B72="","",VLOOKUP(B72,Data!B:AJ,31,0))</f>
        <v/>
      </c>
      <c r="W72" s="55" t="str">
        <f>IF(B72="","",VLOOKUP(B72,Data!B:AJ,32,0))</f>
        <v/>
      </c>
      <c r="X72" s="55" t="str">
        <f>IF(B72="","",VLOOKUP(B72,Data!B:AJ,33,0))</f>
        <v/>
      </c>
      <c r="Y72" s="55" t="str">
        <f>IF(B72="","",VLOOKUP(B72,Data!B:AJ,34,0))</f>
        <v/>
      </c>
      <c r="Z72" s="54" t="str">
        <f t="shared" si="4"/>
        <v/>
      </c>
      <c r="AA72" s="54" t="str">
        <f t="shared" si="5"/>
        <v/>
      </c>
    </row>
    <row r="73" spans="2:27">
      <c r="B73" s="1" t="str">
        <f>IF($B$2=0,"",IF(COUNT($B$4:B72)+1&gt;$B$2,"",COUNT($B$4:B72)+1))</f>
        <v/>
      </c>
      <c r="C73" s="1" t="str">
        <f>IF(B73="","",VLOOKUP(B73,Data!B:AJ,5,0))</f>
        <v/>
      </c>
      <c r="D73" s="1" t="str">
        <f>IF(B73="","",VLOOKUP(B73,Data!B:AJ,6,0))</f>
        <v/>
      </c>
      <c r="E73" s="31" t="str">
        <f>IF(B73="","",VLOOKUP(B73,Data!B:AJ,10,0))</f>
        <v/>
      </c>
      <c r="F73" s="2" t="str">
        <f>IF(B73="","",VLOOKUP(B73,Data!B:AJ,11,0))</f>
        <v/>
      </c>
      <c r="G73" s="1" t="str">
        <f>IF(B73="","",VLOOKUP(B73,Data!B:AJ,12,0))</f>
        <v/>
      </c>
      <c r="H73" s="2" t="str">
        <f>IF(B73="","",VLOOKUP(B73,Data!B:AJ,15,0))</f>
        <v/>
      </c>
      <c r="I73" s="2" t="str">
        <f>IF(B73="","",VLOOKUP(B73,Data!B:AJ,16,0))</f>
        <v/>
      </c>
      <c r="J73" s="2" t="str">
        <f>IF(B73="","",VLOOKUP(B73,Data!B:AJ,17,0))</f>
        <v/>
      </c>
      <c r="K73" s="48" t="str">
        <f>IF(B73="","",VLOOKUP(B73,Data!B:AJ,18,0))</f>
        <v/>
      </c>
      <c r="L73" s="2" t="str">
        <f>IF(B73="","",VLOOKUP(B73,Data!B:AJ,19,0))</f>
        <v/>
      </c>
      <c r="M73" s="1" t="str">
        <f>IF(B73="","",VLOOKUP(B73,Data!B:AJ,20,0))</f>
        <v/>
      </c>
      <c r="N73" s="1" t="str">
        <f>IF(B73="","",VLOOKUP(B73,Data!B:AJ,21,0))</f>
        <v/>
      </c>
      <c r="O73" s="31" t="str">
        <f>IF(B73="","",VLOOKUP(B73,Data!B:AJ,22,0))</f>
        <v/>
      </c>
      <c r="P73" s="1" t="str">
        <f>IF(B73="","",VLOOKUP(B73,Data!B:AJ,25,0))</f>
        <v/>
      </c>
      <c r="Q73" s="31" t="str">
        <f>IF(B73="","",VLOOKUP(B73,Data!B:AJ,26,0))</f>
        <v/>
      </c>
      <c r="R73" s="1" t="str">
        <f>IF(B73="","",VLOOKUP(B73,Data!B:AJ,27,0))</f>
        <v/>
      </c>
      <c r="S73" s="2" t="str">
        <f>IF(B73="","",VLOOKUP(B73,Data!B:AJ,30,0))</f>
        <v/>
      </c>
      <c r="T73" s="2" t="str">
        <f>IF(B73="","",VLOOKUP(B73,Data!B:AJ,28,0))</f>
        <v/>
      </c>
      <c r="U73" s="2" t="str">
        <f>IF(B73="","",VLOOKUP(B73,Data!B:AJ,29,0))</f>
        <v/>
      </c>
      <c r="V73" s="55" t="str">
        <f>IF(B73="","",VLOOKUP(B73,Data!B:AJ,31,0))</f>
        <v/>
      </c>
      <c r="W73" s="55" t="str">
        <f>IF(B73="","",VLOOKUP(B73,Data!B:AJ,32,0))</f>
        <v/>
      </c>
      <c r="X73" s="55" t="str">
        <f>IF(B73="","",VLOOKUP(B73,Data!B:AJ,33,0))</f>
        <v/>
      </c>
      <c r="Y73" s="55" t="str">
        <f>IF(B73="","",VLOOKUP(B73,Data!B:AJ,34,0))</f>
        <v/>
      </c>
      <c r="Z73" s="54" t="str">
        <f t="shared" si="4"/>
        <v/>
      </c>
      <c r="AA73" s="54" t="str">
        <f t="shared" si="5"/>
        <v/>
      </c>
    </row>
    <row r="74" spans="2:27">
      <c r="B74" s="1" t="str">
        <f>IF($B$2=0,"",IF(COUNT($B$4:B73)+1&gt;$B$2,"",COUNT($B$4:B73)+1))</f>
        <v/>
      </c>
      <c r="C74" s="1" t="str">
        <f>IF(B74="","",VLOOKUP(B74,Data!B:AJ,5,0))</f>
        <v/>
      </c>
      <c r="D74" s="1" t="str">
        <f>IF(B74="","",VLOOKUP(B74,Data!B:AJ,6,0))</f>
        <v/>
      </c>
      <c r="E74" s="31" t="str">
        <f>IF(B74="","",VLOOKUP(B74,Data!B:AJ,10,0))</f>
        <v/>
      </c>
      <c r="F74" s="2" t="str">
        <f>IF(B74="","",VLOOKUP(B74,Data!B:AJ,11,0))</f>
        <v/>
      </c>
      <c r="G74" s="1" t="str">
        <f>IF(B74="","",VLOOKUP(B74,Data!B:AJ,12,0))</f>
        <v/>
      </c>
      <c r="H74" s="2" t="str">
        <f>IF(B74="","",VLOOKUP(B74,Data!B:AJ,15,0))</f>
        <v/>
      </c>
      <c r="I74" s="2" t="str">
        <f>IF(B74="","",VLOOKUP(B74,Data!B:AJ,16,0))</f>
        <v/>
      </c>
      <c r="J74" s="2" t="str">
        <f>IF(B74="","",VLOOKUP(B74,Data!B:AJ,17,0))</f>
        <v/>
      </c>
      <c r="K74" s="48" t="str">
        <f>IF(B74="","",VLOOKUP(B74,Data!B:AJ,18,0))</f>
        <v/>
      </c>
      <c r="L74" s="2" t="str">
        <f>IF(B74="","",VLOOKUP(B74,Data!B:AJ,19,0))</f>
        <v/>
      </c>
      <c r="M74" s="1" t="str">
        <f>IF(B74="","",VLOOKUP(B74,Data!B:AJ,20,0))</f>
        <v/>
      </c>
      <c r="N74" s="1" t="str">
        <f>IF(B74="","",VLOOKUP(B74,Data!B:AJ,21,0))</f>
        <v/>
      </c>
      <c r="O74" s="31" t="str">
        <f>IF(B74="","",VLOOKUP(B74,Data!B:AJ,22,0))</f>
        <v/>
      </c>
      <c r="P74" s="1" t="str">
        <f>IF(B74="","",VLOOKUP(B74,Data!B:AJ,25,0))</f>
        <v/>
      </c>
      <c r="Q74" s="31" t="str">
        <f>IF(B74="","",VLOOKUP(B74,Data!B:AJ,26,0))</f>
        <v/>
      </c>
      <c r="R74" s="1" t="str">
        <f>IF(B74="","",VLOOKUP(B74,Data!B:AJ,27,0))</f>
        <v/>
      </c>
      <c r="S74" s="2" t="str">
        <f>IF(B74="","",VLOOKUP(B74,Data!B:AJ,30,0))</f>
        <v/>
      </c>
      <c r="T74" s="2" t="str">
        <f>IF(B74="","",VLOOKUP(B74,Data!B:AJ,28,0))</f>
        <v/>
      </c>
      <c r="U74" s="2" t="str">
        <f>IF(B74="","",VLOOKUP(B74,Data!B:AJ,29,0))</f>
        <v/>
      </c>
      <c r="V74" s="55" t="str">
        <f>IF(B74="","",VLOOKUP(B74,Data!B:AJ,31,0))</f>
        <v/>
      </c>
      <c r="W74" s="55" t="str">
        <f>IF(B74="","",VLOOKUP(B74,Data!B:AJ,32,0))</f>
        <v/>
      </c>
      <c r="X74" s="55" t="str">
        <f>IF(B74="","",VLOOKUP(B74,Data!B:AJ,33,0))</f>
        <v/>
      </c>
      <c r="Y74" s="55" t="str">
        <f>IF(B74="","",VLOOKUP(B74,Data!B:AJ,34,0))</f>
        <v/>
      </c>
      <c r="Z74" s="54" t="str">
        <f t="shared" si="4"/>
        <v/>
      </c>
      <c r="AA74" s="54" t="str">
        <f t="shared" si="5"/>
        <v/>
      </c>
    </row>
    <row r="75" spans="2:27">
      <c r="B75" s="1" t="str">
        <f>IF($B$2=0,"",IF(COUNT($B$4:B74)+1&gt;$B$2,"",COUNT($B$4:B74)+1))</f>
        <v/>
      </c>
      <c r="C75" s="1" t="str">
        <f>IF(B75="","",VLOOKUP(B75,Data!B:AJ,5,0))</f>
        <v/>
      </c>
      <c r="D75" s="1" t="str">
        <f>IF(B75="","",VLOOKUP(B75,Data!B:AJ,6,0))</f>
        <v/>
      </c>
      <c r="E75" s="31" t="str">
        <f>IF(B75="","",VLOOKUP(B75,Data!B:AJ,10,0))</f>
        <v/>
      </c>
      <c r="F75" s="2" t="str">
        <f>IF(B75="","",VLOOKUP(B75,Data!B:AJ,11,0))</f>
        <v/>
      </c>
      <c r="G75" s="1" t="str">
        <f>IF(B75="","",VLOOKUP(B75,Data!B:AJ,12,0))</f>
        <v/>
      </c>
      <c r="H75" s="2" t="str">
        <f>IF(B75="","",VLOOKUP(B75,Data!B:AJ,15,0))</f>
        <v/>
      </c>
      <c r="I75" s="2" t="str">
        <f>IF(B75="","",VLOOKUP(B75,Data!B:AJ,16,0))</f>
        <v/>
      </c>
      <c r="J75" s="2" t="str">
        <f>IF(B75="","",VLOOKUP(B75,Data!B:AJ,17,0))</f>
        <v/>
      </c>
      <c r="K75" s="48" t="str">
        <f>IF(B75="","",VLOOKUP(B75,Data!B:AJ,18,0))</f>
        <v/>
      </c>
      <c r="L75" s="2" t="str">
        <f>IF(B75="","",VLOOKUP(B75,Data!B:AJ,19,0))</f>
        <v/>
      </c>
      <c r="M75" s="1" t="str">
        <f>IF(B75="","",VLOOKUP(B75,Data!B:AJ,20,0))</f>
        <v/>
      </c>
      <c r="N75" s="1" t="str">
        <f>IF(B75="","",VLOOKUP(B75,Data!B:AJ,21,0))</f>
        <v/>
      </c>
      <c r="O75" s="31" t="str">
        <f>IF(B75="","",VLOOKUP(B75,Data!B:AJ,22,0))</f>
        <v/>
      </c>
      <c r="P75" s="1" t="str">
        <f>IF(B75="","",VLOOKUP(B75,Data!B:AJ,25,0))</f>
        <v/>
      </c>
      <c r="Q75" s="31" t="str">
        <f>IF(B75="","",VLOOKUP(B75,Data!B:AJ,26,0))</f>
        <v/>
      </c>
      <c r="R75" s="1" t="str">
        <f>IF(B75="","",VLOOKUP(B75,Data!B:AJ,27,0))</f>
        <v/>
      </c>
      <c r="S75" s="2" t="str">
        <f>IF(B75="","",VLOOKUP(B75,Data!B:AJ,30,0))</f>
        <v/>
      </c>
      <c r="T75" s="2" t="str">
        <f>IF(B75="","",VLOOKUP(B75,Data!B:AJ,28,0))</f>
        <v/>
      </c>
      <c r="U75" s="2" t="str">
        <f>IF(B75="","",VLOOKUP(B75,Data!B:AJ,29,0))</f>
        <v/>
      </c>
      <c r="V75" s="55" t="str">
        <f>IF(B75="","",VLOOKUP(B75,Data!B:AJ,31,0))</f>
        <v/>
      </c>
      <c r="W75" s="55" t="str">
        <f>IF(B75="","",VLOOKUP(B75,Data!B:AJ,32,0))</f>
        <v/>
      </c>
      <c r="X75" s="55" t="str">
        <f>IF(B75="","",VLOOKUP(B75,Data!B:AJ,33,0))</f>
        <v/>
      </c>
      <c r="Y75" s="55" t="str">
        <f>IF(B75="","",VLOOKUP(B75,Data!B:AJ,34,0))</f>
        <v/>
      </c>
      <c r="Z75" s="54" t="str">
        <f t="shared" si="4"/>
        <v/>
      </c>
      <c r="AA75" s="54" t="str">
        <f t="shared" si="5"/>
        <v/>
      </c>
    </row>
    <row r="76" spans="2:27">
      <c r="B76" s="1" t="str">
        <f>IF($B$2=0,"",IF(COUNT($B$4:B75)+1&gt;$B$2,"",COUNT($B$4:B75)+1))</f>
        <v/>
      </c>
      <c r="C76" s="1" t="str">
        <f>IF(B76="","",VLOOKUP(B76,Data!B:AJ,5,0))</f>
        <v/>
      </c>
      <c r="D76" s="1" t="str">
        <f>IF(B76="","",VLOOKUP(B76,Data!B:AJ,6,0))</f>
        <v/>
      </c>
      <c r="E76" s="31" t="str">
        <f>IF(B76="","",VLOOKUP(B76,Data!B:AJ,10,0))</f>
        <v/>
      </c>
      <c r="F76" s="2" t="str">
        <f>IF(B76="","",VLOOKUP(B76,Data!B:AJ,11,0))</f>
        <v/>
      </c>
      <c r="G76" s="1" t="str">
        <f>IF(B76="","",VLOOKUP(B76,Data!B:AJ,12,0))</f>
        <v/>
      </c>
      <c r="H76" s="2" t="str">
        <f>IF(B76="","",VLOOKUP(B76,Data!B:AJ,15,0))</f>
        <v/>
      </c>
      <c r="I76" s="2" t="str">
        <f>IF(B76="","",VLOOKUP(B76,Data!B:AJ,16,0))</f>
        <v/>
      </c>
      <c r="J76" s="2" t="str">
        <f>IF(B76="","",VLOOKUP(B76,Data!B:AJ,17,0))</f>
        <v/>
      </c>
      <c r="K76" s="48" t="str">
        <f>IF(B76="","",VLOOKUP(B76,Data!B:AJ,18,0))</f>
        <v/>
      </c>
      <c r="L76" s="2" t="str">
        <f>IF(B76="","",VLOOKUP(B76,Data!B:AJ,19,0))</f>
        <v/>
      </c>
      <c r="M76" s="1" t="str">
        <f>IF(B76="","",VLOOKUP(B76,Data!B:AJ,20,0))</f>
        <v/>
      </c>
      <c r="N76" s="1" t="str">
        <f>IF(B76="","",VLOOKUP(B76,Data!B:AJ,21,0))</f>
        <v/>
      </c>
      <c r="O76" s="31" t="str">
        <f>IF(B76="","",VLOOKUP(B76,Data!B:AJ,22,0))</f>
        <v/>
      </c>
      <c r="P76" s="1" t="str">
        <f>IF(B76="","",VLOOKUP(B76,Data!B:AJ,25,0))</f>
        <v/>
      </c>
      <c r="Q76" s="31" t="str">
        <f>IF(B76="","",VLOOKUP(B76,Data!B:AJ,26,0))</f>
        <v/>
      </c>
      <c r="R76" s="1" t="str">
        <f>IF(B76="","",VLOOKUP(B76,Data!B:AJ,27,0))</f>
        <v/>
      </c>
      <c r="S76" s="2" t="str">
        <f>IF(B76="","",VLOOKUP(B76,Data!B:AJ,30,0))</f>
        <v/>
      </c>
      <c r="T76" s="2" t="str">
        <f>IF(B76="","",VLOOKUP(B76,Data!B:AJ,28,0))</f>
        <v/>
      </c>
      <c r="U76" s="2" t="str">
        <f>IF(B76="","",VLOOKUP(B76,Data!B:AJ,29,0))</f>
        <v/>
      </c>
      <c r="V76" s="55" t="str">
        <f>IF(B76="","",VLOOKUP(B76,Data!B:AJ,31,0))</f>
        <v/>
      </c>
      <c r="W76" s="55" t="str">
        <f>IF(B76="","",VLOOKUP(B76,Data!B:AJ,32,0))</f>
        <v/>
      </c>
      <c r="X76" s="55" t="str">
        <f>IF(B76="","",VLOOKUP(B76,Data!B:AJ,33,0))</f>
        <v/>
      </c>
      <c r="Y76" s="55" t="str">
        <f>IF(B76="","",VLOOKUP(B76,Data!B:AJ,34,0))</f>
        <v/>
      </c>
      <c r="Z76" s="54" t="str">
        <f t="shared" si="4"/>
        <v/>
      </c>
      <c r="AA76" s="54" t="str">
        <f t="shared" si="5"/>
        <v/>
      </c>
    </row>
    <row r="77" spans="2:27">
      <c r="B77" s="1" t="str">
        <f>IF($B$2=0,"",IF(COUNT($B$4:B76)+1&gt;$B$2,"",COUNT($B$4:B76)+1))</f>
        <v/>
      </c>
      <c r="C77" s="1" t="str">
        <f>IF(B77="","",VLOOKUP(B77,Data!B:AJ,5,0))</f>
        <v/>
      </c>
      <c r="D77" s="1" t="str">
        <f>IF(B77="","",VLOOKUP(B77,Data!B:AJ,6,0))</f>
        <v/>
      </c>
      <c r="E77" s="31" t="str">
        <f>IF(B77="","",VLOOKUP(B77,Data!B:AJ,10,0))</f>
        <v/>
      </c>
      <c r="F77" s="2" t="str">
        <f>IF(B77="","",VLOOKUP(B77,Data!B:AJ,11,0))</f>
        <v/>
      </c>
      <c r="G77" s="1" t="str">
        <f>IF(B77="","",VLOOKUP(B77,Data!B:AJ,12,0))</f>
        <v/>
      </c>
      <c r="H77" s="2" t="str">
        <f>IF(B77="","",VLOOKUP(B77,Data!B:AJ,15,0))</f>
        <v/>
      </c>
      <c r="I77" s="2" t="str">
        <f>IF(B77="","",VLOOKUP(B77,Data!B:AJ,16,0))</f>
        <v/>
      </c>
      <c r="J77" s="2" t="str">
        <f>IF(B77="","",VLOOKUP(B77,Data!B:AJ,17,0))</f>
        <v/>
      </c>
      <c r="K77" s="48" t="str">
        <f>IF(B77="","",VLOOKUP(B77,Data!B:AJ,18,0))</f>
        <v/>
      </c>
      <c r="L77" s="2" t="str">
        <f>IF(B77="","",VLOOKUP(B77,Data!B:AJ,19,0))</f>
        <v/>
      </c>
      <c r="M77" s="1" t="str">
        <f>IF(B77="","",VLOOKUP(B77,Data!B:AJ,20,0))</f>
        <v/>
      </c>
      <c r="N77" s="1" t="str">
        <f>IF(B77="","",VLOOKUP(B77,Data!B:AJ,21,0))</f>
        <v/>
      </c>
      <c r="O77" s="31" t="str">
        <f>IF(B77="","",VLOOKUP(B77,Data!B:AJ,22,0))</f>
        <v/>
      </c>
      <c r="P77" s="1" t="str">
        <f>IF(B77="","",VLOOKUP(B77,Data!B:AJ,25,0))</f>
        <v/>
      </c>
      <c r="Q77" s="31" t="str">
        <f>IF(B77="","",VLOOKUP(B77,Data!B:AJ,26,0))</f>
        <v/>
      </c>
      <c r="R77" s="1" t="str">
        <f>IF(B77="","",VLOOKUP(B77,Data!B:AJ,27,0))</f>
        <v/>
      </c>
      <c r="S77" s="2" t="str">
        <f>IF(B77="","",VLOOKUP(B77,Data!B:AJ,30,0))</f>
        <v/>
      </c>
      <c r="T77" s="2" t="str">
        <f>IF(B77="","",VLOOKUP(B77,Data!B:AJ,28,0))</f>
        <v/>
      </c>
      <c r="U77" s="2" t="str">
        <f>IF(B77="","",VLOOKUP(B77,Data!B:AJ,29,0))</f>
        <v/>
      </c>
      <c r="V77" s="55" t="str">
        <f>IF(B77="","",VLOOKUP(B77,Data!B:AJ,31,0))</f>
        <v/>
      </c>
      <c r="W77" s="55" t="str">
        <f>IF(B77="","",VLOOKUP(B77,Data!B:AJ,32,0))</f>
        <v/>
      </c>
      <c r="X77" s="55" t="str">
        <f>IF(B77="","",VLOOKUP(B77,Data!B:AJ,33,0))</f>
        <v/>
      </c>
      <c r="Y77" s="55" t="str">
        <f>IF(B77="","",VLOOKUP(B77,Data!B:AJ,34,0))</f>
        <v/>
      </c>
      <c r="Z77" s="54" t="str">
        <f t="shared" si="4"/>
        <v/>
      </c>
      <c r="AA77" s="54" t="str">
        <f t="shared" si="5"/>
        <v/>
      </c>
    </row>
    <row r="78" spans="2:27">
      <c r="B78" s="1" t="str">
        <f>IF($B$2=0,"",IF(COUNT($B$4:B77)+1&gt;$B$2,"",COUNT($B$4:B77)+1))</f>
        <v/>
      </c>
      <c r="C78" s="1" t="str">
        <f>IF(B78="","",VLOOKUP(B78,Data!B:AJ,5,0))</f>
        <v/>
      </c>
      <c r="D78" s="1" t="str">
        <f>IF(B78="","",VLOOKUP(B78,Data!B:AJ,6,0))</f>
        <v/>
      </c>
      <c r="E78" s="31" t="str">
        <f>IF(B78="","",VLOOKUP(B78,Data!B:AJ,10,0))</f>
        <v/>
      </c>
      <c r="F78" s="2" t="str">
        <f>IF(B78="","",VLOOKUP(B78,Data!B:AJ,11,0))</f>
        <v/>
      </c>
      <c r="G78" s="1" t="str">
        <f>IF(B78="","",VLOOKUP(B78,Data!B:AJ,12,0))</f>
        <v/>
      </c>
      <c r="H78" s="2" t="str">
        <f>IF(B78="","",VLOOKUP(B78,Data!B:AJ,15,0))</f>
        <v/>
      </c>
      <c r="I78" s="2" t="str">
        <f>IF(B78="","",VLOOKUP(B78,Data!B:AJ,16,0))</f>
        <v/>
      </c>
      <c r="J78" s="2" t="str">
        <f>IF(B78="","",VLOOKUP(B78,Data!B:AJ,17,0))</f>
        <v/>
      </c>
      <c r="K78" s="48" t="str">
        <f>IF(B78="","",VLOOKUP(B78,Data!B:AJ,18,0))</f>
        <v/>
      </c>
      <c r="L78" s="2" t="str">
        <f>IF(B78="","",VLOOKUP(B78,Data!B:AJ,19,0))</f>
        <v/>
      </c>
      <c r="M78" s="1" t="str">
        <f>IF(B78="","",VLOOKUP(B78,Data!B:AJ,20,0))</f>
        <v/>
      </c>
      <c r="N78" s="1" t="str">
        <f>IF(B78="","",VLOOKUP(B78,Data!B:AJ,21,0))</f>
        <v/>
      </c>
      <c r="O78" s="31" t="str">
        <f>IF(B78="","",VLOOKUP(B78,Data!B:AJ,22,0))</f>
        <v/>
      </c>
      <c r="P78" s="1" t="str">
        <f>IF(B78="","",VLOOKUP(B78,Data!B:AJ,25,0))</f>
        <v/>
      </c>
      <c r="Q78" s="31" t="str">
        <f>IF(B78="","",VLOOKUP(B78,Data!B:AJ,26,0))</f>
        <v/>
      </c>
      <c r="R78" s="1" t="str">
        <f>IF(B78="","",VLOOKUP(B78,Data!B:AJ,27,0))</f>
        <v/>
      </c>
      <c r="S78" s="2" t="str">
        <f>IF(B78="","",VLOOKUP(B78,Data!B:AJ,30,0))</f>
        <v/>
      </c>
      <c r="T78" s="2" t="str">
        <f>IF(B78="","",VLOOKUP(B78,Data!B:AJ,28,0))</f>
        <v/>
      </c>
      <c r="U78" s="2" t="str">
        <f>IF(B78="","",VLOOKUP(B78,Data!B:AJ,29,0))</f>
        <v/>
      </c>
      <c r="V78" s="55" t="str">
        <f>IF(B78="","",VLOOKUP(B78,Data!B:AJ,31,0))</f>
        <v/>
      </c>
      <c r="W78" s="55" t="str">
        <f>IF(B78="","",VLOOKUP(B78,Data!B:AJ,32,0))</f>
        <v/>
      </c>
      <c r="X78" s="55" t="str">
        <f>IF(B78="","",VLOOKUP(B78,Data!B:AJ,33,0))</f>
        <v/>
      </c>
      <c r="Y78" s="55" t="str">
        <f>IF(B78="","",VLOOKUP(B78,Data!B:AJ,34,0))</f>
        <v/>
      </c>
      <c r="Z78" s="54" t="str">
        <f t="shared" si="4"/>
        <v/>
      </c>
      <c r="AA78" s="54" t="str">
        <f t="shared" si="5"/>
        <v/>
      </c>
    </row>
    <row r="79" spans="2:27">
      <c r="B79" s="1" t="str">
        <f>IF($B$2=0,"",IF(COUNT($B$4:B78)+1&gt;$B$2,"",COUNT($B$4:B78)+1))</f>
        <v/>
      </c>
      <c r="C79" s="1" t="str">
        <f>IF(B79="","",VLOOKUP(B79,Data!B:AJ,5,0))</f>
        <v/>
      </c>
      <c r="D79" s="1" t="str">
        <f>IF(B79="","",VLOOKUP(B79,Data!B:AJ,6,0))</f>
        <v/>
      </c>
      <c r="E79" s="31" t="str">
        <f>IF(B79="","",VLOOKUP(B79,Data!B:AJ,10,0))</f>
        <v/>
      </c>
      <c r="F79" s="2" t="str">
        <f>IF(B79="","",VLOOKUP(B79,Data!B:AJ,11,0))</f>
        <v/>
      </c>
      <c r="G79" s="1" t="str">
        <f>IF(B79="","",VLOOKUP(B79,Data!B:AJ,12,0))</f>
        <v/>
      </c>
      <c r="H79" s="2" t="str">
        <f>IF(B79="","",VLOOKUP(B79,Data!B:AJ,15,0))</f>
        <v/>
      </c>
      <c r="I79" s="2" t="str">
        <f>IF(B79="","",VLOOKUP(B79,Data!B:AJ,16,0))</f>
        <v/>
      </c>
      <c r="J79" s="2" t="str">
        <f>IF(B79="","",VLOOKUP(B79,Data!B:AJ,17,0))</f>
        <v/>
      </c>
      <c r="K79" s="48" t="str">
        <f>IF(B79="","",VLOOKUP(B79,Data!B:AJ,18,0))</f>
        <v/>
      </c>
      <c r="L79" s="2" t="str">
        <f>IF(B79="","",VLOOKUP(B79,Data!B:AJ,19,0))</f>
        <v/>
      </c>
      <c r="M79" s="1" t="str">
        <f>IF(B79="","",VLOOKUP(B79,Data!B:AJ,20,0))</f>
        <v/>
      </c>
      <c r="N79" s="1" t="str">
        <f>IF(B79="","",VLOOKUP(B79,Data!B:AJ,21,0))</f>
        <v/>
      </c>
      <c r="O79" s="31" t="str">
        <f>IF(B79="","",VLOOKUP(B79,Data!B:AJ,22,0))</f>
        <v/>
      </c>
      <c r="P79" s="1" t="str">
        <f>IF(B79="","",VLOOKUP(B79,Data!B:AJ,25,0))</f>
        <v/>
      </c>
      <c r="Q79" s="31" t="str">
        <f>IF(B79="","",VLOOKUP(B79,Data!B:AJ,26,0))</f>
        <v/>
      </c>
      <c r="R79" s="1" t="str">
        <f>IF(B79="","",VLOOKUP(B79,Data!B:AJ,27,0))</f>
        <v/>
      </c>
      <c r="S79" s="2" t="str">
        <f>IF(B79="","",VLOOKUP(B79,Data!B:AJ,30,0))</f>
        <v/>
      </c>
      <c r="T79" s="2" t="str">
        <f>IF(B79="","",VLOOKUP(B79,Data!B:AJ,28,0))</f>
        <v/>
      </c>
      <c r="U79" s="2" t="str">
        <f>IF(B79="","",VLOOKUP(B79,Data!B:AJ,29,0))</f>
        <v/>
      </c>
      <c r="V79" s="55" t="str">
        <f>IF(B79="","",VLOOKUP(B79,Data!B:AJ,31,0))</f>
        <v/>
      </c>
      <c r="W79" s="55" t="str">
        <f>IF(B79="","",VLOOKUP(B79,Data!B:AJ,32,0))</f>
        <v/>
      </c>
      <c r="X79" s="55" t="str">
        <f>IF(B79="","",VLOOKUP(B79,Data!B:AJ,33,0))</f>
        <v/>
      </c>
      <c r="Y79" s="55" t="str">
        <f>IF(B79="","",VLOOKUP(B79,Data!B:AJ,34,0))</f>
        <v/>
      </c>
      <c r="Z79" s="54" t="str">
        <f t="shared" si="4"/>
        <v/>
      </c>
      <c r="AA79" s="54" t="str">
        <f t="shared" si="5"/>
        <v/>
      </c>
    </row>
    <row r="80" spans="2:27">
      <c r="B80" s="1" t="str">
        <f>IF($B$2=0,"",IF(COUNT($B$4:B79)+1&gt;$B$2,"",COUNT($B$4:B79)+1))</f>
        <v/>
      </c>
      <c r="C80" s="1" t="str">
        <f>IF(B80="","",VLOOKUP(B80,Data!B:AJ,5,0))</f>
        <v/>
      </c>
      <c r="D80" s="1" t="str">
        <f>IF(B80="","",VLOOKUP(B80,Data!B:AJ,6,0))</f>
        <v/>
      </c>
      <c r="E80" s="31" t="str">
        <f>IF(B80="","",VLOOKUP(B80,Data!B:AJ,10,0))</f>
        <v/>
      </c>
      <c r="F80" s="2" t="str">
        <f>IF(B80="","",VLOOKUP(B80,Data!B:AJ,11,0))</f>
        <v/>
      </c>
      <c r="G80" s="1" t="str">
        <f>IF(B80="","",VLOOKUP(B80,Data!B:AJ,12,0))</f>
        <v/>
      </c>
      <c r="H80" s="2" t="str">
        <f>IF(B80="","",VLOOKUP(B80,Data!B:AJ,15,0))</f>
        <v/>
      </c>
      <c r="I80" s="2" t="str">
        <f>IF(B80="","",VLOOKUP(B80,Data!B:AJ,16,0))</f>
        <v/>
      </c>
      <c r="J80" s="2" t="str">
        <f>IF(B80="","",VLOOKUP(B80,Data!B:AJ,17,0))</f>
        <v/>
      </c>
      <c r="K80" s="48" t="str">
        <f>IF(B80="","",VLOOKUP(B80,Data!B:AJ,18,0))</f>
        <v/>
      </c>
      <c r="L80" s="2" t="str">
        <f>IF(B80="","",VLOOKUP(B80,Data!B:AJ,19,0))</f>
        <v/>
      </c>
      <c r="M80" s="1" t="str">
        <f>IF(B80="","",VLOOKUP(B80,Data!B:AJ,20,0))</f>
        <v/>
      </c>
      <c r="N80" s="1" t="str">
        <f>IF(B80="","",VLOOKUP(B80,Data!B:AJ,21,0))</f>
        <v/>
      </c>
      <c r="O80" s="31" t="str">
        <f>IF(B80="","",VLOOKUP(B80,Data!B:AJ,22,0))</f>
        <v/>
      </c>
      <c r="P80" s="1" t="str">
        <f>IF(B80="","",VLOOKUP(B80,Data!B:AJ,25,0))</f>
        <v/>
      </c>
      <c r="Q80" s="31" t="str">
        <f>IF(B80="","",VLOOKUP(B80,Data!B:AJ,26,0))</f>
        <v/>
      </c>
      <c r="R80" s="1" t="str">
        <f>IF(B80="","",VLOOKUP(B80,Data!B:AJ,27,0))</f>
        <v/>
      </c>
      <c r="S80" s="2" t="str">
        <f>IF(B80="","",VLOOKUP(B80,Data!B:AJ,30,0))</f>
        <v/>
      </c>
      <c r="T80" s="2" t="str">
        <f>IF(B80="","",VLOOKUP(B80,Data!B:AJ,28,0))</f>
        <v/>
      </c>
      <c r="U80" s="2" t="str">
        <f>IF(B80="","",VLOOKUP(B80,Data!B:AJ,29,0))</f>
        <v/>
      </c>
      <c r="V80" s="55" t="str">
        <f>IF(B80="","",VLOOKUP(B80,Data!B:AJ,31,0))</f>
        <v/>
      </c>
      <c r="W80" s="55" t="str">
        <f>IF(B80="","",VLOOKUP(B80,Data!B:AJ,32,0))</f>
        <v/>
      </c>
      <c r="X80" s="55" t="str">
        <f>IF(B80="","",VLOOKUP(B80,Data!B:AJ,33,0))</f>
        <v/>
      </c>
      <c r="Y80" s="55" t="str">
        <f>IF(B80="","",VLOOKUP(B80,Data!B:AJ,34,0))</f>
        <v/>
      </c>
      <c r="Z80" s="54" t="str">
        <f t="shared" si="4"/>
        <v/>
      </c>
      <c r="AA80" s="54" t="str">
        <f t="shared" si="5"/>
        <v/>
      </c>
    </row>
    <row r="81" spans="2:27">
      <c r="B81" s="1" t="str">
        <f>IF($B$2=0,"",IF(COUNT($B$4:B80)+1&gt;$B$2,"",COUNT($B$4:B80)+1))</f>
        <v/>
      </c>
      <c r="C81" s="1" t="str">
        <f>IF(B81="","",VLOOKUP(B81,Data!B:AJ,5,0))</f>
        <v/>
      </c>
      <c r="D81" s="1" t="str">
        <f>IF(B81="","",VLOOKUP(B81,Data!B:AJ,6,0))</f>
        <v/>
      </c>
      <c r="E81" s="31" t="str">
        <f>IF(B81="","",VLOOKUP(B81,Data!B:AJ,10,0))</f>
        <v/>
      </c>
      <c r="F81" s="2" t="str">
        <f>IF(B81="","",VLOOKUP(B81,Data!B:AJ,11,0))</f>
        <v/>
      </c>
      <c r="G81" s="1" t="str">
        <f>IF(B81="","",VLOOKUP(B81,Data!B:AJ,12,0))</f>
        <v/>
      </c>
      <c r="H81" s="2" t="str">
        <f>IF(B81="","",VLOOKUP(B81,Data!B:AJ,15,0))</f>
        <v/>
      </c>
      <c r="I81" s="2" t="str">
        <f>IF(B81="","",VLOOKUP(B81,Data!B:AJ,16,0))</f>
        <v/>
      </c>
      <c r="J81" s="2" t="str">
        <f>IF(B81="","",VLOOKUP(B81,Data!B:AJ,17,0))</f>
        <v/>
      </c>
      <c r="K81" s="48" t="str">
        <f>IF(B81="","",VLOOKUP(B81,Data!B:AJ,18,0))</f>
        <v/>
      </c>
      <c r="L81" s="2" t="str">
        <f>IF(B81="","",VLOOKUP(B81,Data!B:AJ,19,0))</f>
        <v/>
      </c>
      <c r="M81" s="1" t="str">
        <f>IF(B81="","",VLOOKUP(B81,Data!B:AJ,20,0))</f>
        <v/>
      </c>
      <c r="N81" s="1" t="str">
        <f>IF(B81="","",VLOOKUP(B81,Data!B:AJ,21,0))</f>
        <v/>
      </c>
      <c r="O81" s="31" t="str">
        <f>IF(B81="","",VLOOKUP(B81,Data!B:AJ,22,0))</f>
        <v/>
      </c>
      <c r="P81" s="1" t="str">
        <f>IF(B81="","",VLOOKUP(B81,Data!B:AJ,25,0))</f>
        <v/>
      </c>
      <c r="Q81" s="31" t="str">
        <f>IF(B81="","",VLOOKUP(B81,Data!B:AJ,26,0))</f>
        <v/>
      </c>
      <c r="R81" s="1" t="str">
        <f>IF(B81="","",VLOOKUP(B81,Data!B:AJ,27,0))</f>
        <v/>
      </c>
      <c r="S81" s="2" t="str">
        <f>IF(B81="","",VLOOKUP(B81,Data!B:AJ,30,0))</f>
        <v/>
      </c>
      <c r="T81" s="2" t="str">
        <f>IF(B81="","",VLOOKUP(B81,Data!B:AJ,28,0))</f>
        <v/>
      </c>
      <c r="U81" s="2" t="str">
        <f>IF(B81="","",VLOOKUP(B81,Data!B:AJ,29,0))</f>
        <v/>
      </c>
      <c r="V81" s="55" t="str">
        <f>IF(B81="","",VLOOKUP(B81,Data!B:AJ,31,0))</f>
        <v/>
      </c>
      <c r="W81" s="55" t="str">
        <f>IF(B81="","",VLOOKUP(B81,Data!B:AJ,32,0))</f>
        <v/>
      </c>
      <c r="X81" s="55" t="str">
        <f>IF(B81="","",VLOOKUP(B81,Data!B:AJ,33,0))</f>
        <v/>
      </c>
      <c r="Y81" s="55" t="str">
        <f>IF(B81="","",VLOOKUP(B81,Data!B:AJ,34,0))</f>
        <v/>
      </c>
      <c r="Z81" s="54" t="str">
        <f t="shared" si="4"/>
        <v/>
      </c>
      <c r="AA81" s="54" t="str">
        <f t="shared" si="5"/>
        <v/>
      </c>
    </row>
    <row r="82" spans="2:27">
      <c r="B82" s="1" t="str">
        <f>IF($B$2=0,"",IF(COUNT($B$4:B81)+1&gt;$B$2,"",COUNT($B$4:B81)+1))</f>
        <v/>
      </c>
      <c r="C82" s="1" t="str">
        <f>IF(B82="","",VLOOKUP(B82,Data!B:AJ,5,0))</f>
        <v/>
      </c>
      <c r="D82" s="1" t="str">
        <f>IF(B82="","",VLOOKUP(B82,Data!B:AJ,6,0))</f>
        <v/>
      </c>
      <c r="E82" s="31" t="str">
        <f>IF(B82="","",VLOOKUP(B82,Data!B:AJ,10,0))</f>
        <v/>
      </c>
      <c r="F82" s="2" t="str">
        <f>IF(B82="","",VLOOKUP(B82,Data!B:AJ,11,0))</f>
        <v/>
      </c>
      <c r="G82" s="1" t="str">
        <f>IF(B82="","",VLOOKUP(B82,Data!B:AJ,12,0))</f>
        <v/>
      </c>
      <c r="H82" s="2" t="str">
        <f>IF(B82="","",VLOOKUP(B82,Data!B:AJ,15,0))</f>
        <v/>
      </c>
      <c r="I82" s="2" t="str">
        <f>IF(B82="","",VLOOKUP(B82,Data!B:AJ,16,0))</f>
        <v/>
      </c>
      <c r="J82" s="2" t="str">
        <f>IF(B82="","",VLOOKUP(B82,Data!B:AJ,17,0))</f>
        <v/>
      </c>
      <c r="K82" s="48" t="str">
        <f>IF(B82="","",VLOOKUP(B82,Data!B:AJ,18,0))</f>
        <v/>
      </c>
      <c r="L82" s="2" t="str">
        <f>IF(B82="","",VLOOKUP(B82,Data!B:AJ,19,0))</f>
        <v/>
      </c>
      <c r="M82" s="1" t="str">
        <f>IF(B82="","",VLOOKUP(B82,Data!B:AJ,20,0))</f>
        <v/>
      </c>
      <c r="N82" s="1" t="str">
        <f>IF(B82="","",VLOOKUP(B82,Data!B:AJ,21,0))</f>
        <v/>
      </c>
      <c r="O82" s="31" t="str">
        <f>IF(B82="","",VLOOKUP(B82,Data!B:AJ,22,0))</f>
        <v/>
      </c>
      <c r="P82" s="1" t="str">
        <f>IF(B82="","",VLOOKUP(B82,Data!B:AJ,25,0))</f>
        <v/>
      </c>
      <c r="Q82" s="31" t="str">
        <f>IF(B82="","",VLOOKUP(B82,Data!B:AJ,26,0))</f>
        <v/>
      </c>
      <c r="R82" s="1" t="str">
        <f>IF(B82="","",VLOOKUP(B82,Data!B:AJ,27,0))</f>
        <v/>
      </c>
      <c r="S82" s="2" t="str">
        <f>IF(B82="","",VLOOKUP(B82,Data!B:AJ,30,0))</f>
        <v/>
      </c>
      <c r="T82" s="2" t="str">
        <f>IF(B82="","",VLOOKUP(B82,Data!B:AJ,28,0))</f>
        <v/>
      </c>
      <c r="U82" s="2" t="str">
        <f>IF(B82="","",VLOOKUP(B82,Data!B:AJ,29,0))</f>
        <v/>
      </c>
      <c r="V82" s="55" t="str">
        <f>IF(B82="","",VLOOKUP(B82,Data!B:AJ,31,0))</f>
        <v/>
      </c>
      <c r="W82" s="55" t="str">
        <f>IF(B82="","",VLOOKUP(B82,Data!B:AJ,32,0))</f>
        <v/>
      </c>
      <c r="X82" s="55" t="str">
        <f>IF(B82="","",VLOOKUP(B82,Data!B:AJ,33,0))</f>
        <v/>
      </c>
      <c r="Y82" s="55" t="str">
        <f>IF(B82="","",VLOOKUP(B82,Data!B:AJ,34,0))</f>
        <v/>
      </c>
      <c r="Z82" s="54" t="str">
        <f t="shared" si="4"/>
        <v/>
      </c>
      <c r="AA82" s="54" t="str">
        <f t="shared" si="5"/>
        <v/>
      </c>
    </row>
    <row r="83" spans="2:27">
      <c r="B83" s="1" t="str">
        <f>IF($B$2=0,"",IF(COUNT($B$4:B82)+1&gt;$B$2,"",COUNT($B$4:B82)+1))</f>
        <v/>
      </c>
      <c r="C83" s="1" t="str">
        <f>IF(B83="","",VLOOKUP(B83,Data!B:AJ,5,0))</f>
        <v/>
      </c>
      <c r="D83" s="1" t="str">
        <f>IF(B83="","",VLOOKUP(B83,Data!B:AJ,6,0))</f>
        <v/>
      </c>
      <c r="E83" s="31" t="str">
        <f>IF(B83="","",VLOOKUP(B83,Data!B:AJ,10,0))</f>
        <v/>
      </c>
      <c r="F83" s="2" t="str">
        <f>IF(B83="","",VLOOKUP(B83,Data!B:AJ,11,0))</f>
        <v/>
      </c>
      <c r="G83" s="1" t="str">
        <f>IF(B83="","",VLOOKUP(B83,Data!B:AJ,12,0))</f>
        <v/>
      </c>
      <c r="H83" s="2" t="str">
        <f>IF(B83="","",VLOOKUP(B83,Data!B:AJ,15,0))</f>
        <v/>
      </c>
      <c r="I83" s="2" t="str">
        <f>IF(B83="","",VLOOKUP(B83,Data!B:AJ,16,0))</f>
        <v/>
      </c>
      <c r="J83" s="2" t="str">
        <f>IF(B83="","",VLOOKUP(B83,Data!B:AJ,17,0))</f>
        <v/>
      </c>
      <c r="K83" s="48" t="str">
        <f>IF(B83="","",VLOOKUP(B83,Data!B:AJ,18,0))</f>
        <v/>
      </c>
      <c r="L83" s="2" t="str">
        <f>IF(B83="","",VLOOKUP(B83,Data!B:AJ,19,0))</f>
        <v/>
      </c>
      <c r="M83" s="1" t="str">
        <f>IF(B83="","",VLOOKUP(B83,Data!B:AJ,20,0))</f>
        <v/>
      </c>
      <c r="N83" s="1" t="str">
        <f>IF(B83="","",VLOOKUP(B83,Data!B:AJ,21,0))</f>
        <v/>
      </c>
      <c r="O83" s="31" t="str">
        <f>IF(B83="","",VLOOKUP(B83,Data!B:AJ,22,0))</f>
        <v/>
      </c>
      <c r="P83" s="1" t="str">
        <f>IF(B83="","",VLOOKUP(B83,Data!B:AJ,25,0))</f>
        <v/>
      </c>
      <c r="Q83" s="31" t="str">
        <f>IF(B83="","",VLOOKUP(B83,Data!B:AJ,26,0))</f>
        <v/>
      </c>
      <c r="R83" s="1" t="str">
        <f>IF(B83="","",VLOOKUP(B83,Data!B:AJ,27,0))</f>
        <v/>
      </c>
      <c r="S83" s="2" t="str">
        <f>IF(B83="","",VLOOKUP(B83,Data!B:AJ,30,0))</f>
        <v/>
      </c>
      <c r="T83" s="2" t="str">
        <f>IF(B83="","",VLOOKUP(B83,Data!B:AJ,28,0))</f>
        <v/>
      </c>
      <c r="U83" s="2" t="str">
        <f>IF(B83="","",VLOOKUP(B83,Data!B:AJ,29,0))</f>
        <v/>
      </c>
      <c r="V83" s="55" t="str">
        <f>IF(B83="","",VLOOKUP(B83,Data!B:AJ,31,0))</f>
        <v/>
      </c>
      <c r="W83" s="55" t="str">
        <f>IF(B83="","",VLOOKUP(B83,Data!B:AJ,32,0))</f>
        <v/>
      </c>
      <c r="X83" s="55" t="str">
        <f>IF(B83="","",VLOOKUP(B83,Data!B:AJ,33,0))</f>
        <v/>
      </c>
      <c r="Y83" s="55" t="str">
        <f>IF(B83="","",VLOOKUP(B83,Data!B:AJ,34,0))</f>
        <v/>
      </c>
      <c r="Z83" s="54" t="str">
        <f t="shared" si="4"/>
        <v/>
      </c>
      <c r="AA83" s="54" t="str">
        <f t="shared" si="5"/>
        <v/>
      </c>
    </row>
    <row r="84" spans="2:27">
      <c r="B84" s="1" t="str">
        <f>IF($B$2=0,"",IF(COUNT($B$4:B83)+1&gt;$B$2,"",COUNT($B$4:B83)+1))</f>
        <v/>
      </c>
      <c r="C84" s="1" t="str">
        <f>IF(B84="","",VLOOKUP(B84,Data!B:AJ,5,0))</f>
        <v/>
      </c>
      <c r="D84" s="1" t="str">
        <f>IF(B84="","",VLOOKUP(B84,Data!B:AJ,6,0))</f>
        <v/>
      </c>
      <c r="E84" s="31" t="str">
        <f>IF(B84="","",VLOOKUP(B84,Data!B:AJ,10,0))</f>
        <v/>
      </c>
      <c r="F84" s="2" t="str">
        <f>IF(B84="","",VLOOKUP(B84,Data!B:AJ,11,0))</f>
        <v/>
      </c>
      <c r="G84" s="1" t="str">
        <f>IF(B84="","",VLOOKUP(B84,Data!B:AJ,12,0))</f>
        <v/>
      </c>
      <c r="H84" s="2" t="str">
        <f>IF(B84="","",VLOOKUP(B84,Data!B:AJ,15,0))</f>
        <v/>
      </c>
      <c r="I84" s="2" t="str">
        <f>IF(B84="","",VLOOKUP(B84,Data!B:AJ,16,0))</f>
        <v/>
      </c>
      <c r="J84" s="2" t="str">
        <f>IF(B84="","",VLOOKUP(B84,Data!B:AJ,17,0))</f>
        <v/>
      </c>
      <c r="K84" s="48" t="str">
        <f>IF(B84="","",VLOOKUP(B84,Data!B:AJ,18,0))</f>
        <v/>
      </c>
      <c r="L84" s="2" t="str">
        <f>IF(B84="","",VLOOKUP(B84,Data!B:AJ,19,0))</f>
        <v/>
      </c>
      <c r="M84" s="1" t="str">
        <f>IF(B84="","",VLOOKUP(B84,Data!B:AJ,20,0))</f>
        <v/>
      </c>
      <c r="N84" s="1" t="str">
        <f>IF(B84="","",VLOOKUP(B84,Data!B:AJ,21,0))</f>
        <v/>
      </c>
      <c r="O84" s="31" t="str">
        <f>IF(B84="","",VLOOKUP(B84,Data!B:AJ,22,0))</f>
        <v/>
      </c>
      <c r="P84" s="1" t="str">
        <f>IF(B84="","",VLOOKUP(B84,Data!B:AJ,25,0))</f>
        <v/>
      </c>
      <c r="Q84" s="31" t="str">
        <f>IF(B84="","",VLOOKUP(B84,Data!B:AJ,26,0))</f>
        <v/>
      </c>
      <c r="R84" s="1" t="str">
        <f>IF(B84="","",VLOOKUP(B84,Data!B:AJ,27,0))</f>
        <v/>
      </c>
      <c r="S84" s="2" t="str">
        <f>IF(B84="","",VLOOKUP(B84,Data!B:AJ,30,0))</f>
        <v/>
      </c>
      <c r="T84" s="2" t="str">
        <f>IF(B84="","",VLOOKUP(B84,Data!B:AJ,28,0))</f>
        <v/>
      </c>
      <c r="U84" s="2" t="str">
        <f>IF(B84="","",VLOOKUP(B84,Data!B:AJ,29,0))</f>
        <v/>
      </c>
      <c r="V84" s="55" t="str">
        <f>IF(B84="","",VLOOKUP(B84,Data!B:AJ,31,0))</f>
        <v/>
      </c>
      <c r="W84" s="55" t="str">
        <f>IF(B84="","",VLOOKUP(B84,Data!B:AJ,32,0))</f>
        <v/>
      </c>
      <c r="X84" s="55" t="str">
        <f>IF(B84="","",VLOOKUP(B84,Data!B:AJ,33,0))</f>
        <v/>
      </c>
      <c r="Y84" s="55" t="str">
        <f>IF(B84="","",VLOOKUP(B84,Data!B:AJ,34,0))</f>
        <v/>
      </c>
      <c r="Z84" s="54" t="str">
        <f t="shared" si="4"/>
        <v/>
      </c>
      <c r="AA84" s="54" t="str">
        <f t="shared" si="5"/>
        <v/>
      </c>
    </row>
    <row r="85" spans="2:27">
      <c r="B85" s="1" t="str">
        <f>IF($B$2=0,"",IF(COUNT($B$4:B84)+1&gt;$B$2,"",COUNT($B$4:B84)+1))</f>
        <v/>
      </c>
      <c r="C85" s="1" t="str">
        <f>IF(B85="","",VLOOKUP(B85,Data!B:AJ,5,0))</f>
        <v/>
      </c>
      <c r="D85" s="1" t="str">
        <f>IF(B85="","",VLOOKUP(B85,Data!B:AJ,6,0))</f>
        <v/>
      </c>
      <c r="E85" s="31" t="str">
        <f>IF(B85="","",VLOOKUP(B85,Data!B:AJ,10,0))</f>
        <v/>
      </c>
      <c r="F85" s="2" t="str">
        <f>IF(B85="","",VLOOKUP(B85,Data!B:AJ,11,0))</f>
        <v/>
      </c>
      <c r="G85" s="1" t="str">
        <f>IF(B85="","",VLOOKUP(B85,Data!B:AJ,12,0))</f>
        <v/>
      </c>
      <c r="H85" s="2" t="str">
        <f>IF(B85="","",VLOOKUP(B85,Data!B:AJ,15,0))</f>
        <v/>
      </c>
      <c r="I85" s="2" t="str">
        <f>IF(B85="","",VLOOKUP(B85,Data!B:AJ,16,0))</f>
        <v/>
      </c>
      <c r="J85" s="2" t="str">
        <f>IF(B85="","",VLOOKUP(B85,Data!B:AJ,17,0))</f>
        <v/>
      </c>
      <c r="K85" s="48" t="str">
        <f>IF(B85="","",VLOOKUP(B85,Data!B:AJ,18,0))</f>
        <v/>
      </c>
      <c r="L85" s="2" t="str">
        <f>IF(B85="","",VLOOKUP(B85,Data!B:AJ,19,0))</f>
        <v/>
      </c>
      <c r="M85" s="1" t="str">
        <f>IF(B85="","",VLOOKUP(B85,Data!B:AJ,20,0))</f>
        <v/>
      </c>
      <c r="N85" s="1" t="str">
        <f>IF(B85="","",VLOOKUP(B85,Data!B:AJ,21,0))</f>
        <v/>
      </c>
      <c r="O85" s="31" t="str">
        <f>IF(B85="","",VLOOKUP(B85,Data!B:AJ,22,0))</f>
        <v/>
      </c>
      <c r="P85" s="1" t="str">
        <f>IF(B85="","",VLOOKUP(B85,Data!B:AJ,25,0))</f>
        <v/>
      </c>
      <c r="Q85" s="31" t="str">
        <f>IF(B85="","",VLOOKUP(B85,Data!B:AJ,26,0))</f>
        <v/>
      </c>
      <c r="R85" s="1" t="str">
        <f>IF(B85="","",VLOOKUP(B85,Data!B:AJ,27,0))</f>
        <v/>
      </c>
      <c r="S85" s="2" t="str">
        <f>IF(B85="","",VLOOKUP(B85,Data!B:AJ,30,0))</f>
        <v/>
      </c>
      <c r="T85" s="2" t="str">
        <f>IF(B85="","",VLOOKUP(B85,Data!B:AJ,28,0))</f>
        <v/>
      </c>
      <c r="U85" s="2" t="str">
        <f>IF(B85="","",VLOOKUP(B85,Data!B:AJ,29,0))</f>
        <v/>
      </c>
      <c r="V85" s="55" t="str">
        <f>IF(B85="","",VLOOKUP(B85,Data!B:AJ,31,0))</f>
        <v/>
      </c>
      <c r="W85" s="55" t="str">
        <f>IF(B85="","",VLOOKUP(B85,Data!B:AJ,32,0))</f>
        <v/>
      </c>
      <c r="X85" s="55" t="str">
        <f>IF(B85="","",VLOOKUP(B85,Data!B:AJ,33,0))</f>
        <v/>
      </c>
      <c r="Y85" s="55" t="str">
        <f>IF(B85="","",VLOOKUP(B85,Data!B:AJ,34,0))</f>
        <v/>
      </c>
      <c r="Z85" s="54" t="str">
        <f t="shared" si="4"/>
        <v/>
      </c>
      <c r="AA85" s="54" t="str">
        <f t="shared" si="5"/>
        <v/>
      </c>
    </row>
    <row r="86" spans="2:27">
      <c r="B86" s="1" t="str">
        <f>IF($B$2=0,"",IF(COUNT($B$4:B85)+1&gt;$B$2,"",COUNT($B$4:B85)+1))</f>
        <v/>
      </c>
      <c r="C86" s="1" t="str">
        <f>IF(B86="","",VLOOKUP(B86,Data!B:AJ,5,0))</f>
        <v/>
      </c>
      <c r="D86" s="1" t="str">
        <f>IF(B86="","",VLOOKUP(B86,Data!B:AJ,6,0))</f>
        <v/>
      </c>
      <c r="E86" s="31" t="str">
        <f>IF(B86="","",VLOOKUP(B86,Data!B:AJ,10,0))</f>
        <v/>
      </c>
      <c r="F86" s="2" t="str">
        <f>IF(B86="","",VLOOKUP(B86,Data!B:AJ,11,0))</f>
        <v/>
      </c>
      <c r="G86" s="1" t="str">
        <f>IF(B86="","",VLOOKUP(B86,Data!B:AJ,12,0))</f>
        <v/>
      </c>
      <c r="H86" s="2" t="str">
        <f>IF(B86="","",VLOOKUP(B86,Data!B:AJ,15,0))</f>
        <v/>
      </c>
      <c r="I86" s="2" t="str">
        <f>IF(B86="","",VLOOKUP(B86,Data!B:AJ,16,0))</f>
        <v/>
      </c>
      <c r="J86" s="2" t="str">
        <f>IF(B86="","",VLOOKUP(B86,Data!B:AJ,17,0))</f>
        <v/>
      </c>
      <c r="K86" s="48" t="str">
        <f>IF(B86="","",VLOOKUP(B86,Data!B:AJ,18,0))</f>
        <v/>
      </c>
      <c r="L86" s="2" t="str">
        <f>IF(B86="","",VLOOKUP(B86,Data!B:AJ,19,0))</f>
        <v/>
      </c>
      <c r="M86" s="1" t="str">
        <f>IF(B86="","",VLOOKUP(B86,Data!B:AJ,20,0))</f>
        <v/>
      </c>
      <c r="N86" s="1" t="str">
        <f>IF(B86="","",VLOOKUP(B86,Data!B:AJ,21,0))</f>
        <v/>
      </c>
      <c r="O86" s="31" t="str">
        <f>IF(B86="","",VLOOKUP(B86,Data!B:AJ,22,0))</f>
        <v/>
      </c>
      <c r="P86" s="1" t="str">
        <f>IF(B86="","",VLOOKUP(B86,Data!B:AJ,25,0))</f>
        <v/>
      </c>
      <c r="Q86" s="31" t="str">
        <f>IF(B86="","",VLOOKUP(B86,Data!B:AJ,26,0))</f>
        <v/>
      </c>
      <c r="R86" s="1" t="str">
        <f>IF(B86="","",VLOOKUP(B86,Data!B:AJ,27,0))</f>
        <v/>
      </c>
      <c r="S86" s="2" t="str">
        <f>IF(B86="","",VLOOKUP(B86,Data!B:AJ,30,0))</f>
        <v/>
      </c>
      <c r="T86" s="2" t="str">
        <f>IF(B86="","",VLOOKUP(B86,Data!B:AJ,28,0))</f>
        <v/>
      </c>
      <c r="U86" s="2" t="str">
        <f>IF(B86="","",VLOOKUP(B86,Data!B:AJ,29,0))</f>
        <v/>
      </c>
      <c r="V86" s="55" t="str">
        <f>IF(B86="","",VLOOKUP(B86,Data!B:AJ,31,0))</f>
        <v/>
      </c>
      <c r="W86" s="55" t="str">
        <f>IF(B86="","",VLOOKUP(B86,Data!B:AJ,32,0))</f>
        <v/>
      </c>
      <c r="X86" s="55" t="str">
        <f>IF(B86="","",VLOOKUP(B86,Data!B:AJ,33,0))</f>
        <v/>
      </c>
      <c r="Y86" s="55" t="str">
        <f>IF(B86="","",VLOOKUP(B86,Data!B:AJ,34,0))</f>
        <v/>
      </c>
      <c r="Z86" s="54" t="str">
        <f t="shared" si="4"/>
        <v/>
      </c>
      <c r="AA86" s="54" t="str">
        <f t="shared" si="5"/>
        <v/>
      </c>
    </row>
    <row r="87" spans="2:27">
      <c r="B87" s="1" t="str">
        <f>IF($B$2=0,"",IF(COUNT($B$4:B86)+1&gt;$B$2,"",COUNT($B$4:B86)+1))</f>
        <v/>
      </c>
      <c r="C87" s="1" t="str">
        <f>IF(B87="","",VLOOKUP(B87,Data!B:AJ,5,0))</f>
        <v/>
      </c>
      <c r="D87" s="1" t="str">
        <f>IF(B87="","",VLOOKUP(B87,Data!B:AJ,6,0))</f>
        <v/>
      </c>
      <c r="E87" s="31" t="str">
        <f>IF(B87="","",VLOOKUP(B87,Data!B:AJ,10,0))</f>
        <v/>
      </c>
      <c r="F87" s="2" t="str">
        <f>IF(B87="","",VLOOKUP(B87,Data!B:AJ,11,0))</f>
        <v/>
      </c>
      <c r="G87" s="1" t="str">
        <f>IF(B87="","",VLOOKUP(B87,Data!B:AJ,12,0))</f>
        <v/>
      </c>
      <c r="H87" s="2" t="str">
        <f>IF(B87="","",VLOOKUP(B87,Data!B:AJ,15,0))</f>
        <v/>
      </c>
      <c r="I87" s="2" t="str">
        <f>IF(B87="","",VLOOKUP(B87,Data!B:AJ,16,0))</f>
        <v/>
      </c>
      <c r="J87" s="2" t="str">
        <f>IF(B87="","",VLOOKUP(B87,Data!B:AJ,17,0))</f>
        <v/>
      </c>
      <c r="K87" s="48" t="str">
        <f>IF(B87="","",VLOOKUP(B87,Data!B:AJ,18,0))</f>
        <v/>
      </c>
      <c r="L87" s="2" t="str">
        <f>IF(B87="","",VLOOKUP(B87,Data!B:AJ,19,0))</f>
        <v/>
      </c>
      <c r="M87" s="1" t="str">
        <f>IF(B87="","",VLOOKUP(B87,Data!B:AJ,20,0))</f>
        <v/>
      </c>
      <c r="N87" s="1" t="str">
        <f>IF(B87="","",VLOOKUP(B87,Data!B:AJ,21,0))</f>
        <v/>
      </c>
      <c r="O87" s="31" t="str">
        <f>IF(B87="","",VLOOKUP(B87,Data!B:AJ,22,0))</f>
        <v/>
      </c>
      <c r="P87" s="1" t="str">
        <f>IF(B87="","",VLOOKUP(B87,Data!B:AJ,25,0))</f>
        <v/>
      </c>
      <c r="Q87" s="31" t="str">
        <f>IF(B87="","",VLOOKUP(B87,Data!B:AJ,26,0))</f>
        <v/>
      </c>
      <c r="R87" s="1" t="str">
        <f>IF(B87="","",VLOOKUP(B87,Data!B:AJ,27,0))</f>
        <v/>
      </c>
      <c r="S87" s="2" t="str">
        <f>IF(B87="","",VLOOKUP(B87,Data!B:AJ,30,0))</f>
        <v/>
      </c>
      <c r="T87" s="2" t="str">
        <f>IF(B87="","",VLOOKUP(B87,Data!B:AJ,28,0))</f>
        <v/>
      </c>
      <c r="U87" s="2" t="str">
        <f>IF(B87="","",VLOOKUP(B87,Data!B:AJ,29,0))</f>
        <v/>
      </c>
      <c r="V87" s="55" t="str">
        <f>IF(B87="","",VLOOKUP(B87,Data!B:AJ,31,0))</f>
        <v/>
      </c>
      <c r="W87" s="55" t="str">
        <f>IF(B87="","",VLOOKUP(B87,Data!B:AJ,32,0))</f>
        <v/>
      </c>
      <c r="X87" s="55" t="str">
        <f>IF(B87="","",VLOOKUP(B87,Data!B:AJ,33,0))</f>
        <v/>
      </c>
      <c r="Y87" s="55" t="str">
        <f>IF(B87="","",VLOOKUP(B87,Data!B:AJ,34,0))</f>
        <v/>
      </c>
      <c r="Z87" s="54" t="str">
        <f t="shared" si="4"/>
        <v/>
      </c>
      <c r="AA87" s="54" t="str">
        <f t="shared" si="5"/>
        <v/>
      </c>
    </row>
    <row r="88" spans="2:27">
      <c r="B88" s="1" t="str">
        <f>IF($B$2=0,"",IF(COUNT($B$4:B87)+1&gt;$B$2,"",COUNT($B$4:B87)+1))</f>
        <v/>
      </c>
      <c r="C88" s="1" t="str">
        <f>IF(B88="","",VLOOKUP(B88,Data!B:AJ,5,0))</f>
        <v/>
      </c>
      <c r="D88" s="1" t="str">
        <f>IF(B88="","",VLOOKUP(B88,Data!B:AJ,6,0))</f>
        <v/>
      </c>
      <c r="E88" s="31" t="str">
        <f>IF(B88="","",VLOOKUP(B88,Data!B:AJ,10,0))</f>
        <v/>
      </c>
      <c r="F88" s="2" t="str">
        <f>IF(B88="","",VLOOKUP(B88,Data!B:AJ,11,0))</f>
        <v/>
      </c>
      <c r="G88" s="1" t="str">
        <f>IF(B88="","",VLOOKUP(B88,Data!B:AJ,12,0))</f>
        <v/>
      </c>
      <c r="H88" s="2" t="str">
        <f>IF(B88="","",VLOOKUP(B88,Data!B:AJ,15,0))</f>
        <v/>
      </c>
      <c r="I88" s="2" t="str">
        <f>IF(B88="","",VLOOKUP(B88,Data!B:AJ,16,0))</f>
        <v/>
      </c>
      <c r="J88" s="2" t="str">
        <f>IF(B88="","",VLOOKUP(B88,Data!B:AJ,17,0))</f>
        <v/>
      </c>
      <c r="K88" s="48" t="str">
        <f>IF(B88="","",VLOOKUP(B88,Data!B:AJ,18,0))</f>
        <v/>
      </c>
      <c r="L88" s="2" t="str">
        <f>IF(B88="","",VLOOKUP(B88,Data!B:AJ,19,0))</f>
        <v/>
      </c>
      <c r="M88" s="1" t="str">
        <f>IF(B88="","",VLOOKUP(B88,Data!B:AJ,20,0))</f>
        <v/>
      </c>
      <c r="N88" s="1" t="str">
        <f>IF(B88="","",VLOOKUP(B88,Data!B:AJ,21,0))</f>
        <v/>
      </c>
      <c r="O88" s="31" t="str">
        <f>IF(B88="","",VLOOKUP(B88,Data!B:AJ,22,0))</f>
        <v/>
      </c>
      <c r="P88" s="1" t="str">
        <f>IF(B88="","",VLOOKUP(B88,Data!B:AJ,25,0))</f>
        <v/>
      </c>
      <c r="Q88" s="31" t="str">
        <f>IF(B88="","",VLOOKUP(B88,Data!B:AJ,26,0))</f>
        <v/>
      </c>
      <c r="R88" s="1" t="str">
        <f>IF(B88="","",VLOOKUP(B88,Data!B:AJ,27,0))</f>
        <v/>
      </c>
      <c r="S88" s="2" t="str">
        <f>IF(B88="","",VLOOKUP(B88,Data!B:AJ,30,0))</f>
        <v/>
      </c>
      <c r="T88" s="2" t="str">
        <f>IF(B88="","",VLOOKUP(B88,Data!B:AJ,28,0))</f>
        <v/>
      </c>
      <c r="U88" s="2" t="str">
        <f>IF(B88="","",VLOOKUP(B88,Data!B:AJ,29,0))</f>
        <v/>
      </c>
      <c r="V88" s="55" t="str">
        <f>IF(B88="","",VLOOKUP(B88,Data!B:AJ,31,0))</f>
        <v/>
      </c>
      <c r="W88" s="55" t="str">
        <f>IF(B88="","",VLOOKUP(B88,Data!B:AJ,32,0))</f>
        <v/>
      </c>
      <c r="X88" s="55" t="str">
        <f>IF(B88="","",VLOOKUP(B88,Data!B:AJ,33,0))</f>
        <v/>
      </c>
      <c r="Y88" s="55" t="str">
        <f>IF(B88="","",VLOOKUP(B88,Data!B:AJ,34,0))</f>
        <v/>
      </c>
      <c r="Z88" s="54" t="str">
        <f t="shared" si="4"/>
        <v/>
      </c>
      <c r="AA88" s="54" t="str">
        <f t="shared" si="5"/>
        <v/>
      </c>
    </row>
    <row r="89" spans="2:27">
      <c r="B89" s="1" t="str">
        <f>IF($B$2=0,"",IF(COUNT($B$4:B88)+1&gt;$B$2,"",COUNT($B$4:B88)+1))</f>
        <v/>
      </c>
      <c r="C89" s="1" t="str">
        <f>IF(B89="","",VLOOKUP(B89,Data!B:AJ,5,0))</f>
        <v/>
      </c>
      <c r="D89" s="1" t="str">
        <f>IF(B89="","",VLOOKUP(B89,Data!B:AJ,6,0))</f>
        <v/>
      </c>
      <c r="E89" s="31" t="str">
        <f>IF(B89="","",VLOOKUP(B89,Data!B:AJ,10,0))</f>
        <v/>
      </c>
      <c r="F89" s="2" t="str">
        <f>IF(B89="","",VLOOKUP(B89,Data!B:AJ,11,0))</f>
        <v/>
      </c>
      <c r="G89" s="1" t="str">
        <f>IF(B89="","",VLOOKUP(B89,Data!B:AJ,12,0))</f>
        <v/>
      </c>
      <c r="H89" s="2" t="str">
        <f>IF(B89="","",VLOOKUP(B89,Data!B:AJ,15,0))</f>
        <v/>
      </c>
      <c r="I89" s="2" t="str">
        <f>IF(B89="","",VLOOKUP(B89,Data!B:AJ,16,0))</f>
        <v/>
      </c>
      <c r="J89" s="2" t="str">
        <f>IF(B89="","",VLOOKUP(B89,Data!B:AJ,17,0))</f>
        <v/>
      </c>
      <c r="K89" s="48" t="str">
        <f>IF(B89="","",VLOOKUP(B89,Data!B:AJ,18,0))</f>
        <v/>
      </c>
      <c r="L89" s="2" t="str">
        <f>IF(B89="","",VLOOKUP(B89,Data!B:AJ,19,0))</f>
        <v/>
      </c>
      <c r="M89" s="1" t="str">
        <f>IF(B89="","",VLOOKUP(B89,Data!B:AJ,20,0))</f>
        <v/>
      </c>
      <c r="N89" s="1" t="str">
        <f>IF(B89="","",VLOOKUP(B89,Data!B:AJ,21,0))</f>
        <v/>
      </c>
      <c r="O89" s="31" t="str">
        <f>IF(B89="","",VLOOKUP(B89,Data!B:AJ,22,0))</f>
        <v/>
      </c>
      <c r="P89" s="1" t="str">
        <f>IF(B89="","",VLOOKUP(B89,Data!B:AJ,25,0))</f>
        <v/>
      </c>
      <c r="Q89" s="31" t="str">
        <f>IF(B89="","",VLOOKUP(B89,Data!B:AJ,26,0))</f>
        <v/>
      </c>
      <c r="R89" s="1" t="str">
        <f>IF(B89="","",VLOOKUP(B89,Data!B:AJ,27,0))</f>
        <v/>
      </c>
      <c r="S89" s="2" t="str">
        <f>IF(B89="","",VLOOKUP(B89,Data!B:AJ,30,0))</f>
        <v/>
      </c>
      <c r="T89" s="2" t="str">
        <f>IF(B89="","",VLOOKUP(B89,Data!B:AJ,28,0))</f>
        <v/>
      </c>
      <c r="U89" s="2" t="str">
        <f>IF(B89="","",VLOOKUP(B89,Data!B:AJ,29,0))</f>
        <v/>
      </c>
      <c r="V89" s="55" t="str">
        <f>IF(B89="","",VLOOKUP(B89,Data!B:AJ,31,0))</f>
        <v/>
      </c>
      <c r="W89" s="55" t="str">
        <f>IF(B89="","",VLOOKUP(B89,Data!B:AJ,32,0))</f>
        <v/>
      </c>
      <c r="X89" s="55" t="str">
        <f>IF(B89="","",VLOOKUP(B89,Data!B:AJ,33,0))</f>
        <v/>
      </c>
      <c r="Y89" s="55" t="str">
        <f>IF(B89="","",VLOOKUP(B89,Data!B:AJ,34,0))</f>
        <v/>
      </c>
      <c r="Z89" s="54" t="str">
        <f t="shared" si="4"/>
        <v/>
      </c>
      <c r="AA89" s="54" t="str">
        <f t="shared" si="5"/>
        <v/>
      </c>
    </row>
    <row r="90" spans="2:27">
      <c r="B90" s="1" t="str">
        <f>IF($B$2=0,"",IF(COUNT($B$4:B89)+1&gt;$B$2,"",COUNT($B$4:B89)+1))</f>
        <v/>
      </c>
      <c r="C90" s="1" t="str">
        <f>IF(B90="","",VLOOKUP(B90,Data!B:AJ,5,0))</f>
        <v/>
      </c>
      <c r="D90" s="1" t="str">
        <f>IF(B90="","",VLOOKUP(B90,Data!B:AJ,6,0))</f>
        <v/>
      </c>
      <c r="E90" s="31" t="str">
        <f>IF(B90="","",VLOOKUP(B90,Data!B:AJ,10,0))</f>
        <v/>
      </c>
      <c r="F90" s="2" t="str">
        <f>IF(B90="","",VLOOKUP(B90,Data!B:AJ,11,0))</f>
        <v/>
      </c>
      <c r="G90" s="1" t="str">
        <f>IF(B90="","",VLOOKUP(B90,Data!B:AJ,12,0))</f>
        <v/>
      </c>
      <c r="H90" s="2" t="str">
        <f>IF(B90="","",VLOOKUP(B90,Data!B:AJ,15,0))</f>
        <v/>
      </c>
      <c r="I90" s="2" t="str">
        <f>IF(B90="","",VLOOKUP(B90,Data!B:AJ,16,0))</f>
        <v/>
      </c>
      <c r="J90" s="2" t="str">
        <f>IF(B90="","",VLOOKUP(B90,Data!B:AJ,17,0))</f>
        <v/>
      </c>
      <c r="K90" s="48" t="str">
        <f>IF(B90="","",VLOOKUP(B90,Data!B:AJ,18,0))</f>
        <v/>
      </c>
      <c r="L90" s="2" t="str">
        <f>IF(B90="","",VLOOKUP(B90,Data!B:AJ,19,0))</f>
        <v/>
      </c>
      <c r="M90" s="1" t="str">
        <f>IF(B90="","",VLOOKUP(B90,Data!B:AJ,20,0))</f>
        <v/>
      </c>
      <c r="N90" s="1" t="str">
        <f>IF(B90="","",VLOOKUP(B90,Data!B:AJ,21,0))</f>
        <v/>
      </c>
      <c r="O90" s="31" t="str">
        <f>IF(B90="","",VLOOKUP(B90,Data!B:AJ,22,0))</f>
        <v/>
      </c>
      <c r="P90" s="1" t="str">
        <f>IF(B90="","",VLOOKUP(B90,Data!B:AJ,25,0))</f>
        <v/>
      </c>
      <c r="Q90" s="31" t="str">
        <f>IF(B90="","",VLOOKUP(B90,Data!B:AJ,26,0))</f>
        <v/>
      </c>
      <c r="R90" s="1" t="str">
        <f>IF(B90="","",VLOOKUP(B90,Data!B:AJ,27,0))</f>
        <v/>
      </c>
      <c r="S90" s="2" t="str">
        <f>IF(B90="","",VLOOKUP(B90,Data!B:AJ,30,0))</f>
        <v/>
      </c>
      <c r="T90" s="2" t="str">
        <f>IF(B90="","",VLOOKUP(B90,Data!B:AJ,28,0))</f>
        <v/>
      </c>
      <c r="U90" s="2" t="str">
        <f>IF(B90="","",VLOOKUP(B90,Data!B:AJ,29,0))</f>
        <v/>
      </c>
      <c r="V90" s="55" t="str">
        <f>IF(B90="","",VLOOKUP(B90,Data!B:AJ,31,0))</f>
        <v/>
      </c>
      <c r="W90" s="55" t="str">
        <f>IF(B90="","",VLOOKUP(B90,Data!B:AJ,32,0))</f>
        <v/>
      </c>
      <c r="X90" s="55" t="str">
        <f>IF(B90="","",VLOOKUP(B90,Data!B:AJ,33,0))</f>
        <v/>
      </c>
      <c r="Y90" s="55" t="str">
        <f>IF(B90="","",VLOOKUP(B90,Data!B:AJ,34,0))</f>
        <v/>
      </c>
      <c r="Z90" s="54" t="str">
        <f t="shared" si="4"/>
        <v/>
      </c>
      <c r="AA90" s="54" t="str">
        <f t="shared" si="5"/>
        <v/>
      </c>
    </row>
    <row r="91" spans="2:27">
      <c r="B91" s="1" t="str">
        <f>IF($B$2=0,"",IF(COUNT($B$4:B90)+1&gt;$B$2,"",COUNT($B$4:B90)+1))</f>
        <v/>
      </c>
      <c r="C91" s="1" t="str">
        <f>IF(B91="","",VLOOKUP(B91,Data!B:AJ,5,0))</f>
        <v/>
      </c>
      <c r="D91" s="1" t="str">
        <f>IF(B91="","",VLOOKUP(B91,Data!B:AJ,6,0))</f>
        <v/>
      </c>
      <c r="E91" s="31" t="str">
        <f>IF(B91="","",VLOOKUP(B91,Data!B:AJ,10,0))</f>
        <v/>
      </c>
      <c r="F91" s="2" t="str">
        <f>IF(B91="","",VLOOKUP(B91,Data!B:AJ,11,0))</f>
        <v/>
      </c>
      <c r="G91" s="1" t="str">
        <f>IF(B91="","",VLOOKUP(B91,Data!B:AJ,12,0))</f>
        <v/>
      </c>
      <c r="H91" s="2" t="str">
        <f>IF(B91="","",VLOOKUP(B91,Data!B:AJ,15,0))</f>
        <v/>
      </c>
      <c r="I91" s="2" t="str">
        <f>IF(B91="","",VLOOKUP(B91,Data!B:AJ,16,0))</f>
        <v/>
      </c>
      <c r="J91" s="2" t="str">
        <f>IF(B91="","",VLOOKUP(B91,Data!B:AJ,17,0))</f>
        <v/>
      </c>
      <c r="K91" s="48" t="str">
        <f>IF(B91="","",VLOOKUP(B91,Data!B:AJ,18,0))</f>
        <v/>
      </c>
      <c r="L91" s="2" t="str">
        <f>IF(B91="","",VLOOKUP(B91,Data!B:AJ,19,0))</f>
        <v/>
      </c>
      <c r="M91" s="1" t="str">
        <f>IF(B91="","",VLOOKUP(B91,Data!B:AJ,20,0))</f>
        <v/>
      </c>
      <c r="N91" s="1" t="str">
        <f>IF(B91="","",VLOOKUP(B91,Data!B:AJ,21,0))</f>
        <v/>
      </c>
      <c r="O91" s="31" t="str">
        <f>IF(B91="","",VLOOKUP(B91,Data!B:AJ,22,0))</f>
        <v/>
      </c>
      <c r="P91" s="1" t="str">
        <f>IF(B91="","",VLOOKUP(B91,Data!B:AJ,25,0))</f>
        <v/>
      </c>
      <c r="Q91" s="31" t="str">
        <f>IF(B91="","",VLOOKUP(B91,Data!B:AJ,26,0))</f>
        <v/>
      </c>
      <c r="R91" s="1" t="str">
        <f>IF(B91="","",VLOOKUP(B91,Data!B:AJ,27,0))</f>
        <v/>
      </c>
      <c r="S91" s="2" t="str">
        <f>IF(B91="","",VLOOKUP(B91,Data!B:AJ,30,0))</f>
        <v/>
      </c>
      <c r="T91" s="2" t="str">
        <f>IF(B91="","",VLOOKUP(B91,Data!B:AJ,28,0))</f>
        <v/>
      </c>
      <c r="U91" s="2" t="str">
        <f>IF(B91="","",VLOOKUP(B91,Data!B:AJ,29,0))</f>
        <v/>
      </c>
      <c r="V91" s="55" t="str">
        <f>IF(B91="","",VLOOKUP(B91,Data!B:AJ,31,0))</f>
        <v/>
      </c>
      <c r="W91" s="55" t="str">
        <f>IF(B91="","",VLOOKUP(B91,Data!B:AJ,32,0))</f>
        <v/>
      </c>
      <c r="X91" s="55" t="str">
        <f>IF(B91="","",VLOOKUP(B91,Data!B:AJ,33,0))</f>
        <v/>
      </c>
      <c r="Y91" s="55" t="str">
        <f>IF(B91="","",VLOOKUP(B91,Data!B:AJ,34,0))</f>
        <v/>
      </c>
      <c r="Z91" s="54" t="str">
        <f t="shared" si="4"/>
        <v/>
      </c>
      <c r="AA91" s="54" t="str">
        <f t="shared" si="5"/>
        <v/>
      </c>
    </row>
    <row r="92" spans="2:27">
      <c r="B92" s="1" t="str">
        <f>IF($B$2=0,"",IF(COUNT($B$4:B91)+1&gt;$B$2,"",COUNT($B$4:B91)+1))</f>
        <v/>
      </c>
      <c r="C92" s="1" t="str">
        <f>IF(B92="","",VLOOKUP(B92,Data!B:AJ,5,0))</f>
        <v/>
      </c>
      <c r="D92" s="1" t="str">
        <f>IF(B92="","",VLOOKUP(B92,Data!B:AJ,6,0))</f>
        <v/>
      </c>
      <c r="E92" s="31" t="str">
        <f>IF(B92="","",VLOOKUP(B92,Data!B:AJ,10,0))</f>
        <v/>
      </c>
      <c r="F92" s="2" t="str">
        <f>IF(B92="","",VLOOKUP(B92,Data!B:AJ,11,0))</f>
        <v/>
      </c>
      <c r="G92" s="1" t="str">
        <f>IF(B92="","",VLOOKUP(B92,Data!B:AJ,12,0))</f>
        <v/>
      </c>
      <c r="H92" s="2" t="str">
        <f>IF(B92="","",VLOOKUP(B92,Data!B:AJ,15,0))</f>
        <v/>
      </c>
      <c r="I92" s="2" t="str">
        <f>IF(B92="","",VLOOKUP(B92,Data!B:AJ,16,0))</f>
        <v/>
      </c>
      <c r="J92" s="2" t="str">
        <f>IF(B92="","",VLOOKUP(B92,Data!B:AJ,17,0))</f>
        <v/>
      </c>
      <c r="K92" s="48" t="str">
        <f>IF(B92="","",VLOOKUP(B92,Data!B:AJ,18,0))</f>
        <v/>
      </c>
      <c r="L92" s="2" t="str">
        <f>IF(B92="","",VLOOKUP(B92,Data!B:AJ,19,0))</f>
        <v/>
      </c>
      <c r="M92" s="1" t="str">
        <f>IF(B92="","",VLOOKUP(B92,Data!B:AJ,20,0))</f>
        <v/>
      </c>
      <c r="N92" s="1" t="str">
        <f>IF(B92="","",VLOOKUP(B92,Data!B:AJ,21,0))</f>
        <v/>
      </c>
      <c r="O92" s="31" t="str">
        <f>IF(B92="","",VLOOKUP(B92,Data!B:AJ,22,0))</f>
        <v/>
      </c>
      <c r="P92" s="1" t="str">
        <f>IF(B92="","",VLOOKUP(B92,Data!B:AJ,25,0))</f>
        <v/>
      </c>
      <c r="Q92" s="31" t="str">
        <f>IF(B92="","",VLOOKUP(B92,Data!B:AJ,26,0))</f>
        <v/>
      </c>
      <c r="R92" s="1" t="str">
        <f>IF(B92="","",VLOOKUP(B92,Data!B:AJ,27,0))</f>
        <v/>
      </c>
      <c r="S92" s="2" t="str">
        <f>IF(B92="","",VLOOKUP(B92,Data!B:AJ,30,0))</f>
        <v/>
      </c>
      <c r="T92" s="2" t="str">
        <f>IF(B92="","",VLOOKUP(B92,Data!B:AJ,28,0))</f>
        <v/>
      </c>
      <c r="U92" s="2" t="str">
        <f>IF(B92="","",VLOOKUP(B92,Data!B:AJ,29,0))</f>
        <v/>
      </c>
      <c r="V92" s="55" t="str">
        <f>IF(B92="","",VLOOKUP(B92,Data!B:AJ,31,0))</f>
        <v/>
      </c>
      <c r="W92" s="55" t="str">
        <f>IF(B92="","",VLOOKUP(B92,Data!B:AJ,32,0))</f>
        <v/>
      </c>
      <c r="X92" s="55" t="str">
        <f>IF(B92="","",VLOOKUP(B92,Data!B:AJ,33,0))</f>
        <v/>
      </c>
      <c r="Y92" s="55" t="str">
        <f>IF(B92="","",VLOOKUP(B92,Data!B:AJ,34,0))</f>
        <v/>
      </c>
      <c r="Z92" s="54" t="str">
        <f t="shared" si="4"/>
        <v/>
      </c>
      <c r="AA92" s="54" t="str">
        <f t="shared" si="5"/>
        <v/>
      </c>
    </row>
    <row r="93" spans="2:27">
      <c r="B93" s="1" t="str">
        <f>IF($B$2=0,"",IF(COUNT($B$4:B92)+1&gt;$B$2,"",COUNT($B$4:B92)+1))</f>
        <v/>
      </c>
      <c r="C93" s="1" t="str">
        <f>IF(B93="","",VLOOKUP(B93,Data!B:AJ,5,0))</f>
        <v/>
      </c>
      <c r="D93" s="1" t="str">
        <f>IF(B93="","",VLOOKUP(B93,Data!B:AJ,6,0))</f>
        <v/>
      </c>
      <c r="E93" s="31" t="str">
        <f>IF(B93="","",VLOOKUP(B93,Data!B:AJ,10,0))</f>
        <v/>
      </c>
      <c r="F93" s="2" t="str">
        <f>IF(B93="","",VLOOKUP(B93,Data!B:AJ,11,0))</f>
        <v/>
      </c>
      <c r="G93" s="1" t="str">
        <f>IF(B93="","",VLOOKUP(B93,Data!B:AJ,12,0))</f>
        <v/>
      </c>
      <c r="H93" s="2" t="str">
        <f>IF(B93="","",VLOOKUP(B93,Data!B:AJ,15,0))</f>
        <v/>
      </c>
      <c r="I93" s="2" t="str">
        <f>IF(B93="","",VLOOKUP(B93,Data!B:AJ,16,0))</f>
        <v/>
      </c>
      <c r="J93" s="2" t="str">
        <f>IF(B93="","",VLOOKUP(B93,Data!B:AJ,17,0))</f>
        <v/>
      </c>
      <c r="K93" s="48" t="str">
        <f>IF(B93="","",VLOOKUP(B93,Data!B:AJ,18,0))</f>
        <v/>
      </c>
      <c r="L93" s="2" t="str">
        <f>IF(B93="","",VLOOKUP(B93,Data!B:AJ,19,0))</f>
        <v/>
      </c>
      <c r="M93" s="1" t="str">
        <f>IF(B93="","",VLOOKUP(B93,Data!B:AJ,20,0))</f>
        <v/>
      </c>
      <c r="N93" s="1" t="str">
        <f>IF(B93="","",VLOOKUP(B93,Data!B:AJ,21,0))</f>
        <v/>
      </c>
      <c r="O93" s="31" t="str">
        <f>IF(B93="","",VLOOKUP(B93,Data!B:AJ,22,0))</f>
        <v/>
      </c>
      <c r="P93" s="1" t="str">
        <f>IF(B93="","",VLOOKUP(B93,Data!B:AJ,25,0))</f>
        <v/>
      </c>
      <c r="Q93" s="31" t="str">
        <f>IF(B93="","",VLOOKUP(B93,Data!B:AJ,26,0))</f>
        <v/>
      </c>
      <c r="R93" s="1" t="str">
        <f>IF(B93="","",VLOOKUP(B93,Data!B:AJ,27,0))</f>
        <v/>
      </c>
      <c r="S93" s="2" t="str">
        <f>IF(B93="","",VLOOKUP(B93,Data!B:AJ,30,0))</f>
        <v/>
      </c>
      <c r="T93" s="2" t="str">
        <f>IF(B93="","",VLOOKUP(B93,Data!B:AJ,28,0))</f>
        <v/>
      </c>
      <c r="U93" s="2" t="str">
        <f>IF(B93="","",VLOOKUP(B93,Data!B:AJ,29,0))</f>
        <v/>
      </c>
      <c r="V93" s="55" t="str">
        <f>IF(B93="","",VLOOKUP(B93,Data!B:AJ,31,0))</f>
        <v/>
      </c>
      <c r="W93" s="55" t="str">
        <f>IF(B93="","",VLOOKUP(B93,Data!B:AJ,32,0))</f>
        <v/>
      </c>
      <c r="X93" s="55" t="str">
        <f>IF(B93="","",VLOOKUP(B93,Data!B:AJ,33,0))</f>
        <v/>
      </c>
      <c r="Y93" s="55" t="str">
        <f>IF(B93="","",VLOOKUP(B93,Data!B:AJ,34,0))</f>
        <v/>
      </c>
      <c r="Z93" s="54" t="str">
        <f t="shared" si="4"/>
        <v/>
      </c>
      <c r="AA93" s="54" t="str">
        <f t="shared" si="5"/>
        <v/>
      </c>
    </row>
    <row r="94" spans="2:27">
      <c r="B94" s="1" t="str">
        <f>IF($B$2=0,"",IF(COUNT($B$4:B93)+1&gt;$B$2,"",COUNT($B$4:B93)+1))</f>
        <v/>
      </c>
      <c r="C94" s="1" t="str">
        <f>IF(B94="","",VLOOKUP(B94,Data!B:AJ,5,0))</f>
        <v/>
      </c>
      <c r="D94" s="1" t="str">
        <f>IF(B94="","",VLOOKUP(B94,Data!B:AJ,6,0))</f>
        <v/>
      </c>
      <c r="E94" s="31" t="str">
        <f>IF(B94="","",VLOOKUP(B94,Data!B:AJ,10,0))</f>
        <v/>
      </c>
      <c r="F94" s="2" t="str">
        <f>IF(B94="","",VLOOKUP(B94,Data!B:AJ,11,0))</f>
        <v/>
      </c>
      <c r="G94" s="1" t="str">
        <f>IF(B94="","",VLOOKUP(B94,Data!B:AJ,12,0))</f>
        <v/>
      </c>
      <c r="H94" s="2" t="str">
        <f>IF(B94="","",VLOOKUP(B94,Data!B:AJ,15,0))</f>
        <v/>
      </c>
      <c r="I94" s="2" t="str">
        <f>IF(B94="","",VLOOKUP(B94,Data!B:AJ,16,0))</f>
        <v/>
      </c>
      <c r="J94" s="2" t="str">
        <f>IF(B94="","",VLOOKUP(B94,Data!B:AJ,17,0))</f>
        <v/>
      </c>
      <c r="K94" s="48" t="str">
        <f>IF(B94="","",VLOOKUP(B94,Data!B:AJ,18,0))</f>
        <v/>
      </c>
      <c r="L94" s="2" t="str">
        <f>IF(B94="","",VLOOKUP(B94,Data!B:AJ,19,0))</f>
        <v/>
      </c>
      <c r="M94" s="1" t="str">
        <f>IF(B94="","",VLOOKUP(B94,Data!B:AJ,20,0))</f>
        <v/>
      </c>
      <c r="N94" s="1" t="str">
        <f>IF(B94="","",VLOOKUP(B94,Data!B:AJ,21,0))</f>
        <v/>
      </c>
      <c r="O94" s="31" t="str">
        <f>IF(B94="","",VLOOKUP(B94,Data!B:AJ,22,0))</f>
        <v/>
      </c>
      <c r="P94" s="1" t="str">
        <f>IF(B94="","",VLOOKUP(B94,Data!B:AJ,25,0))</f>
        <v/>
      </c>
      <c r="Q94" s="31" t="str">
        <f>IF(B94="","",VLOOKUP(B94,Data!B:AJ,26,0))</f>
        <v/>
      </c>
      <c r="R94" s="1" t="str">
        <f>IF(B94="","",VLOOKUP(B94,Data!B:AJ,27,0))</f>
        <v/>
      </c>
      <c r="S94" s="2" t="str">
        <f>IF(B94="","",VLOOKUP(B94,Data!B:AJ,30,0))</f>
        <v/>
      </c>
      <c r="T94" s="2" t="str">
        <f>IF(B94="","",VLOOKUP(B94,Data!B:AJ,28,0))</f>
        <v/>
      </c>
      <c r="U94" s="2" t="str">
        <f>IF(B94="","",VLOOKUP(B94,Data!B:AJ,29,0))</f>
        <v/>
      </c>
      <c r="V94" s="55" t="str">
        <f>IF(B94="","",VLOOKUP(B94,Data!B:AJ,31,0))</f>
        <v/>
      </c>
      <c r="W94" s="55" t="str">
        <f>IF(B94="","",VLOOKUP(B94,Data!B:AJ,32,0))</f>
        <v/>
      </c>
      <c r="X94" s="55" t="str">
        <f>IF(B94="","",VLOOKUP(B94,Data!B:AJ,33,0))</f>
        <v/>
      </c>
      <c r="Y94" s="55" t="str">
        <f>IF(B94="","",VLOOKUP(B94,Data!B:AJ,34,0))</f>
        <v/>
      </c>
      <c r="Z94" s="54" t="str">
        <f t="shared" si="4"/>
        <v/>
      </c>
      <c r="AA94" s="54" t="str">
        <f t="shared" si="5"/>
        <v/>
      </c>
    </row>
    <row r="95" spans="2:27">
      <c r="B95" s="1" t="str">
        <f>IF($B$2=0,"",IF(COUNT($B$4:B94)+1&gt;$B$2,"",COUNT($B$4:B94)+1))</f>
        <v/>
      </c>
      <c r="C95" s="1" t="str">
        <f>IF(B95="","",VLOOKUP(B95,Data!B:AJ,5,0))</f>
        <v/>
      </c>
      <c r="D95" s="1" t="str">
        <f>IF(B95="","",VLOOKUP(B95,Data!B:AJ,6,0))</f>
        <v/>
      </c>
      <c r="E95" s="31" t="str">
        <f>IF(B95="","",VLOOKUP(B95,Data!B:AJ,10,0))</f>
        <v/>
      </c>
      <c r="F95" s="2" t="str">
        <f>IF(B95="","",VLOOKUP(B95,Data!B:AJ,11,0))</f>
        <v/>
      </c>
      <c r="G95" s="1" t="str">
        <f>IF(B95="","",VLOOKUP(B95,Data!B:AJ,12,0))</f>
        <v/>
      </c>
      <c r="H95" s="2" t="str">
        <f>IF(B95="","",VLOOKUP(B95,Data!B:AJ,15,0))</f>
        <v/>
      </c>
      <c r="I95" s="2" t="str">
        <f>IF(B95="","",VLOOKUP(B95,Data!B:AJ,16,0))</f>
        <v/>
      </c>
      <c r="J95" s="2" t="str">
        <f>IF(B95="","",VLOOKUP(B95,Data!B:AJ,17,0))</f>
        <v/>
      </c>
      <c r="K95" s="48" t="str">
        <f>IF(B95="","",VLOOKUP(B95,Data!B:AJ,18,0))</f>
        <v/>
      </c>
      <c r="L95" s="2" t="str">
        <f>IF(B95="","",VLOOKUP(B95,Data!B:AJ,19,0))</f>
        <v/>
      </c>
      <c r="M95" s="1" t="str">
        <f>IF(B95="","",VLOOKUP(B95,Data!B:AJ,20,0))</f>
        <v/>
      </c>
      <c r="N95" s="1" t="str">
        <f>IF(B95="","",VLOOKUP(B95,Data!B:AJ,21,0))</f>
        <v/>
      </c>
      <c r="O95" s="31" t="str">
        <f>IF(B95="","",VLOOKUP(B95,Data!B:AJ,22,0))</f>
        <v/>
      </c>
      <c r="P95" s="1" t="str">
        <f>IF(B95="","",VLOOKUP(B95,Data!B:AJ,25,0))</f>
        <v/>
      </c>
      <c r="Q95" s="31" t="str">
        <f>IF(B95="","",VLOOKUP(B95,Data!B:AJ,26,0))</f>
        <v/>
      </c>
      <c r="R95" s="1" t="str">
        <f>IF(B95="","",VLOOKUP(B95,Data!B:AJ,27,0))</f>
        <v/>
      </c>
      <c r="S95" s="2" t="str">
        <f>IF(B95="","",VLOOKUP(B95,Data!B:AJ,30,0))</f>
        <v/>
      </c>
      <c r="T95" s="2" t="str">
        <f>IF(B95="","",VLOOKUP(B95,Data!B:AJ,28,0))</f>
        <v/>
      </c>
      <c r="U95" s="2" t="str">
        <f>IF(B95="","",VLOOKUP(B95,Data!B:AJ,29,0))</f>
        <v/>
      </c>
      <c r="V95" s="55" t="str">
        <f>IF(B95="","",VLOOKUP(B95,Data!B:AJ,31,0))</f>
        <v/>
      </c>
      <c r="W95" s="55" t="str">
        <f>IF(B95="","",VLOOKUP(B95,Data!B:AJ,32,0))</f>
        <v/>
      </c>
      <c r="X95" s="55" t="str">
        <f>IF(B95="","",VLOOKUP(B95,Data!B:AJ,33,0))</f>
        <v/>
      </c>
      <c r="Y95" s="55" t="str">
        <f>IF(B95="","",VLOOKUP(B95,Data!B:AJ,34,0))</f>
        <v/>
      </c>
      <c r="Z95" s="54" t="str">
        <f t="shared" si="4"/>
        <v/>
      </c>
      <c r="AA95" s="54" t="str">
        <f t="shared" si="5"/>
        <v/>
      </c>
    </row>
    <row r="96" spans="2:27">
      <c r="B96" s="1" t="str">
        <f>IF($B$2=0,"",IF(COUNT($B$4:B95)+1&gt;$B$2,"",COUNT($B$4:B95)+1))</f>
        <v/>
      </c>
      <c r="C96" s="1" t="str">
        <f>IF(B96="","",VLOOKUP(B96,Data!B:AJ,5,0))</f>
        <v/>
      </c>
      <c r="D96" s="1" t="str">
        <f>IF(B96="","",VLOOKUP(B96,Data!B:AJ,6,0))</f>
        <v/>
      </c>
      <c r="E96" s="31" t="str">
        <f>IF(B96="","",VLOOKUP(B96,Data!B:AJ,10,0))</f>
        <v/>
      </c>
      <c r="F96" s="2" t="str">
        <f>IF(B96="","",VLOOKUP(B96,Data!B:AJ,11,0))</f>
        <v/>
      </c>
      <c r="G96" s="1" t="str">
        <f>IF(B96="","",VLOOKUP(B96,Data!B:AJ,12,0))</f>
        <v/>
      </c>
      <c r="H96" s="2" t="str">
        <f>IF(B96="","",VLOOKUP(B96,Data!B:AJ,15,0))</f>
        <v/>
      </c>
      <c r="I96" s="2" t="str">
        <f>IF(B96="","",VLOOKUP(B96,Data!B:AJ,16,0))</f>
        <v/>
      </c>
      <c r="J96" s="2" t="str">
        <f>IF(B96="","",VLOOKUP(B96,Data!B:AJ,17,0))</f>
        <v/>
      </c>
      <c r="K96" s="48" t="str">
        <f>IF(B96="","",VLOOKUP(B96,Data!B:AJ,18,0))</f>
        <v/>
      </c>
      <c r="L96" s="2" t="str">
        <f>IF(B96="","",VLOOKUP(B96,Data!B:AJ,19,0))</f>
        <v/>
      </c>
      <c r="M96" s="1" t="str">
        <f>IF(B96="","",VLOOKUP(B96,Data!B:AJ,20,0))</f>
        <v/>
      </c>
      <c r="N96" s="1" t="str">
        <f>IF(B96="","",VLOOKUP(B96,Data!B:AJ,21,0))</f>
        <v/>
      </c>
      <c r="O96" s="31" t="str">
        <f>IF(B96="","",VLOOKUP(B96,Data!B:AJ,22,0))</f>
        <v/>
      </c>
      <c r="P96" s="1" t="str">
        <f>IF(B96="","",VLOOKUP(B96,Data!B:AJ,25,0))</f>
        <v/>
      </c>
      <c r="Q96" s="31" t="str">
        <f>IF(B96="","",VLOOKUP(B96,Data!B:AJ,26,0))</f>
        <v/>
      </c>
      <c r="R96" s="1" t="str">
        <f>IF(B96="","",VLOOKUP(B96,Data!B:AJ,27,0))</f>
        <v/>
      </c>
      <c r="S96" s="2" t="str">
        <f>IF(B96="","",VLOOKUP(B96,Data!B:AJ,30,0))</f>
        <v/>
      </c>
      <c r="T96" s="2" t="str">
        <f>IF(B96="","",VLOOKUP(B96,Data!B:AJ,28,0))</f>
        <v/>
      </c>
      <c r="U96" s="2" t="str">
        <f>IF(B96="","",VLOOKUP(B96,Data!B:AJ,29,0))</f>
        <v/>
      </c>
      <c r="V96" s="55" t="str">
        <f>IF(B96="","",VLOOKUP(B96,Data!B:AJ,31,0))</f>
        <v/>
      </c>
      <c r="W96" s="55" t="str">
        <f>IF(B96="","",VLOOKUP(B96,Data!B:AJ,32,0))</f>
        <v/>
      </c>
      <c r="X96" s="55" t="str">
        <f>IF(B96="","",VLOOKUP(B96,Data!B:AJ,33,0))</f>
        <v/>
      </c>
      <c r="Y96" s="55" t="str">
        <f>IF(B96="","",VLOOKUP(B96,Data!B:AJ,34,0))</f>
        <v/>
      </c>
      <c r="Z96" s="54" t="str">
        <f t="shared" si="4"/>
        <v/>
      </c>
      <c r="AA96" s="54" t="str">
        <f t="shared" si="5"/>
        <v/>
      </c>
    </row>
    <row r="97" spans="2:27">
      <c r="B97" s="1" t="str">
        <f>IF($B$2=0,"",IF(COUNT($B$4:B96)+1&gt;$B$2,"",COUNT($B$4:B96)+1))</f>
        <v/>
      </c>
      <c r="C97" s="1" t="str">
        <f>IF(B97="","",VLOOKUP(B97,Data!B:AJ,5,0))</f>
        <v/>
      </c>
      <c r="D97" s="1" t="str">
        <f>IF(B97="","",VLOOKUP(B97,Data!B:AJ,6,0))</f>
        <v/>
      </c>
      <c r="E97" s="31" t="str">
        <f>IF(B97="","",VLOOKUP(B97,Data!B:AJ,10,0))</f>
        <v/>
      </c>
      <c r="F97" s="2" t="str">
        <f>IF(B97="","",VLOOKUP(B97,Data!B:AJ,11,0))</f>
        <v/>
      </c>
      <c r="G97" s="1" t="str">
        <f>IF(B97="","",VLOOKUP(B97,Data!B:AJ,12,0))</f>
        <v/>
      </c>
      <c r="H97" s="2" t="str">
        <f>IF(B97="","",VLOOKUP(B97,Data!B:AJ,15,0))</f>
        <v/>
      </c>
      <c r="I97" s="2" t="str">
        <f>IF(B97="","",VLOOKUP(B97,Data!B:AJ,16,0))</f>
        <v/>
      </c>
      <c r="J97" s="2" t="str">
        <f>IF(B97="","",VLOOKUP(B97,Data!B:AJ,17,0))</f>
        <v/>
      </c>
      <c r="K97" s="48" t="str">
        <f>IF(B97="","",VLOOKUP(B97,Data!B:AJ,18,0))</f>
        <v/>
      </c>
      <c r="L97" s="2" t="str">
        <f>IF(B97="","",VLOOKUP(B97,Data!B:AJ,19,0))</f>
        <v/>
      </c>
      <c r="M97" s="1" t="str">
        <f>IF(B97="","",VLOOKUP(B97,Data!B:AJ,20,0))</f>
        <v/>
      </c>
      <c r="N97" s="1" t="str">
        <f>IF(B97="","",VLOOKUP(B97,Data!B:AJ,21,0))</f>
        <v/>
      </c>
      <c r="O97" s="31" t="str">
        <f>IF(B97="","",VLOOKUP(B97,Data!B:AJ,22,0))</f>
        <v/>
      </c>
      <c r="P97" s="1" t="str">
        <f>IF(B97="","",VLOOKUP(B97,Data!B:AJ,25,0))</f>
        <v/>
      </c>
      <c r="Q97" s="31" t="str">
        <f>IF(B97="","",VLOOKUP(B97,Data!B:AJ,26,0))</f>
        <v/>
      </c>
      <c r="R97" s="1" t="str">
        <f>IF(B97="","",VLOOKUP(B97,Data!B:AJ,27,0))</f>
        <v/>
      </c>
      <c r="S97" s="2" t="str">
        <f>IF(B97="","",VLOOKUP(B97,Data!B:AJ,30,0))</f>
        <v/>
      </c>
      <c r="T97" s="2" t="str">
        <f>IF(B97="","",VLOOKUP(B97,Data!B:AJ,28,0))</f>
        <v/>
      </c>
      <c r="U97" s="2" t="str">
        <f>IF(B97="","",VLOOKUP(B97,Data!B:AJ,29,0))</f>
        <v/>
      </c>
      <c r="V97" s="55" t="str">
        <f>IF(B97="","",VLOOKUP(B97,Data!B:AJ,31,0))</f>
        <v/>
      </c>
      <c r="W97" s="55" t="str">
        <f>IF(B97="","",VLOOKUP(B97,Data!B:AJ,32,0))</f>
        <v/>
      </c>
      <c r="X97" s="55" t="str">
        <f>IF(B97="","",VLOOKUP(B97,Data!B:AJ,33,0))</f>
        <v/>
      </c>
      <c r="Y97" s="55" t="str">
        <f>IF(B97="","",VLOOKUP(B97,Data!B:AJ,34,0))</f>
        <v/>
      </c>
      <c r="Z97" s="54" t="str">
        <f t="shared" si="4"/>
        <v/>
      </c>
      <c r="AA97" s="54" t="str">
        <f t="shared" si="5"/>
        <v/>
      </c>
    </row>
    <row r="98" spans="2:27">
      <c r="B98" s="1" t="str">
        <f>IF($B$2=0,"",IF(COUNT($B$4:B97)+1&gt;$B$2,"",COUNT($B$4:B97)+1))</f>
        <v/>
      </c>
      <c r="C98" s="1" t="str">
        <f>IF(B98="","",VLOOKUP(B98,Data!B:AJ,5,0))</f>
        <v/>
      </c>
      <c r="D98" s="1" t="str">
        <f>IF(B98="","",VLOOKUP(B98,Data!B:AJ,6,0))</f>
        <v/>
      </c>
      <c r="E98" s="31" t="str">
        <f>IF(B98="","",VLOOKUP(B98,Data!B:AJ,10,0))</f>
        <v/>
      </c>
      <c r="F98" s="2" t="str">
        <f>IF(B98="","",VLOOKUP(B98,Data!B:AJ,11,0))</f>
        <v/>
      </c>
      <c r="G98" s="1" t="str">
        <f>IF(B98="","",VLOOKUP(B98,Data!B:AJ,12,0))</f>
        <v/>
      </c>
      <c r="H98" s="2" t="str">
        <f>IF(B98="","",VLOOKUP(B98,Data!B:AJ,15,0))</f>
        <v/>
      </c>
      <c r="I98" s="2" t="str">
        <f>IF(B98="","",VLOOKUP(B98,Data!B:AJ,16,0))</f>
        <v/>
      </c>
      <c r="J98" s="2" t="str">
        <f>IF(B98="","",VLOOKUP(B98,Data!B:AJ,17,0))</f>
        <v/>
      </c>
      <c r="K98" s="48" t="str">
        <f>IF(B98="","",VLOOKUP(B98,Data!B:AJ,18,0))</f>
        <v/>
      </c>
      <c r="L98" s="2" t="str">
        <f>IF(B98="","",VLOOKUP(B98,Data!B:AJ,19,0))</f>
        <v/>
      </c>
      <c r="M98" s="1" t="str">
        <f>IF(B98="","",VLOOKUP(B98,Data!B:AJ,20,0))</f>
        <v/>
      </c>
      <c r="N98" s="1" t="str">
        <f>IF(B98="","",VLOOKUP(B98,Data!B:AJ,21,0))</f>
        <v/>
      </c>
      <c r="O98" s="31" t="str">
        <f>IF(B98="","",VLOOKUP(B98,Data!B:AJ,22,0))</f>
        <v/>
      </c>
      <c r="P98" s="1" t="str">
        <f>IF(B98="","",VLOOKUP(B98,Data!B:AJ,25,0))</f>
        <v/>
      </c>
      <c r="Q98" s="31" t="str">
        <f>IF(B98="","",VLOOKUP(B98,Data!B:AJ,26,0))</f>
        <v/>
      </c>
      <c r="R98" s="1" t="str">
        <f>IF(B98="","",VLOOKUP(B98,Data!B:AJ,27,0))</f>
        <v/>
      </c>
      <c r="S98" s="2" t="str">
        <f>IF(B98="","",VLOOKUP(B98,Data!B:AJ,30,0))</f>
        <v/>
      </c>
      <c r="T98" s="2" t="str">
        <f>IF(B98="","",VLOOKUP(B98,Data!B:AJ,28,0))</f>
        <v/>
      </c>
      <c r="U98" s="2" t="str">
        <f>IF(B98="","",VLOOKUP(B98,Data!B:AJ,29,0))</f>
        <v/>
      </c>
      <c r="V98" s="55" t="str">
        <f>IF(B98="","",VLOOKUP(B98,Data!B:AJ,31,0))</f>
        <v/>
      </c>
      <c r="W98" s="55" t="str">
        <f>IF(B98="","",VLOOKUP(B98,Data!B:AJ,32,0))</f>
        <v/>
      </c>
      <c r="X98" s="55" t="str">
        <f>IF(B98="","",VLOOKUP(B98,Data!B:AJ,33,0))</f>
        <v/>
      </c>
      <c r="Y98" s="55" t="str">
        <f>IF(B98="","",VLOOKUP(B98,Data!B:AJ,34,0))</f>
        <v/>
      </c>
      <c r="Z98" s="54" t="str">
        <f t="shared" si="4"/>
        <v/>
      </c>
      <c r="AA98" s="54" t="str">
        <f t="shared" si="5"/>
        <v/>
      </c>
    </row>
    <row r="99" spans="2:27">
      <c r="B99" s="1" t="str">
        <f>IF($B$2=0,"",IF(COUNT($B$4:B98)+1&gt;$B$2,"",COUNT($B$4:B98)+1))</f>
        <v/>
      </c>
      <c r="C99" s="1" t="str">
        <f>IF(B99="","",VLOOKUP(B99,Data!B:AJ,5,0))</f>
        <v/>
      </c>
      <c r="D99" s="1" t="str">
        <f>IF(B99="","",VLOOKUP(B99,Data!B:AJ,6,0))</f>
        <v/>
      </c>
      <c r="E99" s="31" t="str">
        <f>IF(B99="","",VLOOKUP(B99,Data!B:AJ,10,0))</f>
        <v/>
      </c>
      <c r="F99" s="2" t="str">
        <f>IF(B99="","",VLOOKUP(B99,Data!B:AJ,11,0))</f>
        <v/>
      </c>
      <c r="G99" s="1" t="str">
        <f>IF(B99="","",VLOOKUP(B99,Data!B:AJ,12,0))</f>
        <v/>
      </c>
      <c r="H99" s="2" t="str">
        <f>IF(B99="","",VLOOKUP(B99,Data!B:AJ,15,0))</f>
        <v/>
      </c>
      <c r="I99" s="2" t="str">
        <f>IF(B99="","",VLOOKUP(B99,Data!B:AJ,16,0))</f>
        <v/>
      </c>
      <c r="J99" s="2" t="str">
        <f>IF(B99="","",VLOOKUP(B99,Data!B:AJ,17,0))</f>
        <v/>
      </c>
      <c r="K99" s="48" t="str">
        <f>IF(B99="","",VLOOKUP(B99,Data!B:AJ,18,0))</f>
        <v/>
      </c>
      <c r="L99" s="2" t="str">
        <f>IF(B99="","",VLOOKUP(B99,Data!B:AJ,19,0))</f>
        <v/>
      </c>
      <c r="M99" s="1" t="str">
        <f>IF(B99="","",VLOOKUP(B99,Data!B:AJ,20,0))</f>
        <v/>
      </c>
      <c r="N99" s="1" t="str">
        <f>IF(B99="","",VLOOKUP(B99,Data!B:AJ,21,0))</f>
        <v/>
      </c>
      <c r="O99" s="31" t="str">
        <f>IF(B99="","",VLOOKUP(B99,Data!B:AJ,22,0))</f>
        <v/>
      </c>
      <c r="P99" s="1" t="str">
        <f>IF(B99="","",VLOOKUP(B99,Data!B:AJ,25,0))</f>
        <v/>
      </c>
      <c r="Q99" s="31" t="str">
        <f>IF(B99="","",VLOOKUP(B99,Data!B:AJ,26,0))</f>
        <v/>
      </c>
      <c r="R99" s="1" t="str">
        <f>IF(B99="","",VLOOKUP(B99,Data!B:AJ,27,0))</f>
        <v/>
      </c>
      <c r="S99" s="2" t="str">
        <f>IF(B99="","",VLOOKUP(B99,Data!B:AJ,30,0))</f>
        <v/>
      </c>
      <c r="T99" s="2" t="str">
        <f>IF(B99="","",VLOOKUP(B99,Data!B:AJ,28,0))</f>
        <v/>
      </c>
      <c r="U99" s="2" t="str">
        <f>IF(B99="","",VLOOKUP(B99,Data!B:AJ,29,0))</f>
        <v/>
      </c>
      <c r="V99" s="55" t="str">
        <f>IF(B99="","",VLOOKUP(B99,Data!B:AJ,31,0))</f>
        <v/>
      </c>
      <c r="W99" s="55" t="str">
        <f>IF(B99="","",VLOOKUP(B99,Data!B:AJ,32,0))</f>
        <v/>
      </c>
      <c r="X99" s="55" t="str">
        <f>IF(B99="","",VLOOKUP(B99,Data!B:AJ,33,0))</f>
        <v/>
      </c>
      <c r="Y99" s="55" t="str">
        <f>IF(B99="","",VLOOKUP(B99,Data!B:AJ,34,0))</f>
        <v/>
      </c>
      <c r="Z99" s="54" t="str">
        <f t="shared" si="4"/>
        <v/>
      </c>
      <c r="AA99" s="54" t="str">
        <f t="shared" si="5"/>
        <v/>
      </c>
    </row>
    <row r="100" spans="2:27">
      <c r="B100" s="1" t="str">
        <f>IF($B$2=0,"",IF(COUNT($B$4:B99)+1&gt;$B$2,"",COUNT($B$4:B99)+1))</f>
        <v/>
      </c>
      <c r="C100" s="1" t="str">
        <f>IF(B100="","",VLOOKUP(B100,Data!B:AJ,5,0))</f>
        <v/>
      </c>
      <c r="D100" s="1" t="str">
        <f>IF(B100="","",VLOOKUP(B100,Data!B:AJ,6,0))</f>
        <v/>
      </c>
      <c r="E100" s="31" t="str">
        <f>IF(B100="","",VLOOKUP(B100,Data!B:AJ,10,0))</f>
        <v/>
      </c>
      <c r="F100" s="2" t="str">
        <f>IF(B100="","",VLOOKUP(B100,Data!B:AJ,11,0))</f>
        <v/>
      </c>
      <c r="G100" s="1" t="str">
        <f>IF(B100="","",VLOOKUP(B100,Data!B:AJ,12,0))</f>
        <v/>
      </c>
      <c r="H100" s="2" t="str">
        <f>IF(B100="","",VLOOKUP(B100,Data!B:AJ,15,0))</f>
        <v/>
      </c>
      <c r="I100" s="2" t="str">
        <f>IF(B100="","",VLOOKUP(B100,Data!B:AJ,16,0))</f>
        <v/>
      </c>
      <c r="J100" s="2" t="str">
        <f>IF(B100="","",VLOOKUP(B100,Data!B:AJ,17,0))</f>
        <v/>
      </c>
      <c r="K100" s="48" t="str">
        <f>IF(B100="","",VLOOKUP(B100,Data!B:AJ,18,0))</f>
        <v/>
      </c>
      <c r="L100" s="2" t="str">
        <f>IF(B100="","",VLOOKUP(B100,Data!B:AJ,19,0))</f>
        <v/>
      </c>
      <c r="M100" s="1" t="str">
        <f>IF(B100="","",VLOOKUP(B100,Data!B:AJ,20,0))</f>
        <v/>
      </c>
      <c r="N100" s="1" t="str">
        <f>IF(B100="","",VLOOKUP(B100,Data!B:AJ,21,0))</f>
        <v/>
      </c>
      <c r="O100" s="31" t="str">
        <f>IF(B100="","",VLOOKUP(B100,Data!B:AJ,22,0))</f>
        <v/>
      </c>
      <c r="P100" s="1" t="str">
        <f>IF(B100="","",VLOOKUP(B100,Data!B:AJ,25,0))</f>
        <v/>
      </c>
      <c r="Q100" s="31" t="str">
        <f>IF(B100="","",VLOOKUP(B100,Data!B:AJ,26,0))</f>
        <v/>
      </c>
      <c r="R100" s="1" t="str">
        <f>IF(B100="","",VLOOKUP(B100,Data!B:AJ,27,0))</f>
        <v/>
      </c>
      <c r="S100" s="2" t="str">
        <f>IF(B100="","",VLOOKUP(B100,Data!B:AJ,30,0))</f>
        <v/>
      </c>
      <c r="T100" s="2" t="str">
        <f>IF(B100="","",VLOOKUP(B100,Data!B:AJ,28,0))</f>
        <v/>
      </c>
      <c r="U100" s="2" t="str">
        <f>IF(B100="","",VLOOKUP(B100,Data!B:AJ,29,0))</f>
        <v/>
      </c>
      <c r="V100" s="55" t="str">
        <f>IF(B100="","",VLOOKUP(B100,Data!B:AJ,31,0))</f>
        <v/>
      </c>
      <c r="W100" s="55" t="str">
        <f>IF(B100="","",VLOOKUP(B100,Data!B:AJ,32,0))</f>
        <v/>
      </c>
      <c r="X100" s="55" t="str">
        <f>IF(B100="","",VLOOKUP(B100,Data!B:AJ,33,0))</f>
        <v/>
      </c>
      <c r="Y100" s="55" t="str">
        <f>IF(B100="","",VLOOKUP(B100,Data!B:AJ,34,0))</f>
        <v/>
      </c>
      <c r="Z100" s="54" t="str">
        <f t="shared" si="4"/>
        <v/>
      </c>
      <c r="AA100" s="54" t="str">
        <f t="shared" si="5"/>
        <v/>
      </c>
    </row>
    <row r="101" spans="2:27">
      <c r="B101" s="1" t="str">
        <f>IF($B$2=0,"",IF(COUNT($B$4:B100)+1&gt;$B$2,"",COUNT($B$4:B100)+1))</f>
        <v/>
      </c>
      <c r="C101" s="1" t="str">
        <f>IF(B101="","",VLOOKUP(B101,Data!B:AJ,5,0))</f>
        <v/>
      </c>
      <c r="D101" s="1" t="str">
        <f>IF(B101="","",VLOOKUP(B101,Data!B:AJ,6,0))</f>
        <v/>
      </c>
      <c r="E101" s="31" t="str">
        <f>IF(B101="","",VLOOKUP(B101,Data!B:AJ,10,0))</f>
        <v/>
      </c>
      <c r="F101" s="2" t="str">
        <f>IF(B101="","",VLOOKUP(B101,Data!B:AJ,11,0))</f>
        <v/>
      </c>
      <c r="G101" s="1" t="str">
        <f>IF(B101="","",VLOOKUP(B101,Data!B:AJ,12,0))</f>
        <v/>
      </c>
      <c r="H101" s="2" t="str">
        <f>IF(B101="","",VLOOKUP(B101,Data!B:AJ,15,0))</f>
        <v/>
      </c>
      <c r="I101" s="2" t="str">
        <f>IF(B101="","",VLOOKUP(B101,Data!B:AJ,16,0))</f>
        <v/>
      </c>
      <c r="J101" s="2" t="str">
        <f>IF(B101="","",VLOOKUP(B101,Data!B:AJ,17,0))</f>
        <v/>
      </c>
      <c r="K101" s="48" t="str">
        <f>IF(B101="","",VLOOKUP(B101,Data!B:AJ,18,0))</f>
        <v/>
      </c>
      <c r="L101" s="2" t="str">
        <f>IF(B101="","",VLOOKUP(B101,Data!B:AJ,19,0))</f>
        <v/>
      </c>
      <c r="M101" s="1" t="str">
        <f>IF(B101="","",VLOOKUP(B101,Data!B:AJ,20,0))</f>
        <v/>
      </c>
      <c r="N101" s="1" t="str">
        <f>IF(B101="","",VLOOKUP(B101,Data!B:AJ,21,0))</f>
        <v/>
      </c>
      <c r="O101" s="31" t="str">
        <f>IF(B101="","",VLOOKUP(B101,Data!B:AJ,22,0))</f>
        <v/>
      </c>
      <c r="P101" s="1" t="str">
        <f>IF(B101="","",VLOOKUP(B101,Data!B:AJ,25,0))</f>
        <v/>
      </c>
      <c r="Q101" s="31" t="str">
        <f>IF(B101="","",VLOOKUP(B101,Data!B:AJ,26,0))</f>
        <v/>
      </c>
      <c r="R101" s="1" t="str">
        <f>IF(B101="","",VLOOKUP(B101,Data!B:AJ,27,0))</f>
        <v/>
      </c>
      <c r="S101" s="2" t="str">
        <f>IF(B101="","",VLOOKUP(B101,Data!B:AJ,30,0))</f>
        <v/>
      </c>
      <c r="T101" s="2" t="str">
        <f>IF(B101="","",VLOOKUP(B101,Data!B:AJ,28,0))</f>
        <v/>
      </c>
      <c r="U101" s="2" t="str">
        <f>IF(B101="","",VLOOKUP(B101,Data!B:AJ,29,0))</f>
        <v/>
      </c>
      <c r="V101" s="55" t="str">
        <f>IF(B101="","",VLOOKUP(B101,Data!B:AJ,31,0))</f>
        <v/>
      </c>
      <c r="W101" s="55" t="str">
        <f>IF(B101="","",VLOOKUP(B101,Data!B:AJ,32,0))</f>
        <v/>
      </c>
      <c r="X101" s="55" t="str">
        <f>IF(B101="","",VLOOKUP(B101,Data!B:AJ,33,0))</f>
        <v/>
      </c>
      <c r="Y101" s="55" t="str">
        <f>IF(B101="","",VLOOKUP(B101,Data!B:AJ,34,0))</f>
        <v/>
      </c>
      <c r="Z101" s="54" t="str">
        <f t="shared" ref="Z101:Z109" si="6">IF(N101="","",HYPERLINK(Adress&amp;N101&amp;".PDF","مشاهده"))</f>
        <v/>
      </c>
      <c r="AA101" s="54" t="str">
        <f t="shared" ref="AA101:AA109" si="7">IF(U101="","",HYPERLINK(ResidAnbar&amp;U101&amp;".PDF","مشاهده"))</f>
        <v/>
      </c>
    </row>
    <row r="102" spans="2:27">
      <c r="B102" s="1" t="str">
        <f>IF($B$2=0,"",IF(COUNT($B$4:B101)+1&gt;$B$2,"",COUNT($B$4:B101)+1))</f>
        <v/>
      </c>
      <c r="C102" s="1" t="str">
        <f>IF(B102="","",VLOOKUP(B102,Data!B:AJ,5,0))</f>
        <v/>
      </c>
      <c r="D102" s="1" t="str">
        <f>IF(B102="","",VLOOKUP(B102,Data!B:AJ,6,0))</f>
        <v/>
      </c>
      <c r="E102" s="31" t="str">
        <f>IF(B102="","",VLOOKUP(B102,Data!B:AJ,10,0))</f>
        <v/>
      </c>
      <c r="F102" s="2" t="str">
        <f>IF(B102="","",VLOOKUP(B102,Data!B:AJ,11,0))</f>
        <v/>
      </c>
      <c r="G102" s="1" t="str">
        <f>IF(B102="","",VLOOKUP(B102,Data!B:AJ,12,0))</f>
        <v/>
      </c>
      <c r="H102" s="2" t="str">
        <f>IF(B102="","",VLOOKUP(B102,Data!B:AJ,15,0))</f>
        <v/>
      </c>
      <c r="I102" s="2" t="str">
        <f>IF(B102="","",VLOOKUP(B102,Data!B:AJ,16,0))</f>
        <v/>
      </c>
      <c r="J102" s="2" t="str">
        <f>IF(B102="","",VLOOKUP(B102,Data!B:AJ,17,0))</f>
        <v/>
      </c>
      <c r="K102" s="48" t="str">
        <f>IF(B102="","",VLOOKUP(B102,Data!B:AJ,18,0))</f>
        <v/>
      </c>
      <c r="L102" s="2" t="str">
        <f>IF(B102="","",VLOOKUP(B102,Data!B:AJ,19,0))</f>
        <v/>
      </c>
      <c r="M102" s="1" t="str">
        <f>IF(B102="","",VLOOKUP(B102,Data!B:AJ,20,0))</f>
        <v/>
      </c>
      <c r="N102" s="1" t="str">
        <f>IF(B102="","",VLOOKUP(B102,Data!B:AJ,21,0))</f>
        <v/>
      </c>
      <c r="O102" s="31" t="str">
        <f>IF(B102="","",VLOOKUP(B102,Data!B:AJ,22,0))</f>
        <v/>
      </c>
      <c r="P102" s="1" t="str">
        <f>IF(B102="","",VLOOKUP(B102,Data!B:AJ,25,0))</f>
        <v/>
      </c>
      <c r="Q102" s="31" t="str">
        <f>IF(B102="","",VLOOKUP(B102,Data!B:AJ,26,0))</f>
        <v/>
      </c>
      <c r="R102" s="1" t="str">
        <f>IF(B102="","",VLOOKUP(B102,Data!B:AJ,27,0))</f>
        <v/>
      </c>
      <c r="S102" s="2" t="str">
        <f>IF(B102="","",VLOOKUP(B102,Data!B:AJ,30,0))</f>
        <v/>
      </c>
      <c r="T102" s="2" t="str">
        <f>IF(B102="","",VLOOKUP(B102,Data!B:AJ,28,0))</f>
        <v/>
      </c>
      <c r="U102" s="2" t="str">
        <f>IF(B102="","",VLOOKUP(B102,Data!B:AJ,29,0))</f>
        <v/>
      </c>
      <c r="V102" s="55" t="str">
        <f>IF(B102="","",VLOOKUP(B102,Data!B:AJ,31,0))</f>
        <v/>
      </c>
      <c r="W102" s="55" t="str">
        <f>IF(B102="","",VLOOKUP(B102,Data!B:AJ,32,0))</f>
        <v/>
      </c>
      <c r="X102" s="55" t="str">
        <f>IF(B102="","",VLOOKUP(B102,Data!B:AJ,33,0))</f>
        <v/>
      </c>
      <c r="Y102" s="55" t="str">
        <f>IF(B102="","",VLOOKUP(B102,Data!B:AJ,34,0))</f>
        <v/>
      </c>
      <c r="Z102" s="54" t="str">
        <f t="shared" si="6"/>
        <v/>
      </c>
      <c r="AA102" s="54" t="str">
        <f t="shared" si="7"/>
        <v/>
      </c>
    </row>
    <row r="103" spans="2:27">
      <c r="B103" s="1" t="str">
        <f>IF($B$2=0,"",IF(COUNT($B$4:B102)+1&gt;$B$2,"",COUNT($B$4:B102)+1))</f>
        <v/>
      </c>
      <c r="C103" s="1" t="str">
        <f>IF(B103="","",VLOOKUP(B103,Data!B:AJ,5,0))</f>
        <v/>
      </c>
      <c r="D103" s="1" t="str">
        <f>IF(B103="","",VLOOKUP(B103,Data!B:AJ,6,0))</f>
        <v/>
      </c>
      <c r="E103" s="31" t="str">
        <f>IF(B103="","",VLOOKUP(B103,Data!B:AJ,10,0))</f>
        <v/>
      </c>
      <c r="F103" s="2" t="str">
        <f>IF(B103="","",VLOOKUP(B103,Data!B:AJ,11,0))</f>
        <v/>
      </c>
      <c r="G103" s="1" t="str">
        <f>IF(B103="","",VLOOKUP(B103,Data!B:AJ,12,0))</f>
        <v/>
      </c>
      <c r="H103" s="2" t="str">
        <f>IF(B103="","",VLOOKUP(B103,Data!B:AJ,15,0))</f>
        <v/>
      </c>
      <c r="I103" s="2" t="str">
        <f>IF(B103="","",VLOOKUP(B103,Data!B:AJ,16,0))</f>
        <v/>
      </c>
      <c r="J103" s="2" t="str">
        <f>IF(B103="","",VLOOKUP(B103,Data!B:AJ,17,0))</f>
        <v/>
      </c>
      <c r="K103" s="48" t="str">
        <f>IF(B103="","",VLOOKUP(B103,Data!B:AJ,18,0))</f>
        <v/>
      </c>
      <c r="L103" s="2" t="str">
        <f>IF(B103="","",VLOOKUP(B103,Data!B:AJ,19,0))</f>
        <v/>
      </c>
      <c r="M103" s="1" t="str">
        <f>IF(B103="","",VLOOKUP(B103,Data!B:AJ,20,0))</f>
        <v/>
      </c>
      <c r="N103" s="1" t="str">
        <f>IF(B103="","",VLOOKUP(B103,Data!B:AJ,21,0))</f>
        <v/>
      </c>
      <c r="O103" s="31" t="str">
        <f>IF(B103="","",VLOOKUP(B103,Data!B:AJ,22,0))</f>
        <v/>
      </c>
      <c r="P103" s="1" t="str">
        <f>IF(B103="","",VLOOKUP(B103,Data!B:AJ,25,0))</f>
        <v/>
      </c>
      <c r="Q103" s="31" t="str">
        <f>IF(B103="","",VLOOKUP(B103,Data!B:AJ,26,0))</f>
        <v/>
      </c>
      <c r="R103" s="1" t="str">
        <f>IF(B103="","",VLOOKUP(B103,Data!B:AJ,27,0))</f>
        <v/>
      </c>
      <c r="S103" s="2" t="str">
        <f>IF(B103="","",VLOOKUP(B103,Data!B:AJ,30,0))</f>
        <v/>
      </c>
      <c r="T103" s="2" t="str">
        <f>IF(B103="","",VLOOKUP(B103,Data!B:AJ,28,0))</f>
        <v/>
      </c>
      <c r="U103" s="2" t="str">
        <f>IF(B103="","",VLOOKUP(B103,Data!B:AJ,29,0))</f>
        <v/>
      </c>
      <c r="V103" s="55" t="str">
        <f>IF(B103="","",VLOOKUP(B103,Data!B:AJ,31,0))</f>
        <v/>
      </c>
      <c r="W103" s="55" t="str">
        <f>IF(B103="","",VLOOKUP(B103,Data!B:AJ,32,0))</f>
        <v/>
      </c>
      <c r="X103" s="55" t="str">
        <f>IF(B103="","",VLOOKUP(B103,Data!B:AJ,33,0))</f>
        <v/>
      </c>
      <c r="Y103" s="55" t="str">
        <f>IF(B103="","",VLOOKUP(B103,Data!B:AJ,34,0))</f>
        <v/>
      </c>
      <c r="Z103" s="54" t="str">
        <f t="shared" si="6"/>
        <v/>
      </c>
      <c r="AA103" s="54" t="str">
        <f t="shared" si="7"/>
        <v/>
      </c>
    </row>
    <row r="104" spans="2:27">
      <c r="B104" s="1" t="str">
        <f>IF($B$2=0,"",IF(COUNT($B$4:B103)+1&gt;$B$2,"",COUNT($B$4:B103)+1))</f>
        <v/>
      </c>
      <c r="C104" s="1" t="str">
        <f>IF(B104="","",VLOOKUP(B104,Data!B:AJ,5,0))</f>
        <v/>
      </c>
      <c r="D104" s="1" t="str">
        <f>IF(B104="","",VLOOKUP(B104,Data!B:AJ,6,0))</f>
        <v/>
      </c>
      <c r="E104" s="31" t="str">
        <f>IF(B104="","",VLOOKUP(B104,Data!B:AJ,10,0))</f>
        <v/>
      </c>
      <c r="F104" s="2" t="str">
        <f>IF(B104="","",VLOOKUP(B104,Data!B:AJ,11,0))</f>
        <v/>
      </c>
      <c r="G104" s="1" t="str">
        <f>IF(B104="","",VLOOKUP(B104,Data!B:AJ,12,0))</f>
        <v/>
      </c>
      <c r="H104" s="2" t="str">
        <f>IF(B104="","",VLOOKUP(B104,Data!B:AJ,15,0))</f>
        <v/>
      </c>
      <c r="I104" s="2" t="str">
        <f>IF(B104="","",VLOOKUP(B104,Data!B:AJ,16,0))</f>
        <v/>
      </c>
      <c r="J104" s="2" t="str">
        <f>IF(B104="","",VLOOKUP(B104,Data!B:AJ,17,0))</f>
        <v/>
      </c>
      <c r="K104" s="48" t="str">
        <f>IF(B104="","",VLOOKUP(B104,Data!B:AJ,18,0))</f>
        <v/>
      </c>
      <c r="L104" s="2" t="str">
        <f>IF(B104="","",VLOOKUP(B104,Data!B:AJ,19,0))</f>
        <v/>
      </c>
      <c r="M104" s="1" t="str">
        <f>IF(B104="","",VLOOKUP(B104,Data!B:AJ,20,0))</f>
        <v/>
      </c>
      <c r="N104" s="1" t="str">
        <f>IF(B104="","",VLOOKUP(B104,Data!B:AJ,21,0))</f>
        <v/>
      </c>
      <c r="O104" s="31" t="str">
        <f>IF(B104="","",VLOOKUP(B104,Data!B:AJ,22,0))</f>
        <v/>
      </c>
      <c r="P104" s="1" t="str">
        <f>IF(B104="","",VLOOKUP(B104,Data!B:AJ,25,0))</f>
        <v/>
      </c>
      <c r="Q104" s="31" t="str">
        <f>IF(B104="","",VLOOKUP(B104,Data!B:AJ,26,0))</f>
        <v/>
      </c>
      <c r="R104" s="1" t="str">
        <f>IF(B104="","",VLOOKUP(B104,Data!B:AJ,27,0))</f>
        <v/>
      </c>
      <c r="S104" s="2" t="str">
        <f>IF(B104="","",VLOOKUP(B104,Data!B:AJ,30,0))</f>
        <v/>
      </c>
      <c r="T104" s="2" t="str">
        <f>IF(B104="","",VLOOKUP(B104,Data!B:AJ,28,0))</f>
        <v/>
      </c>
      <c r="U104" s="2" t="str">
        <f>IF(B104="","",VLOOKUP(B104,Data!B:AJ,29,0))</f>
        <v/>
      </c>
      <c r="V104" s="55" t="str">
        <f>IF(B104="","",VLOOKUP(B104,Data!B:AJ,31,0))</f>
        <v/>
      </c>
      <c r="W104" s="55" t="str">
        <f>IF(B104="","",VLOOKUP(B104,Data!B:AJ,32,0))</f>
        <v/>
      </c>
      <c r="X104" s="55" t="str">
        <f>IF(B104="","",VLOOKUP(B104,Data!B:AJ,33,0))</f>
        <v/>
      </c>
      <c r="Y104" s="55" t="str">
        <f>IF(B104="","",VLOOKUP(B104,Data!B:AJ,34,0))</f>
        <v/>
      </c>
      <c r="Z104" s="54" t="str">
        <f t="shared" si="6"/>
        <v/>
      </c>
      <c r="AA104" s="54" t="str">
        <f t="shared" si="7"/>
        <v/>
      </c>
    </row>
    <row r="105" spans="2:27">
      <c r="B105" s="1" t="str">
        <f>IF($B$2=0,"",IF(COUNT($B$4:B104)+1&gt;$B$2,"",COUNT($B$4:B104)+1))</f>
        <v/>
      </c>
      <c r="C105" s="1" t="str">
        <f>IF(B105="","",VLOOKUP(B105,Data!B:AJ,5,0))</f>
        <v/>
      </c>
      <c r="D105" s="1" t="str">
        <f>IF(B105="","",VLOOKUP(B105,Data!B:AJ,6,0))</f>
        <v/>
      </c>
      <c r="E105" s="31" t="str">
        <f>IF(B105="","",VLOOKUP(B105,Data!B:AJ,10,0))</f>
        <v/>
      </c>
      <c r="F105" s="2" t="str">
        <f>IF(B105="","",VLOOKUP(B105,Data!B:AJ,11,0))</f>
        <v/>
      </c>
      <c r="G105" s="1" t="str">
        <f>IF(B105="","",VLOOKUP(B105,Data!B:AJ,12,0))</f>
        <v/>
      </c>
      <c r="H105" s="2" t="str">
        <f>IF(B105="","",VLOOKUP(B105,Data!B:AJ,15,0))</f>
        <v/>
      </c>
      <c r="I105" s="2" t="str">
        <f>IF(B105="","",VLOOKUP(B105,Data!B:AJ,16,0))</f>
        <v/>
      </c>
      <c r="J105" s="2" t="str">
        <f>IF(B105="","",VLOOKUP(B105,Data!B:AJ,17,0))</f>
        <v/>
      </c>
      <c r="K105" s="48" t="str">
        <f>IF(B105="","",VLOOKUP(B105,Data!B:AJ,18,0))</f>
        <v/>
      </c>
      <c r="L105" s="2" t="str">
        <f>IF(B105="","",VLOOKUP(B105,Data!B:AJ,19,0))</f>
        <v/>
      </c>
      <c r="M105" s="1" t="str">
        <f>IF(B105="","",VLOOKUP(B105,Data!B:AJ,20,0))</f>
        <v/>
      </c>
      <c r="N105" s="1" t="str">
        <f>IF(B105="","",VLOOKUP(B105,Data!B:AJ,21,0))</f>
        <v/>
      </c>
      <c r="O105" s="31" t="str">
        <f>IF(B105="","",VLOOKUP(B105,Data!B:AJ,22,0))</f>
        <v/>
      </c>
      <c r="P105" s="1" t="str">
        <f>IF(B105="","",VLOOKUP(B105,Data!B:AJ,25,0))</f>
        <v/>
      </c>
      <c r="Q105" s="31" t="str">
        <f>IF(B105="","",VLOOKUP(B105,Data!B:AJ,26,0))</f>
        <v/>
      </c>
      <c r="R105" s="1" t="str">
        <f>IF(B105="","",VLOOKUP(B105,Data!B:AJ,27,0))</f>
        <v/>
      </c>
      <c r="S105" s="2" t="str">
        <f>IF(B105="","",VLOOKUP(B105,Data!B:AJ,30,0))</f>
        <v/>
      </c>
      <c r="T105" s="2" t="str">
        <f>IF(B105="","",VLOOKUP(B105,Data!B:AJ,28,0))</f>
        <v/>
      </c>
      <c r="U105" s="2" t="str">
        <f>IF(B105="","",VLOOKUP(B105,Data!B:AJ,29,0))</f>
        <v/>
      </c>
      <c r="V105" s="55" t="str">
        <f>IF(B105="","",VLOOKUP(B105,Data!B:AJ,31,0))</f>
        <v/>
      </c>
      <c r="W105" s="55" t="str">
        <f>IF(B105="","",VLOOKUP(B105,Data!B:AJ,32,0))</f>
        <v/>
      </c>
      <c r="X105" s="55" t="str">
        <f>IF(B105="","",VLOOKUP(B105,Data!B:AJ,33,0))</f>
        <v/>
      </c>
      <c r="Y105" s="55" t="str">
        <f>IF(B105="","",VLOOKUP(B105,Data!B:AJ,34,0))</f>
        <v/>
      </c>
      <c r="Z105" s="54" t="str">
        <f t="shared" si="6"/>
        <v/>
      </c>
      <c r="AA105" s="54" t="str">
        <f t="shared" si="7"/>
        <v/>
      </c>
    </row>
    <row r="106" spans="2:27">
      <c r="B106" s="1" t="str">
        <f>IF($B$2=0,"",IF(COUNT($B$4:B105)+1&gt;$B$2,"",COUNT($B$4:B105)+1))</f>
        <v/>
      </c>
      <c r="C106" s="1" t="str">
        <f>IF(B106="","",VLOOKUP(B106,Data!B:AJ,5,0))</f>
        <v/>
      </c>
      <c r="D106" s="1" t="str">
        <f>IF(B106="","",VLOOKUP(B106,Data!B:AJ,6,0))</f>
        <v/>
      </c>
      <c r="E106" s="31" t="str">
        <f>IF(B106="","",VLOOKUP(B106,Data!B:AJ,10,0))</f>
        <v/>
      </c>
      <c r="F106" s="2" t="str">
        <f>IF(B106="","",VLOOKUP(B106,Data!B:AJ,11,0))</f>
        <v/>
      </c>
      <c r="G106" s="1" t="str">
        <f>IF(B106="","",VLOOKUP(B106,Data!B:AJ,12,0))</f>
        <v/>
      </c>
      <c r="H106" s="2" t="str">
        <f>IF(B106="","",VLOOKUP(B106,Data!B:AJ,15,0))</f>
        <v/>
      </c>
      <c r="I106" s="2" t="str">
        <f>IF(B106="","",VLOOKUP(B106,Data!B:AJ,16,0))</f>
        <v/>
      </c>
      <c r="J106" s="2" t="str">
        <f>IF(B106="","",VLOOKUP(B106,Data!B:AJ,17,0))</f>
        <v/>
      </c>
      <c r="K106" s="48" t="str">
        <f>IF(B106="","",VLOOKUP(B106,Data!B:AJ,18,0))</f>
        <v/>
      </c>
      <c r="L106" s="2" t="str">
        <f>IF(B106="","",VLOOKUP(B106,Data!B:AJ,19,0))</f>
        <v/>
      </c>
      <c r="M106" s="1" t="str">
        <f>IF(B106="","",VLOOKUP(B106,Data!B:AJ,20,0))</f>
        <v/>
      </c>
      <c r="N106" s="1" t="str">
        <f>IF(B106="","",VLOOKUP(B106,Data!B:AJ,21,0))</f>
        <v/>
      </c>
      <c r="O106" s="31" t="str">
        <f>IF(B106="","",VLOOKUP(B106,Data!B:AJ,22,0))</f>
        <v/>
      </c>
      <c r="P106" s="1" t="str">
        <f>IF(B106="","",VLOOKUP(B106,Data!B:AJ,25,0))</f>
        <v/>
      </c>
      <c r="Q106" s="31" t="str">
        <f>IF(B106="","",VLOOKUP(B106,Data!B:AJ,26,0))</f>
        <v/>
      </c>
      <c r="R106" s="1" t="str">
        <f>IF(B106="","",VLOOKUP(B106,Data!B:AJ,27,0))</f>
        <v/>
      </c>
      <c r="S106" s="2" t="str">
        <f>IF(B106="","",VLOOKUP(B106,Data!B:AJ,30,0))</f>
        <v/>
      </c>
      <c r="T106" s="2" t="str">
        <f>IF(B106="","",VLOOKUP(B106,Data!B:AJ,28,0))</f>
        <v/>
      </c>
      <c r="U106" s="2" t="str">
        <f>IF(B106="","",VLOOKUP(B106,Data!B:AJ,29,0))</f>
        <v/>
      </c>
      <c r="V106" s="55" t="str">
        <f>IF(B106="","",VLOOKUP(B106,Data!B:AJ,31,0))</f>
        <v/>
      </c>
      <c r="W106" s="55" t="str">
        <f>IF(B106="","",VLOOKUP(B106,Data!B:AJ,32,0))</f>
        <v/>
      </c>
      <c r="X106" s="55" t="str">
        <f>IF(B106="","",VLOOKUP(B106,Data!B:AJ,33,0))</f>
        <v/>
      </c>
      <c r="Y106" s="55" t="str">
        <f>IF(B106="","",VLOOKUP(B106,Data!B:AJ,34,0))</f>
        <v/>
      </c>
      <c r="Z106" s="54" t="str">
        <f t="shared" si="6"/>
        <v/>
      </c>
      <c r="AA106" s="54" t="str">
        <f t="shared" si="7"/>
        <v/>
      </c>
    </row>
    <row r="107" spans="2:27">
      <c r="B107" s="1" t="str">
        <f>IF($B$2=0,"",IF(COUNT($B$4:B106)+1&gt;$B$2,"",COUNT($B$4:B106)+1))</f>
        <v/>
      </c>
      <c r="C107" s="1" t="str">
        <f>IF(B107="","",VLOOKUP(B107,Data!B:AJ,5,0))</f>
        <v/>
      </c>
      <c r="D107" s="1" t="str">
        <f>IF(B107="","",VLOOKUP(B107,Data!B:AJ,6,0))</f>
        <v/>
      </c>
      <c r="E107" s="31" t="str">
        <f>IF(B107="","",VLOOKUP(B107,Data!B:AJ,10,0))</f>
        <v/>
      </c>
      <c r="F107" s="2" t="str">
        <f>IF(B107="","",VLOOKUP(B107,Data!B:AJ,11,0))</f>
        <v/>
      </c>
      <c r="G107" s="1" t="str">
        <f>IF(B107="","",VLOOKUP(B107,Data!B:AJ,12,0))</f>
        <v/>
      </c>
      <c r="H107" s="2" t="str">
        <f>IF(B107="","",VLOOKUP(B107,Data!B:AJ,15,0))</f>
        <v/>
      </c>
      <c r="I107" s="2" t="str">
        <f>IF(B107="","",VLOOKUP(B107,Data!B:AJ,16,0))</f>
        <v/>
      </c>
      <c r="J107" s="2" t="str">
        <f>IF(B107="","",VLOOKUP(B107,Data!B:AJ,17,0))</f>
        <v/>
      </c>
      <c r="K107" s="48" t="str">
        <f>IF(B107="","",VLOOKUP(B107,Data!B:AJ,18,0))</f>
        <v/>
      </c>
      <c r="L107" s="2" t="str">
        <f>IF(B107="","",VLOOKUP(B107,Data!B:AJ,19,0))</f>
        <v/>
      </c>
      <c r="M107" s="1" t="str">
        <f>IF(B107="","",VLOOKUP(B107,Data!B:AJ,20,0))</f>
        <v/>
      </c>
      <c r="N107" s="1" t="str">
        <f>IF(B107="","",VLOOKUP(B107,Data!B:AJ,21,0))</f>
        <v/>
      </c>
      <c r="O107" s="31" t="str">
        <f>IF(B107="","",VLOOKUP(B107,Data!B:AJ,22,0))</f>
        <v/>
      </c>
      <c r="P107" s="1" t="str">
        <f>IF(B107="","",VLOOKUP(B107,Data!B:AJ,25,0))</f>
        <v/>
      </c>
      <c r="Q107" s="31" t="str">
        <f>IF(B107="","",VLOOKUP(B107,Data!B:AJ,26,0))</f>
        <v/>
      </c>
      <c r="R107" s="1" t="str">
        <f>IF(B107="","",VLOOKUP(B107,Data!B:AJ,27,0))</f>
        <v/>
      </c>
      <c r="S107" s="2" t="str">
        <f>IF(B107="","",VLOOKUP(B107,Data!B:AJ,30,0))</f>
        <v/>
      </c>
      <c r="T107" s="2" t="str">
        <f>IF(B107="","",VLOOKUP(B107,Data!B:AJ,28,0))</f>
        <v/>
      </c>
      <c r="U107" s="2" t="str">
        <f>IF(B107="","",VLOOKUP(B107,Data!B:AJ,29,0))</f>
        <v/>
      </c>
      <c r="V107" s="55" t="str">
        <f>IF(B107="","",VLOOKUP(B107,Data!B:AJ,31,0))</f>
        <v/>
      </c>
      <c r="W107" s="55" t="str">
        <f>IF(B107="","",VLOOKUP(B107,Data!B:AJ,32,0))</f>
        <v/>
      </c>
      <c r="X107" s="55" t="str">
        <f>IF(B107="","",VLOOKUP(B107,Data!B:AJ,33,0))</f>
        <v/>
      </c>
      <c r="Y107" s="55" t="str">
        <f>IF(B107="","",VLOOKUP(B107,Data!B:AJ,34,0))</f>
        <v/>
      </c>
      <c r="Z107" s="54" t="str">
        <f t="shared" si="6"/>
        <v/>
      </c>
      <c r="AA107" s="54" t="str">
        <f t="shared" si="7"/>
        <v/>
      </c>
    </row>
    <row r="108" spans="2:27">
      <c r="B108" s="1" t="str">
        <f>IF($B$2=0,"",IF(COUNT($B$4:B107)+1&gt;$B$2,"",COUNT($B$4:B107)+1))</f>
        <v/>
      </c>
      <c r="C108" s="1" t="str">
        <f>IF(B108="","",VLOOKUP(B108,Data!B:AJ,5,0))</f>
        <v/>
      </c>
      <c r="D108" s="1" t="str">
        <f>IF(B108="","",VLOOKUP(B108,Data!B:AJ,6,0))</f>
        <v/>
      </c>
      <c r="E108" s="31" t="str">
        <f>IF(B108="","",VLOOKUP(B108,Data!B:AJ,10,0))</f>
        <v/>
      </c>
      <c r="F108" s="2" t="str">
        <f>IF(B108="","",VLOOKUP(B108,Data!B:AJ,11,0))</f>
        <v/>
      </c>
      <c r="G108" s="1" t="str">
        <f>IF(B108="","",VLOOKUP(B108,Data!B:AJ,12,0))</f>
        <v/>
      </c>
      <c r="H108" s="2" t="str">
        <f>IF(B108="","",VLOOKUP(B108,Data!B:AJ,15,0))</f>
        <v/>
      </c>
      <c r="I108" s="2" t="str">
        <f>IF(B108="","",VLOOKUP(B108,Data!B:AJ,16,0))</f>
        <v/>
      </c>
      <c r="J108" s="2" t="str">
        <f>IF(B108="","",VLOOKUP(B108,Data!B:AJ,17,0))</f>
        <v/>
      </c>
      <c r="K108" s="48" t="str">
        <f>IF(B108="","",VLOOKUP(B108,Data!B:AJ,18,0))</f>
        <v/>
      </c>
      <c r="L108" s="2" t="str">
        <f>IF(B108="","",VLOOKUP(B108,Data!B:AJ,19,0))</f>
        <v/>
      </c>
      <c r="M108" s="1" t="str">
        <f>IF(B108="","",VLOOKUP(B108,Data!B:AJ,20,0))</f>
        <v/>
      </c>
      <c r="N108" s="1" t="str">
        <f>IF(B108="","",VLOOKUP(B108,Data!B:AJ,21,0))</f>
        <v/>
      </c>
      <c r="O108" s="31" t="str">
        <f>IF(B108="","",VLOOKUP(B108,Data!B:AJ,22,0))</f>
        <v/>
      </c>
      <c r="P108" s="1" t="str">
        <f>IF(B108="","",VLOOKUP(B108,Data!B:AJ,25,0))</f>
        <v/>
      </c>
      <c r="Q108" s="31" t="str">
        <f>IF(B108="","",VLOOKUP(B108,Data!B:AJ,26,0))</f>
        <v/>
      </c>
      <c r="R108" s="1" t="str">
        <f>IF(B108="","",VLOOKUP(B108,Data!B:AJ,27,0))</f>
        <v/>
      </c>
      <c r="S108" s="2" t="str">
        <f>IF(B108="","",VLOOKUP(B108,Data!B:AJ,30,0))</f>
        <v/>
      </c>
      <c r="T108" s="2" t="str">
        <f>IF(B108="","",VLOOKUP(B108,Data!B:AJ,28,0))</f>
        <v/>
      </c>
      <c r="U108" s="2" t="str">
        <f>IF(B108="","",VLOOKUP(B108,Data!B:AJ,29,0))</f>
        <v/>
      </c>
      <c r="V108" s="55" t="str">
        <f>IF(B108="","",VLOOKUP(B108,Data!B:AJ,31,0))</f>
        <v/>
      </c>
      <c r="W108" s="55" t="str">
        <f>IF(B108="","",VLOOKUP(B108,Data!B:AJ,32,0))</f>
        <v/>
      </c>
      <c r="X108" s="55" t="str">
        <f>IF(B108="","",VLOOKUP(B108,Data!B:AJ,33,0))</f>
        <v/>
      </c>
      <c r="Y108" s="55" t="str">
        <f>IF(B108="","",VLOOKUP(B108,Data!B:AJ,34,0))</f>
        <v/>
      </c>
      <c r="Z108" s="54" t="str">
        <f t="shared" si="6"/>
        <v/>
      </c>
      <c r="AA108" s="54" t="str">
        <f t="shared" si="7"/>
        <v/>
      </c>
    </row>
    <row r="109" spans="2:27">
      <c r="B109" s="1" t="str">
        <f>IF($B$2=0,"",IF(COUNT($B$4:B108)+1&gt;$B$2,"",COUNT($B$4:B108)+1))</f>
        <v/>
      </c>
      <c r="C109" s="1" t="str">
        <f>IF(B109="","",VLOOKUP(B109,Data!B:AJ,5,0))</f>
        <v/>
      </c>
      <c r="D109" s="1" t="str">
        <f>IF(B109="","",VLOOKUP(B109,Data!B:AJ,6,0))</f>
        <v/>
      </c>
      <c r="E109" s="31" t="str">
        <f>IF(B109="","",VLOOKUP(B109,Data!B:AJ,10,0))</f>
        <v/>
      </c>
      <c r="F109" s="2" t="str">
        <f>IF(B109="","",VLOOKUP(B109,Data!B:AJ,11,0))</f>
        <v/>
      </c>
      <c r="G109" s="1" t="str">
        <f>IF(B109="","",VLOOKUP(B109,Data!B:AJ,12,0))</f>
        <v/>
      </c>
      <c r="H109" s="2" t="str">
        <f>IF(B109="","",VLOOKUP(B109,Data!B:AJ,15,0))</f>
        <v/>
      </c>
      <c r="I109" s="2" t="str">
        <f>IF(B109="","",VLOOKUP(B109,Data!B:AJ,16,0))</f>
        <v/>
      </c>
      <c r="J109" s="2" t="str">
        <f>IF(B109="","",VLOOKUP(B109,Data!B:AJ,17,0))</f>
        <v/>
      </c>
      <c r="K109" s="48" t="str">
        <f>IF(B109="","",VLOOKUP(B109,Data!B:AJ,18,0))</f>
        <v/>
      </c>
      <c r="L109" s="2" t="str">
        <f>IF(B109="","",VLOOKUP(B109,Data!B:AJ,19,0))</f>
        <v/>
      </c>
      <c r="M109" s="1" t="str">
        <f>IF(B109="","",VLOOKUP(B109,Data!B:AJ,20,0))</f>
        <v/>
      </c>
      <c r="N109" s="1" t="str">
        <f>IF(B109="","",VLOOKUP(B109,Data!B:AJ,21,0))</f>
        <v/>
      </c>
      <c r="O109" s="31" t="str">
        <f>IF(B109="","",VLOOKUP(B109,Data!B:AJ,22,0))</f>
        <v/>
      </c>
      <c r="P109" s="1" t="str">
        <f>IF(B109="","",VLOOKUP(B109,Data!B:AJ,25,0))</f>
        <v/>
      </c>
      <c r="Q109" s="31" t="str">
        <f>IF(B109="","",VLOOKUP(B109,Data!B:AJ,26,0))</f>
        <v/>
      </c>
      <c r="R109" s="1" t="str">
        <f>IF(B109="","",VLOOKUP(B109,Data!B:AJ,27,0))</f>
        <v/>
      </c>
      <c r="S109" s="2" t="str">
        <f>IF(B109="","",VLOOKUP(B109,Data!B:AJ,30,0))</f>
        <v/>
      </c>
      <c r="T109" s="2" t="str">
        <f>IF(B109="","",VLOOKUP(B109,Data!B:AJ,28,0))</f>
        <v/>
      </c>
      <c r="U109" s="2" t="str">
        <f>IF(B109="","",VLOOKUP(B109,Data!B:AJ,29,0))</f>
        <v/>
      </c>
      <c r="V109" s="55" t="str">
        <f>IF(B109="","",VLOOKUP(B109,Data!B:AJ,31,0))</f>
        <v/>
      </c>
      <c r="W109" s="55" t="str">
        <f>IF(B109="","",VLOOKUP(B109,Data!B:AJ,32,0))</f>
        <v/>
      </c>
      <c r="X109" s="55" t="str">
        <f>IF(B109="","",VLOOKUP(B109,Data!B:AJ,33,0))</f>
        <v/>
      </c>
      <c r="Y109" s="55" t="str">
        <f>IF(B109="","",VLOOKUP(B109,Data!B:AJ,34,0))</f>
        <v/>
      </c>
      <c r="Z109" s="54" t="str">
        <f t="shared" si="6"/>
        <v/>
      </c>
      <c r="AA109" s="54" t="str">
        <f t="shared" si="7"/>
        <v/>
      </c>
    </row>
    <row r="110" spans="2:27" s="6" customFormat="1" ht="48" customHeight="1">
      <c r="B110" s="50"/>
      <c r="C110" s="50"/>
      <c r="D110" s="50"/>
      <c r="E110" s="50"/>
      <c r="F110" s="52"/>
      <c r="G110" s="50"/>
      <c r="H110" s="52"/>
      <c r="I110" s="52"/>
      <c r="J110" s="52"/>
      <c r="K110" s="53"/>
      <c r="L110" s="52"/>
      <c r="M110" s="50"/>
      <c r="N110" s="51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</row>
    <row r="1140" spans="5:17" ht="15">
      <c r="E1140" s="49"/>
      <c r="O1140" s="49"/>
      <c r="Q1140" s="49"/>
    </row>
  </sheetData>
  <customSheetViews>
    <customSheetView guid="{CA5E68D8-9E94-49AD-B12D-E49A10E46082}" scale="80" showGridLines="0" showRowCol="0">
      <pane xSplit="1" ySplit="4" topLeftCell="B5" activePane="bottomRight" state="frozen"/>
      <selection pane="bottomRight" activeCell="B4" sqref="B4"/>
      <pageMargins left="0.7" right="0.7" top="0.75" bottom="0.75" header="0.3" footer="0.3"/>
    </customSheetView>
  </customSheetViews>
  <mergeCells count="2">
    <mergeCell ref="L1:Q1"/>
    <mergeCell ref="L2:Q2"/>
  </mergeCells>
  <conditionalFormatting sqref="B5:G109 K5:K109 M5:N109 P5:P109 R5:R109 V5:Z109">
    <cfRule type="expression" dxfId="13" priority="9">
      <formula>ISEVEN($B5)</formula>
    </cfRule>
  </conditionalFormatting>
  <conditionalFormatting sqref="H5:H109">
    <cfRule type="expression" dxfId="12" priority="8">
      <formula>ISEVEN($B5)</formula>
    </cfRule>
  </conditionalFormatting>
  <conditionalFormatting sqref="I5:I109">
    <cfRule type="expression" dxfId="11" priority="7">
      <formula>ISEVEN($B5)</formula>
    </cfRule>
  </conditionalFormatting>
  <conditionalFormatting sqref="J5:J109">
    <cfRule type="expression" dxfId="10" priority="6">
      <formula>ISEVEN($B5)</formula>
    </cfRule>
  </conditionalFormatting>
  <conditionalFormatting sqref="L5:L109">
    <cfRule type="expression" dxfId="9" priority="5">
      <formula>ISEVEN($B5)</formula>
    </cfRule>
  </conditionalFormatting>
  <conditionalFormatting sqref="O5:O109">
    <cfRule type="expression" dxfId="8" priority="4">
      <formula>ISEVEN($B5)</formula>
    </cfRule>
  </conditionalFormatting>
  <conditionalFormatting sqref="Q5:Q109">
    <cfRule type="expression" dxfId="7" priority="3">
      <formula>ISEVEN($B5)</formula>
    </cfRule>
  </conditionalFormatting>
  <conditionalFormatting sqref="S5:U109">
    <cfRule type="expression" dxfId="6" priority="2">
      <formula>ISEVEN($B5)</formula>
    </cfRule>
  </conditionalFormatting>
  <conditionalFormatting sqref="AA5:AA109">
    <cfRule type="expression" dxfId="5" priority="1">
      <formula>ISEVEN($B5)</formula>
    </cfRule>
  </conditionalFormatting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6B4F6-4F6D-4DA8-B3EE-8BD64223968D}">
  <sheetPr codeName="Sheet4"/>
  <dimension ref="A1:R505"/>
  <sheetViews>
    <sheetView showGridLines="0" showRowColHeaders="0" rightToLeft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3" sqref="B3"/>
    </sheetView>
  </sheetViews>
  <sheetFormatPr defaultColWidth="8.875" defaultRowHeight="14.25"/>
  <cols>
    <col min="1" max="1" width="0.875" style="22" customWidth="1"/>
    <col min="2" max="2" width="6" style="1" customWidth="1"/>
    <col min="3" max="3" width="12.75" style="1" customWidth="1"/>
    <col min="4" max="4" width="29" style="1" customWidth="1"/>
    <col min="5" max="5" width="16.125" style="1" customWidth="1"/>
    <col min="6" max="6" width="26.25" style="1" customWidth="1"/>
    <col min="7" max="7" width="22.375" style="1" customWidth="1"/>
    <col min="8" max="10" width="15.75" style="1" customWidth="1"/>
    <col min="11" max="11" width="17.375" style="1" customWidth="1"/>
    <col min="12" max="12" width="8.875" style="1"/>
    <col min="13" max="13" width="16.625" style="1" customWidth="1"/>
    <col min="14" max="14" width="30.75" style="1" customWidth="1"/>
    <col min="15" max="15" width="10.875" style="1" customWidth="1"/>
    <col min="16" max="16" width="10.75" style="1" customWidth="1"/>
    <col min="17" max="17" width="24.625" style="1" customWidth="1"/>
    <col min="18" max="18" width="9.75" style="1" customWidth="1"/>
    <col min="19" max="16384" width="8.875" style="1"/>
  </cols>
  <sheetData>
    <row r="1" spans="1:18" ht="32.450000000000003" customHeight="1">
      <c r="K1" s="2"/>
      <c r="L1" s="2"/>
      <c r="O1" s="2"/>
      <c r="P1" s="2"/>
      <c r="Q1" s="2"/>
      <c r="R1" s="32"/>
    </row>
    <row r="2" spans="1:18">
      <c r="B2" s="22">
        <f>COUNT(Reject!A:A)</f>
        <v>0</v>
      </c>
      <c r="K2" s="2"/>
      <c r="L2" s="2"/>
      <c r="O2" s="2"/>
      <c r="P2" s="2"/>
      <c r="Q2" s="2"/>
      <c r="R2" s="32"/>
    </row>
    <row r="3" spans="1:18" s="6" customFormat="1" ht="48" customHeight="1">
      <c r="A3" s="108"/>
      <c r="B3" s="106" t="s">
        <v>62</v>
      </c>
      <c r="C3" s="4" t="s">
        <v>2555</v>
      </c>
      <c r="D3" s="4" t="s">
        <v>2556</v>
      </c>
      <c r="E3" s="4" t="s">
        <v>2563</v>
      </c>
      <c r="F3" s="4" t="s">
        <v>2564</v>
      </c>
      <c r="G3" s="4" t="s">
        <v>2557</v>
      </c>
      <c r="H3" s="4" t="s">
        <v>2571</v>
      </c>
      <c r="I3" s="4" t="s">
        <v>2558</v>
      </c>
      <c r="J3" s="4" t="s">
        <v>2560</v>
      </c>
      <c r="K3" s="5" t="s">
        <v>2559</v>
      </c>
      <c r="L3" s="5" t="s">
        <v>2561</v>
      </c>
      <c r="M3" s="4" t="s">
        <v>2562</v>
      </c>
      <c r="N3" s="4" t="s">
        <v>21</v>
      </c>
      <c r="O3" s="5" t="s">
        <v>4</v>
      </c>
      <c r="P3" s="23" t="s">
        <v>8</v>
      </c>
      <c r="Q3" s="5" t="s">
        <v>2565</v>
      </c>
      <c r="R3" s="23" t="s">
        <v>2581</v>
      </c>
    </row>
    <row r="4" spans="1:18">
      <c r="B4" s="1" t="str">
        <f>IF($B$2=0,"",IF(COUNT($B$3:B3)+1&gt;$B$2,"",COUNT($B$3:B3)+1))</f>
        <v/>
      </c>
      <c r="C4" s="1" t="str">
        <f>IF(B4="","",VLOOKUP(B4,Reject!A:Q,3,0))</f>
        <v/>
      </c>
      <c r="D4" s="1" t="str">
        <f>IF(B4="","",VLOOKUP(B4,Reject!A:Q,4,0))</f>
        <v/>
      </c>
      <c r="E4" s="1" t="str">
        <f>IF(B4="","",VLOOKUP(B4,Reject!A:Q,5,0))</f>
        <v/>
      </c>
      <c r="F4" s="1" t="str">
        <f>IF(B4="","",VLOOKUP(B4,Reject!A:Q,6,0))</f>
        <v/>
      </c>
      <c r="G4" s="1" t="str">
        <f>IF(B4="","",VLOOKUP(B4,Reject!A:Q,7,0))</f>
        <v/>
      </c>
      <c r="H4" s="1" t="str">
        <f>IF(B4="","",VLOOKUP(B4,Reject!A:Q,8,0))</f>
        <v/>
      </c>
      <c r="I4" s="1" t="str">
        <f>IF(B4="","",VLOOKUP(B4,Reject!A:Q,9,0))</f>
        <v/>
      </c>
      <c r="J4" s="1" t="str">
        <f>IF(B4="","",VLOOKUP(B4,Reject!A:Q,10,0))</f>
        <v/>
      </c>
      <c r="K4" s="1" t="str">
        <f>IF(B4="","",VLOOKUP(B4,Reject!A:Q,11,0))</f>
        <v/>
      </c>
      <c r="L4" s="1" t="str">
        <f>IF(B4="","",VLOOKUP(B4,Reject!A:Q,12,0))</f>
        <v/>
      </c>
      <c r="M4" s="1" t="str">
        <f>IF(B4="","",VLOOKUP(B4,Reject!A:Q,13,0))</f>
        <v/>
      </c>
      <c r="N4" s="1" t="str">
        <f>IF(B4="","",VLOOKUP(B4,Reject!A:Q,14,0))</f>
        <v/>
      </c>
      <c r="O4" s="2" t="str">
        <f>IF(B4="","",VLOOKUP(B4,Reject!A:Q,15,0))</f>
        <v/>
      </c>
      <c r="P4" s="1" t="str">
        <f>IF(B4="","",VLOOKUP(B4,Reject!A:Q,16,0))</f>
        <v/>
      </c>
      <c r="Q4" s="1" t="str">
        <f>IF(B4="","",VLOOKUP(B4,Reject!A:Q,17,0))</f>
        <v/>
      </c>
      <c r="R4" s="72" t="str">
        <f t="shared" ref="R4:R67" si="0">IF(C4="","",HYPERLINK(Reject&amp;C4&amp;".PDF","مشاهده"))</f>
        <v/>
      </c>
    </row>
    <row r="5" spans="1:18">
      <c r="B5" s="1" t="str">
        <f>IF($B$2=0,"",IF(COUNT($B$3:B4)+1&gt;$B$2,"",COUNT($B$3:B4)+1))</f>
        <v/>
      </c>
      <c r="C5" s="1" t="str">
        <f>IF(B5="","",VLOOKUP(B5,Reject!A:Q,3,0))</f>
        <v/>
      </c>
      <c r="D5" s="1" t="str">
        <f>IF(B5="","",VLOOKUP(B5,Reject!A:Q,4,0))</f>
        <v/>
      </c>
      <c r="E5" s="1" t="str">
        <f>IF(B5="","",VLOOKUP(B5,Reject!A:Q,5,0))</f>
        <v/>
      </c>
      <c r="F5" s="1" t="str">
        <f>IF(B5="","",VLOOKUP(B5,Reject!A:Q,6,0))</f>
        <v/>
      </c>
      <c r="G5" s="1" t="str">
        <f>IF(B5="","",VLOOKUP(B5,Reject!A:Q,7,0))</f>
        <v/>
      </c>
      <c r="H5" s="1" t="str">
        <f>IF(B5="","",VLOOKUP(B5,Reject!A:Q,8,0))</f>
        <v/>
      </c>
      <c r="I5" s="1" t="str">
        <f>IF(B5="","",VLOOKUP(B5,Reject!A:Q,9,0))</f>
        <v/>
      </c>
      <c r="J5" s="1" t="str">
        <f>IF(B5="","",VLOOKUP(B5,Reject!A:Q,10,0))</f>
        <v/>
      </c>
      <c r="K5" s="1" t="str">
        <f>IF(B5="","",VLOOKUP(B5,Reject!A:Q,11,0))</f>
        <v/>
      </c>
      <c r="L5" s="1" t="str">
        <f>IF(B5="","",VLOOKUP(B5,Reject!A:Q,12,0))</f>
        <v/>
      </c>
      <c r="M5" s="1" t="str">
        <f>IF(B5="","",VLOOKUP(B5,Reject!A:Q,13,0))</f>
        <v/>
      </c>
      <c r="N5" s="1" t="str">
        <f>IF(B5="","",VLOOKUP(B5,Reject!A:Q,14,0))</f>
        <v/>
      </c>
      <c r="O5" s="2" t="str">
        <f>IF(B5="","",VLOOKUP(B5,Reject!A:Q,15,0))</f>
        <v/>
      </c>
      <c r="P5" s="1" t="str">
        <f>IF(B5="","",VLOOKUP(B5,Reject!A:Q,16,0))</f>
        <v/>
      </c>
      <c r="Q5" s="1" t="str">
        <f>IF(B5="","",VLOOKUP(B5,Reject!A:Q,17,0))</f>
        <v/>
      </c>
      <c r="R5" s="72" t="str">
        <f t="shared" si="0"/>
        <v/>
      </c>
    </row>
    <row r="6" spans="1:18">
      <c r="B6" s="1" t="str">
        <f>IF($B$2=0,"",IF(COUNT($B$3:B5)+1&gt;$B$2,"",COUNT($B$3:B5)+1))</f>
        <v/>
      </c>
      <c r="C6" s="1" t="str">
        <f>IF(B6="","",VLOOKUP(B6,Reject!A:Q,3,0))</f>
        <v/>
      </c>
      <c r="D6" s="1" t="str">
        <f>IF(B6="","",VLOOKUP(B6,Reject!A:Q,4,0))</f>
        <v/>
      </c>
      <c r="E6" s="1" t="str">
        <f>IF(B6="","",VLOOKUP(B6,Reject!A:Q,5,0))</f>
        <v/>
      </c>
      <c r="F6" s="1" t="str">
        <f>IF(B6="","",VLOOKUP(B6,Reject!A:Q,6,0))</f>
        <v/>
      </c>
      <c r="G6" s="1" t="str">
        <f>IF(B6="","",VLOOKUP(B6,Reject!A:Q,7,0))</f>
        <v/>
      </c>
      <c r="H6" s="1" t="str">
        <f>IF(B6="","",VLOOKUP(B6,Reject!A:Q,8,0))</f>
        <v/>
      </c>
      <c r="I6" s="1" t="str">
        <f>IF(B6="","",VLOOKUP(B6,Reject!A:Q,9,0))</f>
        <v/>
      </c>
      <c r="J6" s="1" t="str">
        <f>IF(B6="","",VLOOKUP(B6,Reject!A:Q,10,0))</f>
        <v/>
      </c>
      <c r="K6" s="1" t="str">
        <f>IF(B6="","",VLOOKUP(B6,Reject!A:Q,11,0))</f>
        <v/>
      </c>
      <c r="L6" s="1" t="str">
        <f>IF(B6="","",VLOOKUP(B6,Reject!A:Q,12,0))</f>
        <v/>
      </c>
      <c r="M6" s="1" t="str">
        <f>IF(B6="","",VLOOKUP(B6,Reject!A:Q,13,0))</f>
        <v/>
      </c>
      <c r="N6" s="1" t="str">
        <f>IF(B6="","",VLOOKUP(B6,Reject!A:Q,14,0))</f>
        <v/>
      </c>
      <c r="O6" s="2" t="str">
        <f>IF(B6="","",VLOOKUP(B6,Reject!A:Q,15,0))</f>
        <v/>
      </c>
      <c r="P6" s="1" t="str">
        <f>IF(B6="","",VLOOKUP(B6,Reject!A:Q,16,0))</f>
        <v/>
      </c>
      <c r="Q6" s="1" t="str">
        <f>IF(B6="","",VLOOKUP(B6,Reject!A:Q,17,0))</f>
        <v/>
      </c>
      <c r="R6" s="72" t="str">
        <f t="shared" si="0"/>
        <v/>
      </c>
    </row>
    <row r="7" spans="1:18">
      <c r="B7" s="1" t="str">
        <f>IF($B$2=0,"",IF(COUNT($B$3:B6)+1&gt;$B$2,"",COUNT($B$3:B6)+1))</f>
        <v/>
      </c>
      <c r="C7" s="1" t="str">
        <f>IF(B7="","",VLOOKUP(B7,Reject!A:Q,3,0))</f>
        <v/>
      </c>
      <c r="D7" s="1" t="str">
        <f>IF(B7="","",VLOOKUP(B7,Reject!A:Q,4,0))</f>
        <v/>
      </c>
      <c r="E7" s="1" t="str">
        <f>IF(B7="","",VLOOKUP(B7,Reject!A:Q,5,0))</f>
        <v/>
      </c>
      <c r="F7" s="1" t="str">
        <f>IF(B7="","",VLOOKUP(B7,Reject!A:Q,6,0))</f>
        <v/>
      </c>
      <c r="G7" s="1" t="str">
        <f>IF(B7="","",VLOOKUP(B7,Reject!A:Q,7,0))</f>
        <v/>
      </c>
      <c r="H7" s="1" t="str">
        <f>IF(B7="","",VLOOKUP(B7,Reject!A:Q,8,0))</f>
        <v/>
      </c>
      <c r="I7" s="1" t="str">
        <f>IF(B7="","",VLOOKUP(B7,Reject!A:Q,9,0))</f>
        <v/>
      </c>
      <c r="J7" s="1" t="str">
        <f>IF(B7="","",VLOOKUP(B7,Reject!A:Q,10,0))</f>
        <v/>
      </c>
      <c r="K7" s="1" t="str">
        <f>IF(B7="","",VLOOKUP(B7,Reject!A:Q,11,0))</f>
        <v/>
      </c>
      <c r="L7" s="1" t="str">
        <f>IF(B7="","",VLOOKUP(B7,Reject!A:Q,12,0))</f>
        <v/>
      </c>
      <c r="M7" s="1" t="str">
        <f>IF(B7="","",VLOOKUP(B7,Reject!A:Q,13,0))</f>
        <v/>
      </c>
      <c r="N7" s="1" t="str">
        <f>IF(B7="","",VLOOKUP(B7,Reject!A:Q,14,0))</f>
        <v/>
      </c>
      <c r="O7" s="2" t="str">
        <f>IF(B7="","",VLOOKUP(B7,Reject!A:Q,15,0))</f>
        <v/>
      </c>
      <c r="P7" s="1" t="str">
        <f>IF(B7="","",VLOOKUP(B7,Reject!A:Q,16,0))</f>
        <v/>
      </c>
      <c r="Q7" s="1" t="str">
        <f>IF(B7="","",VLOOKUP(B7,Reject!A:Q,17,0))</f>
        <v/>
      </c>
      <c r="R7" s="72" t="str">
        <f t="shared" si="0"/>
        <v/>
      </c>
    </row>
    <row r="8" spans="1:18">
      <c r="B8" s="1" t="str">
        <f>IF($B$2=0,"",IF(COUNT($B$3:B7)+1&gt;$B$2,"",COUNT($B$3:B7)+1))</f>
        <v/>
      </c>
      <c r="C8" s="1" t="str">
        <f>IF(B8="","",VLOOKUP(B8,Reject!A:Q,3,0))</f>
        <v/>
      </c>
      <c r="D8" s="1" t="str">
        <f>IF(B8="","",VLOOKUP(B8,Reject!A:Q,4,0))</f>
        <v/>
      </c>
      <c r="E8" s="1" t="str">
        <f>IF(B8="","",VLOOKUP(B8,Reject!A:Q,5,0))</f>
        <v/>
      </c>
      <c r="F8" s="1" t="str">
        <f>IF(B8="","",VLOOKUP(B8,Reject!A:Q,6,0))</f>
        <v/>
      </c>
      <c r="G8" s="1" t="str">
        <f>IF(B8="","",VLOOKUP(B8,Reject!A:Q,7,0))</f>
        <v/>
      </c>
      <c r="H8" s="1" t="str">
        <f>IF(B8="","",VLOOKUP(B8,Reject!A:Q,8,0))</f>
        <v/>
      </c>
      <c r="I8" s="1" t="str">
        <f>IF(B8="","",VLOOKUP(B8,Reject!A:Q,9,0))</f>
        <v/>
      </c>
      <c r="J8" s="1" t="str">
        <f>IF(B8="","",VLOOKUP(B8,Reject!A:Q,10,0))</f>
        <v/>
      </c>
      <c r="K8" s="1" t="str">
        <f>IF(B8="","",VLOOKUP(B8,Reject!A:Q,11,0))</f>
        <v/>
      </c>
      <c r="L8" s="1" t="str">
        <f>IF(B8="","",VLOOKUP(B8,Reject!A:Q,12,0))</f>
        <v/>
      </c>
      <c r="M8" s="1" t="str">
        <f>IF(B8="","",VLOOKUP(B8,Reject!A:Q,13,0))</f>
        <v/>
      </c>
      <c r="N8" s="1" t="str">
        <f>IF(B8="","",VLOOKUP(B8,Reject!A:Q,14,0))</f>
        <v/>
      </c>
      <c r="O8" s="2" t="str">
        <f>IF(B8="","",VLOOKUP(B8,Reject!A:Q,15,0))</f>
        <v/>
      </c>
      <c r="P8" s="1" t="str">
        <f>IF(B8="","",VLOOKUP(B8,Reject!A:Q,16,0))</f>
        <v/>
      </c>
      <c r="Q8" s="1" t="str">
        <f>IF(B8="","",VLOOKUP(B8,Reject!A:Q,17,0))</f>
        <v/>
      </c>
      <c r="R8" s="72" t="str">
        <f t="shared" si="0"/>
        <v/>
      </c>
    </row>
    <row r="9" spans="1:18">
      <c r="B9" s="1" t="str">
        <f>IF($B$2=0,"",IF(COUNT($B$3:B8)+1&gt;$B$2,"",COUNT($B$3:B8)+1))</f>
        <v/>
      </c>
      <c r="C9" s="1" t="str">
        <f>IF(B9="","",VLOOKUP(B9,Reject!A:Q,3,0))</f>
        <v/>
      </c>
      <c r="D9" s="1" t="str">
        <f>IF(B9="","",VLOOKUP(B9,Reject!A:Q,4,0))</f>
        <v/>
      </c>
      <c r="E9" s="1" t="str">
        <f>IF(B9="","",VLOOKUP(B9,Reject!A:Q,5,0))</f>
        <v/>
      </c>
      <c r="F9" s="1" t="str">
        <f>IF(B9="","",VLOOKUP(B9,Reject!A:Q,6,0))</f>
        <v/>
      </c>
      <c r="G9" s="1" t="str">
        <f>IF(B9="","",VLOOKUP(B9,Reject!A:Q,7,0))</f>
        <v/>
      </c>
      <c r="H9" s="1" t="str">
        <f>IF(B9="","",VLOOKUP(B9,Reject!A:Q,8,0))</f>
        <v/>
      </c>
      <c r="I9" s="1" t="str">
        <f>IF(B9="","",VLOOKUP(B9,Reject!A:Q,9,0))</f>
        <v/>
      </c>
      <c r="J9" s="1" t="str">
        <f>IF(B9="","",VLOOKUP(B9,Reject!A:Q,10,0))</f>
        <v/>
      </c>
      <c r="K9" s="1" t="str">
        <f>IF(B9="","",VLOOKUP(B9,Reject!A:Q,11,0))</f>
        <v/>
      </c>
      <c r="L9" s="1" t="str">
        <f>IF(B9="","",VLOOKUP(B9,Reject!A:Q,12,0))</f>
        <v/>
      </c>
      <c r="M9" s="1" t="str">
        <f>IF(B9="","",VLOOKUP(B9,Reject!A:Q,13,0))</f>
        <v/>
      </c>
      <c r="N9" s="1" t="str">
        <f>IF(B9="","",VLOOKUP(B9,Reject!A:Q,14,0))</f>
        <v/>
      </c>
      <c r="O9" s="2" t="str">
        <f>IF(B9="","",VLOOKUP(B9,Reject!A:Q,15,0))</f>
        <v/>
      </c>
      <c r="P9" s="1" t="str">
        <f>IF(B9="","",VLOOKUP(B9,Reject!A:Q,16,0))</f>
        <v/>
      </c>
      <c r="Q9" s="1" t="str">
        <f>IF(B9="","",VLOOKUP(B9,Reject!A:Q,17,0))</f>
        <v/>
      </c>
      <c r="R9" s="72" t="str">
        <f t="shared" si="0"/>
        <v/>
      </c>
    </row>
    <row r="10" spans="1:18">
      <c r="B10" s="1" t="str">
        <f>IF($B$2=0,"",IF(COUNT($B$3:B9)+1&gt;$B$2,"",COUNT($B$3:B9)+1))</f>
        <v/>
      </c>
      <c r="C10" s="1" t="str">
        <f>IF(B10="","",VLOOKUP(B10,Reject!A:Q,3,0))</f>
        <v/>
      </c>
      <c r="D10" s="1" t="str">
        <f>IF(B10="","",VLOOKUP(B10,Reject!A:Q,4,0))</f>
        <v/>
      </c>
      <c r="E10" s="1" t="str">
        <f>IF(B10="","",VLOOKUP(B10,Reject!A:Q,5,0))</f>
        <v/>
      </c>
      <c r="F10" s="1" t="str">
        <f>IF(B10="","",VLOOKUP(B10,Reject!A:Q,6,0))</f>
        <v/>
      </c>
      <c r="G10" s="1" t="str">
        <f>IF(B10="","",VLOOKUP(B10,Reject!A:Q,7,0))</f>
        <v/>
      </c>
      <c r="H10" s="1" t="str">
        <f>IF(B10="","",VLOOKUP(B10,Reject!A:Q,8,0))</f>
        <v/>
      </c>
      <c r="I10" s="1" t="str">
        <f>IF(B10="","",VLOOKUP(B10,Reject!A:Q,9,0))</f>
        <v/>
      </c>
      <c r="J10" s="1" t="str">
        <f>IF(B10="","",VLOOKUP(B10,Reject!A:Q,10,0))</f>
        <v/>
      </c>
      <c r="K10" s="1" t="str">
        <f>IF(B10="","",VLOOKUP(B10,Reject!A:Q,11,0))</f>
        <v/>
      </c>
      <c r="L10" s="1" t="str">
        <f>IF(B10="","",VLOOKUP(B10,Reject!A:Q,12,0))</f>
        <v/>
      </c>
      <c r="M10" s="1" t="str">
        <f>IF(B10="","",VLOOKUP(B10,Reject!A:Q,13,0))</f>
        <v/>
      </c>
      <c r="N10" s="1" t="str">
        <f>IF(B10="","",VLOOKUP(B10,Reject!A:Q,14,0))</f>
        <v/>
      </c>
      <c r="O10" s="2" t="str">
        <f>IF(B10="","",VLOOKUP(B10,Reject!A:Q,15,0))</f>
        <v/>
      </c>
      <c r="P10" s="1" t="str">
        <f>IF(B10="","",VLOOKUP(B10,Reject!A:Q,16,0))</f>
        <v/>
      </c>
      <c r="Q10" s="1" t="str">
        <f>IF(B10="","",VLOOKUP(B10,Reject!A:Q,17,0))</f>
        <v/>
      </c>
      <c r="R10" s="72" t="str">
        <f t="shared" si="0"/>
        <v/>
      </c>
    </row>
    <row r="11" spans="1:18">
      <c r="B11" s="1" t="str">
        <f>IF($B$2=0,"",IF(COUNT($B$3:B10)+1&gt;$B$2,"",COUNT($B$3:B10)+1))</f>
        <v/>
      </c>
      <c r="C11" s="1" t="str">
        <f>IF(B11="","",VLOOKUP(B11,Reject!A:Q,3,0))</f>
        <v/>
      </c>
      <c r="D11" s="1" t="str">
        <f>IF(B11="","",VLOOKUP(B11,Reject!A:Q,4,0))</f>
        <v/>
      </c>
      <c r="E11" s="1" t="str">
        <f>IF(B11="","",VLOOKUP(B11,Reject!A:Q,5,0))</f>
        <v/>
      </c>
      <c r="F11" s="1" t="str">
        <f>IF(B11="","",VLOOKUP(B11,Reject!A:Q,6,0))</f>
        <v/>
      </c>
      <c r="G11" s="1" t="str">
        <f>IF(B11="","",VLOOKUP(B11,Reject!A:Q,7,0))</f>
        <v/>
      </c>
      <c r="H11" s="1" t="str">
        <f>IF(B11="","",VLOOKUP(B11,Reject!A:Q,8,0))</f>
        <v/>
      </c>
      <c r="I11" s="1" t="str">
        <f>IF(B11="","",VLOOKUP(B11,Reject!A:Q,9,0))</f>
        <v/>
      </c>
      <c r="J11" s="1" t="str">
        <f>IF(B11="","",VLOOKUP(B11,Reject!A:Q,10,0))</f>
        <v/>
      </c>
      <c r="K11" s="1" t="str">
        <f>IF(B11="","",VLOOKUP(B11,Reject!A:Q,11,0))</f>
        <v/>
      </c>
      <c r="L11" s="1" t="str">
        <f>IF(B11="","",VLOOKUP(B11,Reject!A:Q,12,0))</f>
        <v/>
      </c>
      <c r="M11" s="1" t="str">
        <f>IF(B11="","",VLOOKUP(B11,Reject!A:Q,13,0))</f>
        <v/>
      </c>
      <c r="N11" s="1" t="str">
        <f>IF(B11="","",VLOOKUP(B11,Reject!A:Q,14,0))</f>
        <v/>
      </c>
      <c r="O11" s="2" t="str">
        <f>IF(B11="","",VLOOKUP(B11,Reject!A:Q,15,0))</f>
        <v/>
      </c>
      <c r="P11" s="1" t="str">
        <f>IF(B11="","",VLOOKUP(B11,Reject!A:Q,16,0))</f>
        <v/>
      </c>
      <c r="Q11" s="1" t="str">
        <f>IF(B11="","",VLOOKUP(B11,Reject!A:Q,17,0))</f>
        <v/>
      </c>
      <c r="R11" s="72" t="str">
        <f t="shared" si="0"/>
        <v/>
      </c>
    </row>
    <row r="12" spans="1:18">
      <c r="B12" s="1" t="str">
        <f>IF($B$2=0,"",IF(COUNT($B$3:B11)+1&gt;$B$2,"",COUNT($B$3:B11)+1))</f>
        <v/>
      </c>
      <c r="C12" s="1" t="str">
        <f>IF(B12="","",VLOOKUP(B12,Reject!A:Q,3,0))</f>
        <v/>
      </c>
      <c r="D12" s="1" t="str">
        <f>IF(B12="","",VLOOKUP(B12,Reject!A:Q,4,0))</f>
        <v/>
      </c>
      <c r="E12" s="1" t="str">
        <f>IF(B12="","",VLOOKUP(B12,Reject!A:Q,5,0))</f>
        <v/>
      </c>
      <c r="F12" s="1" t="str">
        <f>IF(B12="","",VLOOKUP(B12,Reject!A:Q,6,0))</f>
        <v/>
      </c>
      <c r="G12" s="1" t="str">
        <f>IF(B12="","",VLOOKUP(B12,Reject!A:Q,7,0))</f>
        <v/>
      </c>
      <c r="H12" s="1" t="str">
        <f>IF(B12="","",VLOOKUP(B12,Reject!A:Q,8,0))</f>
        <v/>
      </c>
      <c r="I12" s="1" t="str">
        <f>IF(B12="","",VLOOKUP(B12,Reject!A:Q,9,0))</f>
        <v/>
      </c>
      <c r="J12" s="1" t="str">
        <f>IF(B12="","",VLOOKUP(B12,Reject!A:Q,10,0))</f>
        <v/>
      </c>
      <c r="K12" s="1" t="str">
        <f>IF(B12="","",VLOOKUP(B12,Reject!A:Q,11,0))</f>
        <v/>
      </c>
      <c r="L12" s="1" t="str">
        <f>IF(B12="","",VLOOKUP(B12,Reject!A:Q,12,0))</f>
        <v/>
      </c>
      <c r="M12" s="1" t="str">
        <f>IF(B12="","",VLOOKUP(B12,Reject!A:Q,13,0))</f>
        <v/>
      </c>
      <c r="N12" s="1" t="str">
        <f>IF(B12="","",VLOOKUP(B12,Reject!A:Q,14,0))</f>
        <v/>
      </c>
      <c r="O12" s="2" t="str">
        <f>IF(B12="","",VLOOKUP(B12,Reject!A:Q,15,0))</f>
        <v/>
      </c>
      <c r="P12" s="1" t="str">
        <f>IF(B12="","",VLOOKUP(B12,Reject!A:Q,16,0))</f>
        <v/>
      </c>
      <c r="Q12" s="1" t="str">
        <f>IF(B12="","",VLOOKUP(B12,Reject!A:Q,17,0))</f>
        <v/>
      </c>
      <c r="R12" s="72" t="str">
        <f t="shared" si="0"/>
        <v/>
      </c>
    </row>
    <row r="13" spans="1:18">
      <c r="B13" s="1" t="str">
        <f>IF($B$2=0,"",IF(COUNT($B$3:B12)+1&gt;$B$2,"",COUNT($B$3:B12)+1))</f>
        <v/>
      </c>
      <c r="C13" s="1" t="str">
        <f>IF(B13="","",VLOOKUP(B13,Reject!A:Q,3,0))</f>
        <v/>
      </c>
      <c r="D13" s="1" t="str">
        <f>IF(B13="","",VLOOKUP(B13,Reject!A:Q,4,0))</f>
        <v/>
      </c>
      <c r="E13" s="1" t="str">
        <f>IF(B13="","",VLOOKUP(B13,Reject!A:Q,5,0))</f>
        <v/>
      </c>
      <c r="F13" s="1" t="str">
        <f>IF(B13="","",VLOOKUP(B13,Reject!A:Q,6,0))</f>
        <v/>
      </c>
      <c r="G13" s="1" t="str">
        <f>IF(B13="","",VLOOKUP(B13,Reject!A:Q,7,0))</f>
        <v/>
      </c>
      <c r="H13" s="1" t="str">
        <f>IF(B13="","",VLOOKUP(B13,Reject!A:Q,8,0))</f>
        <v/>
      </c>
      <c r="I13" s="1" t="str">
        <f>IF(B13="","",VLOOKUP(B13,Reject!A:Q,9,0))</f>
        <v/>
      </c>
      <c r="J13" s="1" t="str">
        <f>IF(B13="","",VLOOKUP(B13,Reject!A:Q,10,0))</f>
        <v/>
      </c>
      <c r="K13" s="1" t="str">
        <f>IF(B13="","",VLOOKUP(B13,Reject!A:Q,11,0))</f>
        <v/>
      </c>
      <c r="L13" s="1" t="str">
        <f>IF(B13="","",VLOOKUP(B13,Reject!A:Q,12,0))</f>
        <v/>
      </c>
      <c r="M13" s="1" t="str">
        <f>IF(B13="","",VLOOKUP(B13,Reject!A:Q,13,0))</f>
        <v/>
      </c>
      <c r="N13" s="1" t="str">
        <f>IF(B13="","",VLOOKUP(B13,Reject!A:Q,14,0))</f>
        <v/>
      </c>
      <c r="O13" s="2" t="str">
        <f>IF(B13="","",VLOOKUP(B13,Reject!A:Q,15,0))</f>
        <v/>
      </c>
      <c r="P13" s="1" t="str">
        <f>IF(B13="","",VLOOKUP(B13,Reject!A:Q,16,0))</f>
        <v/>
      </c>
      <c r="Q13" s="1" t="str">
        <f>IF(B13="","",VLOOKUP(B13,Reject!A:Q,17,0))</f>
        <v/>
      </c>
      <c r="R13" s="72" t="str">
        <f t="shared" si="0"/>
        <v/>
      </c>
    </row>
    <row r="14" spans="1:18">
      <c r="B14" s="1" t="str">
        <f>IF($B$2=0,"",IF(COUNT($B$3:B13)+1&gt;$B$2,"",COUNT($B$3:B13)+1))</f>
        <v/>
      </c>
      <c r="C14" s="1" t="str">
        <f>IF(B14="","",VLOOKUP(B14,Reject!A:Q,3,0))</f>
        <v/>
      </c>
      <c r="D14" s="1" t="str">
        <f>IF(B14="","",VLOOKUP(B14,Reject!A:Q,4,0))</f>
        <v/>
      </c>
      <c r="E14" s="1" t="str">
        <f>IF(B14="","",VLOOKUP(B14,Reject!A:Q,5,0))</f>
        <v/>
      </c>
      <c r="F14" s="1" t="str">
        <f>IF(B14="","",VLOOKUP(B14,Reject!A:Q,6,0))</f>
        <v/>
      </c>
      <c r="G14" s="1" t="str">
        <f>IF(B14="","",VLOOKUP(B14,Reject!A:Q,7,0))</f>
        <v/>
      </c>
      <c r="H14" s="1" t="str">
        <f>IF(B14="","",VLOOKUP(B14,Reject!A:Q,8,0))</f>
        <v/>
      </c>
      <c r="I14" s="1" t="str">
        <f>IF(B14="","",VLOOKUP(B14,Reject!A:Q,9,0))</f>
        <v/>
      </c>
      <c r="J14" s="1" t="str">
        <f>IF(B14="","",VLOOKUP(B14,Reject!A:Q,10,0))</f>
        <v/>
      </c>
      <c r="K14" s="1" t="str">
        <f>IF(B14="","",VLOOKUP(B14,Reject!A:Q,11,0))</f>
        <v/>
      </c>
      <c r="L14" s="1" t="str">
        <f>IF(B14="","",VLOOKUP(B14,Reject!A:Q,12,0))</f>
        <v/>
      </c>
      <c r="M14" s="1" t="str">
        <f>IF(B14="","",VLOOKUP(B14,Reject!A:Q,13,0))</f>
        <v/>
      </c>
      <c r="N14" s="1" t="str">
        <f>IF(B14="","",VLOOKUP(B14,Reject!A:Q,14,0))</f>
        <v/>
      </c>
      <c r="O14" s="2" t="str">
        <f>IF(B14="","",VLOOKUP(B14,Reject!A:Q,15,0))</f>
        <v/>
      </c>
      <c r="P14" s="1" t="str">
        <f>IF(B14="","",VLOOKUP(B14,Reject!A:Q,16,0))</f>
        <v/>
      </c>
      <c r="Q14" s="1" t="str">
        <f>IF(B14="","",VLOOKUP(B14,Reject!A:Q,17,0))</f>
        <v/>
      </c>
      <c r="R14" s="72" t="str">
        <f t="shared" si="0"/>
        <v/>
      </c>
    </row>
    <row r="15" spans="1:18">
      <c r="B15" s="1" t="str">
        <f>IF($B$2=0,"",IF(COUNT($B$3:B14)+1&gt;$B$2,"",COUNT($B$3:B14)+1))</f>
        <v/>
      </c>
      <c r="C15" s="1" t="str">
        <f>IF(B15="","",VLOOKUP(B15,Reject!A:Q,3,0))</f>
        <v/>
      </c>
      <c r="D15" s="1" t="str">
        <f>IF(B15="","",VLOOKUP(B15,Reject!A:Q,4,0))</f>
        <v/>
      </c>
      <c r="E15" s="1" t="str">
        <f>IF(B15="","",VLOOKUP(B15,Reject!A:Q,5,0))</f>
        <v/>
      </c>
      <c r="F15" s="1" t="str">
        <f>IF(B15="","",VLOOKUP(B15,Reject!A:Q,6,0))</f>
        <v/>
      </c>
      <c r="G15" s="1" t="str">
        <f>IF(B15="","",VLOOKUP(B15,Reject!A:Q,7,0))</f>
        <v/>
      </c>
      <c r="H15" s="1" t="str">
        <f>IF(B15="","",VLOOKUP(B15,Reject!A:Q,8,0))</f>
        <v/>
      </c>
      <c r="I15" s="1" t="str">
        <f>IF(B15="","",VLOOKUP(B15,Reject!A:Q,9,0))</f>
        <v/>
      </c>
      <c r="J15" s="1" t="str">
        <f>IF(B15="","",VLOOKUP(B15,Reject!A:Q,10,0))</f>
        <v/>
      </c>
      <c r="K15" s="1" t="str">
        <f>IF(B15="","",VLOOKUP(B15,Reject!A:Q,11,0))</f>
        <v/>
      </c>
      <c r="L15" s="1" t="str">
        <f>IF(B15="","",VLOOKUP(B15,Reject!A:Q,12,0))</f>
        <v/>
      </c>
      <c r="M15" s="1" t="str">
        <f>IF(B15="","",VLOOKUP(B15,Reject!A:Q,13,0))</f>
        <v/>
      </c>
      <c r="N15" s="1" t="str">
        <f>IF(B15="","",VLOOKUP(B15,Reject!A:Q,14,0))</f>
        <v/>
      </c>
      <c r="O15" s="2" t="str">
        <f>IF(B15="","",VLOOKUP(B15,Reject!A:Q,15,0))</f>
        <v/>
      </c>
      <c r="P15" s="1" t="str">
        <f>IF(B15="","",VLOOKUP(B15,Reject!A:Q,16,0))</f>
        <v/>
      </c>
      <c r="Q15" s="1" t="str">
        <f>IF(B15="","",VLOOKUP(B15,Reject!A:Q,17,0))</f>
        <v/>
      </c>
      <c r="R15" s="72" t="str">
        <f t="shared" si="0"/>
        <v/>
      </c>
    </row>
    <row r="16" spans="1:18">
      <c r="B16" s="1" t="str">
        <f>IF($B$2=0,"",IF(COUNT($B$3:B15)+1&gt;$B$2,"",COUNT($B$3:B15)+1))</f>
        <v/>
      </c>
      <c r="C16" s="1" t="str">
        <f>IF(B16="","",VLOOKUP(B16,Reject!A:Q,3,0))</f>
        <v/>
      </c>
      <c r="D16" s="1" t="str">
        <f>IF(B16="","",VLOOKUP(B16,Reject!A:Q,4,0))</f>
        <v/>
      </c>
      <c r="E16" s="1" t="str">
        <f>IF(B16="","",VLOOKUP(B16,Reject!A:Q,5,0))</f>
        <v/>
      </c>
      <c r="F16" s="1" t="str">
        <f>IF(B16="","",VLOOKUP(B16,Reject!A:Q,6,0))</f>
        <v/>
      </c>
      <c r="G16" s="1" t="str">
        <f>IF(B16="","",VLOOKUP(B16,Reject!A:Q,7,0))</f>
        <v/>
      </c>
      <c r="H16" s="1" t="str">
        <f>IF(B16="","",VLOOKUP(B16,Reject!A:Q,8,0))</f>
        <v/>
      </c>
      <c r="I16" s="1" t="str">
        <f>IF(B16="","",VLOOKUP(B16,Reject!A:Q,9,0))</f>
        <v/>
      </c>
      <c r="J16" s="1" t="str">
        <f>IF(B16="","",VLOOKUP(B16,Reject!A:Q,10,0))</f>
        <v/>
      </c>
      <c r="K16" s="1" t="str">
        <f>IF(B16="","",VLOOKUP(B16,Reject!A:Q,11,0))</f>
        <v/>
      </c>
      <c r="L16" s="1" t="str">
        <f>IF(B16="","",VLOOKUP(B16,Reject!A:Q,12,0))</f>
        <v/>
      </c>
      <c r="M16" s="1" t="str">
        <f>IF(B16="","",VLOOKUP(B16,Reject!A:Q,13,0))</f>
        <v/>
      </c>
      <c r="N16" s="1" t="str">
        <f>IF(B16="","",VLOOKUP(B16,Reject!A:Q,14,0))</f>
        <v/>
      </c>
      <c r="O16" s="2" t="str">
        <f>IF(B16="","",VLOOKUP(B16,Reject!A:Q,15,0))</f>
        <v/>
      </c>
      <c r="P16" s="1" t="str">
        <f>IF(B16="","",VLOOKUP(B16,Reject!A:Q,16,0))</f>
        <v/>
      </c>
      <c r="Q16" s="1" t="str">
        <f>IF(B16="","",VLOOKUP(B16,Reject!A:Q,17,0))</f>
        <v/>
      </c>
      <c r="R16" s="72" t="str">
        <f t="shared" si="0"/>
        <v/>
      </c>
    </row>
    <row r="17" spans="2:18">
      <c r="B17" s="1" t="str">
        <f>IF($B$2=0,"",IF(COUNT($B$3:B16)+1&gt;$B$2,"",COUNT($B$3:B16)+1))</f>
        <v/>
      </c>
      <c r="C17" s="1" t="str">
        <f>IF(B17="","",VLOOKUP(B17,Reject!A:Q,3,0))</f>
        <v/>
      </c>
      <c r="D17" s="1" t="str">
        <f>IF(B17="","",VLOOKUP(B17,Reject!A:Q,4,0))</f>
        <v/>
      </c>
      <c r="E17" s="1" t="str">
        <f>IF(B17="","",VLOOKUP(B17,Reject!A:Q,5,0))</f>
        <v/>
      </c>
      <c r="F17" s="1" t="str">
        <f>IF(B17="","",VLOOKUP(B17,Reject!A:Q,6,0))</f>
        <v/>
      </c>
      <c r="G17" s="1" t="str">
        <f>IF(B17="","",VLOOKUP(B17,Reject!A:Q,7,0))</f>
        <v/>
      </c>
      <c r="H17" s="1" t="str">
        <f>IF(B17="","",VLOOKUP(B17,Reject!A:Q,8,0))</f>
        <v/>
      </c>
      <c r="I17" s="1" t="str">
        <f>IF(B17="","",VLOOKUP(B17,Reject!A:Q,9,0))</f>
        <v/>
      </c>
      <c r="J17" s="1" t="str">
        <f>IF(B17="","",VLOOKUP(B17,Reject!A:Q,10,0))</f>
        <v/>
      </c>
      <c r="K17" s="1" t="str">
        <f>IF(B17="","",VLOOKUP(B17,Reject!A:Q,11,0))</f>
        <v/>
      </c>
      <c r="L17" s="1" t="str">
        <f>IF(B17="","",VLOOKUP(B17,Reject!A:Q,12,0))</f>
        <v/>
      </c>
      <c r="M17" s="1" t="str">
        <f>IF(B17="","",VLOOKUP(B17,Reject!A:Q,13,0))</f>
        <v/>
      </c>
      <c r="N17" s="1" t="str">
        <f>IF(B17="","",VLOOKUP(B17,Reject!A:Q,14,0))</f>
        <v/>
      </c>
      <c r="O17" s="2" t="str">
        <f>IF(B17="","",VLOOKUP(B17,Reject!A:Q,15,0))</f>
        <v/>
      </c>
      <c r="P17" s="1" t="str">
        <f>IF(B17="","",VLOOKUP(B17,Reject!A:Q,16,0))</f>
        <v/>
      </c>
      <c r="Q17" s="1" t="str">
        <f>IF(B17="","",VLOOKUP(B17,Reject!A:Q,17,0))</f>
        <v/>
      </c>
      <c r="R17" s="72" t="str">
        <f t="shared" si="0"/>
        <v/>
      </c>
    </row>
    <row r="18" spans="2:18">
      <c r="B18" s="1" t="str">
        <f>IF($B$2=0,"",IF(COUNT($B$3:B17)+1&gt;$B$2,"",COUNT($B$3:B17)+1))</f>
        <v/>
      </c>
      <c r="C18" s="1" t="str">
        <f>IF(B18="","",VLOOKUP(B18,Reject!A:Q,3,0))</f>
        <v/>
      </c>
      <c r="D18" s="1" t="str">
        <f>IF(B18="","",VLOOKUP(B18,Reject!A:Q,4,0))</f>
        <v/>
      </c>
      <c r="E18" s="1" t="str">
        <f>IF(B18="","",VLOOKUP(B18,Reject!A:Q,5,0))</f>
        <v/>
      </c>
      <c r="F18" s="1" t="str">
        <f>IF(B18="","",VLOOKUP(B18,Reject!A:Q,6,0))</f>
        <v/>
      </c>
      <c r="G18" s="1" t="str">
        <f>IF(B18="","",VLOOKUP(B18,Reject!A:Q,7,0))</f>
        <v/>
      </c>
      <c r="H18" s="1" t="str">
        <f>IF(B18="","",VLOOKUP(B18,Reject!A:Q,8,0))</f>
        <v/>
      </c>
      <c r="I18" s="1" t="str">
        <f>IF(B18="","",VLOOKUP(B18,Reject!A:Q,9,0))</f>
        <v/>
      </c>
      <c r="J18" s="1" t="str">
        <f>IF(B18="","",VLOOKUP(B18,Reject!A:Q,10,0))</f>
        <v/>
      </c>
      <c r="K18" s="1" t="str">
        <f>IF(B18="","",VLOOKUP(B18,Reject!A:Q,11,0))</f>
        <v/>
      </c>
      <c r="L18" s="1" t="str">
        <f>IF(B18="","",VLOOKUP(B18,Reject!A:Q,12,0))</f>
        <v/>
      </c>
      <c r="M18" s="1" t="str">
        <f>IF(B18="","",VLOOKUP(B18,Reject!A:Q,13,0))</f>
        <v/>
      </c>
      <c r="N18" s="1" t="str">
        <f>IF(B18="","",VLOOKUP(B18,Reject!A:Q,14,0))</f>
        <v/>
      </c>
      <c r="O18" s="2" t="str">
        <f>IF(B18="","",VLOOKUP(B18,Reject!A:Q,15,0))</f>
        <v/>
      </c>
      <c r="P18" s="1" t="str">
        <f>IF(B18="","",VLOOKUP(B18,Reject!A:Q,16,0))</f>
        <v/>
      </c>
      <c r="Q18" s="1" t="str">
        <f>IF(B18="","",VLOOKUP(B18,Reject!A:Q,17,0))</f>
        <v/>
      </c>
      <c r="R18" s="72" t="str">
        <f t="shared" si="0"/>
        <v/>
      </c>
    </row>
    <row r="19" spans="2:18">
      <c r="B19" s="1" t="str">
        <f>IF($B$2=0,"",IF(COUNT($B$3:B18)+1&gt;$B$2,"",COUNT($B$3:B18)+1))</f>
        <v/>
      </c>
      <c r="C19" s="1" t="str">
        <f>IF(B19="","",VLOOKUP(B19,Reject!A:Q,3,0))</f>
        <v/>
      </c>
      <c r="D19" s="1" t="str">
        <f>IF(B19="","",VLOOKUP(B19,Reject!A:Q,4,0))</f>
        <v/>
      </c>
      <c r="E19" s="1" t="str">
        <f>IF(B19="","",VLOOKUP(B19,Reject!A:Q,5,0))</f>
        <v/>
      </c>
      <c r="F19" s="1" t="str">
        <f>IF(B19="","",VLOOKUP(B19,Reject!A:Q,6,0))</f>
        <v/>
      </c>
      <c r="G19" s="1" t="str">
        <f>IF(B19="","",VLOOKUP(B19,Reject!A:Q,7,0))</f>
        <v/>
      </c>
      <c r="H19" s="1" t="str">
        <f>IF(B19="","",VLOOKUP(B19,Reject!A:Q,8,0))</f>
        <v/>
      </c>
      <c r="I19" s="1" t="str">
        <f>IF(B19="","",VLOOKUP(B19,Reject!A:Q,9,0))</f>
        <v/>
      </c>
      <c r="J19" s="1" t="str">
        <f>IF(B19="","",VLOOKUP(B19,Reject!A:Q,10,0))</f>
        <v/>
      </c>
      <c r="K19" s="1" t="str">
        <f>IF(B19="","",VLOOKUP(B19,Reject!A:Q,11,0))</f>
        <v/>
      </c>
      <c r="L19" s="1" t="str">
        <f>IF(B19="","",VLOOKUP(B19,Reject!A:Q,12,0))</f>
        <v/>
      </c>
      <c r="M19" s="1" t="str">
        <f>IF(B19="","",VLOOKUP(B19,Reject!A:Q,13,0))</f>
        <v/>
      </c>
      <c r="N19" s="1" t="str">
        <f>IF(B19="","",VLOOKUP(B19,Reject!A:Q,14,0))</f>
        <v/>
      </c>
      <c r="O19" s="2" t="str">
        <f>IF(B19="","",VLOOKUP(B19,Reject!A:Q,15,0))</f>
        <v/>
      </c>
      <c r="P19" s="1" t="str">
        <f>IF(B19="","",VLOOKUP(B19,Reject!A:Q,16,0))</f>
        <v/>
      </c>
      <c r="Q19" s="1" t="str">
        <f>IF(B19="","",VLOOKUP(B19,Reject!A:Q,17,0))</f>
        <v/>
      </c>
      <c r="R19" s="72" t="str">
        <f t="shared" si="0"/>
        <v/>
      </c>
    </row>
    <row r="20" spans="2:18">
      <c r="B20" s="1" t="str">
        <f>IF($B$2=0,"",IF(COUNT($B$3:B19)+1&gt;$B$2,"",COUNT($B$3:B19)+1))</f>
        <v/>
      </c>
      <c r="C20" s="1" t="str">
        <f>IF(B20="","",VLOOKUP(B20,Reject!A:Q,3,0))</f>
        <v/>
      </c>
      <c r="D20" s="1" t="str">
        <f>IF(B20="","",VLOOKUP(B20,Reject!A:Q,4,0))</f>
        <v/>
      </c>
      <c r="E20" s="1" t="str">
        <f>IF(B20="","",VLOOKUP(B20,Reject!A:Q,5,0))</f>
        <v/>
      </c>
      <c r="F20" s="1" t="str">
        <f>IF(B20="","",VLOOKUP(B20,Reject!A:Q,6,0))</f>
        <v/>
      </c>
      <c r="G20" s="1" t="str">
        <f>IF(B20="","",VLOOKUP(B20,Reject!A:Q,7,0))</f>
        <v/>
      </c>
      <c r="H20" s="1" t="str">
        <f>IF(B20="","",VLOOKUP(B20,Reject!A:Q,8,0))</f>
        <v/>
      </c>
      <c r="I20" s="1" t="str">
        <f>IF(B20="","",VLOOKUP(B20,Reject!A:Q,9,0))</f>
        <v/>
      </c>
      <c r="J20" s="1" t="str">
        <f>IF(B20="","",VLOOKUP(B20,Reject!A:Q,10,0))</f>
        <v/>
      </c>
      <c r="K20" s="1" t="str">
        <f>IF(B20="","",VLOOKUP(B20,Reject!A:Q,11,0))</f>
        <v/>
      </c>
      <c r="L20" s="1" t="str">
        <f>IF(B20="","",VLOOKUP(B20,Reject!A:Q,12,0))</f>
        <v/>
      </c>
      <c r="M20" s="1" t="str">
        <f>IF(B20="","",VLOOKUP(B20,Reject!A:Q,13,0))</f>
        <v/>
      </c>
      <c r="N20" s="1" t="str">
        <f>IF(B20="","",VLOOKUP(B20,Reject!A:Q,14,0))</f>
        <v/>
      </c>
      <c r="O20" s="2" t="str">
        <f>IF(B20="","",VLOOKUP(B20,Reject!A:Q,15,0))</f>
        <v/>
      </c>
      <c r="P20" s="1" t="str">
        <f>IF(B20="","",VLOOKUP(B20,Reject!A:Q,16,0))</f>
        <v/>
      </c>
      <c r="Q20" s="1" t="str">
        <f>IF(B20="","",VLOOKUP(B20,Reject!A:Q,17,0))</f>
        <v/>
      </c>
      <c r="R20" s="72" t="str">
        <f t="shared" si="0"/>
        <v/>
      </c>
    </row>
    <row r="21" spans="2:18">
      <c r="B21" s="1" t="str">
        <f>IF($B$2=0,"",IF(COUNT($B$3:B20)+1&gt;$B$2,"",COUNT($B$3:B20)+1))</f>
        <v/>
      </c>
      <c r="C21" s="1" t="str">
        <f>IF(B21="","",VLOOKUP(B21,Reject!A:Q,3,0))</f>
        <v/>
      </c>
      <c r="D21" s="1" t="str">
        <f>IF(B21="","",VLOOKUP(B21,Reject!A:Q,4,0))</f>
        <v/>
      </c>
      <c r="E21" s="1" t="str">
        <f>IF(B21="","",VLOOKUP(B21,Reject!A:Q,5,0))</f>
        <v/>
      </c>
      <c r="F21" s="1" t="str">
        <f>IF(B21="","",VLOOKUP(B21,Reject!A:Q,6,0))</f>
        <v/>
      </c>
      <c r="G21" s="1" t="str">
        <f>IF(B21="","",VLOOKUP(B21,Reject!A:Q,7,0))</f>
        <v/>
      </c>
      <c r="H21" s="1" t="str">
        <f>IF(B21="","",VLOOKUP(B21,Reject!A:Q,8,0))</f>
        <v/>
      </c>
      <c r="I21" s="1" t="str">
        <f>IF(B21="","",VLOOKUP(B21,Reject!A:Q,9,0))</f>
        <v/>
      </c>
      <c r="J21" s="1" t="str">
        <f>IF(B21="","",VLOOKUP(B21,Reject!A:Q,10,0))</f>
        <v/>
      </c>
      <c r="K21" s="1" t="str">
        <f>IF(B21="","",VLOOKUP(B21,Reject!A:Q,11,0))</f>
        <v/>
      </c>
      <c r="L21" s="1" t="str">
        <f>IF(B21="","",VLOOKUP(B21,Reject!A:Q,12,0))</f>
        <v/>
      </c>
      <c r="M21" s="1" t="str">
        <f>IF(B21="","",VLOOKUP(B21,Reject!A:Q,13,0))</f>
        <v/>
      </c>
      <c r="N21" s="1" t="str">
        <f>IF(B21="","",VLOOKUP(B21,Reject!A:Q,14,0))</f>
        <v/>
      </c>
      <c r="O21" s="2" t="str">
        <f>IF(B21="","",VLOOKUP(B21,Reject!A:Q,15,0))</f>
        <v/>
      </c>
      <c r="P21" s="1" t="str">
        <f>IF(B21="","",VLOOKUP(B21,Reject!A:Q,16,0))</f>
        <v/>
      </c>
      <c r="Q21" s="1" t="str">
        <f>IF(B21="","",VLOOKUP(B21,Reject!A:Q,17,0))</f>
        <v/>
      </c>
      <c r="R21" s="72" t="str">
        <f t="shared" si="0"/>
        <v/>
      </c>
    </row>
    <row r="22" spans="2:18">
      <c r="B22" s="1" t="str">
        <f>IF($B$2=0,"",IF(COUNT($B$3:B21)+1&gt;$B$2,"",COUNT($B$3:B21)+1))</f>
        <v/>
      </c>
      <c r="C22" s="1" t="str">
        <f>IF(B22="","",VLOOKUP(B22,Reject!A:Q,3,0))</f>
        <v/>
      </c>
      <c r="D22" s="1" t="str">
        <f>IF(B22="","",VLOOKUP(B22,Reject!A:Q,4,0))</f>
        <v/>
      </c>
      <c r="E22" s="1" t="str">
        <f>IF(B22="","",VLOOKUP(B22,Reject!A:Q,5,0))</f>
        <v/>
      </c>
      <c r="F22" s="1" t="str">
        <f>IF(B22="","",VLOOKUP(B22,Reject!A:Q,6,0))</f>
        <v/>
      </c>
      <c r="G22" s="1" t="str">
        <f>IF(B22="","",VLOOKUP(B22,Reject!A:Q,7,0))</f>
        <v/>
      </c>
      <c r="H22" s="1" t="str">
        <f>IF(B22="","",VLOOKUP(B22,Reject!A:Q,8,0))</f>
        <v/>
      </c>
      <c r="I22" s="1" t="str">
        <f>IF(B22="","",VLOOKUP(B22,Reject!A:Q,9,0))</f>
        <v/>
      </c>
      <c r="J22" s="1" t="str">
        <f>IF(B22="","",VLOOKUP(B22,Reject!A:Q,10,0))</f>
        <v/>
      </c>
      <c r="K22" s="1" t="str">
        <f>IF(B22="","",VLOOKUP(B22,Reject!A:Q,11,0))</f>
        <v/>
      </c>
      <c r="L22" s="1" t="str">
        <f>IF(B22="","",VLOOKUP(B22,Reject!A:Q,12,0))</f>
        <v/>
      </c>
      <c r="M22" s="1" t="str">
        <f>IF(B22="","",VLOOKUP(B22,Reject!A:Q,13,0))</f>
        <v/>
      </c>
      <c r="N22" s="1" t="str">
        <f>IF(B22="","",VLOOKUP(B22,Reject!A:Q,14,0))</f>
        <v/>
      </c>
      <c r="O22" s="2" t="str">
        <f>IF(B22="","",VLOOKUP(B22,Reject!A:Q,15,0))</f>
        <v/>
      </c>
      <c r="P22" s="1" t="str">
        <f>IF(B22="","",VLOOKUP(B22,Reject!A:Q,16,0))</f>
        <v/>
      </c>
      <c r="Q22" s="1" t="str">
        <f>IF(B22="","",VLOOKUP(B22,Reject!A:Q,17,0))</f>
        <v/>
      </c>
      <c r="R22" s="72" t="str">
        <f t="shared" si="0"/>
        <v/>
      </c>
    </row>
    <row r="23" spans="2:18">
      <c r="B23" s="1" t="str">
        <f>IF($B$2=0,"",IF(COUNT($B$3:B22)+1&gt;$B$2,"",COUNT($B$3:B22)+1))</f>
        <v/>
      </c>
      <c r="C23" s="1" t="str">
        <f>IF(B23="","",VLOOKUP(B23,Reject!A:Q,3,0))</f>
        <v/>
      </c>
      <c r="D23" s="1" t="str">
        <f>IF(B23="","",VLOOKUP(B23,Reject!A:Q,4,0))</f>
        <v/>
      </c>
      <c r="E23" s="1" t="str">
        <f>IF(B23="","",VLOOKUP(B23,Reject!A:Q,5,0))</f>
        <v/>
      </c>
      <c r="F23" s="1" t="str">
        <f>IF(B23="","",VLOOKUP(B23,Reject!A:Q,6,0))</f>
        <v/>
      </c>
      <c r="G23" s="1" t="str">
        <f>IF(B23="","",VLOOKUP(B23,Reject!A:Q,7,0))</f>
        <v/>
      </c>
      <c r="H23" s="1" t="str">
        <f>IF(B23="","",VLOOKUP(B23,Reject!A:Q,8,0))</f>
        <v/>
      </c>
      <c r="I23" s="1" t="str">
        <f>IF(B23="","",VLOOKUP(B23,Reject!A:Q,9,0))</f>
        <v/>
      </c>
      <c r="J23" s="1" t="str">
        <f>IF(B23="","",VLOOKUP(B23,Reject!A:Q,10,0))</f>
        <v/>
      </c>
      <c r="K23" s="1" t="str">
        <f>IF(B23="","",VLOOKUP(B23,Reject!A:Q,11,0))</f>
        <v/>
      </c>
      <c r="L23" s="1" t="str">
        <f>IF(B23="","",VLOOKUP(B23,Reject!A:Q,12,0))</f>
        <v/>
      </c>
      <c r="M23" s="1" t="str">
        <f>IF(B23="","",VLOOKUP(B23,Reject!A:Q,13,0))</f>
        <v/>
      </c>
      <c r="N23" s="1" t="str">
        <f>IF(B23="","",VLOOKUP(B23,Reject!A:Q,14,0))</f>
        <v/>
      </c>
      <c r="O23" s="2" t="str">
        <f>IF(B23="","",VLOOKUP(B23,Reject!A:Q,15,0))</f>
        <v/>
      </c>
      <c r="P23" s="1" t="str">
        <f>IF(B23="","",VLOOKUP(B23,Reject!A:Q,16,0))</f>
        <v/>
      </c>
      <c r="Q23" s="1" t="str">
        <f>IF(B23="","",VLOOKUP(B23,Reject!A:Q,17,0))</f>
        <v/>
      </c>
      <c r="R23" s="72" t="str">
        <f t="shared" si="0"/>
        <v/>
      </c>
    </row>
    <row r="24" spans="2:18">
      <c r="B24" s="1" t="str">
        <f>IF($B$2=0,"",IF(COUNT($B$3:B23)+1&gt;$B$2,"",COUNT($B$3:B23)+1))</f>
        <v/>
      </c>
      <c r="C24" s="1" t="str">
        <f>IF(B24="","",VLOOKUP(B24,Reject!A:Q,3,0))</f>
        <v/>
      </c>
      <c r="D24" s="1" t="str">
        <f>IF(B24="","",VLOOKUP(B24,Reject!A:Q,4,0))</f>
        <v/>
      </c>
      <c r="E24" s="1" t="str">
        <f>IF(B24="","",VLOOKUP(B24,Reject!A:Q,5,0))</f>
        <v/>
      </c>
      <c r="F24" s="1" t="str">
        <f>IF(B24="","",VLOOKUP(B24,Reject!A:Q,6,0))</f>
        <v/>
      </c>
      <c r="G24" s="1" t="str">
        <f>IF(B24="","",VLOOKUP(B24,Reject!A:Q,7,0))</f>
        <v/>
      </c>
      <c r="H24" s="1" t="str">
        <f>IF(B24="","",VLOOKUP(B24,Reject!A:Q,8,0))</f>
        <v/>
      </c>
      <c r="I24" s="1" t="str">
        <f>IF(B24="","",VLOOKUP(B24,Reject!A:Q,9,0))</f>
        <v/>
      </c>
      <c r="J24" s="1" t="str">
        <f>IF(B24="","",VLOOKUP(B24,Reject!A:Q,10,0))</f>
        <v/>
      </c>
      <c r="K24" s="1" t="str">
        <f>IF(B24="","",VLOOKUP(B24,Reject!A:Q,11,0))</f>
        <v/>
      </c>
      <c r="L24" s="1" t="str">
        <f>IF(B24="","",VLOOKUP(B24,Reject!A:Q,12,0))</f>
        <v/>
      </c>
      <c r="M24" s="1" t="str">
        <f>IF(B24="","",VLOOKUP(B24,Reject!A:Q,13,0))</f>
        <v/>
      </c>
      <c r="N24" s="1" t="str">
        <f>IF(B24="","",VLOOKUP(B24,Reject!A:Q,14,0))</f>
        <v/>
      </c>
      <c r="O24" s="2" t="str">
        <f>IF(B24="","",VLOOKUP(B24,Reject!A:Q,15,0))</f>
        <v/>
      </c>
      <c r="P24" s="1" t="str">
        <f>IF(B24="","",VLOOKUP(B24,Reject!A:Q,16,0))</f>
        <v/>
      </c>
      <c r="Q24" s="1" t="str">
        <f>IF(B24="","",VLOOKUP(B24,Reject!A:Q,17,0))</f>
        <v/>
      </c>
      <c r="R24" s="72" t="str">
        <f t="shared" si="0"/>
        <v/>
      </c>
    </row>
    <row r="25" spans="2:18">
      <c r="B25" s="1" t="str">
        <f>IF($B$2=0,"",IF(COUNT($B$3:B24)+1&gt;$B$2,"",COUNT($B$3:B24)+1))</f>
        <v/>
      </c>
      <c r="C25" s="1" t="str">
        <f>IF(B25="","",VLOOKUP(B25,Reject!A:Q,3,0))</f>
        <v/>
      </c>
      <c r="D25" s="1" t="str">
        <f>IF(B25="","",VLOOKUP(B25,Reject!A:Q,4,0))</f>
        <v/>
      </c>
      <c r="E25" s="1" t="str">
        <f>IF(B25="","",VLOOKUP(B25,Reject!A:Q,5,0))</f>
        <v/>
      </c>
      <c r="F25" s="1" t="str">
        <f>IF(B25="","",VLOOKUP(B25,Reject!A:Q,6,0))</f>
        <v/>
      </c>
      <c r="G25" s="1" t="str">
        <f>IF(B25="","",VLOOKUP(B25,Reject!A:Q,7,0))</f>
        <v/>
      </c>
      <c r="H25" s="1" t="str">
        <f>IF(B25="","",VLOOKUP(B25,Reject!A:Q,8,0))</f>
        <v/>
      </c>
      <c r="I25" s="1" t="str">
        <f>IF(B25="","",VLOOKUP(B25,Reject!A:Q,9,0))</f>
        <v/>
      </c>
      <c r="J25" s="1" t="str">
        <f>IF(B25="","",VLOOKUP(B25,Reject!A:Q,10,0))</f>
        <v/>
      </c>
      <c r="K25" s="1" t="str">
        <f>IF(B25="","",VLOOKUP(B25,Reject!A:Q,11,0))</f>
        <v/>
      </c>
      <c r="L25" s="1" t="str">
        <f>IF(B25="","",VLOOKUP(B25,Reject!A:Q,12,0))</f>
        <v/>
      </c>
      <c r="M25" s="1" t="str">
        <f>IF(B25="","",VLOOKUP(B25,Reject!A:Q,13,0))</f>
        <v/>
      </c>
      <c r="N25" s="1" t="str">
        <f>IF(B25="","",VLOOKUP(B25,Reject!A:Q,14,0))</f>
        <v/>
      </c>
      <c r="O25" s="2" t="str">
        <f>IF(B25="","",VLOOKUP(B25,Reject!A:Q,15,0))</f>
        <v/>
      </c>
      <c r="P25" s="1" t="str">
        <f>IF(B25="","",VLOOKUP(B25,Reject!A:Q,16,0))</f>
        <v/>
      </c>
      <c r="Q25" s="1" t="str">
        <f>IF(B25="","",VLOOKUP(B25,Reject!A:Q,17,0))</f>
        <v/>
      </c>
      <c r="R25" s="72" t="str">
        <f t="shared" si="0"/>
        <v/>
      </c>
    </row>
    <row r="26" spans="2:18">
      <c r="B26" s="1" t="str">
        <f>IF($B$2=0,"",IF(COUNT($B$3:B25)+1&gt;$B$2,"",COUNT($B$3:B25)+1))</f>
        <v/>
      </c>
      <c r="C26" s="1" t="str">
        <f>IF(B26="","",VLOOKUP(B26,Reject!A:Q,3,0))</f>
        <v/>
      </c>
      <c r="D26" s="1" t="str">
        <f>IF(B26="","",VLOOKUP(B26,Reject!A:Q,4,0))</f>
        <v/>
      </c>
      <c r="E26" s="1" t="str">
        <f>IF(B26="","",VLOOKUP(B26,Reject!A:Q,5,0))</f>
        <v/>
      </c>
      <c r="F26" s="1" t="str">
        <f>IF(B26="","",VLOOKUP(B26,Reject!A:Q,6,0))</f>
        <v/>
      </c>
      <c r="G26" s="1" t="str">
        <f>IF(B26="","",VLOOKUP(B26,Reject!A:Q,7,0))</f>
        <v/>
      </c>
      <c r="H26" s="1" t="str">
        <f>IF(B26="","",VLOOKUP(B26,Reject!A:Q,8,0))</f>
        <v/>
      </c>
      <c r="I26" s="1" t="str">
        <f>IF(B26="","",VLOOKUP(B26,Reject!A:Q,9,0))</f>
        <v/>
      </c>
      <c r="J26" s="1" t="str">
        <f>IF(B26="","",VLOOKUP(B26,Reject!A:Q,10,0))</f>
        <v/>
      </c>
      <c r="K26" s="1" t="str">
        <f>IF(B26="","",VLOOKUP(B26,Reject!A:Q,11,0))</f>
        <v/>
      </c>
      <c r="L26" s="1" t="str">
        <f>IF(B26="","",VLOOKUP(B26,Reject!A:Q,12,0))</f>
        <v/>
      </c>
      <c r="M26" s="1" t="str">
        <f>IF(B26="","",VLOOKUP(B26,Reject!A:Q,13,0))</f>
        <v/>
      </c>
      <c r="N26" s="1" t="str">
        <f>IF(B26="","",VLOOKUP(B26,Reject!A:Q,14,0))</f>
        <v/>
      </c>
      <c r="O26" s="2" t="str">
        <f>IF(B26="","",VLOOKUP(B26,Reject!A:Q,15,0))</f>
        <v/>
      </c>
      <c r="P26" s="1" t="str">
        <f>IF(B26="","",VLOOKUP(B26,Reject!A:Q,16,0))</f>
        <v/>
      </c>
      <c r="Q26" s="1" t="str">
        <f>IF(B26="","",VLOOKUP(B26,Reject!A:Q,17,0))</f>
        <v/>
      </c>
      <c r="R26" s="72" t="str">
        <f t="shared" si="0"/>
        <v/>
      </c>
    </row>
    <row r="27" spans="2:18">
      <c r="B27" s="1" t="str">
        <f>IF($B$2=0,"",IF(COUNT($B$3:B26)+1&gt;$B$2,"",COUNT($B$3:B26)+1))</f>
        <v/>
      </c>
      <c r="C27" s="1" t="str">
        <f>IF(B27="","",VLOOKUP(B27,Reject!A:Q,3,0))</f>
        <v/>
      </c>
      <c r="D27" s="1" t="str">
        <f>IF(B27="","",VLOOKUP(B27,Reject!A:Q,4,0))</f>
        <v/>
      </c>
      <c r="E27" s="1" t="str">
        <f>IF(B27="","",VLOOKUP(B27,Reject!A:Q,5,0))</f>
        <v/>
      </c>
      <c r="F27" s="1" t="str">
        <f>IF(B27="","",VLOOKUP(B27,Reject!A:Q,6,0))</f>
        <v/>
      </c>
      <c r="G27" s="1" t="str">
        <f>IF(B27="","",VLOOKUP(B27,Reject!A:Q,7,0))</f>
        <v/>
      </c>
      <c r="H27" s="1" t="str">
        <f>IF(B27="","",VLOOKUP(B27,Reject!A:Q,8,0))</f>
        <v/>
      </c>
      <c r="I27" s="1" t="str">
        <f>IF(B27="","",VLOOKUP(B27,Reject!A:Q,9,0))</f>
        <v/>
      </c>
      <c r="J27" s="1" t="str">
        <f>IF(B27="","",VLOOKUP(B27,Reject!A:Q,10,0))</f>
        <v/>
      </c>
      <c r="K27" s="1" t="str">
        <f>IF(B27="","",VLOOKUP(B27,Reject!A:Q,11,0))</f>
        <v/>
      </c>
      <c r="L27" s="1" t="str">
        <f>IF(B27="","",VLOOKUP(B27,Reject!A:Q,12,0))</f>
        <v/>
      </c>
      <c r="M27" s="1" t="str">
        <f>IF(B27="","",VLOOKUP(B27,Reject!A:Q,13,0))</f>
        <v/>
      </c>
      <c r="N27" s="1" t="str">
        <f>IF(B27="","",VLOOKUP(B27,Reject!A:Q,14,0))</f>
        <v/>
      </c>
      <c r="O27" s="2" t="str">
        <f>IF(B27="","",VLOOKUP(B27,Reject!A:Q,15,0))</f>
        <v/>
      </c>
      <c r="P27" s="1" t="str">
        <f>IF(B27="","",VLOOKUP(B27,Reject!A:Q,16,0))</f>
        <v/>
      </c>
      <c r="Q27" s="1" t="str">
        <f>IF(B27="","",VLOOKUP(B27,Reject!A:Q,17,0))</f>
        <v/>
      </c>
      <c r="R27" s="72" t="str">
        <f t="shared" si="0"/>
        <v/>
      </c>
    </row>
    <row r="28" spans="2:18">
      <c r="B28" s="1" t="str">
        <f>IF($B$2=0,"",IF(COUNT($B$3:B27)+1&gt;$B$2,"",COUNT($B$3:B27)+1))</f>
        <v/>
      </c>
      <c r="C28" s="1" t="str">
        <f>IF(B28="","",VLOOKUP(B28,Reject!A:Q,3,0))</f>
        <v/>
      </c>
      <c r="D28" s="1" t="str">
        <f>IF(B28="","",VLOOKUP(B28,Reject!A:Q,4,0))</f>
        <v/>
      </c>
      <c r="E28" s="1" t="str">
        <f>IF(B28="","",VLOOKUP(B28,Reject!A:Q,5,0))</f>
        <v/>
      </c>
      <c r="F28" s="1" t="str">
        <f>IF(B28="","",VLOOKUP(B28,Reject!A:Q,6,0))</f>
        <v/>
      </c>
      <c r="G28" s="1" t="str">
        <f>IF(B28="","",VLOOKUP(B28,Reject!A:Q,7,0))</f>
        <v/>
      </c>
      <c r="H28" s="1" t="str">
        <f>IF(B28="","",VLOOKUP(B28,Reject!A:Q,8,0))</f>
        <v/>
      </c>
      <c r="I28" s="1" t="str">
        <f>IF(B28="","",VLOOKUP(B28,Reject!A:Q,9,0))</f>
        <v/>
      </c>
      <c r="J28" s="1" t="str">
        <f>IF(B28="","",VLOOKUP(B28,Reject!A:Q,10,0))</f>
        <v/>
      </c>
      <c r="K28" s="1" t="str">
        <f>IF(B28="","",VLOOKUP(B28,Reject!A:Q,11,0))</f>
        <v/>
      </c>
      <c r="L28" s="1" t="str">
        <f>IF(B28="","",VLOOKUP(B28,Reject!A:Q,12,0))</f>
        <v/>
      </c>
      <c r="M28" s="1" t="str">
        <f>IF(B28="","",VLOOKUP(B28,Reject!A:Q,13,0))</f>
        <v/>
      </c>
      <c r="N28" s="1" t="str">
        <f>IF(B28="","",VLOOKUP(B28,Reject!A:Q,14,0))</f>
        <v/>
      </c>
      <c r="O28" s="2" t="str">
        <f>IF(B28="","",VLOOKUP(B28,Reject!A:Q,15,0))</f>
        <v/>
      </c>
      <c r="P28" s="1" t="str">
        <f>IF(B28="","",VLOOKUP(B28,Reject!A:Q,16,0))</f>
        <v/>
      </c>
      <c r="Q28" s="1" t="str">
        <f>IF(B28="","",VLOOKUP(B28,Reject!A:Q,17,0))</f>
        <v/>
      </c>
      <c r="R28" s="72" t="str">
        <f t="shared" si="0"/>
        <v/>
      </c>
    </row>
    <row r="29" spans="2:18">
      <c r="B29" s="1" t="str">
        <f>IF($B$2=0,"",IF(COUNT($B$3:B28)+1&gt;$B$2,"",COUNT($B$3:B28)+1))</f>
        <v/>
      </c>
      <c r="C29" s="1" t="str">
        <f>IF(B29="","",VLOOKUP(B29,Reject!A:Q,3,0))</f>
        <v/>
      </c>
      <c r="D29" s="1" t="str">
        <f>IF(B29="","",VLOOKUP(B29,Reject!A:Q,4,0))</f>
        <v/>
      </c>
      <c r="E29" s="1" t="str">
        <f>IF(B29="","",VLOOKUP(B29,Reject!A:Q,5,0))</f>
        <v/>
      </c>
      <c r="F29" s="1" t="str">
        <f>IF(B29="","",VLOOKUP(B29,Reject!A:Q,6,0))</f>
        <v/>
      </c>
      <c r="G29" s="1" t="str">
        <f>IF(B29="","",VLOOKUP(B29,Reject!A:Q,7,0))</f>
        <v/>
      </c>
      <c r="H29" s="1" t="str">
        <f>IF(B29="","",VLOOKUP(B29,Reject!A:Q,8,0))</f>
        <v/>
      </c>
      <c r="I29" s="1" t="str">
        <f>IF(B29="","",VLOOKUP(B29,Reject!A:Q,9,0))</f>
        <v/>
      </c>
      <c r="J29" s="1" t="str">
        <f>IF(B29="","",VLOOKUP(B29,Reject!A:Q,10,0))</f>
        <v/>
      </c>
      <c r="K29" s="1" t="str">
        <f>IF(B29="","",VLOOKUP(B29,Reject!A:Q,11,0))</f>
        <v/>
      </c>
      <c r="L29" s="1" t="str">
        <f>IF(B29="","",VLOOKUP(B29,Reject!A:Q,12,0))</f>
        <v/>
      </c>
      <c r="M29" s="1" t="str">
        <f>IF(B29="","",VLOOKUP(B29,Reject!A:Q,13,0))</f>
        <v/>
      </c>
      <c r="N29" s="1" t="str">
        <f>IF(B29="","",VLOOKUP(B29,Reject!A:Q,14,0))</f>
        <v/>
      </c>
      <c r="O29" s="2" t="str">
        <f>IF(B29="","",VLOOKUP(B29,Reject!A:Q,15,0))</f>
        <v/>
      </c>
      <c r="P29" s="1" t="str">
        <f>IF(B29="","",VLOOKUP(B29,Reject!A:Q,16,0))</f>
        <v/>
      </c>
      <c r="Q29" s="1" t="str">
        <f>IF(B29="","",VLOOKUP(B29,Reject!A:Q,17,0))</f>
        <v/>
      </c>
      <c r="R29" s="72" t="str">
        <f t="shared" si="0"/>
        <v/>
      </c>
    </row>
    <row r="30" spans="2:18">
      <c r="B30" s="1" t="str">
        <f>IF($B$2=0,"",IF(COUNT($B$3:B29)+1&gt;$B$2,"",COUNT($B$3:B29)+1))</f>
        <v/>
      </c>
      <c r="C30" s="1" t="str">
        <f>IF(B30="","",VLOOKUP(B30,Reject!A:Q,3,0))</f>
        <v/>
      </c>
      <c r="D30" s="1" t="str">
        <f>IF(B30="","",VLOOKUP(B30,Reject!A:Q,4,0))</f>
        <v/>
      </c>
      <c r="E30" s="1" t="str">
        <f>IF(B30="","",VLOOKUP(B30,Reject!A:Q,5,0))</f>
        <v/>
      </c>
      <c r="F30" s="1" t="str">
        <f>IF(B30="","",VLOOKUP(B30,Reject!A:Q,6,0))</f>
        <v/>
      </c>
      <c r="G30" s="1" t="str">
        <f>IF(B30="","",VLOOKUP(B30,Reject!A:Q,7,0))</f>
        <v/>
      </c>
      <c r="H30" s="1" t="str">
        <f>IF(B30="","",VLOOKUP(B30,Reject!A:Q,8,0))</f>
        <v/>
      </c>
      <c r="I30" s="1" t="str">
        <f>IF(B30="","",VLOOKUP(B30,Reject!A:Q,9,0))</f>
        <v/>
      </c>
      <c r="J30" s="1" t="str">
        <f>IF(B30="","",VLOOKUP(B30,Reject!A:Q,10,0))</f>
        <v/>
      </c>
      <c r="K30" s="1" t="str">
        <f>IF(B30="","",VLOOKUP(B30,Reject!A:Q,11,0))</f>
        <v/>
      </c>
      <c r="L30" s="1" t="str">
        <f>IF(B30="","",VLOOKUP(B30,Reject!A:Q,12,0))</f>
        <v/>
      </c>
      <c r="M30" s="1" t="str">
        <f>IF(B30="","",VLOOKUP(B30,Reject!A:Q,13,0))</f>
        <v/>
      </c>
      <c r="N30" s="1" t="str">
        <f>IF(B30="","",VLOOKUP(B30,Reject!A:Q,14,0))</f>
        <v/>
      </c>
      <c r="O30" s="2" t="str">
        <f>IF(B30="","",VLOOKUP(B30,Reject!A:Q,15,0))</f>
        <v/>
      </c>
      <c r="P30" s="1" t="str">
        <f>IF(B30="","",VLOOKUP(B30,Reject!A:Q,16,0))</f>
        <v/>
      </c>
      <c r="Q30" s="1" t="str">
        <f>IF(B30="","",VLOOKUP(B30,Reject!A:Q,17,0))</f>
        <v/>
      </c>
      <c r="R30" s="72" t="str">
        <f t="shared" si="0"/>
        <v/>
      </c>
    </row>
    <row r="31" spans="2:18">
      <c r="B31" s="1" t="str">
        <f>IF($B$2=0,"",IF(COUNT($B$3:B30)+1&gt;$B$2,"",COUNT($B$3:B30)+1))</f>
        <v/>
      </c>
      <c r="C31" s="1" t="str">
        <f>IF(B31="","",VLOOKUP(B31,Reject!A:Q,3,0))</f>
        <v/>
      </c>
      <c r="D31" s="1" t="str">
        <f>IF(B31="","",VLOOKUP(B31,Reject!A:Q,4,0))</f>
        <v/>
      </c>
      <c r="E31" s="1" t="str">
        <f>IF(B31="","",VLOOKUP(B31,Reject!A:Q,5,0))</f>
        <v/>
      </c>
      <c r="F31" s="1" t="str">
        <f>IF(B31="","",VLOOKUP(B31,Reject!A:Q,6,0))</f>
        <v/>
      </c>
      <c r="G31" s="1" t="str">
        <f>IF(B31="","",VLOOKUP(B31,Reject!A:Q,7,0))</f>
        <v/>
      </c>
      <c r="H31" s="1" t="str">
        <f>IF(B31="","",VLOOKUP(B31,Reject!A:Q,8,0))</f>
        <v/>
      </c>
      <c r="I31" s="1" t="str">
        <f>IF(B31="","",VLOOKUP(B31,Reject!A:Q,9,0))</f>
        <v/>
      </c>
      <c r="J31" s="1" t="str">
        <f>IF(B31="","",VLOOKUP(B31,Reject!A:Q,10,0))</f>
        <v/>
      </c>
      <c r="K31" s="1" t="str">
        <f>IF(B31="","",VLOOKUP(B31,Reject!A:Q,11,0))</f>
        <v/>
      </c>
      <c r="L31" s="1" t="str">
        <f>IF(B31="","",VLOOKUP(B31,Reject!A:Q,12,0))</f>
        <v/>
      </c>
      <c r="M31" s="1" t="str">
        <f>IF(B31="","",VLOOKUP(B31,Reject!A:Q,13,0))</f>
        <v/>
      </c>
      <c r="N31" s="1" t="str">
        <f>IF(B31="","",VLOOKUP(B31,Reject!A:Q,14,0))</f>
        <v/>
      </c>
      <c r="O31" s="2" t="str">
        <f>IF(B31="","",VLOOKUP(B31,Reject!A:Q,15,0))</f>
        <v/>
      </c>
      <c r="P31" s="1" t="str">
        <f>IF(B31="","",VLOOKUP(B31,Reject!A:Q,16,0))</f>
        <v/>
      </c>
      <c r="Q31" s="1" t="str">
        <f>IF(B31="","",VLOOKUP(B31,Reject!A:Q,17,0))</f>
        <v/>
      </c>
      <c r="R31" s="72" t="str">
        <f t="shared" si="0"/>
        <v/>
      </c>
    </row>
    <row r="32" spans="2:18">
      <c r="B32" s="1" t="str">
        <f>IF($B$2=0,"",IF(COUNT($B$3:B31)+1&gt;$B$2,"",COUNT($B$3:B31)+1))</f>
        <v/>
      </c>
      <c r="C32" s="1" t="str">
        <f>IF(B32="","",VLOOKUP(B32,Reject!A:Q,3,0))</f>
        <v/>
      </c>
      <c r="D32" s="1" t="str">
        <f>IF(B32="","",VLOOKUP(B32,Reject!A:Q,4,0))</f>
        <v/>
      </c>
      <c r="E32" s="1" t="str">
        <f>IF(B32="","",VLOOKUP(B32,Reject!A:Q,5,0))</f>
        <v/>
      </c>
      <c r="F32" s="1" t="str">
        <f>IF(B32="","",VLOOKUP(B32,Reject!A:Q,6,0))</f>
        <v/>
      </c>
      <c r="G32" s="1" t="str">
        <f>IF(B32="","",VLOOKUP(B32,Reject!A:Q,7,0))</f>
        <v/>
      </c>
      <c r="H32" s="1" t="str">
        <f>IF(B32="","",VLOOKUP(B32,Reject!A:Q,8,0))</f>
        <v/>
      </c>
      <c r="I32" s="1" t="str">
        <f>IF(B32="","",VLOOKUP(B32,Reject!A:Q,9,0))</f>
        <v/>
      </c>
      <c r="J32" s="1" t="str">
        <f>IF(B32="","",VLOOKUP(B32,Reject!A:Q,10,0))</f>
        <v/>
      </c>
      <c r="K32" s="1" t="str">
        <f>IF(B32="","",VLOOKUP(B32,Reject!A:Q,11,0))</f>
        <v/>
      </c>
      <c r="L32" s="1" t="str">
        <f>IF(B32="","",VLOOKUP(B32,Reject!A:Q,12,0))</f>
        <v/>
      </c>
      <c r="M32" s="1" t="str">
        <f>IF(B32="","",VLOOKUP(B32,Reject!A:Q,13,0))</f>
        <v/>
      </c>
      <c r="N32" s="1" t="str">
        <f>IF(B32="","",VLOOKUP(B32,Reject!A:Q,14,0))</f>
        <v/>
      </c>
      <c r="O32" s="2" t="str">
        <f>IF(B32="","",VLOOKUP(B32,Reject!A:Q,15,0))</f>
        <v/>
      </c>
      <c r="P32" s="1" t="str">
        <f>IF(B32="","",VLOOKUP(B32,Reject!A:Q,16,0))</f>
        <v/>
      </c>
      <c r="Q32" s="1" t="str">
        <f>IF(B32="","",VLOOKUP(B32,Reject!A:Q,17,0))</f>
        <v/>
      </c>
      <c r="R32" s="72" t="str">
        <f t="shared" si="0"/>
        <v/>
      </c>
    </row>
    <row r="33" spans="2:18">
      <c r="B33" s="1" t="str">
        <f>IF($B$2=0,"",IF(COUNT($B$3:B32)+1&gt;$B$2,"",COUNT($B$3:B32)+1))</f>
        <v/>
      </c>
      <c r="C33" s="1" t="str">
        <f>IF(B33="","",VLOOKUP(B33,Reject!A:Q,3,0))</f>
        <v/>
      </c>
      <c r="D33" s="1" t="str">
        <f>IF(B33="","",VLOOKUP(B33,Reject!A:Q,4,0))</f>
        <v/>
      </c>
      <c r="E33" s="1" t="str">
        <f>IF(B33="","",VLOOKUP(B33,Reject!A:Q,5,0))</f>
        <v/>
      </c>
      <c r="F33" s="1" t="str">
        <f>IF(B33="","",VLOOKUP(B33,Reject!A:Q,6,0))</f>
        <v/>
      </c>
      <c r="G33" s="1" t="str">
        <f>IF(B33="","",VLOOKUP(B33,Reject!A:Q,7,0))</f>
        <v/>
      </c>
      <c r="H33" s="1" t="str">
        <f>IF(B33="","",VLOOKUP(B33,Reject!A:Q,8,0))</f>
        <v/>
      </c>
      <c r="I33" s="1" t="str">
        <f>IF(B33="","",VLOOKUP(B33,Reject!A:Q,9,0))</f>
        <v/>
      </c>
      <c r="J33" s="1" t="str">
        <f>IF(B33="","",VLOOKUP(B33,Reject!A:Q,10,0))</f>
        <v/>
      </c>
      <c r="K33" s="1" t="str">
        <f>IF(B33="","",VLOOKUP(B33,Reject!A:Q,11,0))</f>
        <v/>
      </c>
      <c r="L33" s="1" t="str">
        <f>IF(B33="","",VLOOKUP(B33,Reject!A:Q,12,0))</f>
        <v/>
      </c>
      <c r="M33" s="1" t="str">
        <f>IF(B33="","",VLOOKUP(B33,Reject!A:Q,13,0))</f>
        <v/>
      </c>
      <c r="N33" s="1" t="str">
        <f>IF(B33="","",VLOOKUP(B33,Reject!A:Q,14,0))</f>
        <v/>
      </c>
      <c r="O33" s="2" t="str">
        <f>IF(B33="","",VLOOKUP(B33,Reject!A:Q,15,0))</f>
        <v/>
      </c>
      <c r="P33" s="1" t="str">
        <f>IF(B33="","",VLOOKUP(B33,Reject!A:Q,16,0))</f>
        <v/>
      </c>
      <c r="Q33" s="1" t="str">
        <f>IF(B33="","",VLOOKUP(B33,Reject!A:Q,17,0))</f>
        <v/>
      </c>
      <c r="R33" s="72" t="str">
        <f t="shared" si="0"/>
        <v/>
      </c>
    </row>
    <row r="34" spans="2:18">
      <c r="B34" s="1" t="str">
        <f>IF($B$2=0,"",IF(COUNT($B$3:B33)+1&gt;$B$2,"",COUNT($B$3:B33)+1))</f>
        <v/>
      </c>
      <c r="C34" s="1" t="str">
        <f>IF(B34="","",VLOOKUP(B34,Reject!A:Q,3,0))</f>
        <v/>
      </c>
      <c r="D34" s="1" t="str">
        <f>IF(B34="","",VLOOKUP(B34,Reject!A:Q,4,0))</f>
        <v/>
      </c>
      <c r="E34" s="1" t="str">
        <f>IF(B34="","",VLOOKUP(B34,Reject!A:Q,5,0))</f>
        <v/>
      </c>
      <c r="F34" s="1" t="str">
        <f>IF(B34="","",VLOOKUP(B34,Reject!A:Q,6,0))</f>
        <v/>
      </c>
      <c r="G34" s="1" t="str">
        <f>IF(B34="","",VLOOKUP(B34,Reject!A:Q,7,0))</f>
        <v/>
      </c>
      <c r="H34" s="1" t="str">
        <f>IF(B34="","",VLOOKUP(B34,Reject!A:Q,8,0))</f>
        <v/>
      </c>
      <c r="I34" s="1" t="str">
        <f>IF(B34="","",VLOOKUP(B34,Reject!A:Q,9,0))</f>
        <v/>
      </c>
      <c r="J34" s="1" t="str">
        <f>IF(B34="","",VLOOKUP(B34,Reject!A:Q,10,0))</f>
        <v/>
      </c>
      <c r="K34" s="1" t="str">
        <f>IF(B34="","",VLOOKUP(B34,Reject!A:Q,11,0))</f>
        <v/>
      </c>
      <c r="L34" s="1" t="str">
        <f>IF(B34="","",VLOOKUP(B34,Reject!A:Q,12,0))</f>
        <v/>
      </c>
      <c r="M34" s="1" t="str">
        <f>IF(B34="","",VLOOKUP(B34,Reject!A:Q,13,0))</f>
        <v/>
      </c>
      <c r="N34" s="1" t="str">
        <f>IF(B34="","",VLOOKUP(B34,Reject!A:Q,14,0))</f>
        <v/>
      </c>
      <c r="O34" s="2" t="str">
        <f>IF(B34="","",VLOOKUP(B34,Reject!A:Q,15,0))</f>
        <v/>
      </c>
      <c r="P34" s="1" t="str">
        <f>IF(B34="","",VLOOKUP(B34,Reject!A:Q,16,0))</f>
        <v/>
      </c>
      <c r="Q34" s="1" t="str">
        <f>IF(B34="","",VLOOKUP(B34,Reject!A:Q,17,0))</f>
        <v/>
      </c>
      <c r="R34" s="72" t="str">
        <f t="shared" si="0"/>
        <v/>
      </c>
    </row>
    <row r="35" spans="2:18">
      <c r="B35" s="1" t="str">
        <f>IF($B$2=0,"",IF(COUNT($B$3:B34)+1&gt;$B$2,"",COUNT($B$3:B34)+1))</f>
        <v/>
      </c>
      <c r="C35" s="1" t="str">
        <f>IF(B35="","",VLOOKUP(B35,Reject!A:Q,3,0))</f>
        <v/>
      </c>
      <c r="D35" s="1" t="str">
        <f>IF(B35="","",VLOOKUP(B35,Reject!A:Q,4,0))</f>
        <v/>
      </c>
      <c r="E35" s="1" t="str">
        <f>IF(B35="","",VLOOKUP(B35,Reject!A:Q,5,0))</f>
        <v/>
      </c>
      <c r="F35" s="1" t="str">
        <f>IF(B35="","",VLOOKUP(B35,Reject!A:Q,6,0))</f>
        <v/>
      </c>
      <c r="G35" s="1" t="str">
        <f>IF(B35="","",VLOOKUP(B35,Reject!A:Q,7,0))</f>
        <v/>
      </c>
      <c r="H35" s="1" t="str">
        <f>IF(B35="","",VLOOKUP(B35,Reject!A:Q,8,0))</f>
        <v/>
      </c>
      <c r="I35" s="1" t="str">
        <f>IF(B35="","",VLOOKUP(B35,Reject!A:Q,9,0))</f>
        <v/>
      </c>
      <c r="J35" s="1" t="str">
        <f>IF(B35="","",VLOOKUP(B35,Reject!A:Q,10,0))</f>
        <v/>
      </c>
      <c r="K35" s="1" t="str">
        <f>IF(B35="","",VLOOKUP(B35,Reject!A:Q,11,0))</f>
        <v/>
      </c>
      <c r="L35" s="1" t="str">
        <f>IF(B35="","",VLOOKUP(B35,Reject!A:Q,12,0))</f>
        <v/>
      </c>
      <c r="M35" s="1" t="str">
        <f>IF(B35="","",VLOOKUP(B35,Reject!A:Q,13,0))</f>
        <v/>
      </c>
      <c r="N35" s="1" t="str">
        <f>IF(B35="","",VLOOKUP(B35,Reject!A:Q,14,0))</f>
        <v/>
      </c>
      <c r="O35" s="2" t="str">
        <f>IF(B35="","",VLOOKUP(B35,Reject!A:Q,15,0))</f>
        <v/>
      </c>
      <c r="P35" s="1" t="str">
        <f>IF(B35="","",VLOOKUP(B35,Reject!A:Q,16,0))</f>
        <v/>
      </c>
      <c r="Q35" s="1" t="str">
        <f>IF(B35="","",VLOOKUP(B35,Reject!A:Q,17,0))</f>
        <v/>
      </c>
      <c r="R35" s="72" t="str">
        <f t="shared" si="0"/>
        <v/>
      </c>
    </row>
    <row r="36" spans="2:18">
      <c r="B36" s="1" t="str">
        <f>IF($B$2=0,"",IF(COUNT($B$3:B35)+1&gt;$B$2,"",COUNT($B$3:B35)+1))</f>
        <v/>
      </c>
      <c r="C36" s="1" t="str">
        <f>IF(B36="","",VLOOKUP(B36,Reject!A:Q,3,0))</f>
        <v/>
      </c>
      <c r="D36" s="1" t="str">
        <f>IF(B36="","",VLOOKUP(B36,Reject!A:Q,4,0))</f>
        <v/>
      </c>
      <c r="E36" s="1" t="str">
        <f>IF(B36="","",VLOOKUP(B36,Reject!A:Q,5,0))</f>
        <v/>
      </c>
      <c r="F36" s="1" t="str">
        <f>IF(B36="","",VLOOKUP(B36,Reject!A:Q,6,0))</f>
        <v/>
      </c>
      <c r="G36" s="1" t="str">
        <f>IF(B36="","",VLOOKUP(B36,Reject!A:Q,7,0))</f>
        <v/>
      </c>
      <c r="H36" s="1" t="str">
        <f>IF(B36="","",VLOOKUP(B36,Reject!A:Q,8,0))</f>
        <v/>
      </c>
      <c r="I36" s="1" t="str">
        <f>IF(B36="","",VLOOKUP(B36,Reject!A:Q,9,0))</f>
        <v/>
      </c>
      <c r="J36" s="1" t="str">
        <f>IF(B36="","",VLOOKUP(B36,Reject!A:Q,10,0))</f>
        <v/>
      </c>
      <c r="K36" s="1" t="str">
        <f>IF(B36="","",VLOOKUP(B36,Reject!A:Q,11,0))</f>
        <v/>
      </c>
      <c r="L36" s="1" t="str">
        <f>IF(B36="","",VLOOKUP(B36,Reject!A:Q,12,0))</f>
        <v/>
      </c>
      <c r="M36" s="1" t="str">
        <f>IF(B36="","",VLOOKUP(B36,Reject!A:Q,13,0))</f>
        <v/>
      </c>
      <c r="N36" s="1" t="str">
        <f>IF(B36="","",VLOOKUP(B36,Reject!A:Q,14,0))</f>
        <v/>
      </c>
      <c r="O36" s="2" t="str">
        <f>IF(B36="","",VLOOKUP(B36,Reject!A:Q,15,0))</f>
        <v/>
      </c>
      <c r="P36" s="1" t="str">
        <f>IF(B36="","",VLOOKUP(B36,Reject!A:Q,16,0))</f>
        <v/>
      </c>
      <c r="Q36" s="1" t="str">
        <f>IF(B36="","",VLOOKUP(B36,Reject!A:Q,17,0))</f>
        <v/>
      </c>
      <c r="R36" s="72" t="str">
        <f t="shared" si="0"/>
        <v/>
      </c>
    </row>
    <row r="37" spans="2:18">
      <c r="B37" s="1" t="str">
        <f>IF($B$2=0,"",IF(COUNT($B$3:B36)+1&gt;$B$2,"",COUNT($B$3:B36)+1))</f>
        <v/>
      </c>
      <c r="C37" s="1" t="str">
        <f>IF(B37="","",VLOOKUP(B37,Reject!A:Q,3,0))</f>
        <v/>
      </c>
      <c r="D37" s="1" t="str">
        <f>IF(B37="","",VLOOKUP(B37,Reject!A:Q,4,0))</f>
        <v/>
      </c>
      <c r="E37" s="1" t="str">
        <f>IF(B37="","",VLOOKUP(B37,Reject!A:Q,5,0))</f>
        <v/>
      </c>
      <c r="F37" s="1" t="str">
        <f>IF(B37="","",VLOOKUP(B37,Reject!A:Q,6,0))</f>
        <v/>
      </c>
      <c r="G37" s="1" t="str">
        <f>IF(B37="","",VLOOKUP(B37,Reject!A:Q,7,0))</f>
        <v/>
      </c>
      <c r="H37" s="1" t="str">
        <f>IF(B37="","",VLOOKUP(B37,Reject!A:Q,8,0))</f>
        <v/>
      </c>
      <c r="I37" s="1" t="str">
        <f>IF(B37="","",VLOOKUP(B37,Reject!A:Q,9,0))</f>
        <v/>
      </c>
      <c r="J37" s="1" t="str">
        <f>IF(B37="","",VLOOKUP(B37,Reject!A:Q,10,0))</f>
        <v/>
      </c>
      <c r="K37" s="1" t="str">
        <f>IF(B37="","",VLOOKUP(B37,Reject!A:Q,11,0))</f>
        <v/>
      </c>
      <c r="L37" s="1" t="str">
        <f>IF(B37="","",VLOOKUP(B37,Reject!A:Q,12,0))</f>
        <v/>
      </c>
      <c r="M37" s="1" t="str">
        <f>IF(B37="","",VLOOKUP(B37,Reject!A:Q,13,0))</f>
        <v/>
      </c>
      <c r="N37" s="1" t="str">
        <f>IF(B37="","",VLOOKUP(B37,Reject!A:Q,14,0))</f>
        <v/>
      </c>
      <c r="O37" s="2" t="str">
        <f>IF(B37="","",VLOOKUP(B37,Reject!A:Q,15,0))</f>
        <v/>
      </c>
      <c r="P37" s="1" t="str">
        <f>IF(B37="","",VLOOKUP(B37,Reject!A:Q,16,0))</f>
        <v/>
      </c>
      <c r="Q37" s="1" t="str">
        <f>IF(B37="","",VLOOKUP(B37,Reject!A:Q,17,0))</f>
        <v/>
      </c>
      <c r="R37" s="72" t="str">
        <f t="shared" si="0"/>
        <v/>
      </c>
    </row>
    <row r="38" spans="2:18">
      <c r="B38" s="1" t="str">
        <f>IF($B$2=0,"",IF(COUNT($B$3:B37)+1&gt;$B$2,"",COUNT($B$3:B37)+1))</f>
        <v/>
      </c>
      <c r="C38" s="1" t="str">
        <f>IF(B38="","",VLOOKUP(B38,Reject!A:Q,3,0))</f>
        <v/>
      </c>
      <c r="D38" s="1" t="str">
        <f>IF(B38="","",VLOOKUP(B38,Reject!A:Q,4,0))</f>
        <v/>
      </c>
      <c r="E38" s="1" t="str">
        <f>IF(B38="","",VLOOKUP(B38,Reject!A:Q,5,0))</f>
        <v/>
      </c>
      <c r="F38" s="1" t="str">
        <f>IF(B38="","",VLOOKUP(B38,Reject!A:Q,6,0))</f>
        <v/>
      </c>
      <c r="G38" s="1" t="str">
        <f>IF(B38="","",VLOOKUP(B38,Reject!A:Q,7,0))</f>
        <v/>
      </c>
      <c r="H38" s="1" t="str">
        <f>IF(B38="","",VLOOKUP(B38,Reject!A:Q,8,0))</f>
        <v/>
      </c>
      <c r="I38" s="1" t="str">
        <f>IF(B38="","",VLOOKUP(B38,Reject!A:Q,9,0))</f>
        <v/>
      </c>
      <c r="J38" s="1" t="str">
        <f>IF(B38="","",VLOOKUP(B38,Reject!A:Q,10,0))</f>
        <v/>
      </c>
      <c r="K38" s="1" t="str">
        <f>IF(B38="","",VLOOKUP(B38,Reject!A:Q,11,0))</f>
        <v/>
      </c>
      <c r="L38" s="1" t="str">
        <f>IF(B38="","",VLOOKUP(B38,Reject!A:Q,12,0))</f>
        <v/>
      </c>
      <c r="M38" s="1" t="str">
        <f>IF(B38="","",VLOOKUP(B38,Reject!A:Q,13,0))</f>
        <v/>
      </c>
      <c r="N38" s="1" t="str">
        <f>IF(B38="","",VLOOKUP(B38,Reject!A:Q,14,0))</f>
        <v/>
      </c>
      <c r="O38" s="2" t="str">
        <f>IF(B38="","",VLOOKUP(B38,Reject!A:Q,15,0))</f>
        <v/>
      </c>
      <c r="P38" s="1" t="str">
        <f>IF(B38="","",VLOOKUP(B38,Reject!A:Q,16,0))</f>
        <v/>
      </c>
      <c r="Q38" s="1" t="str">
        <f>IF(B38="","",VLOOKUP(B38,Reject!A:Q,17,0))</f>
        <v/>
      </c>
      <c r="R38" s="72" t="str">
        <f t="shared" si="0"/>
        <v/>
      </c>
    </row>
    <row r="39" spans="2:18">
      <c r="B39" s="1" t="str">
        <f>IF($B$2=0,"",IF(COUNT($B$3:B38)+1&gt;$B$2,"",COUNT($B$3:B38)+1))</f>
        <v/>
      </c>
      <c r="C39" s="1" t="str">
        <f>IF(B39="","",VLOOKUP(B39,Reject!A:Q,3,0))</f>
        <v/>
      </c>
      <c r="D39" s="1" t="str">
        <f>IF(B39="","",VLOOKUP(B39,Reject!A:Q,4,0))</f>
        <v/>
      </c>
      <c r="E39" s="1" t="str">
        <f>IF(B39="","",VLOOKUP(B39,Reject!A:Q,5,0))</f>
        <v/>
      </c>
      <c r="F39" s="1" t="str">
        <f>IF(B39="","",VLOOKUP(B39,Reject!A:Q,6,0))</f>
        <v/>
      </c>
      <c r="G39" s="1" t="str">
        <f>IF(B39="","",VLOOKUP(B39,Reject!A:Q,7,0))</f>
        <v/>
      </c>
      <c r="H39" s="1" t="str">
        <f>IF(B39="","",VLOOKUP(B39,Reject!A:Q,8,0))</f>
        <v/>
      </c>
      <c r="I39" s="1" t="str">
        <f>IF(B39="","",VLOOKUP(B39,Reject!A:Q,9,0))</f>
        <v/>
      </c>
      <c r="J39" s="1" t="str">
        <f>IF(B39="","",VLOOKUP(B39,Reject!A:Q,10,0))</f>
        <v/>
      </c>
      <c r="K39" s="1" t="str">
        <f>IF(B39="","",VLOOKUP(B39,Reject!A:Q,11,0))</f>
        <v/>
      </c>
      <c r="L39" s="1" t="str">
        <f>IF(B39="","",VLOOKUP(B39,Reject!A:Q,12,0))</f>
        <v/>
      </c>
      <c r="M39" s="1" t="str">
        <f>IF(B39="","",VLOOKUP(B39,Reject!A:Q,13,0))</f>
        <v/>
      </c>
      <c r="N39" s="1" t="str">
        <f>IF(B39="","",VLOOKUP(B39,Reject!A:Q,14,0))</f>
        <v/>
      </c>
      <c r="O39" s="2" t="str">
        <f>IF(B39="","",VLOOKUP(B39,Reject!A:Q,15,0))</f>
        <v/>
      </c>
      <c r="P39" s="1" t="str">
        <f>IF(B39="","",VLOOKUP(B39,Reject!A:Q,16,0))</f>
        <v/>
      </c>
      <c r="Q39" s="1" t="str">
        <f>IF(B39="","",VLOOKUP(B39,Reject!A:Q,17,0))</f>
        <v/>
      </c>
      <c r="R39" s="72" t="str">
        <f t="shared" si="0"/>
        <v/>
      </c>
    </row>
    <row r="40" spans="2:18">
      <c r="B40" s="1" t="str">
        <f>IF($B$2=0,"",IF(COUNT($B$3:B39)+1&gt;$B$2,"",COUNT($B$3:B39)+1))</f>
        <v/>
      </c>
      <c r="C40" s="1" t="str">
        <f>IF(B40="","",VLOOKUP(B40,Reject!A:Q,3,0))</f>
        <v/>
      </c>
      <c r="D40" s="1" t="str">
        <f>IF(B40="","",VLOOKUP(B40,Reject!A:Q,4,0))</f>
        <v/>
      </c>
      <c r="E40" s="1" t="str">
        <f>IF(B40="","",VLOOKUP(B40,Reject!A:Q,5,0))</f>
        <v/>
      </c>
      <c r="F40" s="1" t="str">
        <f>IF(B40="","",VLOOKUP(B40,Reject!A:Q,6,0))</f>
        <v/>
      </c>
      <c r="G40" s="1" t="str">
        <f>IF(B40="","",VLOOKUP(B40,Reject!A:Q,7,0))</f>
        <v/>
      </c>
      <c r="H40" s="1" t="str">
        <f>IF(B40="","",VLOOKUP(B40,Reject!A:Q,8,0))</f>
        <v/>
      </c>
      <c r="I40" s="1" t="str">
        <f>IF(B40="","",VLOOKUP(B40,Reject!A:Q,9,0))</f>
        <v/>
      </c>
      <c r="J40" s="1" t="str">
        <f>IF(B40="","",VLOOKUP(B40,Reject!A:Q,10,0))</f>
        <v/>
      </c>
      <c r="K40" s="1" t="str">
        <f>IF(B40="","",VLOOKUP(B40,Reject!A:Q,11,0))</f>
        <v/>
      </c>
      <c r="L40" s="1" t="str">
        <f>IF(B40="","",VLOOKUP(B40,Reject!A:Q,12,0))</f>
        <v/>
      </c>
      <c r="M40" s="1" t="str">
        <f>IF(B40="","",VLOOKUP(B40,Reject!A:Q,13,0))</f>
        <v/>
      </c>
      <c r="N40" s="1" t="str">
        <f>IF(B40="","",VLOOKUP(B40,Reject!A:Q,14,0))</f>
        <v/>
      </c>
      <c r="O40" s="2" t="str">
        <f>IF(B40="","",VLOOKUP(B40,Reject!A:Q,15,0))</f>
        <v/>
      </c>
      <c r="P40" s="1" t="str">
        <f>IF(B40="","",VLOOKUP(B40,Reject!A:Q,16,0))</f>
        <v/>
      </c>
      <c r="Q40" s="1" t="str">
        <f>IF(B40="","",VLOOKUP(B40,Reject!A:Q,17,0))</f>
        <v/>
      </c>
      <c r="R40" s="72" t="str">
        <f t="shared" si="0"/>
        <v/>
      </c>
    </row>
    <row r="41" spans="2:18">
      <c r="B41" s="1" t="str">
        <f>IF($B$2=0,"",IF(COUNT($B$3:B40)+1&gt;$B$2,"",COUNT($B$3:B40)+1))</f>
        <v/>
      </c>
      <c r="C41" s="1" t="str">
        <f>IF(B41="","",VLOOKUP(B41,Reject!A:Q,3,0))</f>
        <v/>
      </c>
      <c r="D41" s="1" t="str">
        <f>IF(B41="","",VLOOKUP(B41,Reject!A:Q,4,0))</f>
        <v/>
      </c>
      <c r="E41" s="1" t="str">
        <f>IF(B41="","",VLOOKUP(B41,Reject!A:Q,5,0))</f>
        <v/>
      </c>
      <c r="F41" s="1" t="str">
        <f>IF(B41="","",VLOOKUP(B41,Reject!A:Q,6,0))</f>
        <v/>
      </c>
      <c r="G41" s="1" t="str">
        <f>IF(B41="","",VLOOKUP(B41,Reject!A:Q,7,0))</f>
        <v/>
      </c>
      <c r="H41" s="1" t="str">
        <f>IF(B41="","",VLOOKUP(B41,Reject!A:Q,8,0))</f>
        <v/>
      </c>
      <c r="I41" s="1" t="str">
        <f>IF(B41="","",VLOOKUP(B41,Reject!A:Q,9,0))</f>
        <v/>
      </c>
      <c r="J41" s="1" t="str">
        <f>IF(B41="","",VLOOKUP(B41,Reject!A:Q,10,0))</f>
        <v/>
      </c>
      <c r="K41" s="1" t="str">
        <f>IF(B41="","",VLOOKUP(B41,Reject!A:Q,11,0))</f>
        <v/>
      </c>
      <c r="L41" s="1" t="str">
        <f>IF(B41="","",VLOOKUP(B41,Reject!A:Q,12,0))</f>
        <v/>
      </c>
      <c r="M41" s="1" t="str">
        <f>IF(B41="","",VLOOKUP(B41,Reject!A:Q,13,0))</f>
        <v/>
      </c>
      <c r="N41" s="1" t="str">
        <f>IF(B41="","",VLOOKUP(B41,Reject!A:Q,14,0))</f>
        <v/>
      </c>
      <c r="O41" s="2" t="str">
        <f>IF(B41="","",VLOOKUP(B41,Reject!A:Q,15,0))</f>
        <v/>
      </c>
      <c r="P41" s="1" t="str">
        <f>IF(B41="","",VLOOKUP(B41,Reject!A:Q,16,0))</f>
        <v/>
      </c>
      <c r="Q41" s="1" t="str">
        <f>IF(B41="","",VLOOKUP(B41,Reject!A:Q,17,0))</f>
        <v/>
      </c>
      <c r="R41" s="72" t="str">
        <f t="shared" si="0"/>
        <v/>
      </c>
    </row>
    <row r="42" spans="2:18">
      <c r="B42" s="1" t="str">
        <f>IF($B$2=0,"",IF(COUNT($B$3:B41)+1&gt;$B$2,"",COUNT($B$3:B41)+1))</f>
        <v/>
      </c>
      <c r="C42" s="1" t="str">
        <f>IF(B42="","",VLOOKUP(B42,Reject!A:Q,3,0))</f>
        <v/>
      </c>
      <c r="D42" s="1" t="str">
        <f>IF(B42="","",VLOOKUP(B42,Reject!A:Q,4,0))</f>
        <v/>
      </c>
      <c r="E42" s="1" t="str">
        <f>IF(B42="","",VLOOKUP(B42,Reject!A:Q,5,0))</f>
        <v/>
      </c>
      <c r="F42" s="1" t="str">
        <f>IF(B42="","",VLOOKUP(B42,Reject!A:Q,6,0))</f>
        <v/>
      </c>
      <c r="G42" s="1" t="str">
        <f>IF(B42="","",VLOOKUP(B42,Reject!A:Q,7,0))</f>
        <v/>
      </c>
      <c r="H42" s="1" t="str">
        <f>IF(B42="","",VLOOKUP(B42,Reject!A:Q,8,0))</f>
        <v/>
      </c>
      <c r="I42" s="1" t="str">
        <f>IF(B42="","",VLOOKUP(B42,Reject!A:Q,9,0))</f>
        <v/>
      </c>
      <c r="J42" s="1" t="str">
        <f>IF(B42="","",VLOOKUP(B42,Reject!A:Q,10,0))</f>
        <v/>
      </c>
      <c r="K42" s="1" t="str">
        <f>IF(B42="","",VLOOKUP(B42,Reject!A:Q,11,0))</f>
        <v/>
      </c>
      <c r="L42" s="1" t="str">
        <f>IF(B42="","",VLOOKUP(B42,Reject!A:Q,12,0))</f>
        <v/>
      </c>
      <c r="M42" s="1" t="str">
        <f>IF(B42="","",VLOOKUP(B42,Reject!A:Q,13,0))</f>
        <v/>
      </c>
      <c r="N42" s="1" t="str">
        <f>IF(B42="","",VLOOKUP(B42,Reject!A:Q,14,0))</f>
        <v/>
      </c>
      <c r="O42" s="2" t="str">
        <f>IF(B42="","",VLOOKUP(B42,Reject!A:Q,15,0))</f>
        <v/>
      </c>
      <c r="P42" s="1" t="str">
        <f>IF(B42="","",VLOOKUP(B42,Reject!A:Q,16,0))</f>
        <v/>
      </c>
      <c r="Q42" s="1" t="str">
        <f>IF(B42="","",VLOOKUP(B42,Reject!A:Q,17,0))</f>
        <v/>
      </c>
      <c r="R42" s="72" t="str">
        <f t="shared" si="0"/>
        <v/>
      </c>
    </row>
    <row r="43" spans="2:18">
      <c r="B43" s="1" t="str">
        <f>IF($B$2=0,"",IF(COUNT($B$3:B42)+1&gt;$B$2,"",COUNT($B$3:B42)+1))</f>
        <v/>
      </c>
      <c r="C43" s="1" t="str">
        <f>IF(B43="","",VLOOKUP(B43,Reject!A:Q,3,0))</f>
        <v/>
      </c>
      <c r="D43" s="1" t="str">
        <f>IF(B43="","",VLOOKUP(B43,Reject!A:Q,4,0))</f>
        <v/>
      </c>
      <c r="E43" s="1" t="str">
        <f>IF(B43="","",VLOOKUP(B43,Reject!A:Q,5,0))</f>
        <v/>
      </c>
      <c r="F43" s="1" t="str">
        <f>IF(B43="","",VLOOKUP(B43,Reject!A:Q,6,0))</f>
        <v/>
      </c>
      <c r="G43" s="1" t="str">
        <f>IF(B43="","",VLOOKUP(B43,Reject!A:Q,7,0))</f>
        <v/>
      </c>
      <c r="H43" s="1" t="str">
        <f>IF(B43="","",VLOOKUP(B43,Reject!A:Q,8,0))</f>
        <v/>
      </c>
      <c r="I43" s="1" t="str">
        <f>IF(B43="","",VLOOKUP(B43,Reject!A:Q,9,0))</f>
        <v/>
      </c>
      <c r="J43" s="1" t="str">
        <f>IF(B43="","",VLOOKUP(B43,Reject!A:Q,10,0))</f>
        <v/>
      </c>
      <c r="K43" s="1" t="str">
        <f>IF(B43="","",VLOOKUP(B43,Reject!A:Q,11,0))</f>
        <v/>
      </c>
      <c r="L43" s="1" t="str">
        <f>IF(B43="","",VLOOKUP(B43,Reject!A:Q,12,0))</f>
        <v/>
      </c>
      <c r="M43" s="1" t="str">
        <f>IF(B43="","",VLOOKUP(B43,Reject!A:Q,13,0))</f>
        <v/>
      </c>
      <c r="N43" s="1" t="str">
        <f>IF(B43="","",VLOOKUP(B43,Reject!A:Q,14,0))</f>
        <v/>
      </c>
      <c r="O43" s="2" t="str">
        <f>IF(B43="","",VLOOKUP(B43,Reject!A:Q,15,0))</f>
        <v/>
      </c>
      <c r="P43" s="1" t="str">
        <f>IF(B43="","",VLOOKUP(B43,Reject!A:Q,16,0))</f>
        <v/>
      </c>
      <c r="Q43" s="1" t="str">
        <f>IF(B43="","",VLOOKUP(B43,Reject!A:Q,17,0))</f>
        <v/>
      </c>
      <c r="R43" s="72" t="str">
        <f t="shared" si="0"/>
        <v/>
      </c>
    </row>
    <row r="44" spans="2:18">
      <c r="B44" s="1" t="str">
        <f>IF($B$2=0,"",IF(COUNT($B$3:B43)+1&gt;$B$2,"",COUNT($B$3:B43)+1))</f>
        <v/>
      </c>
      <c r="C44" s="1" t="str">
        <f>IF(B44="","",VLOOKUP(B44,Reject!A:Q,3,0))</f>
        <v/>
      </c>
      <c r="D44" s="1" t="str">
        <f>IF(B44="","",VLOOKUP(B44,Reject!A:Q,4,0))</f>
        <v/>
      </c>
      <c r="E44" s="1" t="str">
        <f>IF(B44="","",VLOOKUP(B44,Reject!A:Q,5,0))</f>
        <v/>
      </c>
      <c r="F44" s="1" t="str">
        <f>IF(B44="","",VLOOKUP(B44,Reject!A:Q,6,0))</f>
        <v/>
      </c>
      <c r="G44" s="1" t="str">
        <f>IF(B44="","",VLOOKUP(B44,Reject!A:Q,7,0))</f>
        <v/>
      </c>
      <c r="H44" s="1" t="str">
        <f>IF(B44="","",VLOOKUP(B44,Reject!A:Q,8,0))</f>
        <v/>
      </c>
      <c r="I44" s="1" t="str">
        <f>IF(B44="","",VLOOKUP(B44,Reject!A:Q,9,0))</f>
        <v/>
      </c>
      <c r="J44" s="1" t="str">
        <f>IF(B44="","",VLOOKUP(B44,Reject!A:Q,10,0))</f>
        <v/>
      </c>
      <c r="K44" s="1" t="str">
        <f>IF(B44="","",VLOOKUP(B44,Reject!A:Q,11,0))</f>
        <v/>
      </c>
      <c r="L44" s="1" t="str">
        <f>IF(B44="","",VLOOKUP(B44,Reject!A:Q,12,0))</f>
        <v/>
      </c>
      <c r="M44" s="1" t="str">
        <f>IF(B44="","",VLOOKUP(B44,Reject!A:Q,13,0))</f>
        <v/>
      </c>
      <c r="N44" s="1" t="str">
        <f>IF(B44="","",VLOOKUP(B44,Reject!A:Q,14,0))</f>
        <v/>
      </c>
      <c r="O44" s="2" t="str">
        <f>IF(B44="","",VLOOKUP(B44,Reject!A:Q,15,0))</f>
        <v/>
      </c>
      <c r="P44" s="1" t="str">
        <f>IF(B44="","",VLOOKUP(B44,Reject!A:Q,16,0))</f>
        <v/>
      </c>
      <c r="Q44" s="1" t="str">
        <f>IF(B44="","",VLOOKUP(B44,Reject!A:Q,17,0))</f>
        <v/>
      </c>
      <c r="R44" s="72" t="str">
        <f t="shared" si="0"/>
        <v/>
      </c>
    </row>
    <row r="45" spans="2:18">
      <c r="B45" s="1" t="str">
        <f>IF($B$2=0,"",IF(COUNT($B$3:B44)+1&gt;$B$2,"",COUNT($B$3:B44)+1))</f>
        <v/>
      </c>
      <c r="C45" s="1" t="str">
        <f>IF(B45="","",VLOOKUP(B45,Reject!A:Q,3,0))</f>
        <v/>
      </c>
      <c r="D45" s="1" t="str">
        <f>IF(B45="","",VLOOKUP(B45,Reject!A:Q,4,0))</f>
        <v/>
      </c>
      <c r="E45" s="1" t="str">
        <f>IF(B45="","",VLOOKUP(B45,Reject!A:Q,5,0))</f>
        <v/>
      </c>
      <c r="F45" s="1" t="str">
        <f>IF(B45="","",VLOOKUP(B45,Reject!A:Q,6,0))</f>
        <v/>
      </c>
      <c r="G45" s="1" t="str">
        <f>IF(B45="","",VLOOKUP(B45,Reject!A:Q,7,0))</f>
        <v/>
      </c>
      <c r="H45" s="1" t="str">
        <f>IF(B45="","",VLOOKUP(B45,Reject!A:Q,8,0))</f>
        <v/>
      </c>
      <c r="I45" s="1" t="str">
        <f>IF(B45="","",VLOOKUP(B45,Reject!A:Q,9,0))</f>
        <v/>
      </c>
      <c r="J45" s="1" t="str">
        <f>IF(B45="","",VLOOKUP(B45,Reject!A:Q,10,0))</f>
        <v/>
      </c>
      <c r="K45" s="1" t="str">
        <f>IF(B45="","",VLOOKUP(B45,Reject!A:Q,11,0))</f>
        <v/>
      </c>
      <c r="L45" s="1" t="str">
        <f>IF(B45="","",VLOOKUP(B45,Reject!A:Q,12,0))</f>
        <v/>
      </c>
      <c r="M45" s="1" t="str">
        <f>IF(B45="","",VLOOKUP(B45,Reject!A:Q,13,0))</f>
        <v/>
      </c>
      <c r="N45" s="1" t="str">
        <f>IF(B45="","",VLOOKUP(B45,Reject!A:Q,14,0))</f>
        <v/>
      </c>
      <c r="O45" s="2" t="str">
        <f>IF(B45="","",VLOOKUP(B45,Reject!A:Q,15,0))</f>
        <v/>
      </c>
      <c r="P45" s="1" t="str">
        <f>IF(B45="","",VLOOKUP(B45,Reject!A:Q,16,0))</f>
        <v/>
      </c>
      <c r="Q45" s="1" t="str">
        <f>IF(B45="","",VLOOKUP(B45,Reject!A:Q,17,0))</f>
        <v/>
      </c>
      <c r="R45" s="72" t="str">
        <f t="shared" si="0"/>
        <v/>
      </c>
    </row>
    <row r="46" spans="2:18">
      <c r="B46" s="1" t="str">
        <f>IF($B$2=0,"",IF(COUNT($B$3:B45)+1&gt;$B$2,"",COUNT($B$3:B45)+1))</f>
        <v/>
      </c>
      <c r="C46" s="1" t="str">
        <f>IF(B46="","",VLOOKUP(B46,Reject!A:Q,3,0))</f>
        <v/>
      </c>
      <c r="D46" s="1" t="str">
        <f>IF(B46="","",VLOOKUP(B46,Reject!A:Q,4,0))</f>
        <v/>
      </c>
      <c r="E46" s="1" t="str">
        <f>IF(B46="","",VLOOKUP(B46,Reject!A:Q,5,0))</f>
        <v/>
      </c>
      <c r="F46" s="1" t="str">
        <f>IF(B46="","",VLOOKUP(B46,Reject!A:Q,6,0))</f>
        <v/>
      </c>
      <c r="G46" s="1" t="str">
        <f>IF(B46="","",VLOOKUP(B46,Reject!A:Q,7,0))</f>
        <v/>
      </c>
      <c r="H46" s="1" t="str">
        <f>IF(B46="","",VLOOKUP(B46,Reject!A:Q,8,0))</f>
        <v/>
      </c>
      <c r="I46" s="1" t="str">
        <f>IF(B46="","",VLOOKUP(B46,Reject!A:Q,9,0))</f>
        <v/>
      </c>
      <c r="J46" s="1" t="str">
        <f>IF(B46="","",VLOOKUP(B46,Reject!A:Q,10,0))</f>
        <v/>
      </c>
      <c r="K46" s="1" t="str">
        <f>IF(B46="","",VLOOKUP(B46,Reject!A:Q,11,0))</f>
        <v/>
      </c>
      <c r="L46" s="1" t="str">
        <f>IF(B46="","",VLOOKUP(B46,Reject!A:Q,12,0))</f>
        <v/>
      </c>
      <c r="M46" s="1" t="str">
        <f>IF(B46="","",VLOOKUP(B46,Reject!A:Q,13,0))</f>
        <v/>
      </c>
      <c r="N46" s="1" t="str">
        <f>IF(B46="","",VLOOKUP(B46,Reject!A:Q,14,0))</f>
        <v/>
      </c>
      <c r="O46" s="2" t="str">
        <f>IF(B46="","",VLOOKUP(B46,Reject!A:Q,15,0))</f>
        <v/>
      </c>
      <c r="P46" s="1" t="str">
        <f>IF(B46="","",VLOOKUP(B46,Reject!A:Q,16,0))</f>
        <v/>
      </c>
      <c r="Q46" s="1" t="str">
        <f>IF(B46="","",VLOOKUP(B46,Reject!A:Q,17,0))</f>
        <v/>
      </c>
      <c r="R46" s="72" t="str">
        <f t="shared" si="0"/>
        <v/>
      </c>
    </row>
    <row r="47" spans="2:18">
      <c r="B47" s="1" t="str">
        <f>IF($B$2=0,"",IF(COUNT($B$3:B46)+1&gt;$B$2,"",COUNT($B$3:B46)+1))</f>
        <v/>
      </c>
      <c r="C47" s="1" t="str">
        <f>IF(B47="","",VLOOKUP(B47,Reject!A:Q,3,0))</f>
        <v/>
      </c>
      <c r="D47" s="1" t="str">
        <f>IF(B47="","",VLOOKUP(B47,Reject!A:Q,4,0))</f>
        <v/>
      </c>
      <c r="E47" s="1" t="str">
        <f>IF(B47="","",VLOOKUP(B47,Reject!A:Q,5,0))</f>
        <v/>
      </c>
      <c r="F47" s="1" t="str">
        <f>IF(B47="","",VLOOKUP(B47,Reject!A:Q,6,0))</f>
        <v/>
      </c>
      <c r="G47" s="1" t="str">
        <f>IF(B47="","",VLOOKUP(B47,Reject!A:Q,7,0))</f>
        <v/>
      </c>
      <c r="H47" s="1" t="str">
        <f>IF(B47="","",VLOOKUP(B47,Reject!A:Q,8,0))</f>
        <v/>
      </c>
      <c r="I47" s="1" t="str">
        <f>IF(B47="","",VLOOKUP(B47,Reject!A:Q,9,0))</f>
        <v/>
      </c>
      <c r="J47" s="1" t="str">
        <f>IF(B47="","",VLOOKUP(B47,Reject!A:Q,10,0))</f>
        <v/>
      </c>
      <c r="K47" s="1" t="str">
        <f>IF(B47="","",VLOOKUP(B47,Reject!A:Q,11,0))</f>
        <v/>
      </c>
      <c r="L47" s="1" t="str">
        <f>IF(B47="","",VLOOKUP(B47,Reject!A:Q,12,0))</f>
        <v/>
      </c>
      <c r="M47" s="1" t="str">
        <f>IF(B47="","",VLOOKUP(B47,Reject!A:Q,13,0))</f>
        <v/>
      </c>
      <c r="N47" s="1" t="str">
        <f>IF(B47="","",VLOOKUP(B47,Reject!A:Q,14,0))</f>
        <v/>
      </c>
      <c r="O47" s="2" t="str">
        <f>IF(B47="","",VLOOKUP(B47,Reject!A:Q,15,0))</f>
        <v/>
      </c>
      <c r="P47" s="1" t="str">
        <f>IF(B47="","",VLOOKUP(B47,Reject!A:Q,16,0))</f>
        <v/>
      </c>
      <c r="Q47" s="1" t="str">
        <f>IF(B47="","",VLOOKUP(B47,Reject!A:Q,17,0))</f>
        <v/>
      </c>
      <c r="R47" s="72" t="str">
        <f t="shared" si="0"/>
        <v/>
      </c>
    </row>
    <row r="48" spans="2:18">
      <c r="B48" s="1" t="str">
        <f>IF($B$2=0,"",IF(COUNT($B$3:B47)+1&gt;$B$2,"",COUNT($B$3:B47)+1))</f>
        <v/>
      </c>
      <c r="C48" s="1" t="str">
        <f>IF(B48="","",VLOOKUP(B48,Reject!A:Q,3,0))</f>
        <v/>
      </c>
      <c r="D48" s="1" t="str">
        <f>IF(B48="","",VLOOKUP(B48,Reject!A:Q,4,0))</f>
        <v/>
      </c>
      <c r="E48" s="1" t="str">
        <f>IF(B48="","",VLOOKUP(B48,Reject!A:Q,5,0))</f>
        <v/>
      </c>
      <c r="F48" s="1" t="str">
        <f>IF(B48="","",VLOOKUP(B48,Reject!A:Q,6,0))</f>
        <v/>
      </c>
      <c r="G48" s="1" t="str">
        <f>IF(B48="","",VLOOKUP(B48,Reject!A:Q,7,0))</f>
        <v/>
      </c>
      <c r="H48" s="1" t="str">
        <f>IF(B48="","",VLOOKUP(B48,Reject!A:Q,8,0))</f>
        <v/>
      </c>
      <c r="I48" s="1" t="str">
        <f>IF(B48="","",VLOOKUP(B48,Reject!A:Q,9,0))</f>
        <v/>
      </c>
      <c r="J48" s="1" t="str">
        <f>IF(B48="","",VLOOKUP(B48,Reject!A:Q,10,0))</f>
        <v/>
      </c>
      <c r="K48" s="1" t="str">
        <f>IF(B48="","",VLOOKUP(B48,Reject!A:Q,11,0))</f>
        <v/>
      </c>
      <c r="L48" s="1" t="str">
        <f>IF(B48="","",VLOOKUP(B48,Reject!A:Q,12,0))</f>
        <v/>
      </c>
      <c r="M48" s="1" t="str">
        <f>IF(B48="","",VLOOKUP(B48,Reject!A:Q,13,0))</f>
        <v/>
      </c>
      <c r="N48" s="1" t="str">
        <f>IF(B48="","",VLOOKUP(B48,Reject!A:Q,14,0))</f>
        <v/>
      </c>
      <c r="O48" s="2" t="str">
        <f>IF(B48="","",VLOOKUP(B48,Reject!A:Q,15,0))</f>
        <v/>
      </c>
      <c r="P48" s="1" t="str">
        <f>IF(B48="","",VLOOKUP(B48,Reject!A:Q,16,0))</f>
        <v/>
      </c>
      <c r="Q48" s="1" t="str">
        <f>IF(B48="","",VLOOKUP(B48,Reject!A:Q,17,0))</f>
        <v/>
      </c>
      <c r="R48" s="72" t="str">
        <f t="shared" si="0"/>
        <v/>
      </c>
    </row>
    <row r="49" spans="2:18">
      <c r="B49" s="1" t="str">
        <f>IF($B$2=0,"",IF(COUNT($B$3:B48)+1&gt;$B$2,"",COUNT($B$3:B48)+1))</f>
        <v/>
      </c>
      <c r="C49" s="1" t="str">
        <f>IF(B49="","",VLOOKUP(B49,Reject!A:Q,3,0))</f>
        <v/>
      </c>
      <c r="D49" s="1" t="str">
        <f>IF(B49="","",VLOOKUP(B49,Reject!A:Q,4,0))</f>
        <v/>
      </c>
      <c r="E49" s="1" t="str">
        <f>IF(B49="","",VLOOKUP(B49,Reject!A:Q,5,0))</f>
        <v/>
      </c>
      <c r="F49" s="1" t="str">
        <f>IF(B49="","",VLOOKUP(B49,Reject!A:Q,6,0))</f>
        <v/>
      </c>
      <c r="G49" s="1" t="str">
        <f>IF(B49="","",VLOOKUP(B49,Reject!A:Q,7,0))</f>
        <v/>
      </c>
      <c r="H49" s="1" t="str">
        <f>IF(B49="","",VLOOKUP(B49,Reject!A:Q,8,0))</f>
        <v/>
      </c>
      <c r="I49" s="1" t="str">
        <f>IF(B49="","",VLOOKUP(B49,Reject!A:Q,9,0))</f>
        <v/>
      </c>
      <c r="J49" s="1" t="str">
        <f>IF(B49="","",VLOOKUP(B49,Reject!A:Q,10,0))</f>
        <v/>
      </c>
      <c r="K49" s="1" t="str">
        <f>IF(B49="","",VLOOKUP(B49,Reject!A:Q,11,0))</f>
        <v/>
      </c>
      <c r="L49" s="1" t="str">
        <f>IF(B49="","",VLOOKUP(B49,Reject!A:Q,12,0))</f>
        <v/>
      </c>
      <c r="M49" s="1" t="str">
        <f>IF(B49="","",VLOOKUP(B49,Reject!A:Q,13,0))</f>
        <v/>
      </c>
      <c r="N49" s="1" t="str">
        <f>IF(B49="","",VLOOKUP(B49,Reject!A:Q,14,0))</f>
        <v/>
      </c>
      <c r="O49" s="2" t="str">
        <f>IF(B49="","",VLOOKUP(B49,Reject!A:Q,15,0))</f>
        <v/>
      </c>
      <c r="P49" s="1" t="str">
        <f>IF(B49="","",VLOOKUP(B49,Reject!A:Q,16,0))</f>
        <v/>
      </c>
      <c r="Q49" s="1" t="str">
        <f>IF(B49="","",VLOOKUP(B49,Reject!A:Q,17,0))</f>
        <v/>
      </c>
      <c r="R49" s="72" t="str">
        <f t="shared" si="0"/>
        <v/>
      </c>
    </row>
    <row r="50" spans="2:18">
      <c r="B50" s="1" t="str">
        <f>IF($B$2=0,"",IF(COUNT($B$3:B49)+1&gt;$B$2,"",COUNT($B$3:B49)+1))</f>
        <v/>
      </c>
      <c r="C50" s="1" t="str">
        <f>IF(B50="","",VLOOKUP(B50,Reject!A:Q,3,0))</f>
        <v/>
      </c>
      <c r="D50" s="1" t="str">
        <f>IF(B50="","",VLOOKUP(B50,Reject!A:Q,4,0))</f>
        <v/>
      </c>
      <c r="E50" s="1" t="str">
        <f>IF(B50="","",VLOOKUP(B50,Reject!A:Q,5,0))</f>
        <v/>
      </c>
      <c r="F50" s="1" t="str">
        <f>IF(B50="","",VLOOKUP(B50,Reject!A:Q,6,0))</f>
        <v/>
      </c>
      <c r="G50" s="1" t="str">
        <f>IF(B50="","",VLOOKUP(B50,Reject!A:Q,7,0))</f>
        <v/>
      </c>
      <c r="H50" s="1" t="str">
        <f>IF(B50="","",VLOOKUP(B50,Reject!A:Q,8,0))</f>
        <v/>
      </c>
      <c r="I50" s="1" t="str">
        <f>IF(B50="","",VLOOKUP(B50,Reject!A:Q,9,0))</f>
        <v/>
      </c>
      <c r="J50" s="1" t="str">
        <f>IF(B50="","",VLOOKUP(B50,Reject!A:Q,10,0))</f>
        <v/>
      </c>
      <c r="K50" s="1" t="str">
        <f>IF(B50="","",VLOOKUP(B50,Reject!A:Q,11,0))</f>
        <v/>
      </c>
      <c r="L50" s="1" t="str">
        <f>IF(B50="","",VLOOKUP(B50,Reject!A:Q,12,0))</f>
        <v/>
      </c>
      <c r="M50" s="1" t="str">
        <f>IF(B50="","",VLOOKUP(B50,Reject!A:Q,13,0))</f>
        <v/>
      </c>
      <c r="N50" s="1" t="str">
        <f>IF(B50="","",VLOOKUP(B50,Reject!A:Q,14,0))</f>
        <v/>
      </c>
      <c r="O50" s="2" t="str">
        <f>IF(B50="","",VLOOKUP(B50,Reject!A:Q,15,0))</f>
        <v/>
      </c>
      <c r="P50" s="1" t="str">
        <f>IF(B50="","",VLOOKUP(B50,Reject!A:Q,16,0))</f>
        <v/>
      </c>
      <c r="Q50" s="1" t="str">
        <f>IF(B50="","",VLOOKUP(B50,Reject!A:Q,17,0))</f>
        <v/>
      </c>
      <c r="R50" s="72" t="str">
        <f t="shared" si="0"/>
        <v/>
      </c>
    </row>
    <row r="51" spans="2:18">
      <c r="B51" s="1" t="str">
        <f>IF($B$2=0,"",IF(COUNT($B$3:B50)+1&gt;$B$2,"",COUNT($B$3:B50)+1))</f>
        <v/>
      </c>
      <c r="C51" s="1" t="str">
        <f>IF(B51="","",VLOOKUP(B51,Reject!A:Q,3,0))</f>
        <v/>
      </c>
      <c r="D51" s="1" t="str">
        <f>IF(B51="","",VLOOKUP(B51,Reject!A:Q,4,0))</f>
        <v/>
      </c>
      <c r="E51" s="1" t="str">
        <f>IF(B51="","",VLOOKUP(B51,Reject!A:Q,5,0))</f>
        <v/>
      </c>
      <c r="F51" s="1" t="str">
        <f>IF(B51="","",VLOOKUP(B51,Reject!A:Q,6,0))</f>
        <v/>
      </c>
      <c r="G51" s="1" t="str">
        <f>IF(B51="","",VLOOKUP(B51,Reject!A:Q,7,0))</f>
        <v/>
      </c>
      <c r="H51" s="1" t="str">
        <f>IF(B51="","",VLOOKUP(B51,Reject!A:Q,8,0))</f>
        <v/>
      </c>
      <c r="I51" s="1" t="str">
        <f>IF(B51="","",VLOOKUP(B51,Reject!A:Q,9,0))</f>
        <v/>
      </c>
      <c r="J51" s="1" t="str">
        <f>IF(B51="","",VLOOKUP(B51,Reject!A:Q,10,0))</f>
        <v/>
      </c>
      <c r="K51" s="1" t="str">
        <f>IF(B51="","",VLOOKUP(B51,Reject!A:Q,11,0))</f>
        <v/>
      </c>
      <c r="L51" s="1" t="str">
        <f>IF(B51="","",VLOOKUP(B51,Reject!A:Q,12,0))</f>
        <v/>
      </c>
      <c r="M51" s="1" t="str">
        <f>IF(B51="","",VLOOKUP(B51,Reject!A:Q,13,0))</f>
        <v/>
      </c>
      <c r="N51" s="1" t="str">
        <f>IF(B51="","",VLOOKUP(B51,Reject!A:Q,14,0))</f>
        <v/>
      </c>
      <c r="O51" s="2" t="str">
        <f>IF(B51="","",VLOOKUP(B51,Reject!A:Q,15,0))</f>
        <v/>
      </c>
      <c r="P51" s="1" t="str">
        <f>IF(B51="","",VLOOKUP(B51,Reject!A:Q,16,0))</f>
        <v/>
      </c>
      <c r="Q51" s="1" t="str">
        <f>IF(B51="","",VLOOKUP(B51,Reject!A:Q,17,0))</f>
        <v/>
      </c>
      <c r="R51" s="72" t="str">
        <f t="shared" si="0"/>
        <v/>
      </c>
    </row>
    <row r="52" spans="2:18">
      <c r="B52" s="1" t="str">
        <f>IF($B$2=0,"",IF(COUNT($B$3:B51)+1&gt;$B$2,"",COUNT($B$3:B51)+1))</f>
        <v/>
      </c>
      <c r="C52" s="1" t="str">
        <f>IF(B52="","",VLOOKUP(B52,Reject!A:Q,3,0))</f>
        <v/>
      </c>
      <c r="D52" s="1" t="str">
        <f>IF(B52="","",VLOOKUP(B52,Reject!A:Q,4,0))</f>
        <v/>
      </c>
      <c r="E52" s="1" t="str">
        <f>IF(B52="","",VLOOKUP(B52,Reject!A:Q,5,0))</f>
        <v/>
      </c>
      <c r="F52" s="1" t="str">
        <f>IF(B52="","",VLOOKUP(B52,Reject!A:Q,6,0))</f>
        <v/>
      </c>
      <c r="G52" s="1" t="str">
        <f>IF(B52="","",VLOOKUP(B52,Reject!A:Q,7,0))</f>
        <v/>
      </c>
      <c r="H52" s="1" t="str">
        <f>IF(B52="","",VLOOKUP(B52,Reject!A:Q,8,0))</f>
        <v/>
      </c>
      <c r="I52" s="1" t="str">
        <f>IF(B52="","",VLOOKUP(B52,Reject!A:Q,9,0))</f>
        <v/>
      </c>
      <c r="J52" s="1" t="str">
        <f>IF(B52="","",VLOOKUP(B52,Reject!A:Q,10,0))</f>
        <v/>
      </c>
      <c r="K52" s="1" t="str">
        <f>IF(B52="","",VLOOKUP(B52,Reject!A:Q,11,0))</f>
        <v/>
      </c>
      <c r="L52" s="1" t="str">
        <f>IF(B52="","",VLOOKUP(B52,Reject!A:Q,12,0))</f>
        <v/>
      </c>
      <c r="M52" s="1" t="str">
        <f>IF(B52="","",VLOOKUP(B52,Reject!A:Q,13,0))</f>
        <v/>
      </c>
      <c r="N52" s="1" t="str">
        <f>IF(B52="","",VLOOKUP(B52,Reject!A:Q,14,0))</f>
        <v/>
      </c>
      <c r="O52" s="2" t="str">
        <f>IF(B52="","",VLOOKUP(B52,Reject!A:Q,15,0))</f>
        <v/>
      </c>
      <c r="P52" s="1" t="str">
        <f>IF(B52="","",VLOOKUP(B52,Reject!A:Q,16,0))</f>
        <v/>
      </c>
      <c r="Q52" s="1" t="str">
        <f>IF(B52="","",VLOOKUP(B52,Reject!A:Q,17,0))</f>
        <v/>
      </c>
      <c r="R52" s="72" t="str">
        <f t="shared" si="0"/>
        <v/>
      </c>
    </row>
    <row r="53" spans="2:18">
      <c r="B53" s="1" t="str">
        <f>IF($B$2=0,"",IF(COUNT($B$3:B52)+1&gt;$B$2,"",COUNT($B$3:B52)+1))</f>
        <v/>
      </c>
      <c r="C53" s="1" t="str">
        <f>IF(B53="","",VLOOKUP(B53,Reject!A:Q,3,0))</f>
        <v/>
      </c>
      <c r="D53" s="1" t="str">
        <f>IF(B53="","",VLOOKUP(B53,Reject!A:Q,4,0))</f>
        <v/>
      </c>
      <c r="E53" s="1" t="str">
        <f>IF(B53="","",VLOOKUP(B53,Reject!A:Q,5,0))</f>
        <v/>
      </c>
      <c r="F53" s="1" t="str">
        <f>IF(B53="","",VLOOKUP(B53,Reject!A:Q,6,0))</f>
        <v/>
      </c>
      <c r="G53" s="1" t="str">
        <f>IF(B53="","",VLOOKUP(B53,Reject!A:Q,7,0))</f>
        <v/>
      </c>
      <c r="H53" s="1" t="str">
        <f>IF(B53="","",VLOOKUP(B53,Reject!A:Q,8,0))</f>
        <v/>
      </c>
      <c r="I53" s="1" t="str">
        <f>IF(B53="","",VLOOKUP(B53,Reject!A:Q,9,0))</f>
        <v/>
      </c>
      <c r="J53" s="1" t="str">
        <f>IF(B53="","",VLOOKUP(B53,Reject!A:Q,10,0))</f>
        <v/>
      </c>
      <c r="K53" s="1" t="str">
        <f>IF(B53="","",VLOOKUP(B53,Reject!A:Q,11,0))</f>
        <v/>
      </c>
      <c r="L53" s="1" t="str">
        <f>IF(B53="","",VLOOKUP(B53,Reject!A:Q,12,0))</f>
        <v/>
      </c>
      <c r="M53" s="1" t="str">
        <f>IF(B53="","",VLOOKUP(B53,Reject!A:Q,13,0))</f>
        <v/>
      </c>
      <c r="N53" s="1" t="str">
        <f>IF(B53="","",VLOOKUP(B53,Reject!A:Q,14,0))</f>
        <v/>
      </c>
      <c r="O53" s="2" t="str">
        <f>IF(B53="","",VLOOKUP(B53,Reject!A:Q,15,0))</f>
        <v/>
      </c>
      <c r="P53" s="1" t="str">
        <f>IF(B53="","",VLOOKUP(B53,Reject!A:Q,16,0))</f>
        <v/>
      </c>
      <c r="Q53" s="1" t="str">
        <f>IF(B53="","",VLOOKUP(B53,Reject!A:Q,17,0))</f>
        <v/>
      </c>
      <c r="R53" s="72" t="str">
        <f t="shared" si="0"/>
        <v/>
      </c>
    </row>
    <row r="54" spans="2:18">
      <c r="B54" s="1" t="str">
        <f>IF($B$2=0,"",IF(COUNT($B$3:B53)+1&gt;$B$2,"",COUNT($B$3:B53)+1))</f>
        <v/>
      </c>
      <c r="C54" s="1" t="str">
        <f>IF(B54="","",VLOOKUP(B54,Reject!A:Q,3,0))</f>
        <v/>
      </c>
      <c r="D54" s="1" t="str">
        <f>IF(B54="","",VLOOKUP(B54,Reject!A:Q,4,0))</f>
        <v/>
      </c>
      <c r="E54" s="1" t="str">
        <f>IF(B54="","",VLOOKUP(B54,Reject!A:Q,5,0))</f>
        <v/>
      </c>
      <c r="F54" s="1" t="str">
        <f>IF(B54="","",VLOOKUP(B54,Reject!A:Q,6,0))</f>
        <v/>
      </c>
      <c r="G54" s="1" t="str">
        <f>IF(B54="","",VLOOKUP(B54,Reject!A:Q,7,0))</f>
        <v/>
      </c>
      <c r="H54" s="1" t="str">
        <f>IF(B54="","",VLOOKUP(B54,Reject!A:Q,8,0))</f>
        <v/>
      </c>
      <c r="I54" s="1" t="str">
        <f>IF(B54="","",VLOOKUP(B54,Reject!A:Q,9,0))</f>
        <v/>
      </c>
      <c r="J54" s="1" t="str">
        <f>IF(B54="","",VLOOKUP(B54,Reject!A:Q,10,0))</f>
        <v/>
      </c>
      <c r="K54" s="1" t="str">
        <f>IF(B54="","",VLOOKUP(B54,Reject!A:Q,11,0))</f>
        <v/>
      </c>
      <c r="L54" s="1" t="str">
        <f>IF(B54="","",VLOOKUP(B54,Reject!A:Q,12,0))</f>
        <v/>
      </c>
      <c r="M54" s="1" t="str">
        <f>IF(B54="","",VLOOKUP(B54,Reject!A:Q,13,0))</f>
        <v/>
      </c>
      <c r="N54" s="1" t="str">
        <f>IF(B54="","",VLOOKUP(B54,Reject!A:Q,14,0))</f>
        <v/>
      </c>
      <c r="O54" s="2" t="str">
        <f>IF(B54="","",VLOOKUP(B54,Reject!A:Q,15,0))</f>
        <v/>
      </c>
      <c r="P54" s="1" t="str">
        <f>IF(B54="","",VLOOKUP(B54,Reject!A:Q,16,0))</f>
        <v/>
      </c>
      <c r="Q54" s="1" t="str">
        <f>IF(B54="","",VLOOKUP(B54,Reject!A:Q,17,0))</f>
        <v/>
      </c>
      <c r="R54" s="72" t="str">
        <f t="shared" si="0"/>
        <v/>
      </c>
    </row>
    <row r="55" spans="2:18">
      <c r="B55" s="1" t="str">
        <f>IF($B$2=0,"",IF(COUNT($B$3:B54)+1&gt;$B$2,"",COUNT($B$3:B54)+1))</f>
        <v/>
      </c>
      <c r="C55" s="1" t="str">
        <f>IF(B55="","",VLOOKUP(B55,Reject!A:Q,3,0))</f>
        <v/>
      </c>
      <c r="D55" s="1" t="str">
        <f>IF(B55="","",VLOOKUP(B55,Reject!A:Q,4,0))</f>
        <v/>
      </c>
      <c r="E55" s="1" t="str">
        <f>IF(B55="","",VLOOKUP(B55,Reject!A:Q,5,0))</f>
        <v/>
      </c>
      <c r="F55" s="1" t="str">
        <f>IF(B55="","",VLOOKUP(B55,Reject!A:Q,6,0))</f>
        <v/>
      </c>
      <c r="G55" s="1" t="str">
        <f>IF(B55="","",VLOOKUP(B55,Reject!A:Q,7,0))</f>
        <v/>
      </c>
      <c r="H55" s="1" t="str">
        <f>IF(B55="","",VLOOKUP(B55,Reject!A:Q,8,0))</f>
        <v/>
      </c>
      <c r="I55" s="1" t="str">
        <f>IF(B55="","",VLOOKUP(B55,Reject!A:Q,9,0))</f>
        <v/>
      </c>
      <c r="J55" s="1" t="str">
        <f>IF(B55="","",VLOOKUP(B55,Reject!A:Q,10,0))</f>
        <v/>
      </c>
      <c r="K55" s="1" t="str">
        <f>IF(B55="","",VLOOKUP(B55,Reject!A:Q,11,0))</f>
        <v/>
      </c>
      <c r="L55" s="1" t="str">
        <f>IF(B55="","",VLOOKUP(B55,Reject!A:Q,12,0))</f>
        <v/>
      </c>
      <c r="M55" s="1" t="str">
        <f>IF(B55="","",VLOOKUP(B55,Reject!A:Q,13,0))</f>
        <v/>
      </c>
      <c r="N55" s="1" t="str">
        <f>IF(B55="","",VLOOKUP(B55,Reject!A:Q,14,0))</f>
        <v/>
      </c>
      <c r="O55" s="2" t="str">
        <f>IF(B55="","",VLOOKUP(B55,Reject!A:Q,15,0))</f>
        <v/>
      </c>
      <c r="P55" s="1" t="str">
        <f>IF(B55="","",VLOOKUP(B55,Reject!A:Q,16,0))</f>
        <v/>
      </c>
      <c r="Q55" s="1" t="str">
        <f>IF(B55="","",VLOOKUP(B55,Reject!A:Q,17,0))</f>
        <v/>
      </c>
      <c r="R55" s="72" t="str">
        <f t="shared" si="0"/>
        <v/>
      </c>
    </row>
    <row r="56" spans="2:18">
      <c r="B56" s="1" t="str">
        <f>IF($B$2=0,"",IF(COUNT($B$3:B55)+1&gt;$B$2,"",COUNT($B$3:B55)+1))</f>
        <v/>
      </c>
      <c r="C56" s="1" t="str">
        <f>IF(B56="","",VLOOKUP(B56,Reject!A:Q,3,0))</f>
        <v/>
      </c>
      <c r="D56" s="1" t="str">
        <f>IF(B56="","",VLOOKUP(B56,Reject!A:Q,4,0))</f>
        <v/>
      </c>
      <c r="E56" s="1" t="str">
        <f>IF(B56="","",VLOOKUP(B56,Reject!A:Q,5,0))</f>
        <v/>
      </c>
      <c r="F56" s="1" t="str">
        <f>IF(B56="","",VLOOKUP(B56,Reject!A:Q,6,0))</f>
        <v/>
      </c>
      <c r="G56" s="1" t="str">
        <f>IF(B56="","",VLOOKUP(B56,Reject!A:Q,7,0))</f>
        <v/>
      </c>
      <c r="H56" s="1" t="str">
        <f>IF(B56="","",VLOOKUP(B56,Reject!A:Q,8,0))</f>
        <v/>
      </c>
      <c r="I56" s="1" t="str">
        <f>IF(B56="","",VLOOKUP(B56,Reject!A:Q,9,0))</f>
        <v/>
      </c>
      <c r="J56" s="1" t="str">
        <f>IF(B56="","",VLOOKUP(B56,Reject!A:Q,10,0))</f>
        <v/>
      </c>
      <c r="K56" s="1" t="str">
        <f>IF(B56="","",VLOOKUP(B56,Reject!A:Q,11,0))</f>
        <v/>
      </c>
      <c r="L56" s="1" t="str">
        <f>IF(B56="","",VLOOKUP(B56,Reject!A:Q,12,0))</f>
        <v/>
      </c>
      <c r="M56" s="1" t="str">
        <f>IF(B56="","",VLOOKUP(B56,Reject!A:Q,13,0))</f>
        <v/>
      </c>
      <c r="N56" s="1" t="str">
        <f>IF(B56="","",VLOOKUP(B56,Reject!A:Q,14,0))</f>
        <v/>
      </c>
      <c r="O56" s="2" t="str">
        <f>IF(B56="","",VLOOKUP(B56,Reject!A:Q,15,0))</f>
        <v/>
      </c>
      <c r="P56" s="1" t="str">
        <f>IF(B56="","",VLOOKUP(B56,Reject!A:Q,16,0))</f>
        <v/>
      </c>
      <c r="Q56" s="1" t="str">
        <f>IF(B56="","",VLOOKUP(B56,Reject!A:Q,17,0))</f>
        <v/>
      </c>
      <c r="R56" s="72" t="str">
        <f t="shared" si="0"/>
        <v/>
      </c>
    </row>
    <row r="57" spans="2:18">
      <c r="B57" s="1" t="str">
        <f>IF($B$2=0,"",IF(COUNT($B$3:B56)+1&gt;$B$2,"",COUNT($B$3:B56)+1))</f>
        <v/>
      </c>
      <c r="C57" s="1" t="str">
        <f>IF(B57="","",VLOOKUP(B57,Reject!A:Q,3,0))</f>
        <v/>
      </c>
      <c r="D57" s="1" t="str">
        <f>IF(B57="","",VLOOKUP(B57,Reject!A:Q,4,0))</f>
        <v/>
      </c>
      <c r="E57" s="1" t="str">
        <f>IF(B57="","",VLOOKUP(B57,Reject!A:Q,5,0))</f>
        <v/>
      </c>
      <c r="F57" s="1" t="str">
        <f>IF(B57="","",VLOOKUP(B57,Reject!A:Q,6,0))</f>
        <v/>
      </c>
      <c r="G57" s="1" t="str">
        <f>IF(B57="","",VLOOKUP(B57,Reject!A:Q,7,0))</f>
        <v/>
      </c>
      <c r="H57" s="1" t="str">
        <f>IF(B57="","",VLOOKUP(B57,Reject!A:Q,8,0))</f>
        <v/>
      </c>
      <c r="I57" s="1" t="str">
        <f>IF(B57="","",VLOOKUP(B57,Reject!A:Q,9,0))</f>
        <v/>
      </c>
      <c r="J57" s="1" t="str">
        <f>IF(B57="","",VLOOKUP(B57,Reject!A:Q,10,0))</f>
        <v/>
      </c>
      <c r="K57" s="1" t="str">
        <f>IF(B57="","",VLOOKUP(B57,Reject!A:Q,11,0))</f>
        <v/>
      </c>
      <c r="L57" s="1" t="str">
        <f>IF(B57="","",VLOOKUP(B57,Reject!A:Q,12,0))</f>
        <v/>
      </c>
      <c r="M57" s="1" t="str">
        <f>IF(B57="","",VLOOKUP(B57,Reject!A:Q,13,0))</f>
        <v/>
      </c>
      <c r="N57" s="1" t="str">
        <f>IF(B57="","",VLOOKUP(B57,Reject!A:Q,14,0))</f>
        <v/>
      </c>
      <c r="O57" s="2" t="str">
        <f>IF(B57="","",VLOOKUP(B57,Reject!A:Q,15,0))</f>
        <v/>
      </c>
      <c r="P57" s="1" t="str">
        <f>IF(B57="","",VLOOKUP(B57,Reject!A:Q,16,0))</f>
        <v/>
      </c>
      <c r="Q57" s="1" t="str">
        <f>IF(B57="","",VLOOKUP(B57,Reject!A:Q,17,0))</f>
        <v/>
      </c>
      <c r="R57" s="72" t="str">
        <f t="shared" si="0"/>
        <v/>
      </c>
    </row>
    <row r="58" spans="2:18">
      <c r="B58" s="1" t="str">
        <f>IF($B$2=0,"",IF(COUNT($B$3:B57)+1&gt;$B$2,"",COUNT($B$3:B57)+1))</f>
        <v/>
      </c>
      <c r="C58" s="1" t="str">
        <f>IF(B58="","",VLOOKUP(B58,Reject!A:Q,3,0))</f>
        <v/>
      </c>
      <c r="D58" s="1" t="str">
        <f>IF(B58="","",VLOOKUP(B58,Reject!A:Q,4,0))</f>
        <v/>
      </c>
      <c r="E58" s="1" t="str">
        <f>IF(B58="","",VLOOKUP(B58,Reject!A:Q,5,0))</f>
        <v/>
      </c>
      <c r="F58" s="1" t="str">
        <f>IF(B58="","",VLOOKUP(B58,Reject!A:Q,6,0))</f>
        <v/>
      </c>
      <c r="G58" s="1" t="str">
        <f>IF(B58="","",VLOOKUP(B58,Reject!A:Q,7,0))</f>
        <v/>
      </c>
      <c r="H58" s="1" t="str">
        <f>IF(B58="","",VLOOKUP(B58,Reject!A:Q,8,0))</f>
        <v/>
      </c>
      <c r="I58" s="1" t="str">
        <f>IF(B58="","",VLOOKUP(B58,Reject!A:Q,9,0))</f>
        <v/>
      </c>
      <c r="J58" s="1" t="str">
        <f>IF(B58="","",VLOOKUP(B58,Reject!A:Q,10,0))</f>
        <v/>
      </c>
      <c r="K58" s="1" t="str">
        <f>IF(B58="","",VLOOKUP(B58,Reject!A:Q,11,0))</f>
        <v/>
      </c>
      <c r="L58" s="1" t="str">
        <f>IF(B58="","",VLOOKUP(B58,Reject!A:Q,12,0))</f>
        <v/>
      </c>
      <c r="M58" s="1" t="str">
        <f>IF(B58="","",VLOOKUP(B58,Reject!A:Q,13,0))</f>
        <v/>
      </c>
      <c r="N58" s="1" t="str">
        <f>IF(B58="","",VLOOKUP(B58,Reject!A:Q,14,0))</f>
        <v/>
      </c>
      <c r="O58" s="2" t="str">
        <f>IF(B58="","",VLOOKUP(B58,Reject!A:Q,15,0))</f>
        <v/>
      </c>
      <c r="P58" s="1" t="str">
        <f>IF(B58="","",VLOOKUP(B58,Reject!A:Q,16,0))</f>
        <v/>
      </c>
      <c r="Q58" s="1" t="str">
        <f>IF(B58="","",VLOOKUP(B58,Reject!A:Q,17,0))</f>
        <v/>
      </c>
      <c r="R58" s="72" t="str">
        <f t="shared" si="0"/>
        <v/>
      </c>
    </row>
    <row r="59" spans="2:18">
      <c r="B59" s="1" t="str">
        <f>IF($B$2=0,"",IF(COUNT($B$3:B58)+1&gt;$B$2,"",COUNT($B$3:B58)+1))</f>
        <v/>
      </c>
      <c r="C59" s="1" t="str">
        <f>IF(B59="","",VLOOKUP(B59,Reject!A:Q,3,0))</f>
        <v/>
      </c>
      <c r="D59" s="1" t="str">
        <f>IF(B59="","",VLOOKUP(B59,Reject!A:Q,4,0))</f>
        <v/>
      </c>
      <c r="E59" s="1" t="str">
        <f>IF(B59="","",VLOOKUP(B59,Reject!A:Q,5,0))</f>
        <v/>
      </c>
      <c r="F59" s="1" t="str">
        <f>IF(B59="","",VLOOKUP(B59,Reject!A:Q,6,0))</f>
        <v/>
      </c>
      <c r="G59" s="1" t="str">
        <f>IF(B59="","",VLOOKUP(B59,Reject!A:Q,7,0))</f>
        <v/>
      </c>
      <c r="H59" s="1" t="str">
        <f>IF(B59="","",VLOOKUP(B59,Reject!A:Q,8,0))</f>
        <v/>
      </c>
      <c r="I59" s="1" t="str">
        <f>IF(B59="","",VLOOKUP(B59,Reject!A:Q,9,0))</f>
        <v/>
      </c>
      <c r="J59" s="1" t="str">
        <f>IF(B59="","",VLOOKUP(B59,Reject!A:Q,10,0))</f>
        <v/>
      </c>
      <c r="K59" s="1" t="str">
        <f>IF(B59="","",VLOOKUP(B59,Reject!A:Q,11,0))</f>
        <v/>
      </c>
      <c r="L59" s="1" t="str">
        <f>IF(B59="","",VLOOKUP(B59,Reject!A:Q,12,0))</f>
        <v/>
      </c>
      <c r="M59" s="1" t="str">
        <f>IF(B59="","",VLOOKUP(B59,Reject!A:Q,13,0))</f>
        <v/>
      </c>
      <c r="N59" s="1" t="str">
        <f>IF(B59="","",VLOOKUP(B59,Reject!A:Q,14,0))</f>
        <v/>
      </c>
      <c r="O59" s="2" t="str">
        <f>IF(B59="","",VLOOKUP(B59,Reject!A:Q,15,0))</f>
        <v/>
      </c>
      <c r="P59" s="1" t="str">
        <f>IF(B59="","",VLOOKUP(B59,Reject!A:Q,16,0))</f>
        <v/>
      </c>
      <c r="Q59" s="1" t="str">
        <f>IF(B59="","",VLOOKUP(B59,Reject!A:Q,17,0))</f>
        <v/>
      </c>
      <c r="R59" s="72" t="str">
        <f t="shared" si="0"/>
        <v/>
      </c>
    </row>
    <row r="60" spans="2:18">
      <c r="B60" s="1" t="str">
        <f>IF($B$2=0,"",IF(COUNT($B$3:B59)+1&gt;$B$2,"",COUNT($B$3:B59)+1))</f>
        <v/>
      </c>
      <c r="C60" s="1" t="str">
        <f>IF(B60="","",VLOOKUP(B60,Reject!A:Q,3,0))</f>
        <v/>
      </c>
      <c r="D60" s="1" t="str">
        <f>IF(B60="","",VLOOKUP(B60,Reject!A:Q,4,0))</f>
        <v/>
      </c>
      <c r="E60" s="1" t="str">
        <f>IF(B60="","",VLOOKUP(B60,Reject!A:Q,5,0))</f>
        <v/>
      </c>
      <c r="F60" s="1" t="str">
        <f>IF(B60="","",VLOOKUP(B60,Reject!A:Q,6,0))</f>
        <v/>
      </c>
      <c r="G60" s="1" t="str">
        <f>IF(B60="","",VLOOKUP(B60,Reject!A:Q,7,0))</f>
        <v/>
      </c>
      <c r="H60" s="1" t="str">
        <f>IF(B60="","",VLOOKUP(B60,Reject!A:Q,8,0))</f>
        <v/>
      </c>
      <c r="I60" s="1" t="str">
        <f>IF(B60="","",VLOOKUP(B60,Reject!A:Q,9,0))</f>
        <v/>
      </c>
      <c r="J60" s="1" t="str">
        <f>IF(B60="","",VLOOKUP(B60,Reject!A:Q,10,0))</f>
        <v/>
      </c>
      <c r="K60" s="1" t="str">
        <f>IF(B60="","",VLOOKUP(B60,Reject!A:Q,11,0))</f>
        <v/>
      </c>
      <c r="L60" s="1" t="str">
        <f>IF(B60="","",VLOOKUP(B60,Reject!A:Q,12,0))</f>
        <v/>
      </c>
      <c r="M60" s="1" t="str">
        <f>IF(B60="","",VLOOKUP(B60,Reject!A:Q,13,0))</f>
        <v/>
      </c>
      <c r="N60" s="1" t="str">
        <f>IF(B60="","",VLOOKUP(B60,Reject!A:Q,14,0))</f>
        <v/>
      </c>
      <c r="O60" s="2" t="str">
        <f>IF(B60="","",VLOOKUP(B60,Reject!A:Q,15,0))</f>
        <v/>
      </c>
      <c r="P60" s="1" t="str">
        <f>IF(B60="","",VLOOKUP(B60,Reject!A:Q,16,0))</f>
        <v/>
      </c>
      <c r="Q60" s="1" t="str">
        <f>IF(B60="","",VLOOKUP(B60,Reject!A:Q,17,0))</f>
        <v/>
      </c>
      <c r="R60" s="72" t="str">
        <f t="shared" si="0"/>
        <v/>
      </c>
    </row>
    <row r="61" spans="2:18">
      <c r="B61" s="1" t="str">
        <f>IF($B$2=0,"",IF(COUNT($B$3:B60)+1&gt;$B$2,"",COUNT($B$3:B60)+1))</f>
        <v/>
      </c>
      <c r="C61" s="1" t="str">
        <f>IF(B61="","",VLOOKUP(B61,Reject!A:Q,3,0))</f>
        <v/>
      </c>
      <c r="D61" s="1" t="str">
        <f>IF(B61="","",VLOOKUP(B61,Reject!A:Q,4,0))</f>
        <v/>
      </c>
      <c r="E61" s="1" t="str">
        <f>IF(B61="","",VLOOKUP(B61,Reject!A:Q,5,0))</f>
        <v/>
      </c>
      <c r="F61" s="1" t="str">
        <f>IF(B61="","",VLOOKUP(B61,Reject!A:Q,6,0))</f>
        <v/>
      </c>
      <c r="G61" s="1" t="str">
        <f>IF(B61="","",VLOOKUP(B61,Reject!A:Q,7,0))</f>
        <v/>
      </c>
      <c r="H61" s="1" t="str">
        <f>IF(B61="","",VLOOKUP(B61,Reject!A:Q,8,0))</f>
        <v/>
      </c>
      <c r="I61" s="1" t="str">
        <f>IF(B61="","",VLOOKUP(B61,Reject!A:Q,9,0))</f>
        <v/>
      </c>
      <c r="J61" s="1" t="str">
        <f>IF(B61="","",VLOOKUP(B61,Reject!A:Q,10,0))</f>
        <v/>
      </c>
      <c r="K61" s="1" t="str">
        <f>IF(B61="","",VLOOKUP(B61,Reject!A:Q,11,0))</f>
        <v/>
      </c>
      <c r="L61" s="1" t="str">
        <f>IF(B61="","",VLOOKUP(B61,Reject!A:Q,12,0))</f>
        <v/>
      </c>
      <c r="M61" s="1" t="str">
        <f>IF(B61="","",VLOOKUP(B61,Reject!A:Q,13,0))</f>
        <v/>
      </c>
      <c r="N61" s="1" t="str">
        <f>IF(B61="","",VLOOKUP(B61,Reject!A:Q,14,0))</f>
        <v/>
      </c>
      <c r="O61" s="2" t="str">
        <f>IF(B61="","",VLOOKUP(B61,Reject!A:Q,15,0))</f>
        <v/>
      </c>
      <c r="P61" s="1" t="str">
        <f>IF(B61="","",VLOOKUP(B61,Reject!A:Q,16,0))</f>
        <v/>
      </c>
      <c r="Q61" s="1" t="str">
        <f>IF(B61="","",VLOOKUP(B61,Reject!A:Q,17,0))</f>
        <v/>
      </c>
      <c r="R61" s="72" t="str">
        <f t="shared" si="0"/>
        <v/>
      </c>
    </row>
    <row r="62" spans="2:18">
      <c r="B62" s="1" t="str">
        <f>IF($B$2=0,"",IF(COUNT($B$3:B61)+1&gt;$B$2,"",COUNT($B$3:B61)+1))</f>
        <v/>
      </c>
      <c r="C62" s="1" t="str">
        <f>IF(B62="","",VLOOKUP(B62,Reject!A:Q,3,0))</f>
        <v/>
      </c>
      <c r="D62" s="1" t="str">
        <f>IF(B62="","",VLOOKUP(B62,Reject!A:Q,4,0))</f>
        <v/>
      </c>
      <c r="E62" s="1" t="str">
        <f>IF(B62="","",VLOOKUP(B62,Reject!A:Q,5,0))</f>
        <v/>
      </c>
      <c r="F62" s="1" t="str">
        <f>IF(B62="","",VLOOKUP(B62,Reject!A:Q,6,0))</f>
        <v/>
      </c>
      <c r="G62" s="1" t="str">
        <f>IF(B62="","",VLOOKUP(B62,Reject!A:Q,7,0))</f>
        <v/>
      </c>
      <c r="H62" s="1" t="str">
        <f>IF(B62="","",VLOOKUP(B62,Reject!A:Q,8,0))</f>
        <v/>
      </c>
      <c r="I62" s="1" t="str">
        <f>IF(B62="","",VLOOKUP(B62,Reject!A:Q,9,0))</f>
        <v/>
      </c>
      <c r="J62" s="1" t="str">
        <f>IF(B62="","",VLOOKUP(B62,Reject!A:Q,10,0))</f>
        <v/>
      </c>
      <c r="K62" s="1" t="str">
        <f>IF(B62="","",VLOOKUP(B62,Reject!A:Q,11,0))</f>
        <v/>
      </c>
      <c r="L62" s="1" t="str">
        <f>IF(B62="","",VLOOKUP(B62,Reject!A:Q,12,0))</f>
        <v/>
      </c>
      <c r="M62" s="1" t="str">
        <f>IF(B62="","",VLOOKUP(B62,Reject!A:Q,13,0))</f>
        <v/>
      </c>
      <c r="N62" s="1" t="str">
        <f>IF(B62="","",VLOOKUP(B62,Reject!A:Q,14,0))</f>
        <v/>
      </c>
      <c r="O62" s="2" t="str">
        <f>IF(B62="","",VLOOKUP(B62,Reject!A:Q,15,0))</f>
        <v/>
      </c>
      <c r="P62" s="1" t="str">
        <f>IF(B62="","",VLOOKUP(B62,Reject!A:Q,16,0))</f>
        <v/>
      </c>
      <c r="Q62" s="1" t="str">
        <f>IF(B62="","",VLOOKUP(B62,Reject!A:Q,17,0))</f>
        <v/>
      </c>
      <c r="R62" s="72" t="str">
        <f t="shared" si="0"/>
        <v/>
      </c>
    </row>
    <row r="63" spans="2:18">
      <c r="B63" s="1" t="str">
        <f>IF($B$2=0,"",IF(COUNT($B$3:B62)+1&gt;$B$2,"",COUNT($B$3:B62)+1))</f>
        <v/>
      </c>
      <c r="C63" s="1" t="str">
        <f>IF(B63="","",VLOOKUP(B63,Reject!A:Q,3,0))</f>
        <v/>
      </c>
      <c r="D63" s="1" t="str">
        <f>IF(B63="","",VLOOKUP(B63,Reject!A:Q,4,0))</f>
        <v/>
      </c>
      <c r="E63" s="1" t="str">
        <f>IF(B63="","",VLOOKUP(B63,Reject!A:Q,5,0))</f>
        <v/>
      </c>
      <c r="F63" s="1" t="str">
        <f>IF(B63="","",VLOOKUP(B63,Reject!A:Q,6,0))</f>
        <v/>
      </c>
      <c r="G63" s="1" t="str">
        <f>IF(B63="","",VLOOKUP(B63,Reject!A:Q,7,0))</f>
        <v/>
      </c>
      <c r="H63" s="1" t="str">
        <f>IF(B63="","",VLOOKUP(B63,Reject!A:Q,8,0))</f>
        <v/>
      </c>
      <c r="I63" s="1" t="str">
        <f>IF(B63="","",VLOOKUP(B63,Reject!A:Q,9,0))</f>
        <v/>
      </c>
      <c r="J63" s="1" t="str">
        <f>IF(B63="","",VLOOKUP(B63,Reject!A:Q,10,0))</f>
        <v/>
      </c>
      <c r="K63" s="1" t="str">
        <f>IF(B63="","",VLOOKUP(B63,Reject!A:Q,11,0))</f>
        <v/>
      </c>
      <c r="L63" s="1" t="str">
        <f>IF(B63="","",VLOOKUP(B63,Reject!A:Q,12,0))</f>
        <v/>
      </c>
      <c r="M63" s="1" t="str">
        <f>IF(B63="","",VLOOKUP(B63,Reject!A:Q,13,0))</f>
        <v/>
      </c>
      <c r="N63" s="1" t="str">
        <f>IF(B63="","",VLOOKUP(B63,Reject!A:Q,14,0))</f>
        <v/>
      </c>
      <c r="O63" s="2" t="str">
        <f>IF(B63="","",VLOOKUP(B63,Reject!A:Q,15,0))</f>
        <v/>
      </c>
      <c r="P63" s="1" t="str">
        <f>IF(B63="","",VLOOKUP(B63,Reject!A:Q,16,0))</f>
        <v/>
      </c>
      <c r="Q63" s="1" t="str">
        <f>IF(B63="","",VLOOKUP(B63,Reject!A:Q,17,0))</f>
        <v/>
      </c>
      <c r="R63" s="72" t="str">
        <f t="shared" si="0"/>
        <v/>
      </c>
    </row>
    <row r="64" spans="2:18">
      <c r="B64" s="1" t="str">
        <f>IF($B$2=0,"",IF(COUNT($B$3:B63)+1&gt;$B$2,"",COUNT($B$3:B63)+1))</f>
        <v/>
      </c>
      <c r="C64" s="1" t="str">
        <f>IF(B64="","",VLOOKUP(B64,Reject!A:Q,3,0))</f>
        <v/>
      </c>
      <c r="D64" s="1" t="str">
        <f>IF(B64="","",VLOOKUP(B64,Reject!A:Q,4,0))</f>
        <v/>
      </c>
      <c r="E64" s="1" t="str">
        <f>IF(B64="","",VLOOKUP(B64,Reject!A:Q,5,0))</f>
        <v/>
      </c>
      <c r="F64" s="1" t="str">
        <f>IF(B64="","",VLOOKUP(B64,Reject!A:Q,6,0))</f>
        <v/>
      </c>
      <c r="G64" s="1" t="str">
        <f>IF(B64="","",VLOOKUP(B64,Reject!A:Q,7,0))</f>
        <v/>
      </c>
      <c r="H64" s="1" t="str">
        <f>IF(B64="","",VLOOKUP(B64,Reject!A:Q,8,0))</f>
        <v/>
      </c>
      <c r="I64" s="1" t="str">
        <f>IF(B64="","",VLOOKUP(B64,Reject!A:Q,9,0))</f>
        <v/>
      </c>
      <c r="J64" s="1" t="str">
        <f>IF(B64="","",VLOOKUP(B64,Reject!A:Q,10,0))</f>
        <v/>
      </c>
      <c r="K64" s="1" t="str">
        <f>IF(B64="","",VLOOKUP(B64,Reject!A:Q,11,0))</f>
        <v/>
      </c>
      <c r="L64" s="1" t="str">
        <f>IF(B64="","",VLOOKUP(B64,Reject!A:Q,12,0))</f>
        <v/>
      </c>
      <c r="M64" s="1" t="str">
        <f>IF(B64="","",VLOOKUP(B64,Reject!A:Q,13,0))</f>
        <v/>
      </c>
      <c r="N64" s="1" t="str">
        <f>IF(B64="","",VLOOKUP(B64,Reject!A:Q,14,0))</f>
        <v/>
      </c>
      <c r="O64" s="2" t="str">
        <f>IF(B64="","",VLOOKUP(B64,Reject!A:Q,15,0))</f>
        <v/>
      </c>
      <c r="P64" s="1" t="str">
        <f>IF(B64="","",VLOOKUP(B64,Reject!A:Q,16,0))</f>
        <v/>
      </c>
      <c r="Q64" s="1" t="str">
        <f>IF(B64="","",VLOOKUP(B64,Reject!A:Q,17,0))</f>
        <v/>
      </c>
      <c r="R64" s="72" t="str">
        <f t="shared" si="0"/>
        <v/>
      </c>
    </row>
    <row r="65" spans="2:18">
      <c r="B65" s="1" t="str">
        <f>IF($B$2=0,"",IF(COUNT($B$3:B64)+1&gt;$B$2,"",COUNT($B$3:B64)+1))</f>
        <v/>
      </c>
      <c r="C65" s="1" t="str">
        <f>IF(B65="","",VLOOKUP(B65,Reject!A:Q,3,0))</f>
        <v/>
      </c>
      <c r="D65" s="1" t="str">
        <f>IF(B65="","",VLOOKUP(B65,Reject!A:Q,4,0))</f>
        <v/>
      </c>
      <c r="E65" s="1" t="str">
        <f>IF(B65="","",VLOOKUP(B65,Reject!A:Q,5,0))</f>
        <v/>
      </c>
      <c r="F65" s="1" t="str">
        <f>IF(B65="","",VLOOKUP(B65,Reject!A:Q,6,0))</f>
        <v/>
      </c>
      <c r="G65" s="1" t="str">
        <f>IF(B65="","",VLOOKUP(B65,Reject!A:Q,7,0))</f>
        <v/>
      </c>
      <c r="H65" s="1" t="str">
        <f>IF(B65="","",VLOOKUP(B65,Reject!A:Q,8,0))</f>
        <v/>
      </c>
      <c r="I65" s="1" t="str">
        <f>IF(B65="","",VLOOKUP(B65,Reject!A:Q,9,0))</f>
        <v/>
      </c>
      <c r="J65" s="1" t="str">
        <f>IF(B65="","",VLOOKUP(B65,Reject!A:Q,10,0))</f>
        <v/>
      </c>
      <c r="K65" s="1" t="str">
        <f>IF(B65="","",VLOOKUP(B65,Reject!A:Q,11,0))</f>
        <v/>
      </c>
      <c r="L65" s="1" t="str">
        <f>IF(B65="","",VLOOKUP(B65,Reject!A:Q,12,0))</f>
        <v/>
      </c>
      <c r="M65" s="1" t="str">
        <f>IF(B65="","",VLOOKUP(B65,Reject!A:Q,13,0))</f>
        <v/>
      </c>
      <c r="N65" s="1" t="str">
        <f>IF(B65="","",VLOOKUP(B65,Reject!A:Q,14,0))</f>
        <v/>
      </c>
      <c r="O65" s="2" t="str">
        <f>IF(B65="","",VLOOKUP(B65,Reject!A:Q,15,0))</f>
        <v/>
      </c>
      <c r="P65" s="1" t="str">
        <f>IF(B65="","",VLOOKUP(B65,Reject!A:Q,16,0))</f>
        <v/>
      </c>
      <c r="Q65" s="1" t="str">
        <f>IF(B65="","",VLOOKUP(B65,Reject!A:Q,17,0))</f>
        <v/>
      </c>
      <c r="R65" s="72" t="str">
        <f t="shared" si="0"/>
        <v/>
      </c>
    </row>
    <row r="66" spans="2:18">
      <c r="B66" s="1" t="str">
        <f>IF($B$2=0,"",IF(COUNT($B$3:B65)+1&gt;$B$2,"",COUNT($B$3:B65)+1))</f>
        <v/>
      </c>
      <c r="C66" s="1" t="str">
        <f>IF(B66="","",VLOOKUP(B66,Reject!A:Q,3,0))</f>
        <v/>
      </c>
      <c r="D66" s="1" t="str">
        <f>IF(B66="","",VLOOKUP(B66,Reject!A:Q,4,0))</f>
        <v/>
      </c>
      <c r="E66" s="1" t="str">
        <f>IF(B66="","",VLOOKUP(B66,Reject!A:Q,5,0))</f>
        <v/>
      </c>
      <c r="F66" s="1" t="str">
        <f>IF(B66="","",VLOOKUP(B66,Reject!A:Q,6,0))</f>
        <v/>
      </c>
      <c r="G66" s="1" t="str">
        <f>IF(B66="","",VLOOKUP(B66,Reject!A:Q,7,0))</f>
        <v/>
      </c>
      <c r="H66" s="1" t="str">
        <f>IF(B66="","",VLOOKUP(B66,Reject!A:Q,8,0))</f>
        <v/>
      </c>
      <c r="I66" s="1" t="str">
        <f>IF(B66="","",VLOOKUP(B66,Reject!A:Q,9,0))</f>
        <v/>
      </c>
      <c r="J66" s="1" t="str">
        <f>IF(B66="","",VLOOKUP(B66,Reject!A:Q,10,0))</f>
        <v/>
      </c>
      <c r="K66" s="1" t="str">
        <f>IF(B66="","",VLOOKUP(B66,Reject!A:Q,11,0))</f>
        <v/>
      </c>
      <c r="L66" s="1" t="str">
        <f>IF(B66="","",VLOOKUP(B66,Reject!A:Q,12,0))</f>
        <v/>
      </c>
      <c r="M66" s="1" t="str">
        <f>IF(B66="","",VLOOKUP(B66,Reject!A:Q,13,0))</f>
        <v/>
      </c>
      <c r="N66" s="1" t="str">
        <f>IF(B66="","",VLOOKUP(B66,Reject!A:Q,14,0))</f>
        <v/>
      </c>
      <c r="O66" s="2" t="str">
        <f>IF(B66="","",VLOOKUP(B66,Reject!A:Q,15,0))</f>
        <v/>
      </c>
      <c r="P66" s="1" t="str">
        <f>IF(B66="","",VLOOKUP(B66,Reject!A:Q,16,0))</f>
        <v/>
      </c>
      <c r="Q66" s="1" t="str">
        <f>IF(B66="","",VLOOKUP(B66,Reject!A:Q,17,0))</f>
        <v/>
      </c>
      <c r="R66" s="72" t="str">
        <f t="shared" si="0"/>
        <v/>
      </c>
    </row>
    <row r="67" spans="2:18">
      <c r="B67" s="1" t="str">
        <f>IF($B$2=0,"",IF(COUNT($B$3:B66)+1&gt;$B$2,"",COUNT($B$3:B66)+1))</f>
        <v/>
      </c>
      <c r="C67" s="1" t="str">
        <f>IF(B67="","",VLOOKUP(B67,Reject!A:Q,3,0))</f>
        <v/>
      </c>
      <c r="D67" s="1" t="str">
        <f>IF(B67="","",VLOOKUP(B67,Reject!A:Q,4,0))</f>
        <v/>
      </c>
      <c r="E67" s="1" t="str">
        <f>IF(B67="","",VLOOKUP(B67,Reject!A:Q,5,0))</f>
        <v/>
      </c>
      <c r="F67" s="1" t="str">
        <f>IF(B67="","",VLOOKUP(B67,Reject!A:Q,6,0))</f>
        <v/>
      </c>
      <c r="G67" s="1" t="str">
        <f>IF(B67="","",VLOOKUP(B67,Reject!A:Q,7,0))</f>
        <v/>
      </c>
      <c r="H67" s="1" t="str">
        <f>IF(B67="","",VLOOKUP(B67,Reject!A:Q,8,0))</f>
        <v/>
      </c>
      <c r="I67" s="1" t="str">
        <f>IF(B67="","",VLOOKUP(B67,Reject!A:Q,9,0))</f>
        <v/>
      </c>
      <c r="J67" s="1" t="str">
        <f>IF(B67="","",VLOOKUP(B67,Reject!A:Q,10,0))</f>
        <v/>
      </c>
      <c r="K67" s="1" t="str">
        <f>IF(B67="","",VLOOKUP(B67,Reject!A:Q,11,0))</f>
        <v/>
      </c>
      <c r="L67" s="1" t="str">
        <f>IF(B67="","",VLOOKUP(B67,Reject!A:Q,12,0))</f>
        <v/>
      </c>
      <c r="M67" s="1" t="str">
        <f>IF(B67="","",VLOOKUP(B67,Reject!A:Q,13,0))</f>
        <v/>
      </c>
      <c r="N67" s="1" t="str">
        <f>IF(B67="","",VLOOKUP(B67,Reject!A:Q,14,0))</f>
        <v/>
      </c>
      <c r="O67" s="2" t="str">
        <f>IF(B67="","",VLOOKUP(B67,Reject!A:Q,15,0))</f>
        <v/>
      </c>
      <c r="P67" s="1" t="str">
        <f>IF(B67="","",VLOOKUP(B67,Reject!A:Q,16,0))</f>
        <v/>
      </c>
      <c r="Q67" s="1" t="str">
        <f>IF(B67="","",VLOOKUP(B67,Reject!A:Q,17,0))</f>
        <v/>
      </c>
      <c r="R67" s="72" t="str">
        <f t="shared" si="0"/>
        <v/>
      </c>
    </row>
    <row r="68" spans="2:18">
      <c r="B68" s="1" t="str">
        <f>IF($B$2=0,"",IF(COUNT($B$3:B67)+1&gt;$B$2,"",COUNT($B$3:B67)+1))</f>
        <v/>
      </c>
      <c r="C68" s="1" t="str">
        <f>IF(B68="","",VLOOKUP(B68,Reject!A:Q,3,0))</f>
        <v/>
      </c>
      <c r="D68" s="1" t="str">
        <f>IF(B68="","",VLOOKUP(B68,Reject!A:Q,4,0))</f>
        <v/>
      </c>
      <c r="E68" s="1" t="str">
        <f>IF(B68="","",VLOOKUP(B68,Reject!A:Q,5,0))</f>
        <v/>
      </c>
      <c r="F68" s="1" t="str">
        <f>IF(B68="","",VLOOKUP(B68,Reject!A:Q,6,0))</f>
        <v/>
      </c>
      <c r="G68" s="1" t="str">
        <f>IF(B68="","",VLOOKUP(B68,Reject!A:Q,7,0))</f>
        <v/>
      </c>
      <c r="H68" s="1" t="str">
        <f>IF(B68="","",VLOOKUP(B68,Reject!A:Q,8,0))</f>
        <v/>
      </c>
      <c r="I68" s="1" t="str">
        <f>IF(B68="","",VLOOKUP(B68,Reject!A:Q,9,0))</f>
        <v/>
      </c>
      <c r="J68" s="1" t="str">
        <f>IF(B68="","",VLOOKUP(B68,Reject!A:Q,10,0))</f>
        <v/>
      </c>
      <c r="K68" s="1" t="str">
        <f>IF(B68="","",VLOOKUP(B68,Reject!A:Q,11,0))</f>
        <v/>
      </c>
      <c r="L68" s="1" t="str">
        <f>IF(B68="","",VLOOKUP(B68,Reject!A:Q,12,0))</f>
        <v/>
      </c>
      <c r="M68" s="1" t="str">
        <f>IF(B68="","",VLOOKUP(B68,Reject!A:Q,13,0))</f>
        <v/>
      </c>
      <c r="N68" s="1" t="str">
        <f>IF(B68="","",VLOOKUP(B68,Reject!A:Q,14,0))</f>
        <v/>
      </c>
      <c r="O68" s="2" t="str">
        <f>IF(B68="","",VLOOKUP(B68,Reject!A:Q,15,0))</f>
        <v/>
      </c>
      <c r="P68" s="1" t="str">
        <f>IF(B68="","",VLOOKUP(B68,Reject!A:Q,16,0))</f>
        <v/>
      </c>
      <c r="Q68" s="1" t="str">
        <f>IF(B68="","",VLOOKUP(B68,Reject!A:Q,17,0))</f>
        <v/>
      </c>
      <c r="R68" s="72" t="str">
        <f t="shared" ref="R68:R131" si="1">IF(C68="","",HYPERLINK(Reject&amp;C68&amp;".PDF","مشاهده"))</f>
        <v/>
      </c>
    </row>
    <row r="69" spans="2:18">
      <c r="B69" s="1" t="str">
        <f>IF($B$2=0,"",IF(COUNT($B$3:B68)+1&gt;$B$2,"",COUNT($B$3:B68)+1))</f>
        <v/>
      </c>
      <c r="C69" s="1" t="str">
        <f>IF(B69="","",VLOOKUP(B69,Reject!A:Q,3,0))</f>
        <v/>
      </c>
      <c r="D69" s="1" t="str">
        <f>IF(B69="","",VLOOKUP(B69,Reject!A:Q,4,0))</f>
        <v/>
      </c>
      <c r="E69" s="1" t="str">
        <f>IF(B69="","",VLOOKUP(B69,Reject!A:Q,5,0))</f>
        <v/>
      </c>
      <c r="F69" s="1" t="str">
        <f>IF(B69="","",VLOOKUP(B69,Reject!A:Q,6,0))</f>
        <v/>
      </c>
      <c r="G69" s="1" t="str">
        <f>IF(B69="","",VLOOKUP(B69,Reject!A:Q,7,0))</f>
        <v/>
      </c>
      <c r="H69" s="1" t="str">
        <f>IF(B69="","",VLOOKUP(B69,Reject!A:Q,8,0))</f>
        <v/>
      </c>
      <c r="I69" s="1" t="str">
        <f>IF(B69="","",VLOOKUP(B69,Reject!A:Q,9,0))</f>
        <v/>
      </c>
      <c r="J69" s="1" t="str">
        <f>IF(B69="","",VLOOKUP(B69,Reject!A:Q,10,0))</f>
        <v/>
      </c>
      <c r="K69" s="1" t="str">
        <f>IF(B69="","",VLOOKUP(B69,Reject!A:Q,11,0))</f>
        <v/>
      </c>
      <c r="L69" s="1" t="str">
        <f>IF(B69="","",VLOOKUP(B69,Reject!A:Q,12,0))</f>
        <v/>
      </c>
      <c r="M69" s="1" t="str">
        <f>IF(B69="","",VLOOKUP(B69,Reject!A:Q,13,0))</f>
        <v/>
      </c>
      <c r="N69" s="1" t="str">
        <f>IF(B69="","",VLOOKUP(B69,Reject!A:Q,14,0))</f>
        <v/>
      </c>
      <c r="O69" s="2" t="str">
        <f>IF(B69="","",VLOOKUP(B69,Reject!A:Q,15,0))</f>
        <v/>
      </c>
      <c r="P69" s="1" t="str">
        <f>IF(B69="","",VLOOKUP(B69,Reject!A:Q,16,0))</f>
        <v/>
      </c>
      <c r="Q69" s="1" t="str">
        <f>IF(B69="","",VLOOKUP(B69,Reject!A:Q,17,0))</f>
        <v/>
      </c>
      <c r="R69" s="72" t="str">
        <f t="shared" si="1"/>
        <v/>
      </c>
    </row>
    <row r="70" spans="2:18">
      <c r="B70" s="1" t="str">
        <f>IF($B$2=0,"",IF(COUNT($B$3:B69)+1&gt;$B$2,"",COUNT($B$3:B69)+1))</f>
        <v/>
      </c>
      <c r="C70" s="1" t="str">
        <f>IF(B70="","",VLOOKUP(B70,Reject!A:Q,3,0))</f>
        <v/>
      </c>
      <c r="D70" s="1" t="str">
        <f>IF(B70="","",VLOOKUP(B70,Reject!A:Q,4,0))</f>
        <v/>
      </c>
      <c r="E70" s="1" t="str">
        <f>IF(B70="","",VLOOKUP(B70,Reject!A:Q,5,0))</f>
        <v/>
      </c>
      <c r="F70" s="1" t="str">
        <f>IF(B70="","",VLOOKUP(B70,Reject!A:Q,6,0))</f>
        <v/>
      </c>
      <c r="G70" s="1" t="str">
        <f>IF(B70="","",VLOOKUP(B70,Reject!A:Q,7,0))</f>
        <v/>
      </c>
      <c r="H70" s="1" t="str">
        <f>IF(B70="","",VLOOKUP(B70,Reject!A:Q,8,0))</f>
        <v/>
      </c>
      <c r="I70" s="1" t="str">
        <f>IF(B70="","",VLOOKUP(B70,Reject!A:Q,9,0))</f>
        <v/>
      </c>
      <c r="J70" s="1" t="str">
        <f>IF(B70="","",VLOOKUP(B70,Reject!A:Q,10,0))</f>
        <v/>
      </c>
      <c r="K70" s="1" t="str">
        <f>IF(B70="","",VLOOKUP(B70,Reject!A:Q,11,0))</f>
        <v/>
      </c>
      <c r="L70" s="1" t="str">
        <f>IF(B70="","",VLOOKUP(B70,Reject!A:Q,12,0))</f>
        <v/>
      </c>
      <c r="M70" s="1" t="str">
        <f>IF(B70="","",VLOOKUP(B70,Reject!A:Q,13,0))</f>
        <v/>
      </c>
      <c r="N70" s="1" t="str">
        <f>IF(B70="","",VLOOKUP(B70,Reject!A:Q,14,0))</f>
        <v/>
      </c>
      <c r="O70" s="2" t="str">
        <f>IF(B70="","",VLOOKUP(B70,Reject!A:Q,15,0))</f>
        <v/>
      </c>
      <c r="P70" s="1" t="str">
        <f>IF(B70="","",VLOOKUP(B70,Reject!A:Q,16,0))</f>
        <v/>
      </c>
      <c r="Q70" s="1" t="str">
        <f>IF(B70="","",VLOOKUP(B70,Reject!A:Q,17,0))</f>
        <v/>
      </c>
      <c r="R70" s="72" t="str">
        <f t="shared" si="1"/>
        <v/>
      </c>
    </row>
    <row r="71" spans="2:18">
      <c r="B71" s="1" t="str">
        <f>IF($B$2=0,"",IF(COUNT($B$3:B70)+1&gt;$B$2,"",COUNT($B$3:B70)+1))</f>
        <v/>
      </c>
      <c r="C71" s="1" t="str">
        <f>IF(B71="","",VLOOKUP(B71,Reject!A:Q,3,0))</f>
        <v/>
      </c>
      <c r="D71" s="1" t="str">
        <f>IF(B71="","",VLOOKUP(B71,Reject!A:Q,4,0))</f>
        <v/>
      </c>
      <c r="E71" s="1" t="str">
        <f>IF(B71="","",VLOOKUP(B71,Reject!A:Q,5,0))</f>
        <v/>
      </c>
      <c r="F71" s="1" t="str">
        <f>IF(B71="","",VLOOKUP(B71,Reject!A:Q,6,0))</f>
        <v/>
      </c>
      <c r="G71" s="1" t="str">
        <f>IF(B71="","",VLOOKUP(B71,Reject!A:Q,7,0))</f>
        <v/>
      </c>
      <c r="H71" s="1" t="str">
        <f>IF(B71="","",VLOOKUP(B71,Reject!A:Q,8,0))</f>
        <v/>
      </c>
      <c r="I71" s="1" t="str">
        <f>IF(B71="","",VLOOKUP(B71,Reject!A:Q,9,0))</f>
        <v/>
      </c>
      <c r="J71" s="1" t="str">
        <f>IF(B71="","",VLOOKUP(B71,Reject!A:Q,10,0))</f>
        <v/>
      </c>
      <c r="K71" s="1" t="str">
        <f>IF(B71="","",VLOOKUP(B71,Reject!A:Q,11,0))</f>
        <v/>
      </c>
      <c r="L71" s="1" t="str">
        <f>IF(B71="","",VLOOKUP(B71,Reject!A:Q,12,0))</f>
        <v/>
      </c>
      <c r="M71" s="1" t="str">
        <f>IF(B71="","",VLOOKUP(B71,Reject!A:Q,13,0))</f>
        <v/>
      </c>
      <c r="N71" s="1" t="str">
        <f>IF(B71="","",VLOOKUP(B71,Reject!A:Q,14,0))</f>
        <v/>
      </c>
      <c r="O71" s="2" t="str">
        <f>IF(B71="","",VLOOKUP(B71,Reject!A:Q,15,0))</f>
        <v/>
      </c>
      <c r="P71" s="1" t="str">
        <f>IF(B71="","",VLOOKUP(B71,Reject!A:Q,16,0))</f>
        <v/>
      </c>
      <c r="Q71" s="1" t="str">
        <f>IF(B71="","",VLOOKUP(B71,Reject!A:Q,17,0))</f>
        <v/>
      </c>
      <c r="R71" s="72" t="str">
        <f t="shared" si="1"/>
        <v/>
      </c>
    </row>
    <row r="72" spans="2:18">
      <c r="B72" s="1" t="str">
        <f>IF($B$2=0,"",IF(COUNT($B$3:B71)+1&gt;$B$2,"",COUNT($B$3:B71)+1))</f>
        <v/>
      </c>
      <c r="C72" s="1" t="str">
        <f>IF(B72="","",VLOOKUP(B72,Reject!A:Q,3,0))</f>
        <v/>
      </c>
      <c r="D72" s="1" t="str">
        <f>IF(B72="","",VLOOKUP(B72,Reject!A:Q,4,0))</f>
        <v/>
      </c>
      <c r="E72" s="1" t="str">
        <f>IF(B72="","",VLOOKUP(B72,Reject!A:Q,5,0))</f>
        <v/>
      </c>
      <c r="F72" s="1" t="str">
        <f>IF(B72="","",VLOOKUP(B72,Reject!A:Q,6,0))</f>
        <v/>
      </c>
      <c r="G72" s="1" t="str">
        <f>IF(B72="","",VLOOKUP(B72,Reject!A:Q,7,0))</f>
        <v/>
      </c>
      <c r="H72" s="1" t="str">
        <f>IF(B72="","",VLOOKUP(B72,Reject!A:Q,8,0))</f>
        <v/>
      </c>
      <c r="I72" s="1" t="str">
        <f>IF(B72="","",VLOOKUP(B72,Reject!A:Q,9,0))</f>
        <v/>
      </c>
      <c r="J72" s="1" t="str">
        <f>IF(B72="","",VLOOKUP(B72,Reject!A:Q,10,0))</f>
        <v/>
      </c>
      <c r="K72" s="1" t="str">
        <f>IF(B72="","",VLOOKUP(B72,Reject!A:Q,11,0))</f>
        <v/>
      </c>
      <c r="L72" s="1" t="str">
        <f>IF(B72="","",VLOOKUP(B72,Reject!A:Q,12,0))</f>
        <v/>
      </c>
      <c r="M72" s="1" t="str">
        <f>IF(B72="","",VLOOKUP(B72,Reject!A:Q,13,0))</f>
        <v/>
      </c>
      <c r="N72" s="1" t="str">
        <f>IF(B72="","",VLOOKUP(B72,Reject!A:Q,14,0))</f>
        <v/>
      </c>
      <c r="O72" s="2" t="str">
        <f>IF(B72="","",VLOOKUP(B72,Reject!A:Q,15,0))</f>
        <v/>
      </c>
      <c r="P72" s="1" t="str">
        <f>IF(B72="","",VLOOKUP(B72,Reject!A:Q,16,0))</f>
        <v/>
      </c>
      <c r="Q72" s="1" t="str">
        <f>IF(B72="","",VLOOKUP(B72,Reject!A:Q,17,0))</f>
        <v/>
      </c>
      <c r="R72" s="72" t="str">
        <f t="shared" si="1"/>
        <v/>
      </c>
    </row>
    <row r="73" spans="2:18">
      <c r="B73" s="1" t="str">
        <f>IF($B$2=0,"",IF(COUNT($B$3:B72)+1&gt;$B$2,"",COUNT($B$3:B72)+1))</f>
        <v/>
      </c>
      <c r="C73" s="1" t="str">
        <f>IF(B73="","",VLOOKUP(B73,Reject!A:Q,3,0))</f>
        <v/>
      </c>
      <c r="D73" s="1" t="str">
        <f>IF(B73="","",VLOOKUP(B73,Reject!A:Q,4,0))</f>
        <v/>
      </c>
      <c r="E73" s="1" t="str">
        <f>IF(B73="","",VLOOKUP(B73,Reject!A:Q,5,0))</f>
        <v/>
      </c>
      <c r="F73" s="1" t="str">
        <f>IF(B73="","",VLOOKUP(B73,Reject!A:Q,6,0))</f>
        <v/>
      </c>
      <c r="G73" s="1" t="str">
        <f>IF(B73="","",VLOOKUP(B73,Reject!A:Q,7,0))</f>
        <v/>
      </c>
      <c r="H73" s="1" t="str">
        <f>IF(B73="","",VLOOKUP(B73,Reject!A:Q,8,0))</f>
        <v/>
      </c>
      <c r="I73" s="1" t="str">
        <f>IF(B73="","",VLOOKUP(B73,Reject!A:Q,9,0))</f>
        <v/>
      </c>
      <c r="J73" s="1" t="str">
        <f>IF(B73="","",VLOOKUP(B73,Reject!A:Q,10,0))</f>
        <v/>
      </c>
      <c r="K73" s="1" t="str">
        <f>IF(B73="","",VLOOKUP(B73,Reject!A:Q,11,0))</f>
        <v/>
      </c>
      <c r="L73" s="1" t="str">
        <f>IF(B73="","",VLOOKUP(B73,Reject!A:Q,12,0))</f>
        <v/>
      </c>
      <c r="M73" s="1" t="str">
        <f>IF(B73="","",VLOOKUP(B73,Reject!A:Q,13,0))</f>
        <v/>
      </c>
      <c r="N73" s="1" t="str">
        <f>IF(B73="","",VLOOKUP(B73,Reject!A:Q,14,0))</f>
        <v/>
      </c>
      <c r="O73" s="2" t="str">
        <f>IF(B73="","",VLOOKUP(B73,Reject!A:Q,15,0))</f>
        <v/>
      </c>
      <c r="P73" s="1" t="str">
        <f>IF(B73="","",VLOOKUP(B73,Reject!A:Q,16,0))</f>
        <v/>
      </c>
      <c r="Q73" s="1" t="str">
        <f>IF(B73="","",VLOOKUP(B73,Reject!A:Q,17,0))</f>
        <v/>
      </c>
      <c r="R73" s="72" t="str">
        <f t="shared" si="1"/>
        <v/>
      </c>
    </row>
    <row r="74" spans="2:18">
      <c r="B74" s="1" t="str">
        <f>IF($B$2=0,"",IF(COUNT($B$3:B73)+1&gt;$B$2,"",COUNT($B$3:B73)+1))</f>
        <v/>
      </c>
      <c r="C74" s="1" t="str">
        <f>IF(B74="","",VLOOKUP(B74,Reject!A:Q,3,0))</f>
        <v/>
      </c>
      <c r="D74" s="1" t="str">
        <f>IF(B74="","",VLOOKUP(B74,Reject!A:Q,4,0))</f>
        <v/>
      </c>
      <c r="E74" s="1" t="str">
        <f>IF(B74="","",VLOOKUP(B74,Reject!A:Q,5,0))</f>
        <v/>
      </c>
      <c r="F74" s="1" t="str">
        <f>IF(B74="","",VLOOKUP(B74,Reject!A:Q,6,0))</f>
        <v/>
      </c>
      <c r="G74" s="1" t="str">
        <f>IF(B74="","",VLOOKUP(B74,Reject!A:Q,7,0))</f>
        <v/>
      </c>
      <c r="H74" s="1" t="str">
        <f>IF(B74="","",VLOOKUP(B74,Reject!A:Q,8,0))</f>
        <v/>
      </c>
      <c r="I74" s="1" t="str">
        <f>IF(B74="","",VLOOKUP(B74,Reject!A:Q,9,0))</f>
        <v/>
      </c>
      <c r="J74" s="1" t="str">
        <f>IF(B74="","",VLOOKUP(B74,Reject!A:Q,10,0))</f>
        <v/>
      </c>
      <c r="K74" s="1" t="str">
        <f>IF(B74="","",VLOOKUP(B74,Reject!A:Q,11,0))</f>
        <v/>
      </c>
      <c r="L74" s="1" t="str">
        <f>IF(B74="","",VLOOKUP(B74,Reject!A:Q,12,0))</f>
        <v/>
      </c>
      <c r="M74" s="1" t="str">
        <f>IF(B74="","",VLOOKUP(B74,Reject!A:Q,13,0))</f>
        <v/>
      </c>
      <c r="N74" s="1" t="str">
        <f>IF(B74="","",VLOOKUP(B74,Reject!A:Q,14,0))</f>
        <v/>
      </c>
      <c r="O74" s="2" t="str">
        <f>IF(B74="","",VLOOKUP(B74,Reject!A:Q,15,0))</f>
        <v/>
      </c>
      <c r="P74" s="1" t="str">
        <f>IF(B74="","",VLOOKUP(B74,Reject!A:Q,16,0))</f>
        <v/>
      </c>
      <c r="Q74" s="1" t="str">
        <f>IF(B74="","",VLOOKUP(B74,Reject!A:Q,17,0))</f>
        <v/>
      </c>
      <c r="R74" s="72" t="str">
        <f t="shared" si="1"/>
        <v/>
      </c>
    </row>
    <row r="75" spans="2:18">
      <c r="B75" s="1" t="str">
        <f>IF($B$2=0,"",IF(COUNT($B$3:B74)+1&gt;$B$2,"",COUNT($B$3:B74)+1))</f>
        <v/>
      </c>
      <c r="C75" s="1" t="str">
        <f>IF(B75="","",VLOOKUP(B75,Reject!A:Q,3,0))</f>
        <v/>
      </c>
      <c r="D75" s="1" t="str">
        <f>IF(B75="","",VLOOKUP(B75,Reject!A:Q,4,0))</f>
        <v/>
      </c>
      <c r="E75" s="1" t="str">
        <f>IF(B75="","",VLOOKUP(B75,Reject!A:Q,5,0))</f>
        <v/>
      </c>
      <c r="F75" s="1" t="str">
        <f>IF(B75="","",VLOOKUP(B75,Reject!A:Q,6,0))</f>
        <v/>
      </c>
      <c r="G75" s="1" t="str">
        <f>IF(B75="","",VLOOKUP(B75,Reject!A:Q,7,0))</f>
        <v/>
      </c>
      <c r="H75" s="1" t="str">
        <f>IF(B75="","",VLOOKUP(B75,Reject!A:Q,8,0))</f>
        <v/>
      </c>
      <c r="I75" s="1" t="str">
        <f>IF(B75="","",VLOOKUP(B75,Reject!A:Q,9,0))</f>
        <v/>
      </c>
      <c r="J75" s="1" t="str">
        <f>IF(B75="","",VLOOKUP(B75,Reject!A:Q,10,0))</f>
        <v/>
      </c>
      <c r="K75" s="1" t="str">
        <f>IF(B75="","",VLOOKUP(B75,Reject!A:Q,11,0))</f>
        <v/>
      </c>
      <c r="L75" s="1" t="str">
        <f>IF(B75="","",VLOOKUP(B75,Reject!A:Q,12,0))</f>
        <v/>
      </c>
      <c r="M75" s="1" t="str">
        <f>IF(B75="","",VLOOKUP(B75,Reject!A:Q,13,0))</f>
        <v/>
      </c>
      <c r="N75" s="1" t="str">
        <f>IF(B75="","",VLOOKUP(B75,Reject!A:Q,14,0))</f>
        <v/>
      </c>
      <c r="O75" s="2" t="str">
        <f>IF(B75="","",VLOOKUP(B75,Reject!A:Q,15,0))</f>
        <v/>
      </c>
      <c r="P75" s="1" t="str">
        <f>IF(B75="","",VLOOKUP(B75,Reject!A:Q,16,0))</f>
        <v/>
      </c>
      <c r="Q75" s="1" t="str">
        <f>IF(B75="","",VLOOKUP(B75,Reject!A:Q,17,0))</f>
        <v/>
      </c>
      <c r="R75" s="72" t="str">
        <f t="shared" si="1"/>
        <v/>
      </c>
    </row>
    <row r="76" spans="2:18">
      <c r="B76" s="1" t="str">
        <f>IF($B$2=0,"",IF(COUNT($B$3:B75)+1&gt;$B$2,"",COUNT($B$3:B75)+1))</f>
        <v/>
      </c>
      <c r="C76" s="1" t="str">
        <f>IF(B76="","",VLOOKUP(B76,Reject!A:Q,3,0))</f>
        <v/>
      </c>
      <c r="D76" s="1" t="str">
        <f>IF(B76="","",VLOOKUP(B76,Reject!A:Q,4,0))</f>
        <v/>
      </c>
      <c r="E76" s="1" t="str">
        <f>IF(B76="","",VLOOKUP(B76,Reject!A:Q,5,0))</f>
        <v/>
      </c>
      <c r="F76" s="1" t="str">
        <f>IF(B76="","",VLOOKUP(B76,Reject!A:Q,6,0))</f>
        <v/>
      </c>
      <c r="G76" s="1" t="str">
        <f>IF(B76="","",VLOOKUP(B76,Reject!A:Q,7,0))</f>
        <v/>
      </c>
      <c r="H76" s="1" t="str">
        <f>IF(B76="","",VLOOKUP(B76,Reject!A:Q,8,0))</f>
        <v/>
      </c>
      <c r="I76" s="1" t="str">
        <f>IF(B76="","",VLOOKUP(B76,Reject!A:Q,9,0))</f>
        <v/>
      </c>
      <c r="J76" s="1" t="str">
        <f>IF(B76="","",VLOOKUP(B76,Reject!A:Q,10,0))</f>
        <v/>
      </c>
      <c r="K76" s="1" t="str">
        <f>IF(B76="","",VLOOKUP(B76,Reject!A:Q,11,0))</f>
        <v/>
      </c>
      <c r="L76" s="1" t="str">
        <f>IF(B76="","",VLOOKUP(B76,Reject!A:Q,12,0))</f>
        <v/>
      </c>
      <c r="M76" s="1" t="str">
        <f>IF(B76="","",VLOOKUP(B76,Reject!A:Q,13,0))</f>
        <v/>
      </c>
      <c r="N76" s="1" t="str">
        <f>IF(B76="","",VLOOKUP(B76,Reject!A:Q,14,0))</f>
        <v/>
      </c>
      <c r="O76" s="2" t="str">
        <f>IF(B76="","",VLOOKUP(B76,Reject!A:Q,15,0))</f>
        <v/>
      </c>
      <c r="P76" s="1" t="str">
        <f>IF(B76="","",VLOOKUP(B76,Reject!A:Q,16,0))</f>
        <v/>
      </c>
      <c r="Q76" s="1" t="str">
        <f>IF(B76="","",VLOOKUP(B76,Reject!A:Q,17,0))</f>
        <v/>
      </c>
      <c r="R76" s="72" t="str">
        <f t="shared" si="1"/>
        <v/>
      </c>
    </row>
    <row r="77" spans="2:18">
      <c r="B77" s="1" t="str">
        <f>IF($B$2=0,"",IF(COUNT($B$3:B76)+1&gt;$B$2,"",COUNT($B$3:B76)+1))</f>
        <v/>
      </c>
      <c r="C77" s="1" t="str">
        <f>IF(B77="","",VLOOKUP(B77,Reject!A:Q,3,0))</f>
        <v/>
      </c>
      <c r="D77" s="1" t="str">
        <f>IF(B77="","",VLOOKUP(B77,Reject!A:Q,4,0))</f>
        <v/>
      </c>
      <c r="E77" s="1" t="str">
        <f>IF(B77="","",VLOOKUP(B77,Reject!A:Q,5,0))</f>
        <v/>
      </c>
      <c r="F77" s="1" t="str">
        <f>IF(B77="","",VLOOKUP(B77,Reject!A:Q,6,0))</f>
        <v/>
      </c>
      <c r="G77" s="1" t="str">
        <f>IF(B77="","",VLOOKUP(B77,Reject!A:Q,7,0))</f>
        <v/>
      </c>
      <c r="H77" s="1" t="str">
        <f>IF(B77="","",VLOOKUP(B77,Reject!A:Q,8,0))</f>
        <v/>
      </c>
      <c r="I77" s="1" t="str">
        <f>IF(B77="","",VLOOKUP(B77,Reject!A:Q,9,0))</f>
        <v/>
      </c>
      <c r="J77" s="1" t="str">
        <f>IF(B77="","",VLOOKUP(B77,Reject!A:Q,10,0))</f>
        <v/>
      </c>
      <c r="K77" s="1" t="str">
        <f>IF(B77="","",VLOOKUP(B77,Reject!A:Q,11,0))</f>
        <v/>
      </c>
      <c r="L77" s="1" t="str">
        <f>IF(B77="","",VLOOKUP(B77,Reject!A:Q,12,0))</f>
        <v/>
      </c>
      <c r="M77" s="1" t="str">
        <f>IF(B77="","",VLOOKUP(B77,Reject!A:Q,13,0))</f>
        <v/>
      </c>
      <c r="N77" s="1" t="str">
        <f>IF(B77="","",VLOOKUP(B77,Reject!A:Q,14,0))</f>
        <v/>
      </c>
      <c r="O77" s="2" t="str">
        <f>IF(B77="","",VLOOKUP(B77,Reject!A:Q,15,0))</f>
        <v/>
      </c>
      <c r="P77" s="1" t="str">
        <f>IF(B77="","",VLOOKUP(B77,Reject!A:Q,16,0))</f>
        <v/>
      </c>
      <c r="Q77" s="1" t="str">
        <f>IF(B77="","",VLOOKUP(B77,Reject!A:Q,17,0))</f>
        <v/>
      </c>
      <c r="R77" s="72" t="str">
        <f t="shared" si="1"/>
        <v/>
      </c>
    </row>
    <row r="78" spans="2:18">
      <c r="B78" s="1" t="str">
        <f>IF($B$2=0,"",IF(COUNT($B$3:B77)+1&gt;$B$2,"",COUNT($B$3:B77)+1))</f>
        <v/>
      </c>
      <c r="C78" s="1" t="str">
        <f>IF(B78="","",VLOOKUP(B78,Reject!A:Q,3,0))</f>
        <v/>
      </c>
      <c r="D78" s="1" t="str">
        <f>IF(B78="","",VLOOKUP(B78,Reject!A:Q,4,0))</f>
        <v/>
      </c>
      <c r="E78" s="1" t="str">
        <f>IF(B78="","",VLOOKUP(B78,Reject!A:Q,5,0))</f>
        <v/>
      </c>
      <c r="F78" s="1" t="str">
        <f>IF(B78="","",VLOOKUP(B78,Reject!A:Q,6,0))</f>
        <v/>
      </c>
      <c r="G78" s="1" t="str">
        <f>IF(B78="","",VLOOKUP(B78,Reject!A:Q,7,0))</f>
        <v/>
      </c>
      <c r="H78" s="1" t="str">
        <f>IF(B78="","",VLOOKUP(B78,Reject!A:Q,8,0))</f>
        <v/>
      </c>
      <c r="I78" s="1" t="str">
        <f>IF(B78="","",VLOOKUP(B78,Reject!A:Q,9,0))</f>
        <v/>
      </c>
      <c r="J78" s="1" t="str">
        <f>IF(B78="","",VLOOKUP(B78,Reject!A:Q,10,0))</f>
        <v/>
      </c>
      <c r="K78" s="1" t="str">
        <f>IF(B78="","",VLOOKUP(B78,Reject!A:Q,11,0))</f>
        <v/>
      </c>
      <c r="L78" s="1" t="str">
        <f>IF(B78="","",VLOOKUP(B78,Reject!A:Q,12,0))</f>
        <v/>
      </c>
      <c r="M78" s="1" t="str">
        <f>IF(B78="","",VLOOKUP(B78,Reject!A:Q,13,0))</f>
        <v/>
      </c>
      <c r="N78" s="1" t="str">
        <f>IF(B78="","",VLOOKUP(B78,Reject!A:Q,14,0))</f>
        <v/>
      </c>
      <c r="O78" s="2" t="str">
        <f>IF(B78="","",VLOOKUP(B78,Reject!A:Q,15,0))</f>
        <v/>
      </c>
      <c r="P78" s="1" t="str">
        <f>IF(B78="","",VLOOKUP(B78,Reject!A:Q,16,0))</f>
        <v/>
      </c>
      <c r="Q78" s="1" t="str">
        <f>IF(B78="","",VLOOKUP(B78,Reject!A:Q,17,0))</f>
        <v/>
      </c>
      <c r="R78" s="72" t="str">
        <f t="shared" si="1"/>
        <v/>
      </c>
    </row>
    <row r="79" spans="2:18">
      <c r="B79" s="1" t="str">
        <f>IF($B$2=0,"",IF(COUNT($B$3:B78)+1&gt;$B$2,"",COUNT($B$3:B78)+1))</f>
        <v/>
      </c>
      <c r="C79" s="1" t="str">
        <f>IF(B79="","",VLOOKUP(B79,Reject!A:Q,3,0))</f>
        <v/>
      </c>
      <c r="D79" s="1" t="str">
        <f>IF(B79="","",VLOOKUP(B79,Reject!A:Q,4,0))</f>
        <v/>
      </c>
      <c r="E79" s="1" t="str">
        <f>IF(B79="","",VLOOKUP(B79,Reject!A:Q,5,0))</f>
        <v/>
      </c>
      <c r="F79" s="1" t="str">
        <f>IF(B79="","",VLOOKUP(B79,Reject!A:Q,6,0))</f>
        <v/>
      </c>
      <c r="G79" s="1" t="str">
        <f>IF(B79="","",VLOOKUP(B79,Reject!A:Q,7,0))</f>
        <v/>
      </c>
      <c r="H79" s="1" t="str">
        <f>IF(B79="","",VLOOKUP(B79,Reject!A:Q,8,0))</f>
        <v/>
      </c>
      <c r="I79" s="1" t="str">
        <f>IF(B79="","",VLOOKUP(B79,Reject!A:Q,9,0))</f>
        <v/>
      </c>
      <c r="J79" s="1" t="str">
        <f>IF(B79="","",VLOOKUP(B79,Reject!A:Q,10,0))</f>
        <v/>
      </c>
      <c r="K79" s="1" t="str">
        <f>IF(B79="","",VLOOKUP(B79,Reject!A:Q,11,0))</f>
        <v/>
      </c>
      <c r="L79" s="1" t="str">
        <f>IF(B79="","",VLOOKUP(B79,Reject!A:Q,12,0))</f>
        <v/>
      </c>
      <c r="M79" s="1" t="str">
        <f>IF(B79="","",VLOOKUP(B79,Reject!A:Q,13,0))</f>
        <v/>
      </c>
      <c r="N79" s="1" t="str">
        <f>IF(B79="","",VLOOKUP(B79,Reject!A:Q,14,0))</f>
        <v/>
      </c>
      <c r="O79" s="2" t="str">
        <f>IF(B79="","",VLOOKUP(B79,Reject!A:Q,15,0))</f>
        <v/>
      </c>
      <c r="P79" s="1" t="str">
        <f>IF(B79="","",VLOOKUP(B79,Reject!A:Q,16,0))</f>
        <v/>
      </c>
      <c r="Q79" s="1" t="str">
        <f>IF(B79="","",VLOOKUP(B79,Reject!A:Q,17,0))</f>
        <v/>
      </c>
      <c r="R79" s="72" t="str">
        <f t="shared" si="1"/>
        <v/>
      </c>
    </row>
    <row r="80" spans="2:18">
      <c r="B80" s="1" t="str">
        <f>IF($B$2=0,"",IF(COUNT($B$3:B79)+1&gt;$B$2,"",COUNT($B$3:B79)+1))</f>
        <v/>
      </c>
      <c r="C80" s="1" t="str">
        <f>IF(B80="","",VLOOKUP(B80,Reject!A:Q,3,0))</f>
        <v/>
      </c>
      <c r="D80" s="1" t="str">
        <f>IF(B80="","",VLOOKUP(B80,Reject!A:Q,4,0))</f>
        <v/>
      </c>
      <c r="E80" s="1" t="str">
        <f>IF(B80="","",VLOOKUP(B80,Reject!A:Q,5,0))</f>
        <v/>
      </c>
      <c r="F80" s="1" t="str">
        <f>IF(B80="","",VLOOKUP(B80,Reject!A:Q,6,0))</f>
        <v/>
      </c>
      <c r="G80" s="1" t="str">
        <f>IF(B80="","",VLOOKUP(B80,Reject!A:Q,7,0))</f>
        <v/>
      </c>
      <c r="H80" s="1" t="str">
        <f>IF(B80="","",VLOOKUP(B80,Reject!A:Q,8,0))</f>
        <v/>
      </c>
      <c r="I80" s="1" t="str">
        <f>IF(B80="","",VLOOKUP(B80,Reject!A:Q,9,0))</f>
        <v/>
      </c>
      <c r="J80" s="1" t="str">
        <f>IF(B80="","",VLOOKUP(B80,Reject!A:Q,10,0))</f>
        <v/>
      </c>
      <c r="K80" s="1" t="str">
        <f>IF(B80="","",VLOOKUP(B80,Reject!A:Q,11,0))</f>
        <v/>
      </c>
      <c r="L80" s="1" t="str">
        <f>IF(B80="","",VLOOKUP(B80,Reject!A:Q,12,0))</f>
        <v/>
      </c>
      <c r="M80" s="1" t="str">
        <f>IF(B80="","",VLOOKUP(B80,Reject!A:Q,13,0))</f>
        <v/>
      </c>
      <c r="N80" s="1" t="str">
        <f>IF(B80="","",VLOOKUP(B80,Reject!A:Q,14,0))</f>
        <v/>
      </c>
      <c r="O80" s="2" t="str">
        <f>IF(B80="","",VLOOKUP(B80,Reject!A:Q,15,0))</f>
        <v/>
      </c>
      <c r="P80" s="1" t="str">
        <f>IF(B80="","",VLOOKUP(B80,Reject!A:Q,16,0))</f>
        <v/>
      </c>
      <c r="Q80" s="1" t="str">
        <f>IF(B80="","",VLOOKUP(B80,Reject!A:Q,17,0))</f>
        <v/>
      </c>
      <c r="R80" s="72" t="str">
        <f t="shared" si="1"/>
        <v/>
      </c>
    </row>
    <row r="81" spans="2:18">
      <c r="B81" s="1" t="str">
        <f>IF($B$2=0,"",IF(COUNT($B$3:B80)+1&gt;$B$2,"",COUNT($B$3:B80)+1))</f>
        <v/>
      </c>
      <c r="C81" s="1" t="str">
        <f>IF(B81="","",VLOOKUP(B81,Reject!A:Q,3,0))</f>
        <v/>
      </c>
      <c r="D81" s="1" t="str">
        <f>IF(B81="","",VLOOKUP(B81,Reject!A:Q,4,0))</f>
        <v/>
      </c>
      <c r="E81" s="1" t="str">
        <f>IF(B81="","",VLOOKUP(B81,Reject!A:Q,5,0))</f>
        <v/>
      </c>
      <c r="F81" s="1" t="str">
        <f>IF(B81="","",VLOOKUP(B81,Reject!A:Q,6,0))</f>
        <v/>
      </c>
      <c r="G81" s="1" t="str">
        <f>IF(B81="","",VLOOKUP(B81,Reject!A:Q,7,0))</f>
        <v/>
      </c>
      <c r="H81" s="1" t="str">
        <f>IF(B81="","",VLOOKUP(B81,Reject!A:Q,8,0))</f>
        <v/>
      </c>
      <c r="I81" s="1" t="str">
        <f>IF(B81="","",VLOOKUP(B81,Reject!A:Q,9,0))</f>
        <v/>
      </c>
      <c r="J81" s="1" t="str">
        <f>IF(B81="","",VLOOKUP(B81,Reject!A:Q,10,0))</f>
        <v/>
      </c>
      <c r="K81" s="1" t="str">
        <f>IF(B81="","",VLOOKUP(B81,Reject!A:Q,11,0))</f>
        <v/>
      </c>
      <c r="L81" s="1" t="str">
        <f>IF(B81="","",VLOOKUP(B81,Reject!A:Q,12,0))</f>
        <v/>
      </c>
      <c r="M81" s="1" t="str">
        <f>IF(B81="","",VLOOKUP(B81,Reject!A:Q,13,0))</f>
        <v/>
      </c>
      <c r="N81" s="1" t="str">
        <f>IF(B81="","",VLOOKUP(B81,Reject!A:Q,14,0))</f>
        <v/>
      </c>
      <c r="O81" s="2" t="str">
        <f>IF(B81="","",VLOOKUP(B81,Reject!A:Q,15,0))</f>
        <v/>
      </c>
      <c r="P81" s="1" t="str">
        <f>IF(B81="","",VLOOKUP(B81,Reject!A:Q,16,0))</f>
        <v/>
      </c>
      <c r="Q81" s="1" t="str">
        <f>IF(B81="","",VLOOKUP(B81,Reject!A:Q,17,0))</f>
        <v/>
      </c>
      <c r="R81" s="72" t="str">
        <f t="shared" si="1"/>
        <v/>
      </c>
    </row>
    <row r="82" spans="2:18">
      <c r="B82" s="1" t="str">
        <f>IF($B$2=0,"",IF(COUNT($B$3:B81)+1&gt;$B$2,"",COUNT($B$3:B81)+1))</f>
        <v/>
      </c>
      <c r="C82" s="1" t="str">
        <f>IF(B82="","",VLOOKUP(B82,Reject!A:Q,3,0))</f>
        <v/>
      </c>
      <c r="D82" s="1" t="str">
        <f>IF(B82="","",VLOOKUP(B82,Reject!A:Q,4,0))</f>
        <v/>
      </c>
      <c r="E82" s="1" t="str">
        <f>IF(B82="","",VLOOKUP(B82,Reject!A:Q,5,0))</f>
        <v/>
      </c>
      <c r="F82" s="1" t="str">
        <f>IF(B82="","",VLOOKUP(B82,Reject!A:Q,6,0))</f>
        <v/>
      </c>
      <c r="G82" s="1" t="str">
        <f>IF(B82="","",VLOOKUP(B82,Reject!A:Q,7,0))</f>
        <v/>
      </c>
      <c r="H82" s="1" t="str">
        <f>IF(B82="","",VLOOKUP(B82,Reject!A:Q,8,0))</f>
        <v/>
      </c>
      <c r="I82" s="1" t="str">
        <f>IF(B82="","",VLOOKUP(B82,Reject!A:Q,9,0))</f>
        <v/>
      </c>
      <c r="J82" s="1" t="str">
        <f>IF(B82="","",VLOOKUP(B82,Reject!A:Q,10,0))</f>
        <v/>
      </c>
      <c r="K82" s="1" t="str">
        <f>IF(B82="","",VLOOKUP(B82,Reject!A:Q,11,0))</f>
        <v/>
      </c>
      <c r="L82" s="1" t="str">
        <f>IF(B82="","",VLOOKUP(B82,Reject!A:Q,12,0))</f>
        <v/>
      </c>
      <c r="M82" s="1" t="str">
        <f>IF(B82="","",VLOOKUP(B82,Reject!A:Q,13,0))</f>
        <v/>
      </c>
      <c r="N82" s="1" t="str">
        <f>IF(B82="","",VLOOKUP(B82,Reject!A:Q,14,0))</f>
        <v/>
      </c>
      <c r="O82" s="2" t="str">
        <f>IF(B82="","",VLOOKUP(B82,Reject!A:Q,15,0))</f>
        <v/>
      </c>
      <c r="P82" s="1" t="str">
        <f>IF(B82="","",VLOOKUP(B82,Reject!A:Q,16,0))</f>
        <v/>
      </c>
      <c r="Q82" s="1" t="str">
        <f>IF(B82="","",VLOOKUP(B82,Reject!A:Q,17,0))</f>
        <v/>
      </c>
      <c r="R82" s="72" t="str">
        <f t="shared" si="1"/>
        <v/>
      </c>
    </row>
    <row r="83" spans="2:18">
      <c r="B83" s="1" t="str">
        <f>IF($B$2=0,"",IF(COUNT($B$3:B82)+1&gt;$B$2,"",COUNT($B$3:B82)+1))</f>
        <v/>
      </c>
      <c r="C83" s="1" t="str">
        <f>IF(B83="","",VLOOKUP(B83,Reject!A:Q,3,0))</f>
        <v/>
      </c>
      <c r="D83" s="1" t="str">
        <f>IF(B83="","",VLOOKUP(B83,Reject!A:Q,4,0))</f>
        <v/>
      </c>
      <c r="E83" s="1" t="str">
        <f>IF(B83="","",VLOOKUP(B83,Reject!A:Q,5,0))</f>
        <v/>
      </c>
      <c r="F83" s="1" t="str">
        <f>IF(B83="","",VLOOKUP(B83,Reject!A:Q,6,0))</f>
        <v/>
      </c>
      <c r="G83" s="1" t="str">
        <f>IF(B83="","",VLOOKUP(B83,Reject!A:Q,7,0))</f>
        <v/>
      </c>
      <c r="H83" s="1" t="str">
        <f>IF(B83="","",VLOOKUP(B83,Reject!A:Q,8,0))</f>
        <v/>
      </c>
      <c r="I83" s="1" t="str">
        <f>IF(B83="","",VLOOKUP(B83,Reject!A:Q,9,0))</f>
        <v/>
      </c>
      <c r="J83" s="1" t="str">
        <f>IF(B83="","",VLOOKUP(B83,Reject!A:Q,10,0))</f>
        <v/>
      </c>
      <c r="K83" s="1" t="str">
        <f>IF(B83="","",VLOOKUP(B83,Reject!A:Q,11,0))</f>
        <v/>
      </c>
      <c r="L83" s="1" t="str">
        <f>IF(B83="","",VLOOKUP(B83,Reject!A:Q,12,0))</f>
        <v/>
      </c>
      <c r="M83" s="1" t="str">
        <f>IF(B83="","",VLOOKUP(B83,Reject!A:Q,13,0))</f>
        <v/>
      </c>
      <c r="N83" s="1" t="str">
        <f>IF(B83="","",VLOOKUP(B83,Reject!A:Q,14,0))</f>
        <v/>
      </c>
      <c r="O83" s="2" t="str">
        <f>IF(B83="","",VLOOKUP(B83,Reject!A:Q,15,0))</f>
        <v/>
      </c>
      <c r="P83" s="1" t="str">
        <f>IF(B83="","",VLOOKUP(B83,Reject!A:Q,16,0))</f>
        <v/>
      </c>
      <c r="Q83" s="1" t="str">
        <f>IF(B83="","",VLOOKUP(B83,Reject!A:Q,17,0))</f>
        <v/>
      </c>
      <c r="R83" s="72" t="str">
        <f t="shared" si="1"/>
        <v/>
      </c>
    </row>
    <row r="84" spans="2:18">
      <c r="B84" s="1" t="str">
        <f>IF($B$2=0,"",IF(COUNT($B$3:B83)+1&gt;$B$2,"",COUNT($B$3:B83)+1))</f>
        <v/>
      </c>
      <c r="C84" s="1" t="str">
        <f>IF(B84="","",VLOOKUP(B84,Reject!A:Q,3,0))</f>
        <v/>
      </c>
      <c r="D84" s="1" t="str">
        <f>IF(B84="","",VLOOKUP(B84,Reject!A:Q,4,0))</f>
        <v/>
      </c>
      <c r="E84" s="1" t="str">
        <f>IF(B84="","",VLOOKUP(B84,Reject!A:Q,5,0))</f>
        <v/>
      </c>
      <c r="F84" s="1" t="str">
        <f>IF(B84="","",VLOOKUP(B84,Reject!A:Q,6,0))</f>
        <v/>
      </c>
      <c r="G84" s="1" t="str">
        <f>IF(B84="","",VLOOKUP(B84,Reject!A:Q,7,0))</f>
        <v/>
      </c>
      <c r="H84" s="1" t="str">
        <f>IF(B84="","",VLOOKUP(B84,Reject!A:Q,8,0))</f>
        <v/>
      </c>
      <c r="I84" s="1" t="str">
        <f>IF(B84="","",VLOOKUP(B84,Reject!A:Q,9,0))</f>
        <v/>
      </c>
      <c r="J84" s="1" t="str">
        <f>IF(B84="","",VLOOKUP(B84,Reject!A:Q,10,0))</f>
        <v/>
      </c>
      <c r="K84" s="1" t="str">
        <f>IF(B84="","",VLOOKUP(B84,Reject!A:Q,11,0))</f>
        <v/>
      </c>
      <c r="L84" s="1" t="str">
        <f>IF(B84="","",VLOOKUP(B84,Reject!A:Q,12,0))</f>
        <v/>
      </c>
      <c r="M84" s="1" t="str">
        <f>IF(B84="","",VLOOKUP(B84,Reject!A:Q,13,0))</f>
        <v/>
      </c>
      <c r="N84" s="1" t="str">
        <f>IF(B84="","",VLOOKUP(B84,Reject!A:Q,14,0))</f>
        <v/>
      </c>
      <c r="O84" s="2" t="str">
        <f>IF(B84="","",VLOOKUP(B84,Reject!A:Q,15,0))</f>
        <v/>
      </c>
      <c r="P84" s="1" t="str">
        <f>IF(B84="","",VLOOKUP(B84,Reject!A:Q,16,0))</f>
        <v/>
      </c>
      <c r="Q84" s="1" t="str">
        <f>IF(B84="","",VLOOKUP(B84,Reject!A:Q,17,0))</f>
        <v/>
      </c>
      <c r="R84" s="72" t="str">
        <f t="shared" si="1"/>
        <v/>
      </c>
    </row>
    <row r="85" spans="2:18">
      <c r="B85" s="1" t="str">
        <f>IF($B$2=0,"",IF(COUNT($B$3:B84)+1&gt;$B$2,"",COUNT($B$3:B84)+1))</f>
        <v/>
      </c>
      <c r="C85" s="1" t="str">
        <f>IF(B85="","",VLOOKUP(B85,Reject!A:Q,3,0))</f>
        <v/>
      </c>
      <c r="D85" s="1" t="str">
        <f>IF(B85="","",VLOOKUP(B85,Reject!A:Q,4,0))</f>
        <v/>
      </c>
      <c r="E85" s="1" t="str">
        <f>IF(B85="","",VLOOKUP(B85,Reject!A:Q,5,0))</f>
        <v/>
      </c>
      <c r="F85" s="1" t="str">
        <f>IF(B85="","",VLOOKUP(B85,Reject!A:Q,6,0))</f>
        <v/>
      </c>
      <c r="G85" s="1" t="str">
        <f>IF(B85="","",VLOOKUP(B85,Reject!A:Q,7,0))</f>
        <v/>
      </c>
      <c r="H85" s="1" t="str">
        <f>IF(B85="","",VLOOKUP(B85,Reject!A:Q,8,0))</f>
        <v/>
      </c>
      <c r="I85" s="1" t="str">
        <f>IF(B85="","",VLOOKUP(B85,Reject!A:Q,9,0))</f>
        <v/>
      </c>
      <c r="J85" s="1" t="str">
        <f>IF(B85="","",VLOOKUP(B85,Reject!A:Q,10,0))</f>
        <v/>
      </c>
      <c r="K85" s="1" t="str">
        <f>IF(B85="","",VLOOKUP(B85,Reject!A:Q,11,0))</f>
        <v/>
      </c>
      <c r="L85" s="1" t="str">
        <f>IF(B85="","",VLOOKUP(B85,Reject!A:Q,12,0))</f>
        <v/>
      </c>
      <c r="M85" s="1" t="str">
        <f>IF(B85="","",VLOOKUP(B85,Reject!A:Q,13,0))</f>
        <v/>
      </c>
      <c r="N85" s="1" t="str">
        <f>IF(B85="","",VLOOKUP(B85,Reject!A:Q,14,0))</f>
        <v/>
      </c>
      <c r="O85" s="2" t="str">
        <f>IF(B85="","",VLOOKUP(B85,Reject!A:Q,15,0))</f>
        <v/>
      </c>
      <c r="P85" s="1" t="str">
        <f>IF(B85="","",VLOOKUP(B85,Reject!A:Q,16,0))</f>
        <v/>
      </c>
      <c r="Q85" s="1" t="str">
        <f>IF(B85="","",VLOOKUP(B85,Reject!A:Q,17,0))</f>
        <v/>
      </c>
      <c r="R85" s="72" t="str">
        <f t="shared" si="1"/>
        <v/>
      </c>
    </row>
    <row r="86" spans="2:18">
      <c r="B86" s="1" t="str">
        <f>IF($B$2=0,"",IF(COUNT($B$3:B85)+1&gt;$B$2,"",COUNT($B$3:B85)+1))</f>
        <v/>
      </c>
      <c r="C86" s="1" t="str">
        <f>IF(B86="","",VLOOKUP(B86,Reject!A:Q,3,0))</f>
        <v/>
      </c>
      <c r="D86" s="1" t="str">
        <f>IF(B86="","",VLOOKUP(B86,Reject!A:Q,4,0))</f>
        <v/>
      </c>
      <c r="E86" s="1" t="str">
        <f>IF(B86="","",VLOOKUP(B86,Reject!A:Q,5,0))</f>
        <v/>
      </c>
      <c r="F86" s="1" t="str">
        <f>IF(B86="","",VLOOKUP(B86,Reject!A:Q,6,0))</f>
        <v/>
      </c>
      <c r="G86" s="1" t="str">
        <f>IF(B86="","",VLOOKUP(B86,Reject!A:Q,7,0))</f>
        <v/>
      </c>
      <c r="H86" s="1" t="str">
        <f>IF(B86="","",VLOOKUP(B86,Reject!A:Q,8,0))</f>
        <v/>
      </c>
      <c r="I86" s="1" t="str">
        <f>IF(B86="","",VLOOKUP(B86,Reject!A:Q,9,0))</f>
        <v/>
      </c>
      <c r="J86" s="1" t="str">
        <f>IF(B86="","",VLOOKUP(B86,Reject!A:Q,10,0))</f>
        <v/>
      </c>
      <c r="K86" s="1" t="str">
        <f>IF(B86="","",VLOOKUP(B86,Reject!A:Q,11,0))</f>
        <v/>
      </c>
      <c r="L86" s="1" t="str">
        <f>IF(B86="","",VLOOKUP(B86,Reject!A:Q,12,0))</f>
        <v/>
      </c>
      <c r="M86" s="1" t="str">
        <f>IF(B86="","",VLOOKUP(B86,Reject!A:Q,13,0))</f>
        <v/>
      </c>
      <c r="N86" s="1" t="str">
        <f>IF(B86="","",VLOOKUP(B86,Reject!A:Q,14,0))</f>
        <v/>
      </c>
      <c r="O86" s="2" t="str">
        <f>IF(B86="","",VLOOKUP(B86,Reject!A:Q,15,0))</f>
        <v/>
      </c>
      <c r="P86" s="1" t="str">
        <f>IF(B86="","",VLOOKUP(B86,Reject!A:Q,16,0))</f>
        <v/>
      </c>
      <c r="Q86" s="1" t="str">
        <f>IF(B86="","",VLOOKUP(B86,Reject!A:Q,17,0))</f>
        <v/>
      </c>
      <c r="R86" s="72" t="str">
        <f t="shared" si="1"/>
        <v/>
      </c>
    </row>
    <row r="87" spans="2:18">
      <c r="B87" s="1" t="str">
        <f>IF($B$2=0,"",IF(COUNT($B$3:B86)+1&gt;$B$2,"",COUNT($B$3:B86)+1))</f>
        <v/>
      </c>
      <c r="C87" s="1" t="str">
        <f>IF(B87="","",VLOOKUP(B87,Reject!A:Q,3,0))</f>
        <v/>
      </c>
      <c r="D87" s="1" t="str">
        <f>IF(B87="","",VLOOKUP(B87,Reject!A:Q,4,0))</f>
        <v/>
      </c>
      <c r="E87" s="1" t="str">
        <f>IF(B87="","",VLOOKUP(B87,Reject!A:Q,5,0))</f>
        <v/>
      </c>
      <c r="F87" s="1" t="str">
        <f>IF(B87="","",VLOOKUP(B87,Reject!A:Q,6,0))</f>
        <v/>
      </c>
      <c r="G87" s="1" t="str">
        <f>IF(B87="","",VLOOKUP(B87,Reject!A:Q,7,0))</f>
        <v/>
      </c>
      <c r="H87" s="1" t="str">
        <f>IF(B87="","",VLOOKUP(B87,Reject!A:Q,8,0))</f>
        <v/>
      </c>
      <c r="I87" s="1" t="str">
        <f>IF(B87="","",VLOOKUP(B87,Reject!A:Q,9,0))</f>
        <v/>
      </c>
      <c r="J87" s="1" t="str">
        <f>IF(B87="","",VLOOKUP(B87,Reject!A:Q,10,0))</f>
        <v/>
      </c>
      <c r="K87" s="1" t="str">
        <f>IF(B87="","",VLOOKUP(B87,Reject!A:Q,11,0))</f>
        <v/>
      </c>
      <c r="L87" s="1" t="str">
        <f>IF(B87="","",VLOOKUP(B87,Reject!A:Q,12,0))</f>
        <v/>
      </c>
      <c r="M87" s="1" t="str">
        <f>IF(B87="","",VLOOKUP(B87,Reject!A:Q,13,0))</f>
        <v/>
      </c>
      <c r="N87" s="1" t="str">
        <f>IF(B87="","",VLOOKUP(B87,Reject!A:Q,14,0))</f>
        <v/>
      </c>
      <c r="O87" s="2" t="str">
        <f>IF(B87="","",VLOOKUP(B87,Reject!A:Q,15,0))</f>
        <v/>
      </c>
      <c r="P87" s="1" t="str">
        <f>IF(B87="","",VLOOKUP(B87,Reject!A:Q,16,0))</f>
        <v/>
      </c>
      <c r="Q87" s="1" t="str">
        <f>IF(B87="","",VLOOKUP(B87,Reject!A:Q,17,0))</f>
        <v/>
      </c>
      <c r="R87" s="72" t="str">
        <f t="shared" si="1"/>
        <v/>
      </c>
    </row>
    <row r="88" spans="2:18">
      <c r="B88" s="1" t="str">
        <f>IF($B$2=0,"",IF(COUNT($B$3:B87)+1&gt;$B$2,"",COUNT($B$3:B87)+1))</f>
        <v/>
      </c>
      <c r="C88" s="1" t="str">
        <f>IF(B88="","",VLOOKUP(B88,Reject!A:Q,3,0))</f>
        <v/>
      </c>
      <c r="D88" s="1" t="str">
        <f>IF(B88="","",VLOOKUP(B88,Reject!A:Q,4,0))</f>
        <v/>
      </c>
      <c r="E88" s="1" t="str">
        <f>IF(B88="","",VLOOKUP(B88,Reject!A:Q,5,0))</f>
        <v/>
      </c>
      <c r="F88" s="1" t="str">
        <f>IF(B88="","",VLOOKUP(B88,Reject!A:Q,6,0))</f>
        <v/>
      </c>
      <c r="G88" s="1" t="str">
        <f>IF(B88="","",VLOOKUP(B88,Reject!A:Q,7,0))</f>
        <v/>
      </c>
      <c r="H88" s="1" t="str">
        <f>IF(B88="","",VLOOKUP(B88,Reject!A:Q,8,0))</f>
        <v/>
      </c>
      <c r="I88" s="1" t="str">
        <f>IF(B88="","",VLOOKUP(B88,Reject!A:Q,9,0))</f>
        <v/>
      </c>
      <c r="J88" s="1" t="str">
        <f>IF(B88="","",VLOOKUP(B88,Reject!A:Q,10,0))</f>
        <v/>
      </c>
      <c r="K88" s="1" t="str">
        <f>IF(B88="","",VLOOKUP(B88,Reject!A:Q,11,0))</f>
        <v/>
      </c>
      <c r="L88" s="1" t="str">
        <f>IF(B88="","",VLOOKUP(B88,Reject!A:Q,12,0))</f>
        <v/>
      </c>
      <c r="M88" s="1" t="str">
        <f>IF(B88="","",VLOOKUP(B88,Reject!A:Q,13,0))</f>
        <v/>
      </c>
      <c r="N88" s="1" t="str">
        <f>IF(B88="","",VLOOKUP(B88,Reject!A:Q,14,0))</f>
        <v/>
      </c>
      <c r="O88" s="2" t="str">
        <f>IF(B88="","",VLOOKUP(B88,Reject!A:Q,15,0))</f>
        <v/>
      </c>
      <c r="P88" s="1" t="str">
        <f>IF(B88="","",VLOOKUP(B88,Reject!A:Q,16,0))</f>
        <v/>
      </c>
      <c r="Q88" s="1" t="str">
        <f>IF(B88="","",VLOOKUP(B88,Reject!A:Q,17,0))</f>
        <v/>
      </c>
      <c r="R88" s="72" t="str">
        <f t="shared" si="1"/>
        <v/>
      </c>
    </row>
    <row r="89" spans="2:18">
      <c r="B89" s="1" t="str">
        <f>IF($B$2=0,"",IF(COUNT($B$3:B88)+1&gt;$B$2,"",COUNT($B$3:B88)+1))</f>
        <v/>
      </c>
      <c r="C89" s="1" t="str">
        <f>IF(B89="","",VLOOKUP(B89,Reject!A:Q,3,0))</f>
        <v/>
      </c>
      <c r="D89" s="1" t="str">
        <f>IF(B89="","",VLOOKUP(B89,Reject!A:Q,4,0))</f>
        <v/>
      </c>
      <c r="E89" s="1" t="str">
        <f>IF(B89="","",VLOOKUP(B89,Reject!A:Q,5,0))</f>
        <v/>
      </c>
      <c r="F89" s="1" t="str">
        <f>IF(B89="","",VLOOKUP(B89,Reject!A:Q,6,0))</f>
        <v/>
      </c>
      <c r="G89" s="1" t="str">
        <f>IF(B89="","",VLOOKUP(B89,Reject!A:Q,7,0))</f>
        <v/>
      </c>
      <c r="H89" s="1" t="str">
        <f>IF(B89="","",VLOOKUP(B89,Reject!A:Q,8,0))</f>
        <v/>
      </c>
      <c r="I89" s="1" t="str">
        <f>IF(B89="","",VLOOKUP(B89,Reject!A:Q,9,0))</f>
        <v/>
      </c>
      <c r="J89" s="1" t="str">
        <f>IF(B89="","",VLOOKUP(B89,Reject!A:Q,10,0))</f>
        <v/>
      </c>
      <c r="K89" s="1" t="str">
        <f>IF(B89="","",VLOOKUP(B89,Reject!A:Q,11,0))</f>
        <v/>
      </c>
      <c r="L89" s="1" t="str">
        <f>IF(B89="","",VLOOKUP(B89,Reject!A:Q,12,0))</f>
        <v/>
      </c>
      <c r="M89" s="1" t="str">
        <f>IF(B89="","",VLOOKUP(B89,Reject!A:Q,13,0))</f>
        <v/>
      </c>
      <c r="N89" s="1" t="str">
        <f>IF(B89="","",VLOOKUP(B89,Reject!A:Q,14,0))</f>
        <v/>
      </c>
      <c r="O89" s="2" t="str">
        <f>IF(B89="","",VLOOKUP(B89,Reject!A:Q,15,0))</f>
        <v/>
      </c>
      <c r="P89" s="1" t="str">
        <f>IF(B89="","",VLOOKUP(B89,Reject!A:Q,16,0))</f>
        <v/>
      </c>
      <c r="Q89" s="1" t="str">
        <f>IF(B89="","",VLOOKUP(B89,Reject!A:Q,17,0))</f>
        <v/>
      </c>
      <c r="R89" s="72" t="str">
        <f t="shared" si="1"/>
        <v/>
      </c>
    </row>
    <row r="90" spans="2:18">
      <c r="B90" s="1" t="str">
        <f>IF($B$2=0,"",IF(COUNT($B$3:B89)+1&gt;$B$2,"",COUNT($B$3:B89)+1))</f>
        <v/>
      </c>
      <c r="C90" s="1" t="str">
        <f>IF(B90="","",VLOOKUP(B90,Reject!A:Q,3,0))</f>
        <v/>
      </c>
      <c r="D90" s="1" t="str">
        <f>IF(B90="","",VLOOKUP(B90,Reject!A:Q,4,0))</f>
        <v/>
      </c>
      <c r="E90" s="1" t="str">
        <f>IF(B90="","",VLOOKUP(B90,Reject!A:Q,5,0))</f>
        <v/>
      </c>
      <c r="F90" s="1" t="str">
        <f>IF(B90="","",VLOOKUP(B90,Reject!A:Q,6,0))</f>
        <v/>
      </c>
      <c r="G90" s="1" t="str">
        <f>IF(B90="","",VLOOKUP(B90,Reject!A:Q,7,0))</f>
        <v/>
      </c>
      <c r="H90" s="1" t="str">
        <f>IF(B90="","",VLOOKUP(B90,Reject!A:Q,8,0))</f>
        <v/>
      </c>
      <c r="I90" s="1" t="str">
        <f>IF(B90="","",VLOOKUP(B90,Reject!A:Q,9,0))</f>
        <v/>
      </c>
      <c r="J90" s="1" t="str">
        <f>IF(B90="","",VLOOKUP(B90,Reject!A:Q,10,0))</f>
        <v/>
      </c>
      <c r="K90" s="1" t="str">
        <f>IF(B90="","",VLOOKUP(B90,Reject!A:Q,11,0))</f>
        <v/>
      </c>
      <c r="L90" s="1" t="str">
        <f>IF(B90="","",VLOOKUP(B90,Reject!A:Q,12,0))</f>
        <v/>
      </c>
      <c r="M90" s="1" t="str">
        <f>IF(B90="","",VLOOKUP(B90,Reject!A:Q,13,0))</f>
        <v/>
      </c>
      <c r="N90" s="1" t="str">
        <f>IF(B90="","",VLOOKUP(B90,Reject!A:Q,14,0))</f>
        <v/>
      </c>
      <c r="O90" s="2" t="str">
        <f>IF(B90="","",VLOOKUP(B90,Reject!A:Q,15,0))</f>
        <v/>
      </c>
      <c r="P90" s="1" t="str">
        <f>IF(B90="","",VLOOKUP(B90,Reject!A:Q,16,0))</f>
        <v/>
      </c>
      <c r="Q90" s="1" t="str">
        <f>IF(B90="","",VLOOKUP(B90,Reject!A:Q,17,0))</f>
        <v/>
      </c>
      <c r="R90" s="72" t="str">
        <f t="shared" si="1"/>
        <v/>
      </c>
    </row>
    <row r="91" spans="2:18">
      <c r="B91" s="1" t="str">
        <f>IF($B$2=0,"",IF(COUNT($B$3:B90)+1&gt;$B$2,"",COUNT($B$3:B90)+1))</f>
        <v/>
      </c>
      <c r="C91" s="1" t="str">
        <f>IF(B91="","",VLOOKUP(B91,Reject!A:Q,3,0))</f>
        <v/>
      </c>
      <c r="D91" s="1" t="str">
        <f>IF(B91="","",VLOOKUP(B91,Reject!A:Q,4,0))</f>
        <v/>
      </c>
      <c r="E91" s="1" t="str">
        <f>IF(B91="","",VLOOKUP(B91,Reject!A:Q,5,0))</f>
        <v/>
      </c>
      <c r="F91" s="1" t="str">
        <f>IF(B91="","",VLOOKUP(B91,Reject!A:Q,6,0))</f>
        <v/>
      </c>
      <c r="G91" s="1" t="str">
        <f>IF(B91="","",VLOOKUP(B91,Reject!A:Q,7,0))</f>
        <v/>
      </c>
      <c r="H91" s="1" t="str">
        <f>IF(B91="","",VLOOKUP(B91,Reject!A:Q,8,0))</f>
        <v/>
      </c>
      <c r="I91" s="1" t="str">
        <f>IF(B91="","",VLOOKUP(B91,Reject!A:Q,9,0))</f>
        <v/>
      </c>
      <c r="J91" s="1" t="str">
        <f>IF(B91="","",VLOOKUP(B91,Reject!A:Q,10,0))</f>
        <v/>
      </c>
      <c r="K91" s="1" t="str">
        <f>IF(B91="","",VLOOKUP(B91,Reject!A:Q,11,0))</f>
        <v/>
      </c>
      <c r="L91" s="1" t="str">
        <f>IF(B91="","",VLOOKUP(B91,Reject!A:Q,12,0))</f>
        <v/>
      </c>
      <c r="M91" s="1" t="str">
        <f>IF(B91="","",VLOOKUP(B91,Reject!A:Q,13,0))</f>
        <v/>
      </c>
      <c r="N91" s="1" t="str">
        <f>IF(B91="","",VLOOKUP(B91,Reject!A:Q,14,0))</f>
        <v/>
      </c>
      <c r="O91" s="2" t="str">
        <f>IF(B91="","",VLOOKUP(B91,Reject!A:Q,15,0))</f>
        <v/>
      </c>
      <c r="P91" s="1" t="str">
        <f>IF(B91="","",VLOOKUP(B91,Reject!A:Q,16,0))</f>
        <v/>
      </c>
      <c r="Q91" s="1" t="str">
        <f>IF(B91="","",VLOOKUP(B91,Reject!A:Q,17,0))</f>
        <v/>
      </c>
      <c r="R91" s="72" t="str">
        <f t="shared" si="1"/>
        <v/>
      </c>
    </row>
    <row r="92" spans="2:18">
      <c r="B92" s="1" t="str">
        <f>IF($B$2=0,"",IF(COUNT($B$3:B91)+1&gt;$B$2,"",COUNT($B$3:B91)+1))</f>
        <v/>
      </c>
      <c r="C92" s="1" t="str">
        <f>IF(B92="","",VLOOKUP(B92,Reject!A:Q,3,0))</f>
        <v/>
      </c>
      <c r="D92" s="1" t="str">
        <f>IF(B92="","",VLOOKUP(B92,Reject!A:Q,4,0))</f>
        <v/>
      </c>
      <c r="E92" s="1" t="str">
        <f>IF(B92="","",VLOOKUP(B92,Reject!A:Q,5,0))</f>
        <v/>
      </c>
      <c r="F92" s="1" t="str">
        <f>IF(B92="","",VLOOKUP(B92,Reject!A:Q,6,0))</f>
        <v/>
      </c>
      <c r="G92" s="1" t="str">
        <f>IF(B92="","",VLOOKUP(B92,Reject!A:Q,7,0))</f>
        <v/>
      </c>
      <c r="H92" s="1" t="str">
        <f>IF(B92="","",VLOOKUP(B92,Reject!A:Q,8,0))</f>
        <v/>
      </c>
      <c r="I92" s="1" t="str">
        <f>IF(B92="","",VLOOKUP(B92,Reject!A:Q,9,0))</f>
        <v/>
      </c>
      <c r="J92" s="1" t="str">
        <f>IF(B92="","",VLOOKUP(B92,Reject!A:Q,10,0))</f>
        <v/>
      </c>
      <c r="K92" s="1" t="str">
        <f>IF(B92="","",VLOOKUP(B92,Reject!A:Q,11,0))</f>
        <v/>
      </c>
      <c r="L92" s="1" t="str">
        <f>IF(B92="","",VLOOKUP(B92,Reject!A:Q,12,0))</f>
        <v/>
      </c>
      <c r="M92" s="1" t="str">
        <f>IF(B92="","",VLOOKUP(B92,Reject!A:Q,13,0))</f>
        <v/>
      </c>
      <c r="N92" s="1" t="str">
        <f>IF(B92="","",VLOOKUP(B92,Reject!A:Q,14,0))</f>
        <v/>
      </c>
      <c r="O92" s="2" t="str">
        <f>IF(B92="","",VLOOKUP(B92,Reject!A:Q,15,0))</f>
        <v/>
      </c>
      <c r="P92" s="1" t="str">
        <f>IF(B92="","",VLOOKUP(B92,Reject!A:Q,16,0))</f>
        <v/>
      </c>
      <c r="Q92" s="1" t="str">
        <f>IF(B92="","",VLOOKUP(B92,Reject!A:Q,17,0))</f>
        <v/>
      </c>
      <c r="R92" s="72" t="str">
        <f t="shared" si="1"/>
        <v/>
      </c>
    </row>
    <row r="93" spans="2:18">
      <c r="B93" s="1" t="str">
        <f>IF($B$2=0,"",IF(COUNT($B$3:B92)+1&gt;$B$2,"",COUNT($B$3:B92)+1))</f>
        <v/>
      </c>
      <c r="C93" s="1" t="str">
        <f>IF(B93="","",VLOOKUP(B93,Reject!A:Q,3,0))</f>
        <v/>
      </c>
      <c r="D93" s="1" t="str">
        <f>IF(B93="","",VLOOKUP(B93,Reject!A:Q,4,0))</f>
        <v/>
      </c>
      <c r="E93" s="1" t="str">
        <f>IF(B93="","",VLOOKUP(B93,Reject!A:Q,5,0))</f>
        <v/>
      </c>
      <c r="F93" s="1" t="str">
        <f>IF(B93="","",VLOOKUP(B93,Reject!A:Q,6,0))</f>
        <v/>
      </c>
      <c r="G93" s="1" t="str">
        <f>IF(B93="","",VLOOKUP(B93,Reject!A:Q,7,0))</f>
        <v/>
      </c>
      <c r="H93" s="1" t="str">
        <f>IF(B93="","",VLOOKUP(B93,Reject!A:Q,8,0))</f>
        <v/>
      </c>
      <c r="I93" s="1" t="str">
        <f>IF(B93="","",VLOOKUP(B93,Reject!A:Q,9,0))</f>
        <v/>
      </c>
      <c r="J93" s="1" t="str">
        <f>IF(B93="","",VLOOKUP(B93,Reject!A:Q,10,0))</f>
        <v/>
      </c>
      <c r="K93" s="1" t="str">
        <f>IF(B93="","",VLOOKUP(B93,Reject!A:Q,11,0))</f>
        <v/>
      </c>
      <c r="L93" s="1" t="str">
        <f>IF(B93="","",VLOOKUP(B93,Reject!A:Q,12,0))</f>
        <v/>
      </c>
      <c r="M93" s="1" t="str">
        <f>IF(B93="","",VLOOKUP(B93,Reject!A:Q,13,0))</f>
        <v/>
      </c>
      <c r="N93" s="1" t="str">
        <f>IF(B93="","",VLOOKUP(B93,Reject!A:Q,14,0))</f>
        <v/>
      </c>
      <c r="O93" s="2" t="str">
        <f>IF(B93="","",VLOOKUP(B93,Reject!A:Q,15,0))</f>
        <v/>
      </c>
      <c r="P93" s="1" t="str">
        <f>IF(B93="","",VLOOKUP(B93,Reject!A:Q,16,0))</f>
        <v/>
      </c>
      <c r="Q93" s="1" t="str">
        <f>IF(B93="","",VLOOKUP(B93,Reject!A:Q,17,0))</f>
        <v/>
      </c>
      <c r="R93" s="72" t="str">
        <f t="shared" si="1"/>
        <v/>
      </c>
    </row>
    <row r="94" spans="2:18">
      <c r="B94" s="1" t="str">
        <f>IF($B$2=0,"",IF(COUNT($B$3:B93)+1&gt;$B$2,"",COUNT($B$3:B93)+1))</f>
        <v/>
      </c>
      <c r="C94" s="1" t="str">
        <f>IF(B94="","",VLOOKUP(B94,Reject!A:Q,3,0))</f>
        <v/>
      </c>
      <c r="D94" s="1" t="str">
        <f>IF(B94="","",VLOOKUP(B94,Reject!A:Q,4,0))</f>
        <v/>
      </c>
      <c r="E94" s="1" t="str">
        <f>IF(B94="","",VLOOKUP(B94,Reject!A:Q,5,0))</f>
        <v/>
      </c>
      <c r="F94" s="1" t="str">
        <f>IF(B94="","",VLOOKUP(B94,Reject!A:Q,6,0))</f>
        <v/>
      </c>
      <c r="G94" s="1" t="str">
        <f>IF(B94="","",VLOOKUP(B94,Reject!A:Q,7,0))</f>
        <v/>
      </c>
      <c r="H94" s="1" t="str">
        <f>IF(B94="","",VLOOKUP(B94,Reject!A:Q,8,0))</f>
        <v/>
      </c>
      <c r="I94" s="1" t="str">
        <f>IF(B94="","",VLOOKUP(B94,Reject!A:Q,9,0))</f>
        <v/>
      </c>
      <c r="J94" s="1" t="str">
        <f>IF(B94="","",VLOOKUP(B94,Reject!A:Q,10,0))</f>
        <v/>
      </c>
      <c r="K94" s="1" t="str">
        <f>IF(B94="","",VLOOKUP(B94,Reject!A:Q,11,0))</f>
        <v/>
      </c>
      <c r="L94" s="1" t="str">
        <f>IF(B94="","",VLOOKUP(B94,Reject!A:Q,12,0))</f>
        <v/>
      </c>
      <c r="M94" s="1" t="str">
        <f>IF(B94="","",VLOOKUP(B94,Reject!A:Q,13,0))</f>
        <v/>
      </c>
      <c r="N94" s="1" t="str">
        <f>IF(B94="","",VLOOKUP(B94,Reject!A:Q,14,0))</f>
        <v/>
      </c>
      <c r="O94" s="2" t="str">
        <f>IF(B94="","",VLOOKUP(B94,Reject!A:Q,15,0))</f>
        <v/>
      </c>
      <c r="P94" s="1" t="str">
        <f>IF(B94="","",VLOOKUP(B94,Reject!A:Q,16,0))</f>
        <v/>
      </c>
      <c r="Q94" s="1" t="str">
        <f>IF(B94="","",VLOOKUP(B94,Reject!A:Q,17,0))</f>
        <v/>
      </c>
      <c r="R94" s="72" t="str">
        <f t="shared" si="1"/>
        <v/>
      </c>
    </row>
    <row r="95" spans="2:18">
      <c r="B95" s="1" t="str">
        <f>IF($B$2=0,"",IF(COUNT($B$3:B94)+1&gt;$B$2,"",COUNT($B$3:B94)+1))</f>
        <v/>
      </c>
      <c r="C95" s="1" t="str">
        <f>IF(B95="","",VLOOKUP(B95,Reject!A:Q,3,0))</f>
        <v/>
      </c>
      <c r="D95" s="1" t="str">
        <f>IF(B95="","",VLOOKUP(B95,Reject!A:Q,4,0))</f>
        <v/>
      </c>
      <c r="E95" s="1" t="str">
        <f>IF(B95="","",VLOOKUP(B95,Reject!A:Q,5,0))</f>
        <v/>
      </c>
      <c r="F95" s="1" t="str">
        <f>IF(B95="","",VLOOKUP(B95,Reject!A:Q,6,0))</f>
        <v/>
      </c>
      <c r="G95" s="1" t="str">
        <f>IF(B95="","",VLOOKUP(B95,Reject!A:Q,7,0))</f>
        <v/>
      </c>
      <c r="H95" s="1" t="str">
        <f>IF(B95="","",VLOOKUP(B95,Reject!A:Q,8,0))</f>
        <v/>
      </c>
      <c r="I95" s="1" t="str">
        <f>IF(B95="","",VLOOKUP(B95,Reject!A:Q,9,0))</f>
        <v/>
      </c>
      <c r="J95" s="1" t="str">
        <f>IF(B95="","",VLOOKUP(B95,Reject!A:Q,10,0))</f>
        <v/>
      </c>
      <c r="K95" s="1" t="str">
        <f>IF(B95="","",VLOOKUP(B95,Reject!A:Q,11,0))</f>
        <v/>
      </c>
      <c r="L95" s="1" t="str">
        <f>IF(B95="","",VLOOKUP(B95,Reject!A:Q,12,0))</f>
        <v/>
      </c>
      <c r="M95" s="1" t="str">
        <f>IF(B95="","",VLOOKUP(B95,Reject!A:Q,13,0))</f>
        <v/>
      </c>
      <c r="N95" s="1" t="str">
        <f>IF(B95="","",VLOOKUP(B95,Reject!A:Q,14,0))</f>
        <v/>
      </c>
      <c r="O95" s="2" t="str">
        <f>IF(B95="","",VLOOKUP(B95,Reject!A:Q,15,0))</f>
        <v/>
      </c>
      <c r="P95" s="1" t="str">
        <f>IF(B95="","",VLOOKUP(B95,Reject!A:Q,16,0))</f>
        <v/>
      </c>
      <c r="Q95" s="1" t="str">
        <f>IF(B95="","",VLOOKUP(B95,Reject!A:Q,17,0))</f>
        <v/>
      </c>
      <c r="R95" s="72" t="str">
        <f t="shared" si="1"/>
        <v/>
      </c>
    </row>
    <row r="96" spans="2:18">
      <c r="B96" s="1" t="str">
        <f>IF($B$2=0,"",IF(COUNT($B$3:B95)+1&gt;$B$2,"",COUNT($B$3:B95)+1))</f>
        <v/>
      </c>
      <c r="C96" s="1" t="str">
        <f>IF(B96="","",VLOOKUP(B96,Reject!A:Q,3,0))</f>
        <v/>
      </c>
      <c r="D96" s="1" t="str">
        <f>IF(B96="","",VLOOKUP(B96,Reject!A:Q,4,0))</f>
        <v/>
      </c>
      <c r="E96" s="1" t="str">
        <f>IF(B96="","",VLOOKUP(B96,Reject!A:Q,5,0))</f>
        <v/>
      </c>
      <c r="F96" s="1" t="str">
        <f>IF(B96="","",VLOOKUP(B96,Reject!A:Q,6,0))</f>
        <v/>
      </c>
      <c r="G96" s="1" t="str">
        <f>IF(B96="","",VLOOKUP(B96,Reject!A:Q,7,0))</f>
        <v/>
      </c>
      <c r="H96" s="1" t="str">
        <f>IF(B96="","",VLOOKUP(B96,Reject!A:Q,8,0))</f>
        <v/>
      </c>
      <c r="I96" s="1" t="str">
        <f>IF(B96="","",VLOOKUP(B96,Reject!A:Q,9,0))</f>
        <v/>
      </c>
      <c r="J96" s="1" t="str">
        <f>IF(B96="","",VLOOKUP(B96,Reject!A:Q,10,0))</f>
        <v/>
      </c>
      <c r="K96" s="1" t="str">
        <f>IF(B96="","",VLOOKUP(B96,Reject!A:Q,11,0))</f>
        <v/>
      </c>
      <c r="L96" s="1" t="str">
        <f>IF(B96="","",VLOOKUP(B96,Reject!A:Q,12,0))</f>
        <v/>
      </c>
      <c r="M96" s="1" t="str">
        <f>IF(B96="","",VLOOKUP(B96,Reject!A:Q,13,0))</f>
        <v/>
      </c>
      <c r="N96" s="1" t="str">
        <f>IF(B96="","",VLOOKUP(B96,Reject!A:Q,14,0))</f>
        <v/>
      </c>
      <c r="O96" s="2" t="str">
        <f>IF(B96="","",VLOOKUP(B96,Reject!A:Q,15,0))</f>
        <v/>
      </c>
      <c r="P96" s="1" t="str">
        <f>IF(B96="","",VLOOKUP(B96,Reject!A:Q,16,0))</f>
        <v/>
      </c>
      <c r="Q96" s="1" t="str">
        <f>IF(B96="","",VLOOKUP(B96,Reject!A:Q,17,0))</f>
        <v/>
      </c>
      <c r="R96" s="72" t="str">
        <f t="shared" si="1"/>
        <v/>
      </c>
    </row>
    <row r="97" spans="2:18">
      <c r="B97" s="1" t="str">
        <f>IF($B$2=0,"",IF(COUNT($B$3:B96)+1&gt;$B$2,"",COUNT($B$3:B96)+1))</f>
        <v/>
      </c>
      <c r="C97" s="1" t="str">
        <f>IF(B97="","",VLOOKUP(B97,Reject!A:Q,3,0))</f>
        <v/>
      </c>
      <c r="D97" s="1" t="str">
        <f>IF(B97="","",VLOOKUP(B97,Reject!A:Q,4,0))</f>
        <v/>
      </c>
      <c r="E97" s="1" t="str">
        <f>IF(B97="","",VLOOKUP(B97,Reject!A:Q,5,0))</f>
        <v/>
      </c>
      <c r="F97" s="1" t="str">
        <f>IF(B97="","",VLOOKUP(B97,Reject!A:Q,6,0))</f>
        <v/>
      </c>
      <c r="G97" s="1" t="str">
        <f>IF(B97="","",VLOOKUP(B97,Reject!A:Q,7,0))</f>
        <v/>
      </c>
      <c r="H97" s="1" t="str">
        <f>IF(B97="","",VLOOKUP(B97,Reject!A:Q,8,0))</f>
        <v/>
      </c>
      <c r="I97" s="1" t="str">
        <f>IF(B97="","",VLOOKUP(B97,Reject!A:Q,9,0))</f>
        <v/>
      </c>
      <c r="J97" s="1" t="str">
        <f>IF(B97="","",VLOOKUP(B97,Reject!A:Q,10,0))</f>
        <v/>
      </c>
      <c r="K97" s="1" t="str">
        <f>IF(B97="","",VLOOKUP(B97,Reject!A:Q,11,0))</f>
        <v/>
      </c>
      <c r="L97" s="1" t="str">
        <f>IF(B97="","",VLOOKUP(B97,Reject!A:Q,12,0))</f>
        <v/>
      </c>
      <c r="M97" s="1" t="str">
        <f>IF(B97="","",VLOOKUP(B97,Reject!A:Q,13,0))</f>
        <v/>
      </c>
      <c r="N97" s="1" t="str">
        <f>IF(B97="","",VLOOKUP(B97,Reject!A:Q,14,0))</f>
        <v/>
      </c>
      <c r="O97" s="2" t="str">
        <f>IF(B97="","",VLOOKUP(B97,Reject!A:Q,15,0))</f>
        <v/>
      </c>
      <c r="P97" s="1" t="str">
        <f>IF(B97="","",VLOOKUP(B97,Reject!A:Q,16,0))</f>
        <v/>
      </c>
      <c r="Q97" s="1" t="str">
        <f>IF(B97="","",VLOOKUP(B97,Reject!A:Q,17,0))</f>
        <v/>
      </c>
      <c r="R97" s="72" t="str">
        <f t="shared" si="1"/>
        <v/>
      </c>
    </row>
    <row r="98" spans="2:18">
      <c r="B98" s="1" t="str">
        <f>IF($B$2=0,"",IF(COUNT($B$3:B97)+1&gt;$B$2,"",COUNT($B$3:B97)+1))</f>
        <v/>
      </c>
      <c r="C98" s="1" t="str">
        <f>IF(B98="","",VLOOKUP(B98,Reject!A:Q,3,0))</f>
        <v/>
      </c>
      <c r="D98" s="1" t="str">
        <f>IF(B98="","",VLOOKUP(B98,Reject!A:Q,4,0))</f>
        <v/>
      </c>
      <c r="E98" s="1" t="str">
        <f>IF(B98="","",VLOOKUP(B98,Reject!A:Q,5,0))</f>
        <v/>
      </c>
      <c r="F98" s="1" t="str">
        <f>IF(B98="","",VLOOKUP(B98,Reject!A:Q,6,0))</f>
        <v/>
      </c>
      <c r="G98" s="1" t="str">
        <f>IF(B98="","",VLOOKUP(B98,Reject!A:Q,7,0))</f>
        <v/>
      </c>
      <c r="H98" s="1" t="str">
        <f>IF(B98="","",VLOOKUP(B98,Reject!A:Q,8,0))</f>
        <v/>
      </c>
      <c r="I98" s="1" t="str">
        <f>IF(B98="","",VLOOKUP(B98,Reject!A:Q,9,0))</f>
        <v/>
      </c>
      <c r="J98" s="1" t="str">
        <f>IF(B98="","",VLOOKUP(B98,Reject!A:Q,10,0))</f>
        <v/>
      </c>
      <c r="K98" s="1" t="str">
        <f>IF(B98="","",VLOOKUP(B98,Reject!A:Q,11,0))</f>
        <v/>
      </c>
      <c r="L98" s="1" t="str">
        <f>IF(B98="","",VLOOKUP(B98,Reject!A:Q,12,0))</f>
        <v/>
      </c>
      <c r="M98" s="1" t="str">
        <f>IF(B98="","",VLOOKUP(B98,Reject!A:Q,13,0))</f>
        <v/>
      </c>
      <c r="N98" s="1" t="str">
        <f>IF(B98="","",VLOOKUP(B98,Reject!A:Q,14,0))</f>
        <v/>
      </c>
      <c r="O98" s="2" t="str">
        <f>IF(B98="","",VLOOKUP(B98,Reject!A:Q,15,0))</f>
        <v/>
      </c>
      <c r="P98" s="1" t="str">
        <f>IF(B98="","",VLOOKUP(B98,Reject!A:Q,16,0))</f>
        <v/>
      </c>
      <c r="Q98" s="1" t="str">
        <f>IF(B98="","",VLOOKUP(B98,Reject!A:Q,17,0))</f>
        <v/>
      </c>
      <c r="R98" s="72" t="str">
        <f t="shared" si="1"/>
        <v/>
      </c>
    </row>
    <row r="99" spans="2:18">
      <c r="B99" s="1" t="str">
        <f>IF($B$2=0,"",IF(COUNT($B$3:B98)+1&gt;$B$2,"",COUNT($B$3:B98)+1))</f>
        <v/>
      </c>
      <c r="C99" s="1" t="str">
        <f>IF(B99="","",VLOOKUP(B99,Reject!A:Q,3,0))</f>
        <v/>
      </c>
      <c r="D99" s="1" t="str">
        <f>IF(B99="","",VLOOKUP(B99,Reject!A:Q,4,0))</f>
        <v/>
      </c>
      <c r="E99" s="1" t="str">
        <f>IF(B99="","",VLOOKUP(B99,Reject!A:Q,5,0))</f>
        <v/>
      </c>
      <c r="F99" s="1" t="str">
        <f>IF(B99="","",VLOOKUP(B99,Reject!A:Q,6,0))</f>
        <v/>
      </c>
      <c r="G99" s="1" t="str">
        <f>IF(B99="","",VLOOKUP(B99,Reject!A:Q,7,0))</f>
        <v/>
      </c>
      <c r="H99" s="1" t="str">
        <f>IF(B99="","",VLOOKUP(B99,Reject!A:Q,8,0))</f>
        <v/>
      </c>
      <c r="I99" s="1" t="str">
        <f>IF(B99="","",VLOOKUP(B99,Reject!A:Q,9,0))</f>
        <v/>
      </c>
      <c r="J99" s="1" t="str">
        <f>IF(B99="","",VLOOKUP(B99,Reject!A:Q,10,0))</f>
        <v/>
      </c>
      <c r="K99" s="1" t="str">
        <f>IF(B99="","",VLOOKUP(B99,Reject!A:Q,11,0))</f>
        <v/>
      </c>
      <c r="L99" s="1" t="str">
        <f>IF(B99="","",VLOOKUP(B99,Reject!A:Q,12,0))</f>
        <v/>
      </c>
      <c r="M99" s="1" t="str">
        <f>IF(B99="","",VLOOKUP(B99,Reject!A:Q,13,0))</f>
        <v/>
      </c>
      <c r="N99" s="1" t="str">
        <f>IF(B99="","",VLOOKUP(B99,Reject!A:Q,14,0))</f>
        <v/>
      </c>
      <c r="O99" s="2" t="str">
        <f>IF(B99="","",VLOOKUP(B99,Reject!A:Q,15,0))</f>
        <v/>
      </c>
      <c r="P99" s="1" t="str">
        <f>IF(B99="","",VLOOKUP(B99,Reject!A:Q,16,0))</f>
        <v/>
      </c>
      <c r="Q99" s="1" t="str">
        <f>IF(B99="","",VLOOKUP(B99,Reject!A:Q,17,0))</f>
        <v/>
      </c>
      <c r="R99" s="72" t="str">
        <f t="shared" si="1"/>
        <v/>
      </c>
    </row>
    <row r="100" spans="2:18">
      <c r="B100" s="1" t="str">
        <f>IF($B$2=0,"",IF(COUNT($B$3:B99)+1&gt;$B$2,"",COUNT($B$3:B99)+1))</f>
        <v/>
      </c>
      <c r="C100" s="1" t="str">
        <f>IF(B100="","",VLOOKUP(B100,Reject!A:Q,3,0))</f>
        <v/>
      </c>
      <c r="D100" s="1" t="str">
        <f>IF(B100="","",VLOOKUP(B100,Reject!A:Q,4,0))</f>
        <v/>
      </c>
      <c r="E100" s="1" t="str">
        <f>IF(B100="","",VLOOKUP(B100,Reject!A:Q,5,0))</f>
        <v/>
      </c>
      <c r="F100" s="1" t="str">
        <f>IF(B100="","",VLOOKUP(B100,Reject!A:Q,6,0))</f>
        <v/>
      </c>
      <c r="G100" s="1" t="str">
        <f>IF(B100="","",VLOOKUP(B100,Reject!A:Q,7,0))</f>
        <v/>
      </c>
      <c r="H100" s="1" t="str">
        <f>IF(B100="","",VLOOKUP(B100,Reject!A:Q,8,0))</f>
        <v/>
      </c>
      <c r="I100" s="1" t="str">
        <f>IF(B100="","",VLOOKUP(B100,Reject!A:Q,9,0))</f>
        <v/>
      </c>
      <c r="J100" s="1" t="str">
        <f>IF(B100="","",VLOOKUP(B100,Reject!A:Q,10,0))</f>
        <v/>
      </c>
      <c r="K100" s="1" t="str">
        <f>IF(B100="","",VLOOKUP(B100,Reject!A:Q,11,0))</f>
        <v/>
      </c>
      <c r="L100" s="1" t="str">
        <f>IF(B100="","",VLOOKUP(B100,Reject!A:Q,12,0))</f>
        <v/>
      </c>
      <c r="M100" s="1" t="str">
        <f>IF(B100="","",VLOOKUP(B100,Reject!A:Q,13,0))</f>
        <v/>
      </c>
      <c r="N100" s="1" t="str">
        <f>IF(B100="","",VLOOKUP(B100,Reject!A:Q,14,0))</f>
        <v/>
      </c>
      <c r="O100" s="2" t="str">
        <f>IF(B100="","",VLOOKUP(B100,Reject!A:Q,15,0))</f>
        <v/>
      </c>
      <c r="P100" s="1" t="str">
        <f>IF(B100="","",VLOOKUP(B100,Reject!A:Q,16,0))</f>
        <v/>
      </c>
      <c r="Q100" s="1" t="str">
        <f>IF(B100="","",VLOOKUP(B100,Reject!A:Q,17,0))</f>
        <v/>
      </c>
      <c r="R100" s="72" t="str">
        <f t="shared" si="1"/>
        <v/>
      </c>
    </row>
    <row r="101" spans="2:18">
      <c r="B101" s="1" t="str">
        <f>IF($B$2=0,"",IF(COUNT($B$3:B100)+1&gt;$B$2,"",COUNT($B$3:B100)+1))</f>
        <v/>
      </c>
      <c r="C101" s="1" t="str">
        <f>IF(B101="","",VLOOKUP(B101,Reject!A:Q,3,0))</f>
        <v/>
      </c>
      <c r="D101" s="1" t="str">
        <f>IF(B101="","",VLOOKUP(B101,Reject!A:Q,4,0))</f>
        <v/>
      </c>
      <c r="E101" s="1" t="str">
        <f>IF(B101="","",VLOOKUP(B101,Reject!A:Q,5,0))</f>
        <v/>
      </c>
      <c r="F101" s="1" t="str">
        <f>IF(B101="","",VLOOKUP(B101,Reject!A:Q,6,0))</f>
        <v/>
      </c>
      <c r="G101" s="1" t="str">
        <f>IF(B101="","",VLOOKUP(B101,Reject!A:Q,7,0))</f>
        <v/>
      </c>
      <c r="H101" s="1" t="str">
        <f>IF(B101="","",VLOOKUP(B101,Reject!A:Q,8,0))</f>
        <v/>
      </c>
      <c r="I101" s="1" t="str">
        <f>IF(B101="","",VLOOKUP(B101,Reject!A:Q,9,0))</f>
        <v/>
      </c>
      <c r="J101" s="1" t="str">
        <f>IF(B101="","",VLOOKUP(B101,Reject!A:Q,10,0))</f>
        <v/>
      </c>
      <c r="K101" s="1" t="str">
        <f>IF(B101="","",VLOOKUP(B101,Reject!A:Q,11,0))</f>
        <v/>
      </c>
      <c r="L101" s="1" t="str">
        <f>IF(B101="","",VLOOKUP(B101,Reject!A:Q,12,0))</f>
        <v/>
      </c>
      <c r="M101" s="1" t="str">
        <f>IF(B101="","",VLOOKUP(B101,Reject!A:Q,13,0))</f>
        <v/>
      </c>
      <c r="N101" s="1" t="str">
        <f>IF(B101="","",VLOOKUP(B101,Reject!A:Q,14,0))</f>
        <v/>
      </c>
      <c r="O101" s="2" t="str">
        <f>IF(B101="","",VLOOKUP(B101,Reject!A:Q,15,0))</f>
        <v/>
      </c>
      <c r="P101" s="1" t="str">
        <f>IF(B101="","",VLOOKUP(B101,Reject!A:Q,16,0))</f>
        <v/>
      </c>
      <c r="Q101" s="1" t="str">
        <f>IF(B101="","",VLOOKUP(B101,Reject!A:Q,17,0))</f>
        <v/>
      </c>
      <c r="R101" s="72" t="str">
        <f t="shared" si="1"/>
        <v/>
      </c>
    </row>
    <row r="102" spans="2:18">
      <c r="B102" s="1" t="str">
        <f>IF($B$2=0,"",IF(COUNT($B$3:B101)+1&gt;$B$2,"",COUNT($B$3:B101)+1))</f>
        <v/>
      </c>
      <c r="C102" s="1" t="str">
        <f>IF(B102="","",VLOOKUP(B102,Reject!A:Q,3,0))</f>
        <v/>
      </c>
      <c r="D102" s="1" t="str">
        <f>IF(B102="","",VLOOKUP(B102,Reject!A:Q,4,0))</f>
        <v/>
      </c>
      <c r="E102" s="1" t="str">
        <f>IF(B102="","",VLOOKUP(B102,Reject!A:Q,5,0))</f>
        <v/>
      </c>
      <c r="F102" s="1" t="str">
        <f>IF(B102="","",VLOOKUP(B102,Reject!A:Q,6,0))</f>
        <v/>
      </c>
      <c r="G102" s="1" t="str">
        <f>IF(B102="","",VLOOKUP(B102,Reject!A:Q,7,0))</f>
        <v/>
      </c>
      <c r="H102" s="1" t="str">
        <f>IF(B102="","",VLOOKUP(B102,Reject!A:Q,8,0))</f>
        <v/>
      </c>
      <c r="I102" s="1" t="str">
        <f>IF(B102="","",VLOOKUP(B102,Reject!A:Q,9,0))</f>
        <v/>
      </c>
      <c r="J102" s="1" t="str">
        <f>IF(B102="","",VLOOKUP(B102,Reject!A:Q,10,0))</f>
        <v/>
      </c>
      <c r="K102" s="1" t="str">
        <f>IF(B102="","",VLOOKUP(B102,Reject!A:Q,11,0))</f>
        <v/>
      </c>
      <c r="L102" s="1" t="str">
        <f>IF(B102="","",VLOOKUP(B102,Reject!A:Q,12,0))</f>
        <v/>
      </c>
      <c r="M102" s="1" t="str">
        <f>IF(B102="","",VLOOKUP(B102,Reject!A:Q,13,0))</f>
        <v/>
      </c>
      <c r="N102" s="1" t="str">
        <f>IF(B102="","",VLOOKUP(B102,Reject!A:Q,14,0))</f>
        <v/>
      </c>
      <c r="O102" s="2" t="str">
        <f>IF(B102="","",VLOOKUP(B102,Reject!A:Q,15,0))</f>
        <v/>
      </c>
      <c r="P102" s="1" t="str">
        <f>IF(B102="","",VLOOKUP(B102,Reject!A:Q,16,0))</f>
        <v/>
      </c>
      <c r="Q102" s="1" t="str">
        <f>IF(B102="","",VLOOKUP(B102,Reject!A:Q,17,0))</f>
        <v/>
      </c>
      <c r="R102" s="72" t="str">
        <f t="shared" si="1"/>
        <v/>
      </c>
    </row>
    <row r="103" spans="2:18">
      <c r="B103" s="1" t="str">
        <f>IF($B$2=0,"",IF(COUNT($B$3:B102)+1&gt;$B$2,"",COUNT($B$3:B102)+1))</f>
        <v/>
      </c>
      <c r="C103" s="1" t="str">
        <f>IF(B103="","",VLOOKUP(B103,Reject!A:Q,3,0))</f>
        <v/>
      </c>
      <c r="D103" s="1" t="str">
        <f>IF(B103="","",VLOOKUP(B103,Reject!A:Q,4,0))</f>
        <v/>
      </c>
      <c r="E103" s="1" t="str">
        <f>IF(B103="","",VLOOKUP(B103,Reject!A:Q,5,0))</f>
        <v/>
      </c>
      <c r="F103" s="1" t="str">
        <f>IF(B103="","",VLOOKUP(B103,Reject!A:Q,6,0))</f>
        <v/>
      </c>
      <c r="G103" s="1" t="str">
        <f>IF(B103="","",VLOOKUP(B103,Reject!A:Q,7,0))</f>
        <v/>
      </c>
      <c r="H103" s="1" t="str">
        <f>IF(B103="","",VLOOKUP(B103,Reject!A:Q,8,0))</f>
        <v/>
      </c>
      <c r="I103" s="1" t="str">
        <f>IF(B103="","",VLOOKUP(B103,Reject!A:Q,9,0))</f>
        <v/>
      </c>
      <c r="J103" s="1" t="str">
        <f>IF(B103="","",VLOOKUP(B103,Reject!A:Q,10,0))</f>
        <v/>
      </c>
      <c r="K103" s="1" t="str">
        <f>IF(B103="","",VLOOKUP(B103,Reject!A:Q,11,0))</f>
        <v/>
      </c>
      <c r="L103" s="1" t="str">
        <f>IF(B103="","",VLOOKUP(B103,Reject!A:Q,12,0))</f>
        <v/>
      </c>
      <c r="M103" s="1" t="str">
        <f>IF(B103="","",VLOOKUP(B103,Reject!A:Q,13,0))</f>
        <v/>
      </c>
      <c r="N103" s="1" t="str">
        <f>IF(B103="","",VLOOKUP(B103,Reject!A:Q,14,0))</f>
        <v/>
      </c>
      <c r="O103" s="2" t="str">
        <f>IF(B103="","",VLOOKUP(B103,Reject!A:Q,15,0))</f>
        <v/>
      </c>
      <c r="P103" s="1" t="str">
        <f>IF(B103="","",VLOOKUP(B103,Reject!A:Q,16,0))</f>
        <v/>
      </c>
      <c r="Q103" s="1" t="str">
        <f>IF(B103="","",VLOOKUP(B103,Reject!A:Q,17,0))</f>
        <v/>
      </c>
      <c r="R103" s="72" t="str">
        <f t="shared" si="1"/>
        <v/>
      </c>
    </row>
    <row r="104" spans="2:18">
      <c r="B104" s="1" t="str">
        <f>IF($B$2=0,"",IF(COUNT($B$3:B103)+1&gt;$B$2,"",COUNT($B$3:B103)+1))</f>
        <v/>
      </c>
      <c r="C104" s="1" t="str">
        <f>IF(B104="","",VLOOKUP(B104,Reject!A:Q,3,0))</f>
        <v/>
      </c>
      <c r="D104" s="1" t="str">
        <f>IF(B104="","",VLOOKUP(B104,Reject!A:Q,4,0))</f>
        <v/>
      </c>
      <c r="E104" s="1" t="str">
        <f>IF(B104="","",VLOOKUP(B104,Reject!A:Q,5,0))</f>
        <v/>
      </c>
      <c r="F104" s="1" t="str">
        <f>IF(B104="","",VLOOKUP(B104,Reject!A:Q,6,0))</f>
        <v/>
      </c>
      <c r="G104" s="1" t="str">
        <f>IF(B104="","",VLOOKUP(B104,Reject!A:Q,7,0))</f>
        <v/>
      </c>
      <c r="H104" s="1" t="str">
        <f>IF(B104="","",VLOOKUP(B104,Reject!A:Q,8,0))</f>
        <v/>
      </c>
      <c r="I104" s="1" t="str">
        <f>IF(B104="","",VLOOKUP(B104,Reject!A:Q,9,0))</f>
        <v/>
      </c>
      <c r="J104" s="1" t="str">
        <f>IF(B104="","",VLOOKUP(B104,Reject!A:Q,10,0))</f>
        <v/>
      </c>
      <c r="K104" s="1" t="str">
        <f>IF(B104="","",VLOOKUP(B104,Reject!A:Q,11,0))</f>
        <v/>
      </c>
      <c r="L104" s="1" t="str">
        <f>IF(B104="","",VLOOKUP(B104,Reject!A:Q,12,0))</f>
        <v/>
      </c>
      <c r="M104" s="1" t="str">
        <f>IF(B104="","",VLOOKUP(B104,Reject!A:Q,13,0))</f>
        <v/>
      </c>
      <c r="N104" s="1" t="str">
        <f>IF(B104="","",VLOOKUP(B104,Reject!A:Q,14,0))</f>
        <v/>
      </c>
      <c r="O104" s="2" t="str">
        <f>IF(B104="","",VLOOKUP(B104,Reject!A:Q,15,0))</f>
        <v/>
      </c>
      <c r="P104" s="1" t="str">
        <f>IF(B104="","",VLOOKUP(B104,Reject!A:Q,16,0))</f>
        <v/>
      </c>
      <c r="Q104" s="1" t="str">
        <f>IF(B104="","",VLOOKUP(B104,Reject!A:Q,17,0))</f>
        <v/>
      </c>
      <c r="R104" s="72" t="str">
        <f t="shared" si="1"/>
        <v/>
      </c>
    </row>
    <row r="105" spans="2:18">
      <c r="B105" s="1" t="str">
        <f>IF($B$2=0,"",IF(COUNT($B$3:B104)+1&gt;$B$2,"",COUNT($B$3:B104)+1))</f>
        <v/>
      </c>
      <c r="C105" s="1" t="str">
        <f>IF(B105="","",VLOOKUP(B105,Reject!A:Q,3,0))</f>
        <v/>
      </c>
      <c r="D105" s="1" t="str">
        <f>IF(B105="","",VLOOKUP(B105,Reject!A:Q,4,0))</f>
        <v/>
      </c>
      <c r="E105" s="1" t="str">
        <f>IF(B105="","",VLOOKUP(B105,Reject!A:Q,5,0))</f>
        <v/>
      </c>
      <c r="F105" s="1" t="str">
        <f>IF(B105="","",VLOOKUP(B105,Reject!A:Q,6,0))</f>
        <v/>
      </c>
      <c r="G105" s="1" t="str">
        <f>IF(B105="","",VLOOKUP(B105,Reject!A:Q,7,0))</f>
        <v/>
      </c>
      <c r="H105" s="1" t="str">
        <f>IF(B105="","",VLOOKUP(B105,Reject!A:Q,8,0))</f>
        <v/>
      </c>
      <c r="I105" s="1" t="str">
        <f>IF(B105="","",VLOOKUP(B105,Reject!A:Q,9,0))</f>
        <v/>
      </c>
      <c r="J105" s="1" t="str">
        <f>IF(B105="","",VLOOKUP(B105,Reject!A:Q,10,0))</f>
        <v/>
      </c>
      <c r="K105" s="1" t="str">
        <f>IF(B105="","",VLOOKUP(B105,Reject!A:Q,11,0))</f>
        <v/>
      </c>
      <c r="L105" s="1" t="str">
        <f>IF(B105="","",VLOOKUP(B105,Reject!A:Q,12,0))</f>
        <v/>
      </c>
      <c r="M105" s="1" t="str">
        <f>IF(B105="","",VLOOKUP(B105,Reject!A:Q,13,0))</f>
        <v/>
      </c>
      <c r="N105" s="1" t="str">
        <f>IF(B105="","",VLOOKUP(B105,Reject!A:Q,14,0))</f>
        <v/>
      </c>
      <c r="O105" s="2" t="str">
        <f>IF(B105="","",VLOOKUP(B105,Reject!A:Q,15,0))</f>
        <v/>
      </c>
      <c r="P105" s="1" t="str">
        <f>IF(B105="","",VLOOKUP(B105,Reject!A:Q,16,0))</f>
        <v/>
      </c>
      <c r="Q105" s="1" t="str">
        <f>IF(B105="","",VLOOKUP(B105,Reject!A:Q,17,0))</f>
        <v/>
      </c>
      <c r="R105" s="72" t="str">
        <f t="shared" si="1"/>
        <v/>
      </c>
    </row>
    <row r="106" spans="2:18">
      <c r="B106" s="1" t="str">
        <f>IF($B$2=0,"",IF(COUNT($B$3:B105)+1&gt;$B$2,"",COUNT($B$3:B105)+1))</f>
        <v/>
      </c>
      <c r="C106" s="1" t="str">
        <f>IF(B106="","",VLOOKUP(B106,Reject!A:Q,3,0))</f>
        <v/>
      </c>
      <c r="D106" s="1" t="str">
        <f>IF(B106="","",VLOOKUP(B106,Reject!A:Q,4,0))</f>
        <v/>
      </c>
      <c r="E106" s="1" t="str">
        <f>IF(B106="","",VLOOKUP(B106,Reject!A:Q,5,0))</f>
        <v/>
      </c>
      <c r="F106" s="1" t="str">
        <f>IF(B106="","",VLOOKUP(B106,Reject!A:Q,6,0))</f>
        <v/>
      </c>
      <c r="G106" s="1" t="str">
        <f>IF(B106="","",VLOOKUP(B106,Reject!A:Q,7,0))</f>
        <v/>
      </c>
      <c r="H106" s="1" t="str">
        <f>IF(B106="","",VLOOKUP(B106,Reject!A:Q,8,0))</f>
        <v/>
      </c>
      <c r="I106" s="1" t="str">
        <f>IF(B106="","",VLOOKUP(B106,Reject!A:Q,9,0))</f>
        <v/>
      </c>
      <c r="J106" s="1" t="str">
        <f>IF(B106="","",VLOOKUP(B106,Reject!A:Q,10,0))</f>
        <v/>
      </c>
      <c r="K106" s="1" t="str">
        <f>IF(B106="","",VLOOKUP(B106,Reject!A:Q,11,0))</f>
        <v/>
      </c>
      <c r="L106" s="1" t="str">
        <f>IF(B106="","",VLOOKUP(B106,Reject!A:Q,12,0))</f>
        <v/>
      </c>
      <c r="M106" s="1" t="str">
        <f>IF(B106="","",VLOOKUP(B106,Reject!A:Q,13,0))</f>
        <v/>
      </c>
      <c r="N106" s="1" t="str">
        <f>IF(B106="","",VLOOKUP(B106,Reject!A:Q,14,0))</f>
        <v/>
      </c>
      <c r="O106" s="2" t="str">
        <f>IF(B106="","",VLOOKUP(B106,Reject!A:Q,15,0))</f>
        <v/>
      </c>
      <c r="P106" s="1" t="str">
        <f>IF(B106="","",VLOOKUP(B106,Reject!A:Q,16,0))</f>
        <v/>
      </c>
      <c r="Q106" s="1" t="str">
        <f>IF(B106="","",VLOOKUP(B106,Reject!A:Q,17,0))</f>
        <v/>
      </c>
      <c r="R106" s="72" t="str">
        <f t="shared" si="1"/>
        <v/>
      </c>
    </row>
    <row r="107" spans="2:18">
      <c r="B107" s="1" t="str">
        <f>IF($B$2=0,"",IF(COUNT($B$3:B106)+1&gt;$B$2,"",COUNT($B$3:B106)+1))</f>
        <v/>
      </c>
      <c r="C107" s="1" t="str">
        <f>IF(B107="","",VLOOKUP(B107,Reject!A:Q,3,0))</f>
        <v/>
      </c>
      <c r="D107" s="1" t="str">
        <f>IF(B107="","",VLOOKUP(B107,Reject!A:Q,4,0))</f>
        <v/>
      </c>
      <c r="E107" s="1" t="str">
        <f>IF(B107="","",VLOOKUP(B107,Reject!A:Q,5,0))</f>
        <v/>
      </c>
      <c r="F107" s="1" t="str">
        <f>IF(B107="","",VLOOKUP(B107,Reject!A:Q,6,0))</f>
        <v/>
      </c>
      <c r="G107" s="1" t="str">
        <f>IF(B107="","",VLOOKUP(B107,Reject!A:Q,7,0))</f>
        <v/>
      </c>
      <c r="H107" s="1" t="str">
        <f>IF(B107="","",VLOOKUP(B107,Reject!A:Q,8,0))</f>
        <v/>
      </c>
      <c r="I107" s="1" t="str">
        <f>IF(B107="","",VLOOKUP(B107,Reject!A:Q,9,0))</f>
        <v/>
      </c>
      <c r="J107" s="1" t="str">
        <f>IF(B107="","",VLOOKUP(B107,Reject!A:Q,10,0))</f>
        <v/>
      </c>
      <c r="K107" s="1" t="str">
        <f>IF(B107="","",VLOOKUP(B107,Reject!A:Q,11,0))</f>
        <v/>
      </c>
      <c r="L107" s="1" t="str">
        <f>IF(B107="","",VLOOKUP(B107,Reject!A:Q,12,0))</f>
        <v/>
      </c>
      <c r="M107" s="1" t="str">
        <f>IF(B107="","",VLOOKUP(B107,Reject!A:Q,13,0))</f>
        <v/>
      </c>
      <c r="N107" s="1" t="str">
        <f>IF(B107="","",VLOOKUP(B107,Reject!A:Q,14,0))</f>
        <v/>
      </c>
      <c r="O107" s="2" t="str">
        <f>IF(B107="","",VLOOKUP(B107,Reject!A:Q,15,0))</f>
        <v/>
      </c>
      <c r="P107" s="1" t="str">
        <f>IF(B107="","",VLOOKUP(B107,Reject!A:Q,16,0))</f>
        <v/>
      </c>
      <c r="Q107" s="1" t="str">
        <f>IF(B107="","",VLOOKUP(B107,Reject!A:Q,17,0))</f>
        <v/>
      </c>
      <c r="R107" s="72" t="str">
        <f t="shared" si="1"/>
        <v/>
      </c>
    </row>
    <row r="108" spans="2:18">
      <c r="B108" s="1" t="str">
        <f>IF($B$2=0,"",IF(COUNT($B$3:B107)+1&gt;$B$2,"",COUNT($B$3:B107)+1))</f>
        <v/>
      </c>
      <c r="C108" s="1" t="str">
        <f>IF(B108="","",VLOOKUP(B108,Reject!A:Q,3,0))</f>
        <v/>
      </c>
      <c r="D108" s="1" t="str">
        <f>IF(B108="","",VLOOKUP(B108,Reject!A:Q,4,0))</f>
        <v/>
      </c>
      <c r="E108" s="1" t="str">
        <f>IF(B108="","",VLOOKUP(B108,Reject!A:Q,5,0))</f>
        <v/>
      </c>
      <c r="F108" s="1" t="str">
        <f>IF(B108="","",VLOOKUP(B108,Reject!A:Q,6,0))</f>
        <v/>
      </c>
      <c r="G108" s="1" t="str">
        <f>IF(B108="","",VLOOKUP(B108,Reject!A:Q,7,0))</f>
        <v/>
      </c>
      <c r="H108" s="1" t="str">
        <f>IF(B108="","",VLOOKUP(B108,Reject!A:Q,8,0))</f>
        <v/>
      </c>
      <c r="I108" s="1" t="str">
        <f>IF(B108="","",VLOOKUP(B108,Reject!A:Q,9,0))</f>
        <v/>
      </c>
      <c r="J108" s="1" t="str">
        <f>IF(B108="","",VLOOKUP(B108,Reject!A:Q,10,0))</f>
        <v/>
      </c>
      <c r="K108" s="1" t="str">
        <f>IF(B108="","",VLOOKUP(B108,Reject!A:Q,11,0))</f>
        <v/>
      </c>
      <c r="L108" s="1" t="str">
        <f>IF(B108="","",VLOOKUP(B108,Reject!A:Q,12,0))</f>
        <v/>
      </c>
      <c r="M108" s="1" t="str">
        <f>IF(B108="","",VLOOKUP(B108,Reject!A:Q,13,0))</f>
        <v/>
      </c>
      <c r="N108" s="1" t="str">
        <f>IF(B108="","",VLOOKUP(B108,Reject!A:Q,14,0))</f>
        <v/>
      </c>
      <c r="O108" s="2" t="str">
        <f>IF(B108="","",VLOOKUP(B108,Reject!A:Q,15,0))</f>
        <v/>
      </c>
      <c r="P108" s="1" t="str">
        <f>IF(B108="","",VLOOKUP(B108,Reject!A:Q,16,0))</f>
        <v/>
      </c>
      <c r="Q108" s="1" t="str">
        <f>IF(B108="","",VLOOKUP(B108,Reject!A:Q,17,0))</f>
        <v/>
      </c>
      <c r="R108" s="72" t="str">
        <f t="shared" si="1"/>
        <v/>
      </c>
    </row>
    <row r="109" spans="2:18">
      <c r="B109" s="1" t="str">
        <f>IF($B$2=0,"",IF(COUNT($B$3:B108)+1&gt;$B$2,"",COUNT($B$3:B108)+1))</f>
        <v/>
      </c>
      <c r="C109" s="1" t="str">
        <f>IF(B109="","",VLOOKUP(B109,Reject!A:Q,3,0))</f>
        <v/>
      </c>
      <c r="D109" s="1" t="str">
        <f>IF(B109="","",VLOOKUP(B109,Reject!A:Q,4,0))</f>
        <v/>
      </c>
      <c r="E109" s="1" t="str">
        <f>IF(B109="","",VLOOKUP(B109,Reject!A:Q,5,0))</f>
        <v/>
      </c>
      <c r="F109" s="1" t="str">
        <f>IF(B109="","",VLOOKUP(B109,Reject!A:Q,6,0))</f>
        <v/>
      </c>
      <c r="G109" s="1" t="str">
        <f>IF(B109="","",VLOOKUP(B109,Reject!A:Q,7,0))</f>
        <v/>
      </c>
      <c r="H109" s="1" t="str">
        <f>IF(B109="","",VLOOKUP(B109,Reject!A:Q,8,0))</f>
        <v/>
      </c>
      <c r="I109" s="1" t="str">
        <f>IF(B109="","",VLOOKUP(B109,Reject!A:Q,9,0))</f>
        <v/>
      </c>
      <c r="J109" s="1" t="str">
        <f>IF(B109="","",VLOOKUP(B109,Reject!A:Q,10,0))</f>
        <v/>
      </c>
      <c r="K109" s="1" t="str">
        <f>IF(B109="","",VLOOKUP(B109,Reject!A:Q,11,0))</f>
        <v/>
      </c>
      <c r="L109" s="1" t="str">
        <f>IF(B109="","",VLOOKUP(B109,Reject!A:Q,12,0))</f>
        <v/>
      </c>
      <c r="M109" s="1" t="str">
        <f>IF(B109="","",VLOOKUP(B109,Reject!A:Q,13,0))</f>
        <v/>
      </c>
      <c r="N109" s="1" t="str">
        <f>IF(B109="","",VLOOKUP(B109,Reject!A:Q,14,0))</f>
        <v/>
      </c>
      <c r="O109" s="2" t="str">
        <f>IF(B109="","",VLOOKUP(B109,Reject!A:Q,15,0))</f>
        <v/>
      </c>
      <c r="P109" s="1" t="str">
        <f>IF(B109="","",VLOOKUP(B109,Reject!A:Q,16,0))</f>
        <v/>
      </c>
      <c r="Q109" s="1" t="str">
        <f>IF(B109="","",VLOOKUP(B109,Reject!A:Q,17,0))</f>
        <v/>
      </c>
      <c r="R109" s="72" t="str">
        <f t="shared" si="1"/>
        <v/>
      </c>
    </row>
    <row r="110" spans="2:18">
      <c r="B110" s="1" t="str">
        <f>IF($B$2=0,"",IF(COUNT($B$3:B109)+1&gt;$B$2,"",COUNT($B$3:B109)+1))</f>
        <v/>
      </c>
      <c r="C110" s="1" t="str">
        <f>IF(B110="","",VLOOKUP(B110,Reject!A:Q,3,0))</f>
        <v/>
      </c>
      <c r="D110" s="1" t="str">
        <f>IF(B110="","",VLOOKUP(B110,Reject!A:Q,4,0))</f>
        <v/>
      </c>
      <c r="E110" s="1" t="str">
        <f>IF(B110="","",VLOOKUP(B110,Reject!A:Q,5,0))</f>
        <v/>
      </c>
      <c r="F110" s="1" t="str">
        <f>IF(B110="","",VLOOKUP(B110,Reject!A:Q,6,0))</f>
        <v/>
      </c>
      <c r="G110" s="1" t="str">
        <f>IF(B110="","",VLOOKUP(B110,Reject!A:Q,7,0))</f>
        <v/>
      </c>
      <c r="H110" s="1" t="str">
        <f>IF(B110="","",VLOOKUP(B110,Reject!A:Q,8,0))</f>
        <v/>
      </c>
      <c r="I110" s="1" t="str">
        <f>IF(B110="","",VLOOKUP(B110,Reject!A:Q,9,0))</f>
        <v/>
      </c>
      <c r="J110" s="1" t="str">
        <f>IF(B110="","",VLOOKUP(B110,Reject!A:Q,10,0))</f>
        <v/>
      </c>
      <c r="K110" s="1" t="str">
        <f>IF(B110="","",VLOOKUP(B110,Reject!A:Q,11,0))</f>
        <v/>
      </c>
      <c r="L110" s="1" t="str">
        <f>IF(B110="","",VLOOKUP(B110,Reject!A:Q,12,0))</f>
        <v/>
      </c>
      <c r="M110" s="1" t="str">
        <f>IF(B110="","",VLOOKUP(B110,Reject!A:Q,13,0))</f>
        <v/>
      </c>
      <c r="N110" s="1" t="str">
        <f>IF(B110="","",VLOOKUP(B110,Reject!A:Q,14,0))</f>
        <v/>
      </c>
      <c r="O110" s="2" t="str">
        <f>IF(B110="","",VLOOKUP(B110,Reject!A:Q,15,0))</f>
        <v/>
      </c>
      <c r="P110" s="1" t="str">
        <f>IF(B110="","",VLOOKUP(B110,Reject!A:Q,16,0))</f>
        <v/>
      </c>
      <c r="Q110" s="1" t="str">
        <f>IF(B110="","",VLOOKUP(B110,Reject!A:Q,17,0))</f>
        <v/>
      </c>
      <c r="R110" s="72" t="str">
        <f t="shared" si="1"/>
        <v/>
      </c>
    </row>
    <row r="111" spans="2:18">
      <c r="B111" s="1" t="str">
        <f>IF($B$2=0,"",IF(COUNT($B$3:B110)+1&gt;$B$2,"",COUNT($B$3:B110)+1))</f>
        <v/>
      </c>
      <c r="C111" s="1" t="str">
        <f>IF(B111="","",VLOOKUP(B111,Reject!A:Q,3,0))</f>
        <v/>
      </c>
      <c r="D111" s="1" t="str">
        <f>IF(B111="","",VLOOKUP(B111,Reject!A:Q,4,0))</f>
        <v/>
      </c>
      <c r="E111" s="1" t="str">
        <f>IF(B111="","",VLOOKUP(B111,Reject!A:Q,5,0))</f>
        <v/>
      </c>
      <c r="F111" s="1" t="str">
        <f>IF(B111="","",VLOOKUP(B111,Reject!A:Q,6,0))</f>
        <v/>
      </c>
      <c r="G111" s="1" t="str">
        <f>IF(B111="","",VLOOKUP(B111,Reject!A:Q,7,0))</f>
        <v/>
      </c>
      <c r="H111" s="1" t="str">
        <f>IF(B111="","",VLOOKUP(B111,Reject!A:Q,8,0))</f>
        <v/>
      </c>
      <c r="I111" s="1" t="str">
        <f>IF(B111="","",VLOOKUP(B111,Reject!A:Q,9,0))</f>
        <v/>
      </c>
      <c r="J111" s="1" t="str">
        <f>IF(B111="","",VLOOKUP(B111,Reject!A:Q,10,0))</f>
        <v/>
      </c>
      <c r="K111" s="1" t="str">
        <f>IF(B111="","",VLOOKUP(B111,Reject!A:Q,11,0))</f>
        <v/>
      </c>
      <c r="L111" s="1" t="str">
        <f>IF(B111="","",VLOOKUP(B111,Reject!A:Q,12,0))</f>
        <v/>
      </c>
      <c r="M111" s="1" t="str">
        <f>IF(B111="","",VLOOKUP(B111,Reject!A:Q,13,0))</f>
        <v/>
      </c>
      <c r="N111" s="1" t="str">
        <f>IF(B111="","",VLOOKUP(B111,Reject!A:Q,14,0))</f>
        <v/>
      </c>
      <c r="O111" s="2" t="str">
        <f>IF(B111="","",VLOOKUP(B111,Reject!A:Q,15,0))</f>
        <v/>
      </c>
      <c r="P111" s="1" t="str">
        <f>IF(B111="","",VLOOKUP(B111,Reject!A:Q,16,0))</f>
        <v/>
      </c>
      <c r="Q111" s="1" t="str">
        <f>IF(B111="","",VLOOKUP(B111,Reject!A:Q,17,0))</f>
        <v/>
      </c>
      <c r="R111" s="72" t="str">
        <f t="shared" si="1"/>
        <v/>
      </c>
    </row>
    <row r="112" spans="2:18">
      <c r="B112" s="1" t="str">
        <f>IF($B$2=0,"",IF(COUNT($B$3:B111)+1&gt;$B$2,"",COUNT($B$3:B111)+1))</f>
        <v/>
      </c>
      <c r="C112" s="1" t="str">
        <f>IF(B112="","",VLOOKUP(B112,Reject!A:Q,3,0))</f>
        <v/>
      </c>
      <c r="D112" s="1" t="str">
        <f>IF(B112="","",VLOOKUP(B112,Reject!A:Q,4,0))</f>
        <v/>
      </c>
      <c r="E112" s="1" t="str">
        <f>IF(B112="","",VLOOKUP(B112,Reject!A:Q,5,0))</f>
        <v/>
      </c>
      <c r="F112" s="1" t="str">
        <f>IF(B112="","",VLOOKUP(B112,Reject!A:Q,6,0))</f>
        <v/>
      </c>
      <c r="G112" s="1" t="str">
        <f>IF(B112="","",VLOOKUP(B112,Reject!A:Q,7,0))</f>
        <v/>
      </c>
      <c r="H112" s="1" t="str">
        <f>IF(B112="","",VLOOKUP(B112,Reject!A:Q,8,0))</f>
        <v/>
      </c>
      <c r="I112" s="1" t="str">
        <f>IF(B112="","",VLOOKUP(B112,Reject!A:Q,9,0))</f>
        <v/>
      </c>
      <c r="J112" s="1" t="str">
        <f>IF(B112="","",VLOOKUP(B112,Reject!A:Q,10,0))</f>
        <v/>
      </c>
      <c r="K112" s="1" t="str">
        <f>IF(B112="","",VLOOKUP(B112,Reject!A:Q,11,0))</f>
        <v/>
      </c>
      <c r="L112" s="1" t="str">
        <f>IF(B112="","",VLOOKUP(B112,Reject!A:Q,12,0))</f>
        <v/>
      </c>
      <c r="M112" s="1" t="str">
        <f>IF(B112="","",VLOOKUP(B112,Reject!A:Q,13,0))</f>
        <v/>
      </c>
      <c r="N112" s="1" t="str">
        <f>IF(B112="","",VLOOKUP(B112,Reject!A:Q,14,0))</f>
        <v/>
      </c>
      <c r="O112" s="2" t="str">
        <f>IF(B112="","",VLOOKUP(B112,Reject!A:Q,15,0))</f>
        <v/>
      </c>
      <c r="P112" s="1" t="str">
        <f>IF(B112="","",VLOOKUP(B112,Reject!A:Q,16,0))</f>
        <v/>
      </c>
      <c r="Q112" s="1" t="str">
        <f>IF(B112="","",VLOOKUP(B112,Reject!A:Q,17,0))</f>
        <v/>
      </c>
      <c r="R112" s="72" t="str">
        <f t="shared" si="1"/>
        <v/>
      </c>
    </row>
    <row r="113" spans="2:18">
      <c r="B113" s="1" t="str">
        <f>IF($B$2=0,"",IF(COUNT($B$3:B112)+1&gt;$B$2,"",COUNT($B$3:B112)+1))</f>
        <v/>
      </c>
      <c r="C113" s="1" t="str">
        <f>IF(B113="","",VLOOKUP(B113,Reject!A:Q,3,0))</f>
        <v/>
      </c>
      <c r="D113" s="1" t="str">
        <f>IF(B113="","",VLOOKUP(B113,Reject!A:Q,4,0))</f>
        <v/>
      </c>
      <c r="E113" s="1" t="str">
        <f>IF(B113="","",VLOOKUP(B113,Reject!A:Q,5,0))</f>
        <v/>
      </c>
      <c r="F113" s="1" t="str">
        <f>IF(B113="","",VLOOKUP(B113,Reject!A:Q,6,0))</f>
        <v/>
      </c>
      <c r="G113" s="1" t="str">
        <f>IF(B113="","",VLOOKUP(B113,Reject!A:Q,7,0))</f>
        <v/>
      </c>
      <c r="H113" s="1" t="str">
        <f>IF(B113="","",VLOOKUP(B113,Reject!A:Q,8,0))</f>
        <v/>
      </c>
      <c r="I113" s="1" t="str">
        <f>IF(B113="","",VLOOKUP(B113,Reject!A:Q,9,0))</f>
        <v/>
      </c>
      <c r="J113" s="1" t="str">
        <f>IF(B113="","",VLOOKUP(B113,Reject!A:Q,10,0))</f>
        <v/>
      </c>
      <c r="K113" s="1" t="str">
        <f>IF(B113="","",VLOOKUP(B113,Reject!A:Q,11,0))</f>
        <v/>
      </c>
      <c r="L113" s="1" t="str">
        <f>IF(B113="","",VLOOKUP(B113,Reject!A:Q,12,0))</f>
        <v/>
      </c>
      <c r="M113" s="1" t="str">
        <f>IF(B113="","",VLOOKUP(B113,Reject!A:Q,13,0))</f>
        <v/>
      </c>
      <c r="N113" s="1" t="str">
        <f>IF(B113="","",VLOOKUP(B113,Reject!A:Q,14,0))</f>
        <v/>
      </c>
      <c r="O113" s="2" t="str">
        <f>IF(B113="","",VLOOKUP(B113,Reject!A:Q,15,0))</f>
        <v/>
      </c>
      <c r="P113" s="1" t="str">
        <f>IF(B113="","",VLOOKUP(B113,Reject!A:Q,16,0))</f>
        <v/>
      </c>
      <c r="Q113" s="1" t="str">
        <f>IF(B113="","",VLOOKUP(B113,Reject!A:Q,17,0))</f>
        <v/>
      </c>
      <c r="R113" s="72" t="str">
        <f t="shared" si="1"/>
        <v/>
      </c>
    </row>
    <row r="114" spans="2:18">
      <c r="B114" s="1" t="str">
        <f>IF($B$2=0,"",IF(COUNT($B$3:B113)+1&gt;$B$2,"",COUNT($B$3:B113)+1))</f>
        <v/>
      </c>
      <c r="C114" s="1" t="str">
        <f>IF(B114="","",VLOOKUP(B114,Reject!A:Q,3,0))</f>
        <v/>
      </c>
      <c r="D114" s="1" t="str">
        <f>IF(B114="","",VLOOKUP(B114,Reject!A:Q,4,0))</f>
        <v/>
      </c>
      <c r="E114" s="1" t="str">
        <f>IF(B114="","",VLOOKUP(B114,Reject!A:Q,5,0))</f>
        <v/>
      </c>
      <c r="F114" s="1" t="str">
        <f>IF(B114="","",VLOOKUP(B114,Reject!A:Q,6,0))</f>
        <v/>
      </c>
      <c r="G114" s="1" t="str">
        <f>IF(B114="","",VLOOKUP(B114,Reject!A:Q,7,0))</f>
        <v/>
      </c>
      <c r="H114" s="1" t="str">
        <f>IF(B114="","",VLOOKUP(B114,Reject!A:Q,8,0))</f>
        <v/>
      </c>
      <c r="I114" s="1" t="str">
        <f>IF(B114="","",VLOOKUP(B114,Reject!A:Q,9,0))</f>
        <v/>
      </c>
      <c r="J114" s="1" t="str">
        <f>IF(B114="","",VLOOKUP(B114,Reject!A:Q,10,0))</f>
        <v/>
      </c>
      <c r="K114" s="1" t="str">
        <f>IF(B114="","",VLOOKUP(B114,Reject!A:Q,11,0))</f>
        <v/>
      </c>
      <c r="L114" s="1" t="str">
        <f>IF(B114="","",VLOOKUP(B114,Reject!A:Q,12,0))</f>
        <v/>
      </c>
      <c r="M114" s="1" t="str">
        <f>IF(B114="","",VLOOKUP(B114,Reject!A:Q,13,0))</f>
        <v/>
      </c>
      <c r="N114" s="1" t="str">
        <f>IF(B114="","",VLOOKUP(B114,Reject!A:Q,14,0))</f>
        <v/>
      </c>
      <c r="O114" s="2" t="str">
        <f>IF(B114="","",VLOOKUP(B114,Reject!A:Q,15,0))</f>
        <v/>
      </c>
      <c r="P114" s="1" t="str">
        <f>IF(B114="","",VLOOKUP(B114,Reject!A:Q,16,0))</f>
        <v/>
      </c>
      <c r="Q114" s="1" t="str">
        <f>IF(B114="","",VLOOKUP(B114,Reject!A:Q,17,0))</f>
        <v/>
      </c>
      <c r="R114" s="72" t="str">
        <f t="shared" si="1"/>
        <v/>
      </c>
    </row>
    <row r="115" spans="2:18">
      <c r="B115" s="1" t="str">
        <f>IF($B$2=0,"",IF(COUNT($B$3:B114)+1&gt;$B$2,"",COUNT($B$3:B114)+1))</f>
        <v/>
      </c>
      <c r="C115" s="1" t="str">
        <f>IF(B115="","",VLOOKUP(B115,Reject!A:Q,3,0))</f>
        <v/>
      </c>
      <c r="D115" s="1" t="str">
        <f>IF(B115="","",VLOOKUP(B115,Reject!A:Q,4,0))</f>
        <v/>
      </c>
      <c r="E115" s="1" t="str">
        <f>IF(B115="","",VLOOKUP(B115,Reject!A:Q,5,0))</f>
        <v/>
      </c>
      <c r="F115" s="1" t="str">
        <f>IF(B115="","",VLOOKUP(B115,Reject!A:Q,6,0))</f>
        <v/>
      </c>
      <c r="G115" s="1" t="str">
        <f>IF(B115="","",VLOOKUP(B115,Reject!A:Q,7,0))</f>
        <v/>
      </c>
      <c r="H115" s="1" t="str">
        <f>IF(B115="","",VLOOKUP(B115,Reject!A:Q,8,0))</f>
        <v/>
      </c>
      <c r="I115" s="1" t="str">
        <f>IF(B115="","",VLOOKUP(B115,Reject!A:Q,9,0))</f>
        <v/>
      </c>
      <c r="J115" s="1" t="str">
        <f>IF(B115="","",VLOOKUP(B115,Reject!A:Q,10,0))</f>
        <v/>
      </c>
      <c r="K115" s="1" t="str">
        <f>IF(B115="","",VLOOKUP(B115,Reject!A:Q,11,0))</f>
        <v/>
      </c>
      <c r="L115" s="1" t="str">
        <f>IF(B115="","",VLOOKUP(B115,Reject!A:Q,12,0))</f>
        <v/>
      </c>
      <c r="M115" s="1" t="str">
        <f>IF(B115="","",VLOOKUP(B115,Reject!A:Q,13,0))</f>
        <v/>
      </c>
      <c r="N115" s="1" t="str">
        <f>IF(B115="","",VLOOKUP(B115,Reject!A:Q,14,0))</f>
        <v/>
      </c>
      <c r="O115" s="2" t="str">
        <f>IF(B115="","",VLOOKUP(B115,Reject!A:Q,15,0))</f>
        <v/>
      </c>
      <c r="P115" s="1" t="str">
        <f>IF(B115="","",VLOOKUP(B115,Reject!A:Q,16,0))</f>
        <v/>
      </c>
      <c r="Q115" s="1" t="str">
        <f>IF(B115="","",VLOOKUP(B115,Reject!A:Q,17,0))</f>
        <v/>
      </c>
      <c r="R115" s="72" t="str">
        <f t="shared" si="1"/>
        <v/>
      </c>
    </row>
    <row r="116" spans="2:18">
      <c r="B116" s="1" t="str">
        <f>IF($B$2=0,"",IF(COUNT($B$3:B115)+1&gt;$B$2,"",COUNT($B$3:B115)+1))</f>
        <v/>
      </c>
      <c r="C116" s="1" t="str">
        <f>IF(B116="","",VLOOKUP(B116,Reject!A:Q,3,0))</f>
        <v/>
      </c>
      <c r="D116" s="1" t="str">
        <f>IF(B116="","",VLOOKUP(B116,Reject!A:Q,4,0))</f>
        <v/>
      </c>
      <c r="E116" s="1" t="str">
        <f>IF(B116="","",VLOOKUP(B116,Reject!A:Q,5,0))</f>
        <v/>
      </c>
      <c r="F116" s="1" t="str">
        <f>IF(B116="","",VLOOKUP(B116,Reject!A:Q,6,0))</f>
        <v/>
      </c>
      <c r="G116" s="1" t="str">
        <f>IF(B116="","",VLOOKUP(B116,Reject!A:Q,7,0))</f>
        <v/>
      </c>
      <c r="H116" s="1" t="str">
        <f>IF(B116="","",VLOOKUP(B116,Reject!A:Q,8,0))</f>
        <v/>
      </c>
      <c r="I116" s="1" t="str">
        <f>IF(B116="","",VLOOKUP(B116,Reject!A:Q,9,0))</f>
        <v/>
      </c>
      <c r="J116" s="1" t="str">
        <f>IF(B116="","",VLOOKUP(B116,Reject!A:Q,10,0))</f>
        <v/>
      </c>
      <c r="K116" s="1" t="str">
        <f>IF(B116="","",VLOOKUP(B116,Reject!A:Q,11,0))</f>
        <v/>
      </c>
      <c r="L116" s="1" t="str">
        <f>IF(B116="","",VLOOKUP(B116,Reject!A:Q,12,0))</f>
        <v/>
      </c>
      <c r="M116" s="1" t="str">
        <f>IF(B116="","",VLOOKUP(B116,Reject!A:Q,13,0))</f>
        <v/>
      </c>
      <c r="N116" s="1" t="str">
        <f>IF(B116="","",VLOOKUP(B116,Reject!A:Q,14,0))</f>
        <v/>
      </c>
      <c r="O116" s="2" t="str">
        <f>IF(B116="","",VLOOKUP(B116,Reject!A:Q,15,0))</f>
        <v/>
      </c>
      <c r="P116" s="1" t="str">
        <f>IF(B116="","",VLOOKUP(B116,Reject!A:Q,16,0))</f>
        <v/>
      </c>
      <c r="Q116" s="1" t="str">
        <f>IF(B116="","",VLOOKUP(B116,Reject!A:Q,17,0))</f>
        <v/>
      </c>
      <c r="R116" s="72" t="str">
        <f t="shared" si="1"/>
        <v/>
      </c>
    </row>
    <row r="117" spans="2:18">
      <c r="B117" s="1" t="str">
        <f>IF($B$2=0,"",IF(COUNT($B$3:B116)+1&gt;$B$2,"",COUNT($B$3:B116)+1))</f>
        <v/>
      </c>
      <c r="C117" s="1" t="str">
        <f>IF(B117="","",VLOOKUP(B117,Reject!A:Q,3,0))</f>
        <v/>
      </c>
      <c r="D117" s="1" t="str">
        <f>IF(B117="","",VLOOKUP(B117,Reject!A:Q,4,0))</f>
        <v/>
      </c>
      <c r="E117" s="1" t="str">
        <f>IF(B117="","",VLOOKUP(B117,Reject!A:Q,5,0))</f>
        <v/>
      </c>
      <c r="F117" s="1" t="str">
        <f>IF(B117="","",VLOOKUP(B117,Reject!A:Q,6,0))</f>
        <v/>
      </c>
      <c r="G117" s="1" t="str">
        <f>IF(B117="","",VLOOKUP(B117,Reject!A:Q,7,0))</f>
        <v/>
      </c>
      <c r="H117" s="1" t="str">
        <f>IF(B117="","",VLOOKUP(B117,Reject!A:Q,8,0))</f>
        <v/>
      </c>
      <c r="I117" s="1" t="str">
        <f>IF(B117="","",VLOOKUP(B117,Reject!A:Q,9,0))</f>
        <v/>
      </c>
      <c r="J117" s="1" t="str">
        <f>IF(B117="","",VLOOKUP(B117,Reject!A:Q,10,0))</f>
        <v/>
      </c>
      <c r="K117" s="1" t="str">
        <f>IF(B117="","",VLOOKUP(B117,Reject!A:Q,11,0))</f>
        <v/>
      </c>
      <c r="L117" s="1" t="str">
        <f>IF(B117="","",VLOOKUP(B117,Reject!A:Q,12,0))</f>
        <v/>
      </c>
      <c r="M117" s="1" t="str">
        <f>IF(B117="","",VLOOKUP(B117,Reject!A:Q,13,0))</f>
        <v/>
      </c>
      <c r="N117" s="1" t="str">
        <f>IF(B117="","",VLOOKUP(B117,Reject!A:Q,14,0))</f>
        <v/>
      </c>
      <c r="O117" s="2" t="str">
        <f>IF(B117="","",VLOOKUP(B117,Reject!A:Q,15,0))</f>
        <v/>
      </c>
      <c r="P117" s="1" t="str">
        <f>IF(B117="","",VLOOKUP(B117,Reject!A:Q,16,0))</f>
        <v/>
      </c>
      <c r="Q117" s="1" t="str">
        <f>IF(B117="","",VLOOKUP(B117,Reject!A:Q,17,0))</f>
        <v/>
      </c>
      <c r="R117" s="72" t="str">
        <f t="shared" si="1"/>
        <v/>
      </c>
    </row>
    <row r="118" spans="2:18">
      <c r="B118" s="1" t="str">
        <f>IF($B$2=0,"",IF(COUNT($B$3:B117)+1&gt;$B$2,"",COUNT($B$3:B117)+1))</f>
        <v/>
      </c>
      <c r="C118" s="1" t="str">
        <f>IF(B118="","",VLOOKUP(B118,Reject!A:Q,3,0))</f>
        <v/>
      </c>
      <c r="D118" s="1" t="str">
        <f>IF(B118="","",VLOOKUP(B118,Reject!A:Q,4,0))</f>
        <v/>
      </c>
      <c r="E118" s="1" t="str">
        <f>IF(B118="","",VLOOKUP(B118,Reject!A:Q,5,0))</f>
        <v/>
      </c>
      <c r="F118" s="1" t="str">
        <f>IF(B118="","",VLOOKUP(B118,Reject!A:Q,6,0))</f>
        <v/>
      </c>
      <c r="G118" s="1" t="str">
        <f>IF(B118="","",VLOOKUP(B118,Reject!A:Q,7,0))</f>
        <v/>
      </c>
      <c r="H118" s="1" t="str">
        <f>IF(B118="","",VLOOKUP(B118,Reject!A:Q,8,0))</f>
        <v/>
      </c>
      <c r="I118" s="1" t="str">
        <f>IF(B118="","",VLOOKUP(B118,Reject!A:Q,9,0))</f>
        <v/>
      </c>
      <c r="J118" s="1" t="str">
        <f>IF(B118="","",VLOOKUP(B118,Reject!A:Q,10,0))</f>
        <v/>
      </c>
      <c r="K118" s="1" t="str">
        <f>IF(B118="","",VLOOKUP(B118,Reject!A:Q,11,0))</f>
        <v/>
      </c>
      <c r="L118" s="1" t="str">
        <f>IF(B118="","",VLOOKUP(B118,Reject!A:Q,12,0))</f>
        <v/>
      </c>
      <c r="M118" s="1" t="str">
        <f>IF(B118="","",VLOOKUP(B118,Reject!A:Q,13,0))</f>
        <v/>
      </c>
      <c r="N118" s="1" t="str">
        <f>IF(B118="","",VLOOKUP(B118,Reject!A:Q,14,0))</f>
        <v/>
      </c>
      <c r="O118" s="2" t="str">
        <f>IF(B118="","",VLOOKUP(B118,Reject!A:Q,15,0))</f>
        <v/>
      </c>
      <c r="P118" s="1" t="str">
        <f>IF(B118="","",VLOOKUP(B118,Reject!A:Q,16,0))</f>
        <v/>
      </c>
      <c r="Q118" s="1" t="str">
        <f>IF(B118="","",VLOOKUP(B118,Reject!A:Q,17,0))</f>
        <v/>
      </c>
      <c r="R118" s="72" t="str">
        <f t="shared" si="1"/>
        <v/>
      </c>
    </row>
    <row r="119" spans="2:18">
      <c r="B119" s="1" t="str">
        <f>IF($B$2=0,"",IF(COUNT($B$3:B118)+1&gt;$B$2,"",COUNT($B$3:B118)+1))</f>
        <v/>
      </c>
      <c r="C119" s="1" t="str">
        <f>IF(B119="","",VLOOKUP(B119,Reject!A:Q,3,0))</f>
        <v/>
      </c>
      <c r="D119" s="1" t="str">
        <f>IF(B119="","",VLOOKUP(B119,Reject!A:Q,4,0))</f>
        <v/>
      </c>
      <c r="E119" s="1" t="str">
        <f>IF(B119="","",VLOOKUP(B119,Reject!A:Q,5,0))</f>
        <v/>
      </c>
      <c r="F119" s="1" t="str">
        <f>IF(B119="","",VLOOKUP(B119,Reject!A:Q,6,0))</f>
        <v/>
      </c>
      <c r="G119" s="1" t="str">
        <f>IF(B119="","",VLOOKUP(B119,Reject!A:Q,7,0))</f>
        <v/>
      </c>
      <c r="H119" s="1" t="str">
        <f>IF(B119="","",VLOOKUP(B119,Reject!A:Q,8,0))</f>
        <v/>
      </c>
      <c r="I119" s="1" t="str">
        <f>IF(B119="","",VLOOKUP(B119,Reject!A:Q,9,0))</f>
        <v/>
      </c>
      <c r="J119" s="1" t="str">
        <f>IF(B119="","",VLOOKUP(B119,Reject!A:Q,10,0))</f>
        <v/>
      </c>
      <c r="K119" s="1" t="str">
        <f>IF(B119="","",VLOOKUP(B119,Reject!A:Q,11,0))</f>
        <v/>
      </c>
      <c r="L119" s="1" t="str">
        <f>IF(B119="","",VLOOKUP(B119,Reject!A:Q,12,0))</f>
        <v/>
      </c>
      <c r="M119" s="1" t="str">
        <f>IF(B119="","",VLOOKUP(B119,Reject!A:Q,13,0))</f>
        <v/>
      </c>
      <c r="N119" s="1" t="str">
        <f>IF(B119="","",VLOOKUP(B119,Reject!A:Q,14,0))</f>
        <v/>
      </c>
      <c r="O119" s="2" t="str">
        <f>IF(B119="","",VLOOKUP(B119,Reject!A:Q,15,0))</f>
        <v/>
      </c>
      <c r="P119" s="1" t="str">
        <f>IF(B119="","",VLOOKUP(B119,Reject!A:Q,16,0))</f>
        <v/>
      </c>
      <c r="Q119" s="1" t="str">
        <f>IF(B119="","",VLOOKUP(B119,Reject!A:Q,17,0))</f>
        <v/>
      </c>
      <c r="R119" s="72" t="str">
        <f t="shared" si="1"/>
        <v/>
      </c>
    </row>
    <row r="120" spans="2:18">
      <c r="B120" s="1" t="str">
        <f>IF($B$2=0,"",IF(COUNT($B$3:B119)+1&gt;$B$2,"",COUNT($B$3:B119)+1))</f>
        <v/>
      </c>
      <c r="C120" s="1" t="str">
        <f>IF(B120="","",VLOOKUP(B120,Reject!A:Q,3,0))</f>
        <v/>
      </c>
      <c r="D120" s="1" t="str">
        <f>IF(B120="","",VLOOKUP(B120,Reject!A:Q,4,0))</f>
        <v/>
      </c>
      <c r="E120" s="1" t="str">
        <f>IF(B120="","",VLOOKUP(B120,Reject!A:Q,5,0))</f>
        <v/>
      </c>
      <c r="F120" s="1" t="str">
        <f>IF(B120="","",VLOOKUP(B120,Reject!A:Q,6,0))</f>
        <v/>
      </c>
      <c r="G120" s="1" t="str">
        <f>IF(B120="","",VLOOKUP(B120,Reject!A:Q,7,0))</f>
        <v/>
      </c>
      <c r="H120" s="1" t="str">
        <f>IF(B120="","",VLOOKUP(B120,Reject!A:Q,8,0))</f>
        <v/>
      </c>
      <c r="I120" s="1" t="str">
        <f>IF(B120="","",VLOOKUP(B120,Reject!A:Q,9,0))</f>
        <v/>
      </c>
      <c r="J120" s="1" t="str">
        <f>IF(B120="","",VLOOKUP(B120,Reject!A:Q,10,0))</f>
        <v/>
      </c>
      <c r="K120" s="1" t="str">
        <f>IF(B120="","",VLOOKUP(B120,Reject!A:Q,11,0))</f>
        <v/>
      </c>
      <c r="L120" s="1" t="str">
        <f>IF(B120="","",VLOOKUP(B120,Reject!A:Q,12,0))</f>
        <v/>
      </c>
      <c r="M120" s="1" t="str">
        <f>IF(B120="","",VLOOKUP(B120,Reject!A:Q,13,0))</f>
        <v/>
      </c>
      <c r="N120" s="1" t="str">
        <f>IF(B120="","",VLOOKUP(B120,Reject!A:Q,14,0))</f>
        <v/>
      </c>
      <c r="O120" s="2" t="str">
        <f>IF(B120="","",VLOOKUP(B120,Reject!A:Q,15,0))</f>
        <v/>
      </c>
      <c r="P120" s="1" t="str">
        <f>IF(B120="","",VLOOKUP(B120,Reject!A:Q,16,0))</f>
        <v/>
      </c>
      <c r="Q120" s="1" t="str">
        <f>IF(B120="","",VLOOKUP(B120,Reject!A:Q,17,0))</f>
        <v/>
      </c>
      <c r="R120" s="72" t="str">
        <f t="shared" si="1"/>
        <v/>
      </c>
    </row>
    <row r="121" spans="2:18">
      <c r="B121" s="1" t="str">
        <f>IF($B$2=0,"",IF(COUNT($B$3:B120)+1&gt;$B$2,"",COUNT($B$3:B120)+1))</f>
        <v/>
      </c>
      <c r="C121" s="1" t="str">
        <f>IF(B121="","",VLOOKUP(B121,Reject!A:Q,3,0))</f>
        <v/>
      </c>
      <c r="D121" s="1" t="str">
        <f>IF(B121="","",VLOOKUP(B121,Reject!A:Q,4,0))</f>
        <v/>
      </c>
      <c r="E121" s="1" t="str">
        <f>IF(B121="","",VLOOKUP(B121,Reject!A:Q,5,0))</f>
        <v/>
      </c>
      <c r="F121" s="1" t="str">
        <f>IF(B121="","",VLOOKUP(B121,Reject!A:Q,6,0))</f>
        <v/>
      </c>
      <c r="G121" s="1" t="str">
        <f>IF(B121="","",VLOOKUP(B121,Reject!A:Q,7,0))</f>
        <v/>
      </c>
      <c r="H121" s="1" t="str">
        <f>IF(B121="","",VLOOKUP(B121,Reject!A:Q,8,0))</f>
        <v/>
      </c>
      <c r="I121" s="1" t="str">
        <f>IF(B121="","",VLOOKUP(B121,Reject!A:Q,9,0))</f>
        <v/>
      </c>
      <c r="J121" s="1" t="str">
        <f>IF(B121="","",VLOOKUP(B121,Reject!A:Q,10,0))</f>
        <v/>
      </c>
      <c r="K121" s="1" t="str">
        <f>IF(B121="","",VLOOKUP(B121,Reject!A:Q,11,0))</f>
        <v/>
      </c>
      <c r="L121" s="1" t="str">
        <f>IF(B121="","",VLOOKUP(B121,Reject!A:Q,12,0))</f>
        <v/>
      </c>
      <c r="M121" s="1" t="str">
        <f>IF(B121="","",VLOOKUP(B121,Reject!A:Q,13,0))</f>
        <v/>
      </c>
      <c r="N121" s="1" t="str">
        <f>IF(B121="","",VLOOKUP(B121,Reject!A:Q,14,0))</f>
        <v/>
      </c>
      <c r="O121" s="2" t="str">
        <f>IF(B121="","",VLOOKUP(B121,Reject!A:Q,15,0))</f>
        <v/>
      </c>
      <c r="P121" s="1" t="str">
        <f>IF(B121="","",VLOOKUP(B121,Reject!A:Q,16,0))</f>
        <v/>
      </c>
      <c r="Q121" s="1" t="str">
        <f>IF(B121="","",VLOOKUP(B121,Reject!A:Q,17,0))</f>
        <v/>
      </c>
      <c r="R121" s="72" t="str">
        <f t="shared" si="1"/>
        <v/>
      </c>
    </row>
    <row r="122" spans="2:18">
      <c r="B122" s="1" t="str">
        <f>IF($B$2=0,"",IF(COUNT($B$3:B121)+1&gt;$B$2,"",COUNT($B$3:B121)+1))</f>
        <v/>
      </c>
      <c r="C122" s="1" t="str">
        <f>IF(B122="","",VLOOKUP(B122,Reject!A:Q,3,0))</f>
        <v/>
      </c>
      <c r="D122" s="1" t="str">
        <f>IF(B122="","",VLOOKUP(B122,Reject!A:Q,4,0))</f>
        <v/>
      </c>
      <c r="E122" s="1" t="str">
        <f>IF(B122="","",VLOOKUP(B122,Reject!A:Q,5,0))</f>
        <v/>
      </c>
      <c r="F122" s="1" t="str">
        <f>IF(B122="","",VLOOKUP(B122,Reject!A:Q,6,0))</f>
        <v/>
      </c>
      <c r="G122" s="1" t="str">
        <f>IF(B122="","",VLOOKUP(B122,Reject!A:Q,7,0))</f>
        <v/>
      </c>
      <c r="H122" s="1" t="str">
        <f>IF(B122="","",VLOOKUP(B122,Reject!A:Q,8,0))</f>
        <v/>
      </c>
      <c r="I122" s="1" t="str">
        <f>IF(B122="","",VLOOKUP(B122,Reject!A:Q,9,0))</f>
        <v/>
      </c>
      <c r="J122" s="1" t="str">
        <f>IF(B122="","",VLOOKUP(B122,Reject!A:Q,10,0))</f>
        <v/>
      </c>
      <c r="K122" s="1" t="str">
        <f>IF(B122="","",VLOOKUP(B122,Reject!A:Q,11,0))</f>
        <v/>
      </c>
      <c r="L122" s="1" t="str">
        <f>IF(B122="","",VLOOKUP(B122,Reject!A:Q,12,0))</f>
        <v/>
      </c>
      <c r="M122" s="1" t="str">
        <f>IF(B122="","",VLOOKUP(B122,Reject!A:Q,13,0))</f>
        <v/>
      </c>
      <c r="N122" s="1" t="str">
        <f>IF(B122="","",VLOOKUP(B122,Reject!A:Q,14,0))</f>
        <v/>
      </c>
      <c r="O122" s="2" t="str">
        <f>IF(B122="","",VLOOKUP(B122,Reject!A:Q,15,0))</f>
        <v/>
      </c>
      <c r="P122" s="1" t="str">
        <f>IF(B122="","",VLOOKUP(B122,Reject!A:Q,16,0))</f>
        <v/>
      </c>
      <c r="Q122" s="1" t="str">
        <f>IF(B122="","",VLOOKUP(B122,Reject!A:Q,17,0))</f>
        <v/>
      </c>
      <c r="R122" s="72" t="str">
        <f t="shared" si="1"/>
        <v/>
      </c>
    </row>
    <row r="123" spans="2:18">
      <c r="B123" s="1" t="str">
        <f>IF($B$2=0,"",IF(COUNT($B$3:B122)+1&gt;$B$2,"",COUNT($B$3:B122)+1))</f>
        <v/>
      </c>
      <c r="C123" s="1" t="str">
        <f>IF(B123="","",VLOOKUP(B123,Reject!A:Q,3,0))</f>
        <v/>
      </c>
      <c r="D123" s="1" t="str">
        <f>IF(B123="","",VLOOKUP(B123,Reject!A:Q,4,0))</f>
        <v/>
      </c>
      <c r="E123" s="1" t="str">
        <f>IF(B123="","",VLOOKUP(B123,Reject!A:Q,5,0))</f>
        <v/>
      </c>
      <c r="F123" s="1" t="str">
        <f>IF(B123="","",VLOOKUP(B123,Reject!A:Q,6,0))</f>
        <v/>
      </c>
      <c r="G123" s="1" t="str">
        <f>IF(B123="","",VLOOKUP(B123,Reject!A:Q,7,0))</f>
        <v/>
      </c>
      <c r="H123" s="1" t="str">
        <f>IF(B123="","",VLOOKUP(B123,Reject!A:Q,8,0))</f>
        <v/>
      </c>
      <c r="I123" s="1" t="str">
        <f>IF(B123="","",VLOOKUP(B123,Reject!A:Q,9,0))</f>
        <v/>
      </c>
      <c r="J123" s="1" t="str">
        <f>IF(B123="","",VLOOKUP(B123,Reject!A:Q,10,0))</f>
        <v/>
      </c>
      <c r="K123" s="1" t="str">
        <f>IF(B123="","",VLOOKUP(B123,Reject!A:Q,11,0))</f>
        <v/>
      </c>
      <c r="L123" s="1" t="str">
        <f>IF(B123="","",VLOOKUP(B123,Reject!A:Q,12,0))</f>
        <v/>
      </c>
      <c r="M123" s="1" t="str">
        <f>IF(B123="","",VLOOKUP(B123,Reject!A:Q,13,0))</f>
        <v/>
      </c>
      <c r="N123" s="1" t="str">
        <f>IF(B123="","",VLOOKUP(B123,Reject!A:Q,14,0))</f>
        <v/>
      </c>
      <c r="O123" s="2" t="str">
        <f>IF(B123="","",VLOOKUP(B123,Reject!A:Q,15,0))</f>
        <v/>
      </c>
      <c r="P123" s="1" t="str">
        <f>IF(B123="","",VLOOKUP(B123,Reject!A:Q,16,0))</f>
        <v/>
      </c>
      <c r="Q123" s="1" t="str">
        <f>IF(B123="","",VLOOKUP(B123,Reject!A:Q,17,0))</f>
        <v/>
      </c>
      <c r="R123" s="72" t="str">
        <f t="shared" si="1"/>
        <v/>
      </c>
    </row>
    <row r="124" spans="2:18">
      <c r="B124" s="1" t="str">
        <f>IF($B$2=0,"",IF(COUNT($B$3:B123)+1&gt;$B$2,"",COUNT($B$3:B123)+1))</f>
        <v/>
      </c>
      <c r="C124" s="1" t="str">
        <f>IF(B124="","",VLOOKUP(B124,Reject!A:Q,3,0))</f>
        <v/>
      </c>
      <c r="D124" s="1" t="str">
        <f>IF(B124="","",VLOOKUP(B124,Reject!A:Q,4,0))</f>
        <v/>
      </c>
      <c r="E124" s="1" t="str">
        <f>IF(B124="","",VLOOKUP(B124,Reject!A:Q,5,0))</f>
        <v/>
      </c>
      <c r="F124" s="1" t="str">
        <f>IF(B124="","",VLOOKUP(B124,Reject!A:Q,6,0))</f>
        <v/>
      </c>
      <c r="G124" s="1" t="str">
        <f>IF(B124="","",VLOOKUP(B124,Reject!A:Q,7,0))</f>
        <v/>
      </c>
      <c r="H124" s="1" t="str">
        <f>IF(B124="","",VLOOKUP(B124,Reject!A:Q,8,0))</f>
        <v/>
      </c>
      <c r="I124" s="1" t="str">
        <f>IF(B124="","",VLOOKUP(B124,Reject!A:Q,9,0))</f>
        <v/>
      </c>
      <c r="J124" s="1" t="str">
        <f>IF(B124="","",VLOOKUP(B124,Reject!A:Q,10,0))</f>
        <v/>
      </c>
      <c r="K124" s="1" t="str">
        <f>IF(B124="","",VLOOKUP(B124,Reject!A:Q,11,0))</f>
        <v/>
      </c>
      <c r="L124" s="1" t="str">
        <f>IF(B124="","",VLOOKUP(B124,Reject!A:Q,12,0))</f>
        <v/>
      </c>
      <c r="M124" s="1" t="str">
        <f>IF(B124="","",VLOOKUP(B124,Reject!A:Q,13,0))</f>
        <v/>
      </c>
      <c r="N124" s="1" t="str">
        <f>IF(B124="","",VLOOKUP(B124,Reject!A:Q,14,0))</f>
        <v/>
      </c>
      <c r="O124" s="2" t="str">
        <f>IF(B124="","",VLOOKUP(B124,Reject!A:Q,15,0))</f>
        <v/>
      </c>
      <c r="P124" s="1" t="str">
        <f>IF(B124="","",VLOOKUP(B124,Reject!A:Q,16,0))</f>
        <v/>
      </c>
      <c r="Q124" s="1" t="str">
        <f>IF(B124="","",VLOOKUP(B124,Reject!A:Q,17,0))</f>
        <v/>
      </c>
      <c r="R124" s="72" t="str">
        <f t="shared" si="1"/>
        <v/>
      </c>
    </row>
    <row r="125" spans="2:18">
      <c r="B125" s="1" t="str">
        <f>IF($B$2=0,"",IF(COUNT($B$3:B124)+1&gt;$B$2,"",COUNT($B$3:B124)+1))</f>
        <v/>
      </c>
      <c r="C125" s="1" t="str">
        <f>IF(B125="","",VLOOKUP(B125,Reject!A:Q,3,0))</f>
        <v/>
      </c>
      <c r="D125" s="1" t="str">
        <f>IF(B125="","",VLOOKUP(B125,Reject!A:Q,4,0))</f>
        <v/>
      </c>
      <c r="E125" s="1" t="str">
        <f>IF(B125="","",VLOOKUP(B125,Reject!A:Q,5,0))</f>
        <v/>
      </c>
      <c r="F125" s="1" t="str">
        <f>IF(B125="","",VLOOKUP(B125,Reject!A:Q,6,0))</f>
        <v/>
      </c>
      <c r="G125" s="1" t="str">
        <f>IF(B125="","",VLOOKUP(B125,Reject!A:Q,7,0))</f>
        <v/>
      </c>
      <c r="H125" s="1" t="str">
        <f>IF(B125="","",VLOOKUP(B125,Reject!A:Q,8,0))</f>
        <v/>
      </c>
      <c r="I125" s="1" t="str">
        <f>IF(B125="","",VLOOKUP(B125,Reject!A:Q,9,0))</f>
        <v/>
      </c>
      <c r="J125" s="1" t="str">
        <f>IF(B125="","",VLOOKUP(B125,Reject!A:Q,10,0))</f>
        <v/>
      </c>
      <c r="K125" s="1" t="str">
        <f>IF(B125="","",VLOOKUP(B125,Reject!A:Q,11,0))</f>
        <v/>
      </c>
      <c r="L125" s="1" t="str">
        <f>IF(B125="","",VLOOKUP(B125,Reject!A:Q,12,0))</f>
        <v/>
      </c>
      <c r="M125" s="1" t="str">
        <f>IF(B125="","",VLOOKUP(B125,Reject!A:Q,13,0))</f>
        <v/>
      </c>
      <c r="N125" s="1" t="str">
        <f>IF(B125="","",VLOOKUP(B125,Reject!A:Q,14,0))</f>
        <v/>
      </c>
      <c r="O125" s="2" t="str">
        <f>IF(B125="","",VLOOKUP(B125,Reject!A:Q,15,0))</f>
        <v/>
      </c>
      <c r="P125" s="1" t="str">
        <f>IF(B125="","",VLOOKUP(B125,Reject!A:Q,16,0))</f>
        <v/>
      </c>
      <c r="Q125" s="1" t="str">
        <f>IF(B125="","",VLOOKUP(B125,Reject!A:Q,17,0))</f>
        <v/>
      </c>
      <c r="R125" s="72" t="str">
        <f t="shared" si="1"/>
        <v/>
      </c>
    </row>
    <row r="126" spans="2:18">
      <c r="B126" s="1" t="str">
        <f>IF($B$2=0,"",IF(COUNT($B$3:B125)+1&gt;$B$2,"",COUNT($B$3:B125)+1))</f>
        <v/>
      </c>
      <c r="C126" s="1" t="str">
        <f>IF(B126="","",VLOOKUP(B126,Reject!A:Q,3,0))</f>
        <v/>
      </c>
      <c r="D126" s="1" t="str">
        <f>IF(B126="","",VLOOKUP(B126,Reject!A:Q,4,0))</f>
        <v/>
      </c>
      <c r="E126" s="1" t="str">
        <f>IF(B126="","",VLOOKUP(B126,Reject!A:Q,5,0))</f>
        <v/>
      </c>
      <c r="F126" s="1" t="str">
        <f>IF(B126="","",VLOOKUP(B126,Reject!A:Q,6,0))</f>
        <v/>
      </c>
      <c r="G126" s="1" t="str">
        <f>IF(B126="","",VLOOKUP(B126,Reject!A:Q,7,0))</f>
        <v/>
      </c>
      <c r="H126" s="1" t="str">
        <f>IF(B126="","",VLOOKUP(B126,Reject!A:Q,8,0))</f>
        <v/>
      </c>
      <c r="I126" s="1" t="str">
        <f>IF(B126="","",VLOOKUP(B126,Reject!A:Q,9,0))</f>
        <v/>
      </c>
      <c r="J126" s="1" t="str">
        <f>IF(B126="","",VLOOKUP(B126,Reject!A:Q,10,0))</f>
        <v/>
      </c>
      <c r="K126" s="1" t="str">
        <f>IF(B126="","",VLOOKUP(B126,Reject!A:Q,11,0))</f>
        <v/>
      </c>
      <c r="L126" s="1" t="str">
        <f>IF(B126="","",VLOOKUP(B126,Reject!A:Q,12,0))</f>
        <v/>
      </c>
      <c r="M126" s="1" t="str">
        <f>IF(B126="","",VLOOKUP(B126,Reject!A:Q,13,0))</f>
        <v/>
      </c>
      <c r="N126" s="1" t="str">
        <f>IF(B126="","",VLOOKUP(B126,Reject!A:Q,14,0))</f>
        <v/>
      </c>
      <c r="O126" s="2" t="str">
        <f>IF(B126="","",VLOOKUP(B126,Reject!A:Q,15,0))</f>
        <v/>
      </c>
      <c r="P126" s="1" t="str">
        <f>IF(B126="","",VLOOKUP(B126,Reject!A:Q,16,0))</f>
        <v/>
      </c>
      <c r="Q126" s="1" t="str">
        <f>IF(B126="","",VLOOKUP(B126,Reject!A:Q,17,0))</f>
        <v/>
      </c>
      <c r="R126" s="72" t="str">
        <f t="shared" si="1"/>
        <v/>
      </c>
    </row>
    <row r="127" spans="2:18">
      <c r="B127" s="1" t="str">
        <f>IF($B$2=0,"",IF(COUNT($B$3:B126)+1&gt;$B$2,"",COUNT($B$3:B126)+1))</f>
        <v/>
      </c>
      <c r="C127" s="1" t="str">
        <f>IF(B127="","",VLOOKUP(B127,Reject!A:Q,3,0))</f>
        <v/>
      </c>
      <c r="D127" s="1" t="str">
        <f>IF(B127="","",VLOOKUP(B127,Reject!A:Q,4,0))</f>
        <v/>
      </c>
      <c r="E127" s="1" t="str">
        <f>IF(B127="","",VLOOKUP(B127,Reject!A:Q,5,0))</f>
        <v/>
      </c>
      <c r="F127" s="1" t="str">
        <f>IF(B127="","",VLOOKUP(B127,Reject!A:Q,6,0))</f>
        <v/>
      </c>
      <c r="G127" s="1" t="str">
        <f>IF(B127="","",VLOOKUP(B127,Reject!A:Q,7,0))</f>
        <v/>
      </c>
      <c r="H127" s="1" t="str">
        <f>IF(B127="","",VLOOKUP(B127,Reject!A:Q,8,0))</f>
        <v/>
      </c>
      <c r="I127" s="1" t="str">
        <f>IF(B127="","",VLOOKUP(B127,Reject!A:Q,9,0))</f>
        <v/>
      </c>
      <c r="J127" s="1" t="str">
        <f>IF(B127="","",VLOOKUP(B127,Reject!A:Q,10,0))</f>
        <v/>
      </c>
      <c r="K127" s="1" t="str">
        <f>IF(B127="","",VLOOKUP(B127,Reject!A:Q,11,0))</f>
        <v/>
      </c>
      <c r="L127" s="1" t="str">
        <f>IF(B127="","",VLOOKUP(B127,Reject!A:Q,12,0))</f>
        <v/>
      </c>
      <c r="M127" s="1" t="str">
        <f>IF(B127="","",VLOOKUP(B127,Reject!A:Q,13,0))</f>
        <v/>
      </c>
      <c r="N127" s="1" t="str">
        <f>IF(B127="","",VLOOKUP(B127,Reject!A:Q,14,0))</f>
        <v/>
      </c>
      <c r="O127" s="2" t="str">
        <f>IF(B127="","",VLOOKUP(B127,Reject!A:Q,15,0))</f>
        <v/>
      </c>
      <c r="P127" s="1" t="str">
        <f>IF(B127="","",VLOOKUP(B127,Reject!A:Q,16,0))</f>
        <v/>
      </c>
      <c r="Q127" s="1" t="str">
        <f>IF(B127="","",VLOOKUP(B127,Reject!A:Q,17,0))</f>
        <v/>
      </c>
      <c r="R127" s="72" t="str">
        <f t="shared" si="1"/>
        <v/>
      </c>
    </row>
    <row r="128" spans="2:18">
      <c r="B128" s="1" t="str">
        <f>IF($B$2=0,"",IF(COUNT($B$3:B127)+1&gt;$B$2,"",COUNT($B$3:B127)+1))</f>
        <v/>
      </c>
      <c r="C128" s="1" t="str">
        <f>IF(B128="","",VLOOKUP(B128,Reject!A:Q,3,0))</f>
        <v/>
      </c>
      <c r="D128" s="1" t="str">
        <f>IF(B128="","",VLOOKUP(B128,Reject!A:Q,4,0))</f>
        <v/>
      </c>
      <c r="E128" s="1" t="str">
        <f>IF(B128="","",VLOOKUP(B128,Reject!A:Q,5,0))</f>
        <v/>
      </c>
      <c r="F128" s="1" t="str">
        <f>IF(B128="","",VLOOKUP(B128,Reject!A:Q,6,0))</f>
        <v/>
      </c>
      <c r="G128" s="1" t="str">
        <f>IF(B128="","",VLOOKUP(B128,Reject!A:Q,7,0))</f>
        <v/>
      </c>
      <c r="H128" s="1" t="str">
        <f>IF(B128="","",VLOOKUP(B128,Reject!A:Q,8,0))</f>
        <v/>
      </c>
      <c r="I128" s="1" t="str">
        <f>IF(B128="","",VLOOKUP(B128,Reject!A:Q,9,0))</f>
        <v/>
      </c>
      <c r="J128" s="1" t="str">
        <f>IF(B128="","",VLOOKUP(B128,Reject!A:Q,10,0))</f>
        <v/>
      </c>
      <c r="K128" s="1" t="str">
        <f>IF(B128="","",VLOOKUP(B128,Reject!A:Q,11,0))</f>
        <v/>
      </c>
      <c r="L128" s="1" t="str">
        <f>IF(B128="","",VLOOKUP(B128,Reject!A:Q,12,0))</f>
        <v/>
      </c>
      <c r="M128" s="1" t="str">
        <f>IF(B128="","",VLOOKUP(B128,Reject!A:Q,13,0))</f>
        <v/>
      </c>
      <c r="N128" s="1" t="str">
        <f>IF(B128="","",VLOOKUP(B128,Reject!A:Q,14,0))</f>
        <v/>
      </c>
      <c r="O128" s="2" t="str">
        <f>IF(B128="","",VLOOKUP(B128,Reject!A:Q,15,0))</f>
        <v/>
      </c>
      <c r="P128" s="1" t="str">
        <f>IF(B128="","",VLOOKUP(B128,Reject!A:Q,16,0))</f>
        <v/>
      </c>
      <c r="Q128" s="1" t="str">
        <f>IF(B128="","",VLOOKUP(B128,Reject!A:Q,17,0))</f>
        <v/>
      </c>
      <c r="R128" s="72" t="str">
        <f t="shared" si="1"/>
        <v/>
      </c>
    </row>
    <row r="129" spans="2:18">
      <c r="B129" s="1" t="str">
        <f>IF($B$2=0,"",IF(COUNT($B$3:B128)+1&gt;$B$2,"",COUNT($B$3:B128)+1))</f>
        <v/>
      </c>
      <c r="C129" s="1" t="str">
        <f>IF(B129="","",VLOOKUP(B129,Reject!A:Q,3,0))</f>
        <v/>
      </c>
      <c r="D129" s="1" t="str">
        <f>IF(B129="","",VLOOKUP(B129,Reject!A:Q,4,0))</f>
        <v/>
      </c>
      <c r="E129" s="1" t="str">
        <f>IF(B129="","",VLOOKUP(B129,Reject!A:Q,5,0))</f>
        <v/>
      </c>
      <c r="F129" s="1" t="str">
        <f>IF(B129="","",VLOOKUP(B129,Reject!A:Q,6,0))</f>
        <v/>
      </c>
      <c r="G129" s="1" t="str">
        <f>IF(B129="","",VLOOKUP(B129,Reject!A:Q,7,0))</f>
        <v/>
      </c>
      <c r="H129" s="1" t="str">
        <f>IF(B129="","",VLOOKUP(B129,Reject!A:Q,8,0))</f>
        <v/>
      </c>
      <c r="I129" s="1" t="str">
        <f>IF(B129="","",VLOOKUP(B129,Reject!A:Q,9,0))</f>
        <v/>
      </c>
      <c r="J129" s="1" t="str">
        <f>IF(B129="","",VLOOKUP(B129,Reject!A:Q,10,0))</f>
        <v/>
      </c>
      <c r="K129" s="1" t="str">
        <f>IF(B129="","",VLOOKUP(B129,Reject!A:Q,11,0))</f>
        <v/>
      </c>
      <c r="L129" s="1" t="str">
        <f>IF(B129="","",VLOOKUP(B129,Reject!A:Q,12,0))</f>
        <v/>
      </c>
      <c r="M129" s="1" t="str">
        <f>IF(B129="","",VLOOKUP(B129,Reject!A:Q,13,0))</f>
        <v/>
      </c>
      <c r="N129" s="1" t="str">
        <f>IF(B129="","",VLOOKUP(B129,Reject!A:Q,14,0))</f>
        <v/>
      </c>
      <c r="O129" s="2" t="str">
        <f>IF(B129="","",VLOOKUP(B129,Reject!A:Q,15,0))</f>
        <v/>
      </c>
      <c r="P129" s="1" t="str">
        <f>IF(B129="","",VLOOKUP(B129,Reject!A:Q,16,0))</f>
        <v/>
      </c>
      <c r="Q129" s="1" t="str">
        <f>IF(B129="","",VLOOKUP(B129,Reject!A:Q,17,0))</f>
        <v/>
      </c>
      <c r="R129" s="72" t="str">
        <f t="shared" si="1"/>
        <v/>
      </c>
    </row>
    <row r="130" spans="2:18">
      <c r="B130" s="1" t="str">
        <f>IF($B$2=0,"",IF(COUNT($B$3:B129)+1&gt;$B$2,"",COUNT($B$3:B129)+1))</f>
        <v/>
      </c>
      <c r="C130" s="1" t="str">
        <f>IF(B130="","",VLOOKUP(B130,Reject!A:Q,3,0))</f>
        <v/>
      </c>
      <c r="D130" s="1" t="str">
        <f>IF(B130="","",VLOOKUP(B130,Reject!A:Q,4,0))</f>
        <v/>
      </c>
      <c r="E130" s="1" t="str">
        <f>IF(B130="","",VLOOKUP(B130,Reject!A:Q,5,0))</f>
        <v/>
      </c>
      <c r="F130" s="1" t="str">
        <f>IF(B130="","",VLOOKUP(B130,Reject!A:Q,6,0))</f>
        <v/>
      </c>
      <c r="G130" s="1" t="str">
        <f>IF(B130="","",VLOOKUP(B130,Reject!A:Q,7,0))</f>
        <v/>
      </c>
      <c r="H130" s="1" t="str">
        <f>IF(B130="","",VLOOKUP(B130,Reject!A:Q,8,0))</f>
        <v/>
      </c>
      <c r="I130" s="1" t="str">
        <f>IF(B130="","",VLOOKUP(B130,Reject!A:Q,9,0))</f>
        <v/>
      </c>
      <c r="J130" s="1" t="str">
        <f>IF(B130="","",VLOOKUP(B130,Reject!A:Q,10,0))</f>
        <v/>
      </c>
      <c r="K130" s="1" t="str">
        <f>IF(B130="","",VLOOKUP(B130,Reject!A:Q,11,0))</f>
        <v/>
      </c>
      <c r="L130" s="1" t="str">
        <f>IF(B130="","",VLOOKUP(B130,Reject!A:Q,12,0))</f>
        <v/>
      </c>
      <c r="M130" s="1" t="str">
        <f>IF(B130="","",VLOOKUP(B130,Reject!A:Q,13,0))</f>
        <v/>
      </c>
      <c r="N130" s="1" t="str">
        <f>IF(B130="","",VLOOKUP(B130,Reject!A:Q,14,0))</f>
        <v/>
      </c>
      <c r="O130" s="2" t="str">
        <f>IF(B130="","",VLOOKUP(B130,Reject!A:Q,15,0))</f>
        <v/>
      </c>
      <c r="P130" s="1" t="str">
        <f>IF(B130="","",VLOOKUP(B130,Reject!A:Q,16,0))</f>
        <v/>
      </c>
      <c r="Q130" s="1" t="str">
        <f>IF(B130="","",VLOOKUP(B130,Reject!A:Q,17,0))</f>
        <v/>
      </c>
      <c r="R130" s="72" t="str">
        <f t="shared" si="1"/>
        <v/>
      </c>
    </row>
    <row r="131" spans="2:18">
      <c r="B131" s="1" t="str">
        <f>IF($B$2=0,"",IF(COUNT($B$3:B130)+1&gt;$B$2,"",COUNT($B$3:B130)+1))</f>
        <v/>
      </c>
      <c r="C131" s="1" t="str">
        <f>IF(B131="","",VLOOKUP(B131,Reject!A:Q,3,0))</f>
        <v/>
      </c>
      <c r="D131" s="1" t="str">
        <f>IF(B131="","",VLOOKUP(B131,Reject!A:Q,4,0))</f>
        <v/>
      </c>
      <c r="E131" s="1" t="str">
        <f>IF(B131="","",VLOOKUP(B131,Reject!A:Q,5,0))</f>
        <v/>
      </c>
      <c r="F131" s="1" t="str">
        <f>IF(B131="","",VLOOKUP(B131,Reject!A:Q,6,0))</f>
        <v/>
      </c>
      <c r="G131" s="1" t="str">
        <f>IF(B131="","",VLOOKUP(B131,Reject!A:Q,7,0))</f>
        <v/>
      </c>
      <c r="H131" s="1" t="str">
        <f>IF(B131="","",VLOOKUP(B131,Reject!A:Q,8,0))</f>
        <v/>
      </c>
      <c r="I131" s="1" t="str">
        <f>IF(B131="","",VLOOKUP(B131,Reject!A:Q,9,0))</f>
        <v/>
      </c>
      <c r="J131" s="1" t="str">
        <f>IF(B131="","",VLOOKUP(B131,Reject!A:Q,10,0))</f>
        <v/>
      </c>
      <c r="K131" s="1" t="str">
        <f>IF(B131="","",VLOOKUP(B131,Reject!A:Q,11,0))</f>
        <v/>
      </c>
      <c r="L131" s="1" t="str">
        <f>IF(B131="","",VLOOKUP(B131,Reject!A:Q,12,0))</f>
        <v/>
      </c>
      <c r="M131" s="1" t="str">
        <f>IF(B131="","",VLOOKUP(B131,Reject!A:Q,13,0))</f>
        <v/>
      </c>
      <c r="N131" s="1" t="str">
        <f>IF(B131="","",VLOOKUP(B131,Reject!A:Q,14,0))</f>
        <v/>
      </c>
      <c r="O131" s="2" t="str">
        <f>IF(B131="","",VLOOKUP(B131,Reject!A:Q,15,0))</f>
        <v/>
      </c>
      <c r="P131" s="1" t="str">
        <f>IF(B131="","",VLOOKUP(B131,Reject!A:Q,16,0))</f>
        <v/>
      </c>
      <c r="Q131" s="1" t="str">
        <f>IF(B131="","",VLOOKUP(B131,Reject!A:Q,17,0))</f>
        <v/>
      </c>
      <c r="R131" s="72" t="str">
        <f t="shared" si="1"/>
        <v/>
      </c>
    </row>
    <row r="132" spans="2:18">
      <c r="B132" s="1" t="str">
        <f>IF($B$2=0,"",IF(COUNT($B$3:B131)+1&gt;$B$2,"",COUNT($B$3:B131)+1))</f>
        <v/>
      </c>
      <c r="C132" s="1" t="str">
        <f>IF(B132="","",VLOOKUP(B132,Reject!A:Q,3,0))</f>
        <v/>
      </c>
      <c r="D132" s="1" t="str">
        <f>IF(B132="","",VLOOKUP(B132,Reject!A:Q,4,0))</f>
        <v/>
      </c>
      <c r="E132" s="1" t="str">
        <f>IF(B132="","",VLOOKUP(B132,Reject!A:Q,5,0))</f>
        <v/>
      </c>
      <c r="F132" s="1" t="str">
        <f>IF(B132="","",VLOOKUP(B132,Reject!A:Q,6,0))</f>
        <v/>
      </c>
      <c r="G132" s="1" t="str">
        <f>IF(B132="","",VLOOKUP(B132,Reject!A:Q,7,0))</f>
        <v/>
      </c>
      <c r="H132" s="1" t="str">
        <f>IF(B132="","",VLOOKUP(B132,Reject!A:Q,8,0))</f>
        <v/>
      </c>
      <c r="I132" s="1" t="str">
        <f>IF(B132="","",VLOOKUP(B132,Reject!A:Q,9,0))</f>
        <v/>
      </c>
      <c r="J132" s="1" t="str">
        <f>IF(B132="","",VLOOKUP(B132,Reject!A:Q,10,0))</f>
        <v/>
      </c>
      <c r="K132" s="1" t="str">
        <f>IF(B132="","",VLOOKUP(B132,Reject!A:Q,11,0))</f>
        <v/>
      </c>
      <c r="L132" s="1" t="str">
        <f>IF(B132="","",VLOOKUP(B132,Reject!A:Q,12,0))</f>
        <v/>
      </c>
      <c r="M132" s="1" t="str">
        <f>IF(B132="","",VLOOKUP(B132,Reject!A:Q,13,0))</f>
        <v/>
      </c>
      <c r="N132" s="1" t="str">
        <f>IF(B132="","",VLOOKUP(B132,Reject!A:Q,14,0))</f>
        <v/>
      </c>
      <c r="O132" s="2" t="str">
        <f>IF(B132="","",VLOOKUP(B132,Reject!A:Q,15,0))</f>
        <v/>
      </c>
      <c r="P132" s="1" t="str">
        <f>IF(B132="","",VLOOKUP(B132,Reject!A:Q,16,0))</f>
        <v/>
      </c>
      <c r="Q132" s="1" t="str">
        <f>IF(B132="","",VLOOKUP(B132,Reject!A:Q,17,0))</f>
        <v/>
      </c>
      <c r="R132" s="72" t="str">
        <f t="shared" ref="R132:R195" si="2">IF(C132="","",HYPERLINK(Reject&amp;C132&amp;".PDF","مشاهده"))</f>
        <v/>
      </c>
    </row>
    <row r="133" spans="2:18">
      <c r="B133" s="1" t="str">
        <f>IF($B$2=0,"",IF(COUNT($B$3:B132)+1&gt;$B$2,"",COUNT($B$3:B132)+1))</f>
        <v/>
      </c>
      <c r="C133" s="1" t="str">
        <f>IF(B133="","",VLOOKUP(B133,Reject!A:Q,3,0))</f>
        <v/>
      </c>
      <c r="D133" s="1" t="str">
        <f>IF(B133="","",VLOOKUP(B133,Reject!A:Q,4,0))</f>
        <v/>
      </c>
      <c r="E133" s="1" t="str">
        <f>IF(B133="","",VLOOKUP(B133,Reject!A:Q,5,0))</f>
        <v/>
      </c>
      <c r="F133" s="1" t="str">
        <f>IF(B133="","",VLOOKUP(B133,Reject!A:Q,6,0))</f>
        <v/>
      </c>
      <c r="G133" s="1" t="str">
        <f>IF(B133="","",VLOOKUP(B133,Reject!A:Q,7,0))</f>
        <v/>
      </c>
      <c r="H133" s="1" t="str">
        <f>IF(B133="","",VLOOKUP(B133,Reject!A:Q,8,0))</f>
        <v/>
      </c>
      <c r="I133" s="1" t="str">
        <f>IF(B133="","",VLOOKUP(B133,Reject!A:Q,9,0))</f>
        <v/>
      </c>
      <c r="J133" s="1" t="str">
        <f>IF(B133="","",VLOOKUP(B133,Reject!A:Q,10,0))</f>
        <v/>
      </c>
      <c r="K133" s="1" t="str">
        <f>IF(B133="","",VLOOKUP(B133,Reject!A:Q,11,0))</f>
        <v/>
      </c>
      <c r="L133" s="1" t="str">
        <f>IF(B133="","",VLOOKUP(B133,Reject!A:Q,12,0))</f>
        <v/>
      </c>
      <c r="M133" s="1" t="str">
        <f>IF(B133="","",VLOOKUP(B133,Reject!A:Q,13,0))</f>
        <v/>
      </c>
      <c r="N133" s="1" t="str">
        <f>IF(B133="","",VLOOKUP(B133,Reject!A:Q,14,0))</f>
        <v/>
      </c>
      <c r="O133" s="2" t="str">
        <f>IF(B133="","",VLOOKUP(B133,Reject!A:Q,15,0))</f>
        <v/>
      </c>
      <c r="P133" s="1" t="str">
        <f>IF(B133="","",VLOOKUP(B133,Reject!A:Q,16,0))</f>
        <v/>
      </c>
      <c r="Q133" s="1" t="str">
        <f>IF(B133="","",VLOOKUP(B133,Reject!A:Q,17,0))</f>
        <v/>
      </c>
      <c r="R133" s="72" t="str">
        <f t="shared" si="2"/>
        <v/>
      </c>
    </row>
    <row r="134" spans="2:18">
      <c r="B134" s="1" t="str">
        <f>IF($B$2=0,"",IF(COUNT($B$3:B133)+1&gt;$B$2,"",COUNT($B$3:B133)+1))</f>
        <v/>
      </c>
      <c r="C134" s="1" t="str">
        <f>IF(B134="","",VLOOKUP(B134,Reject!A:Q,3,0))</f>
        <v/>
      </c>
      <c r="D134" s="1" t="str">
        <f>IF(B134="","",VLOOKUP(B134,Reject!A:Q,4,0))</f>
        <v/>
      </c>
      <c r="E134" s="1" t="str">
        <f>IF(B134="","",VLOOKUP(B134,Reject!A:Q,5,0))</f>
        <v/>
      </c>
      <c r="F134" s="1" t="str">
        <f>IF(B134="","",VLOOKUP(B134,Reject!A:Q,6,0))</f>
        <v/>
      </c>
      <c r="G134" s="1" t="str">
        <f>IF(B134="","",VLOOKUP(B134,Reject!A:Q,7,0))</f>
        <v/>
      </c>
      <c r="H134" s="1" t="str">
        <f>IF(B134="","",VLOOKUP(B134,Reject!A:Q,8,0))</f>
        <v/>
      </c>
      <c r="I134" s="1" t="str">
        <f>IF(B134="","",VLOOKUP(B134,Reject!A:Q,9,0))</f>
        <v/>
      </c>
      <c r="J134" s="1" t="str">
        <f>IF(B134="","",VLOOKUP(B134,Reject!A:Q,10,0))</f>
        <v/>
      </c>
      <c r="K134" s="1" t="str">
        <f>IF(B134="","",VLOOKUP(B134,Reject!A:Q,11,0))</f>
        <v/>
      </c>
      <c r="L134" s="1" t="str">
        <f>IF(B134="","",VLOOKUP(B134,Reject!A:Q,12,0))</f>
        <v/>
      </c>
      <c r="M134" s="1" t="str">
        <f>IF(B134="","",VLOOKUP(B134,Reject!A:Q,13,0))</f>
        <v/>
      </c>
      <c r="N134" s="1" t="str">
        <f>IF(B134="","",VLOOKUP(B134,Reject!A:Q,14,0))</f>
        <v/>
      </c>
      <c r="O134" s="2" t="str">
        <f>IF(B134="","",VLOOKUP(B134,Reject!A:Q,15,0))</f>
        <v/>
      </c>
      <c r="P134" s="1" t="str">
        <f>IF(B134="","",VLOOKUP(B134,Reject!A:Q,16,0))</f>
        <v/>
      </c>
      <c r="Q134" s="1" t="str">
        <f>IF(B134="","",VLOOKUP(B134,Reject!A:Q,17,0))</f>
        <v/>
      </c>
      <c r="R134" s="72" t="str">
        <f t="shared" si="2"/>
        <v/>
      </c>
    </row>
    <row r="135" spans="2:18">
      <c r="B135" s="1" t="str">
        <f>IF($B$2=0,"",IF(COUNT($B$3:B134)+1&gt;$B$2,"",COUNT($B$3:B134)+1))</f>
        <v/>
      </c>
      <c r="C135" s="1" t="str">
        <f>IF(B135="","",VLOOKUP(B135,Reject!A:Q,3,0))</f>
        <v/>
      </c>
      <c r="D135" s="1" t="str">
        <f>IF(B135="","",VLOOKUP(B135,Reject!A:Q,4,0))</f>
        <v/>
      </c>
      <c r="E135" s="1" t="str">
        <f>IF(B135="","",VLOOKUP(B135,Reject!A:Q,5,0))</f>
        <v/>
      </c>
      <c r="F135" s="1" t="str">
        <f>IF(B135="","",VLOOKUP(B135,Reject!A:Q,6,0))</f>
        <v/>
      </c>
      <c r="G135" s="1" t="str">
        <f>IF(B135="","",VLOOKUP(B135,Reject!A:Q,7,0))</f>
        <v/>
      </c>
      <c r="H135" s="1" t="str">
        <f>IF(B135="","",VLOOKUP(B135,Reject!A:Q,8,0))</f>
        <v/>
      </c>
      <c r="I135" s="1" t="str">
        <f>IF(B135="","",VLOOKUP(B135,Reject!A:Q,9,0))</f>
        <v/>
      </c>
      <c r="J135" s="1" t="str">
        <f>IF(B135="","",VLOOKUP(B135,Reject!A:Q,10,0))</f>
        <v/>
      </c>
      <c r="K135" s="1" t="str">
        <f>IF(B135="","",VLOOKUP(B135,Reject!A:Q,11,0))</f>
        <v/>
      </c>
      <c r="L135" s="1" t="str">
        <f>IF(B135="","",VLOOKUP(B135,Reject!A:Q,12,0))</f>
        <v/>
      </c>
      <c r="M135" s="1" t="str">
        <f>IF(B135="","",VLOOKUP(B135,Reject!A:Q,13,0))</f>
        <v/>
      </c>
      <c r="N135" s="1" t="str">
        <f>IF(B135="","",VLOOKUP(B135,Reject!A:Q,14,0))</f>
        <v/>
      </c>
      <c r="O135" s="2" t="str">
        <f>IF(B135="","",VLOOKUP(B135,Reject!A:Q,15,0))</f>
        <v/>
      </c>
      <c r="P135" s="1" t="str">
        <f>IF(B135="","",VLOOKUP(B135,Reject!A:Q,16,0))</f>
        <v/>
      </c>
      <c r="Q135" s="1" t="str">
        <f>IF(B135="","",VLOOKUP(B135,Reject!A:Q,17,0))</f>
        <v/>
      </c>
      <c r="R135" s="72" t="str">
        <f t="shared" si="2"/>
        <v/>
      </c>
    </row>
    <row r="136" spans="2:18">
      <c r="B136" s="1" t="str">
        <f>IF($B$2=0,"",IF(COUNT($B$3:B135)+1&gt;$B$2,"",COUNT($B$3:B135)+1))</f>
        <v/>
      </c>
      <c r="C136" s="1" t="str">
        <f>IF(B136="","",VLOOKUP(B136,Reject!A:Q,3,0))</f>
        <v/>
      </c>
      <c r="D136" s="1" t="str">
        <f>IF(B136="","",VLOOKUP(B136,Reject!A:Q,4,0))</f>
        <v/>
      </c>
      <c r="E136" s="1" t="str">
        <f>IF(B136="","",VLOOKUP(B136,Reject!A:Q,5,0))</f>
        <v/>
      </c>
      <c r="F136" s="1" t="str">
        <f>IF(B136="","",VLOOKUP(B136,Reject!A:Q,6,0))</f>
        <v/>
      </c>
      <c r="G136" s="1" t="str">
        <f>IF(B136="","",VLOOKUP(B136,Reject!A:Q,7,0))</f>
        <v/>
      </c>
      <c r="H136" s="1" t="str">
        <f>IF(B136="","",VLOOKUP(B136,Reject!A:Q,8,0))</f>
        <v/>
      </c>
      <c r="I136" s="1" t="str">
        <f>IF(B136="","",VLOOKUP(B136,Reject!A:Q,9,0))</f>
        <v/>
      </c>
      <c r="J136" s="1" t="str">
        <f>IF(B136="","",VLOOKUP(B136,Reject!A:Q,10,0))</f>
        <v/>
      </c>
      <c r="K136" s="1" t="str">
        <f>IF(B136="","",VLOOKUP(B136,Reject!A:Q,11,0))</f>
        <v/>
      </c>
      <c r="L136" s="1" t="str">
        <f>IF(B136="","",VLOOKUP(B136,Reject!A:Q,12,0))</f>
        <v/>
      </c>
      <c r="M136" s="1" t="str">
        <f>IF(B136="","",VLOOKUP(B136,Reject!A:Q,13,0))</f>
        <v/>
      </c>
      <c r="N136" s="1" t="str">
        <f>IF(B136="","",VLOOKUP(B136,Reject!A:Q,14,0))</f>
        <v/>
      </c>
      <c r="O136" s="2" t="str">
        <f>IF(B136="","",VLOOKUP(B136,Reject!A:Q,15,0))</f>
        <v/>
      </c>
      <c r="P136" s="1" t="str">
        <f>IF(B136="","",VLOOKUP(B136,Reject!A:Q,16,0))</f>
        <v/>
      </c>
      <c r="Q136" s="1" t="str">
        <f>IF(B136="","",VLOOKUP(B136,Reject!A:Q,17,0))</f>
        <v/>
      </c>
      <c r="R136" s="72" t="str">
        <f t="shared" si="2"/>
        <v/>
      </c>
    </row>
    <row r="137" spans="2:18">
      <c r="B137" s="1" t="str">
        <f>IF($B$2=0,"",IF(COUNT($B$3:B136)+1&gt;$B$2,"",COUNT($B$3:B136)+1))</f>
        <v/>
      </c>
      <c r="C137" s="1" t="str">
        <f>IF(B137="","",VLOOKUP(B137,Reject!A:Q,3,0))</f>
        <v/>
      </c>
      <c r="D137" s="1" t="str">
        <f>IF(B137="","",VLOOKUP(B137,Reject!A:Q,4,0))</f>
        <v/>
      </c>
      <c r="E137" s="1" t="str">
        <f>IF(B137="","",VLOOKUP(B137,Reject!A:Q,5,0))</f>
        <v/>
      </c>
      <c r="F137" s="1" t="str">
        <f>IF(B137="","",VLOOKUP(B137,Reject!A:Q,6,0))</f>
        <v/>
      </c>
      <c r="G137" s="1" t="str">
        <f>IF(B137="","",VLOOKUP(B137,Reject!A:Q,7,0))</f>
        <v/>
      </c>
      <c r="H137" s="1" t="str">
        <f>IF(B137="","",VLOOKUP(B137,Reject!A:Q,8,0))</f>
        <v/>
      </c>
      <c r="I137" s="1" t="str">
        <f>IF(B137="","",VLOOKUP(B137,Reject!A:Q,9,0))</f>
        <v/>
      </c>
      <c r="J137" s="1" t="str">
        <f>IF(B137="","",VLOOKUP(B137,Reject!A:Q,10,0))</f>
        <v/>
      </c>
      <c r="K137" s="1" t="str">
        <f>IF(B137="","",VLOOKUP(B137,Reject!A:Q,11,0))</f>
        <v/>
      </c>
      <c r="L137" s="1" t="str">
        <f>IF(B137="","",VLOOKUP(B137,Reject!A:Q,12,0))</f>
        <v/>
      </c>
      <c r="M137" s="1" t="str">
        <f>IF(B137="","",VLOOKUP(B137,Reject!A:Q,13,0))</f>
        <v/>
      </c>
      <c r="N137" s="1" t="str">
        <f>IF(B137="","",VLOOKUP(B137,Reject!A:Q,14,0))</f>
        <v/>
      </c>
      <c r="O137" s="2" t="str">
        <f>IF(B137="","",VLOOKUP(B137,Reject!A:Q,15,0))</f>
        <v/>
      </c>
      <c r="P137" s="1" t="str">
        <f>IF(B137="","",VLOOKUP(B137,Reject!A:Q,16,0))</f>
        <v/>
      </c>
      <c r="Q137" s="1" t="str">
        <f>IF(B137="","",VLOOKUP(B137,Reject!A:Q,17,0))</f>
        <v/>
      </c>
      <c r="R137" s="72" t="str">
        <f t="shared" si="2"/>
        <v/>
      </c>
    </row>
    <row r="138" spans="2:18">
      <c r="B138" s="1" t="str">
        <f>IF($B$2=0,"",IF(COUNT($B$3:B137)+1&gt;$B$2,"",COUNT($B$3:B137)+1))</f>
        <v/>
      </c>
      <c r="C138" s="1" t="str">
        <f>IF(B138="","",VLOOKUP(B138,Reject!A:Q,3,0))</f>
        <v/>
      </c>
      <c r="D138" s="1" t="str">
        <f>IF(B138="","",VLOOKUP(B138,Reject!A:Q,4,0))</f>
        <v/>
      </c>
      <c r="E138" s="1" t="str">
        <f>IF(B138="","",VLOOKUP(B138,Reject!A:Q,5,0))</f>
        <v/>
      </c>
      <c r="F138" s="1" t="str">
        <f>IF(B138="","",VLOOKUP(B138,Reject!A:Q,6,0))</f>
        <v/>
      </c>
      <c r="G138" s="1" t="str">
        <f>IF(B138="","",VLOOKUP(B138,Reject!A:Q,7,0))</f>
        <v/>
      </c>
      <c r="H138" s="1" t="str">
        <f>IF(B138="","",VLOOKUP(B138,Reject!A:Q,8,0))</f>
        <v/>
      </c>
      <c r="I138" s="1" t="str">
        <f>IF(B138="","",VLOOKUP(B138,Reject!A:Q,9,0))</f>
        <v/>
      </c>
      <c r="J138" s="1" t="str">
        <f>IF(B138="","",VLOOKUP(B138,Reject!A:Q,10,0))</f>
        <v/>
      </c>
      <c r="K138" s="1" t="str">
        <f>IF(B138="","",VLOOKUP(B138,Reject!A:Q,11,0))</f>
        <v/>
      </c>
      <c r="L138" s="1" t="str">
        <f>IF(B138="","",VLOOKUP(B138,Reject!A:Q,12,0))</f>
        <v/>
      </c>
      <c r="M138" s="1" t="str">
        <f>IF(B138="","",VLOOKUP(B138,Reject!A:Q,13,0))</f>
        <v/>
      </c>
      <c r="N138" s="1" t="str">
        <f>IF(B138="","",VLOOKUP(B138,Reject!A:Q,14,0))</f>
        <v/>
      </c>
      <c r="O138" s="2" t="str">
        <f>IF(B138="","",VLOOKUP(B138,Reject!A:Q,15,0))</f>
        <v/>
      </c>
      <c r="P138" s="1" t="str">
        <f>IF(B138="","",VLOOKUP(B138,Reject!A:Q,16,0))</f>
        <v/>
      </c>
      <c r="Q138" s="1" t="str">
        <f>IF(B138="","",VLOOKUP(B138,Reject!A:Q,17,0))</f>
        <v/>
      </c>
      <c r="R138" s="72" t="str">
        <f t="shared" si="2"/>
        <v/>
      </c>
    </row>
    <row r="139" spans="2:18">
      <c r="B139" s="1" t="str">
        <f>IF($B$2=0,"",IF(COUNT($B$3:B138)+1&gt;$B$2,"",COUNT($B$3:B138)+1))</f>
        <v/>
      </c>
      <c r="C139" s="1" t="str">
        <f>IF(B139="","",VLOOKUP(B139,Reject!A:Q,3,0))</f>
        <v/>
      </c>
      <c r="D139" s="1" t="str">
        <f>IF(B139="","",VLOOKUP(B139,Reject!A:Q,4,0))</f>
        <v/>
      </c>
      <c r="E139" s="1" t="str">
        <f>IF(B139="","",VLOOKUP(B139,Reject!A:Q,5,0))</f>
        <v/>
      </c>
      <c r="F139" s="1" t="str">
        <f>IF(B139="","",VLOOKUP(B139,Reject!A:Q,6,0))</f>
        <v/>
      </c>
      <c r="G139" s="1" t="str">
        <f>IF(B139="","",VLOOKUP(B139,Reject!A:Q,7,0))</f>
        <v/>
      </c>
      <c r="H139" s="1" t="str">
        <f>IF(B139="","",VLOOKUP(B139,Reject!A:Q,8,0))</f>
        <v/>
      </c>
      <c r="I139" s="1" t="str">
        <f>IF(B139="","",VLOOKUP(B139,Reject!A:Q,9,0))</f>
        <v/>
      </c>
      <c r="J139" s="1" t="str">
        <f>IF(B139="","",VLOOKUP(B139,Reject!A:Q,10,0))</f>
        <v/>
      </c>
      <c r="K139" s="1" t="str">
        <f>IF(B139="","",VLOOKUP(B139,Reject!A:Q,11,0))</f>
        <v/>
      </c>
      <c r="L139" s="1" t="str">
        <f>IF(B139="","",VLOOKUP(B139,Reject!A:Q,12,0))</f>
        <v/>
      </c>
      <c r="M139" s="1" t="str">
        <f>IF(B139="","",VLOOKUP(B139,Reject!A:Q,13,0))</f>
        <v/>
      </c>
      <c r="N139" s="1" t="str">
        <f>IF(B139="","",VLOOKUP(B139,Reject!A:Q,14,0))</f>
        <v/>
      </c>
      <c r="O139" s="2" t="str">
        <f>IF(B139="","",VLOOKUP(B139,Reject!A:Q,15,0))</f>
        <v/>
      </c>
      <c r="P139" s="1" t="str">
        <f>IF(B139="","",VLOOKUP(B139,Reject!A:Q,16,0))</f>
        <v/>
      </c>
      <c r="Q139" s="1" t="str">
        <f>IF(B139="","",VLOOKUP(B139,Reject!A:Q,17,0))</f>
        <v/>
      </c>
      <c r="R139" s="72" t="str">
        <f t="shared" si="2"/>
        <v/>
      </c>
    </row>
    <row r="140" spans="2:18">
      <c r="B140" s="1" t="str">
        <f>IF($B$2=0,"",IF(COUNT($B$3:B139)+1&gt;$B$2,"",COUNT($B$3:B139)+1))</f>
        <v/>
      </c>
      <c r="C140" s="1" t="str">
        <f>IF(B140="","",VLOOKUP(B140,Reject!A:Q,3,0))</f>
        <v/>
      </c>
      <c r="D140" s="1" t="str">
        <f>IF(B140="","",VLOOKUP(B140,Reject!A:Q,4,0))</f>
        <v/>
      </c>
      <c r="E140" s="1" t="str">
        <f>IF(B140="","",VLOOKUP(B140,Reject!A:Q,5,0))</f>
        <v/>
      </c>
      <c r="F140" s="1" t="str">
        <f>IF(B140="","",VLOOKUP(B140,Reject!A:Q,6,0))</f>
        <v/>
      </c>
      <c r="G140" s="1" t="str">
        <f>IF(B140="","",VLOOKUP(B140,Reject!A:Q,7,0))</f>
        <v/>
      </c>
      <c r="H140" s="1" t="str">
        <f>IF(B140="","",VLOOKUP(B140,Reject!A:Q,8,0))</f>
        <v/>
      </c>
      <c r="I140" s="1" t="str">
        <f>IF(B140="","",VLOOKUP(B140,Reject!A:Q,9,0))</f>
        <v/>
      </c>
      <c r="J140" s="1" t="str">
        <f>IF(B140="","",VLOOKUP(B140,Reject!A:Q,10,0))</f>
        <v/>
      </c>
      <c r="K140" s="1" t="str">
        <f>IF(B140="","",VLOOKUP(B140,Reject!A:Q,11,0))</f>
        <v/>
      </c>
      <c r="L140" s="1" t="str">
        <f>IF(B140="","",VLOOKUP(B140,Reject!A:Q,12,0))</f>
        <v/>
      </c>
      <c r="M140" s="1" t="str">
        <f>IF(B140="","",VLOOKUP(B140,Reject!A:Q,13,0))</f>
        <v/>
      </c>
      <c r="N140" s="1" t="str">
        <f>IF(B140="","",VLOOKUP(B140,Reject!A:Q,14,0))</f>
        <v/>
      </c>
      <c r="O140" s="2" t="str">
        <f>IF(B140="","",VLOOKUP(B140,Reject!A:Q,15,0))</f>
        <v/>
      </c>
      <c r="P140" s="1" t="str">
        <f>IF(B140="","",VLOOKUP(B140,Reject!A:Q,16,0))</f>
        <v/>
      </c>
      <c r="Q140" s="1" t="str">
        <f>IF(B140="","",VLOOKUP(B140,Reject!A:Q,17,0))</f>
        <v/>
      </c>
      <c r="R140" s="72" t="str">
        <f t="shared" si="2"/>
        <v/>
      </c>
    </row>
    <row r="141" spans="2:18">
      <c r="B141" s="1" t="str">
        <f>IF($B$2=0,"",IF(COUNT($B$3:B140)+1&gt;$B$2,"",COUNT($B$3:B140)+1))</f>
        <v/>
      </c>
      <c r="C141" s="1" t="str">
        <f>IF(B141="","",VLOOKUP(B141,Reject!A:Q,3,0))</f>
        <v/>
      </c>
      <c r="D141" s="1" t="str">
        <f>IF(B141="","",VLOOKUP(B141,Reject!A:Q,4,0))</f>
        <v/>
      </c>
      <c r="E141" s="1" t="str">
        <f>IF(B141="","",VLOOKUP(B141,Reject!A:Q,5,0))</f>
        <v/>
      </c>
      <c r="F141" s="1" t="str">
        <f>IF(B141="","",VLOOKUP(B141,Reject!A:Q,6,0))</f>
        <v/>
      </c>
      <c r="G141" s="1" t="str">
        <f>IF(B141="","",VLOOKUP(B141,Reject!A:Q,7,0))</f>
        <v/>
      </c>
      <c r="H141" s="1" t="str">
        <f>IF(B141="","",VLOOKUP(B141,Reject!A:Q,8,0))</f>
        <v/>
      </c>
      <c r="I141" s="1" t="str">
        <f>IF(B141="","",VLOOKUP(B141,Reject!A:Q,9,0))</f>
        <v/>
      </c>
      <c r="J141" s="1" t="str">
        <f>IF(B141="","",VLOOKUP(B141,Reject!A:Q,10,0))</f>
        <v/>
      </c>
      <c r="K141" s="1" t="str">
        <f>IF(B141="","",VLOOKUP(B141,Reject!A:Q,11,0))</f>
        <v/>
      </c>
      <c r="L141" s="1" t="str">
        <f>IF(B141="","",VLOOKUP(B141,Reject!A:Q,12,0))</f>
        <v/>
      </c>
      <c r="M141" s="1" t="str">
        <f>IF(B141="","",VLOOKUP(B141,Reject!A:Q,13,0))</f>
        <v/>
      </c>
      <c r="N141" s="1" t="str">
        <f>IF(B141="","",VLOOKUP(B141,Reject!A:Q,14,0))</f>
        <v/>
      </c>
      <c r="O141" s="2" t="str">
        <f>IF(B141="","",VLOOKUP(B141,Reject!A:Q,15,0))</f>
        <v/>
      </c>
      <c r="P141" s="1" t="str">
        <f>IF(B141="","",VLOOKUP(B141,Reject!A:Q,16,0))</f>
        <v/>
      </c>
      <c r="Q141" s="1" t="str">
        <f>IF(B141="","",VLOOKUP(B141,Reject!A:Q,17,0))</f>
        <v/>
      </c>
      <c r="R141" s="72" t="str">
        <f t="shared" si="2"/>
        <v/>
      </c>
    </row>
    <row r="142" spans="2:18">
      <c r="B142" s="1" t="str">
        <f>IF($B$2=0,"",IF(COUNT($B$3:B141)+1&gt;$B$2,"",COUNT($B$3:B141)+1))</f>
        <v/>
      </c>
      <c r="C142" s="1" t="str">
        <f>IF(B142="","",VLOOKUP(B142,Reject!A:Q,3,0))</f>
        <v/>
      </c>
      <c r="D142" s="1" t="str">
        <f>IF(B142="","",VLOOKUP(B142,Reject!A:Q,4,0))</f>
        <v/>
      </c>
      <c r="E142" s="1" t="str">
        <f>IF(B142="","",VLOOKUP(B142,Reject!A:Q,5,0))</f>
        <v/>
      </c>
      <c r="F142" s="1" t="str">
        <f>IF(B142="","",VLOOKUP(B142,Reject!A:Q,6,0))</f>
        <v/>
      </c>
      <c r="G142" s="1" t="str">
        <f>IF(B142="","",VLOOKUP(B142,Reject!A:Q,7,0))</f>
        <v/>
      </c>
      <c r="H142" s="1" t="str">
        <f>IF(B142="","",VLOOKUP(B142,Reject!A:Q,8,0))</f>
        <v/>
      </c>
      <c r="I142" s="1" t="str">
        <f>IF(B142="","",VLOOKUP(B142,Reject!A:Q,9,0))</f>
        <v/>
      </c>
      <c r="J142" s="1" t="str">
        <f>IF(B142="","",VLOOKUP(B142,Reject!A:Q,10,0))</f>
        <v/>
      </c>
      <c r="K142" s="1" t="str">
        <f>IF(B142="","",VLOOKUP(B142,Reject!A:Q,11,0))</f>
        <v/>
      </c>
      <c r="L142" s="1" t="str">
        <f>IF(B142="","",VLOOKUP(B142,Reject!A:Q,12,0))</f>
        <v/>
      </c>
      <c r="M142" s="1" t="str">
        <f>IF(B142="","",VLOOKUP(B142,Reject!A:Q,13,0))</f>
        <v/>
      </c>
      <c r="N142" s="1" t="str">
        <f>IF(B142="","",VLOOKUP(B142,Reject!A:Q,14,0))</f>
        <v/>
      </c>
      <c r="O142" s="2" t="str">
        <f>IF(B142="","",VLOOKUP(B142,Reject!A:Q,15,0))</f>
        <v/>
      </c>
      <c r="P142" s="1" t="str">
        <f>IF(B142="","",VLOOKUP(B142,Reject!A:Q,16,0))</f>
        <v/>
      </c>
      <c r="Q142" s="1" t="str">
        <f>IF(B142="","",VLOOKUP(B142,Reject!A:Q,17,0))</f>
        <v/>
      </c>
      <c r="R142" s="72" t="str">
        <f t="shared" si="2"/>
        <v/>
      </c>
    </row>
    <row r="143" spans="2:18">
      <c r="B143" s="1" t="str">
        <f>IF($B$2=0,"",IF(COUNT($B$3:B142)+1&gt;$B$2,"",COUNT($B$3:B142)+1))</f>
        <v/>
      </c>
      <c r="C143" s="1" t="str">
        <f>IF(B143="","",VLOOKUP(B143,Reject!A:Q,3,0))</f>
        <v/>
      </c>
      <c r="D143" s="1" t="str">
        <f>IF(B143="","",VLOOKUP(B143,Reject!A:Q,4,0))</f>
        <v/>
      </c>
      <c r="E143" s="1" t="str">
        <f>IF(B143="","",VLOOKUP(B143,Reject!A:Q,5,0))</f>
        <v/>
      </c>
      <c r="F143" s="1" t="str">
        <f>IF(B143="","",VLOOKUP(B143,Reject!A:Q,6,0))</f>
        <v/>
      </c>
      <c r="G143" s="1" t="str">
        <f>IF(B143="","",VLOOKUP(B143,Reject!A:Q,7,0))</f>
        <v/>
      </c>
      <c r="H143" s="1" t="str">
        <f>IF(B143="","",VLOOKUP(B143,Reject!A:Q,8,0))</f>
        <v/>
      </c>
      <c r="I143" s="1" t="str">
        <f>IF(B143="","",VLOOKUP(B143,Reject!A:Q,9,0))</f>
        <v/>
      </c>
      <c r="J143" s="1" t="str">
        <f>IF(B143="","",VLOOKUP(B143,Reject!A:Q,10,0))</f>
        <v/>
      </c>
      <c r="K143" s="1" t="str">
        <f>IF(B143="","",VLOOKUP(B143,Reject!A:Q,11,0))</f>
        <v/>
      </c>
      <c r="L143" s="1" t="str">
        <f>IF(B143="","",VLOOKUP(B143,Reject!A:Q,12,0))</f>
        <v/>
      </c>
      <c r="M143" s="1" t="str">
        <f>IF(B143="","",VLOOKUP(B143,Reject!A:Q,13,0))</f>
        <v/>
      </c>
      <c r="N143" s="1" t="str">
        <f>IF(B143="","",VLOOKUP(B143,Reject!A:Q,14,0))</f>
        <v/>
      </c>
      <c r="O143" s="2" t="str">
        <f>IF(B143="","",VLOOKUP(B143,Reject!A:Q,15,0))</f>
        <v/>
      </c>
      <c r="P143" s="1" t="str">
        <f>IF(B143="","",VLOOKUP(B143,Reject!A:Q,16,0))</f>
        <v/>
      </c>
      <c r="Q143" s="1" t="str">
        <f>IF(B143="","",VLOOKUP(B143,Reject!A:Q,17,0))</f>
        <v/>
      </c>
      <c r="R143" s="72" t="str">
        <f t="shared" si="2"/>
        <v/>
      </c>
    </row>
    <row r="144" spans="2:18">
      <c r="B144" s="1" t="str">
        <f>IF($B$2=0,"",IF(COUNT($B$3:B143)+1&gt;$B$2,"",COUNT($B$3:B143)+1))</f>
        <v/>
      </c>
      <c r="C144" s="1" t="str">
        <f>IF(B144="","",VLOOKUP(B144,Reject!A:Q,3,0))</f>
        <v/>
      </c>
      <c r="D144" s="1" t="str">
        <f>IF(B144="","",VLOOKUP(B144,Reject!A:Q,4,0))</f>
        <v/>
      </c>
      <c r="E144" s="1" t="str">
        <f>IF(B144="","",VLOOKUP(B144,Reject!A:Q,5,0))</f>
        <v/>
      </c>
      <c r="F144" s="1" t="str">
        <f>IF(B144="","",VLOOKUP(B144,Reject!A:Q,6,0))</f>
        <v/>
      </c>
      <c r="G144" s="1" t="str">
        <f>IF(B144="","",VLOOKUP(B144,Reject!A:Q,7,0))</f>
        <v/>
      </c>
      <c r="H144" s="1" t="str">
        <f>IF(B144="","",VLOOKUP(B144,Reject!A:Q,8,0))</f>
        <v/>
      </c>
      <c r="I144" s="1" t="str">
        <f>IF(B144="","",VLOOKUP(B144,Reject!A:Q,9,0))</f>
        <v/>
      </c>
      <c r="J144" s="1" t="str">
        <f>IF(B144="","",VLOOKUP(B144,Reject!A:Q,10,0))</f>
        <v/>
      </c>
      <c r="K144" s="1" t="str">
        <f>IF(B144="","",VLOOKUP(B144,Reject!A:Q,11,0))</f>
        <v/>
      </c>
      <c r="L144" s="1" t="str">
        <f>IF(B144="","",VLOOKUP(B144,Reject!A:Q,12,0))</f>
        <v/>
      </c>
      <c r="M144" s="1" t="str">
        <f>IF(B144="","",VLOOKUP(B144,Reject!A:Q,13,0))</f>
        <v/>
      </c>
      <c r="N144" s="1" t="str">
        <f>IF(B144="","",VLOOKUP(B144,Reject!A:Q,14,0))</f>
        <v/>
      </c>
      <c r="O144" s="2" t="str">
        <f>IF(B144="","",VLOOKUP(B144,Reject!A:Q,15,0))</f>
        <v/>
      </c>
      <c r="P144" s="1" t="str">
        <f>IF(B144="","",VLOOKUP(B144,Reject!A:Q,16,0))</f>
        <v/>
      </c>
      <c r="Q144" s="1" t="str">
        <f>IF(B144="","",VLOOKUP(B144,Reject!A:Q,17,0))</f>
        <v/>
      </c>
      <c r="R144" s="72" t="str">
        <f t="shared" si="2"/>
        <v/>
      </c>
    </row>
    <row r="145" spans="2:18">
      <c r="B145" s="1" t="str">
        <f>IF($B$2=0,"",IF(COUNT($B$3:B144)+1&gt;$B$2,"",COUNT($B$3:B144)+1))</f>
        <v/>
      </c>
      <c r="C145" s="1" t="str">
        <f>IF(B145="","",VLOOKUP(B145,Reject!A:Q,3,0))</f>
        <v/>
      </c>
      <c r="D145" s="1" t="str">
        <f>IF(B145="","",VLOOKUP(B145,Reject!A:Q,4,0))</f>
        <v/>
      </c>
      <c r="E145" s="1" t="str">
        <f>IF(B145="","",VLOOKUP(B145,Reject!A:Q,5,0))</f>
        <v/>
      </c>
      <c r="F145" s="1" t="str">
        <f>IF(B145="","",VLOOKUP(B145,Reject!A:Q,6,0))</f>
        <v/>
      </c>
      <c r="G145" s="1" t="str">
        <f>IF(B145="","",VLOOKUP(B145,Reject!A:Q,7,0))</f>
        <v/>
      </c>
      <c r="H145" s="1" t="str">
        <f>IF(B145="","",VLOOKUP(B145,Reject!A:Q,8,0))</f>
        <v/>
      </c>
      <c r="I145" s="1" t="str">
        <f>IF(B145="","",VLOOKUP(B145,Reject!A:Q,9,0))</f>
        <v/>
      </c>
      <c r="J145" s="1" t="str">
        <f>IF(B145="","",VLOOKUP(B145,Reject!A:Q,10,0))</f>
        <v/>
      </c>
      <c r="K145" s="1" t="str">
        <f>IF(B145="","",VLOOKUP(B145,Reject!A:Q,11,0))</f>
        <v/>
      </c>
      <c r="L145" s="1" t="str">
        <f>IF(B145="","",VLOOKUP(B145,Reject!A:Q,12,0))</f>
        <v/>
      </c>
      <c r="M145" s="1" t="str">
        <f>IF(B145="","",VLOOKUP(B145,Reject!A:Q,13,0))</f>
        <v/>
      </c>
      <c r="N145" s="1" t="str">
        <f>IF(B145="","",VLOOKUP(B145,Reject!A:Q,14,0))</f>
        <v/>
      </c>
      <c r="O145" s="2" t="str">
        <f>IF(B145="","",VLOOKUP(B145,Reject!A:Q,15,0))</f>
        <v/>
      </c>
      <c r="P145" s="1" t="str">
        <f>IF(B145="","",VLOOKUP(B145,Reject!A:Q,16,0))</f>
        <v/>
      </c>
      <c r="Q145" s="1" t="str">
        <f>IF(B145="","",VLOOKUP(B145,Reject!A:Q,17,0))</f>
        <v/>
      </c>
      <c r="R145" s="72" t="str">
        <f t="shared" si="2"/>
        <v/>
      </c>
    </row>
    <row r="146" spans="2:18">
      <c r="B146" s="1" t="str">
        <f>IF($B$2=0,"",IF(COUNT($B$3:B145)+1&gt;$B$2,"",COUNT($B$3:B145)+1))</f>
        <v/>
      </c>
      <c r="C146" s="1" t="str">
        <f>IF(B146="","",VLOOKUP(B146,Reject!A:Q,3,0))</f>
        <v/>
      </c>
      <c r="D146" s="1" t="str">
        <f>IF(B146="","",VLOOKUP(B146,Reject!A:Q,4,0))</f>
        <v/>
      </c>
      <c r="E146" s="1" t="str">
        <f>IF(B146="","",VLOOKUP(B146,Reject!A:Q,5,0))</f>
        <v/>
      </c>
      <c r="F146" s="1" t="str">
        <f>IF(B146="","",VLOOKUP(B146,Reject!A:Q,6,0))</f>
        <v/>
      </c>
      <c r="G146" s="1" t="str">
        <f>IF(B146="","",VLOOKUP(B146,Reject!A:Q,7,0))</f>
        <v/>
      </c>
      <c r="H146" s="1" t="str">
        <f>IF(B146="","",VLOOKUP(B146,Reject!A:Q,8,0))</f>
        <v/>
      </c>
      <c r="I146" s="1" t="str">
        <f>IF(B146="","",VLOOKUP(B146,Reject!A:Q,9,0))</f>
        <v/>
      </c>
      <c r="J146" s="1" t="str">
        <f>IF(B146="","",VLOOKUP(B146,Reject!A:Q,10,0))</f>
        <v/>
      </c>
      <c r="K146" s="1" t="str">
        <f>IF(B146="","",VLOOKUP(B146,Reject!A:Q,11,0))</f>
        <v/>
      </c>
      <c r="L146" s="1" t="str">
        <f>IF(B146="","",VLOOKUP(B146,Reject!A:Q,12,0))</f>
        <v/>
      </c>
      <c r="M146" s="1" t="str">
        <f>IF(B146="","",VLOOKUP(B146,Reject!A:Q,13,0))</f>
        <v/>
      </c>
      <c r="N146" s="1" t="str">
        <f>IF(B146="","",VLOOKUP(B146,Reject!A:Q,14,0))</f>
        <v/>
      </c>
      <c r="O146" s="2" t="str">
        <f>IF(B146="","",VLOOKUP(B146,Reject!A:Q,15,0))</f>
        <v/>
      </c>
      <c r="P146" s="1" t="str">
        <f>IF(B146="","",VLOOKUP(B146,Reject!A:Q,16,0))</f>
        <v/>
      </c>
      <c r="Q146" s="1" t="str">
        <f>IF(B146="","",VLOOKUP(B146,Reject!A:Q,17,0))</f>
        <v/>
      </c>
      <c r="R146" s="72" t="str">
        <f t="shared" si="2"/>
        <v/>
      </c>
    </row>
    <row r="147" spans="2:18">
      <c r="B147" s="1" t="str">
        <f>IF($B$2=0,"",IF(COUNT($B$3:B146)+1&gt;$B$2,"",COUNT($B$3:B146)+1))</f>
        <v/>
      </c>
      <c r="C147" s="1" t="str">
        <f>IF(B147="","",VLOOKUP(B147,Reject!A:Q,3,0))</f>
        <v/>
      </c>
      <c r="D147" s="1" t="str">
        <f>IF(B147="","",VLOOKUP(B147,Reject!A:Q,4,0))</f>
        <v/>
      </c>
      <c r="E147" s="1" t="str">
        <f>IF(B147="","",VLOOKUP(B147,Reject!A:Q,5,0))</f>
        <v/>
      </c>
      <c r="F147" s="1" t="str">
        <f>IF(B147="","",VLOOKUP(B147,Reject!A:Q,6,0))</f>
        <v/>
      </c>
      <c r="G147" s="1" t="str">
        <f>IF(B147="","",VLOOKUP(B147,Reject!A:Q,7,0))</f>
        <v/>
      </c>
      <c r="H147" s="1" t="str">
        <f>IF(B147="","",VLOOKUP(B147,Reject!A:Q,8,0))</f>
        <v/>
      </c>
      <c r="I147" s="1" t="str">
        <f>IF(B147="","",VLOOKUP(B147,Reject!A:Q,9,0))</f>
        <v/>
      </c>
      <c r="J147" s="1" t="str">
        <f>IF(B147="","",VLOOKUP(B147,Reject!A:Q,10,0))</f>
        <v/>
      </c>
      <c r="K147" s="1" t="str">
        <f>IF(B147="","",VLOOKUP(B147,Reject!A:Q,11,0))</f>
        <v/>
      </c>
      <c r="L147" s="1" t="str">
        <f>IF(B147="","",VLOOKUP(B147,Reject!A:Q,12,0))</f>
        <v/>
      </c>
      <c r="M147" s="1" t="str">
        <f>IF(B147="","",VLOOKUP(B147,Reject!A:Q,13,0))</f>
        <v/>
      </c>
      <c r="N147" s="1" t="str">
        <f>IF(B147="","",VLOOKUP(B147,Reject!A:Q,14,0))</f>
        <v/>
      </c>
      <c r="O147" s="2" t="str">
        <f>IF(B147="","",VLOOKUP(B147,Reject!A:Q,15,0))</f>
        <v/>
      </c>
      <c r="P147" s="1" t="str">
        <f>IF(B147="","",VLOOKUP(B147,Reject!A:Q,16,0))</f>
        <v/>
      </c>
      <c r="Q147" s="1" t="str">
        <f>IF(B147="","",VLOOKUP(B147,Reject!A:Q,17,0))</f>
        <v/>
      </c>
      <c r="R147" s="72" t="str">
        <f t="shared" si="2"/>
        <v/>
      </c>
    </row>
    <row r="148" spans="2:18">
      <c r="B148" s="1" t="str">
        <f>IF($B$2=0,"",IF(COUNT($B$3:B147)+1&gt;$B$2,"",COUNT($B$3:B147)+1))</f>
        <v/>
      </c>
      <c r="C148" s="1" t="str">
        <f>IF(B148="","",VLOOKUP(B148,Reject!A:Q,3,0))</f>
        <v/>
      </c>
      <c r="D148" s="1" t="str">
        <f>IF(B148="","",VLOOKUP(B148,Reject!A:Q,4,0))</f>
        <v/>
      </c>
      <c r="E148" s="1" t="str">
        <f>IF(B148="","",VLOOKUP(B148,Reject!A:Q,5,0))</f>
        <v/>
      </c>
      <c r="F148" s="1" t="str">
        <f>IF(B148="","",VLOOKUP(B148,Reject!A:Q,6,0))</f>
        <v/>
      </c>
      <c r="G148" s="1" t="str">
        <f>IF(B148="","",VLOOKUP(B148,Reject!A:Q,7,0))</f>
        <v/>
      </c>
      <c r="H148" s="1" t="str">
        <f>IF(B148="","",VLOOKUP(B148,Reject!A:Q,8,0))</f>
        <v/>
      </c>
      <c r="I148" s="1" t="str">
        <f>IF(B148="","",VLOOKUP(B148,Reject!A:Q,9,0))</f>
        <v/>
      </c>
      <c r="J148" s="1" t="str">
        <f>IF(B148="","",VLOOKUP(B148,Reject!A:Q,10,0))</f>
        <v/>
      </c>
      <c r="K148" s="1" t="str">
        <f>IF(B148="","",VLOOKUP(B148,Reject!A:Q,11,0))</f>
        <v/>
      </c>
      <c r="L148" s="1" t="str">
        <f>IF(B148="","",VLOOKUP(B148,Reject!A:Q,12,0))</f>
        <v/>
      </c>
      <c r="M148" s="1" t="str">
        <f>IF(B148="","",VLOOKUP(B148,Reject!A:Q,13,0))</f>
        <v/>
      </c>
      <c r="N148" s="1" t="str">
        <f>IF(B148="","",VLOOKUP(B148,Reject!A:Q,14,0))</f>
        <v/>
      </c>
      <c r="O148" s="2" t="str">
        <f>IF(B148="","",VLOOKUP(B148,Reject!A:Q,15,0))</f>
        <v/>
      </c>
      <c r="P148" s="1" t="str">
        <f>IF(B148="","",VLOOKUP(B148,Reject!A:Q,16,0))</f>
        <v/>
      </c>
      <c r="Q148" s="1" t="str">
        <f>IF(B148="","",VLOOKUP(B148,Reject!A:Q,17,0))</f>
        <v/>
      </c>
      <c r="R148" s="72" t="str">
        <f t="shared" si="2"/>
        <v/>
      </c>
    </row>
    <row r="149" spans="2:18">
      <c r="B149" s="1" t="str">
        <f>IF($B$2=0,"",IF(COUNT($B$3:B148)+1&gt;$B$2,"",COUNT($B$3:B148)+1))</f>
        <v/>
      </c>
      <c r="C149" s="1" t="str">
        <f>IF(B149="","",VLOOKUP(B149,Reject!A:Q,3,0))</f>
        <v/>
      </c>
      <c r="D149" s="1" t="str">
        <f>IF(B149="","",VLOOKUP(B149,Reject!A:Q,4,0))</f>
        <v/>
      </c>
      <c r="E149" s="1" t="str">
        <f>IF(B149="","",VLOOKUP(B149,Reject!A:Q,5,0))</f>
        <v/>
      </c>
      <c r="F149" s="1" t="str">
        <f>IF(B149="","",VLOOKUP(B149,Reject!A:Q,6,0))</f>
        <v/>
      </c>
      <c r="G149" s="1" t="str">
        <f>IF(B149="","",VLOOKUP(B149,Reject!A:Q,7,0))</f>
        <v/>
      </c>
      <c r="H149" s="1" t="str">
        <f>IF(B149="","",VLOOKUP(B149,Reject!A:Q,8,0))</f>
        <v/>
      </c>
      <c r="I149" s="1" t="str">
        <f>IF(B149="","",VLOOKUP(B149,Reject!A:Q,9,0))</f>
        <v/>
      </c>
      <c r="J149" s="1" t="str">
        <f>IF(B149="","",VLOOKUP(B149,Reject!A:Q,10,0))</f>
        <v/>
      </c>
      <c r="K149" s="1" t="str">
        <f>IF(B149="","",VLOOKUP(B149,Reject!A:Q,11,0))</f>
        <v/>
      </c>
      <c r="L149" s="1" t="str">
        <f>IF(B149="","",VLOOKUP(B149,Reject!A:Q,12,0))</f>
        <v/>
      </c>
      <c r="M149" s="1" t="str">
        <f>IF(B149="","",VLOOKUP(B149,Reject!A:Q,13,0))</f>
        <v/>
      </c>
      <c r="N149" s="1" t="str">
        <f>IF(B149="","",VLOOKUP(B149,Reject!A:Q,14,0))</f>
        <v/>
      </c>
      <c r="O149" s="2" t="str">
        <f>IF(B149="","",VLOOKUP(B149,Reject!A:Q,15,0))</f>
        <v/>
      </c>
      <c r="P149" s="1" t="str">
        <f>IF(B149="","",VLOOKUP(B149,Reject!A:Q,16,0))</f>
        <v/>
      </c>
      <c r="Q149" s="1" t="str">
        <f>IF(B149="","",VLOOKUP(B149,Reject!A:Q,17,0))</f>
        <v/>
      </c>
      <c r="R149" s="72" t="str">
        <f t="shared" si="2"/>
        <v/>
      </c>
    </row>
    <row r="150" spans="2:18">
      <c r="B150" s="1" t="str">
        <f>IF($B$2=0,"",IF(COUNT($B$3:B149)+1&gt;$B$2,"",COUNT($B$3:B149)+1))</f>
        <v/>
      </c>
      <c r="C150" s="1" t="str">
        <f>IF(B150="","",VLOOKUP(B150,Reject!A:Q,3,0))</f>
        <v/>
      </c>
      <c r="D150" s="1" t="str">
        <f>IF(B150="","",VLOOKUP(B150,Reject!A:Q,4,0))</f>
        <v/>
      </c>
      <c r="E150" s="1" t="str">
        <f>IF(B150="","",VLOOKUP(B150,Reject!A:Q,5,0))</f>
        <v/>
      </c>
      <c r="F150" s="1" t="str">
        <f>IF(B150="","",VLOOKUP(B150,Reject!A:Q,6,0))</f>
        <v/>
      </c>
      <c r="G150" s="1" t="str">
        <f>IF(B150="","",VLOOKUP(B150,Reject!A:Q,7,0))</f>
        <v/>
      </c>
      <c r="H150" s="1" t="str">
        <f>IF(B150="","",VLOOKUP(B150,Reject!A:Q,8,0))</f>
        <v/>
      </c>
      <c r="I150" s="1" t="str">
        <f>IF(B150="","",VLOOKUP(B150,Reject!A:Q,9,0))</f>
        <v/>
      </c>
      <c r="J150" s="1" t="str">
        <f>IF(B150="","",VLOOKUP(B150,Reject!A:Q,10,0))</f>
        <v/>
      </c>
      <c r="K150" s="1" t="str">
        <f>IF(B150="","",VLOOKUP(B150,Reject!A:Q,11,0))</f>
        <v/>
      </c>
      <c r="L150" s="1" t="str">
        <f>IF(B150="","",VLOOKUP(B150,Reject!A:Q,12,0))</f>
        <v/>
      </c>
      <c r="M150" s="1" t="str">
        <f>IF(B150="","",VLOOKUP(B150,Reject!A:Q,13,0))</f>
        <v/>
      </c>
      <c r="N150" s="1" t="str">
        <f>IF(B150="","",VLOOKUP(B150,Reject!A:Q,14,0))</f>
        <v/>
      </c>
      <c r="O150" s="2" t="str">
        <f>IF(B150="","",VLOOKUP(B150,Reject!A:Q,15,0))</f>
        <v/>
      </c>
      <c r="P150" s="1" t="str">
        <f>IF(B150="","",VLOOKUP(B150,Reject!A:Q,16,0))</f>
        <v/>
      </c>
      <c r="Q150" s="1" t="str">
        <f>IF(B150="","",VLOOKUP(B150,Reject!A:Q,17,0))</f>
        <v/>
      </c>
      <c r="R150" s="72" t="str">
        <f t="shared" si="2"/>
        <v/>
      </c>
    </row>
    <row r="151" spans="2:18">
      <c r="B151" s="1" t="str">
        <f>IF($B$2=0,"",IF(COUNT($B$3:B150)+1&gt;$B$2,"",COUNT($B$3:B150)+1))</f>
        <v/>
      </c>
      <c r="C151" s="1" t="str">
        <f>IF(B151="","",VLOOKUP(B151,Reject!A:Q,3,0))</f>
        <v/>
      </c>
      <c r="D151" s="1" t="str">
        <f>IF(B151="","",VLOOKUP(B151,Reject!A:Q,4,0))</f>
        <v/>
      </c>
      <c r="E151" s="1" t="str">
        <f>IF(B151="","",VLOOKUP(B151,Reject!A:Q,5,0))</f>
        <v/>
      </c>
      <c r="F151" s="1" t="str">
        <f>IF(B151="","",VLOOKUP(B151,Reject!A:Q,6,0))</f>
        <v/>
      </c>
      <c r="G151" s="1" t="str">
        <f>IF(B151="","",VLOOKUP(B151,Reject!A:Q,7,0))</f>
        <v/>
      </c>
      <c r="H151" s="1" t="str">
        <f>IF(B151="","",VLOOKUP(B151,Reject!A:Q,8,0))</f>
        <v/>
      </c>
      <c r="I151" s="1" t="str">
        <f>IF(B151="","",VLOOKUP(B151,Reject!A:Q,9,0))</f>
        <v/>
      </c>
      <c r="J151" s="1" t="str">
        <f>IF(B151="","",VLOOKUP(B151,Reject!A:Q,10,0))</f>
        <v/>
      </c>
      <c r="K151" s="1" t="str">
        <f>IF(B151="","",VLOOKUP(B151,Reject!A:Q,11,0))</f>
        <v/>
      </c>
      <c r="L151" s="1" t="str">
        <f>IF(B151="","",VLOOKUP(B151,Reject!A:Q,12,0))</f>
        <v/>
      </c>
      <c r="M151" s="1" t="str">
        <f>IF(B151="","",VLOOKUP(B151,Reject!A:Q,13,0))</f>
        <v/>
      </c>
      <c r="N151" s="1" t="str">
        <f>IF(B151="","",VLOOKUP(B151,Reject!A:Q,14,0))</f>
        <v/>
      </c>
      <c r="O151" s="2" t="str">
        <f>IF(B151="","",VLOOKUP(B151,Reject!A:Q,15,0))</f>
        <v/>
      </c>
      <c r="P151" s="1" t="str">
        <f>IF(B151="","",VLOOKUP(B151,Reject!A:Q,16,0))</f>
        <v/>
      </c>
      <c r="Q151" s="1" t="str">
        <f>IF(B151="","",VLOOKUP(B151,Reject!A:Q,17,0))</f>
        <v/>
      </c>
      <c r="R151" s="72" t="str">
        <f t="shared" si="2"/>
        <v/>
      </c>
    </row>
    <row r="152" spans="2:18">
      <c r="B152" s="1" t="str">
        <f>IF($B$2=0,"",IF(COUNT($B$3:B151)+1&gt;$B$2,"",COUNT($B$3:B151)+1))</f>
        <v/>
      </c>
      <c r="C152" s="1" t="str">
        <f>IF(B152="","",VLOOKUP(B152,Reject!A:Q,3,0))</f>
        <v/>
      </c>
      <c r="D152" s="1" t="str">
        <f>IF(B152="","",VLOOKUP(B152,Reject!A:Q,4,0))</f>
        <v/>
      </c>
      <c r="E152" s="1" t="str">
        <f>IF(B152="","",VLOOKUP(B152,Reject!A:Q,5,0))</f>
        <v/>
      </c>
      <c r="F152" s="1" t="str">
        <f>IF(B152="","",VLOOKUP(B152,Reject!A:Q,6,0))</f>
        <v/>
      </c>
      <c r="G152" s="1" t="str">
        <f>IF(B152="","",VLOOKUP(B152,Reject!A:Q,7,0))</f>
        <v/>
      </c>
      <c r="H152" s="1" t="str">
        <f>IF(B152="","",VLOOKUP(B152,Reject!A:Q,8,0))</f>
        <v/>
      </c>
      <c r="I152" s="1" t="str">
        <f>IF(B152="","",VLOOKUP(B152,Reject!A:Q,9,0))</f>
        <v/>
      </c>
      <c r="J152" s="1" t="str">
        <f>IF(B152="","",VLOOKUP(B152,Reject!A:Q,10,0))</f>
        <v/>
      </c>
      <c r="K152" s="1" t="str">
        <f>IF(B152="","",VLOOKUP(B152,Reject!A:Q,11,0))</f>
        <v/>
      </c>
      <c r="L152" s="1" t="str">
        <f>IF(B152="","",VLOOKUP(B152,Reject!A:Q,12,0))</f>
        <v/>
      </c>
      <c r="M152" s="1" t="str">
        <f>IF(B152="","",VLOOKUP(B152,Reject!A:Q,13,0))</f>
        <v/>
      </c>
      <c r="N152" s="1" t="str">
        <f>IF(B152="","",VLOOKUP(B152,Reject!A:Q,14,0))</f>
        <v/>
      </c>
      <c r="O152" s="2" t="str">
        <f>IF(B152="","",VLOOKUP(B152,Reject!A:Q,15,0))</f>
        <v/>
      </c>
      <c r="P152" s="1" t="str">
        <f>IF(B152="","",VLOOKUP(B152,Reject!A:Q,16,0))</f>
        <v/>
      </c>
      <c r="Q152" s="1" t="str">
        <f>IF(B152="","",VLOOKUP(B152,Reject!A:Q,17,0))</f>
        <v/>
      </c>
      <c r="R152" s="72" t="str">
        <f t="shared" si="2"/>
        <v/>
      </c>
    </row>
    <row r="153" spans="2:18">
      <c r="B153" s="1" t="str">
        <f>IF($B$2=0,"",IF(COUNT($B$3:B152)+1&gt;$B$2,"",COUNT($B$3:B152)+1))</f>
        <v/>
      </c>
      <c r="C153" s="1" t="str">
        <f>IF(B153="","",VLOOKUP(B153,Reject!A:Q,3,0))</f>
        <v/>
      </c>
      <c r="D153" s="1" t="str">
        <f>IF(B153="","",VLOOKUP(B153,Reject!A:Q,4,0))</f>
        <v/>
      </c>
      <c r="E153" s="1" t="str">
        <f>IF(B153="","",VLOOKUP(B153,Reject!A:Q,5,0))</f>
        <v/>
      </c>
      <c r="F153" s="1" t="str">
        <f>IF(B153="","",VLOOKUP(B153,Reject!A:Q,6,0))</f>
        <v/>
      </c>
      <c r="G153" s="1" t="str">
        <f>IF(B153="","",VLOOKUP(B153,Reject!A:Q,7,0))</f>
        <v/>
      </c>
      <c r="H153" s="1" t="str">
        <f>IF(B153="","",VLOOKUP(B153,Reject!A:Q,8,0))</f>
        <v/>
      </c>
      <c r="I153" s="1" t="str">
        <f>IF(B153="","",VLOOKUP(B153,Reject!A:Q,9,0))</f>
        <v/>
      </c>
      <c r="J153" s="1" t="str">
        <f>IF(B153="","",VLOOKUP(B153,Reject!A:Q,10,0))</f>
        <v/>
      </c>
      <c r="K153" s="1" t="str">
        <f>IF(B153="","",VLOOKUP(B153,Reject!A:Q,11,0))</f>
        <v/>
      </c>
      <c r="L153" s="1" t="str">
        <f>IF(B153="","",VLOOKUP(B153,Reject!A:Q,12,0))</f>
        <v/>
      </c>
      <c r="M153" s="1" t="str">
        <f>IF(B153="","",VLOOKUP(B153,Reject!A:Q,13,0))</f>
        <v/>
      </c>
      <c r="N153" s="1" t="str">
        <f>IF(B153="","",VLOOKUP(B153,Reject!A:Q,14,0))</f>
        <v/>
      </c>
      <c r="O153" s="2" t="str">
        <f>IF(B153="","",VLOOKUP(B153,Reject!A:Q,15,0))</f>
        <v/>
      </c>
      <c r="P153" s="1" t="str">
        <f>IF(B153="","",VLOOKUP(B153,Reject!A:Q,16,0))</f>
        <v/>
      </c>
      <c r="Q153" s="1" t="str">
        <f>IF(B153="","",VLOOKUP(B153,Reject!A:Q,17,0))</f>
        <v/>
      </c>
      <c r="R153" s="72" t="str">
        <f t="shared" si="2"/>
        <v/>
      </c>
    </row>
    <row r="154" spans="2:18">
      <c r="B154" s="1" t="str">
        <f>IF($B$2=0,"",IF(COUNT($B$3:B153)+1&gt;$B$2,"",COUNT($B$3:B153)+1))</f>
        <v/>
      </c>
      <c r="C154" s="1" t="str">
        <f>IF(B154="","",VLOOKUP(B154,Reject!A:Q,3,0))</f>
        <v/>
      </c>
      <c r="D154" s="1" t="str">
        <f>IF(B154="","",VLOOKUP(B154,Reject!A:Q,4,0))</f>
        <v/>
      </c>
      <c r="E154" s="1" t="str">
        <f>IF(B154="","",VLOOKUP(B154,Reject!A:Q,5,0))</f>
        <v/>
      </c>
      <c r="F154" s="1" t="str">
        <f>IF(B154="","",VLOOKUP(B154,Reject!A:Q,6,0))</f>
        <v/>
      </c>
      <c r="G154" s="1" t="str">
        <f>IF(B154="","",VLOOKUP(B154,Reject!A:Q,7,0))</f>
        <v/>
      </c>
      <c r="H154" s="1" t="str">
        <f>IF(B154="","",VLOOKUP(B154,Reject!A:Q,8,0))</f>
        <v/>
      </c>
      <c r="I154" s="1" t="str">
        <f>IF(B154="","",VLOOKUP(B154,Reject!A:Q,9,0))</f>
        <v/>
      </c>
      <c r="J154" s="1" t="str">
        <f>IF(B154="","",VLOOKUP(B154,Reject!A:Q,10,0))</f>
        <v/>
      </c>
      <c r="K154" s="1" t="str">
        <f>IF(B154="","",VLOOKUP(B154,Reject!A:Q,11,0))</f>
        <v/>
      </c>
      <c r="L154" s="1" t="str">
        <f>IF(B154="","",VLOOKUP(B154,Reject!A:Q,12,0))</f>
        <v/>
      </c>
      <c r="M154" s="1" t="str">
        <f>IF(B154="","",VLOOKUP(B154,Reject!A:Q,13,0))</f>
        <v/>
      </c>
      <c r="N154" s="1" t="str">
        <f>IF(B154="","",VLOOKUP(B154,Reject!A:Q,14,0))</f>
        <v/>
      </c>
      <c r="O154" s="2" t="str">
        <f>IF(B154="","",VLOOKUP(B154,Reject!A:Q,15,0))</f>
        <v/>
      </c>
      <c r="P154" s="1" t="str">
        <f>IF(B154="","",VLOOKUP(B154,Reject!A:Q,16,0))</f>
        <v/>
      </c>
      <c r="Q154" s="1" t="str">
        <f>IF(B154="","",VLOOKUP(B154,Reject!A:Q,17,0))</f>
        <v/>
      </c>
      <c r="R154" s="72" t="str">
        <f t="shared" si="2"/>
        <v/>
      </c>
    </row>
    <row r="155" spans="2:18">
      <c r="B155" s="1" t="str">
        <f>IF($B$2=0,"",IF(COUNT($B$3:B154)+1&gt;$B$2,"",COUNT($B$3:B154)+1))</f>
        <v/>
      </c>
      <c r="C155" s="1" t="str">
        <f>IF(B155="","",VLOOKUP(B155,Reject!A:Q,3,0))</f>
        <v/>
      </c>
      <c r="D155" s="1" t="str">
        <f>IF(B155="","",VLOOKUP(B155,Reject!A:Q,4,0))</f>
        <v/>
      </c>
      <c r="E155" s="1" t="str">
        <f>IF(B155="","",VLOOKUP(B155,Reject!A:Q,5,0))</f>
        <v/>
      </c>
      <c r="F155" s="1" t="str">
        <f>IF(B155="","",VLOOKUP(B155,Reject!A:Q,6,0))</f>
        <v/>
      </c>
      <c r="G155" s="1" t="str">
        <f>IF(B155="","",VLOOKUP(B155,Reject!A:Q,7,0))</f>
        <v/>
      </c>
      <c r="H155" s="1" t="str">
        <f>IF(B155="","",VLOOKUP(B155,Reject!A:Q,8,0))</f>
        <v/>
      </c>
      <c r="I155" s="1" t="str">
        <f>IF(B155="","",VLOOKUP(B155,Reject!A:Q,9,0))</f>
        <v/>
      </c>
      <c r="J155" s="1" t="str">
        <f>IF(B155="","",VLOOKUP(B155,Reject!A:Q,10,0))</f>
        <v/>
      </c>
      <c r="K155" s="1" t="str">
        <f>IF(B155="","",VLOOKUP(B155,Reject!A:Q,11,0))</f>
        <v/>
      </c>
      <c r="L155" s="1" t="str">
        <f>IF(B155="","",VLOOKUP(B155,Reject!A:Q,12,0))</f>
        <v/>
      </c>
      <c r="M155" s="1" t="str">
        <f>IF(B155="","",VLOOKUP(B155,Reject!A:Q,13,0))</f>
        <v/>
      </c>
      <c r="N155" s="1" t="str">
        <f>IF(B155="","",VLOOKUP(B155,Reject!A:Q,14,0))</f>
        <v/>
      </c>
      <c r="O155" s="2" t="str">
        <f>IF(B155="","",VLOOKUP(B155,Reject!A:Q,15,0))</f>
        <v/>
      </c>
      <c r="P155" s="1" t="str">
        <f>IF(B155="","",VLOOKUP(B155,Reject!A:Q,16,0))</f>
        <v/>
      </c>
      <c r="Q155" s="1" t="str">
        <f>IF(B155="","",VLOOKUP(B155,Reject!A:Q,17,0))</f>
        <v/>
      </c>
      <c r="R155" s="72" t="str">
        <f t="shared" si="2"/>
        <v/>
      </c>
    </row>
    <row r="156" spans="2:18">
      <c r="B156" s="1" t="str">
        <f>IF($B$2=0,"",IF(COUNT($B$3:B155)+1&gt;$B$2,"",COUNT($B$3:B155)+1))</f>
        <v/>
      </c>
      <c r="C156" s="1" t="str">
        <f>IF(B156="","",VLOOKUP(B156,Reject!A:Q,3,0))</f>
        <v/>
      </c>
      <c r="D156" s="1" t="str">
        <f>IF(B156="","",VLOOKUP(B156,Reject!A:Q,4,0))</f>
        <v/>
      </c>
      <c r="E156" s="1" t="str">
        <f>IF(B156="","",VLOOKUP(B156,Reject!A:Q,5,0))</f>
        <v/>
      </c>
      <c r="F156" s="1" t="str">
        <f>IF(B156="","",VLOOKUP(B156,Reject!A:Q,6,0))</f>
        <v/>
      </c>
      <c r="G156" s="1" t="str">
        <f>IF(B156="","",VLOOKUP(B156,Reject!A:Q,7,0))</f>
        <v/>
      </c>
      <c r="H156" s="1" t="str">
        <f>IF(B156="","",VLOOKUP(B156,Reject!A:Q,8,0))</f>
        <v/>
      </c>
      <c r="I156" s="1" t="str">
        <f>IF(B156="","",VLOOKUP(B156,Reject!A:Q,9,0))</f>
        <v/>
      </c>
      <c r="J156" s="1" t="str">
        <f>IF(B156="","",VLOOKUP(B156,Reject!A:Q,10,0))</f>
        <v/>
      </c>
      <c r="K156" s="1" t="str">
        <f>IF(B156="","",VLOOKUP(B156,Reject!A:Q,11,0))</f>
        <v/>
      </c>
      <c r="L156" s="1" t="str">
        <f>IF(B156="","",VLOOKUP(B156,Reject!A:Q,12,0))</f>
        <v/>
      </c>
      <c r="M156" s="1" t="str">
        <f>IF(B156="","",VLOOKUP(B156,Reject!A:Q,13,0))</f>
        <v/>
      </c>
      <c r="N156" s="1" t="str">
        <f>IF(B156="","",VLOOKUP(B156,Reject!A:Q,14,0))</f>
        <v/>
      </c>
      <c r="O156" s="2" t="str">
        <f>IF(B156="","",VLOOKUP(B156,Reject!A:Q,15,0))</f>
        <v/>
      </c>
      <c r="P156" s="1" t="str">
        <f>IF(B156="","",VLOOKUP(B156,Reject!A:Q,16,0))</f>
        <v/>
      </c>
      <c r="Q156" s="1" t="str">
        <f>IF(B156="","",VLOOKUP(B156,Reject!A:Q,17,0))</f>
        <v/>
      </c>
      <c r="R156" s="72" t="str">
        <f t="shared" si="2"/>
        <v/>
      </c>
    </row>
    <row r="157" spans="2:18">
      <c r="B157" s="1" t="str">
        <f>IF($B$2=0,"",IF(COUNT($B$3:B156)+1&gt;$B$2,"",COUNT($B$3:B156)+1))</f>
        <v/>
      </c>
      <c r="C157" s="1" t="str">
        <f>IF(B157="","",VLOOKUP(B157,Reject!A:Q,3,0))</f>
        <v/>
      </c>
      <c r="D157" s="1" t="str">
        <f>IF(B157="","",VLOOKUP(B157,Reject!A:Q,4,0))</f>
        <v/>
      </c>
      <c r="E157" s="1" t="str">
        <f>IF(B157="","",VLOOKUP(B157,Reject!A:Q,5,0))</f>
        <v/>
      </c>
      <c r="F157" s="1" t="str">
        <f>IF(B157="","",VLOOKUP(B157,Reject!A:Q,6,0))</f>
        <v/>
      </c>
      <c r="G157" s="1" t="str">
        <f>IF(B157="","",VLOOKUP(B157,Reject!A:Q,7,0))</f>
        <v/>
      </c>
      <c r="H157" s="1" t="str">
        <f>IF(B157="","",VLOOKUP(B157,Reject!A:Q,8,0))</f>
        <v/>
      </c>
      <c r="I157" s="1" t="str">
        <f>IF(B157="","",VLOOKUP(B157,Reject!A:Q,9,0))</f>
        <v/>
      </c>
      <c r="J157" s="1" t="str">
        <f>IF(B157="","",VLOOKUP(B157,Reject!A:Q,10,0))</f>
        <v/>
      </c>
      <c r="K157" s="1" t="str">
        <f>IF(B157="","",VLOOKUP(B157,Reject!A:Q,11,0))</f>
        <v/>
      </c>
      <c r="L157" s="1" t="str">
        <f>IF(B157="","",VLOOKUP(B157,Reject!A:Q,12,0))</f>
        <v/>
      </c>
      <c r="M157" s="1" t="str">
        <f>IF(B157="","",VLOOKUP(B157,Reject!A:Q,13,0))</f>
        <v/>
      </c>
      <c r="N157" s="1" t="str">
        <f>IF(B157="","",VLOOKUP(B157,Reject!A:Q,14,0))</f>
        <v/>
      </c>
      <c r="O157" s="2" t="str">
        <f>IF(B157="","",VLOOKUP(B157,Reject!A:Q,15,0))</f>
        <v/>
      </c>
      <c r="P157" s="1" t="str">
        <f>IF(B157="","",VLOOKUP(B157,Reject!A:Q,16,0))</f>
        <v/>
      </c>
      <c r="Q157" s="1" t="str">
        <f>IF(B157="","",VLOOKUP(B157,Reject!A:Q,17,0))</f>
        <v/>
      </c>
      <c r="R157" s="72" t="str">
        <f t="shared" si="2"/>
        <v/>
      </c>
    </row>
    <row r="158" spans="2:18">
      <c r="B158" s="1" t="str">
        <f>IF($B$2=0,"",IF(COUNT($B$3:B157)+1&gt;$B$2,"",COUNT($B$3:B157)+1))</f>
        <v/>
      </c>
      <c r="C158" s="1" t="str">
        <f>IF(B158="","",VLOOKUP(B158,Reject!A:Q,3,0))</f>
        <v/>
      </c>
      <c r="D158" s="1" t="str">
        <f>IF(B158="","",VLOOKUP(B158,Reject!A:Q,4,0))</f>
        <v/>
      </c>
      <c r="E158" s="1" t="str">
        <f>IF(B158="","",VLOOKUP(B158,Reject!A:Q,5,0))</f>
        <v/>
      </c>
      <c r="F158" s="1" t="str">
        <f>IF(B158="","",VLOOKUP(B158,Reject!A:Q,6,0))</f>
        <v/>
      </c>
      <c r="G158" s="1" t="str">
        <f>IF(B158="","",VLOOKUP(B158,Reject!A:Q,7,0))</f>
        <v/>
      </c>
      <c r="H158" s="1" t="str">
        <f>IF(B158="","",VLOOKUP(B158,Reject!A:Q,8,0))</f>
        <v/>
      </c>
      <c r="I158" s="1" t="str">
        <f>IF(B158="","",VLOOKUP(B158,Reject!A:Q,9,0))</f>
        <v/>
      </c>
      <c r="J158" s="1" t="str">
        <f>IF(B158="","",VLOOKUP(B158,Reject!A:Q,10,0))</f>
        <v/>
      </c>
      <c r="K158" s="1" t="str">
        <f>IF(B158="","",VLOOKUP(B158,Reject!A:Q,11,0))</f>
        <v/>
      </c>
      <c r="L158" s="1" t="str">
        <f>IF(B158="","",VLOOKUP(B158,Reject!A:Q,12,0))</f>
        <v/>
      </c>
      <c r="M158" s="1" t="str">
        <f>IF(B158="","",VLOOKUP(B158,Reject!A:Q,13,0))</f>
        <v/>
      </c>
      <c r="N158" s="1" t="str">
        <f>IF(B158="","",VLOOKUP(B158,Reject!A:Q,14,0))</f>
        <v/>
      </c>
      <c r="O158" s="2" t="str">
        <f>IF(B158="","",VLOOKUP(B158,Reject!A:Q,15,0))</f>
        <v/>
      </c>
      <c r="P158" s="1" t="str">
        <f>IF(B158="","",VLOOKUP(B158,Reject!A:Q,16,0))</f>
        <v/>
      </c>
      <c r="Q158" s="1" t="str">
        <f>IF(B158="","",VLOOKUP(B158,Reject!A:Q,17,0))</f>
        <v/>
      </c>
      <c r="R158" s="72" t="str">
        <f t="shared" si="2"/>
        <v/>
      </c>
    </row>
    <row r="159" spans="2:18">
      <c r="B159" s="1" t="str">
        <f>IF($B$2=0,"",IF(COUNT($B$3:B158)+1&gt;$B$2,"",COUNT($B$3:B158)+1))</f>
        <v/>
      </c>
      <c r="C159" s="1" t="str">
        <f>IF(B159="","",VLOOKUP(B159,Reject!A:Q,3,0))</f>
        <v/>
      </c>
      <c r="D159" s="1" t="str">
        <f>IF(B159="","",VLOOKUP(B159,Reject!A:Q,4,0))</f>
        <v/>
      </c>
      <c r="E159" s="1" t="str">
        <f>IF(B159="","",VLOOKUP(B159,Reject!A:Q,5,0))</f>
        <v/>
      </c>
      <c r="F159" s="1" t="str">
        <f>IF(B159="","",VLOOKUP(B159,Reject!A:Q,6,0))</f>
        <v/>
      </c>
      <c r="G159" s="1" t="str">
        <f>IF(B159="","",VLOOKUP(B159,Reject!A:Q,7,0))</f>
        <v/>
      </c>
      <c r="H159" s="1" t="str">
        <f>IF(B159="","",VLOOKUP(B159,Reject!A:Q,8,0))</f>
        <v/>
      </c>
      <c r="I159" s="1" t="str">
        <f>IF(B159="","",VLOOKUP(B159,Reject!A:Q,9,0))</f>
        <v/>
      </c>
      <c r="J159" s="1" t="str">
        <f>IF(B159="","",VLOOKUP(B159,Reject!A:Q,10,0))</f>
        <v/>
      </c>
      <c r="K159" s="1" t="str">
        <f>IF(B159="","",VLOOKUP(B159,Reject!A:Q,11,0))</f>
        <v/>
      </c>
      <c r="L159" s="1" t="str">
        <f>IF(B159="","",VLOOKUP(B159,Reject!A:Q,12,0))</f>
        <v/>
      </c>
      <c r="M159" s="1" t="str">
        <f>IF(B159="","",VLOOKUP(B159,Reject!A:Q,13,0))</f>
        <v/>
      </c>
      <c r="N159" s="1" t="str">
        <f>IF(B159="","",VLOOKUP(B159,Reject!A:Q,14,0))</f>
        <v/>
      </c>
      <c r="O159" s="2" t="str">
        <f>IF(B159="","",VLOOKUP(B159,Reject!A:Q,15,0))</f>
        <v/>
      </c>
      <c r="P159" s="1" t="str">
        <f>IF(B159="","",VLOOKUP(B159,Reject!A:Q,16,0))</f>
        <v/>
      </c>
      <c r="Q159" s="1" t="str">
        <f>IF(B159="","",VLOOKUP(B159,Reject!A:Q,17,0))</f>
        <v/>
      </c>
      <c r="R159" s="72" t="str">
        <f t="shared" si="2"/>
        <v/>
      </c>
    </row>
    <row r="160" spans="2:18">
      <c r="B160" s="1" t="str">
        <f>IF($B$2=0,"",IF(COUNT($B$3:B159)+1&gt;$B$2,"",COUNT($B$3:B159)+1))</f>
        <v/>
      </c>
      <c r="C160" s="1" t="str">
        <f>IF(B160="","",VLOOKUP(B160,Reject!A:Q,3,0))</f>
        <v/>
      </c>
      <c r="D160" s="1" t="str">
        <f>IF(B160="","",VLOOKUP(B160,Reject!A:Q,4,0))</f>
        <v/>
      </c>
      <c r="E160" s="1" t="str">
        <f>IF(B160="","",VLOOKUP(B160,Reject!A:Q,5,0))</f>
        <v/>
      </c>
      <c r="F160" s="1" t="str">
        <f>IF(B160="","",VLOOKUP(B160,Reject!A:Q,6,0))</f>
        <v/>
      </c>
      <c r="G160" s="1" t="str">
        <f>IF(B160="","",VLOOKUP(B160,Reject!A:Q,7,0))</f>
        <v/>
      </c>
      <c r="H160" s="1" t="str">
        <f>IF(B160="","",VLOOKUP(B160,Reject!A:Q,8,0))</f>
        <v/>
      </c>
      <c r="I160" s="1" t="str">
        <f>IF(B160="","",VLOOKUP(B160,Reject!A:Q,9,0))</f>
        <v/>
      </c>
      <c r="J160" s="1" t="str">
        <f>IF(B160="","",VLOOKUP(B160,Reject!A:Q,10,0))</f>
        <v/>
      </c>
      <c r="K160" s="1" t="str">
        <f>IF(B160="","",VLOOKUP(B160,Reject!A:Q,11,0))</f>
        <v/>
      </c>
      <c r="L160" s="1" t="str">
        <f>IF(B160="","",VLOOKUP(B160,Reject!A:Q,12,0))</f>
        <v/>
      </c>
      <c r="M160" s="1" t="str">
        <f>IF(B160="","",VLOOKUP(B160,Reject!A:Q,13,0))</f>
        <v/>
      </c>
      <c r="N160" s="1" t="str">
        <f>IF(B160="","",VLOOKUP(B160,Reject!A:Q,14,0))</f>
        <v/>
      </c>
      <c r="O160" s="2" t="str">
        <f>IF(B160="","",VLOOKUP(B160,Reject!A:Q,15,0))</f>
        <v/>
      </c>
      <c r="P160" s="1" t="str">
        <f>IF(B160="","",VLOOKUP(B160,Reject!A:Q,16,0))</f>
        <v/>
      </c>
      <c r="Q160" s="1" t="str">
        <f>IF(B160="","",VLOOKUP(B160,Reject!A:Q,17,0))</f>
        <v/>
      </c>
      <c r="R160" s="72" t="str">
        <f t="shared" si="2"/>
        <v/>
      </c>
    </row>
    <row r="161" spans="2:18">
      <c r="B161" s="1" t="str">
        <f>IF($B$2=0,"",IF(COUNT($B$3:B160)+1&gt;$B$2,"",COUNT($B$3:B160)+1))</f>
        <v/>
      </c>
      <c r="C161" s="1" t="str">
        <f>IF(B161="","",VLOOKUP(B161,Reject!A:Q,3,0))</f>
        <v/>
      </c>
      <c r="D161" s="1" t="str">
        <f>IF(B161="","",VLOOKUP(B161,Reject!A:Q,4,0))</f>
        <v/>
      </c>
      <c r="E161" s="1" t="str">
        <f>IF(B161="","",VLOOKUP(B161,Reject!A:Q,5,0))</f>
        <v/>
      </c>
      <c r="F161" s="1" t="str">
        <f>IF(B161="","",VLOOKUP(B161,Reject!A:Q,6,0))</f>
        <v/>
      </c>
      <c r="G161" s="1" t="str">
        <f>IF(B161="","",VLOOKUP(B161,Reject!A:Q,7,0))</f>
        <v/>
      </c>
      <c r="H161" s="1" t="str">
        <f>IF(B161="","",VLOOKUP(B161,Reject!A:Q,8,0))</f>
        <v/>
      </c>
      <c r="I161" s="1" t="str">
        <f>IF(B161="","",VLOOKUP(B161,Reject!A:Q,9,0))</f>
        <v/>
      </c>
      <c r="J161" s="1" t="str">
        <f>IF(B161="","",VLOOKUP(B161,Reject!A:Q,10,0))</f>
        <v/>
      </c>
      <c r="K161" s="1" t="str">
        <f>IF(B161="","",VLOOKUP(B161,Reject!A:Q,11,0))</f>
        <v/>
      </c>
      <c r="L161" s="1" t="str">
        <f>IF(B161="","",VLOOKUP(B161,Reject!A:Q,12,0))</f>
        <v/>
      </c>
      <c r="M161" s="1" t="str">
        <f>IF(B161="","",VLOOKUP(B161,Reject!A:Q,13,0))</f>
        <v/>
      </c>
      <c r="N161" s="1" t="str">
        <f>IF(B161="","",VLOOKUP(B161,Reject!A:Q,14,0))</f>
        <v/>
      </c>
      <c r="O161" s="2" t="str">
        <f>IF(B161="","",VLOOKUP(B161,Reject!A:Q,15,0))</f>
        <v/>
      </c>
      <c r="P161" s="1" t="str">
        <f>IF(B161="","",VLOOKUP(B161,Reject!A:Q,16,0))</f>
        <v/>
      </c>
      <c r="Q161" s="1" t="str">
        <f>IF(B161="","",VLOOKUP(B161,Reject!A:Q,17,0))</f>
        <v/>
      </c>
      <c r="R161" s="72" t="str">
        <f t="shared" si="2"/>
        <v/>
      </c>
    </row>
    <row r="162" spans="2:18">
      <c r="B162" s="1" t="str">
        <f>IF($B$2=0,"",IF(COUNT($B$3:B161)+1&gt;$B$2,"",COUNT($B$3:B161)+1))</f>
        <v/>
      </c>
      <c r="C162" s="1" t="str">
        <f>IF(B162="","",VLOOKUP(B162,Reject!A:Q,3,0))</f>
        <v/>
      </c>
      <c r="D162" s="1" t="str">
        <f>IF(B162="","",VLOOKUP(B162,Reject!A:Q,4,0))</f>
        <v/>
      </c>
      <c r="E162" s="1" t="str">
        <f>IF(B162="","",VLOOKUP(B162,Reject!A:Q,5,0))</f>
        <v/>
      </c>
      <c r="F162" s="1" t="str">
        <f>IF(B162="","",VLOOKUP(B162,Reject!A:Q,6,0))</f>
        <v/>
      </c>
      <c r="G162" s="1" t="str">
        <f>IF(B162="","",VLOOKUP(B162,Reject!A:Q,7,0))</f>
        <v/>
      </c>
      <c r="H162" s="1" t="str">
        <f>IF(B162="","",VLOOKUP(B162,Reject!A:Q,8,0))</f>
        <v/>
      </c>
      <c r="I162" s="1" t="str">
        <f>IF(B162="","",VLOOKUP(B162,Reject!A:Q,9,0))</f>
        <v/>
      </c>
      <c r="J162" s="1" t="str">
        <f>IF(B162="","",VLOOKUP(B162,Reject!A:Q,10,0))</f>
        <v/>
      </c>
      <c r="K162" s="1" t="str">
        <f>IF(B162="","",VLOOKUP(B162,Reject!A:Q,11,0))</f>
        <v/>
      </c>
      <c r="L162" s="1" t="str">
        <f>IF(B162="","",VLOOKUP(B162,Reject!A:Q,12,0))</f>
        <v/>
      </c>
      <c r="M162" s="1" t="str">
        <f>IF(B162="","",VLOOKUP(B162,Reject!A:Q,13,0))</f>
        <v/>
      </c>
      <c r="N162" s="1" t="str">
        <f>IF(B162="","",VLOOKUP(B162,Reject!A:Q,14,0))</f>
        <v/>
      </c>
      <c r="O162" s="2" t="str">
        <f>IF(B162="","",VLOOKUP(B162,Reject!A:Q,15,0))</f>
        <v/>
      </c>
      <c r="P162" s="1" t="str">
        <f>IF(B162="","",VLOOKUP(B162,Reject!A:Q,16,0))</f>
        <v/>
      </c>
      <c r="Q162" s="1" t="str">
        <f>IF(B162="","",VLOOKUP(B162,Reject!A:Q,17,0))</f>
        <v/>
      </c>
      <c r="R162" s="72" t="str">
        <f t="shared" si="2"/>
        <v/>
      </c>
    </row>
    <row r="163" spans="2:18">
      <c r="B163" s="1" t="str">
        <f>IF($B$2=0,"",IF(COUNT($B$3:B162)+1&gt;$B$2,"",COUNT($B$3:B162)+1))</f>
        <v/>
      </c>
      <c r="C163" s="1" t="str">
        <f>IF(B163="","",VLOOKUP(B163,Reject!A:Q,3,0))</f>
        <v/>
      </c>
      <c r="D163" s="1" t="str">
        <f>IF(B163="","",VLOOKUP(B163,Reject!A:Q,4,0))</f>
        <v/>
      </c>
      <c r="E163" s="1" t="str">
        <f>IF(B163="","",VLOOKUP(B163,Reject!A:Q,5,0))</f>
        <v/>
      </c>
      <c r="F163" s="1" t="str">
        <f>IF(B163="","",VLOOKUP(B163,Reject!A:Q,6,0))</f>
        <v/>
      </c>
      <c r="G163" s="1" t="str">
        <f>IF(B163="","",VLOOKUP(B163,Reject!A:Q,7,0))</f>
        <v/>
      </c>
      <c r="H163" s="1" t="str">
        <f>IF(B163="","",VLOOKUP(B163,Reject!A:Q,8,0))</f>
        <v/>
      </c>
      <c r="I163" s="1" t="str">
        <f>IF(B163="","",VLOOKUP(B163,Reject!A:Q,9,0))</f>
        <v/>
      </c>
      <c r="J163" s="1" t="str">
        <f>IF(B163="","",VLOOKUP(B163,Reject!A:Q,10,0))</f>
        <v/>
      </c>
      <c r="K163" s="1" t="str">
        <f>IF(B163="","",VLOOKUP(B163,Reject!A:Q,11,0))</f>
        <v/>
      </c>
      <c r="L163" s="1" t="str">
        <f>IF(B163="","",VLOOKUP(B163,Reject!A:Q,12,0))</f>
        <v/>
      </c>
      <c r="M163" s="1" t="str">
        <f>IF(B163="","",VLOOKUP(B163,Reject!A:Q,13,0))</f>
        <v/>
      </c>
      <c r="N163" s="1" t="str">
        <f>IF(B163="","",VLOOKUP(B163,Reject!A:Q,14,0))</f>
        <v/>
      </c>
      <c r="O163" s="2" t="str">
        <f>IF(B163="","",VLOOKUP(B163,Reject!A:Q,15,0))</f>
        <v/>
      </c>
      <c r="P163" s="1" t="str">
        <f>IF(B163="","",VLOOKUP(B163,Reject!A:Q,16,0))</f>
        <v/>
      </c>
      <c r="Q163" s="1" t="str">
        <f>IF(B163="","",VLOOKUP(B163,Reject!A:Q,17,0))</f>
        <v/>
      </c>
      <c r="R163" s="72" t="str">
        <f t="shared" si="2"/>
        <v/>
      </c>
    </row>
    <row r="164" spans="2:18">
      <c r="B164" s="1" t="str">
        <f>IF($B$2=0,"",IF(COUNT($B$3:B163)+1&gt;$B$2,"",COUNT($B$3:B163)+1))</f>
        <v/>
      </c>
      <c r="C164" s="1" t="str">
        <f>IF(B164="","",VLOOKUP(B164,Reject!A:Q,3,0))</f>
        <v/>
      </c>
      <c r="D164" s="1" t="str">
        <f>IF(B164="","",VLOOKUP(B164,Reject!A:Q,4,0))</f>
        <v/>
      </c>
      <c r="E164" s="1" t="str">
        <f>IF(B164="","",VLOOKUP(B164,Reject!A:Q,5,0))</f>
        <v/>
      </c>
      <c r="F164" s="1" t="str">
        <f>IF(B164="","",VLOOKUP(B164,Reject!A:Q,6,0))</f>
        <v/>
      </c>
      <c r="G164" s="1" t="str">
        <f>IF(B164="","",VLOOKUP(B164,Reject!A:Q,7,0))</f>
        <v/>
      </c>
      <c r="H164" s="1" t="str">
        <f>IF(B164="","",VLOOKUP(B164,Reject!A:Q,8,0))</f>
        <v/>
      </c>
      <c r="I164" s="1" t="str">
        <f>IF(B164="","",VLOOKUP(B164,Reject!A:Q,9,0))</f>
        <v/>
      </c>
      <c r="J164" s="1" t="str">
        <f>IF(B164="","",VLOOKUP(B164,Reject!A:Q,10,0))</f>
        <v/>
      </c>
      <c r="K164" s="1" t="str">
        <f>IF(B164="","",VLOOKUP(B164,Reject!A:Q,11,0))</f>
        <v/>
      </c>
      <c r="L164" s="1" t="str">
        <f>IF(B164="","",VLOOKUP(B164,Reject!A:Q,12,0))</f>
        <v/>
      </c>
      <c r="M164" s="1" t="str">
        <f>IF(B164="","",VLOOKUP(B164,Reject!A:Q,13,0))</f>
        <v/>
      </c>
      <c r="N164" s="1" t="str">
        <f>IF(B164="","",VLOOKUP(B164,Reject!A:Q,14,0))</f>
        <v/>
      </c>
      <c r="O164" s="2" t="str">
        <f>IF(B164="","",VLOOKUP(B164,Reject!A:Q,15,0))</f>
        <v/>
      </c>
      <c r="P164" s="1" t="str">
        <f>IF(B164="","",VLOOKUP(B164,Reject!A:Q,16,0))</f>
        <v/>
      </c>
      <c r="Q164" s="1" t="str">
        <f>IF(B164="","",VLOOKUP(B164,Reject!A:Q,17,0))</f>
        <v/>
      </c>
      <c r="R164" s="72" t="str">
        <f t="shared" si="2"/>
        <v/>
      </c>
    </row>
    <row r="165" spans="2:18">
      <c r="B165" s="1" t="str">
        <f>IF($B$2=0,"",IF(COUNT($B$3:B164)+1&gt;$B$2,"",COUNT($B$3:B164)+1))</f>
        <v/>
      </c>
      <c r="C165" s="1" t="str">
        <f>IF(B165="","",VLOOKUP(B165,Reject!A:Q,3,0))</f>
        <v/>
      </c>
      <c r="D165" s="1" t="str">
        <f>IF(B165="","",VLOOKUP(B165,Reject!A:Q,4,0))</f>
        <v/>
      </c>
      <c r="E165" s="1" t="str">
        <f>IF(B165="","",VLOOKUP(B165,Reject!A:Q,5,0))</f>
        <v/>
      </c>
      <c r="F165" s="1" t="str">
        <f>IF(B165="","",VLOOKUP(B165,Reject!A:Q,6,0))</f>
        <v/>
      </c>
      <c r="G165" s="1" t="str">
        <f>IF(B165="","",VLOOKUP(B165,Reject!A:Q,7,0))</f>
        <v/>
      </c>
      <c r="H165" s="1" t="str">
        <f>IF(B165="","",VLOOKUP(B165,Reject!A:Q,8,0))</f>
        <v/>
      </c>
      <c r="I165" s="1" t="str">
        <f>IF(B165="","",VLOOKUP(B165,Reject!A:Q,9,0))</f>
        <v/>
      </c>
      <c r="J165" s="1" t="str">
        <f>IF(B165="","",VLOOKUP(B165,Reject!A:Q,10,0))</f>
        <v/>
      </c>
      <c r="K165" s="1" t="str">
        <f>IF(B165="","",VLOOKUP(B165,Reject!A:Q,11,0))</f>
        <v/>
      </c>
      <c r="L165" s="1" t="str">
        <f>IF(B165="","",VLOOKUP(B165,Reject!A:Q,12,0))</f>
        <v/>
      </c>
      <c r="M165" s="1" t="str">
        <f>IF(B165="","",VLOOKUP(B165,Reject!A:Q,13,0))</f>
        <v/>
      </c>
      <c r="N165" s="1" t="str">
        <f>IF(B165="","",VLOOKUP(B165,Reject!A:Q,14,0))</f>
        <v/>
      </c>
      <c r="O165" s="2" t="str">
        <f>IF(B165="","",VLOOKUP(B165,Reject!A:Q,15,0))</f>
        <v/>
      </c>
      <c r="P165" s="1" t="str">
        <f>IF(B165="","",VLOOKUP(B165,Reject!A:Q,16,0))</f>
        <v/>
      </c>
      <c r="Q165" s="1" t="str">
        <f>IF(B165="","",VLOOKUP(B165,Reject!A:Q,17,0))</f>
        <v/>
      </c>
      <c r="R165" s="72" t="str">
        <f t="shared" si="2"/>
        <v/>
      </c>
    </row>
    <row r="166" spans="2:18">
      <c r="B166" s="1" t="str">
        <f>IF($B$2=0,"",IF(COUNT($B$3:B165)+1&gt;$B$2,"",COUNT($B$3:B165)+1))</f>
        <v/>
      </c>
      <c r="C166" s="1" t="str">
        <f>IF(B166="","",VLOOKUP(B166,Reject!A:Q,3,0))</f>
        <v/>
      </c>
      <c r="D166" s="1" t="str">
        <f>IF(B166="","",VLOOKUP(B166,Reject!A:Q,4,0))</f>
        <v/>
      </c>
      <c r="E166" s="1" t="str">
        <f>IF(B166="","",VLOOKUP(B166,Reject!A:Q,5,0))</f>
        <v/>
      </c>
      <c r="F166" s="1" t="str">
        <f>IF(B166="","",VLOOKUP(B166,Reject!A:Q,6,0))</f>
        <v/>
      </c>
      <c r="G166" s="1" t="str">
        <f>IF(B166="","",VLOOKUP(B166,Reject!A:Q,7,0))</f>
        <v/>
      </c>
      <c r="H166" s="1" t="str">
        <f>IF(B166="","",VLOOKUP(B166,Reject!A:Q,8,0))</f>
        <v/>
      </c>
      <c r="I166" s="1" t="str">
        <f>IF(B166="","",VLOOKUP(B166,Reject!A:Q,9,0))</f>
        <v/>
      </c>
      <c r="J166" s="1" t="str">
        <f>IF(B166="","",VLOOKUP(B166,Reject!A:Q,10,0))</f>
        <v/>
      </c>
      <c r="K166" s="1" t="str">
        <f>IF(B166="","",VLOOKUP(B166,Reject!A:Q,11,0))</f>
        <v/>
      </c>
      <c r="L166" s="1" t="str">
        <f>IF(B166="","",VLOOKUP(B166,Reject!A:Q,12,0))</f>
        <v/>
      </c>
      <c r="M166" s="1" t="str">
        <f>IF(B166="","",VLOOKUP(B166,Reject!A:Q,13,0))</f>
        <v/>
      </c>
      <c r="N166" s="1" t="str">
        <f>IF(B166="","",VLOOKUP(B166,Reject!A:Q,14,0))</f>
        <v/>
      </c>
      <c r="O166" s="2" t="str">
        <f>IF(B166="","",VLOOKUP(B166,Reject!A:Q,15,0))</f>
        <v/>
      </c>
      <c r="P166" s="1" t="str">
        <f>IF(B166="","",VLOOKUP(B166,Reject!A:Q,16,0))</f>
        <v/>
      </c>
      <c r="Q166" s="1" t="str">
        <f>IF(B166="","",VLOOKUP(B166,Reject!A:Q,17,0))</f>
        <v/>
      </c>
      <c r="R166" s="72" t="str">
        <f t="shared" si="2"/>
        <v/>
      </c>
    </row>
    <row r="167" spans="2:18">
      <c r="B167" s="1" t="str">
        <f>IF($B$2=0,"",IF(COUNT($B$3:B166)+1&gt;$B$2,"",COUNT($B$3:B166)+1))</f>
        <v/>
      </c>
      <c r="C167" s="1" t="str">
        <f>IF(B167="","",VLOOKUP(B167,Reject!A:Q,3,0))</f>
        <v/>
      </c>
      <c r="D167" s="1" t="str">
        <f>IF(B167="","",VLOOKUP(B167,Reject!A:Q,4,0))</f>
        <v/>
      </c>
      <c r="E167" s="1" t="str">
        <f>IF(B167="","",VLOOKUP(B167,Reject!A:Q,5,0))</f>
        <v/>
      </c>
      <c r="F167" s="1" t="str">
        <f>IF(B167="","",VLOOKUP(B167,Reject!A:Q,6,0))</f>
        <v/>
      </c>
      <c r="G167" s="1" t="str">
        <f>IF(B167="","",VLOOKUP(B167,Reject!A:Q,7,0))</f>
        <v/>
      </c>
      <c r="H167" s="1" t="str">
        <f>IF(B167="","",VLOOKUP(B167,Reject!A:Q,8,0))</f>
        <v/>
      </c>
      <c r="I167" s="1" t="str">
        <f>IF(B167="","",VLOOKUP(B167,Reject!A:Q,9,0))</f>
        <v/>
      </c>
      <c r="J167" s="1" t="str">
        <f>IF(B167="","",VLOOKUP(B167,Reject!A:Q,10,0))</f>
        <v/>
      </c>
      <c r="K167" s="1" t="str">
        <f>IF(B167="","",VLOOKUP(B167,Reject!A:Q,11,0))</f>
        <v/>
      </c>
      <c r="L167" s="1" t="str">
        <f>IF(B167="","",VLOOKUP(B167,Reject!A:Q,12,0))</f>
        <v/>
      </c>
      <c r="M167" s="1" t="str">
        <f>IF(B167="","",VLOOKUP(B167,Reject!A:Q,13,0))</f>
        <v/>
      </c>
      <c r="N167" s="1" t="str">
        <f>IF(B167="","",VLOOKUP(B167,Reject!A:Q,14,0))</f>
        <v/>
      </c>
      <c r="O167" s="2" t="str">
        <f>IF(B167="","",VLOOKUP(B167,Reject!A:Q,15,0))</f>
        <v/>
      </c>
      <c r="P167" s="1" t="str">
        <f>IF(B167="","",VLOOKUP(B167,Reject!A:Q,16,0))</f>
        <v/>
      </c>
      <c r="Q167" s="1" t="str">
        <f>IF(B167="","",VLOOKUP(B167,Reject!A:Q,17,0))</f>
        <v/>
      </c>
      <c r="R167" s="72" t="str">
        <f t="shared" si="2"/>
        <v/>
      </c>
    </row>
    <row r="168" spans="2:18">
      <c r="B168" s="1" t="str">
        <f>IF($B$2=0,"",IF(COUNT($B$3:B167)+1&gt;$B$2,"",COUNT($B$3:B167)+1))</f>
        <v/>
      </c>
      <c r="C168" s="1" t="str">
        <f>IF(B168="","",VLOOKUP(B168,Reject!A:Q,3,0))</f>
        <v/>
      </c>
      <c r="D168" s="1" t="str">
        <f>IF(B168="","",VLOOKUP(B168,Reject!A:Q,4,0))</f>
        <v/>
      </c>
      <c r="E168" s="1" t="str">
        <f>IF(B168="","",VLOOKUP(B168,Reject!A:Q,5,0))</f>
        <v/>
      </c>
      <c r="F168" s="1" t="str">
        <f>IF(B168="","",VLOOKUP(B168,Reject!A:Q,6,0))</f>
        <v/>
      </c>
      <c r="G168" s="1" t="str">
        <f>IF(B168="","",VLOOKUP(B168,Reject!A:Q,7,0))</f>
        <v/>
      </c>
      <c r="H168" s="1" t="str">
        <f>IF(B168="","",VLOOKUP(B168,Reject!A:Q,8,0))</f>
        <v/>
      </c>
      <c r="I168" s="1" t="str">
        <f>IF(B168="","",VLOOKUP(B168,Reject!A:Q,9,0))</f>
        <v/>
      </c>
      <c r="J168" s="1" t="str">
        <f>IF(B168="","",VLOOKUP(B168,Reject!A:Q,10,0))</f>
        <v/>
      </c>
      <c r="K168" s="1" t="str">
        <f>IF(B168="","",VLOOKUP(B168,Reject!A:Q,11,0))</f>
        <v/>
      </c>
      <c r="L168" s="1" t="str">
        <f>IF(B168="","",VLOOKUP(B168,Reject!A:Q,12,0))</f>
        <v/>
      </c>
      <c r="M168" s="1" t="str">
        <f>IF(B168="","",VLOOKUP(B168,Reject!A:Q,13,0))</f>
        <v/>
      </c>
      <c r="N168" s="1" t="str">
        <f>IF(B168="","",VLOOKUP(B168,Reject!A:Q,14,0))</f>
        <v/>
      </c>
      <c r="O168" s="2" t="str">
        <f>IF(B168="","",VLOOKUP(B168,Reject!A:Q,15,0))</f>
        <v/>
      </c>
      <c r="P168" s="1" t="str">
        <f>IF(B168="","",VLOOKUP(B168,Reject!A:Q,16,0))</f>
        <v/>
      </c>
      <c r="Q168" s="1" t="str">
        <f>IF(B168="","",VLOOKUP(B168,Reject!A:Q,17,0))</f>
        <v/>
      </c>
      <c r="R168" s="72" t="str">
        <f t="shared" si="2"/>
        <v/>
      </c>
    </row>
    <row r="169" spans="2:18">
      <c r="B169" s="1" t="str">
        <f>IF($B$2=0,"",IF(COUNT($B$3:B168)+1&gt;$B$2,"",COUNT($B$3:B168)+1))</f>
        <v/>
      </c>
      <c r="C169" s="1" t="str">
        <f>IF(B169="","",VLOOKUP(B169,Reject!A:Q,3,0))</f>
        <v/>
      </c>
      <c r="D169" s="1" t="str">
        <f>IF(B169="","",VLOOKUP(B169,Reject!A:Q,4,0))</f>
        <v/>
      </c>
      <c r="E169" s="1" t="str">
        <f>IF(B169="","",VLOOKUP(B169,Reject!A:Q,5,0))</f>
        <v/>
      </c>
      <c r="F169" s="1" t="str">
        <f>IF(B169="","",VLOOKUP(B169,Reject!A:Q,6,0))</f>
        <v/>
      </c>
      <c r="G169" s="1" t="str">
        <f>IF(B169="","",VLOOKUP(B169,Reject!A:Q,7,0))</f>
        <v/>
      </c>
      <c r="H169" s="1" t="str">
        <f>IF(B169="","",VLOOKUP(B169,Reject!A:Q,8,0))</f>
        <v/>
      </c>
      <c r="I169" s="1" t="str">
        <f>IF(B169="","",VLOOKUP(B169,Reject!A:Q,9,0))</f>
        <v/>
      </c>
      <c r="J169" s="1" t="str">
        <f>IF(B169="","",VLOOKUP(B169,Reject!A:Q,10,0))</f>
        <v/>
      </c>
      <c r="K169" s="1" t="str">
        <f>IF(B169="","",VLOOKUP(B169,Reject!A:Q,11,0))</f>
        <v/>
      </c>
      <c r="L169" s="1" t="str">
        <f>IF(B169="","",VLOOKUP(B169,Reject!A:Q,12,0))</f>
        <v/>
      </c>
      <c r="M169" s="1" t="str">
        <f>IF(B169="","",VLOOKUP(B169,Reject!A:Q,13,0))</f>
        <v/>
      </c>
      <c r="N169" s="1" t="str">
        <f>IF(B169="","",VLOOKUP(B169,Reject!A:Q,14,0))</f>
        <v/>
      </c>
      <c r="O169" s="2" t="str">
        <f>IF(B169="","",VLOOKUP(B169,Reject!A:Q,15,0))</f>
        <v/>
      </c>
      <c r="P169" s="1" t="str">
        <f>IF(B169="","",VLOOKUP(B169,Reject!A:Q,16,0))</f>
        <v/>
      </c>
      <c r="Q169" s="1" t="str">
        <f>IF(B169="","",VLOOKUP(B169,Reject!A:Q,17,0))</f>
        <v/>
      </c>
      <c r="R169" s="72" t="str">
        <f t="shared" si="2"/>
        <v/>
      </c>
    </row>
    <row r="170" spans="2:18">
      <c r="B170" s="1" t="str">
        <f>IF($B$2=0,"",IF(COUNT($B$3:B169)+1&gt;$B$2,"",COUNT($B$3:B169)+1))</f>
        <v/>
      </c>
      <c r="C170" s="1" t="str">
        <f>IF(B170="","",VLOOKUP(B170,Reject!A:Q,3,0))</f>
        <v/>
      </c>
      <c r="D170" s="1" t="str">
        <f>IF(B170="","",VLOOKUP(B170,Reject!A:Q,4,0))</f>
        <v/>
      </c>
      <c r="E170" s="1" t="str">
        <f>IF(B170="","",VLOOKUP(B170,Reject!A:Q,5,0))</f>
        <v/>
      </c>
      <c r="F170" s="1" t="str">
        <f>IF(B170="","",VLOOKUP(B170,Reject!A:Q,6,0))</f>
        <v/>
      </c>
      <c r="G170" s="1" t="str">
        <f>IF(B170="","",VLOOKUP(B170,Reject!A:Q,7,0))</f>
        <v/>
      </c>
      <c r="H170" s="1" t="str">
        <f>IF(B170="","",VLOOKUP(B170,Reject!A:Q,8,0))</f>
        <v/>
      </c>
      <c r="I170" s="1" t="str">
        <f>IF(B170="","",VLOOKUP(B170,Reject!A:Q,9,0))</f>
        <v/>
      </c>
      <c r="J170" s="1" t="str">
        <f>IF(B170="","",VLOOKUP(B170,Reject!A:Q,10,0))</f>
        <v/>
      </c>
      <c r="K170" s="1" t="str">
        <f>IF(B170="","",VLOOKUP(B170,Reject!A:Q,11,0))</f>
        <v/>
      </c>
      <c r="L170" s="1" t="str">
        <f>IF(B170="","",VLOOKUP(B170,Reject!A:Q,12,0))</f>
        <v/>
      </c>
      <c r="M170" s="1" t="str">
        <f>IF(B170="","",VLOOKUP(B170,Reject!A:Q,13,0))</f>
        <v/>
      </c>
      <c r="N170" s="1" t="str">
        <f>IF(B170="","",VLOOKUP(B170,Reject!A:Q,14,0))</f>
        <v/>
      </c>
      <c r="O170" s="2" t="str">
        <f>IF(B170="","",VLOOKUP(B170,Reject!A:Q,15,0))</f>
        <v/>
      </c>
      <c r="P170" s="1" t="str">
        <f>IF(B170="","",VLOOKUP(B170,Reject!A:Q,16,0))</f>
        <v/>
      </c>
      <c r="Q170" s="1" t="str">
        <f>IF(B170="","",VLOOKUP(B170,Reject!A:Q,17,0))</f>
        <v/>
      </c>
      <c r="R170" s="72" t="str">
        <f t="shared" si="2"/>
        <v/>
      </c>
    </row>
    <row r="171" spans="2:18">
      <c r="B171" s="1" t="str">
        <f>IF($B$2=0,"",IF(COUNT($B$3:B170)+1&gt;$B$2,"",COUNT($B$3:B170)+1))</f>
        <v/>
      </c>
      <c r="C171" s="1" t="str">
        <f>IF(B171="","",VLOOKUP(B171,Reject!A:Q,3,0))</f>
        <v/>
      </c>
      <c r="D171" s="1" t="str">
        <f>IF(B171="","",VLOOKUP(B171,Reject!A:Q,4,0))</f>
        <v/>
      </c>
      <c r="E171" s="1" t="str">
        <f>IF(B171="","",VLOOKUP(B171,Reject!A:Q,5,0))</f>
        <v/>
      </c>
      <c r="F171" s="1" t="str">
        <f>IF(B171="","",VLOOKUP(B171,Reject!A:Q,6,0))</f>
        <v/>
      </c>
      <c r="G171" s="1" t="str">
        <f>IF(B171="","",VLOOKUP(B171,Reject!A:Q,7,0))</f>
        <v/>
      </c>
      <c r="H171" s="1" t="str">
        <f>IF(B171="","",VLOOKUP(B171,Reject!A:Q,8,0))</f>
        <v/>
      </c>
      <c r="I171" s="1" t="str">
        <f>IF(B171="","",VLOOKUP(B171,Reject!A:Q,9,0))</f>
        <v/>
      </c>
      <c r="J171" s="1" t="str">
        <f>IF(B171="","",VLOOKUP(B171,Reject!A:Q,10,0))</f>
        <v/>
      </c>
      <c r="K171" s="1" t="str">
        <f>IF(B171="","",VLOOKUP(B171,Reject!A:Q,11,0))</f>
        <v/>
      </c>
      <c r="L171" s="1" t="str">
        <f>IF(B171="","",VLOOKUP(B171,Reject!A:Q,12,0))</f>
        <v/>
      </c>
      <c r="M171" s="1" t="str">
        <f>IF(B171="","",VLOOKUP(B171,Reject!A:Q,13,0))</f>
        <v/>
      </c>
      <c r="N171" s="1" t="str">
        <f>IF(B171="","",VLOOKUP(B171,Reject!A:Q,14,0))</f>
        <v/>
      </c>
      <c r="O171" s="2" t="str">
        <f>IF(B171="","",VLOOKUP(B171,Reject!A:Q,15,0))</f>
        <v/>
      </c>
      <c r="P171" s="1" t="str">
        <f>IF(B171="","",VLOOKUP(B171,Reject!A:Q,16,0))</f>
        <v/>
      </c>
      <c r="Q171" s="1" t="str">
        <f>IF(B171="","",VLOOKUP(B171,Reject!A:Q,17,0))</f>
        <v/>
      </c>
      <c r="R171" s="72" t="str">
        <f t="shared" si="2"/>
        <v/>
      </c>
    </row>
    <row r="172" spans="2:18">
      <c r="B172" s="1" t="str">
        <f>IF($B$2=0,"",IF(COUNT($B$3:B171)+1&gt;$B$2,"",COUNT($B$3:B171)+1))</f>
        <v/>
      </c>
      <c r="C172" s="1" t="str">
        <f>IF(B172="","",VLOOKUP(B172,Reject!A:Q,3,0))</f>
        <v/>
      </c>
      <c r="D172" s="1" t="str">
        <f>IF(B172="","",VLOOKUP(B172,Reject!A:Q,4,0))</f>
        <v/>
      </c>
      <c r="E172" s="1" t="str">
        <f>IF(B172="","",VLOOKUP(B172,Reject!A:Q,5,0))</f>
        <v/>
      </c>
      <c r="F172" s="1" t="str">
        <f>IF(B172="","",VLOOKUP(B172,Reject!A:Q,6,0))</f>
        <v/>
      </c>
      <c r="G172" s="1" t="str">
        <f>IF(B172="","",VLOOKUP(B172,Reject!A:Q,7,0))</f>
        <v/>
      </c>
      <c r="H172" s="1" t="str">
        <f>IF(B172="","",VLOOKUP(B172,Reject!A:Q,8,0))</f>
        <v/>
      </c>
      <c r="I172" s="1" t="str">
        <f>IF(B172="","",VLOOKUP(B172,Reject!A:Q,9,0))</f>
        <v/>
      </c>
      <c r="J172" s="1" t="str">
        <f>IF(B172="","",VLOOKUP(B172,Reject!A:Q,10,0))</f>
        <v/>
      </c>
      <c r="K172" s="1" t="str">
        <f>IF(B172="","",VLOOKUP(B172,Reject!A:Q,11,0))</f>
        <v/>
      </c>
      <c r="L172" s="1" t="str">
        <f>IF(B172="","",VLOOKUP(B172,Reject!A:Q,12,0))</f>
        <v/>
      </c>
      <c r="M172" s="1" t="str">
        <f>IF(B172="","",VLOOKUP(B172,Reject!A:Q,13,0))</f>
        <v/>
      </c>
      <c r="N172" s="1" t="str">
        <f>IF(B172="","",VLOOKUP(B172,Reject!A:Q,14,0))</f>
        <v/>
      </c>
      <c r="O172" s="2" t="str">
        <f>IF(B172="","",VLOOKUP(B172,Reject!A:Q,15,0))</f>
        <v/>
      </c>
      <c r="P172" s="1" t="str">
        <f>IF(B172="","",VLOOKUP(B172,Reject!A:Q,16,0))</f>
        <v/>
      </c>
      <c r="Q172" s="1" t="str">
        <f>IF(B172="","",VLOOKUP(B172,Reject!A:Q,17,0))</f>
        <v/>
      </c>
      <c r="R172" s="72" t="str">
        <f t="shared" si="2"/>
        <v/>
      </c>
    </row>
    <row r="173" spans="2:18">
      <c r="B173" s="1" t="str">
        <f>IF($B$2=0,"",IF(COUNT($B$3:B172)+1&gt;$B$2,"",COUNT($B$3:B172)+1))</f>
        <v/>
      </c>
      <c r="C173" s="1" t="str">
        <f>IF(B173="","",VLOOKUP(B173,Reject!A:Q,3,0))</f>
        <v/>
      </c>
      <c r="D173" s="1" t="str">
        <f>IF(B173="","",VLOOKUP(B173,Reject!A:Q,4,0))</f>
        <v/>
      </c>
      <c r="E173" s="1" t="str">
        <f>IF(B173="","",VLOOKUP(B173,Reject!A:Q,5,0))</f>
        <v/>
      </c>
      <c r="F173" s="1" t="str">
        <f>IF(B173="","",VLOOKUP(B173,Reject!A:Q,6,0))</f>
        <v/>
      </c>
      <c r="G173" s="1" t="str">
        <f>IF(B173="","",VLOOKUP(B173,Reject!A:Q,7,0))</f>
        <v/>
      </c>
      <c r="H173" s="1" t="str">
        <f>IF(B173="","",VLOOKUP(B173,Reject!A:Q,8,0))</f>
        <v/>
      </c>
      <c r="I173" s="1" t="str">
        <f>IF(B173="","",VLOOKUP(B173,Reject!A:Q,9,0))</f>
        <v/>
      </c>
      <c r="J173" s="1" t="str">
        <f>IF(B173="","",VLOOKUP(B173,Reject!A:Q,10,0))</f>
        <v/>
      </c>
      <c r="K173" s="1" t="str">
        <f>IF(B173="","",VLOOKUP(B173,Reject!A:Q,11,0))</f>
        <v/>
      </c>
      <c r="L173" s="1" t="str">
        <f>IF(B173="","",VLOOKUP(B173,Reject!A:Q,12,0))</f>
        <v/>
      </c>
      <c r="M173" s="1" t="str">
        <f>IF(B173="","",VLOOKUP(B173,Reject!A:Q,13,0))</f>
        <v/>
      </c>
      <c r="N173" s="1" t="str">
        <f>IF(B173="","",VLOOKUP(B173,Reject!A:Q,14,0))</f>
        <v/>
      </c>
      <c r="O173" s="2" t="str">
        <f>IF(B173="","",VLOOKUP(B173,Reject!A:Q,15,0))</f>
        <v/>
      </c>
      <c r="P173" s="1" t="str">
        <f>IF(B173="","",VLOOKUP(B173,Reject!A:Q,16,0))</f>
        <v/>
      </c>
      <c r="Q173" s="1" t="str">
        <f>IF(B173="","",VLOOKUP(B173,Reject!A:Q,17,0))</f>
        <v/>
      </c>
      <c r="R173" s="72" t="str">
        <f t="shared" si="2"/>
        <v/>
      </c>
    </row>
    <row r="174" spans="2:18">
      <c r="B174" s="1" t="str">
        <f>IF($B$2=0,"",IF(COUNT($B$3:B173)+1&gt;$B$2,"",COUNT($B$3:B173)+1))</f>
        <v/>
      </c>
      <c r="C174" s="1" t="str">
        <f>IF(B174="","",VLOOKUP(B174,Reject!A:Q,3,0))</f>
        <v/>
      </c>
      <c r="D174" s="1" t="str">
        <f>IF(B174="","",VLOOKUP(B174,Reject!A:Q,4,0))</f>
        <v/>
      </c>
      <c r="E174" s="1" t="str">
        <f>IF(B174="","",VLOOKUP(B174,Reject!A:Q,5,0))</f>
        <v/>
      </c>
      <c r="F174" s="1" t="str">
        <f>IF(B174="","",VLOOKUP(B174,Reject!A:Q,6,0))</f>
        <v/>
      </c>
      <c r="G174" s="1" t="str">
        <f>IF(B174="","",VLOOKUP(B174,Reject!A:Q,7,0))</f>
        <v/>
      </c>
      <c r="H174" s="1" t="str">
        <f>IF(B174="","",VLOOKUP(B174,Reject!A:Q,8,0))</f>
        <v/>
      </c>
      <c r="I174" s="1" t="str">
        <f>IF(B174="","",VLOOKUP(B174,Reject!A:Q,9,0))</f>
        <v/>
      </c>
      <c r="J174" s="1" t="str">
        <f>IF(B174="","",VLOOKUP(B174,Reject!A:Q,10,0))</f>
        <v/>
      </c>
      <c r="K174" s="1" t="str">
        <f>IF(B174="","",VLOOKUP(B174,Reject!A:Q,11,0))</f>
        <v/>
      </c>
      <c r="L174" s="1" t="str">
        <f>IF(B174="","",VLOOKUP(B174,Reject!A:Q,12,0))</f>
        <v/>
      </c>
      <c r="M174" s="1" t="str">
        <f>IF(B174="","",VLOOKUP(B174,Reject!A:Q,13,0))</f>
        <v/>
      </c>
      <c r="N174" s="1" t="str">
        <f>IF(B174="","",VLOOKUP(B174,Reject!A:Q,14,0))</f>
        <v/>
      </c>
      <c r="O174" s="2" t="str">
        <f>IF(B174="","",VLOOKUP(B174,Reject!A:Q,15,0))</f>
        <v/>
      </c>
      <c r="P174" s="1" t="str">
        <f>IF(B174="","",VLOOKUP(B174,Reject!A:Q,16,0))</f>
        <v/>
      </c>
      <c r="Q174" s="1" t="str">
        <f>IF(B174="","",VLOOKUP(B174,Reject!A:Q,17,0))</f>
        <v/>
      </c>
      <c r="R174" s="72" t="str">
        <f t="shared" si="2"/>
        <v/>
      </c>
    </row>
    <row r="175" spans="2:18">
      <c r="B175" s="1" t="str">
        <f>IF($B$2=0,"",IF(COUNT($B$3:B174)+1&gt;$B$2,"",COUNT($B$3:B174)+1))</f>
        <v/>
      </c>
      <c r="C175" s="1" t="str">
        <f>IF(B175="","",VLOOKUP(B175,Reject!A:Q,3,0))</f>
        <v/>
      </c>
      <c r="D175" s="1" t="str">
        <f>IF(B175="","",VLOOKUP(B175,Reject!A:Q,4,0))</f>
        <v/>
      </c>
      <c r="E175" s="1" t="str">
        <f>IF(B175="","",VLOOKUP(B175,Reject!A:Q,5,0))</f>
        <v/>
      </c>
      <c r="F175" s="1" t="str">
        <f>IF(B175="","",VLOOKUP(B175,Reject!A:Q,6,0))</f>
        <v/>
      </c>
      <c r="G175" s="1" t="str">
        <f>IF(B175="","",VLOOKUP(B175,Reject!A:Q,7,0))</f>
        <v/>
      </c>
      <c r="H175" s="1" t="str">
        <f>IF(B175="","",VLOOKUP(B175,Reject!A:Q,8,0))</f>
        <v/>
      </c>
      <c r="I175" s="1" t="str">
        <f>IF(B175="","",VLOOKUP(B175,Reject!A:Q,9,0))</f>
        <v/>
      </c>
      <c r="J175" s="1" t="str">
        <f>IF(B175="","",VLOOKUP(B175,Reject!A:Q,10,0))</f>
        <v/>
      </c>
      <c r="K175" s="1" t="str">
        <f>IF(B175="","",VLOOKUP(B175,Reject!A:Q,11,0))</f>
        <v/>
      </c>
      <c r="L175" s="1" t="str">
        <f>IF(B175="","",VLOOKUP(B175,Reject!A:Q,12,0))</f>
        <v/>
      </c>
      <c r="M175" s="1" t="str">
        <f>IF(B175="","",VLOOKUP(B175,Reject!A:Q,13,0))</f>
        <v/>
      </c>
      <c r="N175" s="1" t="str">
        <f>IF(B175="","",VLOOKUP(B175,Reject!A:Q,14,0))</f>
        <v/>
      </c>
      <c r="O175" s="2" t="str">
        <f>IF(B175="","",VLOOKUP(B175,Reject!A:Q,15,0))</f>
        <v/>
      </c>
      <c r="P175" s="1" t="str">
        <f>IF(B175="","",VLOOKUP(B175,Reject!A:Q,16,0))</f>
        <v/>
      </c>
      <c r="Q175" s="1" t="str">
        <f>IF(B175="","",VLOOKUP(B175,Reject!A:Q,17,0))</f>
        <v/>
      </c>
      <c r="R175" s="72" t="str">
        <f t="shared" si="2"/>
        <v/>
      </c>
    </row>
    <row r="176" spans="2:18">
      <c r="B176" s="1" t="str">
        <f>IF($B$2=0,"",IF(COUNT($B$3:B175)+1&gt;$B$2,"",COUNT($B$3:B175)+1))</f>
        <v/>
      </c>
      <c r="C176" s="1" t="str">
        <f>IF(B176="","",VLOOKUP(B176,Reject!A:Q,3,0))</f>
        <v/>
      </c>
      <c r="D176" s="1" t="str">
        <f>IF(B176="","",VLOOKUP(B176,Reject!A:Q,4,0))</f>
        <v/>
      </c>
      <c r="E176" s="1" t="str">
        <f>IF(B176="","",VLOOKUP(B176,Reject!A:Q,5,0))</f>
        <v/>
      </c>
      <c r="F176" s="1" t="str">
        <f>IF(B176="","",VLOOKUP(B176,Reject!A:Q,6,0))</f>
        <v/>
      </c>
      <c r="G176" s="1" t="str">
        <f>IF(B176="","",VLOOKUP(B176,Reject!A:Q,7,0))</f>
        <v/>
      </c>
      <c r="H176" s="1" t="str">
        <f>IF(B176="","",VLOOKUP(B176,Reject!A:Q,8,0))</f>
        <v/>
      </c>
      <c r="I176" s="1" t="str">
        <f>IF(B176="","",VLOOKUP(B176,Reject!A:Q,9,0))</f>
        <v/>
      </c>
      <c r="J176" s="1" t="str">
        <f>IF(B176="","",VLOOKUP(B176,Reject!A:Q,10,0))</f>
        <v/>
      </c>
      <c r="K176" s="1" t="str">
        <f>IF(B176="","",VLOOKUP(B176,Reject!A:Q,11,0))</f>
        <v/>
      </c>
      <c r="L176" s="1" t="str">
        <f>IF(B176="","",VLOOKUP(B176,Reject!A:Q,12,0))</f>
        <v/>
      </c>
      <c r="M176" s="1" t="str">
        <f>IF(B176="","",VLOOKUP(B176,Reject!A:Q,13,0))</f>
        <v/>
      </c>
      <c r="N176" s="1" t="str">
        <f>IF(B176="","",VLOOKUP(B176,Reject!A:Q,14,0))</f>
        <v/>
      </c>
      <c r="O176" s="2" t="str">
        <f>IF(B176="","",VLOOKUP(B176,Reject!A:Q,15,0))</f>
        <v/>
      </c>
      <c r="P176" s="1" t="str">
        <f>IF(B176="","",VLOOKUP(B176,Reject!A:Q,16,0))</f>
        <v/>
      </c>
      <c r="Q176" s="1" t="str">
        <f>IF(B176="","",VLOOKUP(B176,Reject!A:Q,17,0))</f>
        <v/>
      </c>
      <c r="R176" s="72" t="str">
        <f t="shared" si="2"/>
        <v/>
      </c>
    </row>
    <row r="177" spans="2:18">
      <c r="B177" s="1" t="str">
        <f>IF($B$2=0,"",IF(COUNT($B$3:B176)+1&gt;$B$2,"",COUNT($B$3:B176)+1))</f>
        <v/>
      </c>
      <c r="C177" s="1" t="str">
        <f>IF(B177="","",VLOOKUP(B177,Reject!A:Q,3,0))</f>
        <v/>
      </c>
      <c r="D177" s="1" t="str">
        <f>IF(B177="","",VLOOKUP(B177,Reject!A:Q,4,0))</f>
        <v/>
      </c>
      <c r="E177" s="1" t="str">
        <f>IF(B177="","",VLOOKUP(B177,Reject!A:Q,5,0))</f>
        <v/>
      </c>
      <c r="F177" s="1" t="str">
        <f>IF(B177="","",VLOOKUP(B177,Reject!A:Q,6,0))</f>
        <v/>
      </c>
      <c r="G177" s="1" t="str">
        <f>IF(B177="","",VLOOKUP(B177,Reject!A:Q,7,0))</f>
        <v/>
      </c>
      <c r="H177" s="1" t="str">
        <f>IF(B177="","",VLOOKUP(B177,Reject!A:Q,8,0))</f>
        <v/>
      </c>
      <c r="I177" s="1" t="str">
        <f>IF(B177="","",VLOOKUP(B177,Reject!A:Q,9,0))</f>
        <v/>
      </c>
      <c r="J177" s="1" t="str">
        <f>IF(B177="","",VLOOKUP(B177,Reject!A:Q,10,0))</f>
        <v/>
      </c>
      <c r="K177" s="1" t="str">
        <f>IF(B177="","",VLOOKUP(B177,Reject!A:Q,11,0))</f>
        <v/>
      </c>
      <c r="L177" s="1" t="str">
        <f>IF(B177="","",VLOOKUP(B177,Reject!A:Q,12,0))</f>
        <v/>
      </c>
      <c r="M177" s="1" t="str">
        <f>IF(B177="","",VLOOKUP(B177,Reject!A:Q,13,0))</f>
        <v/>
      </c>
      <c r="N177" s="1" t="str">
        <f>IF(B177="","",VLOOKUP(B177,Reject!A:Q,14,0))</f>
        <v/>
      </c>
      <c r="O177" s="2" t="str">
        <f>IF(B177="","",VLOOKUP(B177,Reject!A:Q,15,0))</f>
        <v/>
      </c>
      <c r="P177" s="1" t="str">
        <f>IF(B177="","",VLOOKUP(B177,Reject!A:Q,16,0))</f>
        <v/>
      </c>
      <c r="Q177" s="1" t="str">
        <f>IF(B177="","",VLOOKUP(B177,Reject!A:Q,17,0))</f>
        <v/>
      </c>
      <c r="R177" s="72" t="str">
        <f t="shared" si="2"/>
        <v/>
      </c>
    </row>
    <row r="178" spans="2:18">
      <c r="B178" s="1" t="str">
        <f>IF($B$2=0,"",IF(COUNT($B$3:B177)+1&gt;$B$2,"",COUNT($B$3:B177)+1))</f>
        <v/>
      </c>
      <c r="C178" s="1" t="str">
        <f>IF(B178="","",VLOOKUP(B178,Reject!A:Q,3,0))</f>
        <v/>
      </c>
      <c r="D178" s="1" t="str">
        <f>IF(B178="","",VLOOKUP(B178,Reject!A:Q,4,0))</f>
        <v/>
      </c>
      <c r="E178" s="1" t="str">
        <f>IF(B178="","",VLOOKUP(B178,Reject!A:Q,5,0))</f>
        <v/>
      </c>
      <c r="F178" s="1" t="str">
        <f>IF(B178="","",VLOOKUP(B178,Reject!A:Q,6,0))</f>
        <v/>
      </c>
      <c r="G178" s="1" t="str">
        <f>IF(B178="","",VLOOKUP(B178,Reject!A:Q,7,0))</f>
        <v/>
      </c>
      <c r="H178" s="1" t="str">
        <f>IF(B178="","",VLOOKUP(B178,Reject!A:Q,8,0))</f>
        <v/>
      </c>
      <c r="I178" s="1" t="str">
        <f>IF(B178="","",VLOOKUP(B178,Reject!A:Q,9,0))</f>
        <v/>
      </c>
      <c r="J178" s="1" t="str">
        <f>IF(B178="","",VLOOKUP(B178,Reject!A:Q,10,0))</f>
        <v/>
      </c>
      <c r="K178" s="1" t="str">
        <f>IF(B178="","",VLOOKUP(B178,Reject!A:Q,11,0))</f>
        <v/>
      </c>
      <c r="L178" s="1" t="str">
        <f>IF(B178="","",VLOOKUP(B178,Reject!A:Q,12,0))</f>
        <v/>
      </c>
      <c r="M178" s="1" t="str">
        <f>IF(B178="","",VLOOKUP(B178,Reject!A:Q,13,0))</f>
        <v/>
      </c>
      <c r="N178" s="1" t="str">
        <f>IF(B178="","",VLOOKUP(B178,Reject!A:Q,14,0))</f>
        <v/>
      </c>
      <c r="O178" s="2" t="str">
        <f>IF(B178="","",VLOOKUP(B178,Reject!A:Q,15,0))</f>
        <v/>
      </c>
      <c r="P178" s="1" t="str">
        <f>IF(B178="","",VLOOKUP(B178,Reject!A:Q,16,0))</f>
        <v/>
      </c>
      <c r="Q178" s="1" t="str">
        <f>IF(B178="","",VLOOKUP(B178,Reject!A:Q,17,0))</f>
        <v/>
      </c>
      <c r="R178" s="72" t="str">
        <f t="shared" si="2"/>
        <v/>
      </c>
    </row>
    <row r="179" spans="2:18">
      <c r="B179" s="1" t="str">
        <f>IF($B$2=0,"",IF(COUNT($B$3:B178)+1&gt;$B$2,"",COUNT($B$3:B178)+1))</f>
        <v/>
      </c>
      <c r="C179" s="1" t="str">
        <f>IF(B179="","",VLOOKUP(B179,Reject!A:Q,3,0))</f>
        <v/>
      </c>
      <c r="D179" s="1" t="str">
        <f>IF(B179="","",VLOOKUP(B179,Reject!A:Q,4,0))</f>
        <v/>
      </c>
      <c r="E179" s="1" t="str">
        <f>IF(B179="","",VLOOKUP(B179,Reject!A:Q,5,0))</f>
        <v/>
      </c>
      <c r="F179" s="1" t="str">
        <f>IF(B179="","",VLOOKUP(B179,Reject!A:Q,6,0))</f>
        <v/>
      </c>
      <c r="G179" s="1" t="str">
        <f>IF(B179="","",VLOOKUP(B179,Reject!A:Q,7,0))</f>
        <v/>
      </c>
      <c r="H179" s="1" t="str">
        <f>IF(B179="","",VLOOKUP(B179,Reject!A:Q,8,0))</f>
        <v/>
      </c>
      <c r="I179" s="1" t="str">
        <f>IF(B179="","",VLOOKUP(B179,Reject!A:Q,9,0))</f>
        <v/>
      </c>
      <c r="J179" s="1" t="str">
        <f>IF(B179="","",VLOOKUP(B179,Reject!A:Q,10,0))</f>
        <v/>
      </c>
      <c r="K179" s="1" t="str">
        <f>IF(B179="","",VLOOKUP(B179,Reject!A:Q,11,0))</f>
        <v/>
      </c>
      <c r="L179" s="1" t="str">
        <f>IF(B179="","",VLOOKUP(B179,Reject!A:Q,12,0))</f>
        <v/>
      </c>
      <c r="M179" s="1" t="str">
        <f>IF(B179="","",VLOOKUP(B179,Reject!A:Q,13,0))</f>
        <v/>
      </c>
      <c r="N179" s="1" t="str">
        <f>IF(B179="","",VLOOKUP(B179,Reject!A:Q,14,0))</f>
        <v/>
      </c>
      <c r="O179" s="2" t="str">
        <f>IF(B179="","",VLOOKUP(B179,Reject!A:Q,15,0))</f>
        <v/>
      </c>
      <c r="P179" s="1" t="str">
        <f>IF(B179="","",VLOOKUP(B179,Reject!A:Q,16,0))</f>
        <v/>
      </c>
      <c r="Q179" s="1" t="str">
        <f>IF(B179="","",VLOOKUP(B179,Reject!A:Q,17,0))</f>
        <v/>
      </c>
      <c r="R179" s="72" t="str">
        <f t="shared" si="2"/>
        <v/>
      </c>
    </row>
    <row r="180" spans="2:18">
      <c r="B180" s="1" t="str">
        <f>IF($B$2=0,"",IF(COUNT($B$3:B179)+1&gt;$B$2,"",COUNT($B$3:B179)+1))</f>
        <v/>
      </c>
      <c r="C180" s="1" t="str">
        <f>IF(B180="","",VLOOKUP(B180,Reject!A:Q,3,0))</f>
        <v/>
      </c>
      <c r="D180" s="1" t="str">
        <f>IF(B180="","",VLOOKUP(B180,Reject!A:Q,4,0))</f>
        <v/>
      </c>
      <c r="E180" s="1" t="str">
        <f>IF(B180="","",VLOOKUP(B180,Reject!A:Q,5,0))</f>
        <v/>
      </c>
      <c r="F180" s="1" t="str">
        <f>IF(B180="","",VLOOKUP(B180,Reject!A:Q,6,0))</f>
        <v/>
      </c>
      <c r="G180" s="1" t="str">
        <f>IF(B180="","",VLOOKUP(B180,Reject!A:Q,7,0))</f>
        <v/>
      </c>
      <c r="H180" s="1" t="str">
        <f>IF(B180="","",VLOOKUP(B180,Reject!A:Q,8,0))</f>
        <v/>
      </c>
      <c r="I180" s="1" t="str">
        <f>IF(B180="","",VLOOKUP(B180,Reject!A:Q,9,0))</f>
        <v/>
      </c>
      <c r="J180" s="1" t="str">
        <f>IF(B180="","",VLOOKUP(B180,Reject!A:Q,10,0))</f>
        <v/>
      </c>
      <c r="K180" s="1" t="str">
        <f>IF(B180="","",VLOOKUP(B180,Reject!A:Q,11,0))</f>
        <v/>
      </c>
      <c r="L180" s="1" t="str">
        <f>IF(B180="","",VLOOKUP(B180,Reject!A:Q,12,0))</f>
        <v/>
      </c>
      <c r="M180" s="1" t="str">
        <f>IF(B180="","",VLOOKUP(B180,Reject!A:Q,13,0))</f>
        <v/>
      </c>
      <c r="N180" s="1" t="str">
        <f>IF(B180="","",VLOOKUP(B180,Reject!A:Q,14,0))</f>
        <v/>
      </c>
      <c r="O180" s="2" t="str">
        <f>IF(B180="","",VLOOKUP(B180,Reject!A:Q,15,0))</f>
        <v/>
      </c>
      <c r="P180" s="1" t="str">
        <f>IF(B180="","",VLOOKUP(B180,Reject!A:Q,16,0))</f>
        <v/>
      </c>
      <c r="Q180" s="1" t="str">
        <f>IF(B180="","",VLOOKUP(B180,Reject!A:Q,17,0))</f>
        <v/>
      </c>
      <c r="R180" s="72" t="str">
        <f t="shared" si="2"/>
        <v/>
      </c>
    </row>
    <row r="181" spans="2:18">
      <c r="B181" s="1" t="str">
        <f>IF($B$2=0,"",IF(COUNT($B$3:B180)+1&gt;$B$2,"",COUNT($B$3:B180)+1))</f>
        <v/>
      </c>
      <c r="C181" s="1" t="str">
        <f>IF(B181="","",VLOOKUP(B181,Reject!A:Q,3,0))</f>
        <v/>
      </c>
      <c r="D181" s="1" t="str">
        <f>IF(B181="","",VLOOKUP(B181,Reject!A:Q,4,0))</f>
        <v/>
      </c>
      <c r="E181" s="1" t="str">
        <f>IF(B181="","",VLOOKUP(B181,Reject!A:Q,5,0))</f>
        <v/>
      </c>
      <c r="F181" s="1" t="str">
        <f>IF(B181="","",VLOOKUP(B181,Reject!A:Q,6,0))</f>
        <v/>
      </c>
      <c r="G181" s="1" t="str">
        <f>IF(B181="","",VLOOKUP(B181,Reject!A:Q,7,0))</f>
        <v/>
      </c>
      <c r="H181" s="1" t="str">
        <f>IF(B181="","",VLOOKUP(B181,Reject!A:Q,8,0))</f>
        <v/>
      </c>
      <c r="I181" s="1" t="str">
        <f>IF(B181="","",VLOOKUP(B181,Reject!A:Q,9,0))</f>
        <v/>
      </c>
      <c r="J181" s="1" t="str">
        <f>IF(B181="","",VLOOKUP(B181,Reject!A:Q,10,0))</f>
        <v/>
      </c>
      <c r="K181" s="1" t="str">
        <f>IF(B181="","",VLOOKUP(B181,Reject!A:Q,11,0))</f>
        <v/>
      </c>
      <c r="L181" s="1" t="str">
        <f>IF(B181="","",VLOOKUP(B181,Reject!A:Q,12,0))</f>
        <v/>
      </c>
      <c r="M181" s="1" t="str">
        <f>IF(B181="","",VLOOKUP(B181,Reject!A:Q,13,0))</f>
        <v/>
      </c>
      <c r="N181" s="1" t="str">
        <f>IF(B181="","",VLOOKUP(B181,Reject!A:Q,14,0))</f>
        <v/>
      </c>
      <c r="O181" s="2" t="str">
        <f>IF(B181="","",VLOOKUP(B181,Reject!A:Q,15,0))</f>
        <v/>
      </c>
      <c r="P181" s="1" t="str">
        <f>IF(B181="","",VLOOKUP(B181,Reject!A:Q,16,0))</f>
        <v/>
      </c>
      <c r="Q181" s="1" t="str">
        <f>IF(B181="","",VLOOKUP(B181,Reject!A:Q,17,0))</f>
        <v/>
      </c>
      <c r="R181" s="72" t="str">
        <f t="shared" si="2"/>
        <v/>
      </c>
    </row>
    <row r="182" spans="2:18">
      <c r="B182" s="1" t="str">
        <f>IF($B$2=0,"",IF(COUNT($B$3:B181)+1&gt;$B$2,"",COUNT($B$3:B181)+1))</f>
        <v/>
      </c>
      <c r="C182" s="1" t="str">
        <f>IF(B182="","",VLOOKUP(B182,Reject!A:Q,3,0))</f>
        <v/>
      </c>
      <c r="D182" s="1" t="str">
        <f>IF(B182="","",VLOOKUP(B182,Reject!A:Q,4,0))</f>
        <v/>
      </c>
      <c r="E182" s="1" t="str">
        <f>IF(B182="","",VLOOKUP(B182,Reject!A:Q,5,0))</f>
        <v/>
      </c>
      <c r="F182" s="1" t="str">
        <f>IF(B182="","",VLOOKUP(B182,Reject!A:Q,6,0))</f>
        <v/>
      </c>
      <c r="G182" s="1" t="str">
        <f>IF(B182="","",VLOOKUP(B182,Reject!A:Q,7,0))</f>
        <v/>
      </c>
      <c r="H182" s="1" t="str">
        <f>IF(B182="","",VLOOKUP(B182,Reject!A:Q,8,0))</f>
        <v/>
      </c>
      <c r="I182" s="1" t="str">
        <f>IF(B182="","",VLOOKUP(B182,Reject!A:Q,9,0))</f>
        <v/>
      </c>
      <c r="J182" s="1" t="str">
        <f>IF(B182="","",VLOOKUP(B182,Reject!A:Q,10,0))</f>
        <v/>
      </c>
      <c r="K182" s="1" t="str">
        <f>IF(B182="","",VLOOKUP(B182,Reject!A:Q,11,0))</f>
        <v/>
      </c>
      <c r="L182" s="1" t="str">
        <f>IF(B182="","",VLOOKUP(B182,Reject!A:Q,12,0))</f>
        <v/>
      </c>
      <c r="M182" s="1" t="str">
        <f>IF(B182="","",VLOOKUP(B182,Reject!A:Q,13,0))</f>
        <v/>
      </c>
      <c r="N182" s="1" t="str">
        <f>IF(B182="","",VLOOKUP(B182,Reject!A:Q,14,0))</f>
        <v/>
      </c>
      <c r="O182" s="2" t="str">
        <f>IF(B182="","",VLOOKUP(B182,Reject!A:Q,15,0))</f>
        <v/>
      </c>
      <c r="P182" s="1" t="str">
        <f>IF(B182="","",VLOOKUP(B182,Reject!A:Q,16,0))</f>
        <v/>
      </c>
      <c r="Q182" s="1" t="str">
        <f>IF(B182="","",VLOOKUP(B182,Reject!A:Q,17,0))</f>
        <v/>
      </c>
      <c r="R182" s="72" t="str">
        <f t="shared" si="2"/>
        <v/>
      </c>
    </row>
    <row r="183" spans="2:18">
      <c r="B183" s="1" t="str">
        <f>IF($B$2=0,"",IF(COUNT($B$3:B182)+1&gt;$B$2,"",COUNT($B$3:B182)+1))</f>
        <v/>
      </c>
      <c r="C183" s="1" t="str">
        <f>IF(B183="","",VLOOKUP(B183,Reject!A:Q,3,0))</f>
        <v/>
      </c>
      <c r="D183" s="1" t="str">
        <f>IF(B183="","",VLOOKUP(B183,Reject!A:Q,4,0))</f>
        <v/>
      </c>
      <c r="E183" s="1" t="str">
        <f>IF(B183="","",VLOOKUP(B183,Reject!A:Q,5,0))</f>
        <v/>
      </c>
      <c r="F183" s="1" t="str">
        <f>IF(B183="","",VLOOKUP(B183,Reject!A:Q,6,0))</f>
        <v/>
      </c>
      <c r="G183" s="1" t="str">
        <f>IF(B183="","",VLOOKUP(B183,Reject!A:Q,7,0))</f>
        <v/>
      </c>
      <c r="H183" s="1" t="str">
        <f>IF(B183="","",VLOOKUP(B183,Reject!A:Q,8,0))</f>
        <v/>
      </c>
      <c r="I183" s="1" t="str">
        <f>IF(B183="","",VLOOKUP(B183,Reject!A:Q,9,0))</f>
        <v/>
      </c>
      <c r="J183" s="1" t="str">
        <f>IF(B183="","",VLOOKUP(B183,Reject!A:Q,10,0))</f>
        <v/>
      </c>
      <c r="K183" s="1" t="str">
        <f>IF(B183="","",VLOOKUP(B183,Reject!A:Q,11,0))</f>
        <v/>
      </c>
      <c r="L183" s="1" t="str">
        <f>IF(B183="","",VLOOKUP(B183,Reject!A:Q,12,0))</f>
        <v/>
      </c>
      <c r="M183" s="1" t="str">
        <f>IF(B183="","",VLOOKUP(B183,Reject!A:Q,13,0))</f>
        <v/>
      </c>
      <c r="N183" s="1" t="str">
        <f>IF(B183="","",VLOOKUP(B183,Reject!A:Q,14,0))</f>
        <v/>
      </c>
      <c r="O183" s="2" t="str">
        <f>IF(B183="","",VLOOKUP(B183,Reject!A:Q,15,0))</f>
        <v/>
      </c>
      <c r="P183" s="1" t="str">
        <f>IF(B183="","",VLOOKUP(B183,Reject!A:Q,16,0))</f>
        <v/>
      </c>
      <c r="Q183" s="1" t="str">
        <f>IF(B183="","",VLOOKUP(B183,Reject!A:Q,17,0))</f>
        <v/>
      </c>
      <c r="R183" s="72" t="str">
        <f t="shared" si="2"/>
        <v/>
      </c>
    </row>
    <row r="184" spans="2:18">
      <c r="B184" s="1" t="str">
        <f>IF($B$2=0,"",IF(COUNT($B$3:B183)+1&gt;$B$2,"",COUNT($B$3:B183)+1))</f>
        <v/>
      </c>
      <c r="C184" s="1" t="str">
        <f>IF(B184="","",VLOOKUP(B184,Reject!A:Q,3,0))</f>
        <v/>
      </c>
      <c r="D184" s="1" t="str">
        <f>IF(B184="","",VLOOKUP(B184,Reject!A:Q,4,0))</f>
        <v/>
      </c>
      <c r="E184" s="1" t="str">
        <f>IF(B184="","",VLOOKUP(B184,Reject!A:Q,5,0))</f>
        <v/>
      </c>
      <c r="F184" s="1" t="str">
        <f>IF(B184="","",VLOOKUP(B184,Reject!A:Q,6,0))</f>
        <v/>
      </c>
      <c r="G184" s="1" t="str">
        <f>IF(B184="","",VLOOKUP(B184,Reject!A:Q,7,0))</f>
        <v/>
      </c>
      <c r="H184" s="1" t="str">
        <f>IF(B184="","",VLOOKUP(B184,Reject!A:Q,8,0))</f>
        <v/>
      </c>
      <c r="I184" s="1" t="str">
        <f>IF(B184="","",VLOOKUP(B184,Reject!A:Q,9,0))</f>
        <v/>
      </c>
      <c r="J184" s="1" t="str">
        <f>IF(B184="","",VLOOKUP(B184,Reject!A:Q,10,0))</f>
        <v/>
      </c>
      <c r="K184" s="1" t="str">
        <f>IF(B184="","",VLOOKUP(B184,Reject!A:Q,11,0))</f>
        <v/>
      </c>
      <c r="L184" s="1" t="str">
        <f>IF(B184="","",VLOOKUP(B184,Reject!A:Q,12,0))</f>
        <v/>
      </c>
      <c r="M184" s="1" t="str">
        <f>IF(B184="","",VLOOKUP(B184,Reject!A:Q,13,0))</f>
        <v/>
      </c>
      <c r="N184" s="1" t="str">
        <f>IF(B184="","",VLOOKUP(B184,Reject!A:Q,14,0))</f>
        <v/>
      </c>
      <c r="O184" s="2" t="str">
        <f>IF(B184="","",VLOOKUP(B184,Reject!A:Q,15,0))</f>
        <v/>
      </c>
      <c r="P184" s="1" t="str">
        <f>IF(B184="","",VLOOKUP(B184,Reject!A:Q,16,0))</f>
        <v/>
      </c>
      <c r="Q184" s="1" t="str">
        <f>IF(B184="","",VLOOKUP(B184,Reject!A:Q,17,0))</f>
        <v/>
      </c>
      <c r="R184" s="72" t="str">
        <f t="shared" si="2"/>
        <v/>
      </c>
    </row>
    <row r="185" spans="2:18">
      <c r="B185" s="1" t="str">
        <f>IF($B$2=0,"",IF(COUNT($B$3:B184)+1&gt;$B$2,"",COUNT($B$3:B184)+1))</f>
        <v/>
      </c>
      <c r="C185" s="1" t="str">
        <f>IF(B185="","",VLOOKUP(B185,Reject!A:Q,3,0))</f>
        <v/>
      </c>
      <c r="D185" s="1" t="str">
        <f>IF(B185="","",VLOOKUP(B185,Reject!A:Q,4,0))</f>
        <v/>
      </c>
      <c r="E185" s="1" t="str">
        <f>IF(B185="","",VLOOKUP(B185,Reject!A:Q,5,0))</f>
        <v/>
      </c>
      <c r="F185" s="1" t="str">
        <f>IF(B185="","",VLOOKUP(B185,Reject!A:Q,6,0))</f>
        <v/>
      </c>
      <c r="G185" s="1" t="str">
        <f>IF(B185="","",VLOOKUP(B185,Reject!A:Q,7,0))</f>
        <v/>
      </c>
      <c r="H185" s="1" t="str">
        <f>IF(B185="","",VLOOKUP(B185,Reject!A:Q,8,0))</f>
        <v/>
      </c>
      <c r="I185" s="1" t="str">
        <f>IF(B185="","",VLOOKUP(B185,Reject!A:Q,9,0))</f>
        <v/>
      </c>
      <c r="J185" s="1" t="str">
        <f>IF(B185="","",VLOOKUP(B185,Reject!A:Q,10,0))</f>
        <v/>
      </c>
      <c r="K185" s="1" t="str">
        <f>IF(B185="","",VLOOKUP(B185,Reject!A:Q,11,0))</f>
        <v/>
      </c>
      <c r="L185" s="1" t="str">
        <f>IF(B185="","",VLOOKUP(B185,Reject!A:Q,12,0))</f>
        <v/>
      </c>
      <c r="M185" s="1" t="str">
        <f>IF(B185="","",VLOOKUP(B185,Reject!A:Q,13,0))</f>
        <v/>
      </c>
      <c r="N185" s="1" t="str">
        <f>IF(B185="","",VLOOKUP(B185,Reject!A:Q,14,0))</f>
        <v/>
      </c>
      <c r="O185" s="2" t="str">
        <f>IF(B185="","",VLOOKUP(B185,Reject!A:Q,15,0))</f>
        <v/>
      </c>
      <c r="P185" s="1" t="str">
        <f>IF(B185="","",VLOOKUP(B185,Reject!A:Q,16,0))</f>
        <v/>
      </c>
      <c r="Q185" s="1" t="str">
        <f>IF(B185="","",VLOOKUP(B185,Reject!A:Q,17,0))</f>
        <v/>
      </c>
      <c r="R185" s="72" t="str">
        <f t="shared" si="2"/>
        <v/>
      </c>
    </row>
    <row r="186" spans="2:18">
      <c r="B186" s="1" t="str">
        <f>IF($B$2=0,"",IF(COUNT($B$3:B185)+1&gt;$B$2,"",COUNT($B$3:B185)+1))</f>
        <v/>
      </c>
      <c r="C186" s="1" t="str">
        <f>IF(B186="","",VLOOKUP(B186,Reject!A:Q,3,0))</f>
        <v/>
      </c>
      <c r="D186" s="1" t="str">
        <f>IF(B186="","",VLOOKUP(B186,Reject!A:Q,4,0))</f>
        <v/>
      </c>
      <c r="E186" s="1" t="str">
        <f>IF(B186="","",VLOOKUP(B186,Reject!A:Q,5,0))</f>
        <v/>
      </c>
      <c r="F186" s="1" t="str">
        <f>IF(B186="","",VLOOKUP(B186,Reject!A:Q,6,0))</f>
        <v/>
      </c>
      <c r="G186" s="1" t="str">
        <f>IF(B186="","",VLOOKUP(B186,Reject!A:Q,7,0))</f>
        <v/>
      </c>
      <c r="H186" s="1" t="str">
        <f>IF(B186="","",VLOOKUP(B186,Reject!A:Q,8,0))</f>
        <v/>
      </c>
      <c r="I186" s="1" t="str">
        <f>IF(B186="","",VLOOKUP(B186,Reject!A:Q,9,0))</f>
        <v/>
      </c>
      <c r="J186" s="1" t="str">
        <f>IF(B186="","",VLOOKUP(B186,Reject!A:Q,10,0))</f>
        <v/>
      </c>
      <c r="K186" s="1" t="str">
        <f>IF(B186="","",VLOOKUP(B186,Reject!A:Q,11,0))</f>
        <v/>
      </c>
      <c r="L186" s="1" t="str">
        <f>IF(B186="","",VLOOKUP(B186,Reject!A:Q,12,0))</f>
        <v/>
      </c>
      <c r="M186" s="1" t="str">
        <f>IF(B186="","",VLOOKUP(B186,Reject!A:Q,13,0))</f>
        <v/>
      </c>
      <c r="N186" s="1" t="str">
        <f>IF(B186="","",VLOOKUP(B186,Reject!A:Q,14,0))</f>
        <v/>
      </c>
      <c r="O186" s="2" t="str">
        <f>IF(B186="","",VLOOKUP(B186,Reject!A:Q,15,0))</f>
        <v/>
      </c>
      <c r="P186" s="1" t="str">
        <f>IF(B186="","",VLOOKUP(B186,Reject!A:Q,16,0))</f>
        <v/>
      </c>
      <c r="Q186" s="1" t="str">
        <f>IF(B186="","",VLOOKUP(B186,Reject!A:Q,17,0))</f>
        <v/>
      </c>
      <c r="R186" s="72" t="str">
        <f t="shared" si="2"/>
        <v/>
      </c>
    </row>
    <row r="187" spans="2:18">
      <c r="B187" s="1" t="str">
        <f>IF($B$2=0,"",IF(COUNT($B$3:B186)+1&gt;$B$2,"",COUNT($B$3:B186)+1))</f>
        <v/>
      </c>
      <c r="C187" s="1" t="str">
        <f>IF(B187="","",VLOOKUP(B187,Reject!A:Q,3,0))</f>
        <v/>
      </c>
      <c r="D187" s="1" t="str">
        <f>IF(B187="","",VLOOKUP(B187,Reject!A:Q,4,0))</f>
        <v/>
      </c>
      <c r="E187" s="1" t="str">
        <f>IF(B187="","",VLOOKUP(B187,Reject!A:Q,5,0))</f>
        <v/>
      </c>
      <c r="F187" s="1" t="str">
        <f>IF(B187="","",VLOOKUP(B187,Reject!A:Q,6,0))</f>
        <v/>
      </c>
      <c r="G187" s="1" t="str">
        <f>IF(B187="","",VLOOKUP(B187,Reject!A:Q,7,0))</f>
        <v/>
      </c>
      <c r="H187" s="1" t="str">
        <f>IF(B187="","",VLOOKUP(B187,Reject!A:Q,8,0))</f>
        <v/>
      </c>
      <c r="I187" s="1" t="str">
        <f>IF(B187="","",VLOOKUP(B187,Reject!A:Q,9,0))</f>
        <v/>
      </c>
      <c r="J187" s="1" t="str">
        <f>IF(B187="","",VLOOKUP(B187,Reject!A:Q,10,0))</f>
        <v/>
      </c>
      <c r="K187" s="1" t="str">
        <f>IF(B187="","",VLOOKUP(B187,Reject!A:Q,11,0))</f>
        <v/>
      </c>
      <c r="L187" s="1" t="str">
        <f>IF(B187="","",VLOOKUP(B187,Reject!A:Q,12,0))</f>
        <v/>
      </c>
      <c r="M187" s="1" t="str">
        <f>IF(B187="","",VLOOKUP(B187,Reject!A:Q,13,0))</f>
        <v/>
      </c>
      <c r="N187" s="1" t="str">
        <f>IF(B187="","",VLOOKUP(B187,Reject!A:Q,14,0))</f>
        <v/>
      </c>
      <c r="O187" s="2" t="str">
        <f>IF(B187="","",VLOOKUP(B187,Reject!A:Q,15,0))</f>
        <v/>
      </c>
      <c r="P187" s="1" t="str">
        <f>IF(B187="","",VLOOKUP(B187,Reject!A:Q,16,0))</f>
        <v/>
      </c>
      <c r="Q187" s="1" t="str">
        <f>IF(B187="","",VLOOKUP(B187,Reject!A:Q,17,0))</f>
        <v/>
      </c>
      <c r="R187" s="72" t="str">
        <f t="shared" si="2"/>
        <v/>
      </c>
    </row>
    <row r="188" spans="2:18">
      <c r="B188" s="1" t="str">
        <f>IF($B$2=0,"",IF(COUNT($B$3:B187)+1&gt;$B$2,"",COUNT($B$3:B187)+1))</f>
        <v/>
      </c>
      <c r="C188" s="1" t="str">
        <f>IF(B188="","",VLOOKUP(B188,Reject!A:Q,3,0))</f>
        <v/>
      </c>
      <c r="D188" s="1" t="str">
        <f>IF(B188="","",VLOOKUP(B188,Reject!A:Q,4,0))</f>
        <v/>
      </c>
      <c r="E188" s="1" t="str">
        <f>IF(B188="","",VLOOKUP(B188,Reject!A:Q,5,0))</f>
        <v/>
      </c>
      <c r="F188" s="1" t="str">
        <f>IF(B188="","",VLOOKUP(B188,Reject!A:Q,6,0))</f>
        <v/>
      </c>
      <c r="G188" s="1" t="str">
        <f>IF(B188="","",VLOOKUP(B188,Reject!A:Q,7,0))</f>
        <v/>
      </c>
      <c r="H188" s="1" t="str">
        <f>IF(B188="","",VLOOKUP(B188,Reject!A:Q,8,0))</f>
        <v/>
      </c>
      <c r="I188" s="1" t="str">
        <f>IF(B188="","",VLOOKUP(B188,Reject!A:Q,9,0))</f>
        <v/>
      </c>
      <c r="J188" s="1" t="str">
        <f>IF(B188="","",VLOOKUP(B188,Reject!A:Q,10,0))</f>
        <v/>
      </c>
      <c r="K188" s="1" t="str">
        <f>IF(B188="","",VLOOKUP(B188,Reject!A:Q,11,0))</f>
        <v/>
      </c>
      <c r="L188" s="1" t="str">
        <f>IF(B188="","",VLOOKUP(B188,Reject!A:Q,12,0))</f>
        <v/>
      </c>
      <c r="M188" s="1" t="str">
        <f>IF(B188="","",VLOOKUP(B188,Reject!A:Q,13,0))</f>
        <v/>
      </c>
      <c r="N188" s="1" t="str">
        <f>IF(B188="","",VLOOKUP(B188,Reject!A:Q,14,0))</f>
        <v/>
      </c>
      <c r="O188" s="2" t="str">
        <f>IF(B188="","",VLOOKUP(B188,Reject!A:Q,15,0))</f>
        <v/>
      </c>
      <c r="P188" s="1" t="str">
        <f>IF(B188="","",VLOOKUP(B188,Reject!A:Q,16,0))</f>
        <v/>
      </c>
      <c r="Q188" s="1" t="str">
        <f>IF(B188="","",VLOOKUP(B188,Reject!A:Q,17,0))</f>
        <v/>
      </c>
      <c r="R188" s="72" t="str">
        <f t="shared" si="2"/>
        <v/>
      </c>
    </row>
    <row r="189" spans="2:18">
      <c r="B189" s="1" t="str">
        <f>IF($B$2=0,"",IF(COUNT($B$3:B188)+1&gt;$B$2,"",COUNT($B$3:B188)+1))</f>
        <v/>
      </c>
      <c r="C189" s="1" t="str">
        <f>IF(B189="","",VLOOKUP(B189,Reject!A:Q,3,0))</f>
        <v/>
      </c>
      <c r="D189" s="1" t="str">
        <f>IF(B189="","",VLOOKUP(B189,Reject!A:Q,4,0))</f>
        <v/>
      </c>
      <c r="E189" s="1" t="str">
        <f>IF(B189="","",VLOOKUP(B189,Reject!A:Q,5,0))</f>
        <v/>
      </c>
      <c r="F189" s="1" t="str">
        <f>IF(B189="","",VLOOKUP(B189,Reject!A:Q,6,0))</f>
        <v/>
      </c>
      <c r="G189" s="1" t="str">
        <f>IF(B189="","",VLOOKUP(B189,Reject!A:Q,7,0))</f>
        <v/>
      </c>
      <c r="H189" s="1" t="str">
        <f>IF(B189="","",VLOOKUP(B189,Reject!A:Q,8,0))</f>
        <v/>
      </c>
      <c r="I189" s="1" t="str">
        <f>IF(B189="","",VLOOKUP(B189,Reject!A:Q,9,0))</f>
        <v/>
      </c>
      <c r="J189" s="1" t="str">
        <f>IF(B189="","",VLOOKUP(B189,Reject!A:Q,10,0))</f>
        <v/>
      </c>
      <c r="K189" s="1" t="str">
        <f>IF(B189="","",VLOOKUP(B189,Reject!A:Q,11,0))</f>
        <v/>
      </c>
      <c r="L189" s="1" t="str">
        <f>IF(B189="","",VLOOKUP(B189,Reject!A:Q,12,0))</f>
        <v/>
      </c>
      <c r="M189" s="1" t="str">
        <f>IF(B189="","",VLOOKUP(B189,Reject!A:Q,13,0))</f>
        <v/>
      </c>
      <c r="N189" s="1" t="str">
        <f>IF(B189="","",VLOOKUP(B189,Reject!A:Q,14,0))</f>
        <v/>
      </c>
      <c r="O189" s="2" t="str">
        <f>IF(B189="","",VLOOKUP(B189,Reject!A:Q,15,0))</f>
        <v/>
      </c>
      <c r="P189" s="1" t="str">
        <f>IF(B189="","",VLOOKUP(B189,Reject!A:Q,16,0))</f>
        <v/>
      </c>
      <c r="Q189" s="1" t="str">
        <f>IF(B189="","",VLOOKUP(B189,Reject!A:Q,17,0))</f>
        <v/>
      </c>
      <c r="R189" s="72" t="str">
        <f t="shared" si="2"/>
        <v/>
      </c>
    </row>
    <row r="190" spans="2:18">
      <c r="B190" s="1" t="str">
        <f>IF($B$2=0,"",IF(COUNT($B$3:B189)+1&gt;$B$2,"",COUNT($B$3:B189)+1))</f>
        <v/>
      </c>
      <c r="C190" s="1" t="str">
        <f>IF(B190="","",VLOOKUP(B190,Reject!A:Q,3,0))</f>
        <v/>
      </c>
      <c r="D190" s="1" t="str">
        <f>IF(B190="","",VLOOKUP(B190,Reject!A:Q,4,0))</f>
        <v/>
      </c>
      <c r="E190" s="1" t="str">
        <f>IF(B190="","",VLOOKUP(B190,Reject!A:Q,5,0))</f>
        <v/>
      </c>
      <c r="F190" s="1" t="str">
        <f>IF(B190="","",VLOOKUP(B190,Reject!A:Q,6,0))</f>
        <v/>
      </c>
      <c r="G190" s="1" t="str">
        <f>IF(B190="","",VLOOKUP(B190,Reject!A:Q,7,0))</f>
        <v/>
      </c>
      <c r="H190" s="1" t="str">
        <f>IF(B190="","",VLOOKUP(B190,Reject!A:Q,8,0))</f>
        <v/>
      </c>
      <c r="I190" s="1" t="str">
        <f>IF(B190="","",VLOOKUP(B190,Reject!A:Q,9,0))</f>
        <v/>
      </c>
      <c r="J190" s="1" t="str">
        <f>IF(B190="","",VLOOKUP(B190,Reject!A:Q,10,0))</f>
        <v/>
      </c>
      <c r="K190" s="1" t="str">
        <f>IF(B190="","",VLOOKUP(B190,Reject!A:Q,11,0))</f>
        <v/>
      </c>
      <c r="L190" s="1" t="str">
        <f>IF(B190="","",VLOOKUP(B190,Reject!A:Q,12,0))</f>
        <v/>
      </c>
      <c r="M190" s="1" t="str">
        <f>IF(B190="","",VLOOKUP(B190,Reject!A:Q,13,0))</f>
        <v/>
      </c>
      <c r="N190" s="1" t="str">
        <f>IF(B190="","",VLOOKUP(B190,Reject!A:Q,14,0))</f>
        <v/>
      </c>
      <c r="O190" s="2" t="str">
        <f>IF(B190="","",VLOOKUP(B190,Reject!A:Q,15,0))</f>
        <v/>
      </c>
      <c r="P190" s="1" t="str">
        <f>IF(B190="","",VLOOKUP(B190,Reject!A:Q,16,0))</f>
        <v/>
      </c>
      <c r="Q190" s="1" t="str">
        <f>IF(B190="","",VLOOKUP(B190,Reject!A:Q,17,0))</f>
        <v/>
      </c>
      <c r="R190" s="72" t="str">
        <f t="shared" si="2"/>
        <v/>
      </c>
    </row>
    <row r="191" spans="2:18">
      <c r="B191" s="1" t="str">
        <f>IF($B$2=0,"",IF(COUNT($B$3:B190)+1&gt;$B$2,"",COUNT($B$3:B190)+1))</f>
        <v/>
      </c>
      <c r="C191" s="1" t="str">
        <f>IF(B191="","",VLOOKUP(B191,Reject!A:Q,3,0))</f>
        <v/>
      </c>
      <c r="D191" s="1" t="str">
        <f>IF(B191="","",VLOOKUP(B191,Reject!A:Q,4,0))</f>
        <v/>
      </c>
      <c r="E191" s="1" t="str">
        <f>IF(B191="","",VLOOKUP(B191,Reject!A:Q,5,0))</f>
        <v/>
      </c>
      <c r="F191" s="1" t="str">
        <f>IF(B191="","",VLOOKUP(B191,Reject!A:Q,6,0))</f>
        <v/>
      </c>
      <c r="G191" s="1" t="str">
        <f>IF(B191="","",VLOOKUP(B191,Reject!A:Q,7,0))</f>
        <v/>
      </c>
      <c r="H191" s="1" t="str">
        <f>IF(B191="","",VLOOKUP(B191,Reject!A:Q,8,0))</f>
        <v/>
      </c>
      <c r="I191" s="1" t="str">
        <f>IF(B191="","",VLOOKUP(B191,Reject!A:Q,9,0))</f>
        <v/>
      </c>
      <c r="J191" s="1" t="str">
        <f>IF(B191="","",VLOOKUP(B191,Reject!A:Q,10,0))</f>
        <v/>
      </c>
      <c r="K191" s="1" t="str">
        <f>IF(B191="","",VLOOKUP(B191,Reject!A:Q,11,0))</f>
        <v/>
      </c>
      <c r="L191" s="1" t="str">
        <f>IF(B191="","",VLOOKUP(B191,Reject!A:Q,12,0))</f>
        <v/>
      </c>
      <c r="M191" s="1" t="str">
        <f>IF(B191="","",VLOOKUP(B191,Reject!A:Q,13,0))</f>
        <v/>
      </c>
      <c r="N191" s="1" t="str">
        <f>IF(B191="","",VLOOKUP(B191,Reject!A:Q,14,0))</f>
        <v/>
      </c>
      <c r="O191" s="2" t="str">
        <f>IF(B191="","",VLOOKUP(B191,Reject!A:Q,15,0))</f>
        <v/>
      </c>
      <c r="P191" s="1" t="str">
        <f>IF(B191="","",VLOOKUP(B191,Reject!A:Q,16,0))</f>
        <v/>
      </c>
      <c r="Q191" s="1" t="str">
        <f>IF(B191="","",VLOOKUP(B191,Reject!A:Q,17,0))</f>
        <v/>
      </c>
      <c r="R191" s="72" t="str">
        <f t="shared" si="2"/>
        <v/>
      </c>
    </row>
    <row r="192" spans="2:18">
      <c r="B192" s="1" t="str">
        <f>IF($B$2=0,"",IF(COUNT($B$3:B191)+1&gt;$B$2,"",COUNT($B$3:B191)+1))</f>
        <v/>
      </c>
      <c r="C192" s="1" t="str">
        <f>IF(B192="","",VLOOKUP(B192,Reject!A:Q,3,0))</f>
        <v/>
      </c>
      <c r="D192" s="1" t="str">
        <f>IF(B192="","",VLOOKUP(B192,Reject!A:Q,4,0))</f>
        <v/>
      </c>
      <c r="E192" s="1" t="str">
        <f>IF(B192="","",VLOOKUP(B192,Reject!A:Q,5,0))</f>
        <v/>
      </c>
      <c r="F192" s="1" t="str">
        <f>IF(B192="","",VLOOKUP(B192,Reject!A:Q,6,0))</f>
        <v/>
      </c>
      <c r="G192" s="1" t="str">
        <f>IF(B192="","",VLOOKUP(B192,Reject!A:Q,7,0))</f>
        <v/>
      </c>
      <c r="H192" s="1" t="str">
        <f>IF(B192="","",VLOOKUP(B192,Reject!A:Q,8,0))</f>
        <v/>
      </c>
      <c r="I192" s="1" t="str">
        <f>IF(B192="","",VLOOKUP(B192,Reject!A:Q,9,0))</f>
        <v/>
      </c>
      <c r="J192" s="1" t="str">
        <f>IF(B192="","",VLOOKUP(B192,Reject!A:Q,10,0))</f>
        <v/>
      </c>
      <c r="K192" s="1" t="str">
        <f>IF(B192="","",VLOOKUP(B192,Reject!A:Q,11,0))</f>
        <v/>
      </c>
      <c r="L192" s="1" t="str">
        <f>IF(B192="","",VLOOKUP(B192,Reject!A:Q,12,0))</f>
        <v/>
      </c>
      <c r="M192" s="1" t="str">
        <f>IF(B192="","",VLOOKUP(B192,Reject!A:Q,13,0))</f>
        <v/>
      </c>
      <c r="N192" s="1" t="str">
        <f>IF(B192="","",VLOOKUP(B192,Reject!A:Q,14,0))</f>
        <v/>
      </c>
      <c r="O192" s="2" t="str">
        <f>IF(B192="","",VLOOKUP(B192,Reject!A:Q,15,0))</f>
        <v/>
      </c>
      <c r="P192" s="1" t="str">
        <f>IF(B192="","",VLOOKUP(B192,Reject!A:Q,16,0))</f>
        <v/>
      </c>
      <c r="Q192" s="1" t="str">
        <f>IF(B192="","",VLOOKUP(B192,Reject!A:Q,17,0))</f>
        <v/>
      </c>
      <c r="R192" s="72" t="str">
        <f t="shared" si="2"/>
        <v/>
      </c>
    </row>
    <row r="193" spans="2:18">
      <c r="B193" s="1" t="str">
        <f>IF($B$2=0,"",IF(COUNT($B$3:B192)+1&gt;$B$2,"",COUNT($B$3:B192)+1))</f>
        <v/>
      </c>
      <c r="C193" s="1" t="str">
        <f>IF(B193="","",VLOOKUP(B193,Reject!A:Q,3,0))</f>
        <v/>
      </c>
      <c r="D193" s="1" t="str">
        <f>IF(B193="","",VLOOKUP(B193,Reject!A:Q,4,0))</f>
        <v/>
      </c>
      <c r="E193" s="1" t="str">
        <f>IF(B193="","",VLOOKUP(B193,Reject!A:Q,5,0))</f>
        <v/>
      </c>
      <c r="F193" s="1" t="str">
        <f>IF(B193="","",VLOOKUP(B193,Reject!A:Q,6,0))</f>
        <v/>
      </c>
      <c r="G193" s="1" t="str">
        <f>IF(B193="","",VLOOKUP(B193,Reject!A:Q,7,0))</f>
        <v/>
      </c>
      <c r="H193" s="1" t="str">
        <f>IF(B193="","",VLOOKUP(B193,Reject!A:Q,8,0))</f>
        <v/>
      </c>
      <c r="I193" s="1" t="str">
        <f>IF(B193="","",VLOOKUP(B193,Reject!A:Q,9,0))</f>
        <v/>
      </c>
      <c r="J193" s="1" t="str">
        <f>IF(B193="","",VLOOKUP(B193,Reject!A:Q,10,0))</f>
        <v/>
      </c>
      <c r="K193" s="1" t="str">
        <f>IF(B193="","",VLOOKUP(B193,Reject!A:Q,11,0))</f>
        <v/>
      </c>
      <c r="L193" s="1" t="str">
        <f>IF(B193="","",VLOOKUP(B193,Reject!A:Q,12,0))</f>
        <v/>
      </c>
      <c r="M193" s="1" t="str">
        <f>IF(B193="","",VLOOKUP(B193,Reject!A:Q,13,0))</f>
        <v/>
      </c>
      <c r="N193" s="1" t="str">
        <f>IF(B193="","",VLOOKUP(B193,Reject!A:Q,14,0))</f>
        <v/>
      </c>
      <c r="O193" s="2" t="str">
        <f>IF(B193="","",VLOOKUP(B193,Reject!A:Q,15,0))</f>
        <v/>
      </c>
      <c r="P193" s="1" t="str">
        <f>IF(B193="","",VLOOKUP(B193,Reject!A:Q,16,0))</f>
        <v/>
      </c>
      <c r="Q193" s="1" t="str">
        <f>IF(B193="","",VLOOKUP(B193,Reject!A:Q,17,0))</f>
        <v/>
      </c>
      <c r="R193" s="72" t="str">
        <f t="shared" si="2"/>
        <v/>
      </c>
    </row>
    <row r="194" spans="2:18">
      <c r="B194" s="1" t="str">
        <f>IF($B$2=0,"",IF(COUNT($B$3:B193)+1&gt;$B$2,"",COUNT($B$3:B193)+1))</f>
        <v/>
      </c>
      <c r="C194" s="1" t="str">
        <f>IF(B194="","",VLOOKUP(B194,Reject!A:Q,3,0))</f>
        <v/>
      </c>
      <c r="D194" s="1" t="str">
        <f>IF(B194="","",VLOOKUP(B194,Reject!A:Q,4,0))</f>
        <v/>
      </c>
      <c r="E194" s="1" t="str">
        <f>IF(B194="","",VLOOKUP(B194,Reject!A:Q,5,0))</f>
        <v/>
      </c>
      <c r="F194" s="1" t="str">
        <f>IF(B194="","",VLOOKUP(B194,Reject!A:Q,6,0))</f>
        <v/>
      </c>
      <c r="G194" s="1" t="str">
        <f>IF(B194="","",VLOOKUP(B194,Reject!A:Q,7,0))</f>
        <v/>
      </c>
      <c r="H194" s="1" t="str">
        <f>IF(B194="","",VLOOKUP(B194,Reject!A:Q,8,0))</f>
        <v/>
      </c>
      <c r="I194" s="1" t="str">
        <f>IF(B194="","",VLOOKUP(B194,Reject!A:Q,9,0))</f>
        <v/>
      </c>
      <c r="J194" s="1" t="str">
        <f>IF(B194="","",VLOOKUP(B194,Reject!A:Q,10,0))</f>
        <v/>
      </c>
      <c r="K194" s="1" t="str">
        <f>IF(B194="","",VLOOKUP(B194,Reject!A:Q,11,0))</f>
        <v/>
      </c>
      <c r="L194" s="1" t="str">
        <f>IF(B194="","",VLOOKUP(B194,Reject!A:Q,12,0))</f>
        <v/>
      </c>
      <c r="M194" s="1" t="str">
        <f>IF(B194="","",VLOOKUP(B194,Reject!A:Q,13,0))</f>
        <v/>
      </c>
      <c r="N194" s="1" t="str">
        <f>IF(B194="","",VLOOKUP(B194,Reject!A:Q,14,0))</f>
        <v/>
      </c>
      <c r="O194" s="2" t="str">
        <f>IF(B194="","",VLOOKUP(B194,Reject!A:Q,15,0))</f>
        <v/>
      </c>
      <c r="P194" s="1" t="str">
        <f>IF(B194="","",VLOOKUP(B194,Reject!A:Q,16,0))</f>
        <v/>
      </c>
      <c r="Q194" s="1" t="str">
        <f>IF(B194="","",VLOOKUP(B194,Reject!A:Q,17,0))</f>
        <v/>
      </c>
      <c r="R194" s="72" t="str">
        <f t="shared" si="2"/>
        <v/>
      </c>
    </row>
    <row r="195" spans="2:18">
      <c r="B195" s="1" t="str">
        <f>IF($B$2=0,"",IF(COUNT($B$3:B194)+1&gt;$B$2,"",COUNT($B$3:B194)+1))</f>
        <v/>
      </c>
      <c r="C195" s="1" t="str">
        <f>IF(B195="","",VLOOKUP(B195,Reject!A:Q,3,0))</f>
        <v/>
      </c>
      <c r="D195" s="1" t="str">
        <f>IF(B195="","",VLOOKUP(B195,Reject!A:Q,4,0))</f>
        <v/>
      </c>
      <c r="E195" s="1" t="str">
        <f>IF(B195="","",VLOOKUP(B195,Reject!A:Q,5,0))</f>
        <v/>
      </c>
      <c r="F195" s="1" t="str">
        <f>IF(B195="","",VLOOKUP(B195,Reject!A:Q,6,0))</f>
        <v/>
      </c>
      <c r="G195" s="1" t="str">
        <f>IF(B195="","",VLOOKUP(B195,Reject!A:Q,7,0))</f>
        <v/>
      </c>
      <c r="H195" s="1" t="str">
        <f>IF(B195="","",VLOOKUP(B195,Reject!A:Q,8,0))</f>
        <v/>
      </c>
      <c r="I195" s="1" t="str">
        <f>IF(B195="","",VLOOKUP(B195,Reject!A:Q,9,0))</f>
        <v/>
      </c>
      <c r="J195" s="1" t="str">
        <f>IF(B195="","",VLOOKUP(B195,Reject!A:Q,10,0))</f>
        <v/>
      </c>
      <c r="K195" s="1" t="str">
        <f>IF(B195="","",VLOOKUP(B195,Reject!A:Q,11,0))</f>
        <v/>
      </c>
      <c r="L195" s="1" t="str">
        <f>IF(B195="","",VLOOKUP(B195,Reject!A:Q,12,0))</f>
        <v/>
      </c>
      <c r="M195" s="1" t="str">
        <f>IF(B195="","",VLOOKUP(B195,Reject!A:Q,13,0))</f>
        <v/>
      </c>
      <c r="N195" s="1" t="str">
        <f>IF(B195="","",VLOOKUP(B195,Reject!A:Q,14,0))</f>
        <v/>
      </c>
      <c r="O195" s="2" t="str">
        <f>IF(B195="","",VLOOKUP(B195,Reject!A:Q,15,0))</f>
        <v/>
      </c>
      <c r="P195" s="1" t="str">
        <f>IF(B195="","",VLOOKUP(B195,Reject!A:Q,16,0))</f>
        <v/>
      </c>
      <c r="Q195" s="1" t="str">
        <f>IF(B195="","",VLOOKUP(B195,Reject!A:Q,17,0))</f>
        <v/>
      </c>
      <c r="R195" s="72" t="str">
        <f t="shared" si="2"/>
        <v/>
      </c>
    </row>
    <row r="196" spans="2:18">
      <c r="B196" s="1" t="str">
        <f>IF($B$2=0,"",IF(COUNT($B$3:B195)+1&gt;$B$2,"",COUNT($B$3:B195)+1))</f>
        <v/>
      </c>
      <c r="C196" s="1" t="str">
        <f>IF(B196="","",VLOOKUP(B196,Reject!A:Q,3,0))</f>
        <v/>
      </c>
      <c r="D196" s="1" t="str">
        <f>IF(B196="","",VLOOKUP(B196,Reject!A:Q,4,0))</f>
        <v/>
      </c>
      <c r="E196" s="1" t="str">
        <f>IF(B196="","",VLOOKUP(B196,Reject!A:Q,5,0))</f>
        <v/>
      </c>
      <c r="F196" s="1" t="str">
        <f>IF(B196="","",VLOOKUP(B196,Reject!A:Q,6,0))</f>
        <v/>
      </c>
      <c r="G196" s="1" t="str">
        <f>IF(B196="","",VLOOKUP(B196,Reject!A:Q,7,0))</f>
        <v/>
      </c>
      <c r="H196" s="1" t="str">
        <f>IF(B196="","",VLOOKUP(B196,Reject!A:Q,8,0))</f>
        <v/>
      </c>
      <c r="I196" s="1" t="str">
        <f>IF(B196="","",VLOOKUP(B196,Reject!A:Q,9,0))</f>
        <v/>
      </c>
      <c r="J196" s="1" t="str">
        <f>IF(B196="","",VLOOKUP(B196,Reject!A:Q,10,0))</f>
        <v/>
      </c>
      <c r="K196" s="1" t="str">
        <f>IF(B196="","",VLOOKUP(B196,Reject!A:Q,11,0))</f>
        <v/>
      </c>
      <c r="L196" s="1" t="str">
        <f>IF(B196="","",VLOOKUP(B196,Reject!A:Q,12,0))</f>
        <v/>
      </c>
      <c r="M196" s="1" t="str">
        <f>IF(B196="","",VLOOKUP(B196,Reject!A:Q,13,0))</f>
        <v/>
      </c>
      <c r="N196" s="1" t="str">
        <f>IF(B196="","",VLOOKUP(B196,Reject!A:Q,14,0))</f>
        <v/>
      </c>
      <c r="O196" s="2" t="str">
        <f>IF(B196="","",VLOOKUP(B196,Reject!A:Q,15,0))</f>
        <v/>
      </c>
      <c r="P196" s="1" t="str">
        <f>IF(B196="","",VLOOKUP(B196,Reject!A:Q,16,0))</f>
        <v/>
      </c>
      <c r="Q196" s="1" t="str">
        <f>IF(B196="","",VLOOKUP(B196,Reject!A:Q,17,0))</f>
        <v/>
      </c>
      <c r="R196" s="72" t="str">
        <f t="shared" ref="R196:R259" si="3">IF(C196="","",HYPERLINK(Reject&amp;C196&amp;".PDF","مشاهده"))</f>
        <v/>
      </c>
    </row>
    <row r="197" spans="2:18">
      <c r="B197" s="1" t="str">
        <f>IF($B$2=0,"",IF(COUNT($B$3:B196)+1&gt;$B$2,"",COUNT($B$3:B196)+1))</f>
        <v/>
      </c>
      <c r="C197" s="1" t="str">
        <f>IF(B197="","",VLOOKUP(B197,Reject!A:Q,3,0))</f>
        <v/>
      </c>
      <c r="D197" s="1" t="str">
        <f>IF(B197="","",VLOOKUP(B197,Reject!A:Q,4,0))</f>
        <v/>
      </c>
      <c r="E197" s="1" t="str">
        <f>IF(B197="","",VLOOKUP(B197,Reject!A:Q,5,0))</f>
        <v/>
      </c>
      <c r="F197" s="1" t="str">
        <f>IF(B197="","",VLOOKUP(B197,Reject!A:Q,6,0))</f>
        <v/>
      </c>
      <c r="G197" s="1" t="str">
        <f>IF(B197="","",VLOOKUP(B197,Reject!A:Q,7,0))</f>
        <v/>
      </c>
      <c r="H197" s="1" t="str">
        <f>IF(B197="","",VLOOKUP(B197,Reject!A:Q,8,0))</f>
        <v/>
      </c>
      <c r="I197" s="1" t="str">
        <f>IF(B197="","",VLOOKUP(B197,Reject!A:Q,9,0))</f>
        <v/>
      </c>
      <c r="J197" s="1" t="str">
        <f>IF(B197="","",VLOOKUP(B197,Reject!A:Q,10,0))</f>
        <v/>
      </c>
      <c r="K197" s="1" t="str">
        <f>IF(B197="","",VLOOKUP(B197,Reject!A:Q,11,0))</f>
        <v/>
      </c>
      <c r="L197" s="1" t="str">
        <f>IF(B197="","",VLOOKUP(B197,Reject!A:Q,12,0))</f>
        <v/>
      </c>
      <c r="M197" s="1" t="str">
        <f>IF(B197="","",VLOOKUP(B197,Reject!A:Q,13,0))</f>
        <v/>
      </c>
      <c r="N197" s="1" t="str">
        <f>IF(B197="","",VLOOKUP(B197,Reject!A:Q,14,0))</f>
        <v/>
      </c>
      <c r="O197" s="2" t="str">
        <f>IF(B197="","",VLOOKUP(B197,Reject!A:Q,15,0))</f>
        <v/>
      </c>
      <c r="P197" s="1" t="str">
        <f>IF(B197="","",VLOOKUP(B197,Reject!A:Q,16,0))</f>
        <v/>
      </c>
      <c r="Q197" s="1" t="str">
        <f>IF(B197="","",VLOOKUP(B197,Reject!A:Q,17,0))</f>
        <v/>
      </c>
      <c r="R197" s="72" t="str">
        <f t="shared" si="3"/>
        <v/>
      </c>
    </row>
    <row r="198" spans="2:18">
      <c r="B198" s="1" t="str">
        <f>IF($B$2=0,"",IF(COUNT($B$3:B197)+1&gt;$B$2,"",COUNT($B$3:B197)+1))</f>
        <v/>
      </c>
      <c r="C198" s="1" t="str">
        <f>IF(B198="","",VLOOKUP(B198,Reject!A:Q,3,0))</f>
        <v/>
      </c>
      <c r="D198" s="1" t="str">
        <f>IF(B198="","",VLOOKUP(B198,Reject!A:Q,4,0))</f>
        <v/>
      </c>
      <c r="E198" s="1" t="str">
        <f>IF(B198="","",VLOOKUP(B198,Reject!A:Q,5,0))</f>
        <v/>
      </c>
      <c r="F198" s="1" t="str">
        <f>IF(B198="","",VLOOKUP(B198,Reject!A:Q,6,0))</f>
        <v/>
      </c>
      <c r="G198" s="1" t="str">
        <f>IF(B198="","",VLOOKUP(B198,Reject!A:Q,7,0))</f>
        <v/>
      </c>
      <c r="H198" s="1" t="str">
        <f>IF(B198="","",VLOOKUP(B198,Reject!A:Q,8,0))</f>
        <v/>
      </c>
      <c r="I198" s="1" t="str">
        <f>IF(B198="","",VLOOKUP(B198,Reject!A:Q,9,0))</f>
        <v/>
      </c>
      <c r="J198" s="1" t="str">
        <f>IF(B198="","",VLOOKUP(B198,Reject!A:Q,10,0))</f>
        <v/>
      </c>
      <c r="K198" s="1" t="str">
        <f>IF(B198="","",VLOOKUP(B198,Reject!A:Q,11,0))</f>
        <v/>
      </c>
      <c r="L198" s="1" t="str">
        <f>IF(B198="","",VLOOKUP(B198,Reject!A:Q,12,0))</f>
        <v/>
      </c>
      <c r="M198" s="1" t="str">
        <f>IF(B198="","",VLOOKUP(B198,Reject!A:Q,13,0))</f>
        <v/>
      </c>
      <c r="N198" s="1" t="str">
        <f>IF(B198="","",VLOOKUP(B198,Reject!A:Q,14,0))</f>
        <v/>
      </c>
      <c r="O198" s="2" t="str">
        <f>IF(B198="","",VLOOKUP(B198,Reject!A:Q,15,0))</f>
        <v/>
      </c>
      <c r="P198" s="1" t="str">
        <f>IF(B198="","",VLOOKUP(B198,Reject!A:Q,16,0))</f>
        <v/>
      </c>
      <c r="Q198" s="1" t="str">
        <f>IF(B198="","",VLOOKUP(B198,Reject!A:Q,17,0))</f>
        <v/>
      </c>
      <c r="R198" s="72" t="str">
        <f t="shared" si="3"/>
        <v/>
      </c>
    </row>
    <row r="199" spans="2:18">
      <c r="B199" s="1" t="str">
        <f>IF($B$2=0,"",IF(COUNT($B$3:B198)+1&gt;$B$2,"",COUNT($B$3:B198)+1))</f>
        <v/>
      </c>
      <c r="C199" s="1" t="str">
        <f>IF(B199="","",VLOOKUP(B199,Reject!A:Q,3,0))</f>
        <v/>
      </c>
      <c r="D199" s="1" t="str">
        <f>IF(B199="","",VLOOKUP(B199,Reject!A:Q,4,0))</f>
        <v/>
      </c>
      <c r="E199" s="1" t="str">
        <f>IF(B199="","",VLOOKUP(B199,Reject!A:Q,5,0))</f>
        <v/>
      </c>
      <c r="F199" s="1" t="str">
        <f>IF(B199="","",VLOOKUP(B199,Reject!A:Q,6,0))</f>
        <v/>
      </c>
      <c r="G199" s="1" t="str">
        <f>IF(B199="","",VLOOKUP(B199,Reject!A:Q,7,0))</f>
        <v/>
      </c>
      <c r="H199" s="1" t="str">
        <f>IF(B199="","",VLOOKUP(B199,Reject!A:Q,8,0))</f>
        <v/>
      </c>
      <c r="I199" s="1" t="str">
        <f>IF(B199="","",VLOOKUP(B199,Reject!A:Q,9,0))</f>
        <v/>
      </c>
      <c r="J199" s="1" t="str">
        <f>IF(B199="","",VLOOKUP(B199,Reject!A:Q,10,0))</f>
        <v/>
      </c>
      <c r="K199" s="1" t="str">
        <f>IF(B199="","",VLOOKUP(B199,Reject!A:Q,11,0))</f>
        <v/>
      </c>
      <c r="L199" s="1" t="str">
        <f>IF(B199="","",VLOOKUP(B199,Reject!A:Q,12,0))</f>
        <v/>
      </c>
      <c r="M199" s="1" t="str">
        <f>IF(B199="","",VLOOKUP(B199,Reject!A:Q,13,0))</f>
        <v/>
      </c>
      <c r="N199" s="1" t="str">
        <f>IF(B199="","",VLOOKUP(B199,Reject!A:Q,14,0))</f>
        <v/>
      </c>
      <c r="O199" s="2" t="str">
        <f>IF(B199="","",VLOOKUP(B199,Reject!A:Q,15,0))</f>
        <v/>
      </c>
      <c r="P199" s="1" t="str">
        <f>IF(B199="","",VLOOKUP(B199,Reject!A:Q,16,0))</f>
        <v/>
      </c>
      <c r="Q199" s="1" t="str">
        <f>IF(B199="","",VLOOKUP(B199,Reject!A:Q,17,0))</f>
        <v/>
      </c>
      <c r="R199" s="72" t="str">
        <f t="shared" si="3"/>
        <v/>
      </c>
    </row>
    <row r="200" spans="2:18">
      <c r="B200" s="1" t="str">
        <f>IF($B$2=0,"",IF(COUNT($B$3:B199)+1&gt;$B$2,"",COUNT($B$3:B199)+1))</f>
        <v/>
      </c>
      <c r="C200" s="1" t="str">
        <f>IF(B200="","",VLOOKUP(B200,Reject!A:Q,3,0))</f>
        <v/>
      </c>
      <c r="D200" s="1" t="str">
        <f>IF(B200="","",VLOOKUP(B200,Reject!A:Q,4,0))</f>
        <v/>
      </c>
      <c r="E200" s="1" t="str">
        <f>IF(B200="","",VLOOKUP(B200,Reject!A:Q,5,0))</f>
        <v/>
      </c>
      <c r="F200" s="1" t="str">
        <f>IF(B200="","",VLOOKUP(B200,Reject!A:Q,6,0))</f>
        <v/>
      </c>
      <c r="G200" s="1" t="str">
        <f>IF(B200="","",VLOOKUP(B200,Reject!A:Q,7,0))</f>
        <v/>
      </c>
      <c r="H200" s="1" t="str">
        <f>IF(B200="","",VLOOKUP(B200,Reject!A:Q,8,0))</f>
        <v/>
      </c>
      <c r="I200" s="1" t="str">
        <f>IF(B200="","",VLOOKUP(B200,Reject!A:Q,9,0))</f>
        <v/>
      </c>
      <c r="J200" s="1" t="str">
        <f>IF(B200="","",VLOOKUP(B200,Reject!A:Q,10,0))</f>
        <v/>
      </c>
      <c r="K200" s="1" t="str">
        <f>IF(B200="","",VLOOKUP(B200,Reject!A:Q,11,0))</f>
        <v/>
      </c>
      <c r="L200" s="1" t="str">
        <f>IF(B200="","",VLOOKUP(B200,Reject!A:Q,12,0))</f>
        <v/>
      </c>
      <c r="M200" s="1" t="str">
        <f>IF(B200="","",VLOOKUP(B200,Reject!A:Q,13,0))</f>
        <v/>
      </c>
      <c r="N200" s="1" t="str">
        <f>IF(B200="","",VLOOKUP(B200,Reject!A:Q,14,0))</f>
        <v/>
      </c>
      <c r="O200" s="2" t="str">
        <f>IF(B200="","",VLOOKUP(B200,Reject!A:Q,15,0))</f>
        <v/>
      </c>
      <c r="P200" s="1" t="str">
        <f>IF(B200="","",VLOOKUP(B200,Reject!A:Q,16,0))</f>
        <v/>
      </c>
      <c r="Q200" s="1" t="str">
        <f>IF(B200="","",VLOOKUP(B200,Reject!A:Q,17,0))</f>
        <v/>
      </c>
      <c r="R200" s="72" t="str">
        <f t="shared" si="3"/>
        <v/>
      </c>
    </row>
    <row r="201" spans="2:18">
      <c r="B201" s="1" t="str">
        <f>IF($B$2=0,"",IF(COUNT($B$3:B200)+1&gt;$B$2,"",COUNT($B$3:B200)+1))</f>
        <v/>
      </c>
      <c r="C201" s="1" t="str">
        <f>IF(B201="","",VLOOKUP(B201,Reject!A:Q,3,0))</f>
        <v/>
      </c>
      <c r="D201" s="1" t="str">
        <f>IF(B201="","",VLOOKUP(B201,Reject!A:Q,4,0))</f>
        <v/>
      </c>
      <c r="E201" s="1" t="str">
        <f>IF(B201="","",VLOOKUP(B201,Reject!A:Q,5,0))</f>
        <v/>
      </c>
      <c r="F201" s="1" t="str">
        <f>IF(B201="","",VLOOKUP(B201,Reject!A:Q,6,0))</f>
        <v/>
      </c>
      <c r="G201" s="1" t="str">
        <f>IF(B201="","",VLOOKUP(B201,Reject!A:Q,7,0))</f>
        <v/>
      </c>
      <c r="H201" s="1" t="str">
        <f>IF(B201="","",VLOOKUP(B201,Reject!A:Q,8,0))</f>
        <v/>
      </c>
      <c r="I201" s="1" t="str">
        <f>IF(B201="","",VLOOKUP(B201,Reject!A:Q,9,0))</f>
        <v/>
      </c>
      <c r="J201" s="1" t="str">
        <f>IF(B201="","",VLOOKUP(B201,Reject!A:Q,10,0))</f>
        <v/>
      </c>
      <c r="K201" s="1" t="str">
        <f>IF(B201="","",VLOOKUP(B201,Reject!A:Q,11,0))</f>
        <v/>
      </c>
      <c r="L201" s="1" t="str">
        <f>IF(B201="","",VLOOKUP(B201,Reject!A:Q,12,0))</f>
        <v/>
      </c>
      <c r="M201" s="1" t="str">
        <f>IF(B201="","",VLOOKUP(B201,Reject!A:Q,13,0))</f>
        <v/>
      </c>
      <c r="N201" s="1" t="str">
        <f>IF(B201="","",VLOOKUP(B201,Reject!A:Q,14,0))</f>
        <v/>
      </c>
      <c r="O201" s="2" t="str">
        <f>IF(B201="","",VLOOKUP(B201,Reject!A:Q,15,0))</f>
        <v/>
      </c>
      <c r="P201" s="1" t="str">
        <f>IF(B201="","",VLOOKUP(B201,Reject!A:Q,16,0))</f>
        <v/>
      </c>
      <c r="Q201" s="1" t="str">
        <f>IF(B201="","",VLOOKUP(B201,Reject!A:Q,17,0))</f>
        <v/>
      </c>
      <c r="R201" s="72" t="str">
        <f t="shared" si="3"/>
        <v/>
      </c>
    </row>
    <row r="202" spans="2:18">
      <c r="B202" s="1" t="str">
        <f>IF($B$2=0,"",IF(COUNT($B$3:B201)+1&gt;$B$2,"",COUNT($B$3:B201)+1))</f>
        <v/>
      </c>
      <c r="C202" s="1" t="str">
        <f>IF(B202="","",VLOOKUP(B202,Reject!A:Q,3,0))</f>
        <v/>
      </c>
      <c r="D202" s="1" t="str">
        <f>IF(B202="","",VLOOKUP(B202,Reject!A:Q,4,0))</f>
        <v/>
      </c>
      <c r="E202" s="1" t="str">
        <f>IF(B202="","",VLOOKUP(B202,Reject!A:Q,5,0))</f>
        <v/>
      </c>
      <c r="F202" s="1" t="str">
        <f>IF(B202="","",VLOOKUP(B202,Reject!A:Q,6,0))</f>
        <v/>
      </c>
      <c r="G202" s="1" t="str">
        <f>IF(B202="","",VLOOKUP(B202,Reject!A:Q,7,0))</f>
        <v/>
      </c>
      <c r="H202" s="1" t="str">
        <f>IF(B202="","",VLOOKUP(B202,Reject!A:Q,8,0))</f>
        <v/>
      </c>
      <c r="I202" s="1" t="str">
        <f>IF(B202="","",VLOOKUP(B202,Reject!A:Q,9,0))</f>
        <v/>
      </c>
      <c r="J202" s="1" t="str">
        <f>IF(B202="","",VLOOKUP(B202,Reject!A:Q,10,0))</f>
        <v/>
      </c>
      <c r="K202" s="1" t="str">
        <f>IF(B202="","",VLOOKUP(B202,Reject!A:Q,11,0))</f>
        <v/>
      </c>
      <c r="L202" s="1" t="str">
        <f>IF(B202="","",VLOOKUP(B202,Reject!A:Q,12,0))</f>
        <v/>
      </c>
      <c r="M202" s="1" t="str">
        <f>IF(B202="","",VLOOKUP(B202,Reject!A:Q,13,0))</f>
        <v/>
      </c>
      <c r="N202" s="1" t="str">
        <f>IF(B202="","",VLOOKUP(B202,Reject!A:Q,14,0))</f>
        <v/>
      </c>
      <c r="O202" s="2" t="str">
        <f>IF(B202="","",VLOOKUP(B202,Reject!A:Q,15,0))</f>
        <v/>
      </c>
      <c r="P202" s="1" t="str">
        <f>IF(B202="","",VLOOKUP(B202,Reject!A:Q,16,0))</f>
        <v/>
      </c>
      <c r="Q202" s="1" t="str">
        <f>IF(B202="","",VLOOKUP(B202,Reject!A:Q,17,0))</f>
        <v/>
      </c>
      <c r="R202" s="72" t="str">
        <f t="shared" si="3"/>
        <v/>
      </c>
    </row>
    <row r="203" spans="2:18">
      <c r="B203" s="1" t="str">
        <f>IF($B$2=0,"",IF(COUNT($B$3:B202)+1&gt;$B$2,"",COUNT($B$3:B202)+1))</f>
        <v/>
      </c>
      <c r="C203" s="1" t="str">
        <f>IF(B203="","",VLOOKUP(B203,Reject!A:Q,3,0))</f>
        <v/>
      </c>
      <c r="D203" s="1" t="str">
        <f>IF(B203="","",VLOOKUP(B203,Reject!A:Q,4,0))</f>
        <v/>
      </c>
      <c r="E203" s="1" t="str">
        <f>IF(B203="","",VLOOKUP(B203,Reject!A:Q,5,0))</f>
        <v/>
      </c>
      <c r="F203" s="1" t="str">
        <f>IF(B203="","",VLOOKUP(B203,Reject!A:Q,6,0))</f>
        <v/>
      </c>
      <c r="G203" s="1" t="str">
        <f>IF(B203="","",VLOOKUP(B203,Reject!A:Q,7,0))</f>
        <v/>
      </c>
      <c r="H203" s="1" t="str">
        <f>IF(B203="","",VLOOKUP(B203,Reject!A:Q,8,0))</f>
        <v/>
      </c>
      <c r="I203" s="1" t="str">
        <f>IF(B203="","",VLOOKUP(B203,Reject!A:Q,9,0))</f>
        <v/>
      </c>
      <c r="J203" s="1" t="str">
        <f>IF(B203="","",VLOOKUP(B203,Reject!A:Q,10,0))</f>
        <v/>
      </c>
      <c r="K203" s="1" t="str">
        <f>IF(B203="","",VLOOKUP(B203,Reject!A:Q,11,0))</f>
        <v/>
      </c>
      <c r="L203" s="1" t="str">
        <f>IF(B203="","",VLOOKUP(B203,Reject!A:Q,12,0))</f>
        <v/>
      </c>
      <c r="M203" s="1" t="str">
        <f>IF(B203="","",VLOOKUP(B203,Reject!A:Q,13,0))</f>
        <v/>
      </c>
      <c r="N203" s="1" t="str">
        <f>IF(B203="","",VLOOKUP(B203,Reject!A:Q,14,0))</f>
        <v/>
      </c>
      <c r="O203" s="2" t="str">
        <f>IF(B203="","",VLOOKUP(B203,Reject!A:Q,15,0))</f>
        <v/>
      </c>
      <c r="P203" s="1" t="str">
        <f>IF(B203="","",VLOOKUP(B203,Reject!A:Q,16,0))</f>
        <v/>
      </c>
      <c r="Q203" s="1" t="str">
        <f>IF(B203="","",VLOOKUP(B203,Reject!A:Q,17,0))</f>
        <v/>
      </c>
      <c r="R203" s="72" t="str">
        <f t="shared" si="3"/>
        <v/>
      </c>
    </row>
    <row r="204" spans="2:18">
      <c r="B204" s="1" t="str">
        <f>IF($B$2=0,"",IF(COUNT($B$3:B203)+1&gt;$B$2,"",COUNT($B$3:B203)+1))</f>
        <v/>
      </c>
      <c r="C204" s="1" t="str">
        <f>IF(B204="","",VLOOKUP(B204,Reject!A:Q,3,0))</f>
        <v/>
      </c>
      <c r="D204" s="1" t="str">
        <f>IF(B204="","",VLOOKUP(B204,Reject!A:Q,4,0))</f>
        <v/>
      </c>
      <c r="E204" s="1" t="str">
        <f>IF(B204="","",VLOOKUP(B204,Reject!A:Q,5,0))</f>
        <v/>
      </c>
      <c r="F204" s="1" t="str">
        <f>IF(B204="","",VLOOKUP(B204,Reject!A:Q,6,0))</f>
        <v/>
      </c>
      <c r="G204" s="1" t="str">
        <f>IF(B204="","",VLOOKUP(B204,Reject!A:Q,7,0))</f>
        <v/>
      </c>
      <c r="H204" s="1" t="str">
        <f>IF(B204="","",VLOOKUP(B204,Reject!A:Q,8,0))</f>
        <v/>
      </c>
      <c r="I204" s="1" t="str">
        <f>IF(B204="","",VLOOKUP(B204,Reject!A:Q,9,0))</f>
        <v/>
      </c>
      <c r="J204" s="1" t="str">
        <f>IF(B204="","",VLOOKUP(B204,Reject!A:Q,10,0))</f>
        <v/>
      </c>
      <c r="K204" s="1" t="str">
        <f>IF(B204="","",VLOOKUP(B204,Reject!A:Q,11,0))</f>
        <v/>
      </c>
      <c r="L204" s="1" t="str">
        <f>IF(B204="","",VLOOKUP(B204,Reject!A:Q,12,0))</f>
        <v/>
      </c>
      <c r="M204" s="1" t="str">
        <f>IF(B204="","",VLOOKUP(B204,Reject!A:Q,13,0))</f>
        <v/>
      </c>
      <c r="N204" s="1" t="str">
        <f>IF(B204="","",VLOOKUP(B204,Reject!A:Q,14,0))</f>
        <v/>
      </c>
      <c r="O204" s="2" t="str">
        <f>IF(B204="","",VLOOKUP(B204,Reject!A:Q,15,0))</f>
        <v/>
      </c>
      <c r="P204" s="1" t="str">
        <f>IF(B204="","",VLOOKUP(B204,Reject!A:Q,16,0))</f>
        <v/>
      </c>
      <c r="Q204" s="1" t="str">
        <f>IF(B204="","",VLOOKUP(B204,Reject!A:Q,17,0))</f>
        <v/>
      </c>
      <c r="R204" s="72" t="str">
        <f t="shared" si="3"/>
        <v/>
      </c>
    </row>
    <row r="205" spans="2:18">
      <c r="B205" s="1" t="str">
        <f>IF($B$2=0,"",IF(COUNT($B$3:B204)+1&gt;$B$2,"",COUNT($B$3:B204)+1))</f>
        <v/>
      </c>
      <c r="C205" s="1" t="str">
        <f>IF(B205="","",VLOOKUP(B205,Reject!A:Q,3,0))</f>
        <v/>
      </c>
      <c r="D205" s="1" t="str">
        <f>IF(B205="","",VLOOKUP(B205,Reject!A:Q,4,0))</f>
        <v/>
      </c>
      <c r="E205" s="1" t="str">
        <f>IF(B205="","",VLOOKUP(B205,Reject!A:Q,5,0))</f>
        <v/>
      </c>
      <c r="F205" s="1" t="str">
        <f>IF(B205="","",VLOOKUP(B205,Reject!A:Q,6,0))</f>
        <v/>
      </c>
      <c r="G205" s="1" t="str">
        <f>IF(B205="","",VLOOKUP(B205,Reject!A:Q,7,0))</f>
        <v/>
      </c>
      <c r="H205" s="1" t="str">
        <f>IF(B205="","",VLOOKUP(B205,Reject!A:Q,8,0))</f>
        <v/>
      </c>
      <c r="I205" s="1" t="str">
        <f>IF(B205="","",VLOOKUP(B205,Reject!A:Q,9,0))</f>
        <v/>
      </c>
      <c r="J205" s="1" t="str">
        <f>IF(B205="","",VLOOKUP(B205,Reject!A:Q,10,0))</f>
        <v/>
      </c>
      <c r="K205" s="1" t="str">
        <f>IF(B205="","",VLOOKUP(B205,Reject!A:Q,11,0))</f>
        <v/>
      </c>
      <c r="L205" s="1" t="str">
        <f>IF(B205="","",VLOOKUP(B205,Reject!A:Q,12,0))</f>
        <v/>
      </c>
      <c r="M205" s="1" t="str">
        <f>IF(B205="","",VLOOKUP(B205,Reject!A:Q,13,0))</f>
        <v/>
      </c>
      <c r="N205" s="1" t="str">
        <f>IF(B205="","",VLOOKUP(B205,Reject!A:Q,14,0))</f>
        <v/>
      </c>
      <c r="O205" s="2" t="str">
        <f>IF(B205="","",VLOOKUP(B205,Reject!A:Q,15,0))</f>
        <v/>
      </c>
      <c r="P205" s="1" t="str">
        <f>IF(B205="","",VLOOKUP(B205,Reject!A:Q,16,0))</f>
        <v/>
      </c>
      <c r="Q205" s="1" t="str">
        <f>IF(B205="","",VLOOKUP(B205,Reject!A:Q,17,0))</f>
        <v/>
      </c>
      <c r="R205" s="72" t="str">
        <f t="shared" si="3"/>
        <v/>
      </c>
    </row>
    <row r="206" spans="2:18">
      <c r="B206" s="1" t="str">
        <f>IF($B$2=0,"",IF(COUNT($B$3:B205)+1&gt;$B$2,"",COUNT($B$3:B205)+1))</f>
        <v/>
      </c>
      <c r="C206" s="1" t="str">
        <f>IF(B206="","",VLOOKUP(B206,Reject!A:Q,3,0))</f>
        <v/>
      </c>
      <c r="D206" s="1" t="str">
        <f>IF(B206="","",VLOOKUP(B206,Reject!A:Q,4,0))</f>
        <v/>
      </c>
      <c r="E206" s="1" t="str">
        <f>IF(B206="","",VLOOKUP(B206,Reject!A:Q,5,0))</f>
        <v/>
      </c>
      <c r="F206" s="1" t="str">
        <f>IF(B206="","",VLOOKUP(B206,Reject!A:Q,6,0))</f>
        <v/>
      </c>
      <c r="G206" s="1" t="str">
        <f>IF(B206="","",VLOOKUP(B206,Reject!A:Q,7,0))</f>
        <v/>
      </c>
      <c r="H206" s="1" t="str">
        <f>IF(B206="","",VLOOKUP(B206,Reject!A:Q,8,0))</f>
        <v/>
      </c>
      <c r="I206" s="1" t="str">
        <f>IF(B206="","",VLOOKUP(B206,Reject!A:Q,9,0))</f>
        <v/>
      </c>
      <c r="J206" s="1" t="str">
        <f>IF(B206="","",VLOOKUP(B206,Reject!A:Q,10,0))</f>
        <v/>
      </c>
      <c r="K206" s="1" t="str">
        <f>IF(B206="","",VLOOKUP(B206,Reject!A:Q,11,0))</f>
        <v/>
      </c>
      <c r="L206" s="1" t="str">
        <f>IF(B206="","",VLOOKUP(B206,Reject!A:Q,12,0))</f>
        <v/>
      </c>
      <c r="M206" s="1" t="str">
        <f>IF(B206="","",VLOOKUP(B206,Reject!A:Q,13,0))</f>
        <v/>
      </c>
      <c r="N206" s="1" t="str">
        <f>IF(B206="","",VLOOKUP(B206,Reject!A:Q,14,0))</f>
        <v/>
      </c>
      <c r="O206" s="2" t="str">
        <f>IF(B206="","",VLOOKUP(B206,Reject!A:Q,15,0))</f>
        <v/>
      </c>
      <c r="P206" s="1" t="str">
        <f>IF(B206="","",VLOOKUP(B206,Reject!A:Q,16,0))</f>
        <v/>
      </c>
      <c r="Q206" s="1" t="str">
        <f>IF(B206="","",VLOOKUP(B206,Reject!A:Q,17,0))</f>
        <v/>
      </c>
      <c r="R206" s="72" t="str">
        <f t="shared" si="3"/>
        <v/>
      </c>
    </row>
    <row r="207" spans="2:18">
      <c r="B207" s="1" t="str">
        <f>IF($B$2=0,"",IF(COUNT($B$3:B206)+1&gt;$B$2,"",COUNT($B$3:B206)+1))</f>
        <v/>
      </c>
      <c r="C207" s="1" t="str">
        <f>IF(B207="","",VLOOKUP(B207,Reject!A:Q,3,0))</f>
        <v/>
      </c>
      <c r="D207" s="1" t="str">
        <f>IF(B207="","",VLOOKUP(B207,Reject!A:Q,4,0))</f>
        <v/>
      </c>
      <c r="E207" s="1" t="str">
        <f>IF(B207="","",VLOOKUP(B207,Reject!A:Q,5,0))</f>
        <v/>
      </c>
      <c r="F207" s="1" t="str">
        <f>IF(B207="","",VLOOKUP(B207,Reject!A:Q,6,0))</f>
        <v/>
      </c>
      <c r="G207" s="1" t="str">
        <f>IF(B207="","",VLOOKUP(B207,Reject!A:Q,7,0))</f>
        <v/>
      </c>
      <c r="H207" s="1" t="str">
        <f>IF(B207="","",VLOOKUP(B207,Reject!A:Q,8,0))</f>
        <v/>
      </c>
      <c r="I207" s="1" t="str">
        <f>IF(B207="","",VLOOKUP(B207,Reject!A:Q,9,0))</f>
        <v/>
      </c>
      <c r="J207" s="1" t="str">
        <f>IF(B207="","",VLOOKUP(B207,Reject!A:Q,10,0))</f>
        <v/>
      </c>
      <c r="K207" s="1" t="str">
        <f>IF(B207="","",VLOOKUP(B207,Reject!A:Q,11,0))</f>
        <v/>
      </c>
      <c r="L207" s="1" t="str">
        <f>IF(B207="","",VLOOKUP(B207,Reject!A:Q,12,0))</f>
        <v/>
      </c>
      <c r="M207" s="1" t="str">
        <f>IF(B207="","",VLOOKUP(B207,Reject!A:Q,13,0))</f>
        <v/>
      </c>
      <c r="N207" s="1" t="str">
        <f>IF(B207="","",VLOOKUP(B207,Reject!A:Q,14,0))</f>
        <v/>
      </c>
      <c r="O207" s="2" t="str">
        <f>IF(B207="","",VLOOKUP(B207,Reject!A:Q,15,0))</f>
        <v/>
      </c>
      <c r="P207" s="1" t="str">
        <f>IF(B207="","",VLOOKUP(B207,Reject!A:Q,16,0))</f>
        <v/>
      </c>
      <c r="Q207" s="1" t="str">
        <f>IF(B207="","",VLOOKUP(B207,Reject!A:Q,17,0))</f>
        <v/>
      </c>
      <c r="R207" s="72" t="str">
        <f t="shared" si="3"/>
        <v/>
      </c>
    </row>
    <row r="208" spans="2:18">
      <c r="B208" s="1" t="str">
        <f>IF($B$2=0,"",IF(COUNT($B$3:B207)+1&gt;$B$2,"",COUNT($B$3:B207)+1))</f>
        <v/>
      </c>
      <c r="C208" s="1" t="str">
        <f>IF(B208="","",VLOOKUP(B208,Reject!A:Q,3,0))</f>
        <v/>
      </c>
      <c r="D208" s="1" t="str">
        <f>IF(B208="","",VLOOKUP(B208,Reject!A:Q,4,0))</f>
        <v/>
      </c>
      <c r="E208" s="1" t="str">
        <f>IF(B208="","",VLOOKUP(B208,Reject!A:Q,5,0))</f>
        <v/>
      </c>
      <c r="F208" s="1" t="str">
        <f>IF(B208="","",VLOOKUP(B208,Reject!A:Q,6,0))</f>
        <v/>
      </c>
      <c r="G208" s="1" t="str">
        <f>IF(B208="","",VLOOKUP(B208,Reject!A:Q,7,0))</f>
        <v/>
      </c>
      <c r="H208" s="1" t="str">
        <f>IF(B208="","",VLOOKUP(B208,Reject!A:Q,8,0))</f>
        <v/>
      </c>
      <c r="I208" s="1" t="str">
        <f>IF(B208="","",VLOOKUP(B208,Reject!A:Q,9,0))</f>
        <v/>
      </c>
      <c r="J208" s="1" t="str">
        <f>IF(B208="","",VLOOKUP(B208,Reject!A:Q,10,0))</f>
        <v/>
      </c>
      <c r="K208" s="1" t="str">
        <f>IF(B208="","",VLOOKUP(B208,Reject!A:Q,11,0))</f>
        <v/>
      </c>
      <c r="L208" s="1" t="str">
        <f>IF(B208="","",VLOOKUP(B208,Reject!A:Q,12,0))</f>
        <v/>
      </c>
      <c r="M208" s="1" t="str">
        <f>IF(B208="","",VLOOKUP(B208,Reject!A:Q,13,0))</f>
        <v/>
      </c>
      <c r="N208" s="1" t="str">
        <f>IF(B208="","",VLOOKUP(B208,Reject!A:Q,14,0))</f>
        <v/>
      </c>
      <c r="O208" s="2" t="str">
        <f>IF(B208="","",VLOOKUP(B208,Reject!A:Q,15,0))</f>
        <v/>
      </c>
      <c r="P208" s="1" t="str">
        <f>IF(B208="","",VLOOKUP(B208,Reject!A:Q,16,0))</f>
        <v/>
      </c>
      <c r="Q208" s="1" t="str">
        <f>IF(B208="","",VLOOKUP(B208,Reject!A:Q,17,0))</f>
        <v/>
      </c>
      <c r="R208" s="72" t="str">
        <f t="shared" si="3"/>
        <v/>
      </c>
    </row>
    <row r="209" spans="2:18">
      <c r="B209" s="1" t="str">
        <f>IF($B$2=0,"",IF(COUNT($B$3:B208)+1&gt;$B$2,"",COUNT($B$3:B208)+1))</f>
        <v/>
      </c>
      <c r="C209" s="1" t="str">
        <f>IF(B209="","",VLOOKUP(B209,Reject!A:Q,3,0))</f>
        <v/>
      </c>
      <c r="D209" s="1" t="str">
        <f>IF(B209="","",VLOOKUP(B209,Reject!A:Q,4,0))</f>
        <v/>
      </c>
      <c r="E209" s="1" t="str">
        <f>IF(B209="","",VLOOKUP(B209,Reject!A:Q,5,0))</f>
        <v/>
      </c>
      <c r="F209" s="1" t="str">
        <f>IF(B209="","",VLOOKUP(B209,Reject!A:Q,6,0))</f>
        <v/>
      </c>
      <c r="G209" s="1" t="str">
        <f>IF(B209="","",VLOOKUP(B209,Reject!A:Q,7,0))</f>
        <v/>
      </c>
      <c r="H209" s="1" t="str">
        <f>IF(B209="","",VLOOKUP(B209,Reject!A:Q,8,0))</f>
        <v/>
      </c>
      <c r="I209" s="1" t="str">
        <f>IF(B209="","",VLOOKUP(B209,Reject!A:Q,9,0))</f>
        <v/>
      </c>
      <c r="J209" s="1" t="str">
        <f>IF(B209="","",VLOOKUP(B209,Reject!A:Q,10,0))</f>
        <v/>
      </c>
      <c r="K209" s="1" t="str">
        <f>IF(B209="","",VLOOKUP(B209,Reject!A:Q,11,0))</f>
        <v/>
      </c>
      <c r="L209" s="1" t="str">
        <f>IF(B209="","",VLOOKUP(B209,Reject!A:Q,12,0))</f>
        <v/>
      </c>
      <c r="M209" s="1" t="str">
        <f>IF(B209="","",VLOOKUP(B209,Reject!A:Q,13,0))</f>
        <v/>
      </c>
      <c r="N209" s="1" t="str">
        <f>IF(B209="","",VLOOKUP(B209,Reject!A:Q,14,0))</f>
        <v/>
      </c>
      <c r="O209" s="2" t="str">
        <f>IF(B209="","",VLOOKUP(B209,Reject!A:Q,15,0))</f>
        <v/>
      </c>
      <c r="P209" s="1" t="str">
        <f>IF(B209="","",VLOOKUP(B209,Reject!A:Q,16,0))</f>
        <v/>
      </c>
      <c r="Q209" s="1" t="str">
        <f>IF(B209="","",VLOOKUP(B209,Reject!A:Q,17,0))</f>
        <v/>
      </c>
      <c r="R209" s="72" t="str">
        <f t="shared" si="3"/>
        <v/>
      </c>
    </row>
    <row r="210" spans="2:18">
      <c r="B210" s="1" t="str">
        <f>IF($B$2=0,"",IF(COUNT($B$3:B209)+1&gt;$B$2,"",COUNT($B$3:B209)+1))</f>
        <v/>
      </c>
      <c r="C210" s="1" t="str">
        <f>IF(B210="","",VLOOKUP(B210,Reject!A:Q,3,0))</f>
        <v/>
      </c>
      <c r="D210" s="1" t="str">
        <f>IF(B210="","",VLOOKUP(B210,Reject!A:Q,4,0))</f>
        <v/>
      </c>
      <c r="E210" s="1" t="str">
        <f>IF(B210="","",VLOOKUP(B210,Reject!A:Q,5,0))</f>
        <v/>
      </c>
      <c r="F210" s="1" t="str">
        <f>IF(B210="","",VLOOKUP(B210,Reject!A:Q,6,0))</f>
        <v/>
      </c>
      <c r="G210" s="1" t="str">
        <f>IF(B210="","",VLOOKUP(B210,Reject!A:Q,7,0))</f>
        <v/>
      </c>
      <c r="H210" s="1" t="str">
        <f>IF(B210="","",VLOOKUP(B210,Reject!A:Q,8,0))</f>
        <v/>
      </c>
      <c r="I210" s="1" t="str">
        <f>IF(B210="","",VLOOKUP(B210,Reject!A:Q,9,0))</f>
        <v/>
      </c>
      <c r="J210" s="1" t="str">
        <f>IF(B210="","",VLOOKUP(B210,Reject!A:Q,10,0))</f>
        <v/>
      </c>
      <c r="K210" s="1" t="str">
        <f>IF(B210="","",VLOOKUP(B210,Reject!A:Q,11,0))</f>
        <v/>
      </c>
      <c r="L210" s="1" t="str">
        <f>IF(B210="","",VLOOKUP(B210,Reject!A:Q,12,0))</f>
        <v/>
      </c>
      <c r="M210" s="1" t="str">
        <f>IF(B210="","",VLOOKUP(B210,Reject!A:Q,13,0))</f>
        <v/>
      </c>
      <c r="N210" s="1" t="str">
        <f>IF(B210="","",VLOOKUP(B210,Reject!A:Q,14,0))</f>
        <v/>
      </c>
      <c r="O210" s="2" t="str">
        <f>IF(B210="","",VLOOKUP(B210,Reject!A:Q,15,0))</f>
        <v/>
      </c>
      <c r="P210" s="1" t="str">
        <f>IF(B210="","",VLOOKUP(B210,Reject!A:Q,16,0))</f>
        <v/>
      </c>
      <c r="Q210" s="1" t="str">
        <f>IF(B210="","",VLOOKUP(B210,Reject!A:Q,17,0))</f>
        <v/>
      </c>
      <c r="R210" s="72" t="str">
        <f t="shared" si="3"/>
        <v/>
      </c>
    </row>
    <row r="211" spans="2:18">
      <c r="B211" s="1" t="str">
        <f>IF($B$2=0,"",IF(COUNT($B$3:B210)+1&gt;$B$2,"",COUNT($B$3:B210)+1))</f>
        <v/>
      </c>
      <c r="C211" s="1" t="str">
        <f>IF(B211="","",VLOOKUP(B211,Reject!A:Q,3,0))</f>
        <v/>
      </c>
      <c r="D211" s="1" t="str">
        <f>IF(B211="","",VLOOKUP(B211,Reject!A:Q,4,0))</f>
        <v/>
      </c>
      <c r="E211" s="1" t="str">
        <f>IF(B211="","",VLOOKUP(B211,Reject!A:Q,5,0))</f>
        <v/>
      </c>
      <c r="F211" s="1" t="str">
        <f>IF(B211="","",VLOOKUP(B211,Reject!A:Q,6,0))</f>
        <v/>
      </c>
      <c r="G211" s="1" t="str">
        <f>IF(B211="","",VLOOKUP(B211,Reject!A:Q,7,0))</f>
        <v/>
      </c>
      <c r="H211" s="1" t="str">
        <f>IF(B211="","",VLOOKUP(B211,Reject!A:Q,8,0))</f>
        <v/>
      </c>
      <c r="I211" s="1" t="str">
        <f>IF(B211="","",VLOOKUP(B211,Reject!A:Q,9,0))</f>
        <v/>
      </c>
      <c r="J211" s="1" t="str">
        <f>IF(B211="","",VLOOKUP(B211,Reject!A:Q,10,0))</f>
        <v/>
      </c>
      <c r="K211" s="1" t="str">
        <f>IF(B211="","",VLOOKUP(B211,Reject!A:Q,11,0))</f>
        <v/>
      </c>
      <c r="L211" s="1" t="str">
        <f>IF(B211="","",VLOOKUP(B211,Reject!A:Q,12,0))</f>
        <v/>
      </c>
      <c r="M211" s="1" t="str">
        <f>IF(B211="","",VLOOKUP(B211,Reject!A:Q,13,0))</f>
        <v/>
      </c>
      <c r="N211" s="1" t="str">
        <f>IF(B211="","",VLOOKUP(B211,Reject!A:Q,14,0))</f>
        <v/>
      </c>
      <c r="O211" s="2" t="str">
        <f>IF(B211="","",VLOOKUP(B211,Reject!A:Q,15,0))</f>
        <v/>
      </c>
      <c r="P211" s="1" t="str">
        <f>IF(B211="","",VLOOKUP(B211,Reject!A:Q,16,0))</f>
        <v/>
      </c>
      <c r="Q211" s="1" t="str">
        <f>IF(B211="","",VLOOKUP(B211,Reject!A:Q,17,0))</f>
        <v/>
      </c>
      <c r="R211" s="72" t="str">
        <f t="shared" si="3"/>
        <v/>
      </c>
    </row>
    <row r="212" spans="2:18">
      <c r="B212" s="1" t="str">
        <f>IF($B$2=0,"",IF(COUNT($B$3:B211)+1&gt;$B$2,"",COUNT($B$3:B211)+1))</f>
        <v/>
      </c>
      <c r="C212" s="1" t="str">
        <f>IF(B212="","",VLOOKUP(B212,Reject!A:Q,3,0))</f>
        <v/>
      </c>
      <c r="D212" s="1" t="str">
        <f>IF(B212="","",VLOOKUP(B212,Reject!A:Q,4,0))</f>
        <v/>
      </c>
      <c r="E212" s="1" t="str">
        <f>IF(B212="","",VLOOKUP(B212,Reject!A:Q,5,0))</f>
        <v/>
      </c>
      <c r="F212" s="1" t="str">
        <f>IF(B212="","",VLOOKUP(B212,Reject!A:Q,6,0))</f>
        <v/>
      </c>
      <c r="G212" s="1" t="str">
        <f>IF(B212="","",VLOOKUP(B212,Reject!A:Q,7,0))</f>
        <v/>
      </c>
      <c r="H212" s="1" t="str">
        <f>IF(B212="","",VLOOKUP(B212,Reject!A:Q,8,0))</f>
        <v/>
      </c>
      <c r="I212" s="1" t="str">
        <f>IF(B212="","",VLOOKUP(B212,Reject!A:Q,9,0))</f>
        <v/>
      </c>
      <c r="J212" s="1" t="str">
        <f>IF(B212="","",VLOOKUP(B212,Reject!A:Q,10,0))</f>
        <v/>
      </c>
      <c r="K212" s="1" t="str">
        <f>IF(B212="","",VLOOKUP(B212,Reject!A:Q,11,0))</f>
        <v/>
      </c>
      <c r="L212" s="1" t="str">
        <f>IF(B212="","",VLOOKUP(B212,Reject!A:Q,12,0))</f>
        <v/>
      </c>
      <c r="M212" s="1" t="str">
        <f>IF(B212="","",VLOOKUP(B212,Reject!A:Q,13,0))</f>
        <v/>
      </c>
      <c r="N212" s="1" t="str">
        <f>IF(B212="","",VLOOKUP(B212,Reject!A:Q,14,0))</f>
        <v/>
      </c>
      <c r="O212" s="2" t="str">
        <f>IF(B212="","",VLOOKUP(B212,Reject!A:Q,15,0))</f>
        <v/>
      </c>
      <c r="P212" s="1" t="str">
        <f>IF(B212="","",VLOOKUP(B212,Reject!A:Q,16,0))</f>
        <v/>
      </c>
      <c r="Q212" s="1" t="str">
        <f>IF(B212="","",VLOOKUP(B212,Reject!A:Q,17,0))</f>
        <v/>
      </c>
      <c r="R212" s="72" t="str">
        <f t="shared" si="3"/>
        <v/>
      </c>
    </row>
    <row r="213" spans="2:18">
      <c r="B213" s="1" t="str">
        <f>IF($B$2=0,"",IF(COUNT($B$3:B212)+1&gt;$B$2,"",COUNT($B$3:B212)+1))</f>
        <v/>
      </c>
      <c r="C213" s="1" t="str">
        <f>IF(B213="","",VLOOKUP(B213,Reject!A:Q,3,0))</f>
        <v/>
      </c>
      <c r="D213" s="1" t="str">
        <f>IF(B213="","",VLOOKUP(B213,Reject!A:Q,4,0))</f>
        <v/>
      </c>
      <c r="E213" s="1" t="str">
        <f>IF(B213="","",VLOOKUP(B213,Reject!A:Q,5,0))</f>
        <v/>
      </c>
      <c r="F213" s="1" t="str">
        <f>IF(B213="","",VLOOKUP(B213,Reject!A:Q,6,0))</f>
        <v/>
      </c>
      <c r="G213" s="1" t="str">
        <f>IF(B213="","",VLOOKUP(B213,Reject!A:Q,7,0))</f>
        <v/>
      </c>
      <c r="H213" s="1" t="str">
        <f>IF(B213="","",VLOOKUP(B213,Reject!A:Q,8,0))</f>
        <v/>
      </c>
      <c r="I213" s="1" t="str">
        <f>IF(B213="","",VLOOKUP(B213,Reject!A:Q,9,0))</f>
        <v/>
      </c>
      <c r="J213" s="1" t="str">
        <f>IF(B213="","",VLOOKUP(B213,Reject!A:Q,10,0))</f>
        <v/>
      </c>
      <c r="K213" s="1" t="str">
        <f>IF(B213="","",VLOOKUP(B213,Reject!A:Q,11,0))</f>
        <v/>
      </c>
      <c r="L213" s="1" t="str">
        <f>IF(B213="","",VLOOKUP(B213,Reject!A:Q,12,0))</f>
        <v/>
      </c>
      <c r="M213" s="1" t="str">
        <f>IF(B213="","",VLOOKUP(B213,Reject!A:Q,13,0))</f>
        <v/>
      </c>
      <c r="N213" s="1" t="str">
        <f>IF(B213="","",VLOOKUP(B213,Reject!A:Q,14,0))</f>
        <v/>
      </c>
      <c r="O213" s="2" t="str">
        <f>IF(B213="","",VLOOKUP(B213,Reject!A:Q,15,0))</f>
        <v/>
      </c>
      <c r="P213" s="1" t="str">
        <f>IF(B213="","",VLOOKUP(B213,Reject!A:Q,16,0))</f>
        <v/>
      </c>
      <c r="Q213" s="1" t="str">
        <f>IF(B213="","",VLOOKUP(B213,Reject!A:Q,17,0))</f>
        <v/>
      </c>
      <c r="R213" s="72" t="str">
        <f t="shared" si="3"/>
        <v/>
      </c>
    </row>
    <row r="214" spans="2:18">
      <c r="B214" s="1" t="str">
        <f>IF($B$2=0,"",IF(COUNT($B$3:B213)+1&gt;$B$2,"",COUNT($B$3:B213)+1))</f>
        <v/>
      </c>
      <c r="C214" s="1" t="str">
        <f>IF(B214="","",VLOOKUP(B214,Reject!A:Q,3,0))</f>
        <v/>
      </c>
      <c r="D214" s="1" t="str">
        <f>IF(B214="","",VLOOKUP(B214,Reject!A:Q,4,0))</f>
        <v/>
      </c>
      <c r="E214" s="1" t="str">
        <f>IF(B214="","",VLOOKUP(B214,Reject!A:Q,5,0))</f>
        <v/>
      </c>
      <c r="F214" s="1" t="str">
        <f>IF(B214="","",VLOOKUP(B214,Reject!A:Q,6,0))</f>
        <v/>
      </c>
      <c r="G214" s="1" t="str">
        <f>IF(B214="","",VLOOKUP(B214,Reject!A:Q,7,0))</f>
        <v/>
      </c>
      <c r="H214" s="1" t="str">
        <f>IF(B214="","",VLOOKUP(B214,Reject!A:Q,8,0))</f>
        <v/>
      </c>
      <c r="I214" s="1" t="str">
        <f>IF(B214="","",VLOOKUP(B214,Reject!A:Q,9,0))</f>
        <v/>
      </c>
      <c r="J214" s="1" t="str">
        <f>IF(B214="","",VLOOKUP(B214,Reject!A:Q,10,0))</f>
        <v/>
      </c>
      <c r="K214" s="1" t="str">
        <f>IF(B214="","",VLOOKUP(B214,Reject!A:Q,11,0))</f>
        <v/>
      </c>
      <c r="L214" s="1" t="str">
        <f>IF(B214="","",VLOOKUP(B214,Reject!A:Q,12,0))</f>
        <v/>
      </c>
      <c r="M214" s="1" t="str">
        <f>IF(B214="","",VLOOKUP(B214,Reject!A:Q,13,0))</f>
        <v/>
      </c>
      <c r="N214" s="1" t="str">
        <f>IF(B214="","",VLOOKUP(B214,Reject!A:Q,14,0))</f>
        <v/>
      </c>
      <c r="O214" s="2" t="str">
        <f>IF(B214="","",VLOOKUP(B214,Reject!A:Q,15,0))</f>
        <v/>
      </c>
      <c r="P214" s="1" t="str">
        <f>IF(B214="","",VLOOKUP(B214,Reject!A:Q,16,0))</f>
        <v/>
      </c>
      <c r="Q214" s="1" t="str">
        <f>IF(B214="","",VLOOKUP(B214,Reject!A:Q,17,0))</f>
        <v/>
      </c>
      <c r="R214" s="72" t="str">
        <f t="shared" si="3"/>
        <v/>
      </c>
    </row>
    <row r="215" spans="2:18">
      <c r="B215" s="1" t="str">
        <f>IF($B$2=0,"",IF(COUNT($B$3:B214)+1&gt;$B$2,"",COUNT($B$3:B214)+1))</f>
        <v/>
      </c>
      <c r="C215" s="1" t="str">
        <f>IF(B215="","",VLOOKUP(B215,Reject!A:Q,3,0))</f>
        <v/>
      </c>
      <c r="D215" s="1" t="str">
        <f>IF(B215="","",VLOOKUP(B215,Reject!A:Q,4,0))</f>
        <v/>
      </c>
      <c r="E215" s="1" t="str">
        <f>IF(B215="","",VLOOKUP(B215,Reject!A:Q,5,0))</f>
        <v/>
      </c>
      <c r="F215" s="1" t="str">
        <f>IF(B215="","",VLOOKUP(B215,Reject!A:Q,6,0))</f>
        <v/>
      </c>
      <c r="G215" s="1" t="str">
        <f>IF(B215="","",VLOOKUP(B215,Reject!A:Q,7,0))</f>
        <v/>
      </c>
      <c r="H215" s="1" t="str">
        <f>IF(B215="","",VLOOKUP(B215,Reject!A:Q,8,0))</f>
        <v/>
      </c>
      <c r="I215" s="1" t="str">
        <f>IF(B215="","",VLOOKUP(B215,Reject!A:Q,9,0))</f>
        <v/>
      </c>
      <c r="J215" s="1" t="str">
        <f>IF(B215="","",VLOOKUP(B215,Reject!A:Q,10,0))</f>
        <v/>
      </c>
      <c r="K215" s="1" t="str">
        <f>IF(B215="","",VLOOKUP(B215,Reject!A:Q,11,0))</f>
        <v/>
      </c>
      <c r="L215" s="1" t="str">
        <f>IF(B215="","",VLOOKUP(B215,Reject!A:Q,12,0))</f>
        <v/>
      </c>
      <c r="M215" s="1" t="str">
        <f>IF(B215="","",VLOOKUP(B215,Reject!A:Q,13,0))</f>
        <v/>
      </c>
      <c r="N215" s="1" t="str">
        <f>IF(B215="","",VLOOKUP(B215,Reject!A:Q,14,0))</f>
        <v/>
      </c>
      <c r="O215" s="2" t="str">
        <f>IF(B215="","",VLOOKUP(B215,Reject!A:Q,15,0))</f>
        <v/>
      </c>
      <c r="P215" s="1" t="str">
        <f>IF(B215="","",VLOOKUP(B215,Reject!A:Q,16,0))</f>
        <v/>
      </c>
      <c r="Q215" s="1" t="str">
        <f>IF(B215="","",VLOOKUP(B215,Reject!A:Q,17,0))</f>
        <v/>
      </c>
      <c r="R215" s="72" t="str">
        <f t="shared" si="3"/>
        <v/>
      </c>
    </row>
    <row r="216" spans="2:18">
      <c r="B216" s="1" t="str">
        <f>IF($B$2=0,"",IF(COUNT($B$3:B215)+1&gt;$B$2,"",COUNT($B$3:B215)+1))</f>
        <v/>
      </c>
      <c r="C216" s="1" t="str">
        <f>IF(B216="","",VLOOKUP(B216,Reject!A:Q,3,0))</f>
        <v/>
      </c>
      <c r="D216" s="1" t="str">
        <f>IF(B216="","",VLOOKUP(B216,Reject!A:Q,4,0))</f>
        <v/>
      </c>
      <c r="E216" s="1" t="str">
        <f>IF(B216="","",VLOOKUP(B216,Reject!A:Q,5,0))</f>
        <v/>
      </c>
      <c r="F216" s="1" t="str">
        <f>IF(B216="","",VLOOKUP(B216,Reject!A:Q,6,0))</f>
        <v/>
      </c>
      <c r="G216" s="1" t="str">
        <f>IF(B216="","",VLOOKUP(B216,Reject!A:Q,7,0))</f>
        <v/>
      </c>
      <c r="H216" s="1" t="str">
        <f>IF(B216="","",VLOOKUP(B216,Reject!A:Q,8,0))</f>
        <v/>
      </c>
      <c r="I216" s="1" t="str">
        <f>IF(B216="","",VLOOKUP(B216,Reject!A:Q,9,0))</f>
        <v/>
      </c>
      <c r="J216" s="1" t="str">
        <f>IF(B216="","",VLOOKUP(B216,Reject!A:Q,10,0))</f>
        <v/>
      </c>
      <c r="K216" s="1" t="str">
        <f>IF(B216="","",VLOOKUP(B216,Reject!A:Q,11,0))</f>
        <v/>
      </c>
      <c r="L216" s="1" t="str">
        <f>IF(B216="","",VLOOKUP(B216,Reject!A:Q,12,0))</f>
        <v/>
      </c>
      <c r="M216" s="1" t="str">
        <f>IF(B216="","",VLOOKUP(B216,Reject!A:Q,13,0))</f>
        <v/>
      </c>
      <c r="N216" s="1" t="str">
        <f>IF(B216="","",VLOOKUP(B216,Reject!A:Q,14,0))</f>
        <v/>
      </c>
      <c r="O216" s="2" t="str">
        <f>IF(B216="","",VLOOKUP(B216,Reject!A:Q,15,0))</f>
        <v/>
      </c>
      <c r="P216" s="1" t="str">
        <f>IF(B216="","",VLOOKUP(B216,Reject!A:Q,16,0))</f>
        <v/>
      </c>
      <c r="Q216" s="1" t="str">
        <f>IF(B216="","",VLOOKUP(B216,Reject!A:Q,17,0))</f>
        <v/>
      </c>
      <c r="R216" s="72" t="str">
        <f t="shared" si="3"/>
        <v/>
      </c>
    </row>
    <row r="217" spans="2:18">
      <c r="B217" s="1" t="str">
        <f>IF($B$2=0,"",IF(COUNT($B$3:B216)+1&gt;$B$2,"",COUNT($B$3:B216)+1))</f>
        <v/>
      </c>
      <c r="C217" s="1" t="str">
        <f>IF(B217="","",VLOOKUP(B217,Reject!A:Q,3,0))</f>
        <v/>
      </c>
      <c r="D217" s="1" t="str">
        <f>IF(B217="","",VLOOKUP(B217,Reject!A:Q,4,0))</f>
        <v/>
      </c>
      <c r="E217" s="1" t="str">
        <f>IF(B217="","",VLOOKUP(B217,Reject!A:Q,5,0))</f>
        <v/>
      </c>
      <c r="F217" s="1" t="str">
        <f>IF(B217="","",VLOOKUP(B217,Reject!A:Q,6,0))</f>
        <v/>
      </c>
      <c r="G217" s="1" t="str">
        <f>IF(B217="","",VLOOKUP(B217,Reject!A:Q,7,0))</f>
        <v/>
      </c>
      <c r="H217" s="1" t="str">
        <f>IF(B217="","",VLOOKUP(B217,Reject!A:Q,8,0))</f>
        <v/>
      </c>
      <c r="I217" s="1" t="str">
        <f>IF(B217="","",VLOOKUP(B217,Reject!A:Q,9,0))</f>
        <v/>
      </c>
      <c r="J217" s="1" t="str">
        <f>IF(B217="","",VLOOKUP(B217,Reject!A:Q,10,0))</f>
        <v/>
      </c>
      <c r="K217" s="1" t="str">
        <f>IF(B217="","",VLOOKUP(B217,Reject!A:Q,11,0))</f>
        <v/>
      </c>
      <c r="L217" s="1" t="str">
        <f>IF(B217="","",VLOOKUP(B217,Reject!A:Q,12,0))</f>
        <v/>
      </c>
      <c r="M217" s="1" t="str">
        <f>IF(B217="","",VLOOKUP(B217,Reject!A:Q,13,0))</f>
        <v/>
      </c>
      <c r="N217" s="1" t="str">
        <f>IF(B217="","",VLOOKUP(B217,Reject!A:Q,14,0))</f>
        <v/>
      </c>
      <c r="O217" s="2" t="str">
        <f>IF(B217="","",VLOOKUP(B217,Reject!A:Q,15,0))</f>
        <v/>
      </c>
      <c r="P217" s="1" t="str">
        <f>IF(B217="","",VLOOKUP(B217,Reject!A:Q,16,0))</f>
        <v/>
      </c>
      <c r="Q217" s="1" t="str">
        <f>IF(B217="","",VLOOKUP(B217,Reject!A:Q,17,0))</f>
        <v/>
      </c>
      <c r="R217" s="72" t="str">
        <f t="shared" si="3"/>
        <v/>
      </c>
    </row>
    <row r="218" spans="2:18">
      <c r="B218" s="1" t="str">
        <f>IF($B$2=0,"",IF(COUNT($B$3:B217)+1&gt;$B$2,"",COUNT($B$3:B217)+1))</f>
        <v/>
      </c>
      <c r="C218" s="1" t="str">
        <f>IF(B218="","",VLOOKUP(B218,Reject!A:Q,3,0))</f>
        <v/>
      </c>
      <c r="D218" s="1" t="str">
        <f>IF(B218="","",VLOOKUP(B218,Reject!A:Q,4,0))</f>
        <v/>
      </c>
      <c r="E218" s="1" t="str">
        <f>IF(B218="","",VLOOKUP(B218,Reject!A:Q,5,0))</f>
        <v/>
      </c>
      <c r="F218" s="1" t="str">
        <f>IF(B218="","",VLOOKUP(B218,Reject!A:Q,6,0))</f>
        <v/>
      </c>
      <c r="G218" s="1" t="str">
        <f>IF(B218="","",VLOOKUP(B218,Reject!A:Q,7,0))</f>
        <v/>
      </c>
      <c r="H218" s="1" t="str">
        <f>IF(B218="","",VLOOKUP(B218,Reject!A:Q,8,0))</f>
        <v/>
      </c>
      <c r="I218" s="1" t="str">
        <f>IF(B218="","",VLOOKUP(B218,Reject!A:Q,9,0))</f>
        <v/>
      </c>
      <c r="J218" s="1" t="str">
        <f>IF(B218="","",VLOOKUP(B218,Reject!A:Q,10,0))</f>
        <v/>
      </c>
      <c r="K218" s="1" t="str">
        <f>IF(B218="","",VLOOKUP(B218,Reject!A:Q,11,0))</f>
        <v/>
      </c>
      <c r="L218" s="1" t="str">
        <f>IF(B218="","",VLOOKUP(B218,Reject!A:Q,12,0))</f>
        <v/>
      </c>
      <c r="M218" s="1" t="str">
        <f>IF(B218="","",VLOOKUP(B218,Reject!A:Q,13,0))</f>
        <v/>
      </c>
      <c r="N218" s="1" t="str">
        <f>IF(B218="","",VLOOKUP(B218,Reject!A:Q,14,0))</f>
        <v/>
      </c>
      <c r="O218" s="2" t="str">
        <f>IF(B218="","",VLOOKUP(B218,Reject!A:Q,15,0))</f>
        <v/>
      </c>
      <c r="P218" s="1" t="str">
        <f>IF(B218="","",VLOOKUP(B218,Reject!A:Q,16,0))</f>
        <v/>
      </c>
      <c r="Q218" s="1" t="str">
        <f>IF(B218="","",VLOOKUP(B218,Reject!A:Q,17,0))</f>
        <v/>
      </c>
      <c r="R218" s="72" t="str">
        <f t="shared" si="3"/>
        <v/>
      </c>
    </row>
    <row r="219" spans="2:18">
      <c r="B219" s="1" t="str">
        <f>IF($B$2=0,"",IF(COUNT($B$3:B218)+1&gt;$B$2,"",COUNT($B$3:B218)+1))</f>
        <v/>
      </c>
      <c r="C219" s="1" t="str">
        <f>IF(B219="","",VLOOKUP(B219,Reject!A:Q,3,0))</f>
        <v/>
      </c>
      <c r="D219" s="1" t="str">
        <f>IF(B219="","",VLOOKUP(B219,Reject!A:Q,4,0))</f>
        <v/>
      </c>
      <c r="E219" s="1" t="str">
        <f>IF(B219="","",VLOOKUP(B219,Reject!A:Q,5,0))</f>
        <v/>
      </c>
      <c r="F219" s="1" t="str">
        <f>IF(B219="","",VLOOKUP(B219,Reject!A:Q,6,0))</f>
        <v/>
      </c>
      <c r="G219" s="1" t="str">
        <f>IF(B219="","",VLOOKUP(B219,Reject!A:Q,7,0))</f>
        <v/>
      </c>
      <c r="H219" s="1" t="str">
        <f>IF(B219="","",VLOOKUP(B219,Reject!A:Q,8,0))</f>
        <v/>
      </c>
      <c r="I219" s="1" t="str">
        <f>IF(B219="","",VLOOKUP(B219,Reject!A:Q,9,0))</f>
        <v/>
      </c>
      <c r="J219" s="1" t="str">
        <f>IF(B219="","",VLOOKUP(B219,Reject!A:Q,10,0))</f>
        <v/>
      </c>
      <c r="K219" s="1" t="str">
        <f>IF(B219="","",VLOOKUP(B219,Reject!A:Q,11,0))</f>
        <v/>
      </c>
      <c r="L219" s="1" t="str">
        <f>IF(B219="","",VLOOKUP(B219,Reject!A:Q,12,0))</f>
        <v/>
      </c>
      <c r="M219" s="1" t="str">
        <f>IF(B219="","",VLOOKUP(B219,Reject!A:Q,13,0))</f>
        <v/>
      </c>
      <c r="N219" s="1" t="str">
        <f>IF(B219="","",VLOOKUP(B219,Reject!A:Q,14,0))</f>
        <v/>
      </c>
      <c r="O219" s="2" t="str">
        <f>IF(B219="","",VLOOKUP(B219,Reject!A:Q,15,0))</f>
        <v/>
      </c>
      <c r="P219" s="1" t="str">
        <f>IF(B219="","",VLOOKUP(B219,Reject!A:Q,16,0))</f>
        <v/>
      </c>
      <c r="Q219" s="1" t="str">
        <f>IF(B219="","",VLOOKUP(B219,Reject!A:Q,17,0))</f>
        <v/>
      </c>
      <c r="R219" s="72" t="str">
        <f t="shared" si="3"/>
        <v/>
      </c>
    </row>
    <row r="220" spans="2:18">
      <c r="B220" s="1" t="str">
        <f>IF($B$2=0,"",IF(COUNT($B$3:B219)+1&gt;$B$2,"",COUNT($B$3:B219)+1))</f>
        <v/>
      </c>
      <c r="C220" s="1" t="str">
        <f>IF(B220="","",VLOOKUP(B220,Reject!A:Q,3,0))</f>
        <v/>
      </c>
      <c r="D220" s="1" t="str">
        <f>IF(B220="","",VLOOKUP(B220,Reject!A:Q,4,0))</f>
        <v/>
      </c>
      <c r="E220" s="1" t="str">
        <f>IF(B220="","",VLOOKUP(B220,Reject!A:Q,5,0))</f>
        <v/>
      </c>
      <c r="F220" s="1" t="str">
        <f>IF(B220="","",VLOOKUP(B220,Reject!A:Q,6,0))</f>
        <v/>
      </c>
      <c r="G220" s="1" t="str">
        <f>IF(B220="","",VLOOKUP(B220,Reject!A:Q,7,0))</f>
        <v/>
      </c>
      <c r="H220" s="1" t="str">
        <f>IF(B220="","",VLOOKUP(B220,Reject!A:Q,8,0))</f>
        <v/>
      </c>
      <c r="I220" s="1" t="str">
        <f>IF(B220="","",VLOOKUP(B220,Reject!A:Q,9,0))</f>
        <v/>
      </c>
      <c r="J220" s="1" t="str">
        <f>IF(B220="","",VLOOKUP(B220,Reject!A:Q,10,0))</f>
        <v/>
      </c>
      <c r="K220" s="1" t="str">
        <f>IF(B220="","",VLOOKUP(B220,Reject!A:Q,11,0))</f>
        <v/>
      </c>
      <c r="L220" s="1" t="str">
        <f>IF(B220="","",VLOOKUP(B220,Reject!A:Q,12,0))</f>
        <v/>
      </c>
      <c r="M220" s="1" t="str">
        <f>IF(B220="","",VLOOKUP(B220,Reject!A:Q,13,0))</f>
        <v/>
      </c>
      <c r="N220" s="1" t="str">
        <f>IF(B220="","",VLOOKUP(B220,Reject!A:Q,14,0))</f>
        <v/>
      </c>
      <c r="O220" s="2" t="str">
        <f>IF(B220="","",VLOOKUP(B220,Reject!A:Q,15,0))</f>
        <v/>
      </c>
      <c r="P220" s="1" t="str">
        <f>IF(B220="","",VLOOKUP(B220,Reject!A:Q,16,0))</f>
        <v/>
      </c>
      <c r="Q220" s="1" t="str">
        <f>IF(B220="","",VLOOKUP(B220,Reject!A:Q,17,0))</f>
        <v/>
      </c>
      <c r="R220" s="72" t="str">
        <f t="shared" si="3"/>
        <v/>
      </c>
    </row>
    <row r="221" spans="2:18">
      <c r="B221" s="1" t="str">
        <f>IF($B$2=0,"",IF(COUNT($B$3:B220)+1&gt;$B$2,"",COUNT($B$3:B220)+1))</f>
        <v/>
      </c>
      <c r="C221" s="1" t="str">
        <f>IF(B221="","",VLOOKUP(B221,Reject!A:Q,3,0))</f>
        <v/>
      </c>
      <c r="D221" s="1" t="str">
        <f>IF(B221="","",VLOOKUP(B221,Reject!A:Q,4,0))</f>
        <v/>
      </c>
      <c r="E221" s="1" t="str">
        <f>IF(B221="","",VLOOKUP(B221,Reject!A:Q,5,0))</f>
        <v/>
      </c>
      <c r="F221" s="1" t="str">
        <f>IF(B221="","",VLOOKUP(B221,Reject!A:Q,6,0))</f>
        <v/>
      </c>
      <c r="G221" s="1" t="str">
        <f>IF(B221="","",VLOOKUP(B221,Reject!A:Q,7,0))</f>
        <v/>
      </c>
      <c r="H221" s="1" t="str">
        <f>IF(B221="","",VLOOKUP(B221,Reject!A:Q,8,0))</f>
        <v/>
      </c>
      <c r="I221" s="1" t="str">
        <f>IF(B221="","",VLOOKUP(B221,Reject!A:Q,9,0))</f>
        <v/>
      </c>
      <c r="J221" s="1" t="str">
        <f>IF(B221="","",VLOOKUP(B221,Reject!A:Q,10,0))</f>
        <v/>
      </c>
      <c r="K221" s="1" t="str">
        <f>IF(B221="","",VLOOKUP(B221,Reject!A:Q,11,0))</f>
        <v/>
      </c>
      <c r="L221" s="1" t="str">
        <f>IF(B221="","",VLOOKUP(B221,Reject!A:Q,12,0))</f>
        <v/>
      </c>
      <c r="M221" s="1" t="str">
        <f>IF(B221="","",VLOOKUP(B221,Reject!A:Q,13,0))</f>
        <v/>
      </c>
      <c r="N221" s="1" t="str">
        <f>IF(B221="","",VLOOKUP(B221,Reject!A:Q,14,0))</f>
        <v/>
      </c>
      <c r="O221" s="2" t="str">
        <f>IF(B221="","",VLOOKUP(B221,Reject!A:Q,15,0))</f>
        <v/>
      </c>
      <c r="P221" s="1" t="str">
        <f>IF(B221="","",VLOOKUP(B221,Reject!A:Q,16,0))</f>
        <v/>
      </c>
      <c r="Q221" s="1" t="str">
        <f>IF(B221="","",VLOOKUP(B221,Reject!A:Q,17,0))</f>
        <v/>
      </c>
      <c r="R221" s="72" t="str">
        <f t="shared" si="3"/>
        <v/>
      </c>
    </row>
    <row r="222" spans="2:18">
      <c r="B222" s="1" t="str">
        <f>IF($B$2=0,"",IF(COUNT($B$3:B221)+1&gt;$B$2,"",COUNT($B$3:B221)+1))</f>
        <v/>
      </c>
      <c r="C222" s="1" t="str">
        <f>IF(B222="","",VLOOKUP(B222,Reject!A:Q,3,0))</f>
        <v/>
      </c>
      <c r="D222" s="1" t="str">
        <f>IF(B222="","",VLOOKUP(B222,Reject!A:Q,4,0))</f>
        <v/>
      </c>
      <c r="E222" s="1" t="str">
        <f>IF(B222="","",VLOOKUP(B222,Reject!A:Q,5,0))</f>
        <v/>
      </c>
      <c r="F222" s="1" t="str">
        <f>IF(B222="","",VLOOKUP(B222,Reject!A:Q,6,0))</f>
        <v/>
      </c>
      <c r="G222" s="1" t="str">
        <f>IF(B222="","",VLOOKUP(B222,Reject!A:Q,7,0))</f>
        <v/>
      </c>
      <c r="H222" s="1" t="str">
        <f>IF(B222="","",VLOOKUP(B222,Reject!A:Q,8,0))</f>
        <v/>
      </c>
      <c r="I222" s="1" t="str">
        <f>IF(B222="","",VLOOKUP(B222,Reject!A:Q,9,0))</f>
        <v/>
      </c>
      <c r="J222" s="1" t="str">
        <f>IF(B222="","",VLOOKUP(B222,Reject!A:Q,10,0))</f>
        <v/>
      </c>
      <c r="K222" s="1" t="str">
        <f>IF(B222="","",VLOOKUP(B222,Reject!A:Q,11,0))</f>
        <v/>
      </c>
      <c r="L222" s="1" t="str">
        <f>IF(B222="","",VLOOKUP(B222,Reject!A:Q,12,0))</f>
        <v/>
      </c>
      <c r="M222" s="1" t="str">
        <f>IF(B222="","",VLOOKUP(B222,Reject!A:Q,13,0))</f>
        <v/>
      </c>
      <c r="N222" s="1" t="str">
        <f>IF(B222="","",VLOOKUP(B222,Reject!A:Q,14,0))</f>
        <v/>
      </c>
      <c r="O222" s="2" t="str">
        <f>IF(B222="","",VLOOKUP(B222,Reject!A:Q,15,0))</f>
        <v/>
      </c>
      <c r="P222" s="1" t="str">
        <f>IF(B222="","",VLOOKUP(B222,Reject!A:Q,16,0))</f>
        <v/>
      </c>
      <c r="Q222" s="1" t="str">
        <f>IF(B222="","",VLOOKUP(B222,Reject!A:Q,17,0))</f>
        <v/>
      </c>
      <c r="R222" s="72" t="str">
        <f t="shared" si="3"/>
        <v/>
      </c>
    </row>
    <row r="223" spans="2:18">
      <c r="B223" s="1" t="str">
        <f>IF($B$2=0,"",IF(COUNT($B$3:B222)+1&gt;$B$2,"",COUNT($B$3:B222)+1))</f>
        <v/>
      </c>
      <c r="C223" s="1" t="str">
        <f>IF(B223="","",VLOOKUP(B223,Reject!A:Q,3,0))</f>
        <v/>
      </c>
      <c r="D223" s="1" t="str">
        <f>IF(B223="","",VLOOKUP(B223,Reject!A:Q,4,0))</f>
        <v/>
      </c>
      <c r="E223" s="1" t="str">
        <f>IF(B223="","",VLOOKUP(B223,Reject!A:Q,5,0))</f>
        <v/>
      </c>
      <c r="F223" s="1" t="str">
        <f>IF(B223="","",VLOOKUP(B223,Reject!A:Q,6,0))</f>
        <v/>
      </c>
      <c r="G223" s="1" t="str">
        <f>IF(B223="","",VLOOKUP(B223,Reject!A:Q,7,0))</f>
        <v/>
      </c>
      <c r="H223" s="1" t="str">
        <f>IF(B223="","",VLOOKUP(B223,Reject!A:Q,8,0))</f>
        <v/>
      </c>
      <c r="I223" s="1" t="str">
        <f>IF(B223="","",VLOOKUP(B223,Reject!A:Q,9,0))</f>
        <v/>
      </c>
      <c r="J223" s="1" t="str">
        <f>IF(B223="","",VLOOKUP(B223,Reject!A:Q,10,0))</f>
        <v/>
      </c>
      <c r="K223" s="1" t="str">
        <f>IF(B223="","",VLOOKUP(B223,Reject!A:Q,11,0))</f>
        <v/>
      </c>
      <c r="L223" s="1" t="str">
        <f>IF(B223="","",VLOOKUP(B223,Reject!A:Q,12,0))</f>
        <v/>
      </c>
      <c r="M223" s="1" t="str">
        <f>IF(B223="","",VLOOKUP(B223,Reject!A:Q,13,0))</f>
        <v/>
      </c>
      <c r="N223" s="1" t="str">
        <f>IF(B223="","",VLOOKUP(B223,Reject!A:Q,14,0))</f>
        <v/>
      </c>
      <c r="O223" s="2" t="str">
        <f>IF(B223="","",VLOOKUP(B223,Reject!A:Q,15,0))</f>
        <v/>
      </c>
      <c r="P223" s="1" t="str">
        <f>IF(B223="","",VLOOKUP(B223,Reject!A:Q,16,0))</f>
        <v/>
      </c>
      <c r="Q223" s="1" t="str">
        <f>IF(B223="","",VLOOKUP(B223,Reject!A:Q,17,0))</f>
        <v/>
      </c>
      <c r="R223" s="72" t="str">
        <f t="shared" si="3"/>
        <v/>
      </c>
    </row>
    <row r="224" spans="2:18">
      <c r="B224" s="1" t="str">
        <f>IF($B$2=0,"",IF(COUNT($B$3:B223)+1&gt;$B$2,"",COUNT($B$3:B223)+1))</f>
        <v/>
      </c>
      <c r="C224" s="1" t="str">
        <f>IF(B224="","",VLOOKUP(B224,Reject!A:Q,3,0))</f>
        <v/>
      </c>
      <c r="D224" s="1" t="str">
        <f>IF(B224="","",VLOOKUP(B224,Reject!A:Q,4,0))</f>
        <v/>
      </c>
      <c r="E224" s="1" t="str">
        <f>IF(B224="","",VLOOKUP(B224,Reject!A:Q,5,0))</f>
        <v/>
      </c>
      <c r="F224" s="1" t="str">
        <f>IF(B224="","",VLOOKUP(B224,Reject!A:Q,6,0))</f>
        <v/>
      </c>
      <c r="G224" s="1" t="str">
        <f>IF(B224="","",VLOOKUP(B224,Reject!A:Q,7,0))</f>
        <v/>
      </c>
      <c r="H224" s="1" t="str">
        <f>IF(B224="","",VLOOKUP(B224,Reject!A:Q,8,0))</f>
        <v/>
      </c>
      <c r="I224" s="1" t="str">
        <f>IF(B224="","",VLOOKUP(B224,Reject!A:Q,9,0))</f>
        <v/>
      </c>
      <c r="J224" s="1" t="str">
        <f>IF(B224="","",VLOOKUP(B224,Reject!A:Q,10,0))</f>
        <v/>
      </c>
      <c r="K224" s="1" t="str">
        <f>IF(B224="","",VLOOKUP(B224,Reject!A:Q,11,0))</f>
        <v/>
      </c>
      <c r="L224" s="1" t="str">
        <f>IF(B224="","",VLOOKUP(B224,Reject!A:Q,12,0))</f>
        <v/>
      </c>
      <c r="M224" s="1" t="str">
        <f>IF(B224="","",VLOOKUP(B224,Reject!A:Q,13,0))</f>
        <v/>
      </c>
      <c r="N224" s="1" t="str">
        <f>IF(B224="","",VLOOKUP(B224,Reject!A:Q,14,0))</f>
        <v/>
      </c>
      <c r="O224" s="2" t="str">
        <f>IF(B224="","",VLOOKUP(B224,Reject!A:Q,15,0))</f>
        <v/>
      </c>
      <c r="P224" s="1" t="str">
        <f>IF(B224="","",VLOOKUP(B224,Reject!A:Q,16,0))</f>
        <v/>
      </c>
      <c r="Q224" s="1" t="str">
        <f>IF(B224="","",VLOOKUP(B224,Reject!A:Q,17,0))</f>
        <v/>
      </c>
      <c r="R224" s="72" t="str">
        <f t="shared" si="3"/>
        <v/>
      </c>
    </row>
    <row r="225" spans="2:18">
      <c r="B225" s="1" t="str">
        <f>IF($B$2=0,"",IF(COUNT($B$3:B224)+1&gt;$B$2,"",COUNT($B$3:B224)+1))</f>
        <v/>
      </c>
      <c r="C225" s="1" t="str">
        <f>IF(B225="","",VLOOKUP(B225,Reject!A:Q,3,0))</f>
        <v/>
      </c>
      <c r="D225" s="1" t="str">
        <f>IF(B225="","",VLOOKUP(B225,Reject!A:Q,4,0))</f>
        <v/>
      </c>
      <c r="E225" s="1" t="str">
        <f>IF(B225="","",VLOOKUP(B225,Reject!A:Q,5,0))</f>
        <v/>
      </c>
      <c r="F225" s="1" t="str">
        <f>IF(B225="","",VLOOKUP(B225,Reject!A:Q,6,0))</f>
        <v/>
      </c>
      <c r="G225" s="1" t="str">
        <f>IF(B225="","",VLOOKUP(B225,Reject!A:Q,7,0))</f>
        <v/>
      </c>
      <c r="H225" s="1" t="str">
        <f>IF(B225="","",VLOOKUP(B225,Reject!A:Q,8,0))</f>
        <v/>
      </c>
      <c r="I225" s="1" t="str">
        <f>IF(B225="","",VLOOKUP(B225,Reject!A:Q,9,0))</f>
        <v/>
      </c>
      <c r="J225" s="1" t="str">
        <f>IF(B225="","",VLOOKUP(B225,Reject!A:Q,10,0))</f>
        <v/>
      </c>
      <c r="K225" s="1" t="str">
        <f>IF(B225="","",VLOOKUP(B225,Reject!A:Q,11,0))</f>
        <v/>
      </c>
      <c r="L225" s="1" t="str">
        <f>IF(B225="","",VLOOKUP(B225,Reject!A:Q,12,0))</f>
        <v/>
      </c>
      <c r="M225" s="1" t="str">
        <f>IF(B225="","",VLOOKUP(B225,Reject!A:Q,13,0))</f>
        <v/>
      </c>
      <c r="N225" s="1" t="str">
        <f>IF(B225="","",VLOOKUP(B225,Reject!A:Q,14,0))</f>
        <v/>
      </c>
      <c r="O225" s="2" t="str">
        <f>IF(B225="","",VLOOKUP(B225,Reject!A:Q,15,0))</f>
        <v/>
      </c>
      <c r="P225" s="1" t="str">
        <f>IF(B225="","",VLOOKUP(B225,Reject!A:Q,16,0))</f>
        <v/>
      </c>
      <c r="Q225" s="1" t="str">
        <f>IF(B225="","",VLOOKUP(B225,Reject!A:Q,17,0))</f>
        <v/>
      </c>
      <c r="R225" s="72" t="str">
        <f t="shared" si="3"/>
        <v/>
      </c>
    </row>
    <row r="226" spans="2:18">
      <c r="B226" s="1" t="str">
        <f>IF($B$2=0,"",IF(COUNT($B$3:B225)+1&gt;$B$2,"",COUNT($B$3:B225)+1))</f>
        <v/>
      </c>
      <c r="C226" s="1" t="str">
        <f>IF(B226="","",VLOOKUP(B226,Reject!A:Q,3,0))</f>
        <v/>
      </c>
      <c r="D226" s="1" t="str">
        <f>IF(B226="","",VLOOKUP(B226,Reject!A:Q,4,0))</f>
        <v/>
      </c>
      <c r="E226" s="1" t="str">
        <f>IF(B226="","",VLOOKUP(B226,Reject!A:Q,5,0))</f>
        <v/>
      </c>
      <c r="F226" s="1" t="str">
        <f>IF(B226="","",VLOOKUP(B226,Reject!A:Q,6,0))</f>
        <v/>
      </c>
      <c r="G226" s="1" t="str">
        <f>IF(B226="","",VLOOKUP(B226,Reject!A:Q,7,0))</f>
        <v/>
      </c>
      <c r="H226" s="1" t="str">
        <f>IF(B226="","",VLOOKUP(B226,Reject!A:Q,8,0))</f>
        <v/>
      </c>
      <c r="I226" s="1" t="str">
        <f>IF(B226="","",VLOOKUP(B226,Reject!A:Q,9,0))</f>
        <v/>
      </c>
      <c r="J226" s="1" t="str">
        <f>IF(B226="","",VLOOKUP(B226,Reject!A:Q,10,0))</f>
        <v/>
      </c>
      <c r="K226" s="1" t="str">
        <f>IF(B226="","",VLOOKUP(B226,Reject!A:Q,11,0))</f>
        <v/>
      </c>
      <c r="L226" s="1" t="str">
        <f>IF(B226="","",VLOOKUP(B226,Reject!A:Q,12,0))</f>
        <v/>
      </c>
      <c r="M226" s="1" t="str">
        <f>IF(B226="","",VLOOKUP(B226,Reject!A:Q,13,0))</f>
        <v/>
      </c>
      <c r="N226" s="1" t="str">
        <f>IF(B226="","",VLOOKUP(B226,Reject!A:Q,14,0))</f>
        <v/>
      </c>
      <c r="O226" s="2" t="str">
        <f>IF(B226="","",VLOOKUP(B226,Reject!A:Q,15,0))</f>
        <v/>
      </c>
      <c r="P226" s="1" t="str">
        <f>IF(B226="","",VLOOKUP(B226,Reject!A:Q,16,0))</f>
        <v/>
      </c>
      <c r="Q226" s="1" t="str">
        <f>IF(B226="","",VLOOKUP(B226,Reject!A:Q,17,0))</f>
        <v/>
      </c>
      <c r="R226" s="72" t="str">
        <f t="shared" si="3"/>
        <v/>
      </c>
    </row>
    <row r="227" spans="2:18">
      <c r="B227" s="1" t="str">
        <f>IF($B$2=0,"",IF(COUNT($B$3:B226)+1&gt;$B$2,"",COUNT($B$3:B226)+1))</f>
        <v/>
      </c>
      <c r="C227" s="1" t="str">
        <f>IF(B227="","",VLOOKUP(B227,Reject!A:Q,3,0))</f>
        <v/>
      </c>
      <c r="D227" s="1" t="str">
        <f>IF(B227="","",VLOOKUP(B227,Reject!A:Q,4,0))</f>
        <v/>
      </c>
      <c r="E227" s="1" t="str">
        <f>IF(B227="","",VLOOKUP(B227,Reject!A:Q,5,0))</f>
        <v/>
      </c>
      <c r="F227" s="1" t="str">
        <f>IF(B227="","",VLOOKUP(B227,Reject!A:Q,6,0))</f>
        <v/>
      </c>
      <c r="G227" s="1" t="str">
        <f>IF(B227="","",VLOOKUP(B227,Reject!A:Q,7,0))</f>
        <v/>
      </c>
      <c r="H227" s="1" t="str">
        <f>IF(B227="","",VLOOKUP(B227,Reject!A:Q,8,0))</f>
        <v/>
      </c>
      <c r="I227" s="1" t="str">
        <f>IF(B227="","",VLOOKUP(B227,Reject!A:Q,9,0))</f>
        <v/>
      </c>
      <c r="J227" s="1" t="str">
        <f>IF(B227="","",VLOOKUP(B227,Reject!A:Q,10,0))</f>
        <v/>
      </c>
      <c r="K227" s="1" t="str">
        <f>IF(B227="","",VLOOKUP(B227,Reject!A:Q,11,0))</f>
        <v/>
      </c>
      <c r="L227" s="1" t="str">
        <f>IF(B227="","",VLOOKUP(B227,Reject!A:Q,12,0))</f>
        <v/>
      </c>
      <c r="M227" s="1" t="str">
        <f>IF(B227="","",VLOOKUP(B227,Reject!A:Q,13,0))</f>
        <v/>
      </c>
      <c r="N227" s="1" t="str">
        <f>IF(B227="","",VLOOKUP(B227,Reject!A:Q,14,0))</f>
        <v/>
      </c>
      <c r="O227" s="2" t="str">
        <f>IF(B227="","",VLOOKUP(B227,Reject!A:Q,15,0))</f>
        <v/>
      </c>
      <c r="P227" s="1" t="str">
        <f>IF(B227="","",VLOOKUP(B227,Reject!A:Q,16,0))</f>
        <v/>
      </c>
      <c r="Q227" s="1" t="str">
        <f>IF(B227="","",VLOOKUP(B227,Reject!A:Q,17,0))</f>
        <v/>
      </c>
      <c r="R227" s="72" t="str">
        <f t="shared" si="3"/>
        <v/>
      </c>
    </row>
    <row r="228" spans="2:18">
      <c r="B228" s="1" t="str">
        <f>IF($B$2=0,"",IF(COUNT($B$3:B227)+1&gt;$B$2,"",COUNT($B$3:B227)+1))</f>
        <v/>
      </c>
      <c r="C228" s="1" t="str">
        <f>IF(B228="","",VLOOKUP(B228,Reject!A:Q,3,0))</f>
        <v/>
      </c>
      <c r="D228" s="1" t="str">
        <f>IF(B228="","",VLOOKUP(B228,Reject!A:Q,4,0))</f>
        <v/>
      </c>
      <c r="E228" s="1" t="str">
        <f>IF(B228="","",VLOOKUP(B228,Reject!A:Q,5,0))</f>
        <v/>
      </c>
      <c r="F228" s="1" t="str">
        <f>IF(B228="","",VLOOKUP(B228,Reject!A:Q,6,0))</f>
        <v/>
      </c>
      <c r="G228" s="1" t="str">
        <f>IF(B228="","",VLOOKUP(B228,Reject!A:Q,7,0))</f>
        <v/>
      </c>
      <c r="H228" s="1" t="str">
        <f>IF(B228="","",VLOOKUP(B228,Reject!A:Q,8,0))</f>
        <v/>
      </c>
      <c r="I228" s="1" t="str">
        <f>IF(B228="","",VLOOKUP(B228,Reject!A:Q,9,0))</f>
        <v/>
      </c>
      <c r="J228" s="1" t="str">
        <f>IF(B228="","",VLOOKUP(B228,Reject!A:Q,10,0))</f>
        <v/>
      </c>
      <c r="K228" s="1" t="str">
        <f>IF(B228="","",VLOOKUP(B228,Reject!A:Q,11,0))</f>
        <v/>
      </c>
      <c r="L228" s="1" t="str">
        <f>IF(B228="","",VLOOKUP(B228,Reject!A:Q,12,0))</f>
        <v/>
      </c>
      <c r="M228" s="1" t="str">
        <f>IF(B228="","",VLOOKUP(B228,Reject!A:Q,13,0))</f>
        <v/>
      </c>
      <c r="N228" s="1" t="str">
        <f>IF(B228="","",VLOOKUP(B228,Reject!A:Q,14,0))</f>
        <v/>
      </c>
      <c r="O228" s="2" t="str">
        <f>IF(B228="","",VLOOKUP(B228,Reject!A:Q,15,0))</f>
        <v/>
      </c>
      <c r="P228" s="1" t="str">
        <f>IF(B228="","",VLOOKUP(B228,Reject!A:Q,16,0))</f>
        <v/>
      </c>
      <c r="Q228" s="1" t="str">
        <f>IF(B228="","",VLOOKUP(B228,Reject!A:Q,17,0))</f>
        <v/>
      </c>
      <c r="R228" s="72" t="str">
        <f t="shared" si="3"/>
        <v/>
      </c>
    </row>
    <row r="229" spans="2:18">
      <c r="B229" s="1" t="str">
        <f>IF($B$2=0,"",IF(COUNT($B$3:B228)+1&gt;$B$2,"",COUNT($B$3:B228)+1))</f>
        <v/>
      </c>
      <c r="C229" s="1" t="str">
        <f>IF(B229="","",VLOOKUP(B229,Reject!A:Q,3,0))</f>
        <v/>
      </c>
      <c r="D229" s="1" t="str">
        <f>IF(B229="","",VLOOKUP(B229,Reject!A:Q,4,0))</f>
        <v/>
      </c>
      <c r="E229" s="1" t="str">
        <f>IF(B229="","",VLOOKUP(B229,Reject!A:Q,5,0))</f>
        <v/>
      </c>
      <c r="F229" s="1" t="str">
        <f>IF(B229="","",VLOOKUP(B229,Reject!A:Q,6,0))</f>
        <v/>
      </c>
      <c r="G229" s="1" t="str">
        <f>IF(B229="","",VLOOKUP(B229,Reject!A:Q,7,0))</f>
        <v/>
      </c>
      <c r="H229" s="1" t="str">
        <f>IF(B229="","",VLOOKUP(B229,Reject!A:Q,8,0))</f>
        <v/>
      </c>
      <c r="I229" s="1" t="str">
        <f>IF(B229="","",VLOOKUP(B229,Reject!A:Q,9,0))</f>
        <v/>
      </c>
      <c r="J229" s="1" t="str">
        <f>IF(B229="","",VLOOKUP(B229,Reject!A:Q,10,0))</f>
        <v/>
      </c>
      <c r="K229" s="1" t="str">
        <f>IF(B229="","",VLOOKUP(B229,Reject!A:Q,11,0))</f>
        <v/>
      </c>
      <c r="L229" s="1" t="str">
        <f>IF(B229="","",VLOOKUP(B229,Reject!A:Q,12,0))</f>
        <v/>
      </c>
      <c r="M229" s="1" t="str">
        <f>IF(B229="","",VLOOKUP(B229,Reject!A:Q,13,0))</f>
        <v/>
      </c>
      <c r="N229" s="1" t="str">
        <f>IF(B229="","",VLOOKUP(B229,Reject!A:Q,14,0))</f>
        <v/>
      </c>
      <c r="O229" s="2" t="str">
        <f>IF(B229="","",VLOOKUP(B229,Reject!A:Q,15,0))</f>
        <v/>
      </c>
      <c r="P229" s="1" t="str">
        <f>IF(B229="","",VLOOKUP(B229,Reject!A:Q,16,0))</f>
        <v/>
      </c>
      <c r="Q229" s="1" t="str">
        <f>IF(B229="","",VLOOKUP(B229,Reject!A:Q,17,0))</f>
        <v/>
      </c>
      <c r="R229" s="72" t="str">
        <f t="shared" si="3"/>
        <v/>
      </c>
    </row>
    <row r="230" spans="2:18">
      <c r="B230" s="1" t="str">
        <f>IF($B$2=0,"",IF(COUNT($B$3:B229)+1&gt;$B$2,"",COUNT($B$3:B229)+1))</f>
        <v/>
      </c>
      <c r="C230" s="1" t="str">
        <f>IF(B230="","",VLOOKUP(B230,Reject!A:Q,3,0))</f>
        <v/>
      </c>
      <c r="D230" s="1" t="str">
        <f>IF(B230="","",VLOOKUP(B230,Reject!A:Q,4,0))</f>
        <v/>
      </c>
      <c r="E230" s="1" t="str">
        <f>IF(B230="","",VLOOKUP(B230,Reject!A:Q,5,0))</f>
        <v/>
      </c>
      <c r="F230" s="1" t="str">
        <f>IF(B230="","",VLOOKUP(B230,Reject!A:Q,6,0))</f>
        <v/>
      </c>
      <c r="G230" s="1" t="str">
        <f>IF(B230="","",VLOOKUP(B230,Reject!A:Q,7,0))</f>
        <v/>
      </c>
      <c r="H230" s="1" t="str">
        <f>IF(B230="","",VLOOKUP(B230,Reject!A:Q,8,0))</f>
        <v/>
      </c>
      <c r="I230" s="1" t="str">
        <f>IF(B230="","",VLOOKUP(B230,Reject!A:Q,9,0))</f>
        <v/>
      </c>
      <c r="J230" s="1" t="str">
        <f>IF(B230="","",VLOOKUP(B230,Reject!A:Q,10,0))</f>
        <v/>
      </c>
      <c r="K230" s="1" t="str">
        <f>IF(B230="","",VLOOKUP(B230,Reject!A:Q,11,0))</f>
        <v/>
      </c>
      <c r="L230" s="1" t="str">
        <f>IF(B230="","",VLOOKUP(B230,Reject!A:Q,12,0))</f>
        <v/>
      </c>
      <c r="M230" s="1" t="str">
        <f>IF(B230="","",VLOOKUP(B230,Reject!A:Q,13,0))</f>
        <v/>
      </c>
      <c r="N230" s="1" t="str">
        <f>IF(B230="","",VLOOKUP(B230,Reject!A:Q,14,0))</f>
        <v/>
      </c>
      <c r="O230" s="2" t="str">
        <f>IF(B230="","",VLOOKUP(B230,Reject!A:Q,15,0))</f>
        <v/>
      </c>
      <c r="P230" s="1" t="str">
        <f>IF(B230="","",VLOOKUP(B230,Reject!A:Q,16,0))</f>
        <v/>
      </c>
      <c r="Q230" s="1" t="str">
        <f>IF(B230="","",VLOOKUP(B230,Reject!A:Q,17,0))</f>
        <v/>
      </c>
      <c r="R230" s="72" t="str">
        <f t="shared" si="3"/>
        <v/>
      </c>
    </row>
    <row r="231" spans="2:18">
      <c r="B231" s="1" t="str">
        <f>IF($B$2=0,"",IF(COUNT($B$3:B230)+1&gt;$B$2,"",COUNT($B$3:B230)+1))</f>
        <v/>
      </c>
      <c r="C231" s="1" t="str">
        <f>IF(B231="","",VLOOKUP(B231,Reject!A:Q,3,0))</f>
        <v/>
      </c>
      <c r="D231" s="1" t="str">
        <f>IF(B231="","",VLOOKUP(B231,Reject!A:Q,4,0))</f>
        <v/>
      </c>
      <c r="E231" s="1" t="str">
        <f>IF(B231="","",VLOOKUP(B231,Reject!A:Q,5,0))</f>
        <v/>
      </c>
      <c r="F231" s="1" t="str">
        <f>IF(B231="","",VLOOKUP(B231,Reject!A:Q,6,0))</f>
        <v/>
      </c>
      <c r="G231" s="1" t="str">
        <f>IF(B231="","",VLOOKUP(B231,Reject!A:Q,7,0))</f>
        <v/>
      </c>
      <c r="H231" s="1" t="str">
        <f>IF(B231="","",VLOOKUP(B231,Reject!A:Q,8,0))</f>
        <v/>
      </c>
      <c r="I231" s="1" t="str">
        <f>IF(B231="","",VLOOKUP(B231,Reject!A:Q,9,0))</f>
        <v/>
      </c>
      <c r="J231" s="1" t="str">
        <f>IF(B231="","",VLOOKUP(B231,Reject!A:Q,10,0))</f>
        <v/>
      </c>
      <c r="K231" s="1" t="str">
        <f>IF(B231="","",VLOOKUP(B231,Reject!A:Q,11,0))</f>
        <v/>
      </c>
      <c r="L231" s="1" t="str">
        <f>IF(B231="","",VLOOKUP(B231,Reject!A:Q,12,0))</f>
        <v/>
      </c>
      <c r="M231" s="1" t="str">
        <f>IF(B231="","",VLOOKUP(B231,Reject!A:Q,13,0))</f>
        <v/>
      </c>
      <c r="N231" s="1" t="str">
        <f>IF(B231="","",VLOOKUP(B231,Reject!A:Q,14,0))</f>
        <v/>
      </c>
      <c r="O231" s="2" t="str">
        <f>IF(B231="","",VLOOKUP(B231,Reject!A:Q,15,0))</f>
        <v/>
      </c>
      <c r="P231" s="1" t="str">
        <f>IF(B231="","",VLOOKUP(B231,Reject!A:Q,16,0))</f>
        <v/>
      </c>
      <c r="Q231" s="1" t="str">
        <f>IF(B231="","",VLOOKUP(B231,Reject!A:Q,17,0))</f>
        <v/>
      </c>
      <c r="R231" s="72" t="str">
        <f t="shared" si="3"/>
        <v/>
      </c>
    </row>
    <row r="232" spans="2:18">
      <c r="B232" s="1" t="str">
        <f>IF($B$2=0,"",IF(COUNT($B$3:B231)+1&gt;$B$2,"",COUNT($B$3:B231)+1))</f>
        <v/>
      </c>
      <c r="C232" s="1" t="str">
        <f>IF(B232="","",VLOOKUP(B232,Reject!A:Q,3,0))</f>
        <v/>
      </c>
      <c r="D232" s="1" t="str">
        <f>IF(B232="","",VLOOKUP(B232,Reject!A:Q,4,0))</f>
        <v/>
      </c>
      <c r="E232" s="1" t="str">
        <f>IF(B232="","",VLOOKUP(B232,Reject!A:Q,5,0))</f>
        <v/>
      </c>
      <c r="F232" s="1" t="str">
        <f>IF(B232="","",VLOOKUP(B232,Reject!A:Q,6,0))</f>
        <v/>
      </c>
      <c r="G232" s="1" t="str">
        <f>IF(B232="","",VLOOKUP(B232,Reject!A:Q,7,0))</f>
        <v/>
      </c>
      <c r="H232" s="1" t="str">
        <f>IF(B232="","",VLOOKUP(B232,Reject!A:Q,8,0))</f>
        <v/>
      </c>
      <c r="I232" s="1" t="str">
        <f>IF(B232="","",VLOOKUP(B232,Reject!A:Q,9,0))</f>
        <v/>
      </c>
      <c r="J232" s="1" t="str">
        <f>IF(B232="","",VLOOKUP(B232,Reject!A:Q,10,0))</f>
        <v/>
      </c>
      <c r="K232" s="1" t="str">
        <f>IF(B232="","",VLOOKUP(B232,Reject!A:Q,11,0))</f>
        <v/>
      </c>
      <c r="L232" s="1" t="str">
        <f>IF(B232="","",VLOOKUP(B232,Reject!A:Q,12,0))</f>
        <v/>
      </c>
      <c r="M232" s="1" t="str">
        <f>IF(B232="","",VLOOKUP(B232,Reject!A:Q,13,0))</f>
        <v/>
      </c>
      <c r="N232" s="1" t="str">
        <f>IF(B232="","",VLOOKUP(B232,Reject!A:Q,14,0))</f>
        <v/>
      </c>
      <c r="O232" s="2" t="str">
        <f>IF(B232="","",VLOOKUP(B232,Reject!A:Q,15,0))</f>
        <v/>
      </c>
      <c r="P232" s="1" t="str">
        <f>IF(B232="","",VLOOKUP(B232,Reject!A:Q,16,0))</f>
        <v/>
      </c>
      <c r="Q232" s="1" t="str">
        <f>IF(B232="","",VLOOKUP(B232,Reject!A:Q,17,0))</f>
        <v/>
      </c>
      <c r="R232" s="72" t="str">
        <f t="shared" si="3"/>
        <v/>
      </c>
    </row>
    <row r="233" spans="2:18">
      <c r="B233" s="1" t="str">
        <f>IF($B$2=0,"",IF(COUNT($B$3:B232)+1&gt;$B$2,"",COUNT($B$3:B232)+1))</f>
        <v/>
      </c>
      <c r="C233" s="1" t="str">
        <f>IF(B233="","",VLOOKUP(B233,Reject!A:Q,3,0))</f>
        <v/>
      </c>
      <c r="D233" s="1" t="str">
        <f>IF(B233="","",VLOOKUP(B233,Reject!A:Q,4,0))</f>
        <v/>
      </c>
      <c r="E233" s="1" t="str">
        <f>IF(B233="","",VLOOKUP(B233,Reject!A:Q,5,0))</f>
        <v/>
      </c>
      <c r="F233" s="1" t="str">
        <f>IF(B233="","",VLOOKUP(B233,Reject!A:Q,6,0))</f>
        <v/>
      </c>
      <c r="G233" s="1" t="str">
        <f>IF(B233="","",VLOOKUP(B233,Reject!A:Q,7,0))</f>
        <v/>
      </c>
      <c r="H233" s="1" t="str">
        <f>IF(B233="","",VLOOKUP(B233,Reject!A:Q,8,0))</f>
        <v/>
      </c>
      <c r="I233" s="1" t="str">
        <f>IF(B233="","",VLOOKUP(B233,Reject!A:Q,9,0))</f>
        <v/>
      </c>
      <c r="J233" s="1" t="str">
        <f>IF(B233="","",VLOOKUP(B233,Reject!A:Q,10,0))</f>
        <v/>
      </c>
      <c r="K233" s="1" t="str">
        <f>IF(B233="","",VLOOKUP(B233,Reject!A:Q,11,0))</f>
        <v/>
      </c>
      <c r="L233" s="1" t="str">
        <f>IF(B233="","",VLOOKUP(B233,Reject!A:Q,12,0))</f>
        <v/>
      </c>
      <c r="M233" s="1" t="str">
        <f>IF(B233="","",VLOOKUP(B233,Reject!A:Q,13,0))</f>
        <v/>
      </c>
      <c r="N233" s="1" t="str">
        <f>IF(B233="","",VLOOKUP(B233,Reject!A:Q,14,0))</f>
        <v/>
      </c>
      <c r="O233" s="2" t="str">
        <f>IF(B233="","",VLOOKUP(B233,Reject!A:Q,15,0))</f>
        <v/>
      </c>
      <c r="P233" s="1" t="str">
        <f>IF(B233="","",VLOOKUP(B233,Reject!A:Q,16,0))</f>
        <v/>
      </c>
      <c r="Q233" s="1" t="str">
        <f>IF(B233="","",VLOOKUP(B233,Reject!A:Q,17,0))</f>
        <v/>
      </c>
      <c r="R233" s="72" t="str">
        <f t="shared" si="3"/>
        <v/>
      </c>
    </row>
    <row r="234" spans="2:18">
      <c r="B234" s="1" t="str">
        <f>IF($B$2=0,"",IF(COUNT($B$3:B233)+1&gt;$B$2,"",COUNT($B$3:B233)+1))</f>
        <v/>
      </c>
      <c r="C234" s="1" t="str">
        <f>IF(B234="","",VLOOKUP(B234,Reject!A:Q,3,0))</f>
        <v/>
      </c>
      <c r="D234" s="1" t="str">
        <f>IF(B234="","",VLOOKUP(B234,Reject!A:Q,4,0))</f>
        <v/>
      </c>
      <c r="E234" s="1" t="str">
        <f>IF(B234="","",VLOOKUP(B234,Reject!A:Q,5,0))</f>
        <v/>
      </c>
      <c r="F234" s="1" t="str">
        <f>IF(B234="","",VLOOKUP(B234,Reject!A:Q,6,0))</f>
        <v/>
      </c>
      <c r="G234" s="1" t="str">
        <f>IF(B234="","",VLOOKUP(B234,Reject!A:Q,7,0))</f>
        <v/>
      </c>
      <c r="H234" s="1" t="str">
        <f>IF(B234="","",VLOOKUP(B234,Reject!A:Q,8,0))</f>
        <v/>
      </c>
      <c r="I234" s="1" t="str">
        <f>IF(B234="","",VLOOKUP(B234,Reject!A:Q,9,0))</f>
        <v/>
      </c>
      <c r="J234" s="1" t="str">
        <f>IF(B234="","",VLOOKUP(B234,Reject!A:Q,10,0))</f>
        <v/>
      </c>
      <c r="K234" s="1" t="str">
        <f>IF(B234="","",VLOOKUP(B234,Reject!A:Q,11,0))</f>
        <v/>
      </c>
      <c r="L234" s="1" t="str">
        <f>IF(B234="","",VLOOKUP(B234,Reject!A:Q,12,0))</f>
        <v/>
      </c>
      <c r="M234" s="1" t="str">
        <f>IF(B234="","",VLOOKUP(B234,Reject!A:Q,13,0))</f>
        <v/>
      </c>
      <c r="N234" s="1" t="str">
        <f>IF(B234="","",VLOOKUP(B234,Reject!A:Q,14,0))</f>
        <v/>
      </c>
      <c r="O234" s="2" t="str">
        <f>IF(B234="","",VLOOKUP(B234,Reject!A:Q,15,0))</f>
        <v/>
      </c>
      <c r="P234" s="1" t="str">
        <f>IF(B234="","",VLOOKUP(B234,Reject!A:Q,16,0))</f>
        <v/>
      </c>
      <c r="Q234" s="1" t="str">
        <f>IF(B234="","",VLOOKUP(B234,Reject!A:Q,17,0))</f>
        <v/>
      </c>
      <c r="R234" s="72" t="str">
        <f t="shared" si="3"/>
        <v/>
      </c>
    </row>
    <row r="235" spans="2:18">
      <c r="B235" s="1" t="str">
        <f>IF($B$2=0,"",IF(COUNT($B$3:B234)+1&gt;$B$2,"",COUNT($B$3:B234)+1))</f>
        <v/>
      </c>
      <c r="C235" s="1" t="str">
        <f>IF(B235="","",VLOOKUP(B235,Reject!A:Q,3,0))</f>
        <v/>
      </c>
      <c r="D235" s="1" t="str">
        <f>IF(B235="","",VLOOKUP(B235,Reject!A:Q,4,0))</f>
        <v/>
      </c>
      <c r="E235" s="1" t="str">
        <f>IF(B235="","",VLOOKUP(B235,Reject!A:Q,5,0))</f>
        <v/>
      </c>
      <c r="F235" s="1" t="str">
        <f>IF(B235="","",VLOOKUP(B235,Reject!A:Q,6,0))</f>
        <v/>
      </c>
      <c r="G235" s="1" t="str">
        <f>IF(B235="","",VLOOKUP(B235,Reject!A:Q,7,0))</f>
        <v/>
      </c>
      <c r="H235" s="1" t="str">
        <f>IF(B235="","",VLOOKUP(B235,Reject!A:Q,8,0))</f>
        <v/>
      </c>
      <c r="I235" s="1" t="str">
        <f>IF(B235="","",VLOOKUP(B235,Reject!A:Q,9,0))</f>
        <v/>
      </c>
      <c r="J235" s="1" t="str">
        <f>IF(B235="","",VLOOKUP(B235,Reject!A:Q,10,0))</f>
        <v/>
      </c>
      <c r="K235" s="1" t="str">
        <f>IF(B235="","",VLOOKUP(B235,Reject!A:Q,11,0))</f>
        <v/>
      </c>
      <c r="L235" s="1" t="str">
        <f>IF(B235="","",VLOOKUP(B235,Reject!A:Q,12,0))</f>
        <v/>
      </c>
      <c r="M235" s="1" t="str">
        <f>IF(B235="","",VLOOKUP(B235,Reject!A:Q,13,0))</f>
        <v/>
      </c>
      <c r="N235" s="1" t="str">
        <f>IF(B235="","",VLOOKUP(B235,Reject!A:Q,14,0))</f>
        <v/>
      </c>
      <c r="O235" s="2" t="str">
        <f>IF(B235="","",VLOOKUP(B235,Reject!A:Q,15,0))</f>
        <v/>
      </c>
      <c r="P235" s="1" t="str">
        <f>IF(B235="","",VLOOKUP(B235,Reject!A:Q,16,0))</f>
        <v/>
      </c>
      <c r="Q235" s="1" t="str">
        <f>IF(B235="","",VLOOKUP(B235,Reject!A:Q,17,0))</f>
        <v/>
      </c>
      <c r="R235" s="72" t="str">
        <f t="shared" si="3"/>
        <v/>
      </c>
    </row>
    <row r="236" spans="2:18">
      <c r="B236" s="1" t="str">
        <f>IF($B$2=0,"",IF(COUNT($B$3:B235)+1&gt;$B$2,"",COUNT($B$3:B235)+1))</f>
        <v/>
      </c>
      <c r="C236" s="1" t="str">
        <f>IF(B236="","",VLOOKUP(B236,Reject!A:Q,3,0))</f>
        <v/>
      </c>
      <c r="D236" s="1" t="str">
        <f>IF(B236="","",VLOOKUP(B236,Reject!A:Q,4,0))</f>
        <v/>
      </c>
      <c r="E236" s="1" t="str">
        <f>IF(B236="","",VLOOKUP(B236,Reject!A:Q,5,0))</f>
        <v/>
      </c>
      <c r="F236" s="1" t="str">
        <f>IF(B236="","",VLOOKUP(B236,Reject!A:Q,6,0))</f>
        <v/>
      </c>
      <c r="G236" s="1" t="str">
        <f>IF(B236="","",VLOOKUP(B236,Reject!A:Q,7,0))</f>
        <v/>
      </c>
      <c r="H236" s="1" t="str">
        <f>IF(B236="","",VLOOKUP(B236,Reject!A:Q,8,0))</f>
        <v/>
      </c>
      <c r="I236" s="1" t="str">
        <f>IF(B236="","",VLOOKUP(B236,Reject!A:Q,9,0))</f>
        <v/>
      </c>
      <c r="J236" s="1" t="str">
        <f>IF(B236="","",VLOOKUP(B236,Reject!A:Q,10,0))</f>
        <v/>
      </c>
      <c r="K236" s="1" t="str">
        <f>IF(B236="","",VLOOKUP(B236,Reject!A:Q,11,0))</f>
        <v/>
      </c>
      <c r="L236" s="1" t="str">
        <f>IF(B236="","",VLOOKUP(B236,Reject!A:Q,12,0))</f>
        <v/>
      </c>
      <c r="M236" s="1" t="str">
        <f>IF(B236="","",VLOOKUP(B236,Reject!A:Q,13,0))</f>
        <v/>
      </c>
      <c r="N236" s="1" t="str">
        <f>IF(B236="","",VLOOKUP(B236,Reject!A:Q,14,0))</f>
        <v/>
      </c>
      <c r="O236" s="2" t="str">
        <f>IF(B236="","",VLOOKUP(B236,Reject!A:Q,15,0))</f>
        <v/>
      </c>
      <c r="P236" s="1" t="str">
        <f>IF(B236="","",VLOOKUP(B236,Reject!A:Q,16,0))</f>
        <v/>
      </c>
      <c r="Q236" s="1" t="str">
        <f>IF(B236="","",VLOOKUP(B236,Reject!A:Q,17,0))</f>
        <v/>
      </c>
      <c r="R236" s="72" t="str">
        <f t="shared" si="3"/>
        <v/>
      </c>
    </row>
    <row r="237" spans="2:18">
      <c r="B237" s="1" t="str">
        <f>IF($B$2=0,"",IF(COUNT($B$3:B236)+1&gt;$B$2,"",COUNT($B$3:B236)+1))</f>
        <v/>
      </c>
      <c r="C237" s="1" t="str">
        <f>IF(B237="","",VLOOKUP(B237,Reject!A:Q,3,0))</f>
        <v/>
      </c>
      <c r="D237" s="1" t="str">
        <f>IF(B237="","",VLOOKUP(B237,Reject!A:Q,4,0))</f>
        <v/>
      </c>
      <c r="E237" s="1" t="str">
        <f>IF(B237="","",VLOOKUP(B237,Reject!A:Q,5,0))</f>
        <v/>
      </c>
      <c r="F237" s="1" t="str">
        <f>IF(B237="","",VLOOKUP(B237,Reject!A:Q,6,0))</f>
        <v/>
      </c>
      <c r="G237" s="1" t="str">
        <f>IF(B237="","",VLOOKUP(B237,Reject!A:Q,7,0))</f>
        <v/>
      </c>
      <c r="H237" s="1" t="str">
        <f>IF(B237="","",VLOOKUP(B237,Reject!A:Q,8,0))</f>
        <v/>
      </c>
      <c r="I237" s="1" t="str">
        <f>IF(B237="","",VLOOKUP(B237,Reject!A:Q,9,0))</f>
        <v/>
      </c>
      <c r="J237" s="1" t="str">
        <f>IF(B237="","",VLOOKUP(B237,Reject!A:Q,10,0))</f>
        <v/>
      </c>
      <c r="K237" s="1" t="str">
        <f>IF(B237="","",VLOOKUP(B237,Reject!A:Q,11,0))</f>
        <v/>
      </c>
      <c r="L237" s="1" t="str">
        <f>IF(B237="","",VLOOKUP(B237,Reject!A:Q,12,0))</f>
        <v/>
      </c>
      <c r="M237" s="1" t="str">
        <f>IF(B237="","",VLOOKUP(B237,Reject!A:Q,13,0))</f>
        <v/>
      </c>
      <c r="N237" s="1" t="str">
        <f>IF(B237="","",VLOOKUP(B237,Reject!A:Q,14,0))</f>
        <v/>
      </c>
      <c r="O237" s="2" t="str">
        <f>IF(B237="","",VLOOKUP(B237,Reject!A:Q,15,0))</f>
        <v/>
      </c>
      <c r="P237" s="1" t="str">
        <f>IF(B237="","",VLOOKUP(B237,Reject!A:Q,16,0))</f>
        <v/>
      </c>
      <c r="Q237" s="1" t="str">
        <f>IF(B237="","",VLOOKUP(B237,Reject!A:Q,17,0))</f>
        <v/>
      </c>
      <c r="R237" s="72" t="str">
        <f t="shared" si="3"/>
        <v/>
      </c>
    </row>
    <row r="238" spans="2:18">
      <c r="B238" s="1" t="str">
        <f>IF($B$2=0,"",IF(COUNT($B$3:B237)+1&gt;$B$2,"",COUNT($B$3:B237)+1))</f>
        <v/>
      </c>
      <c r="C238" s="1" t="str">
        <f>IF(B238="","",VLOOKUP(B238,Reject!A:Q,3,0))</f>
        <v/>
      </c>
      <c r="D238" s="1" t="str">
        <f>IF(B238="","",VLOOKUP(B238,Reject!A:Q,4,0))</f>
        <v/>
      </c>
      <c r="E238" s="1" t="str">
        <f>IF(B238="","",VLOOKUP(B238,Reject!A:Q,5,0))</f>
        <v/>
      </c>
      <c r="F238" s="1" t="str">
        <f>IF(B238="","",VLOOKUP(B238,Reject!A:Q,6,0))</f>
        <v/>
      </c>
      <c r="G238" s="1" t="str">
        <f>IF(B238="","",VLOOKUP(B238,Reject!A:Q,7,0))</f>
        <v/>
      </c>
      <c r="H238" s="1" t="str">
        <f>IF(B238="","",VLOOKUP(B238,Reject!A:Q,8,0))</f>
        <v/>
      </c>
      <c r="I238" s="1" t="str">
        <f>IF(B238="","",VLOOKUP(B238,Reject!A:Q,9,0))</f>
        <v/>
      </c>
      <c r="J238" s="1" t="str">
        <f>IF(B238="","",VLOOKUP(B238,Reject!A:Q,10,0))</f>
        <v/>
      </c>
      <c r="K238" s="1" t="str">
        <f>IF(B238="","",VLOOKUP(B238,Reject!A:Q,11,0))</f>
        <v/>
      </c>
      <c r="L238" s="1" t="str">
        <f>IF(B238="","",VLOOKUP(B238,Reject!A:Q,12,0))</f>
        <v/>
      </c>
      <c r="M238" s="1" t="str">
        <f>IF(B238="","",VLOOKUP(B238,Reject!A:Q,13,0))</f>
        <v/>
      </c>
      <c r="N238" s="1" t="str">
        <f>IF(B238="","",VLOOKUP(B238,Reject!A:Q,14,0))</f>
        <v/>
      </c>
      <c r="O238" s="2" t="str">
        <f>IF(B238="","",VLOOKUP(B238,Reject!A:Q,15,0))</f>
        <v/>
      </c>
      <c r="P238" s="1" t="str">
        <f>IF(B238="","",VLOOKUP(B238,Reject!A:Q,16,0))</f>
        <v/>
      </c>
      <c r="Q238" s="1" t="str">
        <f>IF(B238="","",VLOOKUP(B238,Reject!A:Q,17,0))</f>
        <v/>
      </c>
      <c r="R238" s="72" t="str">
        <f t="shared" si="3"/>
        <v/>
      </c>
    </row>
    <row r="239" spans="2:18">
      <c r="B239" s="1" t="str">
        <f>IF($B$2=0,"",IF(COUNT($B$3:B238)+1&gt;$B$2,"",COUNT($B$3:B238)+1))</f>
        <v/>
      </c>
      <c r="C239" s="1" t="str">
        <f>IF(B239="","",VLOOKUP(B239,Reject!A:Q,3,0))</f>
        <v/>
      </c>
      <c r="D239" s="1" t="str">
        <f>IF(B239="","",VLOOKUP(B239,Reject!A:Q,4,0))</f>
        <v/>
      </c>
      <c r="E239" s="1" t="str">
        <f>IF(B239="","",VLOOKUP(B239,Reject!A:Q,5,0))</f>
        <v/>
      </c>
      <c r="F239" s="1" t="str">
        <f>IF(B239="","",VLOOKUP(B239,Reject!A:Q,6,0))</f>
        <v/>
      </c>
      <c r="G239" s="1" t="str">
        <f>IF(B239="","",VLOOKUP(B239,Reject!A:Q,7,0))</f>
        <v/>
      </c>
      <c r="H239" s="1" t="str">
        <f>IF(B239="","",VLOOKUP(B239,Reject!A:Q,8,0))</f>
        <v/>
      </c>
      <c r="I239" s="1" t="str">
        <f>IF(B239="","",VLOOKUP(B239,Reject!A:Q,9,0))</f>
        <v/>
      </c>
      <c r="J239" s="1" t="str">
        <f>IF(B239="","",VLOOKUP(B239,Reject!A:Q,10,0))</f>
        <v/>
      </c>
      <c r="K239" s="1" t="str">
        <f>IF(B239="","",VLOOKUP(B239,Reject!A:Q,11,0))</f>
        <v/>
      </c>
      <c r="L239" s="1" t="str">
        <f>IF(B239="","",VLOOKUP(B239,Reject!A:Q,12,0))</f>
        <v/>
      </c>
      <c r="M239" s="1" t="str">
        <f>IF(B239="","",VLOOKUP(B239,Reject!A:Q,13,0))</f>
        <v/>
      </c>
      <c r="N239" s="1" t="str">
        <f>IF(B239="","",VLOOKUP(B239,Reject!A:Q,14,0))</f>
        <v/>
      </c>
      <c r="O239" s="2" t="str">
        <f>IF(B239="","",VLOOKUP(B239,Reject!A:Q,15,0))</f>
        <v/>
      </c>
      <c r="P239" s="1" t="str">
        <f>IF(B239="","",VLOOKUP(B239,Reject!A:Q,16,0))</f>
        <v/>
      </c>
      <c r="Q239" s="1" t="str">
        <f>IF(B239="","",VLOOKUP(B239,Reject!A:Q,17,0))</f>
        <v/>
      </c>
      <c r="R239" s="72" t="str">
        <f t="shared" si="3"/>
        <v/>
      </c>
    </row>
    <row r="240" spans="2:18">
      <c r="B240" s="1" t="str">
        <f>IF($B$2=0,"",IF(COUNT($B$3:B239)+1&gt;$B$2,"",COUNT($B$3:B239)+1))</f>
        <v/>
      </c>
      <c r="C240" s="1" t="str">
        <f>IF(B240="","",VLOOKUP(B240,Reject!A:Q,3,0))</f>
        <v/>
      </c>
      <c r="D240" s="1" t="str">
        <f>IF(B240="","",VLOOKUP(B240,Reject!A:Q,4,0))</f>
        <v/>
      </c>
      <c r="E240" s="1" t="str">
        <f>IF(B240="","",VLOOKUP(B240,Reject!A:Q,5,0))</f>
        <v/>
      </c>
      <c r="F240" s="1" t="str">
        <f>IF(B240="","",VLOOKUP(B240,Reject!A:Q,6,0))</f>
        <v/>
      </c>
      <c r="G240" s="1" t="str">
        <f>IF(B240="","",VLOOKUP(B240,Reject!A:Q,7,0))</f>
        <v/>
      </c>
      <c r="H240" s="1" t="str">
        <f>IF(B240="","",VLOOKUP(B240,Reject!A:Q,8,0))</f>
        <v/>
      </c>
      <c r="I240" s="1" t="str">
        <f>IF(B240="","",VLOOKUP(B240,Reject!A:Q,9,0))</f>
        <v/>
      </c>
      <c r="J240" s="1" t="str">
        <f>IF(B240="","",VLOOKUP(B240,Reject!A:Q,10,0))</f>
        <v/>
      </c>
      <c r="K240" s="1" t="str">
        <f>IF(B240="","",VLOOKUP(B240,Reject!A:Q,11,0))</f>
        <v/>
      </c>
      <c r="L240" s="1" t="str">
        <f>IF(B240="","",VLOOKUP(B240,Reject!A:Q,12,0))</f>
        <v/>
      </c>
      <c r="M240" s="1" t="str">
        <f>IF(B240="","",VLOOKUP(B240,Reject!A:Q,13,0))</f>
        <v/>
      </c>
      <c r="N240" s="1" t="str">
        <f>IF(B240="","",VLOOKUP(B240,Reject!A:Q,14,0))</f>
        <v/>
      </c>
      <c r="O240" s="2" t="str">
        <f>IF(B240="","",VLOOKUP(B240,Reject!A:Q,15,0))</f>
        <v/>
      </c>
      <c r="P240" s="1" t="str">
        <f>IF(B240="","",VLOOKUP(B240,Reject!A:Q,16,0))</f>
        <v/>
      </c>
      <c r="Q240" s="1" t="str">
        <f>IF(B240="","",VLOOKUP(B240,Reject!A:Q,17,0))</f>
        <v/>
      </c>
      <c r="R240" s="72" t="str">
        <f t="shared" si="3"/>
        <v/>
      </c>
    </row>
    <row r="241" spans="2:18">
      <c r="B241" s="1" t="str">
        <f>IF($B$2=0,"",IF(COUNT($B$3:B240)+1&gt;$B$2,"",COUNT($B$3:B240)+1))</f>
        <v/>
      </c>
      <c r="C241" s="1" t="str">
        <f>IF(B241="","",VLOOKUP(B241,Reject!A:Q,3,0))</f>
        <v/>
      </c>
      <c r="D241" s="1" t="str">
        <f>IF(B241="","",VLOOKUP(B241,Reject!A:Q,4,0))</f>
        <v/>
      </c>
      <c r="E241" s="1" t="str">
        <f>IF(B241="","",VLOOKUP(B241,Reject!A:Q,5,0))</f>
        <v/>
      </c>
      <c r="F241" s="1" t="str">
        <f>IF(B241="","",VLOOKUP(B241,Reject!A:Q,6,0))</f>
        <v/>
      </c>
      <c r="G241" s="1" t="str">
        <f>IF(B241="","",VLOOKUP(B241,Reject!A:Q,7,0))</f>
        <v/>
      </c>
      <c r="H241" s="1" t="str">
        <f>IF(B241="","",VLOOKUP(B241,Reject!A:Q,8,0))</f>
        <v/>
      </c>
      <c r="I241" s="1" t="str">
        <f>IF(B241="","",VLOOKUP(B241,Reject!A:Q,9,0))</f>
        <v/>
      </c>
      <c r="J241" s="1" t="str">
        <f>IF(B241="","",VLOOKUP(B241,Reject!A:Q,10,0))</f>
        <v/>
      </c>
      <c r="K241" s="1" t="str">
        <f>IF(B241="","",VLOOKUP(B241,Reject!A:Q,11,0))</f>
        <v/>
      </c>
      <c r="L241" s="1" t="str">
        <f>IF(B241="","",VLOOKUP(B241,Reject!A:Q,12,0))</f>
        <v/>
      </c>
      <c r="M241" s="1" t="str">
        <f>IF(B241="","",VLOOKUP(B241,Reject!A:Q,13,0))</f>
        <v/>
      </c>
      <c r="N241" s="1" t="str">
        <f>IF(B241="","",VLOOKUP(B241,Reject!A:Q,14,0))</f>
        <v/>
      </c>
      <c r="O241" s="2" t="str">
        <f>IF(B241="","",VLOOKUP(B241,Reject!A:Q,15,0))</f>
        <v/>
      </c>
      <c r="P241" s="1" t="str">
        <f>IF(B241="","",VLOOKUP(B241,Reject!A:Q,16,0))</f>
        <v/>
      </c>
      <c r="Q241" s="1" t="str">
        <f>IF(B241="","",VLOOKUP(B241,Reject!A:Q,17,0))</f>
        <v/>
      </c>
      <c r="R241" s="72" t="str">
        <f t="shared" si="3"/>
        <v/>
      </c>
    </row>
    <row r="242" spans="2:18">
      <c r="B242" s="1" t="str">
        <f>IF($B$2=0,"",IF(COUNT($B$3:B241)+1&gt;$B$2,"",COUNT($B$3:B241)+1))</f>
        <v/>
      </c>
      <c r="C242" s="1" t="str">
        <f>IF(B242="","",VLOOKUP(B242,Reject!A:Q,3,0))</f>
        <v/>
      </c>
      <c r="D242" s="1" t="str">
        <f>IF(B242="","",VLOOKUP(B242,Reject!A:Q,4,0))</f>
        <v/>
      </c>
      <c r="E242" s="1" t="str">
        <f>IF(B242="","",VLOOKUP(B242,Reject!A:Q,5,0))</f>
        <v/>
      </c>
      <c r="F242" s="1" t="str">
        <f>IF(B242="","",VLOOKUP(B242,Reject!A:Q,6,0))</f>
        <v/>
      </c>
      <c r="G242" s="1" t="str">
        <f>IF(B242="","",VLOOKUP(B242,Reject!A:Q,7,0))</f>
        <v/>
      </c>
      <c r="H242" s="1" t="str">
        <f>IF(B242="","",VLOOKUP(B242,Reject!A:Q,8,0))</f>
        <v/>
      </c>
      <c r="I242" s="1" t="str">
        <f>IF(B242="","",VLOOKUP(B242,Reject!A:Q,9,0))</f>
        <v/>
      </c>
      <c r="J242" s="1" t="str">
        <f>IF(B242="","",VLOOKUP(B242,Reject!A:Q,10,0))</f>
        <v/>
      </c>
      <c r="K242" s="1" t="str">
        <f>IF(B242="","",VLOOKUP(B242,Reject!A:Q,11,0))</f>
        <v/>
      </c>
      <c r="L242" s="1" t="str">
        <f>IF(B242="","",VLOOKUP(B242,Reject!A:Q,12,0))</f>
        <v/>
      </c>
      <c r="M242" s="1" t="str">
        <f>IF(B242="","",VLOOKUP(B242,Reject!A:Q,13,0))</f>
        <v/>
      </c>
      <c r="N242" s="1" t="str">
        <f>IF(B242="","",VLOOKUP(B242,Reject!A:Q,14,0))</f>
        <v/>
      </c>
      <c r="O242" s="2" t="str">
        <f>IF(B242="","",VLOOKUP(B242,Reject!A:Q,15,0))</f>
        <v/>
      </c>
      <c r="P242" s="1" t="str">
        <f>IF(B242="","",VLOOKUP(B242,Reject!A:Q,16,0))</f>
        <v/>
      </c>
      <c r="Q242" s="1" t="str">
        <f>IF(B242="","",VLOOKUP(B242,Reject!A:Q,17,0))</f>
        <v/>
      </c>
      <c r="R242" s="72" t="str">
        <f t="shared" si="3"/>
        <v/>
      </c>
    </row>
    <row r="243" spans="2:18">
      <c r="B243" s="1" t="str">
        <f>IF($B$2=0,"",IF(COUNT($B$3:B242)+1&gt;$B$2,"",COUNT($B$3:B242)+1))</f>
        <v/>
      </c>
      <c r="C243" s="1" t="str">
        <f>IF(B243="","",VLOOKUP(B243,Reject!A:Q,3,0))</f>
        <v/>
      </c>
      <c r="D243" s="1" t="str">
        <f>IF(B243="","",VLOOKUP(B243,Reject!A:Q,4,0))</f>
        <v/>
      </c>
      <c r="E243" s="1" t="str">
        <f>IF(B243="","",VLOOKUP(B243,Reject!A:Q,5,0))</f>
        <v/>
      </c>
      <c r="F243" s="1" t="str">
        <f>IF(B243="","",VLOOKUP(B243,Reject!A:Q,6,0))</f>
        <v/>
      </c>
      <c r="G243" s="1" t="str">
        <f>IF(B243="","",VLOOKUP(B243,Reject!A:Q,7,0))</f>
        <v/>
      </c>
      <c r="H243" s="1" t="str">
        <f>IF(B243="","",VLOOKUP(B243,Reject!A:Q,8,0))</f>
        <v/>
      </c>
      <c r="I243" s="1" t="str">
        <f>IF(B243="","",VLOOKUP(B243,Reject!A:Q,9,0))</f>
        <v/>
      </c>
      <c r="J243" s="1" t="str">
        <f>IF(B243="","",VLOOKUP(B243,Reject!A:Q,10,0))</f>
        <v/>
      </c>
      <c r="K243" s="1" t="str">
        <f>IF(B243="","",VLOOKUP(B243,Reject!A:Q,11,0))</f>
        <v/>
      </c>
      <c r="L243" s="1" t="str">
        <f>IF(B243="","",VLOOKUP(B243,Reject!A:Q,12,0))</f>
        <v/>
      </c>
      <c r="M243" s="1" t="str">
        <f>IF(B243="","",VLOOKUP(B243,Reject!A:Q,13,0))</f>
        <v/>
      </c>
      <c r="N243" s="1" t="str">
        <f>IF(B243="","",VLOOKUP(B243,Reject!A:Q,14,0))</f>
        <v/>
      </c>
      <c r="O243" s="2" t="str">
        <f>IF(B243="","",VLOOKUP(B243,Reject!A:Q,15,0))</f>
        <v/>
      </c>
      <c r="P243" s="1" t="str">
        <f>IF(B243="","",VLOOKUP(B243,Reject!A:Q,16,0))</f>
        <v/>
      </c>
      <c r="Q243" s="1" t="str">
        <f>IF(B243="","",VLOOKUP(B243,Reject!A:Q,17,0))</f>
        <v/>
      </c>
      <c r="R243" s="72" t="str">
        <f t="shared" si="3"/>
        <v/>
      </c>
    </row>
    <row r="244" spans="2:18">
      <c r="B244" s="1" t="str">
        <f>IF($B$2=0,"",IF(COUNT($B$3:B243)+1&gt;$B$2,"",COUNT($B$3:B243)+1))</f>
        <v/>
      </c>
      <c r="C244" s="1" t="str">
        <f>IF(B244="","",VLOOKUP(B244,Reject!A:Q,3,0))</f>
        <v/>
      </c>
      <c r="D244" s="1" t="str">
        <f>IF(B244="","",VLOOKUP(B244,Reject!A:Q,4,0))</f>
        <v/>
      </c>
      <c r="E244" s="1" t="str">
        <f>IF(B244="","",VLOOKUP(B244,Reject!A:Q,5,0))</f>
        <v/>
      </c>
      <c r="F244" s="1" t="str">
        <f>IF(B244="","",VLOOKUP(B244,Reject!A:Q,6,0))</f>
        <v/>
      </c>
      <c r="G244" s="1" t="str">
        <f>IF(B244="","",VLOOKUP(B244,Reject!A:Q,7,0))</f>
        <v/>
      </c>
      <c r="H244" s="1" t="str">
        <f>IF(B244="","",VLOOKUP(B244,Reject!A:Q,8,0))</f>
        <v/>
      </c>
      <c r="I244" s="1" t="str">
        <f>IF(B244="","",VLOOKUP(B244,Reject!A:Q,9,0))</f>
        <v/>
      </c>
      <c r="J244" s="1" t="str">
        <f>IF(B244="","",VLOOKUP(B244,Reject!A:Q,10,0))</f>
        <v/>
      </c>
      <c r="K244" s="1" t="str">
        <f>IF(B244="","",VLOOKUP(B244,Reject!A:Q,11,0))</f>
        <v/>
      </c>
      <c r="L244" s="1" t="str">
        <f>IF(B244="","",VLOOKUP(B244,Reject!A:Q,12,0))</f>
        <v/>
      </c>
      <c r="M244" s="1" t="str">
        <f>IF(B244="","",VLOOKUP(B244,Reject!A:Q,13,0))</f>
        <v/>
      </c>
      <c r="N244" s="1" t="str">
        <f>IF(B244="","",VLOOKUP(B244,Reject!A:Q,14,0))</f>
        <v/>
      </c>
      <c r="O244" s="2" t="str">
        <f>IF(B244="","",VLOOKUP(B244,Reject!A:Q,15,0))</f>
        <v/>
      </c>
      <c r="P244" s="1" t="str">
        <f>IF(B244="","",VLOOKUP(B244,Reject!A:Q,16,0))</f>
        <v/>
      </c>
      <c r="Q244" s="1" t="str">
        <f>IF(B244="","",VLOOKUP(B244,Reject!A:Q,17,0))</f>
        <v/>
      </c>
      <c r="R244" s="72" t="str">
        <f t="shared" si="3"/>
        <v/>
      </c>
    </row>
    <row r="245" spans="2:18">
      <c r="B245" s="1" t="str">
        <f>IF($B$2=0,"",IF(COUNT($B$3:B244)+1&gt;$B$2,"",COUNT($B$3:B244)+1))</f>
        <v/>
      </c>
      <c r="C245" s="1" t="str">
        <f>IF(B245="","",VLOOKUP(B245,Reject!A:Q,3,0))</f>
        <v/>
      </c>
      <c r="D245" s="1" t="str">
        <f>IF(B245="","",VLOOKUP(B245,Reject!A:Q,4,0))</f>
        <v/>
      </c>
      <c r="E245" s="1" t="str">
        <f>IF(B245="","",VLOOKUP(B245,Reject!A:Q,5,0))</f>
        <v/>
      </c>
      <c r="F245" s="1" t="str">
        <f>IF(B245="","",VLOOKUP(B245,Reject!A:Q,6,0))</f>
        <v/>
      </c>
      <c r="G245" s="1" t="str">
        <f>IF(B245="","",VLOOKUP(B245,Reject!A:Q,7,0))</f>
        <v/>
      </c>
      <c r="H245" s="1" t="str">
        <f>IF(B245="","",VLOOKUP(B245,Reject!A:Q,8,0))</f>
        <v/>
      </c>
      <c r="I245" s="1" t="str">
        <f>IF(B245="","",VLOOKUP(B245,Reject!A:Q,9,0))</f>
        <v/>
      </c>
      <c r="J245" s="1" t="str">
        <f>IF(B245="","",VLOOKUP(B245,Reject!A:Q,10,0))</f>
        <v/>
      </c>
      <c r="K245" s="1" t="str">
        <f>IF(B245="","",VLOOKUP(B245,Reject!A:Q,11,0))</f>
        <v/>
      </c>
      <c r="L245" s="1" t="str">
        <f>IF(B245="","",VLOOKUP(B245,Reject!A:Q,12,0))</f>
        <v/>
      </c>
      <c r="M245" s="1" t="str">
        <f>IF(B245="","",VLOOKUP(B245,Reject!A:Q,13,0))</f>
        <v/>
      </c>
      <c r="N245" s="1" t="str">
        <f>IF(B245="","",VLOOKUP(B245,Reject!A:Q,14,0))</f>
        <v/>
      </c>
      <c r="O245" s="2" t="str">
        <f>IF(B245="","",VLOOKUP(B245,Reject!A:Q,15,0))</f>
        <v/>
      </c>
      <c r="P245" s="1" t="str">
        <f>IF(B245="","",VLOOKUP(B245,Reject!A:Q,16,0))</f>
        <v/>
      </c>
      <c r="Q245" s="1" t="str">
        <f>IF(B245="","",VLOOKUP(B245,Reject!A:Q,17,0))</f>
        <v/>
      </c>
      <c r="R245" s="72" t="str">
        <f t="shared" si="3"/>
        <v/>
      </c>
    </row>
    <row r="246" spans="2:18">
      <c r="B246" s="1" t="str">
        <f>IF($B$2=0,"",IF(COUNT($B$3:B245)+1&gt;$B$2,"",COUNT($B$3:B245)+1))</f>
        <v/>
      </c>
      <c r="C246" s="1" t="str">
        <f>IF(B246="","",VLOOKUP(B246,Reject!A:Q,3,0))</f>
        <v/>
      </c>
      <c r="D246" s="1" t="str">
        <f>IF(B246="","",VLOOKUP(B246,Reject!A:Q,4,0))</f>
        <v/>
      </c>
      <c r="E246" s="1" t="str">
        <f>IF(B246="","",VLOOKUP(B246,Reject!A:Q,5,0))</f>
        <v/>
      </c>
      <c r="F246" s="1" t="str">
        <f>IF(B246="","",VLOOKUP(B246,Reject!A:Q,6,0))</f>
        <v/>
      </c>
      <c r="G246" s="1" t="str">
        <f>IF(B246="","",VLOOKUP(B246,Reject!A:Q,7,0))</f>
        <v/>
      </c>
      <c r="H246" s="1" t="str">
        <f>IF(B246="","",VLOOKUP(B246,Reject!A:Q,8,0))</f>
        <v/>
      </c>
      <c r="I246" s="1" t="str">
        <f>IF(B246="","",VLOOKUP(B246,Reject!A:Q,9,0))</f>
        <v/>
      </c>
      <c r="J246" s="1" t="str">
        <f>IF(B246="","",VLOOKUP(B246,Reject!A:Q,10,0))</f>
        <v/>
      </c>
      <c r="K246" s="1" t="str">
        <f>IF(B246="","",VLOOKUP(B246,Reject!A:Q,11,0))</f>
        <v/>
      </c>
      <c r="L246" s="1" t="str">
        <f>IF(B246="","",VLOOKUP(B246,Reject!A:Q,12,0))</f>
        <v/>
      </c>
      <c r="M246" s="1" t="str">
        <f>IF(B246="","",VLOOKUP(B246,Reject!A:Q,13,0))</f>
        <v/>
      </c>
      <c r="N246" s="1" t="str">
        <f>IF(B246="","",VLOOKUP(B246,Reject!A:Q,14,0))</f>
        <v/>
      </c>
      <c r="O246" s="2" t="str">
        <f>IF(B246="","",VLOOKUP(B246,Reject!A:Q,15,0))</f>
        <v/>
      </c>
      <c r="P246" s="1" t="str">
        <f>IF(B246="","",VLOOKUP(B246,Reject!A:Q,16,0))</f>
        <v/>
      </c>
      <c r="Q246" s="1" t="str">
        <f>IF(B246="","",VLOOKUP(B246,Reject!A:Q,17,0))</f>
        <v/>
      </c>
      <c r="R246" s="72" t="str">
        <f t="shared" si="3"/>
        <v/>
      </c>
    </row>
    <row r="247" spans="2:18">
      <c r="B247" s="1" t="str">
        <f>IF($B$2=0,"",IF(COUNT($B$3:B246)+1&gt;$B$2,"",COUNT($B$3:B246)+1))</f>
        <v/>
      </c>
      <c r="C247" s="1" t="str">
        <f>IF(B247="","",VLOOKUP(B247,Reject!A:Q,3,0))</f>
        <v/>
      </c>
      <c r="D247" s="1" t="str">
        <f>IF(B247="","",VLOOKUP(B247,Reject!A:Q,4,0))</f>
        <v/>
      </c>
      <c r="E247" s="1" t="str">
        <f>IF(B247="","",VLOOKUP(B247,Reject!A:Q,5,0))</f>
        <v/>
      </c>
      <c r="F247" s="1" t="str">
        <f>IF(B247="","",VLOOKUP(B247,Reject!A:Q,6,0))</f>
        <v/>
      </c>
      <c r="G247" s="1" t="str">
        <f>IF(B247="","",VLOOKUP(B247,Reject!A:Q,7,0))</f>
        <v/>
      </c>
      <c r="H247" s="1" t="str">
        <f>IF(B247="","",VLOOKUP(B247,Reject!A:Q,8,0))</f>
        <v/>
      </c>
      <c r="I247" s="1" t="str">
        <f>IF(B247="","",VLOOKUP(B247,Reject!A:Q,9,0))</f>
        <v/>
      </c>
      <c r="J247" s="1" t="str">
        <f>IF(B247="","",VLOOKUP(B247,Reject!A:Q,10,0))</f>
        <v/>
      </c>
      <c r="K247" s="1" t="str">
        <f>IF(B247="","",VLOOKUP(B247,Reject!A:Q,11,0))</f>
        <v/>
      </c>
      <c r="L247" s="1" t="str">
        <f>IF(B247="","",VLOOKUP(B247,Reject!A:Q,12,0))</f>
        <v/>
      </c>
      <c r="M247" s="1" t="str">
        <f>IF(B247="","",VLOOKUP(B247,Reject!A:Q,13,0))</f>
        <v/>
      </c>
      <c r="N247" s="1" t="str">
        <f>IF(B247="","",VLOOKUP(B247,Reject!A:Q,14,0))</f>
        <v/>
      </c>
      <c r="O247" s="2" t="str">
        <f>IF(B247="","",VLOOKUP(B247,Reject!A:Q,15,0))</f>
        <v/>
      </c>
      <c r="P247" s="1" t="str">
        <f>IF(B247="","",VLOOKUP(B247,Reject!A:Q,16,0))</f>
        <v/>
      </c>
      <c r="Q247" s="1" t="str">
        <f>IF(B247="","",VLOOKUP(B247,Reject!A:Q,17,0))</f>
        <v/>
      </c>
      <c r="R247" s="72" t="str">
        <f t="shared" si="3"/>
        <v/>
      </c>
    </row>
    <row r="248" spans="2:18">
      <c r="B248" s="1" t="str">
        <f>IF($B$2=0,"",IF(COUNT($B$3:B247)+1&gt;$B$2,"",COUNT($B$3:B247)+1))</f>
        <v/>
      </c>
      <c r="C248" s="1" t="str">
        <f>IF(B248="","",VLOOKUP(B248,Reject!A:Q,3,0))</f>
        <v/>
      </c>
      <c r="D248" s="1" t="str">
        <f>IF(B248="","",VLOOKUP(B248,Reject!A:Q,4,0))</f>
        <v/>
      </c>
      <c r="E248" s="1" t="str">
        <f>IF(B248="","",VLOOKUP(B248,Reject!A:Q,5,0))</f>
        <v/>
      </c>
      <c r="F248" s="1" t="str">
        <f>IF(B248="","",VLOOKUP(B248,Reject!A:Q,6,0))</f>
        <v/>
      </c>
      <c r="G248" s="1" t="str">
        <f>IF(B248="","",VLOOKUP(B248,Reject!A:Q,7,0))</f>
        <v/>
      </c>
      <c r="H248" s="1" t="str">
        <f>IF(B248="","",VLOOKUP(B248,Reject!A:Q,8,0))</f>
        <v/>
      </c>
      <c r="I248" s="1" t="str">
        <f>IF(B248="","",VLOOKUP(B248,Reject!A:Q,9,0))</f>
        <v/>
      </c>
      <c r="J248" s="1" t="str">
        <f>IF(B248="","",VLOOKUP(B248,Reject!A:Q,10,0))</f>
        <v/>
      </c>
      <c r="K248" s="1" t="str">
        <f>IF(B248="","",VLOOKUP(B248,Reject!A:Q,11,0))</f>
        <v/>
      </c>
      <c r="L248" s="1" t="str">
        <f>IF(B248="","",VLOOKUP(B248,Reject!A:Q,12,0))</f>
        <v/>
      </c>
      <c r="M248" s="1" t="str">
        <f>IF(B248="","",VLOOKUP(B248,Reject!A:Q,13,0))</f>
        <v/>
      </c>
      <c r="N248" s="1" t="str">
        <f>IF(B248="","",VLOOKUP(B248,Reject!A:Q,14,0))</f>
        <v/>
      </c>
      <c r="O248" s="2" t="str">
        <f>IF(B248="","",VLOOKUP(B248,Reject!A:Q,15,0))</f>
        <v/>
      </c>
      <c r="P248" s="1" t="str">
        <f>IF(B248="","",VLOOKUP(B248,Reject!A:Q,16,0))</f>
        <v/>
      </c>
      <c r="Q248" s="1" t="str">
        <f>IF(B248="","",VLOOKUP(B248,Reject!A:Q,17,0))</f>
        <v/>
      </c>
      <c r="R248" s="72" t="str">
        <f t="shared" si="3"/>
        <v/>
      </c>
    </row>
    <row r="249" spans="2:18">
      <c r="B249" s="1" t="str">
        <f>IF($B$2=0,"",IF(COUNT($B$3:B248)+1&gt;$B$2,"",COUNT($B$3:B248)+1))</f>
        <v/>
      </c>
      <c r="C249" s="1" t="str">
        <f>IF(B249="","",VLOOKUP(B249,Reject!A:Q,3,0))</f>
        <v/>
      </c>
      <c r="D249" s="1" t="str">
        <f>IF(B249="","",VLOOKUP(B249,Reject!A:Q,4,0))</f>
        <v/>
      </c>
      <c r="E249" s="1" t="str">
        <f>IF(B249="","",VLOOKUP(B249,Reject!A:Q,5,0))</f>
        <v/>
      </c>
      <c r="F249" s="1" t="str">
        <f>IF(B249="","",VLOOKUP(B249,Reject!A:Q,6,0))</f>
        <v/>
      </c>
      <c r="G249" s="1" t="str">
        <f>IF(B249="","",VLOOKUP(B249,Reject!A:Q,7,0))</f>
        <v/>
      </c>
      <c r="H249" s="1" t="str">
        <f>IF(B249="","",VLOOKUP(B249,Reject!A:Q,8,0))</f>
        <v/>
      </c>
      <c r="I249" s="1" t="str">
        <f>IF(B249="","",VLOOKUP(B249,Reject!A:Q,9,0))</f>
        <v/>
      </c>
      <c r="J249" s="1" t="str">
        <f>IF(B249="","",VLOOKUP(B249,Reject!A:Q,10,0))</f>
        <v/>
      </c>
      <c r="K249" s="1" t="str">
        <f>IF(B249="","",VLOOKUP(B249,Reject!A:Q,11,0))</f>
        <v/>
      </c>
      <c r="L249" s="1" t="str">
        <f>IF(B249="","",VLOOKUP(B249,Reject!A:Q,12,0))</f>
        <v/>
      </c>
      <c r="M249" s="1" t="str">
        <f>IF(B249="","",VLOOKUP(B249,Reject!A:Q,13,0))</f>
        <v/>
      </c>
      <c r="N249" s="1" t="str">
        <f>IF(B249="","",VLOOKUP(B249,Reject!A:Q,14,0))</f>
        <v/>
      </c>
      <c r="O249" s="2" t="str">
        <f>IF(B249="","",VLOOKUP(B249,Reject!A:Q,15,0))</f>
        <v/>
      </c>
      <c r="P249" s="1" t="str">
        <f>IF(B249="","",VLOOKUP(B249,Reject!A:Q,16,0))</f>
        <v/>
      </c>
      <c r="Q249" s="1" t="str">
        <f>IF(B249="","",VLOOKUP(B249,Reject!A:Q,17,0))</f>
        <v/>
      </c>
      <c r="R249" s="72" t="str">
        <f t="shared" si="3"/>
        <v/>
      </c>
    </row>
    <row r="250" spans="2:18">
      <c r="B250" s="1" t="str">
        <f>IF($B$2=0,"",IF(COUNT($B$3:B249)+1&gt;$B$2,"",COUNT($B$3:B249)+1))</f>
        <v/>
      </c>
      <c r="C250" s="1" t="str">
        <f>IF(B250="","",VLOOKUP(B250,Reject!A:Q,3,0))</f>
        <v/>
      </c>
      <c r="D250" s="1" t="str">
        <f>IF(B250="","",VLOOKUP(B250,Reject!A:Q,4,0))</f>
        <v/>
      </c>
      <c r="E250" s="1" t="str">
        <f>IF(B250="","",VLOOKUP(B250,Reject!A:Q,5,0))</f>
        <v/>
      </c>
      <c r="F250" s="1" t="str">
        <f>IF(B250="","",VLOOKUP(B250,Reject!A:Q,6,0))</f>
        <v/>
      </c>
      <c r="G250" s="1" t="str">
        <f>IF(B250="","",VLOOKUP(B250,Reject!A:Q,7,0))</f>
        <v/>
      </c>
      <c r="H250" s="1" t="str">
        <f>IF(B250="","",VLOOKUP(B250,Reject!A:Q,8,0))</f>
        <v/>
      </c>
      <c r="I250" s="1" t="str">
        <f>IF(B250="","",VLOOKUP(B250,Reject!A:Q,9,0))</f>
        <v/>
      </c>
      <c r="J250" s="1" t="str">
        <f>IF(B250="","",VLOOKUP(B250,Reject!A:Q,10,0))</f>
        <v/>
      </c>
      <c r="K250" s="1" t="str">
        <f>IF(B250="","",VLOOKUP(B250,Reject!A:Q,11,0))</f>
        <v/>
      </c>
      <c r="L250" s="1" t="str">
        <f>IF(B250="","",VLOOKUP(B250,Reject!A:Q,12,0))</f>
        <v/>
      </c>
      <c r="M250" s="1" t="str">
        <f>IF(B250="","",VLOOKUP(B250,Reject!A:Q,13,0))</f>
        <v/>
      </c>
      <c r="N250" s="1" t="str">
        <f>IF(B250="","",VLOOKUP(B250,Reject!A:Q,14,0))</f>
        <v/>
      </c>
      <c r="O250" s="2" t="str">
        <f>IF(B250="","",VLOOKUP(B250,Reject!A:Q,15,0))</f>
        <v/>
      </c>
      <c r="P250" s="1" t="str">
        <f>IF(B250="","",VLOOKUP(B250,Reject!A:Q,16,0))</f>
        <v/>
      </c>
      <c r="Q250" s="1" t="str">
        <f>IF(B250="","",VLOOKUP(B250,Reject!A:Q,17,0))</f>
        <v/>
      </c>
      <c r="R250" s="72" t="str">
        <f t="shared" si="3"/>
        <v/>
      </c>
    </row>
    <row r="251" spans="2:18">
      <c r="B251" s="1" t="str">
        <f>IF($B$2=0,"",IF(COUNT($B$3:B250)+1&gt;$B$2,"",COUNT($B$3:B250)+1))</f>
        <v/>
      </c>
      <c r="C251" s="1" t="str">
        <f>IF(B251="","",VLOOKUP(B251,Reject!A:Q,3,0))</f>
        <v/>
      </c>
      <c r="D251" s="1" t="str">
        <f>IF(B251="","",VLOOKUP(B251,Reject!A:Q,4,0))</f>
        <v/>
      </c>
      <c r="E251" s="1" t="str">
        <f>IF(B251="","",VLOOKUP(B251,Reject!A:Q,5,0))</f>
        <v/>
      </c>
      <c r="F251" s="1" t="str">
        <f>IF(B251="","",VLOOKUP(B251,Reject!A:Q,6,0))</f>
        <v/>
      </c>
      <c r="G251" s="1" t="str">
        <f>IF(B251="","",VLOOKUP(B251,Reject!A:Q,7,0))</f>
        <v/>
      </c>
      <c r="H251" s="1" t="str">
        <f>IF(B251="","",VLOOKUP(B251,Reject!A:Q,8,0))</f>
        <v/>
      </c>
      <c r="I251" s="1" t="str">
        <f>IF(B251="","",VLOOKUP(B251,Reject!A:Q,9,0))</f>
        <v/>
      </c>
      <c r="J251" s="1" t="str">
        <f>IF(B251="","",VLOOKUP(B251,Reject!A:Q,10,0))</f>
        <v/>
      </c>
      <c r="K251" s="1" t="str">
        <f>IF(B251="","",VLOOKUP(B251,Reject!A:Q,11,0))</f>
        <v/>
      </c>
      <c r="L251" s="1" t="str">
        <f>IF(B251="","",VLOOKUP(B251,Reject!A:Q,12,0))</f>
        <v/>
      </c>
      <c r="M251" s="1" t="str">
        <f>IF(B251="","",VLOOKUP(B251,Reject!A:Q,13,0))</f>
        <v/>
      </c>
      <c r="N251" s="1" t="str">
        <f>IF(B251="","",VLOOKUP(B251,Reject!A:Q,14,0))</f>
        <v/>
      </c>
      <c r="O251" s="2" t="str">
        <f>IF(B251="","",VLOOKUP(B251,Reject!A:Q,15,0))</f>
        <v/>
      </c>
      <c r="P251" s="1" t="str">
        <f>IF(B251="","",VLOOKUP(B251,Reject!A:Q,16,0))</f>
        <v/>
      </c>
      <c r="Q251" s="1" t="str">
        <f>IF(B251="","",VLOOKUP(B251,Reject!A:Q,17,0))</f>
        <v/>
      </c>
      <c r="R251" s="72" t="str">
        <f t="shared" si="3"/>
        <v/>
      </c>
    </row>
    <row r="252" spans="2:18">
      <c r="B252" s="1" t="str">
        <f>IF($B$2=0,"",IF(COUNT($B$3:B251)+1&gt;$B$2,"",COUNT($B$3:B251)+1))</f>
        <v/>
      </c>
      <c r="C252" s="1" t="str">
        <f>IF(B252="","",VLOOKUP(B252,Reject!A:Q,3,0))</f>
        <v/>
      </c>
      <c r="D252" s="1" t="str">
        <f>IF(B252="","",VLOOKUP(B252,Reject!A:Q,4,0))</f>
        <v/>
      </c>
      <c r="E252" s="1" t="str">
        <f>IF(B252="","",VLOOKUP(B252,Reject!A:Q,5,0))</f>
        <v/>
      </c>
      <c r="F252" s="1" t="str">
        <f>IF(B252="","",VLOOKUP(B252,Reject!A:Q,6,0))</f>
        <v/>
      </c>
      <c r="G252" s="1" t="str">
        <f>IF(B252="","",VLOOKUP(B252,Reject!A:Q,7,0))</f>
        <v/>
      </c>
      <c r="H252" s="1" t="str">
        <f>IF(B252="","",VLOOKUP(B252,Reject!A:Q,8,0))</f>
        <v/>
      </c>
      <c r="I252" s="1" t="str">
        <f>IF(B252="","",VLOOKUP(B252,Reject!A:Q,9,0))</f>
        <v/>
      </c>
      <c r="J252" s="1" t="str">
        <f>IF(B252="","",VLOOKUP(B252,Reject!A:Q,10,0))</f>
        <v/>
      </c>
      <c r="K252" s="1" t="str">
        <f>IF(B252="","",VLOOKUP(B252,Reject!A:Q,11,0))</f>
        <v/>
      </c>
      <c r="L252" s="1" t="str">
        <f>IF(B252="","",VLOOKUP(B252,Reject!A:Q,12,0))</f>
        <v/>
      </c>
      <c r="M252" s="1" t="str">
        <f>IF(B252="","",VLOOKUP(B252,Reject!A:Q,13,0))</f>
        <v/>
      </c>
      <c r="N252" s="1" t="str">
        <f>IF(B252="","",VLOOKUP(B252,Reject!A:Q,14,0))</f>
        <v/>
      </c>
      <c r="O252" s="2" t="str">
        <f>IF(B252="","",VLOOKUP(B252,Reject!A:Q,15,0))</f>
        <v/>
      </c>
      <c r="P252" s="1" t="str">
        <f>IF(B252="","",VLOOKUP(B252,Reject!A:Q,16,0))</f>
        <v/>
      </c>
      <c r="Q252" s="1" t="str">
        <f>IF(B252="","",VLOOKUP(B252,Reject!A:Q,17,0))</f>
        <v/>
      </c>
      <c r="R252" s="72" t="str">
        <f t="shared" si="3"/>
        <v/>
      </c>
    </row>
    <row r="253" spans="2:18">
      <c r="B253" s="1" t="str">
        <f>IF($B$2=0,"",IF(COUNT($B$3:B252)+1&gt;$B$2,"",COUNT($B$3:B252)+1))</f>
        <v/>
      </c>
      <c r="C253" s="1" t="str">
        <f>IF(B253="","",VLOOKUP(B253,Reject!A:Q,3,0))</f>
        <v/>
      </c>
      <c r="D253" s="1" t="str">
        <f>IF(B253="","",VLOOKUP(B253,Reject!A:Q,4,0))</f>
        <v/>
      </c>
      <c r="E253" s="1" t="str">
        <f>IF(B253="","",VLOOKUP(B253,Reject!A:Q,5,0))</f>
        <v/>
      </c>
      <c r="F253" s="1" t="str">
        <f>IF(B253="","",VLOOKUP(B253,Reject!A:Q,6,0))</f>
        <v/>
      </c>
      <c r="G253" s="1" t="str">
        <f>IF(B253="","",VLOOKUP(B253,Reject!A:Q,7,0))</f>
        <v/>
      </c>
      <c r="H253" s="1" t="str">
        <f>IF(B253="","",VLOOKUP(B253,Reject!A:Q,8,0))</f>
        <v/>
      </c>
      <c r="I253" s="1" t="str">
        <f>IF(B253="","",VLOOKUP(B253,Reject!A:Q,9,0))</f>
        <v/>
      </c>
      <c r="J253" s="1" t="str">
        <f>IF(B253="","",VLOOKUP(B253,Reject!A:Q,10,0))</f>
        <v/>
      </c>
      <c r="K253" s="1" t="str">
        <f>IF(B253="","",VLOOKUP(B253,Reject!A:Q,11,0))</f>
        <v/>
      </c>
      <c r="L253" s="1" t="str">
        <f>IF(B253="","",VLOOKUP(B253,Reject!A:Q,12,0))</f>
        <v/>
      </c>
      <c r="M253" s="1" t="str">
        <f>IF(B253="","",VLOOKUP(B253,Reject!A:Q,13,0))</f>
        <v/>
      </c>
      <c r="N253" s="1" t="str">
        <f>IF(B253="","",VLOOKUP(B253,Reject!A:Q,14,0))</f>
        <v/>
      </c>
      <c r="O253" s="2" t="str">
        <f>IF(B253="","",VLOOKUP(B253,Reject!A:Q,15,0))</f>
        <v/>
      </c>
      <c r="P253" s="1" t="str">
        <f>IF(B253="","",VLOOKUP(B253,Reject!A:Q,16,0))</f>
        <v/>
      </c>
      <c r="Q253" s="1" t="str">
        <f>IF(B253="","",VLOOKUP(B253,Reject!A:Q,17,0))</f>
        <v/>
      </c>
      <c r="R253" s="72" t="str">
        <f t="shared" si="3"/>
        <v/>
      </c>
    </row>
    <row r="254" spans="2:18">
      <c r="B254" s="1" t="str">
        <f>IF($B$2=0,"",IF(COUNT($B$3:B253)+1&gt;$B$2,"",COUNT($B$3:B253)+1))</f>
        <v/>
      </c>
      <c r="C254" s="1" t="str">
        <f>IF(B254="","",VLOOKUP(B254,Reject!A:Q,3,0))</f>
        <v/>
      </c>
      <c r="D254" s="1" t="str">
        <f>IF(B254="","",VLOOKUP(B254,Reject!A:Q,4,0))</f>
        <v/>
      </c>
      <c r="E254" s="1" t="str">
        <f>IF(B254="","",VLOOKUP(B254,Reject!A:Q,5,0))</f>
        <v/>
      </c>
      <c r="F254" s="1" t="str">
        <f>IF(B254="","",VLOOKUP(B254,Reject!A:Q,6,0))</f>
        <v/>
      </c>
      <c r="G254" s="1" t="str">
        <f>IF(B254="","",VLOOKUP(B254,Reject!A:Q,7,0))</f>
        <v/>
      </c>
      <c r="H254" s="1" t="str">
        <f>IF(B254="","",VLOOKUP(B254,Reject!A:Q,8,0))</f>
        <v/>
      </c>
      <c r="I254" s="1" t="str">
        <f>IF(B254="","",VLOOKUP(B254,Reject!A:Q,9,0))</f>
        <v/>
      </c>
      <c r="J254" s="1" t="str">
        <f>IF(B254="","",VLOOKUP(B254,Reject!A:Q,10,0))</f>
        <v/>
      </c>
      <c r="K254" s="1" t="str">
        <f>IF(B254="","",VLOOKUP(B254,Reject!A:Q,11,0))</f>
        <v/>
      </c>
      <c r="L254" s="1" t="str">
        <f>IF(B254="","",VLOOKUP(B254,Reject!A:Q,12,0))</f>
        <v/>
      </c>
      <c r="M254" s="1" t="str">
        <f>IF(B254="","",VLOOKUP(B254,Reject!A:Q,13,0))</f>
        <v/>
      </c>
      <c r="N254" s="1" t="str">
        <f>IF(B254="","",VLOOKUP(B254,Reject!A:Q,14,0))</f>
        <v/>
      </c>
      <c r="O254" s="2" t="str">
        <f>IF(B254="","",VLOOKUP(B254,Reject!A:Q,15,0))</f>
        <v/>
      </c>
      <c r="P254" s="1" t="str">
        <f>IF(B254="","",VLOOKUP(B254,Reject!A:Q,16,0))</f>
        <v/>
      </c>
      <c r="Q254" s="1" t="str">
        <f>IF(B254="","",VLOOKUP(B254,Reject!A:Q,17,0))</f>
        <v/>
      </c>
      <c r="R254" s="72" t="str">
        <f t="shared" si="3"/>
        <v/>
      </c>
    </row>
    <row r="255" spans="2:18">
      <c r="B255" s="1" t="str">
        <f>IF($B$2=0,"",IF(COUNT($B$3:B254)+1&gt;$B$2,"",COUNT($B$3:B254)+1))</f>
        <v/>
      </c>
      <c r="C255" s="1" t="str">
        <f>IF(B255="","",VLOOKUP(B255,Reject!A:Q,3,0))</f>
        <v/>
      </c>
      <c r="D255" s="1" t="str">
        <f>IF(B255="","",VLOOKUP(B255,Reject!A:Q,4,0))</f>
        <v/>
      </c>
      <c r="E255" s="1" t="str">
        <f>IF(B255="","",VLOOKUP(B255,Reject!A:Q,5,0))</f>
        <v/>
      </c>
      <c r="F255" s="1" t="str">
        <f>IF(B255="","",VLOOKUP(B255,Reject!A:Q,6,0))</f>
        <v/>
      </c>
      <c r="G255" s="1" t="str">
        <f>IF(B255="","",VLOOKUP(B255,Reject!A:Q,7,0))</f>
        <v/>
      </c>
      <c r="H255" s="1" t="str">
        <f>IF(B255="","",VLOOKUP(B255,Reject!A:Q,8,0))</f>
        <v/>
      </c>
      <c r="I255" s="1" t="str">
        <f>IF(B255="","",VLOOKUP(B255,Reject!A:Q,9,0))</f>
        <v/>
      </c>
      <c r="J255" s="1" t="str">
        <f>IF(B255="","",VLOOKUP(B255,Reject!A:Q,10,0))</f>
        <v/>
      </c>
      <c r="K255" s="1" t="str">
        <f>IF(B255="","",VLOOKUP(B255,Reject!A:Q,11,0))</f>
        <v/>
      </c>
      <c r="L255" s="1" t="str">
        <f>IF(B255="","",VLOOKUP(B255,Reject!A:Q,12,0))</f>
        <v/>
      </c>
      <c r="M255" s="1" t="str">
        <f>IF(B255="","",VLOOKUP(B255,Reject!A:Q,13,0))</f>
        <v/>
      </c>
      <c r="N255" s="1" t="str">
        <f>IF(B255="","",VLOOKUP(B255,Reject!A:Q,14,0))</f>
        <v/>
      </c>
      <c r="O255" s="2" t="str">
        <f>IF(B255="","",VLOOKUP(B255,Reject!A:Q,15,0))</f>
        <v/>
      </c>
      <c r="P255" s="1" t="str">
        <f>IF(B255="","",VLOOKUP(B255,Reject!A:Q,16,0))</f>
        <v/>
      </c>
      <c r="Q255" s="1" t="str">
        <f>IF(B255="","",VLOOKUP(B255,Reject!A:Q,17,0))</f>
        <v/>
      </c>
      <c r="R255" s="72" t="str">
        <f t="shared" si="3"/>
        <v/>
      </c>
    </row>
    <row r="256" spans="2:18">
      <c r="B256" s="1" t="str">
        <f>IF($B$2=0,"",IF(COUNT($B$3:B255)+1&gt;$B$2,"",COUNT($B$3:B255)+1))</f>
        <v/>
      </c>
      <c r="C256" s="1" t="str">
        <f>IF(B256="","",VLOOKUP(B256,Reject!A:Q,3,0))</f>
        <v/>
      </c>
      <c r="D256" s="1" t="str">
        <f>IF(B256="","",VLOOKUP(B256,Reject!A:Q,4,0))</f>
        <v/>
      </c>
      <c r="E256" s="1" t="str">
        <f>IF(B256="","",VLOOKUP(B256,Reject!A:Q,5,0))</f>
        <v/>
      </c>
      <c r="F256" s="1" t="str">
        <f>IF(B256="","",VLOOKUP(B256,Reject!A:Q,6,0))</f>
        <v/>
      </c>
      <c r="G256" s="1" t="str">
        <f>IF(B256="","",VLOOKUP(B256,Reject!A:Q,7,0))</f>
        <v/>
      </c>
      <c r="H256" s="1" t="str">
        <f>IF(B256="","",VLOOKUP(B256,Reject!A:Q,8,0))</f>
        <v/>
      </c>
      <c r="I256" s="1" t="str">
        <f>IF(B256="","",VLOOKUP(B256,Reject!A:Q,9,0))</f>
        <v/>
      </c>
      <c r="J256" s="1" t="str">
        <f>IF(B256="","",VLOOKUP(B256,Reject!A:Q,10,0))</f>
        <v/>
      </c>
      <c r="K256" s="1" t="str">
        <f>IF(B256="","",VLOOKUP(B256,Reject!A:Q,11,0))</f>
        <v/>
      </c>
      <c r="L256" s="1" t="str">
        <f>IF(B256="","",VLOOKUP(B256,Reject!A:Q,12,0))</f>
        <v/>
      </c>
      <c r="M256" s="1" t="str">
        <f>IF(B256="","",VLOOKUP(B256,Reject!A:Q,13,0))</f>
        <v/>
      </c>
      <c r="N256" s="1" t="str">
        <f>IF(B256="","",VLOOKUP(B256,Reject!A:Q,14,0))</f>
        <v/>
      </c>
      <c r="O256" s="2" t="str">
        <f>IF(B256="","",VLOOKUP(B256,Reject!A:Q,15,0))</f>
        <v/>
      </c>
      <c r="P256" s="1" t="str">
        <f>IF(B256="","",VLOOKUP(B256,Reject!A:Q,16,0))</f>
        <v/>
      </c>
      <c r="Q256" s="1" t="str">
        <f>IF(B256="","",VLOOKUP(B256,Reject!A:Q,17,0))</f>
        <v/>
      </c>
      <c r="R256" s="72" t="str">
        <f t="shared" si="3"/>
        <v/>
      </c>
    </row>
    <row r="257" spans="2:18">
      <c r="B257" s="1" t="str">
        <f>IF($B$2=0,"",IF(COUNT($B$3:B256)+1&gt;$B$2,"",COUNT($B$3:B256)+1))</f>
        <v/>
      </c>
      <c r="C257" s="1" t="str">
        <f>IF(B257="","",VLOOKUP(B257,Reject!A:Q,3,0))</f>
        <v/>
      </c>
      <c r="D257" s="1" t="str">
        <f>IF(B257="","",VLOOKUP(B257,Reject!A:Q,4,0))</f>
        <v/>
      </c>
      <c r="E257" s="1" t="str">
        <f>IF(B257="","",VLOOKUP(B257,Reject!A:Q,5,0))</f>
        <v/>
      </c>
      <c r="F257" s="1" t="str">
        <f>IF(B257="","",VLOOKUP(B257,Reject!A:Q,6,0))</f>
        <v/>
      </c>
      <c r="G257" s="1" t="str">
        <f>IF(B257="","",VLOOKUP(B257,Reject!A:Q,7,0))</f>
        <v/>
      </c>
      <c r="H257" s="1" t="str">
        <f>IF(B257="","",VLOOKUP(B257,Reject!A:Q,8,0))</f>
        <v/>
      </c>
      <c r="I257" s="1" t="str">
        <f>IF(B257="","",VLOOKUP(B257,Reject!A:Q,9,0))</f>
        <v/>
      </c>
      <c r="J257" s="1" t="str">
        <f>IF(B257="","",VLOOKUP(B257,Reject!A:Q,10,0))</f>
        <v/>
      </c>
      <c r="K257" s="1" t="str">
        <f>IF(B257="","",VLOOKUP(B257,Reject!A:Q,11,0))</f>
        <v/>
      </c>
      <c r="L257" s="1" t="str">
        <f>IF(B257="","",VLOOKUP(B257,Reject!A:Q,12,0))</f>
        <v/>
      </c>
      <c r="M257" s="1" t="str">
        <f>IF(B257="","",VLOOKUP(B257,Reject!A:Q,13,0))</f>
        <v/>
      </c>
      <c r="N257" s="1" t="str">
        <f>IF(B257="","",VLOOKUP(B257,Reject!A:Q,14,0))</f>
        <v/>
      </c>
      <c r="O257" s="2" t="str">
        <f>IF(B257="","",VLOOKUP(B257,Reject!A:Q,15,0))</f>
        <v/>
      </c>
      <c r="P257" s="1" t="str">
        <f>IF(B257="","",VLOOKUP(B257,Reject!A:Q,16,0))</f>
        <v/>
      </c>
      <c r="Q257" s="1" t="str">
        <f>IF(B257="","",VLOOKUP(B257,Reject!A:Q,17,0))</f>
        <v/>
      </c>
      <c r="R257" s="72" t="str">
        <f t="shared" si="3"/>
        <v/>
      </c>
    </row>
    <row r="258" spans="2:18">
      <c r="B258" s="1" t="str">
        <f>IF($B$2=0,"",IF(COUNT($B$3:B257)+1&gt;$B$2,"",COUNT($B$3:B257)+1))</f>
        <v/>
      </c>
      <c r="C258" s="1" t="str">
        <f>IF(B258="","",VLOOKUP(B258,Reject!A:Q,3,0))</f>
        <v/>
      </c>
      <c r="D258" s="1" t="str">
        <f>IF(B258="","",VLOOKUP(B258,Reject!A:Q,4,0))</f>
        <v/>
      </c>
      <c r="E258" s="1" t="str">
        <f>IF(B258="","",VLOOKUP(B258,Reject!A:Q,5,0))</f>
        <v/>
      </c>
      <c r="F258" s="1" t="str">
        <f>IF(B258="","",VLOOKUP(B258,Reject!A:Q,6,0))</f>
        <v/>
      </c>
      <c r="G258" s="1" t="str">
        <f>IF(B258="","",VLOOKUP(B258,Reject!A:Q,7,0))</f>
        <v/>
      </c>
      <c r="H258" s="1" t="str">
        <f>IF(B258="","",VLOOKUP(B258,Reject!A:Q,8,0))</f>
        <v/>
      </c>
      <c r="I258" s="1" t="str">
        <f>IF(B258="","",VLOOKUP(B258,Reject!A:Q,9,0))</f>
        <v/>
      </c>
      <c r="J258" s="1" t="str">
        <f>IF(B258="","",VLOOKUP(B258,Reject!A:Q,10,0))</f>
        <v/>
      </c>
      <c r="K258" s="1" t="str">
        <f>IF(B258="","",VLOOKUP(B258,Reject!A:Q,11,0))</f>
        <v/>
      </c>
      <c r="L258" s="1" t="str">
        <f>IF(B258="","",VLOOKUP(B258,Reject!A:Q,12,0))</f>
        <v/>
      </c>
      <c r="M258" s="1" t="str">
        <f>IF(B258="","",VLOOKUP(B258,Reject!A:Q,13,0))</f>
        <v/>
      </c>
      <c r="N258" s="1" t="str">
        <f>IF(B258="","",VLOOKUP(B258,Reject!A:Q,14,0))</f>
        <v/>
      </c>
      <c r="O258" s="2" t="str">
        <f>IF(B258="","",VLOOKUP(B258,Reject!A:Q,15,0))</f>
        <v/>
      </c>
      <c r="P258" s="1" t="str">
        <f>IF(B258="","",VLOOKUP(B258,Reject!A:Q,16,0))</f>
        <v/>
      </c>
      <c r="Q258" s="1" t="str">
        <f>IF(B258="","",VLOOKUP(B258,Reject!A:Q,17,0))</f>
        <v/>
      </c>
      <c r="R258" s="72" t="str">
        <f t="shared" si="3"/>
        <v/>
      </c>
    </row>
    <row r="259" spans="2:18">
      <c r="B259" s="1" t="str">
        <f>IF($B$2=0,"",IF(COUNT($B$3:B258)+1&gt;$B$2,"",COUNT($B$3:B258)+1))</f>
        <v/>
      </c>
      <c r="C259" s="1" t="str">
        <f>IF(B259="","",VLOOKUP(B259,Reject!A:Q,3,0))</f>
        <v/>
      </c>
      <c r="D259" s="1" t="str">
        <f>IF(B259="","",VLOOKUP(B259,Reject!A:Q,4,0))</f>
        <v/>
      </c>
      <c r="E259" s="1" t="str">
        <f>IF(B259="","",VLOOKUP(B259,Reject!A:Q,5,0))</f>
        <v/>
      </c>
      <c r="F259" s="1" t="str">
        <f>IF(B259="","",VLOOKUP(B259,Reject!A:Q,6,0))</f>
        <v/>
      </c>
      <c r="G259" s="1" t="str">
        <f>IF(B259="","",VLOOKUP(B259,Reject!A:Q,7,0))</f>
        <v/>
      </c>
      <c r="H259" s="1" t="str">
        <f>IF(B259="","",VLOOKUP(B259,Reject!A:Q,8,0))</f>
        <v/>
      </c>
      <c r="I259" s="1" t="str">
        <f>IF(B259="","",VLOOKUP(B259,Reject!A:Q,9,0))</f>
        <v/>
      </c>
      <c r="J259" s="1" t="str">
        <f>IF(B259="","",VLOOKUP(B259,Reject!A:Q,10,0))</f>
        <v/>
      </c>
      <c r="K259" s="1" t="str">
        <f>IF(B259="","",VLOOKUP(B259,Reject!A:Q,11,0))</f>
        <v/>
      </c>
      <c r="L259" s="1" t="str">
        <f>IF(B259="","",VLOOKUP(B259,Reject!A:Q,12,0))</f>
        <v/>
      </c>
      <c r="M259" s="1" t="str">
        <f>IF(B259="","",VLOOKUP(B259,Reject!A:Q,13,0))</f>
        <v/>
      </c>
      <c r="N259" s="1" t="str">
        <f>IF(B259="","",VLOOKUP(B259,Reject!A:Q,14,0))</f>
        <v/>
      </c>
      <c r="O259" s="2" t="str">
        <f>IF(B259="","",VLOOKUP(B259,Reject!A:Q,15,0))</f>
        <v/>
      </c>
      <c r="P259" s="1" t="str">
        <f>IF(B259="","",VLOOKUP(B259,Reject!A:Q,16,0))</f>
        <v/>
      </c>
      <c r="Q259" s="1" t="str">
        <f>IF(B259="","",VLOOKUP(B259,Reject!A:Q,17,0))</f>
        <v/>
      </c>
      <c r="R259" s="72" t="str">
        <f t="shared" si="3"/>
        <v/>
      </c>
    </row>
    <row r="260" spans="2:18">
      <c r="B260" s="1" t="str">
        <f>IF($B$2=0,"",IF(COUNT($B$3:B259)+1&gt;$B$2,"",COUNT($B$3:B259)+1))</f>
        <v/>
      </c>
      <c r="C260" s="1" t="str">
        <f>IF(B260="","",VLOOKUP(B260,Reject!A:Q,3,0))</f>
        <v/>
      </c>
      <c r="D260" s="1" t="str">
        <f>IF(B260="","",VLOOKUP(B260,Reject!A:Q,4,0))</f>
        <v/>
      </c>
      <c r="E260" s="1" t="str">
        <f>IF(B260="","",VLOOKUP(B260,Reject!A:Q,5,0))</f>
        <v/>
      </c>
      <c r="F260" s="1" t="str">
        <f>IF(B260="","",VLOOKUP(B260,Reject!A:Q,6,0))</f>
        <v/>
      </c>
      <c r="G260" s="1" t="str">
        <f>IF(B260="","",VLOOKUP(B260,Reject!A:Q,7,0))</f>
        <v/>
      </c>
      <c r="H260" s="1" t="str">
        <f>IF(B260="","",VLOOKUP(B260,Reject!A:Q,8,0))</f>
        <v/>
      </c>
      <c r="I260" s="1" t="str">
        <f>IF(B260="","",VLOOKUP(B260,Reject!A:Q,9,0))</f>
        <v/>
      </c>
      <c r="J260" s="1" t="str">
        <f>IF(B260="","",VLOOKUP(B260,Reject!A:Q,10,0))</f>
        <v/>
      </c>
      <c r="K260" s="1" t="str">
        <f>IF(B260="","",VLOOKUP(B260,Reject!A:Q,11,0))</f>
        <v/>
      </c>
      <c r="L260" s="1" t="str">
        <f>IF(B260="","",VLOOKUP(B260,Reject!A:Q,12,0))</f>
        <v/>
      </c>
      <c r="M260" s="1" t="str">
        <f>IF(B260="","",VLOOKUP(B260,Reject!A:Q,13,0))</f>
        <v/>
      </c>
      <c r="N260" s="1" t="str">
        <f>IF(B260="","",VLOOKUP(B260,Reject!A:Q,14,0))</f>
        <v/>
      </c>
      <c r="O260" s="2" t="str">
        <f>IF(B260="","",VLOOKUP(B260,Reject!A:Q,15,0))</f>
        <v/>
      </c>
      <c r="P260" s="1" t="str">
        <f>IF(B260="","",VLOOKUP(B260,Reject!A:Q,16,0))</f>
        <v/>
      </c>
      <c r="Q260" s="1" t="str">
        <f>IF(B260="","",VLOOKUP(B260,Reject!A:Q,17,0))</f>
        <v/>
      </c>
      <c r="R260" s="72" t="str">
        <f t="shared" ref="R260:R323" si="4">IF(C260="","",HYPERLINK(Reject&amp;C260&amp;".PDF","مشاهده"))</f>
        <v/>
      </c>
    </row>
    <row r="261" spans="2:18">
      <c r="B261" s="1" t="str">
        <f>IF($B$2=0,"",IF(COUNT($B$3:B260)+1&gt;$B$2,"",COUNT($B$3:B260)+1))</f>
        <v/>
      </c>
      <c r="C261" s="1" t="str">
        <f>IF(B261="","",VLOOKUP(B261,Reject!A:Q,3,0))</f>
        <v/>
      </c>
      <c r="D261" s="1" t="str">
        <f>IF(B261="","",VLOOKUP(B261,Reject!A:Q,4,0))</f>
        <v/>
      </c>
      <c r="E261" s="1" t="str">
        <f>IF(B261="","",VLOOKUP(B261,Reject!A:Q,5,0))</f>
        <v/>
      </c>
      <c r="F261" s="1" t="str">
        <f>IF(B261="","",VLOOKUP(B261,Reject!A:Q,6,0))</f>
        <v/>
      </c>
      <c r="G261" s="1" t="str">
        <f>IF(B261="","",VLOOKUP(B261,Reject!A:Q,7,0))</f>
        <v/>
      </c>
      <c r="H261" s="1" t="str">
        <f>IF(B261="","",VLOOKUP(B261,Reject!A:Q,8,0))</f>
        <v/>
      </c>
      <c r="I261" s="1" t="str">
        <f>IF(B261="","",VLOOKUP(B261,Reject!A:Q,9,0))</f>
        <v/>
      </c>
      <c r="J261" s="1" t="str">
        <f>IF(B261="","",VLOOKUP(B261,Reject!A:Q,10,0))</f>
        <v/>
      </c>
      <c r="K261" s="1" t="str">
        <f>IF(B261="","",VLOOKUP(B261,Reject!A:Q,11,0))</f>
        <v/>
      </c>
      <c r="L261" s="1" t="str">
        <f>IF(B261="","",VLOOKUP(B261,Reject!A:Q,12,0))</f>
        <v/>
      </c>
      <c r="M261" s="1" t="str">
        <f>IF(B261="","",VLOOKUP(B261,Reject!A:Q,13,0))</f>
        <v/>
      </c>
      <c r="N261" s="1" t="str">
        <f>IF(B261="","",VLOOKUP(B261,Reject!A:Q,14,0))</f>
        <v/>
      </c>
      <c r="O261" s="2" t="str">
        <f>IF(B261="","",VLOOKUP(B261,Reject!A:Q,15,0))</f>
        <v/>
      </c>
      <c r="P261" s="1" t="str">
        <f>IF(B261="","",VLOOKUP(B261,Reject!A:Q,16,0))</f>
        <v/>
      </c>
      <c r="Q261" s="1" t="str">
        <f>IF(B261="","",VLOOKUP(B261,Reject!A:Q,17,0))</f>
        <v/>
      </c>
      <c r="R261" s="72" t="str">
        <f t="shared" si="4"/>
        <v/>
      </c>
    </row>
    <row r="262" spans="2:18">
      <c r="B262" s="1" t="str">
        <f>IF($B$2=0,"",IF(COUNT($B$3:B261)+1&gt;$B$2,"",COUNT($B$3:B261)+1))</f>
        <v/>
      </c>
      <c r="C262" s="1" t="str">
        <f>IF(B262="","",VLOOKUP(B262,Reject!A:Q,3,0))</f>
        <v/>
      </c>
      <c r="D262" s="1" t="str">
        <f>IF(B262="","",VLOOKUP(B262,Reject!A:Q,4,0))</f>
        <v/>
      </c>
      <c r="E262" s="1" t="str">
        <f>IF(B262="","",VLOOKUP(B262,Reject!A:Q,5,0))</f>
        <v/>
      </c>
      <c r="F262" s="1" t="str">
        <f>IF(B262="","",VLOOKUP(B262,Reject!A:Q,6,0))</f>
        <v/>
      </c>
      <c r="G262" s="1" t="str">
        <f>IF(B262="","",VLOOKUP(B262,Reject!A:Q,7,0))</f>
        <v/>
      </c>
      <c r="H262" s="1" t="str">
        <f>IF(B262="","",VLOOKUP(B262,Reject!A:Q,8,0))</f>
        <v/>
      </c>
      <c r="I262" s="1" t="str">
        <f>IF(B262="","",VLOOKUP(B262,Reject!A:Q,9,0))</f>
        <v/>
      </c>
      <c r="J262" s="1" t="str">
        <f>IF(B262="","",VLOOKUP(B262,Reject!A:Q,10,0))</f>
        <v/>
      </c>
      <c r="K262" s="1" t="str">
        <f>IF(B262="","",VLOOKUP(B262,Reject!A:Q,11,0))</f>
        <v/>
      </c>
      <c r="L262" s="1" t="str">
        <f>IF(B262="","",VLOOKUP(B262,Reject!A:Q,12,0))</f>
        <v/>
      </c>
      <c r="M262" s="1" t="str">
        <f>IF(B262="","",VLOOKUP(B262,Reject!A:Q,13,0))</f>
        <v/>
      </c>
      <c r="N262" s="1" t="str">
        <f>IF(B262="","",VLOOKUP(B262,Reject!A:Q,14,0))</f>
        <v/>
      </c>
      <c r="O262" s="2" t="str">
        <f>IF(B262="","",VLOOKUP(B262,Reject!A:Q,15,0))</f>
        <v/>
      </c>
      <c r="P262" s="1" t="str">
        <f>IF(B262="","",VLOOKUP(B262,Reject!A:Q,16,0))</f>
        <v/>
      </c>
      <c r="Q262" s="1" t="str">
        <f>IF(B262="","",VLOOKUP(B262,Reject!A:Q,17,0))</f>
        <v/>
      </c>
      <c r="R262" s="72" t="str">
        <f t="shared" si="4"/>
        <v/>
      </c>
    </row>
    <row r="263" spans="2:18">
      <c r="B263" s="1" t="str">
        <f>IF($B$2=0,"",IF(COUNT($B$3:B262)+1&gt;$B$2,"",COUNT($B$3:B262)+1))</f>
        <v/>
      </c>
      <c r="C263" s="1" t="str">
        <f>IF(B263="","",VLOOKUP(B263,Reject!A:Q,3,0))</f>
        <v/>
      </c>
      <c r="D263" s="1" t="str">
        <f>IF(B263="","",VLOOKUP(B263,Reject!A:Q,4,0))</f>
        <v/>
      </c>
      <c r="E263" s="1" t="str">
        <f>IF(B263="","",VLOOKUP(B263,Reject!A:Q,5,0))</f>
        <v/>
      </c>
      <c r="F263" s="1" t="str">
        <f>IF(B263="","",VLOOKUP(B263,Reject!A:Q,6,0))</f>
        <v/>
      </c>
      <c r="G263" s="1" t="str">
        <f>IF(B263="","",VLOOKUP(B263,Reject!A:Q,7,0))</f>
        <v/>
      </c>
      <c r="H263" s="1" t="str">
        <f>IF(B263="","",VLOOKUP(B263,Reject!A:Q,8,0))</f>
        <v/>
      </c>
      <c r="I263" s="1" t="str">
        <f>IF(B263="","",VLOOKUP(B263,Reject!A:Q,9,0))</f>
        <v/>
      </c>
      <c r="J263" s="1" t="str">
        <f>IF(B263="","",VLOOKUP(B263,Reject!A:Q,10,0))</f>
        <v/>
      </c>
      <c r="K263" s="1" t="str">
        <f>IF(B263="","",VLOOKUP(B263,Reject!A:Q,11,0))</f>
        <v/>
      </c>
      <c r="L263" s="1" t="str">
        <f>IF(B263="","",VLOOKUP(B263,Reject!A:Q,12,0))</f>
        <v/>
      </c>
      <c r="M263" s="1" t="str">
        <f>IF(B263="","",VLOOKUP(B263,Reject!A:Q,13,0))</f>
        <v/>
      </c>
      <c r="N263" s="1" t="str">
        <f>IF(B263="","",VLOOKUP(B263,Reject!A:Q,14,0))</f>
        <v/>
      </c>
      <c r="O263" s="2" t="str">
        <f>IF(B263="","",VLOOKUP(B263,Reject!A:Q,15,0))</f>
        <v/>
      </c>
      <c r="P263" s="1" t="str">
        <f>IF(B263="","",VLOOKUP(B263,Reject!A:Q,16,0))</f>
        <v/>
      </c>
      <c r="Q263" s="1" t="str">
        <f>IF(B263="","",VLOOKUP(B263,Reject!A:Q,17,0))</f>
        <v/>
      </c>
      <c r="R263" s="72" t="str">
        <f t="shared" si="4"/>
        <v/>
      </c>
    </row>
    <row r="264" spans="2:18">
      <c r="B264" s="1" t="str">
        <f>IF($B$2=0,"",IF(COUNT($B$3:B263)+1&gt;$B$2,"",COUNT($B$3:B263)+1))</f>
        <v/>
      </c>
      <c r="C264" s="1" t="str">
        <f>IF(B264="","",VLOOKUP(B264,Reject!A:Q,3,0))</f>
        <v/>
      </c>
      <c r="D264" s="1" t="str">
        <f>IF(B264="","",VLOOKUP(B264,Reject!A:Q,4,0))</f>
        <v/>
      </c>
      <c r="E264" s="1" t="str">
        <f>IF(B264="","",VLOOKUP(B264,Reject!A:Q,5,0))</f>
        <v/>
      </c>
      <c r="F264" s="1" t="str">
        <f>IF(B264="","",VLOOKUP(B264,Reject!A:Q,6,0))</f>
        <v/>
      </c>
      <c r="G264" s="1" t="str">
        <f>IF(B264="","",VLOOKUP(B264,Reject!A:Q,7,0))</f>
        <v/>
      </c>
      <c r="H264" s="1" t="str">
        <f>IF(B264="","",VLOOKUP(B264,Reject!A:Q,8,0))</f>
        <v/>
      </c>
      <c r="I264" s="1" t="str">
        <f>IF(B264="","",VLOOKUP(B264,Reject!A:Q,9,0))</f>
        <v/>
      </c>
      <c r="J264" s="1" t="str">
        <f>IF(B264="","",VLOOKUP(B264,Reject!A:Q,10,0))</f>
        <v/>
      </c>
      <c r="K264" s="1" t="str">
        <f>IF(B264="","",VLOOKUP(B264,Reject!A:Q,11,0))</f>
        <v/>
      </c>
      <c r="L264" s="1" t="str">
        <f>IF(B264="","",VLOOKUP(B264,Reject!A:Q,12,0))</f>
        <v/>
      </c>
      <c r="M264" s="1" t="str">
        <f>IF(B264="","",VLOOKUP(B264,Reject!A:Q,13,0))</f>
        <v/>
      </c>
      <c r="N264" s="1" t="str">
        <f>IF(B264="","",VLOOKUP(B264,Reject!A:Q,14,0))</f>
        <v/>
      </c>
      <c r="O264" s="2" t="str">
        <f>IF(B264="","",VLOOKUP(B264,Reject!A:Q,15,0))</f>
        <v/>
      </c>
      <c r="P264" s="1" t="str">
        <f>IF(B264="","",VLOOKUP(B264,Reject!A:Q,16,0))</f>
        <v/>
      </c>
      <c r="Q264" s="1" t="str">
        <f>IF(B264="","",VLOOKUP(B264,Reject!A:Q,17,0))</f>
        <v/>
      </c>
      <c r="R264" s="72" t="str">
        <f t="shared" si="4"/>
        <v/>
      </c>
    </row>
    <row r="265" spans="2:18">
      <c r="B265" s="1" t="str">
        <f>IF($B$2=0,"",IF(COUNT($B$3:B264)+1&gt;$B$2,"",COUNT($B$3:B264)+1))</f>
        <v/>
      </c>
      <c r="C265" s="1" t="str">
        <f>IF(B265="","",VLOOKUP(B265,Reject!A:Q,3,0))</f>
        <v/>
      </c>
      <c r="D265" s="1" t="str">
        <f>IF(B265="","",VLOOKUP(B265,Reject!A:Q,4,0))</f>
        <v/>
      </c>
      <c r="E265" s="1" t="str">
        <f>IF(B265="","",VLOOKUP(B265,Reject!A:Q,5,0))</f>
        <v/>
      </c>
      <c r="F265" s="1" t="str">
        <f>IF(B265="","",VLOOKUP(B265,Reject!A:Q,6,0))</f>
        <v/>
      </c>
      <c r="G265" s="1" t="str">
        <f>IF(B265="","",VLOOKUP(B265,Reject!A:Q,7,0))</f>
        <v/>
      </c>
      <c r="H265" s="1" t="str">
        <f>IF(B265="","",VLOOKUP(B265,Reject!A:Q,8,0))</f>
        <v/>
      </c>
      <c r="I265" s="1" t="str">
        <f>IF(B265="","",VLOOKUP(B265,Reject!A:Q,9,0))</f>
        <v/>
      </c>
      <c r="J265" s="1" t="str">
        <f>IF(B265="","",VLOOKUP(B265,Reject!A:Q,10,0))</f>
        <v/>
      </c>
      <c r="K265" s="1" t="str">
        <f>IF(B265="","",VLOOKUP(B265,Reject!A:Q,11,0))</f>
        <v/>
      </c>
      <c r="L265" s="1" t="str">
        <f>IF(B265="","",VLOOKUP(B265,Reject!A:Q,12,0))</f>
        <v/>
      </c>
      <c r="M265" s="1" t="str">
        <f>IF(B265="","",VLOOKUP(B265,Reject!A:Q,13,0))</f>
        <v/>
      </c>
      <c r="N265" s="1" t="str">
        <f>IF(B265="","",VLOOKUP(B265,Reject!A:Q,14,0))</f>
        <v/>
      </c>
      <c r="O265" s="2" t="str">
        <f>IF(B265="","",VLOOKUP(B265,Reject!A:Q,15,0))</f>
        <v/>
      </c>
      <c r="P265" s="1" t="str">
        <f>IF(B265="","",VLOOKUP(B265,Reject!A:Q,16,0))</f>
        <v/>
      </c>
      <c r="Q265" s="1" t="str">
        <f>IF(B265="","",VLOOKUP(B265,Reject!A:Q,17,0))</f>
        <v/>
      </c>
      <c r="R265" s="72" t="str">
        <f t="shared" si="4"/>
        <v/>
      </c>
    </row>
    <row r="266" spans="2:18">
      <c r="B266" s="1" t="str">
        <f>IF($B$2=0,"",IF(COUNT($B$3:B265)+1&gt;$B$2,"",COUNT($B$3:B265)+1))</f>
        <v/>
      </c>
      <c r="C266" s="1" t="str">
        <f>IF(B266="","",VLOOKUP(B266,Reject!A:Q,3,0))</f>
        <v/>
      </c>
      <c r="D266" s="1" t="str">
        <f>IF(B266="","",VLOOKUP(B266,Reject!A:Q,4,0))</f>
        <v/>
      </c>
      <c r="E266" s="1" t="str">
        <f>IF(B266="","",VLOOKUP(B266,Reject!A:Q,5,0))</f>
        <v/>
      </c>
      <c r="F266" s="1" t="str">
        <f>IF(B266="","",VLOOKUP(B266,Reject!A:Q,6,0))</f>
        <v/>
      </c>
      <c r="G266" s="1" t="str">
        <f>IF(B266="","",VLOOKUP(B266,Reject!A:Q,7,0))</f>
        <v/>
      </c>
      <c r="H266" s="1" t="str">
        <f>IF(B266="","",VLOOKUP(B266,Reject!A:Q,8,0))</f>
        <v/>
      </c>
      <c r="I266" s="1" t="str">
        <f>IF(B266="","",VLOOKUP(B266,Reject!A:Q,9,0))</f>
        <v/>
      </c>
      <c r="J266" s="1" t="str">
        <f>IF(B266="","",VLOOKUP(B266,Reject!A:Q,10,0))</f>
        <v/>
      </c>
      <c r="K266" s="1" t="str">
        <f>IF(B266="","",VLOOKUP(B266,Reject!A:Q,11,0))</f>
        <v/>
      </c>
      <c r="L266" s="1" t="str">
        <f>IF(B266="","",VLOOKUP(B266,Reject!A:Q,12,0))</f>
        <v/>
      </c>
      <c r="M266" s="1" t="str">
        <f>IF(B266="","",VLOOKUP(B266,Reject!A:Q,13,0))</f>
        <v/>
      </c>
      <c r="N266" s="1" t="str">
        <f>IF(B266="","",VLOOKUP(B266,Reject!A:Q,14,0))</f>
        <v/>
      </c>
      <c r="O266" s="2" t="str">
        <f>IF(B266="","",VLOOKUP(B266,Reject!A:Q,15,0))</f>
        <v/>
      </c>
      <c r="P266" s="1" t="str">
        <f>IF(B266="","",VLOOKUP(B266,Reject!A:Q,16,0))</f>
        <v/>
      </c>
      <c r="Q266" s="1" t="str">
        <f>IF(B266="","",VLOOKUP(B266,Reject!A:Q,17,0))</f>
        <v/>
      </c>
      <c r="R266" s="72" t="str">
        <f t="shared" si="4"/>
        <v/>
      </c>
    </row>
    <row r="267" spans="2:18">
      <c r="B267" s="1" t="str">
        <f>IF($B$2=0,"",IF(COUNT($B$3:B266)+1&gt;$B$2,"",COUNT($B$3:B266)+1))</f>
        <v/>
      </c>
      <c r="C267" s="1" t="str">
        <f>IF(B267="","",VLOOKUP(B267,Reject!A:Q,3,0))</f>
        <v/>
      </c>
      <c r="D267" s="1" t="str">
        <f>IF(B267="","",VLOOKUP(B267,Reject!A:Q,4,0))</f>
        <v/>
      </c>
      <c r="E267" s="1" t="str">
        <f>IF(B267="","",VLOOKUP(B267,Reject!A:Q,5,0))</f>
        <v/>
      </c>
      <c r="F267" s="1" t="str">
        <f>IF(B267="","",VLOOKUP(B267,Reject!A:Q,6,0))</f>
        <v/>
      </c>
      <c r="G267" s="1" t="str">
        <f>IF(B267="","",VLOOKUP(B267,Reject!A:Q,7,0))</f>
        <v/>
      </c>
      <c r="H267" s="1" t="str">
        <f>IF(B267="","",VLOOKUP(B267,Reject!A:Q,8,0))</f>
        <v/>
      </c>
      <c r="I267" s="1" t="str">
        <f>IF(B267="","",VLOOKUP(B267,Reject!A:Q,9,0))</f>
        <v/>
      </c>
      <c r="J267" s="1" t="str">
        <f>IF(B267="","",VLOOKUP(B267,Reject!A:Q,10,0))</f>
        <v/>
      </c>
      <c r="K267" s="1" t="str">
        <f>IF(B267="","",VLOOKUP(B267,Reject!A:Q,11,0))</f>
        <v/>
      </c>
      <c r="L267" s="1" t="str">
        <f>IF(B267="","",VLOOKUP(B267,Reject!A:Q,12,0))</f>
        <v/>
      </c>
      <c r="M267" s="1" t="str">
        <f>IF(B267="","",VLOOKUP(B267,Reject!A:Q,13,0))</f>
        <v/>
      </c>
      <c r="N267" s="1" t="str">
        <f>IF(B267="","",VLOOKUP(B267,Reject!A:Q,14,0))</f>
        <v/>
      </c>
      <c r="O267" s="2" t="str">
        <f>IF(B267="","",VLOOKUP(B267,Reject!A:Q,15,0))</f>
        <v/>
      </c>
      <c r="P267" s="1" t="str">
        <f>IF(B267="","",VLOOKUP(B267,Reject!A:Q,16,0))</f>
        <v/>
      </c>
      <c r="Q267" s="1" t="str">
        <f>IF(B267="","",VLOOKUP(B267,Reject!A:Q,17,0))</f>
        <v/>
      </c>
      <c r="R267" s="72" t="str">
        <f t="shared" si="4"/>
        <v/>
      </c>
    </row>
    <row r="268" spans="2:18">
      <c r="B268" s="1" t="str">
        <f>IF($B$2=0,"",IF(COUNT($B$3:B267)+1&gt;$B$2,"",COUNT($B$3:B267)+1))</f>
        <v/>
      </c>
      <c r="C268" s="1" t="str">
        <f>IF(B268="","",VLOOKUP(B268,Reject!A:Q,3,0))</f>
        <v/>
      </c>
      <c r="D268" s="1" t="str">
        <f>IF(B268="","",VLOOKUP(B268,Reject!A:Q,4,0))</f>
        <v/>
      </c>
      <c r="E268" s="1" t="str">
        <f>IF(B268="","",VLOOKUP(B268,Reject!A:Q,5,0))</f>
        <v/>
      </c>
      <c r="F268" s="1" t="str">
        <f>IF(B268="","",VLOOKUP(B268,Reject!A:Q,6,0))</f>
        <v/>
      </c>
      <c r="G268" s="1" t="str">
        <f>IF(B268="","",VLOOKUP(B268,Reject!A:Q,7,0))</f>
        <v/>
      </c>
      <c r="H268" s="1" t="str">
        <f>IF(B268="","",VLOOKUP(B268,Reject!A:Q,8,0))</f>
        <v/>
      </c>
      <c r="I268" s="1" t="str">
        <f>IF(B268="","",VLOOKUP(B268,Reject!A:Q,9,0))</f>
        <v/>
      </c>
      <c r="J268" s="1" t="str">
        <f>IF(B268="","",VLOOKUP(B268,Reject!A:Q,10,0))</f>
        <v/>
      </c>
      <c r="K268" s="1" t="str">
        <f>IF(B268="","",VLOOKUP(B268,Reject!A:Q,11,0))</f>
        <v/>
      </c>
      <c r="L268" s="1" t="str">
        <f>IF(B268="","",VLOOKUP(B268,Reject!A:Q,12,0))</f>
        <v/>
      </c>
      <c r="M268" s="1" t="str">
        <f>IF(B268="","",VLOOKUP(B268,Reject!A:Q,13,0))</f>
        <v/>
      </c>
      <c r="N268" s="1" t="str">
        <f>IF(B268="","",VLOOKUP(B268,Reject!A:Q,14,0))</f>
        <v/>
      </c>
      <c r="O268" s="2" t="str">
        <f>IF(B268="","",VLOOKUP(B268,Reject!A:Q,15,0))</f>
        <v/>
      </c>
      <c r="P268" s="1" t="str">
        <f>IF(B268="","",VLOOKUP(B268,Reject!A:Q,16,0))</f>
        <v/>
      </c>
      <c r="Q268" s="1" t="str">
        <f>IF(B268="","",VLOOKUP(B268,Reject!A:Q,17,0))</f>
        <v/>
      </c>
      <c r="R268" s="72" t="str">
        <f t="shared" si="4"/>
        <v/>
      </c>
    </row>
    <row r="269" spans="2:18">
      <c r="B269" s="1" t="str">
        <f>IF($B$2=0,"",IF(COUNT($B$3:B268)+1&gt;$B$2,"",COUNT($B$3:B268)+1))</f>
        <v/>
      </c>
      <c r="C269" s="1" t="str">
        <f>IF(B269="","",VLOOKUP(B269,Reject!A:Q,3,0))</f>
        <v/>
      </c>
      <c r="D269" s="1" t="str">
        <f>IF(B269="","",VLOOKUP(B269,Reject!A:Q,4,0))</f>
        <v/>
      </c>
      <c r="E269" s="1" t="str">
        <f>IF(B269="","",VLOOKUP(B269,Reject!A:Q,5,0))</f>
        <v/>
      </c>
      <c r="F269" s="1" t="str">
        <f>IF(B269="","",VLOOKUP(B269,Reject!A:Q,6,0))</f>
        <v/>
      </c>
      <c r="G269" s="1" t="str">
        <f>IF(B269="","",VLOOKUP(B269,Reject!A:Q,7,0))</f>
        <v/>
      </c>
      <c r="H269" s="1" t="str">
        <f>IF(B269="","",VLOOKUP(B269,Reject!A:Q,8,0))</f>
        <v/>
      </c>
      <c r="I269" s="1" t="str">
        <f>IF(B269="","",VLOOKUP(B269,Reject!A:Q,9,0))</f>
        <v/>
      </c>
      <c r="J269" s="1" t="str">
        <f>IF(B269="","",VLOOKUP(B269,Reject!A:Q,10,0))</f>
        <v/>
      </c>
      <c r="K269" s="1" t="str">
        <f>IF(B269="","",VLOOKUP(B269,Reject!A:Q,11,0))</f>
        <v/>
      </c>
      <c r="L269" s="1" t="str">
        <f>IF(B269="","",VLOOKUP(B269,Reject!A:Q,12,0))</f>
        <v/>
      </c>
      <c r="M269" s="1" t="str">
        <f>IF(B269="","",VLOOKUP(B269,Reject!A:Q,13,0))</f>
        <v/>
      </c>
      <c r="N269" s="1" t="str">
        <f>IF(B269="","",VLOOKUP(B269,Reject!A:Q,14,0))</f>
        <v/>
      </c>
      <c r="O269" s="2" t="str">
        <f>IF(B269="","",VLOOKUP(B269,Reject!A:Q,15,0))</f>
        <v/>
      </c>
      <c r="P269" s="1" t="str">
        <f>IF(B269="","",VLOOKUP(B269,Reject!A:Q,16,0))</f>
        <v/>
      </c>
      <c r="Q269" s="1" t="str">
        <f>IF(B269="","",VLOOKUP(B269,Reject!A:Q,17,0))</f>
        <v/>
      </c>
      <c r="R269" s="72" t="str">
        <f t="shared" si="4"/>
        <v/>
      </c>
    </row>
    <row r="270" spans="2:18">
      <c r="B270" s="1" t="str">
        <f>IF($B$2=0,"",IF(COUNT($B$3:B269)+1&gt;$B$2,"",COUNT($B$3:B269)+1))</f>
        <v/>
      </c>
      <c r="C270" s="1" t="str">
        <f>IF(B270="","",VLOOKUP(B270,Reject!A:Q,3,0))</f>
        <v/>
      </c>
      <c r="D270" s="1" t="str">
        <f>IF(B270="","",VLOOKUP(B270,Reject!A:Q,4,0))</f>
        <v/>
      </c>
      <c r="E270" s="1" t="str">
        <f>IF(B270="","",VLOOKUP(B270,Reject!A:Q,5,0))</f>
        <v/>
      </c>
      <c r="F270" s="1" t="str">
        <f>IF(B270="","",VLOOKUP(B270,Reject!A:Q,6,0))</f>
        <v/>
      </c>
      <c r="G270" s="1" t="str">
        <f>IF(B270="","",VLOOKUP(B270,Reject!A:Q,7,0))</f>
        <v/>
      </c>
      <c r="H270" s="1" t="str">
        <f>IF(B270="","",VLOOKUP(B270,Reject!A:Q,8,0))</f>
        <v/>
      </c>
      <c r="I270" s="1" t="str">
        <f>IF(B270="","",VLOOKUP(B270,Reject!A:Q,9,0))</f>
        <v/>
      </c>
      <c r="J270" s="1" t="str">
        <f>IF(B270="","",VLOOKUP(B270,Reject!A:Q,10,0))</f>
        <v/>
      </c>
      <c r="K270" s="1" t="str">
        <f>IF(B270="","",VLOOKUP(B270,Reject!A:Q,11,0))</f>
        <v/>
      </c>
      <c r="L270" s="1" t="str">
        <f>IF(B270="","",VLOOKUP(B270,Reject!A:Q,12,0))</f>
        <v/>
      </c>
      <c r="M270" s="1" t="str">
        <f>IF(B270="","",VLOOKUP(B270,Reject!A:Q,13,0))</f>
        <v/>
      </c>
      <c r="N270" s="1" t="str">
        <f>IF(B270="","",VLOOKUP(B270,Reject!A:Q,14,0))</f>
        <v/>
      </c>
      <c r="O270" s="2" t="str">
        <f>IF(B270="","",VLOOKUP(B270,Reject!A:Q,15,0))</f>
        <v/>
      </c>
      <c r="P270" s="1" t="str">
        <f>IF(B270="","",VLOOKUP(B270,Reject!A:Q,16,0))</f>
        <v/>
      </c>
      <c r="Q270" s="1" t="str">
        <f>IF(B270="","",VLOOKUP(B270,Reject!A:Q,17,0))</f>
        <v/>
      </c>
      <c r="R270" s="72" t="str">
        <f t="shared" si="4"/>
        <v/>
      </c>
    </row>
    <row r="271" spans="2:18">
      <c r="B271" s="1" t="str">
        <f>IF($B$2=0,"",IF(COUNT($B$3:B270)+1&gt;$B$2,"",COUNT($B$3:B270)+1))</f>
        <v/>
      </c>
      <c r="C271" s="1" t="str">
        <f>IF(B271="","",VLOOKUP(B271,Reject!A:Q,3,0))</f>
        <v/>
      </c>
      <c r="D271" s="1" t="str">
        <f>IF(B271="","",VLOOKUP(B271,Reject!A:Q,4,0))</f>
        <v/>
      </c>
      <c r="E271" s="1" t="str">
        <f>IF(B271="","",VLOOKUP(B271,Reject!A:Q,5,0))</f>
        <v/>
      </c>
      <c r="F271" s="1" t="str">
        <f>IF(B271="","",VLOOKUP(B271,Reject!A:Q,6,0))</f>
        <v/>
      </c>
      <c r="G271" s="1" t="str">
        <f>IF(B271="","",VLOOKUP(B271,Reject!A:Q,7,0))</f>
        <v/>
      </c>
      <c r="H271" s="1" t="str">
        <f>IF(B271="","",VLOOKUP(B271,Reject!A:Q,8,0))</f>
        <v/>
      </c>
      <c r="I271" s="1" t="str">
        <f>IF(B271="","",VLOOKUP(B271,Reject!A:Q,9,0))</f>
        <v/>
      </c>
      <c r="J271" s="1" t="str">
        <f>IF(B271="","",VLOOKUP(B271,Reject!A:Q,10,0))</f>
        <v/>
      </c>
      <c r="K271" s="1" t="str">
        <f>IF(B271="","",VLOOKUP(B271,Reject!A:Q,11,0))</f>
        <v/>
      </c>
      <c r="L271" s="1" t="str">
        <f>IF(B271="","",VLOOKUP(B271,Reject!A:Q,12,0))</f>
        <v/>
      </c>
      <c r="M271" s="1" t="str">
        <f>IF(B271="","",VLOOKUP(B271,Reject!A:Q,13,0))</f>
        <v/>
      </c>
      <c r="N271" s="1" t="str">
        <f>IF(B271="","",VLOOKUP(B271,Reject!A:Q,14,0))</f>
        <v/>
      </c>
      <c r="O271" s="2" t="str">
        <f>IF(B271="","",VLOOKUP(B271,Reject!A:Q,15,0))</f>
        <v/>
      </c>
      <c r="P271" s="1" t="str">
        <f>IF(B271="","",VLOOKUP(B271,Reject!A:Q,16,0))</f>
        <v/>
      </c>
      <c r="Q271" s="1" t="str">
        <f>IF(B271="","",VLOOKUP(B271,Reject!A:Q,17,0))</f>
        <v/>
      </c>
      <c r="R271" s="72" t="str">
        <f t="shared" si="4"/>
        <v/>
      </c>
    </row>
    <row r="272" spans="2:18">
      <c r="B272" s="1" t="str">
        <f>IF($B$2=0,"",IF(COUNT($B$3:B271)+1&gt;$B$2,"",COUNT($B$3:B271)+1))</f>
        <v/>
      </c>
      <c r="C272" s="1" t="str">
        <f>IF(B272="","",VLOOKUP(B272,Reject!A:Q,3,0))</f>
        <v/>
      </c>
      <c r="D272" s="1" t="str">
        <f>IF(B272="","",VLOOKUP(B272,Reject!A:Q,4,0))</f>
        <v/>
      </c>
      <c r="E272" s="1" t="str">
        <f>IF(B272="","",VLOOKUP(B272,Reject!A:Q,5,0))</f>
        <v/>
      </c>
      <c r="F272" s="1" t="str">
        <f>IF(B272="","",VLOOKUP(B272,Reject!A:Q,6,0))</f>
        <v/>
      </c>
      <c r="G272" s="1" t="str">
        <f>IF(B272="","",VLOOKUP(B272,Reject!A:Q,7,0))</f>
        <v/>
      </c>
      <c r="H272" s="1" t="str">
        <f>IF(B272="","",VLOOKUP(B272,Reject!A:Q,8,0))</f>
        <v/>
      </c>
      <c r="I272" s="1" t="str">
        <f>IF(B272="","",VLOOKUP(B272,Reject!A:Q,9,0))</f>
        <v/>
      </c>
      <c r="J272" s="1" t="str">
        <f>IF(B272="","",VLOOKUP(B272,Reject!A:Q,10,0))</f>
        <v/>
      </c>
      <c r="K272" s="1" t="str">
        <f>IF(B272="","",VLOOKUP(B272,Reject!A:Q,11,0))</f>
        <v/>
      </c>
      <c r="L272" s="1" t="str">
        <f>IF(B272="","",VLOOKUP(B272,Reject!A:Q,12,0))</f>
        <v/>
      </c>
      <c r="M272" s="1" t="str">
        <f>IF(B272="","",VLOOKUP(B272,Reject!A:Q,13,0))</f>
        <v/>
      </c>
      <c r="N272" s="1" t="str">
        <f>IF(B272="","",VLOOKUP(B272,Reject!A:Q,14,0))</f>
        <v/>
      </c>
      <c r="O272" s="2" t="str">
        <f>IF(B272="","",VLOOKUP(B272,Reject!A:Q,15,0))</f>
        <v/>
      </c>
      <c r="P272" s="1" t="str">
        <f>IF(B272="","",VLOOKUP(B272,Reject!A:Q,16,0))</f>
        <v/>
      </c>
      <c r="Q272" s="1" t="str">
        <f>IF(B272="","",VLOOKUP(B272,Reject!A:Q,17,0))</f>
        <v/>
      </c>
      <c r="R272" s="72" t="str">
        <f t="shared" si="4"/>
        <v/>
      </c>
    </row>
    <row r="273" spans="2:18">
      <c r="B273" s="1" t="str">
        <f>IF($B$2=0,"",IF(COUNT($B$3:B272)+1&gt;$B$2,"",COUNT($B$3:B272)+1))</f>
        <v/>
      </c>
      <c r="C273" s="1" t="str">
        <f>IF(B273="","",VLOOKUP(B273,Reject!A:Q,3,0))</f>
        <v/>
      </c>
      <c r="D273" s="1" t="str">
        <f>IF(B273="","",VLOOKUP(B273,Reject!A:Q,4,0))</f>
        <v/>
      </c>
      <c r="E273" s="1" t="str">
        <f>IF(B273="","",VLOOKUP(B273,Reject!A:Q,5,0))</f>
        <v/>
      </c>
      <c r="F273" s="1" t="str">
        <f>IF(B273="","",VLOOKUP(B273,Reject!A:Q,6,0))</f>
        <v/>
      </c>
      <c r="G273" s="1" t="str">
        <f>IF(B273="","",VLOOKUP(B273,Reject!A:Q,7,0))</f>
        <v/>
      </c>
      <c r="H273" s="1" t="str">
        <f>IF(B273="","",VLOOKUP(B273,Reject!A:Q,8,0))</f>
        <v/>
      </c>
      <c r="I273" s="1" t="str">
        <f>IF(B273="","",VLOOKUP(B273,Reject!A:Q,9,0))</f>
        <v/>
      </c>
      <c r="J273" s="1" t="str">
        <f>IF(B273="","",VLOOKUP(B273,Reject!A:Q,10,0))</f>
        <v/>
      </c>
      <c r="K273" s="1" t="str">
        <f>IF(B273="","",VLOOKUP(B273,Reject!A:Q,11,0))</f>
        <v/>
      </c>
      <c r="L273" s="1" t="str">
        <f>IF(B273="","",VLOOKUP(B273,Reject!A:Q,12,0))</f>
        <v/>
      </c>
      <c r="M273" s="1" t="str">
        <f>IF(B273="","",VLOOKUP(B273,Reject!A:Q,13,0))</f>
        <v/>
      </c>
      <c r="N273" s="1" t="str">
        <f>IF(B273="","",VLOOKUP(B273,Reject!A:Q,14,0))</f>
        <v/>
      </c>
      <c r="O273" s="2" t="str">
        <f>IF(B273="","",VLOOKUP(B273,Reject!A:Q,15,0))</f>
        <v/>
      </c>
      <c r="P273" s="1" t="str">
        <f>IF(B273="","",VLOOKUP(B273,Reject!A:Q,16,0))</f>
        <v/>
      </c>
      <c r="Q273" s="1" t="str">
        <f>IF(B273="","",VLOOKUP(B273,Reject!A:Q,17,0))</f>
        <v/>
      </c>
      <c r="R273" s="72" t="str">
        <f t="shared" si="4"/>
        <v/>
      </c>
    </row>
    <row r="274" spans="2:18">
      <c r="B274" s="1" t="str">
        <f>IF($B$2=0,"",IF(COUNT($B$3:B273)+1&gt;$B$2,"",COUNT($B$3:B273)+1))</f>
        <v/>
      </c>
      <c r="C274" s="1" t="str">
        <f>IF(B274="","",VLOOKUP(B274,Reject!A:Q,3,0))</f>
        <v/>
      </c>
      <c r="D274" s="1" t="str">
        <f>IF(B274="","",VLOOKUP(B274,Reject!A:Q,4,0))</f>
        <v/>
      </c>
      <c r="E274" s="1" t="str">
        <f>IF(B274="","",VLOOKUP(B274,Reject!A:Q,5,0))</f>
        <v/>
      </c>
      <c r="F274" s="1" t="str">
        <f>IF(B274="","",VLOOKUP(B274,Reject!A:Q,6,0))</f>
        <v/>
      </c>
      <c r="G274" s="1" t="str">
        <f>IF(B274="","",VLOOKUP(B274,Reject!A:Q,7,0))</f>
        <v/>
      </c>
      <c r="H274" s="1" t="str">
        <f>IF(B274="","",VLOOKUP(B274,Reject!A:Q,8,0))</f>
        <v/>
      </c>
      <c r="I274" s="1" t="str">
        <f>IF(B274="","",VLOOKUP(B274,Reject!A:Q,9,0))</f>
        <v/>
      </c>
      <c r="J274" s="1" t="str">
        <f>IF(B274="","",VLOOKUP(B274,Reject!A:Q,10,0))</f>
        <v/>
      </c>
      <c r="K274" s="1" t="str">
        <f>IF(B274="","",VLOOKUP(B274,Reject!A:Q,11,0))</f>
        <v/>
      </c>
      <c r="L274" s="1" t="str">
        <f>IF(B274="","",VLOOKUP(B274,Reject!A:Q,12,0))</f>
        <v/>
      </c>
      <c r="M274" s="1" t="str">
        <f>IF(B274="","",VLOOKUP(B274,Reject!A:Q,13,0))</f>
        <v/>
      </c>
      <c r="N274" s="1" t="str">
        <f>IF(B274="","",VLOOKUP(B274,Reject!A:Q,14,0))</f>
        <v/>
      </c>
      <c r="O274" s="2" t="str">
        <f>IF(B274="","",VLOOKUP(B274,Reject!A:Q,15,0))</f>
        <v/>
      </c>
      <c r="P274" s="1" t="str">
        <f>IF(B274="","",VLOOKUP(B274,Reject!A:Q,16,0))</f>
        <v/>
      </c>
      <c r="Q274" s="1" t="str">
        <f>IF(B274="","",VLOOKUP(B274,Reject!A:Q,17,0))</f>
        <v/>
      </c>
      <c r="R274" s="72" t="str">
        <f t="shared" si="4"/>
        <v/>
      </c>
    </row>
    <row r="275" spans="2:18">
      <c r="B275" s="1" t="str">
        <f>IF($B$2=0,"",IF(COUNT($B$3:B274)+1&gt;$B$2,"",COUNT($B$3:B274)+1))</f>
        <v/>
      </c>
      <c r="C275" s="1" t="str">
        <f>IF(B275="","",VLOOKUP(B275,Reject!A:Q,3,0))</f>
        <v/>
      </c>
      <c r="D275" s="1" t="str">
        <f>IF(B275="","",VLOOKUP(B275,Reject!A:Q,4,0))</f>
        <v/>
      </c>
      <c r="E275" s="1" t="str">
        <f>IF(B275="","",VLOOKUP(B275,Reject!A:Q,5,0))</f>
        <v/>
      </c>
      <c r="F275" s="1" t="str">
        <f>IF(B275="","",VLOOKUP(B275,Reject!A:Q,6,0))</f>
        <v/>
      </c>
      <c r="G275" s="1" t="str">
        <f>IF(B275="","",VLOOKUP(B275,Reject!A:Q,7,0))</f>
        <v/>
      </c>
      <c r="H275" s="1" t="str">
        <f>IF(B275="","",VLOOKUP(B275,Reject!A:Q,8,0))</f>
        <v/>
      </c>
      <c r="I275" s="1" t="str">
        <f>IF(B275="","",VLOOKUP(B275,Reject!A:Q,9,0))</f>
        <v/>
      </c>
      <c r="J275" s="1" t="str">
        <f>IF(B275="","",VLOOKUP(B275,Reject!A:Q,10,0))</f>
        <v/>
      </c>
      <c r="K275" s="1" t="str">
        <f>IF(B275="","",VLOOKUP(B275,Reject!A:Q,11,0))</f>
        <v/>
      </c>
      <c r="L275" s="1" t="str">
        <f>IF(B275="","",VLOOKUP(B275,Reject!A:Q,12,0))</f>
        <v/>
      </c>
      <c r="M275" s="1" t="str">
        <f>IF(B275="","",VLOOKUP(B275,Reject!A:Q,13,0))</f>
        <v/>
      </c>
      <c r="N275" s="1" t="str">
        <f>IF(B275="","",VLOOKUP(B275,Reject!A:Q,14,0))</f>
        <v/>
      </c>
      <c r="O275" s="2" t="str">
        <f>IF(B275="","",VLOOKUP(B275,Reject!A:Q,15,0))</f>
        <v/>
      </c>
      <c r="P275" s="1" t="str">
        <f>IF(B275="","",VLOOKUP(B275,Reject!A:Q,16,0))</f>
        <v/>
      </c>
      <c r="Q275" s="1" t="str">
        <f>IF(B275="","",VLOOKUP(B275,Reject!A:Q,17,0))</f>
        <v/>
      </c>
      <c r="R275" s="72" t="str">
        <f t="shared" si="4"/>
        <v/>
      </c>
    </row>
    <row r="276" spans="2:18">
      <c r="B276" s="1" t="str">
        <f>IF($B$2=0,"",IF(COUNT($B$3:B275)+1&gt;$B$2,"",COUNT($B$3:B275)+1))</f>
        <v/>
      </c>
      <c r="C276" s="1" t="str">
        <f>IF(B276="","",VLOOKUP(B276,Reject!A:Q,3,0))</f>
        <v/>
      </c>
      <c r="D276" s="1" t="str">
        <f>IF(B276="","",VLOOKUP(B276,Reject!A:Q,4,0))</f>
        <v/>
      </c>
      <c r="E276" s="1" t="str">
        <f>IF(B276="","",VLOOKUP(B276,Reject!A:Q,5,0))</f>
        <v/>
      </c>
      <c r="F276" s="1" t="str">
        <f>IF(B276="","",VLOOKUP(B276,Reject!A:Q,6,0))</f>
        <v/>
      </c>
      <c r="G276" s="1" t="str">
        <f>IF(B276="","",VLOOKUP(B276,Reject!A:Q,7,0))</f>
        <v/>
      </c>
      <c r="H276" s="1" t="str">
        <f>IF(B276="","",VLOOKUP(B276,Reject!A:Q,8,0))</f>
        <v/>
      </c>
      <c r="I276" s="1" t="str">
        <f>IF(B276="","",VLOOKUP(B276,Reject!A:Q,9,0))</f>
        <v/>
      </c>
      <c r="J276" s="1" t="str">
        <f>IF(B276="","",VLOOKUP(B276,Reject!A:Q,10,0))</f>
        <v/>
      </c>
      <c r="K276" s="1" t="str">
        <f>IF(B276="","",VLOOKUP(B276,Reject!A:Q,11,0))</f>
        <v/>
      </c>
      <c r="L276" s="1" t="str">
        <f>IF(B276="","",VLOOKUP(B276,Reject!A:Q,12,0))</f>
        <v/>
      </c>
      <c r="M276" s="1" t="str">
        <f>IF(B276="","",VLOOKUP(B276,Reject!A:Q,13,0))</f>
        <v/>
      </c>
      <c r="N276" s="1" t="str">
        <f>IF(B276="","",VLOOKUP(B276,Reject!A:Q,14,0))</f>
        <v/>
      </c>
      <c r="O276" s="2" t="str">
        <f>IF(B276="","",VLOOKUP(B276,Reject!A:Q,15,0))</f>
        <v/>
      </c>
      <c r="P276" s="1" t="str">
        <f>IF(B276="","",VLOOKUP(B276,Reject!A:Q,16,0))</f>
        <v/>
      </c>
      <c r="Q276" s="1" t="str">
        <f>IF(B276="","",VLOOKUP(B276,Reject!A:Q,17,0))</f>
        <v/>
      </c>
      <c r="R276" s="72" t="str">
        <f t="shared" si="4"/>
        <v/>
      </c>
    </row>
    <row r="277" spans="2:18">
      <c r="B277" s="1" t="str">
        <f>IF($B$2=0,"",IF(COUNT($B$3:B276)+1&gt;$B$2,"",COUNT($B$3:B276)+1))</f>
        <v/>
      </c>
      <c r="C277" s="1" t="str">
        <f>IF(B277="","",VLOOKUP(B277,Reject!A:Q,3,0))</f>
        <v/>
      </c>
      <c r="D277" s="1" t="str">
        <f>IF(B277="","",VLOOKUP(B277,Reject!A:Q,4,0))</f>
        <v/>
      </c>
      <c r="E277" s="1" t="str">
        <f>IF(B277="","",VLOOKUP(B277,Reject!A:Q,5,0))</f>
        <v/>
      </c>
      <c r="F277" s="1" t="str">
        <f>IF(B277="","",VLOOKUP(B277,Reject!A:Q,6,0))</f>
        <v/>
      </c>
      <c r="G277" s="1" t="str">
        <f>IF(B277="","",VLOOKUP(B277,Reject!A:Q,7,0))</f>
        <v/>
      </c>
      <c r="H277" s="1" t="str">
        <f>IF(B277="","",VLOOKUP(B277,Reject!A:Q,8,0))</f>
        <v/>
      </c>
      <c r="I277" s="1" t="str">
        <f>IF(B277="","",VLOOKUP(B277,Reject!A:Q,9,0))</f>
        <v/>
      </c>
      <c r="J277" s="1" t="str">
        <f>IF(B277="","",VLOOKUP(B277,Reject!A:Q,10,0))</f>
        <v/>
      </c>
      <c r="K277" s="1" t="str">
        <f>IF(B277="","",VLOOKUP(B277,Reject!A:Q,11,0))</f>
        <v/>
      </c>
      <c r="L277" s="1" t="str">
        <f>IF(B277="","",VLOOKUP(B277,Reject!A:Q,12,0))</f>
        <v/>
      </c>
      <c r="M277" s="1" t="str">
        <f>IF(B277="","",VLOOKUP(B277,Reject!A:Q,13,0))</f>
        <v/>
      </c>
      <c r="N277" s="1" t="str">
        <f>IF(B277="","",VLOOKUP(B277,Reject!A:Q,14,0))</f>
        <v/>
      </c>
      <c r="O277" s="2" t="str">
        <f>IF(B277="","",VLOOKUP(B277,Reject!A:Q,15,0))</f>
        <v/>
      </c>
      <c r="P277" s="1" t="str">
        <f>IF(B277="","",VLOOKUP(B277,Reject!A:Q,16,0))</f>
        <v/>
      </c>
      <c r="Q277" s="1" t="str">
        <f>IF(B277="","",VLOOKUP(B277,Reject!A:Q,17,0))</f>
        <v/>
      </c>
      <c r="R277" s="72" t="str">
        <f t="shared" si="4"/>
        <v/>
      </c>
    </row>
    <row r="278" spans="2:18">
      <c r="B278" s="1" t="str">
        <f>IF($B$2=0,"",IF(COUNT($B$3:B277)+1&gt;$B$2,"",COUNT($B$3:B277)+1))</f>
        <v/>
      </c>
      <c r="C278" s="1" t="str">
        <f>IF(B278="","",VLOOKUP(B278,Reject!A:Q,3,0))</f>
        <v/>
      </c>
      <c r="D278" s="1" t="str">
        <f>IF(B278="","",VLOOKUP(B278,Reject!A:Q,4,0))</f>
        <v/>
      </c>
      <c r="E278" s="1" t="str">
        <f>IF(B278="","",VLOOKUP(B278,Reject!A:Q,5,0))</f>
        <v/>
      </c>
      <c r="F278" s="1" t="str">
        <f>IF(B278="","",VLOOKUP(B278,Reject!A:Q,6,0))</f>
        <v/>
      </c>
      <c r="G278" s="1" t="str">
        <f>IF(B278="","",VLOOKUP(B278,Reject!A:Q,7,0))</f>
        <v/>
      </c>
      <c r="H278" s="1" t="str">
        <f>IF(B278="","",VLOOKUP(B278,Reject!A:Q,8,0))</f>
        <v/>
      </c>
      <c r="I278" s="1" t="str">
        <f>IF(B278="","",VLOOKUP(B278,Reject!A:Q,9,0))</f>
        <v/>
      </c>
      <c r="J278" s="1" t="str">
        <f>IF(B278="","",VLOOKUP(B278,Reject!A:Q,10,0))</f>
        <v/>
      </c>
      <c r="K278" s="1" t="str">
        <f>IF(B278="","",VLOOKUP(B278,Reject!A:Q,11,0))</f>
        <v/>
      </c>
      <c r="L278" s="1" t="str">
        <f>IF(B278="","",VLOOKUP(B278,Reject!A:Q,12,0))</f>
        <v/>
      </c>
      <c r="M278" s="1" t="str">
        <f>IF(B278="","",VLOOKUP(B278,Reject!A:Q,13,0))</f>
        <v/>
      </c>
      <c r="N278" s="1" t="str">
        <f>IF(B278="","",VLOOKUP(B278,Reject!A:Q,14,0))</f>
        <v/>
      </c>
      <c r="O278" s="2" t="str">
        <f>IF(B278="","",VLOOKUP(B278,Reject!A:Q,15,0))</f>
        <v/>
      </c>
      <c r="P278" s="1" t="str">
        <f>IF(B278="","",VLOOKUP(B278,Reject!A:Q,16,0))</f>
        <v/>
      </c>
      <c r="Q278" s="1" t="str">
        <f>IF(B278="","",VLOOKUP(B278,Reject!A:Q,17,0))</f>
        <v/>
      </c>
      <c r="R278" s="72" t="str">
        <f t="shared" si="4"/>
        <v/>
      </c>
    </row>
    <row r="279" spans="2:18">
      <c r="B279" s="1" t="str">
        <f>IF($B$2=0,"",IF(COUNT($B$3:B278)+1&gt;$B$2,"",COUNT($B$3:B278)+1))</f>
        <v/>
      </c>
      <c r="C279" s="1" t="str">
        <f>IF(B279="","",VLOOKUP(B279,Reject!A:Q,3,0))</f>
        <v/>
      </c>
      <c r="D279" s="1" t="str">
        <f>IF(B279="","",VLOOKUP(B279,Reject!A:Q,4,0))</f>
        <v/>
      </c>
      <c r="E279" s="1" t="str">
        <f>IF(B279="","",VLOOKUP(B279,Reject!A:Q,5,0))</f>
        <v/>
      </c>
      <c r="F279" s="1" t="str">
        <f>IF(B279="","",VLOOKUP(B279,Reject!A:Q,6,0))</f>
        <v/>
      </c>
      <c r="G279" s="1" t="str">
        <f>IF(B279="","",VLOOKUP(B279,Reject!A:Q,7,0))</f>
        <v/>
      </c>
      <c r="H279" s="1" t="str">
        <f>IF(B279="","",VLOOKUP(B279,Reject!A:Q,8,0))</f>
        <v/>
      </c>
      <c r="I279" s="1" t="str">
        <f>IF(B279="","",VLOOKUP(B279,Reject!A:Q,9,0))</f>
        <v/>
      </c>
      <c r="J279" s="1" t="str">
        <f>IF(B279="","",VLOOKUP(B279,Reject!A:Q,10,0))</f>
        <v/>
      </c>
      <c r="K279" s="1" t="str">
        <f>IF(B279="","",VLOOKUP(B279,Reject!A:Q,11,0))</f>
        <v/>
      </c>
      <c r="L279" s="1" t="str">
        <f>IF(B279="","",VLOOKUP(B279,Reject!A:Q,12,0))</f>
        <v/>
      </c>
      <c r="M279" s="1" t="str">
        <f>IF(B279="","",VLOOKUP(B279,Reject!A:Q,13,0))</f>
        <v/>
      </c>
      <c r="N279" s="1" t="str">
        <f>IF(B279="","",VLOOKUP(B279,Reject!A:Q,14,0))</f>
        <v/>
      </c>
      <c r="O279" s="2" t="str">
        <f>IF(B279="","",VLOOKUP(B279,Reject!A:Q,15,0))</f>
        <v/>
      </c>
      <c r="P279" s="1" t="str">
        <f>IF(B279="","",VLOOKUP(B279,Reject!A:Q,16,0))</f>
        <v/>
      </c>
      <c r="Q279" s="1" t="str">
        <f>IF(B279="","",VLOOKUP(B279,Reject!A:Q,17,0))</f>
        <v/>
      </c>
      <c r="R279" s="72" t="str">
        <f t="shared" si="4"/>
        <v/>
      </c>
    </row>
    <row r="280" spans="2:18">
      <c r="B280" s="1" t="str">
        <f>IF($B$2=0,"",IF(COUNT($B$3:B279)+1&gt;$B$2,"",COUNT($B$3:B279)+1))</f>
        <v/>
      </c>
      <c r="C280" s="1" t="str">
        <f>IF(B280="","",VLOOKUP(B280,Reject!A:Q,3,0))</f>
        <v/>
      </c>
      <c r="D280" s="1" t="str">
        <f>IF(B280="","",VLOOKUP(B280,Reject!A:Q,4,0))</f>
        <v/>
      </c>
      <c r="E280" s="1" t="str">
        <f>IF(B280="","",VLOOKUP(B280,Reject!A:Q,5,0))</f>
        <v/>
      </c>
      <c r="F280" s="1" t="str">
        <f>IF(B280="","",VLOOKUP(B280,Reject!A:Q,6,0))</f>
        <v/>
      </c>
      <c r="G280" s="1" t="str">
        <f>IF(B280="","",VLOOKUP(B280,Reject!A:Q,7,0))</f>
        <v/>
      </c>
      <c r="H280" s="1" t="str">
        <f>IF(B280="","",VLOOKUP(B280,Reject!A:Q,8,0))</f>
        <v/>
      </c>
      <c r="I280" s="1" t="str">
        <f>IF(B280="","",VLOOKUP(B280,Reject!A:Q,9,0))</f>
        <v/>
      </c>
      <c r="J280" s="1" t="str">
        <f>IF(B280="","",VLOOKUP(B280,Reject!A:Q,10,0))</f>
        <v/>
      </c>
      <c r="K280" s="1" t="str">
        <f>IF(B280="","",VLOOKUP(B280,Reject!A:Q,11,0))</f>
        <v/>
      </c>
      <c r="L280" s="1" t="str">
        <f>IF(B280="","",VLOOKUP(B280,Reject!A:Q,12,0))</f>
        <v/>
      </c>
      <c r="M280" s="1" t="str">
        <f>IF(B280="","",VLOOKUP(B280,Reject!A:Q,13,0))</f>
        <v/>
      </c>
      <c r="N280" s="1" t="str">
        <f>IF(B280="","",VLOOKUP(B280,Reject!A:Q,14,0))</f>
        <v/>
      </c>
      <c r="O280" s="2" t="str">
        <f>IF(B280="","",VLOOKUP(B280,Reject!A:Q,15,0))</f>
        <v/>
      </c>
      <c r="P280" s="1" t="str">
        <f>IF(B280="","",VLOOKUP(B280,Reject!A:Q,16,0))</f>
        <v/>
      </c>
      <c r="Q280" s="1" t="str">
        <f>IF(B280="","",VLOOKUP(B280,Reject!A:Q,17,0))</f>
        <v/>
      </c>
      <c r="R280" s="72" t="str">
        <f t="shared" si="4"/>
        <v/>
      </c>
    </row>
    <row r="281" spans="2:18">
      <c r="B281" s="1" t="str">
        <f>IF($B$2=0,"",IF(COUNT($B$3:B280)+1&gt;$B$2,"",COUNT($B$3:B280)+1))</f>
        <v/>
      </c>
      <c r="C281" s="1" t="str">
        <f>IF(B281="","",VLOOKUP(B281,Reject!A:Q,3,0))</f>
        <v/>
      </c>
      <c r="D281" s="1" t="str">
        <f>IF(B281="","",VLOOKUP(B281,Reject!A:Q,4,0))</f>
        <v/>
      </c>
      <c r="E281" s="1" t="str">
        <f>IF(B281="","",VLOOKUP(B281,Reject!A:Q,5,0))</f>
        <v/>
      </c>
      <c r="F281" s="1" t="str">
        <f>IF(B281="","",VLOOKUP(B281,Reject!A:Q,6,0))</f>
        <v/>
      </c>
      <c r="G281" s="1" t="str">
        <f>IF(B281="","",VLOOKUP(B281,Reject!A:Q,7,0))</f>
        <v/>
      </c>
      <c r="H281" s="1" t="str">
        <f>IF(B281="","",VLOOKUP(B281,Reject!A:Q,8,0))</f>
        <v/>
      </c>
      <c r="I281" s="1" t="str">
        <f>IF(B281="","",VLOOKUP(B281,Reject!A:Q,9,0))</f>
        <v/>
      </c>
      <c r="J281" s="1" t="str">
        <f>IF(B281="","",VLOOKUP(B281,Reject!A:Q,10,0))</f>
        <v/>
      </c>
      <c r="K281" s="1" t="str">
        <f>IF(B281="","",VLOOKUP(B281,Reject!A:Q,11,0))</f>
        <v/>
      </c>
      <c r="L281" s="1" t="str">
        <f>IF(B281="","",VLOOKUP(B281,Reject!A:Q,12,0))</f>
        <v/>
      </c>
      <c r="M281" s="1" t="str">
        <f>IF(B281="","",VLOOKUP(B281,Reject!A:Q,13,0))</f>
        <v/>
      </c>
      <c r="N281" s="1" t="str">
        <f>IF(B281="","",VLOOKUP(B281,Reject!A:Q,14,0))</f>
        <v/>
      </c>
      <c r="O281" s="2" t="str">
        <f>IF(B281="","",VLOOKUP(B281,Reject!A:Q,15,0))</f>
        <v/>
      </c>
      <c r="P281" s="1" t="str">
        <f>IF(B281="","",VLOOKUP(B281,Reject!A:Q,16,0))</f>
        <v/>
      </c>
      <c r="Q281" s="1" t="str">
        <f>IF(B281="","",VLOOKUP(B281,Reject!A:Q,17,0))</f>
        <v/>
      </c>
      <c r="R281" s="72" t="str">
        <f t="shared" si="4"/>
        <v/>
      </c>
    </row>
    <row r="282" spans="2:18">
      <c r="B282" s="1" t="str">
        <f>IF($B$2=0,"",IF(COUNT($B$3:B281)+1&gt;$B$2,"",COUNT($B$3:B281)+1))</f>
        <v/>
      </c>
      <c r="C282" s="1" t="str">
        <f>IF(B282="","",VLOOKUP(B282,Reject!A:Q,3,0))</f>
        <v/>
      </c>
      <c r="D282" s="1" t="str">
        <f>IF(B282="","",VLOOKUP(B282,Reject!A:Q,4,0))</f>
        <v/>
      </c>
      <c r="E282" s="1" t="str">
        <f>IF(B282="","",VLOOKUP(B282,Reject!A:Q,5,0))</f>
        <v/>
      </c>
      <c r="F282" s="1" t="str">
        <f>IF(B282="","",VLOOKUP(B282,Reject!A:Q,6,0))</f>
        <v/>
      </c>
      <c r="G282" s="1" t="str">
        <f>IF(B282="","",VLOOKUP(B282,Reject!A:Q,7,0))</f>
        <v/>
      </c>
      <c r="H282" s="1" t="str">
        <f>IF(B282="","",VLOOKUP(B282,Reject!A:Q,8,0))</f>
        <v/>
      </c>
      <c r="I282" s="1" t="str">
        <f>IF(B282="","",VLOOKUP(B282,Reject!A:Q,9,0))</f>
        <v/>
      </c>
      <c r="J282" s="1" t="str">
        <f>IF(B282="","",VLOOKUP(B282,Reject!A:Q,10,0))</f>
        <v/>
      </c>
      <c r="K282" s="1" t="str">
        <f>IF(B282="","",VLOOKUP(B282,Reject!A:Q,11,0))</f>
        <v/>
      </c>
      <c r="L282" s="1" t="str">
        <f>IF(B282="","",VLOOKUP(B282,Reject!A:Q,12,0))</f>
        <v/>
      </c>
      <c r="M282" s="1" t="str">
        <f>IF(B282="","",VLOOKUP(B282,Reject!A:Q,13,0))</f>
        <v/>
      </c>
      <c r="N282" s="1" t="str">
        <f>IF(B282="","",VLOOKUP(B282,Reject!A:Q,14,0))</f>
        <v/>
      </c>
      <c r="O282" s="2" t="str">
        <f>IF(B282="","",VLOOKUP(B282,Reject!A:Q,15,0))</f>
        <v/>
      </c>
      <c r="P282" s="1" t="str">
        <f>IF(B282="","",VLOOKUP(B282,Reject!A:Q,16,0))</f>
        <v/>
      </c>
      <c r="Q282" s="1" t="str">
        <f>IF(B282="","",VLOOKUP(B282,Reject!A:Q,17,0))</f>
        <v/>
      </c>
      <c r="R282" s="72" t="str">
        <f t="shared" si="4"/>
        <v/>
      </c>
    </row>
    <row r="283" spans="2:18">
      <c r="B283" s="1" t="str">
        <f>IF($B$2=0,"",IF(COUNT($B$3:B282)+1&gt;$B$2,"",COUNT($B$3:B282)+1))</f>
        <v/>
      </c>
      <c r="C283" s="1" t="str">
        <f>IF(B283="","",VLOOKUP(B283,Reject!A:Q,3,0))</f>
        <v/>
      </c>
      <c r="D283" s="1" t="str">
        <f>IF(B283="","",VLOOKUP(B283,Reject!A:Q,4,0))</f>
        <v/>
      </c>
      <c r="E283" s="1" t="str">
        <f>IF(B283="","",VLOOKUP(B283,Reject!A:Q,5,0))</f>
        <v/>
      </c>
      <c r="F283" s="1" t="str">
        <f>IF(B283="","",VLOOKUP(B283,Reject!A:Q,6,0))</f>
        <v/>
      </c>
      <c r="G283" s="1" t="str">
        <f>IF(B283="","",VLOOKUP(B283,Reject!A:Q,7,0))</f>
        <v/>
      </c>
      <c r="H283" s="1" t="str">
        <f>IF(B283="","",VLOOKUP(B283,Reject!A:Q,8,0))</f>
        <v/>
      </c>
      <c r="I283" s="1" t="str">
        <f>IF(B283="","",VLOOKUP(B283,Reject!A:Q,9,0))</f>
        <v/>
      </c>
      <c r="J283" s="1" t="str">
        <f>IF(B283="","",VLOOKUP(B283,Reject!A:Q,10,0))</f>
        <v/>
      </c>
      <c r="K283" s="1" t="str">
        <f>IF(B283="","",VLOOKUP(B283,Reject!A:Q,11,0))</f>
        <v/>
      </c>
      <c r="L283" s="1" t="str">
        <f>IF(B283="","",VLOOKUP(B283,Reject!A:Q,12,0))</f>
        <v/>
      </c>
      <c r="M283" s="1" t="str">
        <f>IF(B283="","",VLOOKUP(B283,Reject!A:Q,13,0))</f>
        <v/>
      </c>
      <c r="N283" s="1" t="str">
        <f>IF(B283="","",VLOOKUP(B283,Reject!A:Q,14,0))</f>
        <v/>
      </c>
      <c r="O283" s="2" t="str">
        <f>IF(B283="","",VLOOKUP(B283,Reject!A:Q,15,0))</f>
        <v/>
      </c>
      <c r="P283" s="1" t="str">
        <f>IF(B283="","",VLOOKUP(B283,Reject!A:Q,16,0))</f>
        <v/>
      </c>
      <c r="Q283" s="1" t="str">
        <f>IF(B283="","",VLOOKUP(B283,Reject!A:Q,17,0))</f>
        <v/>
      </c>
      <c r="R283" s="72" t="str">
        <f t="shared" si="4"/>
        <v/>
      </c>
    </row>
    <row r="284" spans="2:18">
      <c r="B284" s="1" t="str">
        <f>IF($B$2=0,"",IF(COUNT($B$3:B283)+1&gt;$B$2,"",COUNT($B$3:B283)+1))</f>
        <v/>
      </c>
      <c r="C284" s="1" t="str">
        <f>IF(B284="","",VLOOKUP(B284,Reject!A:Q,3,0))</f>
        <v/>
      </c>
      <c r="D284" s="1" t="str">
        <f>IF(B284="","",VLOOKUP(B284,Reject!A:Q,4,0))</f>
        <v/>
      </c>
      <c r="E284" s="1" t="str">
        <f>IF(B284="","",VLOOKUP(B284,Reject!A:Q,5,0))</f>
        <v/>
      </c>
      <c r="F284" s="1" t="str">
        <f>IF(B284="","",VLOOKUP(B284,Reject!A:Q,6,0))</f>
        <v/>
      </c>
      <c r="G284" s="1" t="str">
        <f>IF(B284="","",VLOOKUP(B284,Reject!A:Q,7,0))</f>
        <v/>
      </c>
      <c r="H284" s="1" t="str">
        <f>IF(B284="","",VLOOKUP(B284,Reject!A:Q,8,0))</f>
        <v/>
      </c>
      <c r="I284" s="1" t="str">
        <f>IF(B284="","",VLOOKUP(B284,Reject!A:Q,9,0))</f>
        <v/>
      </c>
      <c r="J284" s="1" t="str">
        <f>IF(B284="","",VLOOKUP(B284,Reject!A:Q,10,0))</f>
        <v/>
      </c>
      <c r="K284" s="1" t="str">
        <f>IF(B284="","",VLOOKUP(B284,Reject!A:Q,11,0))</f>
        <v/>
      </c>
      <c r="L284" s="1" t="str">
        <f>IF(B284="","",VLOOKUP(B284,Reject!A:Q,12,0))</f>
        <v/>
      </c>
      <c r="M284" s="1" t="str">
        <f>IF(B284="","",VLOOKUP(B284,Reject!A:Q,13,0))</f>
        <v/>
      </c>
      <c r="N284" s="1" t="str">
        <f>IF(B284="","",VLOOKUP(B284,Reject!A:Q,14,0))</f>
        <v/>
      </c>
      <c r="O284" s="2" t="str">
        <f>IF(B284="","",VLOOKUP(B284,Reject!A:Q,15,0))</f>
        <v/>
      </c>
      <c r="P284" s="1" t="str">
        <f>IF(B284="","",VLOOKUP(B284,Reject!A:Q,16,0))</f>
        <v/>
      </c>
      <c r="Q284" s="1" t="str">
        <f>IF(B284="","",VLOOKUP(B284,Reject!A:Q,17,0))</f>
        <v/>
      </c>
      <c r="R284" s="72" t="str">
        <f t="shared" si="4"/>
        <v/>
      </c>
    </row>
    <row r="285" spans="2:18">
      <c r="B285" s="1" t="str">
        <f>IF($B$2=0,"",IF(COUNT($B$3:B284)+1&gt;$B$2,"",COUNT($B$3:B284)+1))</f>
        <v/>
      </c>
      <c r="C285" s="1" t="str">
        <f>IF(B285="","",VLOOKUP(B285,Reject!A:Q,3,0))</f>
        <v/>
      </c>
      <c r="D285" s="1" t="str">
        <f>IF(B285="","",VLOOKUP(B285,Reject!A:Q,4,0))</f>
        <v/>
      </c>
      <c r="E285" s="1" t="str">
        <f>IF(B285="","",VLOOKUP(B285,Reject!A:Q,5,0))</f>
        <v/>
      </c>
      <c r="F285" s="1" t="str">
        <f>IF(B285="","",VLOOKUP(B285,Reject!A:Q,6,0))</f>
        <v/>
      </c>
      <c r="G285" s="1" t="str">
        <f>IF(B285="","",VLOOKUP(B285,Reject!A:Q,7,0))</f>
        <v/>
      </c>
      <c r="H285" s="1" t="str">
        <f>IF(B285="","",VLOOKUP(B285,Reject!A:Q,8,0))</f>
        <v/>
      </c>
      <c r="I285" s="1" t="str">
        <f>IF(B285="","",VLOOKUP(B285,Reject!A:Q,9,0))</f>
        <v/>
      </c>
      <c r="J285" s="1" t="str">
        <f>IF(B285="","",VLOOKUP(B285,Reject!A:Q,10,0))</f>
        <v/>
      </c>
      <c r="K285" s="1" t="str">
        <f>IF(B285="","",VLOOKUP(B285,Reject!A:Q,11,0))</f>
        <v/>
      </c>
      <c r="L285" s="1" t="str">
        <f>IF(B285="","",VLOOKUP(B285,Reject!A:Q,12,0))</f>
        <v/>
      </c>
      <c r="M285" s="1" t="str">
        <f>IF(B285="","",VLOOKUP(B285,Reject!A:Q,13,0))</f>
        <v/>
      </c>
      <c r="N285" s="1" t="str">
        <f>IF(B285="","",VLOOKUP(B285,Reject!A:Q,14,0))</f>
        <v/>
      </c>
      <c r="O285" s="2" t="str">
        <f>IF(B285="","",VLOOKUP(B285,Reject!A:Q,15,0))</f>
        <v/>
      </c>
      <c r="P285" s="1" t="str">
        <f>IF(B285="","",VLOOKUP(B285,Reject!A:Q,16,0))</f>
        <v/>
      </c>
      <c r="Q285" s="1" t="str">
        <f>IF(B285="","",VLOOKUP(B285,Reject!A:Q,17,0))</f>
        <v/>
      </c>
      <c r="R285" s="72" t="str">
        <f t="shared" si="4"/>
        <v/>
      </c>
    </row>
    <row r="286" spans="2:18">
      <c r="B286" s="1" t="str">
        <f>IF($B$2=0,"",IF(COUNT($B$3:B285)+1&gt;$B$2,"",COUNT($B$3:B285)+1))</f>
        <v/>
      </c>
      <c r="C286" s="1" t="str">
        <f>IF(B286="","",VLOOKUP(B286,Reject!A:Q,3,0))</f>
        <v/>
      </c>
      <c r="D286" s="1" t="str">
        <f>IF(B286="","",VLOOKUP(B286,Reject!A:Q,4,0))</f>
        <v/>
      </c>
      <c r="E286" s="1" t="str">
        <f>IF(B286="","",VLOOKUP(B286,Reject!A:Q,5,0))</f>
        <v/>
      </c>
      <c r="F286" s="1" t="str">
        <f>IF(B286="","",VLOOKUP(B286,Reject!A:Q,6,0))</f>
        <v/>
      </c>
      <c r="G286" s="1" t="str">
        <f>IF(B286="","",VLOOKUP(B286,Reject!A:Q,7,0))</f>
        <v/>
      </c>
      <c r="H286" s="1" t="str">
        <f>IF(B286="","",VLOOKUP(B286,Reject!A:Q,8,0))</f>
        <v/>
      </c>
      <c r="I286" s="1" t="str">
        <f>IF(B286="","",VLOOKUP(B286,Reject!A:Q,9,0))</f>
        <v/>
      </c>
      <c r="J286" s="1" t="str">
        <f>IF(B286="","",VLOOKUP(B286,Reject!A:Q,10,0))</f>
        <v/>
      </c>
      <c r="K286" s="1" t="str">
        <f>IF(B286="","",VLOOKUP(B286,Reject!A:Q,11,0))</f>
        <v/>
      </c>
      <c r="L286" s="1" t="str">
        <f>IF(B286="","",VLOOKUP(B286,Reject!A:Q,12,0))</f>
        <v/>
      </c>
      <c r="M286" s="1" t="str">
        <f>IF(B286="","",VLOOKUP(B286,Reject!A:Q,13,0))</f>
        <v/>
      </c>
      <c r="N286" s="1" t="str">
        <f>IF(B286="","",VLOOKUP(B286,Reject!A:Q,14,0))</f>
        <v/>
      </c>
      <c r="O286" s="2" t="str">
        <f>IF(B286="","",VLOOKUP(B286,Reject!A:Q,15,0))</f>
        <v/>
      </c>
      <c r="P286" s="1" t="str">
        <f>IF(B286="","",VLOOKUP(B286,Reject!A:Q,16,0))</f>
        <v/>
      </c>
      <c r="Q286" s="1" t="str">
        <f>IF(B286="","",VLOOKUP(B286,Reject!A:Q,17,0))</f>
        <v/>
      </c>
      <c r="R286" s="72" t="str">
        <f t="shared" si="4"/>
        <v/>
      </c>
    </row>
    <row r="287" spans="2:18">
      <c r="B287" s="1" t="str">
        <f>IF($B$2=0,"",IF(COUNT($B$3:B286)+1&gt;$B$2,"",COUNT($B$3:B286)+1))</f>
        <v/>
      </c>
      <c r="C287" s="1" t="str">
        <f>IF(B287="","",VLOOKUP(B287,Reject!A:Q,3,0))</f>
        <v/>
      </c>
      <c r="D287" s="1" t="str">
        <f>IF(B287="","",VLOOKUP(B287,Reject!A:Q,4,0))</f>
        <v/>
      </c>
      <c r="E287" s="1" t="str">
        <f>IF(B287="","",VLOOKUP(B287,Reject!A:Q,5,0))</f>
        <v/>
      </c>
      <c r="F287" s="1" t="str">
        <f>IF(B287="","",VLOOKUP(B287,Reject!A:Q,6,0))</f>
        <v/>
      </c>
      <c r="G287" s="1" t="str">
        <f>IF(B287="","",VLOOKUP(B287,Reject!A:Q,7,0))</f>
        <v/>
      </c>
      <c r="H287" s="1" t="str">
        <f>IF(B287="","",VLOOKUP(B287,Reject!A:Q,8,0))</f>
        <v/>
      </c>
      <c r="I287" s="1" t="str">
        <f>IF(B287="","",VLOOKUP(B287,Reject!A:Q,9,0))</f>
        <v/>
      </c>
      <c r="J287" s="1" t="str">
        <f>IF(B287="","",VLOOKUP(B287,Reject!A:Q,10,0))</f>
        <v/>
      </c>
      <c r="K287" s="1" t="str">
        <f>IF(B287="","",VLOOKUP(B287,Reject!A:Q,11,0))</f>
        <v/>
      </c>
      <c r="L287" s="1" t="str">
        <f>IF(B287="","",VLOOKUP(B287,Reject!A:Q,12,0))</f>
        <v/>
      </c>
      <c r="M287" s="1" t="str">
        <f>IF(B287="","",VLOOKUP(B287,Reject!A:Q,13,0))</f>
        <v/>
      </c>
      <c r="N287" s="1" t="str">
        <f>IF(B287="","",VLOOKUP(B287,Reject!A:Q,14,0))</f>
        <v/>
      </c>
      <c r="O287" s="2" t="str">
        <f>IF(B287="","",VLOOKUP(B287,Reject!A:Q,15,0))</f>
        <v/>
      </c>
      <c r="P287" s="1" t="str">
        <f>IF(B287="","",VLOOKUP(B287,Reject!A:Q,16,0))</f>
        <v/>
      </c>
      <c r="Q287" s="1" t="str">
        <f>IF(B287="","",VLOOKUP(B287,Reject!A:Q,17,0))</f>
        <v/>
      </c>
      <c r="R287" s="72" t="str">
        <f t="shared" si="4"/>
        <v/>
      </c>
    </row>
    <row r="288" spans="2:18">
      <c r="B288" s="1" t="str">
        <f>IF($B$2=0,"",IF(COUNT($B$3:B287)+1&gt;$B$2,"",COUNT($B$3:B287)+1))</f>
        <v/>
      </c>
      <c r="C288" s="1" t="str">
        <f>IF(B288="","",VLOOKUP(B288,Reject!A:Q,3,0))</f>
        <v/>
      </c>
      <c r="D288" s="1" t="str">
        <f>IF(B288="","",VLOOKUP(B288,Reject!A:Q,4,0))</f>
        <v/>
      </c>
      <c r="E288" s="1" t="str">
        <f>IF(B288="","",VLOOKUP(B288,Reject!A:Q,5,0))</f>
        <v/>
      </c>
      <c r="F288" s="1" t="str">
        <f>IF(B288="","",VLOOKUP(B288,Reject!A:Q,6,0))</f>
        <v/>
      </c>
      <c r="G288" s="1" t="str">
        <f>IF(B288="","",VLOOKUP(B288,Reject!A:Q,7,0))</f>
        <v/>
      </c>
      <c r="H288" s="1" t="str">
        <f>IF(B288="","",VLOOKUP(B288,Reject!A:Q,8,0))</f>
        <v/>
      </c>
      <c r="I288" s="1" t="str">
        <f>IF(B288="","",VLOOKUP(B288,Reject!A:Q,9,0))</f>
        <v/>
      </c>
      <c r="J288" s="1" t="str">
        <f>IF(B288="","",VLOOKUP(B288,Reject!A:Q,10,0))</f>
        <v/>
      </c>
      <c r="K288" s="1" t="str">
        <f>IF(B288="","",VLOOKUP(B288,Reject!A:Q,11,0))</f>
        <v/>
      </c>
      <c r="L288" s="1" t="str">
        <f>IF(B288="","",VLOOKUP(B288,Reject!A:Q,12,0))</f>
        <v/>
      </c>
      <c r="M288" s="1" t="str">
        <f>IF(B288="","",VLOOKUP(B288,Reject!A:Q,13,0))</f>
        <v/>
      </c>
      <c r="N288" s="1" t="str">
        <f>IF(B288="","",VLOOKUP(B288,Reject!A:Q,14,0))</f>
        <v/>
      </c>
      <c r="O288" s="2" t="str">
        <f>IF(B288="","",VLOOKUP(B288,Reject!A:Q,15,0))</f>
        <v/>
      </c>
      <c r="P288" s="1" t="str">
        <f>IF(B288="","",VLOOKUP(B288,Reject!A:Q,16,0))</f>
        <v/>
      </c>
      <c r="Q288" s="1" t="str">
        <f>IF(B288="","",VLOOKUP(B288,Reject!A:Q,17,0))</f>
        <v/>
      </c>
      <c r="R288" s="72" t="str">
        <f t="shared" si="4"/>
        <v/>
      </c>
    </row>
    <row r="289" spans="2:18">
      <c r="B289" s="1" t="str">
        <f>IF($B$2=0,"",IF(COUNT($B$3:B288)+1&gt;$B$2,"",COUNT($B$3:B288)+1))</f>
        <v/>
      </c>
      <c r="C289" s="1" t="str">
        <f>IF(B289="","",VLOOKUP(B289,Reject!A:Q,3,0))</f>
        <v/>
      </c>
      <c r="D289" s="1" t="str">
        <f>IF(B289="","",VLOOKUP(B289,Reject!A:Q,4,0))</f>
        <v/>
      </c>
      <c r="E289" s="1" t="str">
        <f>IF(B289="","",VLOOKUP(B289,Reject!A:Q,5,0))</f>
        <v/>
      </c>
      <c r="F289" s="1" t="str">
        <f>IF(B289="","",VLOOKUP(B289,Reject!A:Q,6,0))</f>
        <v/>
      </c>
      <c r="G289" s="1" t="str">
        <f>IF(B289="","",VLOOKUP(B289,Reject!A:Q,7,0))</f>
        <v/>
      </c>
      <c r="H289" s="1" t="str">
        <f>IF(B289="","",VLOOKUP(B289,Reject!A:Q,8,0))</f>
        <v/>
      </c>
      <c r="I289" s="1" t="str">
        <f>IF(B289="","",VLOOKUP(B289,Reject!A:Q,9,0))</f>
        <v/>
      </c>
      <c r="J289" s="1" t="str">
        <f>IF(B289="","",VLOOKUP(B289,Reject!A:Q,10,0))</f>
        <v/>
      </c>
      <c r="K289" s="1" t="str">
        <f>IF(B289="","",VLOOKUP(B289,Reject!A:Q,11,0))</f>
        <v/>
      </c>
      <c r="L289" s="1" t="str">
        <f>IF(B289="","",VLOOKUP(B289,Reject!A:Q,12,0))</f>
        <v/>
      </c>
      <c r="M289" s="1" t="str">
        <f>IF(B289="","",VLOOKUP(B289,Reject!A:Q,13,0))</f>
        <v/>
      </c>
      <c r="N289" s="1" t="str">
        <f>IF(B289="","",VLOOKUP(B289,Reject!A:Q,14,0))</f>
        <v/>
      </c>
      <c r="O289" s="2" t="str">
        <f>IF(B289="","",VLOOKUP(B289,Reject!A:Q,15,0))</f>
        <v/>
      </c>
      <c r="P289" s="1" t="str">
        <f>IF(B289="","",VLOOKUP(B289,Reject!A:Q,16,0))</f>
        <v/>
      </c>
      <c r="Q289" s="1" t="str">
        <f>IF(B289="","",VLOOKUP(B289,Reject!A:Q,17,0))</f>
        <v/>
      </c>
      <c r="R289" s="72" t="str">
        <f t="shared" si="4"/>
        <v/>
      </c>
    </row>
    <row r="290" spans="2:18">
      <c r="B290" s="1" t="str">
        <f>IF($B$2=0,"",IF(COUNT($B$3:B289)+1&gt;$B$2,"",COUNT($B$3:B289)+1))</f>
        <v/>
      </c>
      <c r="C290" s="1" t="str">
        <f>IF(B290="","",VLOOKUP(B290,Reject!A:Q,3,0))</f>
        <v/>
      </c>
      <c r="D290" s="1" t="str">
        <f>IF(B290="","",VLOOKUP(B290,Reject!A:Q,4,0))</f>
        <v/>
      </c>
      <c r="E290" s="1" t="str">
        <f>IF(B290="","",VLOOKUP(B290,Reject!A:Q,5,0))</f>
        <v/>
      </c>
      <c r="F290" s="1" t="str">
        <f>IF(B290="","",VLOOKUP(B290,Reject!A:Q,6,0))</f>
        <v/>
      </c>
      <c r="G290" s="1" t="str">
        <f>IF(B290="","",VLOOKUP(B290,Reject!A:Q,7,0))</f>
        <v/>
      </c>
      <c r="H290" s="1" t="str">
        <f>IF(B290="","",VLOOKUP(B290,Reject!A:Q,8,0))</f>
        <v/>
      </c>
      <c r="I290" s="1" t="str">
        <f>IF(B290="","",VLOOKUP(B290,Reject!A:Q,9,0))</f>
        <v/>
      </c>
      <c r="J290" s="1" t="str">
        <f>IF(B290="","",VLOOKUP(B290,Reject!A:Q,10,0))</f>
        <v/>
      </c>
      <c r="K290" s="1" t="str">
        <f>IF(B290="","",VLOOKUP(B290,Reject!A:Q,11,0))</f>
        <v/>
      </c>
      <c r="L290" s="1" t="str">
        <f>IF(B290="","",VLOOKUP(B290,Reject!A:Q,12,0))</f>
        <v/>
      </c>
      <c r="M290" s="1" t="str">
        <f>IF(B290="","",VLOOKUP(B290,Reject!A:Q,13,0))</f>
        <v/>
      </c>
      <c r="N290" s="1" t="str">
        <f>IF(B290="","",VLOOKUP(B290,Reject!A:Q,14,0))</f>
        <v/>
      </c>
      <c r="O290" s="2" t="str">
        <f>IF(B290="","",VLOOKUP(B290,Reject!A:Q,15,0))</f>
        <v/>
      </c>
      <c r="P290" s="1" t="str">
        <f>IF(B290="","",VLOOKUP(B290,Reject!A:Q,16,0))</f>
        <v/>
      </c>
      <c r="Q290" s="1" t="str">
        <f>IF(B290="","",VLOOKUP(B290,Reject!A:Q,17,0))</f>
        <v/>
      </c>
      <c r="R290" s="72" t="str">
        <f t="shared" si="4"/>
        <v/>
      </c>
    </row>
    <row r="291" spans="2:18">
      <c r="B291" s="1" t="str">
        <f>IF($B$2=0,"",IF(COUNT($B$3:B290)+1&gt;$B$2,"",COUNT($B$3:B290)+1))</f>
        <v/>
      </c>
      <c r="C291" s="1" t="str">
        <f>IF(B291="","",VLOOKUP(B291,Reject!A:Q,3,0))</f>
        <v/>
      </c>
      <c r="D291" s="1" t="str">
        <f>IF(B291="","",VLOOKUP(B291,Reject!A:Q,4,0))</f>
        <v/>
      </c>
      <c r="E291" s="1" t="str">
        <f>IF(B291="","",VLOOKUP(B291,Reject!A:Q,5,0))</f>
        <v/>
      </c>
      <c r="F291" s="1" t="str">
        <f>IF(B291="","",VLOOKUP(B291,Reject!A:Q,6,0))</f>
        <v/>
      </c>
      <c r="G291" s="1" t="str">
        <f>IF(B291="","",VLOOKUP(B291,Reject!A:Q,7,0))</f>
        <v/>
      </c>
      <c r="H291" s="1" t="str">
        <f>IF(B291="","",VLOOKUP(B291,Reject!A:Q,8,0))</f>
        <v/>
      </c>
      <c r="I291" s="1" t="str">
        <f>IF(B291="","",VLOOKUP(B291,Reject!A:Q,9,0))</f>
        <v/>
      </c>
      <c r="J291" s="1" t="str">
        <f>IF(B291="","",VLOOKUP(B291,Reject!A:Q,10,0))</f>
        <v/>
      </c>
      <c r="K291" s="1" t="str">
        <f>IF(B291="","",VLOOKUP(B291,Reject!A:Q,11,0))</f>
        <v/>
      </c>
      <c r="L291" s="1" t="str">
        <f>IF(B291="","",VLOOKUP(B291,Reject!A:Q,12,0))</f>
        <v/>
      </c>
      <c r="M291" s="1" t="str">
        <f>IF(B291="","",VLOOKUP(B291,Reject!A:Q,13,0))</f>
        <v/>
      </c>
      <c r="N291" s="1" t="str">
        <f>IF(B291="","",VLOOKUP(B291,Reject!A:Q,14,0))</f>
        <v/>
      </c>
      <c r="O291" s="2" t="str">
        <f>IF(B291="","",VLOOKUP(B291,Reject!A:Q,15,0))</f>
        <v/>
      </c>
      <c r="P291" s="1" t="str">
        <f>IF(B291="","",VLOOKUP(B291,Reject!A:Q,16,0))</f>
        <v/>
      </c>
      <c r="Q291" s="1" t="str">
        <f>IF(B291="","",VLOOKUP(B291,Reject!A:Q,17,0))</f>
        <v/>
      </c>
      <c r="R291" s="72" t="str">
        <f t="shared" si="4"/>
        <v/>
      </c>
    </row>
    <row r="292" spans="2:18">
      <c r="B292" s="1" t="str">
        <f>IF($B$2=0,"",IF(COUNT($B$3:B291)+1&gt;$B$2,"",COUNT($B$3:B291)+1))</f>
        <v/>
      </c>
      <c r="C292" s="1" t="str">
        <f>IF(B292="","",VLOOKUP(B292,Reject!A:Q,3,0))</f>
        <v/>
      </c>
      <c r="D292" s="1" t="str">
        <f>IF(B292="","",VLOOKUP(B292,Reject!A:Q,4,0))</f>
        <v/>
      </c>
      <c r="E292" s="1" t="str">
        <f>IF(B292="","",VLOOKUP(B292,Reject!A:Q,5,0))</f>
        <v/>
      </c>
      <c r="F292" s="1" t="str">
        <f>IF(B292="","",VLOOKUP(B292,Reject!A:Q,6,0))</f>
        <v/>
      </c>
      <c r="G292" s="1" t="str">
        <f>IF(B292="","",VLOOKUP(B292,Reject!A:Q,7,0))</f>
        <v/>
      </c>
      <c r="H292" s="1" t="str">
        <f>IF(B292="","",VLOOKUP(B292,Reject!A:Q,8,0))</f>
        <v/>
      </c>
      <c r="I292" s="1" t="str">
        <f>IF(B292="","",VLOOKUP(B292,Reject!A:Q,9,0))</f>
        <v/>
      </c>
      <c r="J292" s="1" t="str">
        <f>IF(B292="","",VLOOKUP(B292,Reject!A:Q,10,0))</f>
        <v/>
      </c>
      <c r="K292" s="1" t="str">
        <f>IF(B292="","",VLOOKUP(B292,Reject!A:Q,11,0))</f>
        <v/>
      </c>
      <c r="L292" s="1" t="str">
        <f>IF(B292="","",VLOOKUP(B292,Reject!A:Q,12,0))</f>
        <v/>
      </c>
      <c r="M292" s="1" t="str">
        <f>IF(B292="","",VLOOKUP(B292,Reject!A:Q,13,0))</f>
        <v/>
      </c>
      <c r="N292" s="1" t="str">
        <f>IF(B292="","",VLOOKUP(B292,Reject!A:Q,14,0))</f>
        <v/>
      </c>
      <c r="O292" s="2" t="str">
        <f>IF(B292="","",VLOOKUP(B292,Reject!A:Q,15,0))</f>
        <v/>
      </c>
      <c r="P292" s="1" t="str">
        <f>IF(B292="","",VLOOKUP(B292,Reject!A:Q,16,0))</f>
        <v/>
      </c>
      <c r="Q292" s="1" t="str">
        <f>IF(B292="","",VLOOKUP(B292,Reject!A:Q,17,0))</f>
        <v/>
      </c>
      <c r="R292" s="72" t="str">
        <f t="shared" si="4"/>
        <v/>
      </c>
    </row>
    <row r="293" spans="2:18">
      <c r="B293" s="1" t="str">
        <f>IF($B$2=0,"",IF(COUNT($B$3:B292)+1&gt;$B$2,"",COUNT($B$3:B292)+1))</f>
        <v/>
      </c>
      <c r="C293" s="1" t="str">
        <f>IF(B293="","",VLOOKUP(B293,Reject!A:Q,3,0))</f>
        <v/>
      </c>
      <c r="D293" s="1" t="str">
        <f>IF(B293="","",VLOOKUP(B293,Reject!A:Q,4,0))</f>
        <v/>
      </c>
      <c r="E293" s="1" t="str">
        <f>IF(B293="","",VLOOKUP(B293,Reject!A:Q,5,0))</f>
        <v/>
      </c>
      <c r="F293" s="1" t="str">
        <f>IF(B293="","",VLOOKUP(B293,Reject!A:Q,6,0))</f>
        <v/>
      </c>
      <c r="G293" s="1" t="str">
        <f>IF(B293="","",VLOOKUP(B293,Reject!A:Q,7,0))</f>
        <v/>
      </c>
      <c r="H293" s="1" t="str">
        <f>IF(B293="","",VLOOKUP(B293,Reject!A:Q,8,0))</f>
        <v/>
      </c>
      <c r="I293" s="1" t="str">
        <f>IF(B293="","",VLOOKUP(B293,Reject!A:Q,9,0))</f>
        <v/>
      </c>
      <c r="J293" s="1" t="str">
        <f>IF(B293="","",VLOOKUP(B293,Reject!A:Q,10,0))</f>
        <v/>
      </c>
      <c r="K293" s="1" t="str">
        <f>IF(B293="","",VLOOKUP(B293,Reject!A:Q,11,0))</f>
        <v/>
      </c>
      <c r="L293" s="1" t="str">
        <f>IF(B293="","",VLOOKUP(B293,Reject!A:Q,12,0))</f>
        <v/>
      </c>
      <c r="M293" s="1" t="str">
        <f>IF(B293="","",VLOOKUP(B293,Reject!A:Q,13,0))</f>
        <v/>
      </c>
      <c r="N293" s="1" t="str">
        <f>IF(B293="","",VLOOKUP(B293,Reject!A:Q,14,0))</f>
        <v/>
      </c>
      <c r="O293" s="2" t="str">
        <f>IF(B293="","",VLOOKUP(B293,Reject!A:Q,15,0))</f>
        <v/>
      </c>
      <c r="P293" s="1" t="str">
        <f>IF(B293="","",VLOOKUP(B293,Reject!A:Q,16,0))</f>
        <v/>
      </c>
      <c r="Q293" s="1" t="str">
        <f>IF(B293="","",VLOOKUP(B293,Reject!A:Q,17,0))</f>
        <v/>
      </c>
      <c r="R293" s="72" t="str">
        <f t="shared" si="4"/>
        <v/>
      </c>
    </row>
    <row r="294" spans="2:18">
      <c r="B294" s="1" t="str">
        <f>IF($B$2=0,"",IF(COUNT($B$3:B293)+1&gt;$B$2,"",COUNT($B$3:B293)+1))</f>
        <v/>
      </c>
      <c r="C294" s="1" t="str">
        <f>IF(B294="","",VLOOKUP(B294,Reject!A:Q,3,0))</f>
        <v/>
      </c>
      <c r="D294" s="1" t="str">
        <f>IF(B294="","",VLOOKUP(B294,Reject!A:Q,4,0))</f>
        <v/>
      </c>
      <c r="E294" s="1" t="str">
        <f>IF(B294="","",VLOOKUP(B294,Reject!A:Q,5,0))</f>
        <v/>
      </c>
      <c r="F294" s="1" t="str">
        <f>IF(B294="","",VLOOKUP(B294,Reject!A:Q,6,0))</f>
        <v/>
      </c>
      <c r="G294" s="1" t="str">
        <f>IF(B294="","",VLOOKUP(B294,Reject!A:Q,7,0))</f>
        <v/>
      </c>
      <c r="H294" s="1" t="str">
        <f>IF(B294="","",VLOOKUP(B294,Reject!A:Q,8,0))</f>
        <v/>
      </c>
      <c r="I294" s="1" t="str">
        <f>IF(B294="","",VLOOKUP(B294,Reject!A:Q,9,0))</f>
        <v/>
      </c>
      <c r="J294" s="1" t="str">
        <f>IF(B294="","",VLOOKUP(B294,Reject!A:Q,10,0))</f>
        <v/>
      </c>
      <c r="K294" s="1" t="str">
        <f>IF(B294="","",VLOOKUP(B294,Reject!A:Q,11,0))</f>
        <v/>
      </c>
      <c r="L294" s="1" t="str">
        <f>IF(B294="","",VLOOKUP(B294,Reject!A:Q,12,0))</f>
        <v/>
      </c>
      <c r="M294" s="1" t="str">
        <f>IF(B294="","",VLOOKUP(B294,Reject!A:Q,13,0))</f>
        <v/>
      </c>
      <c r="N294" s="1" t="str">
        <f>IF(B294="","",VLOOKUP(B294,Reject!A:Q,14,0))</f>
        <v/>
      </c>
      <c r="O294" s="2" t="str">
        <f>IF(B294="","",VLOOKUP(B294,Reject!A:Q,15,0))</f>
        <v/>
      </c>
      <c r="P294" s="1" t="str">
        <f>IF(B294="","",VLOOKUP(B294,Reject!A:Q,16,0))</f>
        <v/>
      </c>
      <c r="Q294" s="1" t="str">
        <f>IF(B294="","",VLOOKUP(B294,Reject!A:Q,17,0))</f>
        <v/>
      </c>
      <c r="R294" s="72" t="str">
        <f t="shared" si="4"/>
        <v/>
      </c>
    </row>
    <row r="295" spans="2:18">
      <c r="B295" s="1" t="str">
        <f>IF($B$2=0,"",IF(COUNT($B$3:B294)+1&gt;$B$2,"",COUNT($B$3:B294)+1))</f>
        <v/>
      </c>
      <c r="C295" s="1" t="str">
        <f>IF(B295="","",VLOOKUP(B295,Reject!A:Q,3,0))</f>
        <v/>
      </c>
      <c r="D295" s="1" t="str">
        <f>IF(B295="","",VLOOKUP(B295,Reject!A:Q,4,0))</f>
        <v/>
      </c>
      <c r="E295" s="1" t="str">
        <f>IF(B295="","",VLOOKUP(B295,Reject!A:Q,5,0))</f>
        <v/>
      </c>
      <c r="F295" s="1" t="str">
        <f>IF(B295="","",VLOOKUP(B295,Reject!A:Q,6,0))</f>
        <v/>
      </c>
      <c r="G295" s="1" t="str">
        <f>IF(B295="","",VLOOKUP(B295,Reject!A:Q,7,0))</f>
        <v/>
      </c>
      <c r="H295" s="1" t="str">
        <f>IF(B295="","",VLOOKUP(B295,Reject!A:Q,8,0))</f>
        <v/>
      </c>
      <c r="I295" s="1" t="str">
        <f>IF(B295="","",VLOOKUP(B295,Reject!A:Q,9,0))</f>
        <v/>
      </c>
      <c r="J295" s="1" t="str">
        <f>IF(B295="","",VLOOKUP(B295,Reject!A:Q,10,0))</f>
        <v/>
      </c>
      <c r="K295" s="1" t="str">
        <f>IF(B295="","",VLOOKUP(B295,Reject!A:Q,11,0))</f>
        <v/>
      </c>
      <c r="L295" s="1" t="str">
        <f>IF(B295="","",VLOOKUP(B295,Reject!A:Q,12,0))</f>
        <v/>
      </c>
      <c r="M295" s="1" t="str">
        <f>IF(B295="","",VLOOKUP(B295,Reject!A:Q,13,0))</f>
        <v/>
      </c>
      <c r="N295" s="1" t="str">
        <f>IF(B295="","",VLOOKUP(B295,Reject!A:Q,14,0))</f>
        <v/>
      </c>
      <c r="O295" s="2" t="str">
        <f>IF(B295="","",VLOOKUP(B295,Reject!A:Q,15,0))</f>
        <v/>
      </c>
      <c r="P295" s="1" t="str">
        <f>IF(B295="","",VLOOKUP(B295,Reject!A:Q,16,0))</f>
        <v/>
      </c>
      <c r="Q295" s="1" t="str">
        <f>IF(B295="","",VLOOKUP(B295,Reject!A:Q,17,0))</f>
        <v/>
      </c>
      <c r="R295" s="72" t="str">
        <f t="shared" si="4"/>
        <v/>
      </c>
    </row>
    <row r="296" spans="2:18">
      <c r="B296" s="1" t="str">
        <f>IF($B$2=0,"",IF(COUNT($B$3:B295)+1&gt;$B$2,"",COUNT($B$3:B295)+1))</f>
        <v/>
      </c>
      <c r="C296" s="1" t="str">
        <f>IF(B296="","",VLOOKUP(B296,Reject!A:Q,3,0))</f>
        <v/>
      </c>
      <c r="D296" s="1" t="str">
        <f>IF(B296="","",VLOOKUP(B296,Reject!A:Q,4,0))</f>
        <v/>
      </c>
      <c r="E296" s="1" t="str">
        <f>IF(B296="","",VLOOKUP(B296,Reject!A:Q,5,0))</f>
        <v/>
      </c>
      <c r="F296" s="1" t="str">
        <f>IF(B296="","",VLOOKUP(B296,Reject!A:Q,6,0))</f>
        <v/>
      </c>
      <c r="G296" s="1" t="str">
        <f>IF(B296="","",VLOOKUP(B296,Reject!A:Q,7,0))</f>
        <v/>
      </c>
      <c r="H296" s="1" t="str">
        <f>IF(B296="","",VLOOKUP(B296,Reject!A:Q,8,0))</f>
        <v/>
      </c>
      <c r="I296" s="1" t="str">
        <f>IF(B296="","",VLOOKUP(B296,Reject!A:Q,9,0))</f>
        <v/>
      </c>
      <c r="J296" s="1" t="str">
        <f>IF(B296="","",VLOOKUP(B296,Reject!A:Q,10,0))</f>
        <v/>
      </c>
      <c r="K296" s="1" t="str">
        <f>IF(B296="","",VLOOKUP(B296,Reject!A:Q,11,0))</f>
        <v/>
      </c>
      <c r="L296" s="1" t="str">
        <f>IF(B296="","",VLOOKUP(B296,Reject!A:Q,12,0))</f>
        <v/>
      </c>
      <c r="M296" s="1" t="str">
        <f>IF(B296="","",VLOOKUP(B296,Reject!A:Q,13,0))</f>
        <v/>
      </c>
      <c r="N296" s="1" t="str">
        <f>IF(B296="","",VLOOKUP(B296,Reject!A:Q,14,0))</f>
        <v/>
      </c>
      <c r="O296" s="2" t="str">
        <f>IF(B296="","",VLOOKUP(B296,Reject!A:Q,15,0))</f>
        <v/>
      </c>
      <c r="P296" s="1" t="str">
        <f>IF(B296="","",VLOOKUP(B296,Reject!A:Q,16,0))</f>
        <v/>
      </c>
      <c r="Q296" s="1" t="str">
        <f>IF(B296="","",VLOOKUP(B296,Reject!A:Q,17,0))</f>
        <v/>
      </c>
      <c r="R296" s="72" t="str">
        <f t="shared" si="4"/>
        <v/>
      </c>
    </row>
    <row r="297" spans="2:18">
      <c r="B297" s="1" t="str">
        <f>IF($B$2=0,"",IF(COUNT($B$3:B296)+1&gt;$B$2,"",COUNT($B$3:B296)+1))</f>
        <v/>
      </c>
      <c r="C297" s="1" t="str">
        <f>IF(B297="","",VLOOKUP(B297,Reject!A:Q,3,0))</f>
        <v/>
      </c>
      <c r="D297" s="1" t="str">
        <f>IF(B297="","",VLOOKUP(B297,Reject!A:Q,4,0))</f>
        <v/>
      </c>
      <c r="E297" s="1" t="str">
        <f>IF(B297="","",VLOOKUP(B297,Reject!A:Q,5,0))</f>
        <v/>
      </c>
      <c r="F297" s="1" t="str">
        <f>IF(B297="","",VLOOKUP(B297,Reject!A:Q,6,0))</f>
        <v/>
      </c>
      <c r="G297" s="1" t="str">
        <f>IF(B297="","",VLOOKUP(B297,Reject!A:Q,7,0))</f>
        <v/>
      </c>
      <c r="H297" s="1" t="str">
        <f>IF(B297="","",VLOOKUP(B297,Reject!A:Q,8,0))</f>
        <v/>
      </c>
      <c r="I297" s="1" t="str">
        <f>IF(B297="","",VLOOKUP(B297,Reject!A:Q,9,0))</f>
        <v/>
      </c>
      <c r="J297" s="1" t="str">
        <f>IF(B297="","",VLOOKUP(B297,Reject!A:Q,10,0))</f>
        <v/>
      </c>
      <c r="K297" s="1" t="str">
        <f>IF(B297="","",VLOOKUP(B297,Reject!A:Q,11,0))</f>
        <v/>
      </c>
      <c r="L297" s="1" t="str">
        <f>IF(B297="","",VLOOKUP(B297,Reject!A:Q,12,0))</f>
        <v/>
      </c>
      <c r="M297" s="1" t="str">
        <f>IF(B297="","",VLOOKUP(B297,Reject!A:Q,13,0))</f>
        <v/>
      </c>
      <c r="N297" s="1" t="str">
        <f>IF(B297="","",VLOOKUP(B297,Reject!A:Q,14,0))</f>
        <v/>
      </c>
      <c r="O297" s="2" t="str">
        <f>IF(B297="","",VLOOKUP(B297,Reject!A:Q,15,0))</f>
        <v/>
      </c>
      <c r="P297" s="1" t="str">
        <f>IF(B297="","",VLOOKUP(B297,Reject!A:Q,16,0))</f>
        <v/>
      </c>
      <c r="Q297" s="1" t="str">
        <f>IF(B297="","",VLOOKUP(B297,Reject!A:Q,17,0))</f>
        <v/>
      </c>
      <c r="R297" s="72" t="str">
        <f t="shared" si="4"/>
        <v/>
      </c>
    </row>
    <row r="298" spans="2:18">
      <c r="B298" s="1" t="str">
        <f>IF($B$2=0,"",IF(COUNT($B$3:B297)+1&gt;$B$2,"",COUNT($B$3:B297)+1))</f>
        <v/>
      </c>
      <c r="C298" s="1" t="str">
        <f>IF(B298="","",VLOOKUP(B298,Reject!A:Q,3,0))</f>
        <v/>
      </c>
      <c r="D298" s="1" t="str">
        <f>IF(B298="","",VLOOKUP(B298,Reject!A:Q,4,0))</f>
        <v/>
      </c>
      <c r="E298" s="1" t="str">
        <f>IF(B298="","",VLOOKUP(B298,Reject!A:Q,5,0))</f>
        <v/>
      </c>
      <c r="F298" s="1" t="str">
        <f>IF(B298="","",VLOOKUP(B298,Reject!A:Q,6,0))</f>
        <v/>
      </c>
      <c r="G298" s="1" t="str">
        <f>IF(B298="","",VLOOKUP(B298,Reject!A:Q,7,0))</f>
        <v/>
      </c>
      <c r="H298" s="1" t="str">
        <f>IF(B298="","",VLOOKUP(B298,Reject!A:Q,8,0))</f>
        <v/>
      </c>
      <c r="I298" s="1" t="str">
        <f>IF(B298="","",VLOOKUP(B298,Reject!A:Q,9,0))</f>
        <v/>
      </c>
      <c r="J298" s="1" t="str">
        <f>IF(B298="","",VLOOKUP(B298,Reject!A:Q,10,0))</f>
        <v/>
      </c>
      <c r="K298" s="1" t="str">
        <f>IF(B298="","",VLOOKUP(B298,Reject!A:Q,11,0))</f>
        <v/>
      </c>
      <c r="L298" s="1" t="str">
        <f>IF(B298="","",VLOOKUP(B298,Reject!A:Q,12,0))</f>
        <v/>
      </c>
      <c r="M298" s="1" t="str">
        <f>IF(B298="","",VLOOKUP(B298,Reject!A:Q,13,0))</f>
        <v/>
      </c>
      <c r="N298" s="1" t="str">
        <f>IF(B298="","",VLOOKUP(B298,Reject!A:Q,14,0))</f>
        <v/>
      </c>
      <c r="O298" s="2" t="str">
        <f>IF(B298="","",VLOOKUP(B298,Reject!A:Q,15,0))</f>
        <v/>
      </c>
      <c r="P298" s="1" t="str">
        <f>IF(B298="","",VLOOKUP(B298,Reject!A:Q,16,0))</f>
        <v/>
      </c>
      <c r="Q298" s="1" t="str">
        <f>IF(B298="","",VLOOKUP(B298,Reject!A:Q,17,0))</f>
        <v/>
      </c>
      <c r="R298" s="72" t="str">
        <f t="shared" si="4"/>
        <v/>
      </c>
    </row>
    <row r="299" spans="2:18">
      <c r="B299" s="1" t="str">
        <f>IF($B$2=0,"",IF(COUNT($B$3:B298)+1&gt;$B$2,"",COUNT($B$3:B298)+1))</f>
        <v/>
      </c>
      <c r="C299" s="1" t="str">
        <f>IF(B299="","",VLOOKUP(B299,Reject!A:Q,3,0))</f>
        <v/>
      </c>
      <c r="D299" s="1" t="str">
        <f>IF(B299="","",VLOOKUP(B299,Reject!A:Q,4,0))</f>
        <v/>
      </c>
      <c r="E299" s="1" t="str">
        <f>IF(B299="","",VLOOKUP(B299,Reject!A:Q,5,0))</f>
        <v/>
      </c>
      <c r="F299" s="1" t="str">
        <f>IF(B299="","",VLOOKUP(B299,Reject!A:Q,6,0))</f>
        <v/>
      </c>
      <c r="G299" s="1" t="str">
        <f>IF(B299="","",VLOOKUP(B299,Reject!A:Q,7,0))</f>
        <v/>
      </c>
      <c r="H299" s="1" t="str">
        <f>IF(B299="","",VLOOKUP(B299,Reject!A:Q,8,0))</f>
        <v/>
      </c>
      <c r="I299" s="1" t="str">
        <f>IF(B299="","",VLOOKUP(B299,Reject!A:Q,9,0))</f>
        <v/>
      </c>
      <c r="J299" s="1" t="str">
        <f>IF(B299="","",VLOOKUP(B299,Reject!A:Q,10,0))</f>
        <v/>
      </c>
      <c r="K299" s="1" t="str">
        <f>IF(B299="","",VLOOKUP(B299,Reject!A:Q,11,0))</f>
        <v/>
      </c>
      <c r="L299" s="1" t="str">
        <f>IF(B299="","",VLOOKUP(B299,Reject!A:Q,12,0))</f>
        <v/>
      </c>
      <c r="M299" s="1" t="str">
        <f>IF(B299="","",VLOOKUP(B299,Reject!A:Q,13,0))</f>
        <v/>
      </c>
      <c r="N299" s="1" t="str">
        <f>IF(B299="","",VLOOKUP(B299,Reject!A:Q,14,0))</f>
        <v/>
      </c>
      <c r="O299" s="2" t="str">
        <f>IF(B299="","",VLOOKUP(B299,Reject!A:Q,15,0))</f>
        <v/>
      </c>
      <c r="P299" s="1" t="str">
        <f>IF(B299="","",VLOOKUP(B299,Reject!A:Q,16,0))</f>
        <v/>
      </c>
      <c r="Q299" s="1" t="str">
        <f>IF(B299="","",VLOOKUP(B299,Reject!A:Q,17,0))</f>
        <v/>
      </c>
      <c r="R299" s="72" t="str">
        <f t="shared" si="4"/>
        <v/>
      </c>
    </row>
    <row r="300" spans="2:18">
      <c r="B300" s="1" t="str">
        <f>IF($B$2=0,"",IF(COUNT($B$3:B299)+1&gt;$B$2,"",COUNT($B$3:B299)+1))</f>
        <v/>
      </c>
      <c r="C300" s="1" t="str">
        <f>IF(B300="","",VLOOKUP(B300,Reject!A:Q,3,0))</f>
        <v/>
      </c>
      <c r="D300" s="1" t="str">
        <f>IF(B300="","",VLOOKUP(B300,Reject!A:Q,4,0))</f>
        <v/>
      </c>
      <c r="E300" s="1" t="str">
        <f>IF(B300="","",VLOOKUP(B300,Reject!A:Q,5,0))</f>
        <v/>
      </c>
      <c r="F300" s="1" t="str">
        <f>IF(B300="","",VLOOKUP(B300,Reject!A:Q,6,0))</f>
        <v/>
      </c>
      <c r="G300" s="1" t="str">
        <f>IF(B300="","",VLOOKUP(B300,Reject!A:Q,7,0))</f>
        <v/>
      </c>
      <c r="H300" s="1" t="str">
        <f>IF(B300="","",VLOOKUP(B300,Reject!A:Q,8,0))</f>
        <v/>
      </c>
      <c r="I300" s="1" t="str">
        <f>IF(B300="","",VLOOKUP(B300,Reject!A:Q,9,0))</f>
        <v/>
      </c>
      <c r="J300" s="1" t="str">
        <f>IF(B300="","",VLOOKUP(B300,Reject!A:Q,10,0))</f>
        <v/>
      </c>
      <c r="K300" s="1" t="str">
        <f>IF(B300="","",VLOOKUP(B300,Reject!A:Q,11,0))</f>
        <v/>
      </c>
      <c r="L300" s="1" t="str">
        <f>IF(B300="","",VLOOKUP(B300,Reject!A:Q,12,0))</f>
        <v/>
      </c>
      <c r="M300" s="1" t="str">
        <f>IF(B300="","",VLOOKUP(B300,Reject!A:Q,13,0))</f>
        <v/>
      </c>
      <c r="N300" s="1" t="str">
        <f>IF(B300="","",VLOOKUP(B300,Reject!A:Q,14,0))</f>
        <v/>
      </c>
      <c r="O300" s="2" t="str">
        <f>IF(B300="","",VLOOKUP(B300,Reject!A:Q,15,0))</f>
        <v/>
      </c>
      <c r="P300" s="1" t="str">
        <f>IF(B300="","",VLOOKUP(B300,Reject!A:Q,16,0))</f>
        <v/>
      </c>
      <c r="Q300" s="1" t="str">
        <f>IF(B300="","",VLOOKUP(B300,Reject!A:Q,17,0))</f>
        <v/>
      </c>
      <c r="R300" s="72" t="str">
        <f t="shared" si="4"/>
        <v/>
      </c>
    </row>
    <row r="301" spans="2:18">
      <c r="B301" s="1" t="str">
        <f>IF($B$2=0,"",IF(COUNT($B$3:B300)+1&gt;$B$2,"",COUNT($B$3:B300)+1))</f>
        <v/>
      </c>
      <c r="C301" s="1" t="str">
        <f>IF(B301="","",VLOOKUP(B301,Reject!A:Q,3,0))</f>
        <v/>
      </c>
      <c r="D301" s="1" t="str">
        <f>IF(B301="","",VLOOKUP(B301,Reject!A:Q,4,0))</f>
        <v/>
      </c>
      <c r="E301" s="1" t="str">
        <f>IF(B301="","",VLOOKUP(B301,Reject!A:Q,5,0))</f>
        <v/>
      </c>
      <c r="F301" s="1" t="str">
        <f>IF(B301="","",VLOOKUP(B301,Reject!A:Q,6,0))</f>
        <v/>
      </c>
      <c r="G301" s="1" t="str">
        <f>IF(B301="","",VLOOKUP(B301,Reject!A:Q,7,0))</f>
        <v/>
      </c>
      <c r="H301" s="1" t="str">
        <f>IF(B301="","",VLOOKUP(B301,Reject!A:Q,8,0))</f>
        <v/>
      </c>
      <c r="I301" s="1" t="str">
        <f>IF(B301="","",VLOOKUP(B301,Reject!A:Q,9,0))</f>
        <v/>
      </c>
      <c r="J301" s="1" t="str">
        <f>IF(B301="","",VLOOKUP(B301,Reject!A:Q,10,0))</f>
        <v/>
      </c>
      <c r="K301" s="1" t="str">
        <f>IF(B301="","",VLOOKUP(B301,Reject!A:Q,11,0))</f>
        <v/>
      </c>
      <c r="L301" s="1" t="str">
        <f>IF(B301="","",VLOOKUP(B301,Reject!A:Q,12,0))</f>
        <v/>
      </c>
      <c r="M301" s="1" t="str">
        <f>IF(B301="","",VLOOKUP(B301,Reject!A:Q,13,0))</f>
        <v/>
      </c>
      <c r="N301" s="1" t="str">
        <f>IF(B301="","",VLOOKUP(B301,Reject!A:Q,14,0))</f>
        <v/>
      </c>
      <c r="O301" s="2" t="str">
        <f>IF(B301="","",VLOOKUP(B301,Reject!A:Q,15,0))</f>
        <v/>
      </c>
      <c r="P301" s="1" t="str">
        <f>IF(B301="","",VLOOKUP(B301,Reject!A:Q,16,0))</f>
        <v/>
      </c>
      <c r="Q301" s="1" t="str">
        <f>IF(B301="","",VLOOKUP(B301,Reject!A:Q,17,0))</f>
        <v/>
      </c>
      <c r="R301" s="72" t="str">
        <f t="shared" si="4"/>
        <v/>
      </c>
    </row>
    <row r="302" spans="2:18">
      <c r="B302" s="1" t="str">
        <f>IF($B$2=0,"",IF(COUNT($B$3:B301)+1&gt;$B$2,"",COUNT($B$3:B301)+1))</f>
        <v/>
      </c>
      <c r="C302" s="1" t="str">
        <f>IF(B302="","",VLOOKUP(B302,Reject!A:Q,3,0))</f>
        <v/>
      </c>
      <c r="D302" s="1" t="str">
        <f>IF(B302="","",VLOOKUP(B302,Reject!A:Q,4,0))</f>
        <v/>
      </c>
      <c r="E302" s="1" t="str">
        <f>IF(B302="","",VLOOKUP(B302,Reject!A:Q,5,0))</f>
        <v/>
      </c>
      <c r="F302" s="1" t="str">
        <f>IF(B302="","",VLOOKUP(B302,Reject!A:Q,6,0))</f>
        <v/>
      </c>
      <c r="G302" s="1" t="str">
        <f>IF(B302="","",VLOOKUP(B302,Reject!A:Q,7,0))</f>
        <v/>
      </c>
      <c r="H302" s="1" t="str">
        <f>IF(B302="","",VLOOKUP(B302,Reject!A:Q,8,0))</f>
        <v/>
      </c>
      <c r="I302" s="1" t="str">
        <f>IF(B302="","",VLOOKUP(B302,Reject!A:Q,9,0))</f>
        <v/>
      </c>
      <c r="J302" s="1" t="str">
        <f>IF(B302="","",VLOOKUP(B302,Reject!A:Q,10,0))</f>
        <v/>
      </c>
      <c r="K302" s="1" t="str">
        <f>IF(B302="","",VLOOKUP(B302,Reject!A:Q,11,0))</f>
        <v/>
      </c>
      <c r="L302" s="1" t="str">
        <f>IF(B302="","",VLOOKUP(B302,Reject!A:Q,12,0))</f>
        <v/>
      </c>
      <c r="M302" s="1" t="str">
        <f>IF(B302="","",VLOOKUP(B302,Reject!A:Q,13,0))</f>
        <v/>
      </c>
      <c r="N302" s="1" t="str">
        <f>IF(B302="","",VLOOKUP(B302,Reject!A:Q,14,0))</f>
        <v/>
      </c>
      <c r="O302" s="2" t="str">
        <f>IF(B302="","",VLOOKUP(B302,Reject!A:Q,15,0))</f>
        <v/>
      </c>
      <c r="P302" s="1" t="str">
        <f>IF(B302="","",VLOOKUP(B302,Reject!A:Q,16,0))</f>
        <v/>
      </c>
      <c r="Q302" s="1" t="str">
        <f>IF(B302="","",VLOOKUP(B302,Reject!A:Q,17,0))</f>
        <v/>
      </c>
      <c r="R302" s="72" t="str">
        <f t="shared" si="4"/>
        <v/>
      </c>
    </row>
    <row r="303" spans="2:18">
      <c r="B303" s="1" t="str">
        <f>IF($B$2=0,"",IF(COUNT($B$3:B302)+1&gt;$B$2,"",COUNT($B$3:B302)+1))</f>
        <v/>
      </c>
      <c r="C303" s="1" t="str">
        <f>IF(B303="","",VLOOKUP(B303,Reject!A:Q,3,0))</f>
        <v/>
      </c>
      <c r="D303" s="1" t="str">
        <f>IF(B303="","",VLOOKUP(B303,Reject!A:Q,4,0))</f>
        <v/>
      </c>
      <c r="E303" s="1" t="str">
        <f>IF(B303="","",VLOOKUP(B303,Reject!A:Q,5,0))</f>
        <v/>
      </c>
      <c r="F303" s="1" t="str">
        <f>IF(B303="","",VLOOKUP(B303,Reject!A:Q,6,0))</f>
        <v/>
      </c>
      <c r="G303" s="1" t="str">
        <f>IF(B303="","",VLOOKUP(B303,Reject!A:Q,7,0))</f>
        <v/>
      </c>
      <c r="H303" s="1" t="str">
        <f>IF(B303="","",VLOOKUP(B303,Reject!A:Q,8,0))</f>
        <v/>
      </c>
      <c r="I303" s="1" t="str">
        <f>IF(B303="","",VLOOKUP(B303,Reject!A:Q,9,0))</f>
        <v/>
      </c>
      <c r="J303" s="1" t="str">
        <f>IF(B303="","",VLOOKUP(B303,Reject!A:Q,10,0))</f>
        <v/>
      </c>
      <c r="K303" s="1" t="str">
        <f>IF(B303="","",VLOOKUP(B303,Reject!A:Q,11,0))</f>
        <v/>
      </c>
      <c r="L303" s="1" t="str">
        <f>IF(B303="","",VLOOKUP(B303,Reject!A:Q,12,0))</f>
        <v/>
      </c>
      <c r="M303" s="1" t="str">
        <f>IF(B303="","",VLOOKUP(B303,Reject!A:Q,13,0))</f>
        <v/>
      </c>
      <c r="N303" s="1" t="str">
        <f>IF(B303="","",VLOOKUP(B303,Reject!A:Q,14,0))</f>
        <v/>
      </c>
      <c r="O303" s="2" t="str">
        <f>IF(B303="","",VLOOKUP(B303,Reject!A:Q,15,0))</f>
        <v/>
      </c>
      <c r="P303" s="1" t="str">
        <f>IF(B303="","",VLOOKUP(B303,Reject!A:Q,16,0))</f>
        <v/>
      </c>
      <c r="Q303" s="1" t="str">
        <f>IF(B303="","",VLOOKUP(B303,Reject!A:Q,17,0))</f>
        <v/>
      </c>
      <c r="R303" s="72" t="str">
        <f t="shared" si="4"/>
        <v/>
      </c>
    </row>
    <row r="304" spans="2:18">
      <c r="B304" s="1" t="str">
        <f>IF($B$2=0,"",IF(COUNT($B$3:B303)+1&gt;$B$2,"",COUNT($B$3:B303)+1))</f>
        <v/>
      </c>
      <c r="C304" s="1" t="str">
        <f>IF(B304="","",VLOOKUP(B304,Reject!A:Q,3,0))</f>
        <v/>
      </c>
      <c r="D304" s="1" t="str">
        <f>IF(B304="","",VLOOKUP(B304,Reject!A:Q,4,0))</f>
        <v/>
      </c>
      <c r="E304" s="1" t="str">
        <f>IF(B304="","",VLOOKUP(B304,Reject!A:Q,5,0))</f>
        <v/>
      </c>
      <c r="F304" s="1" t="str">
        <f>IF(B304="","",VLOOKUP(B304,Reject!A:Q,6,0))</f>
        <v/>
      </c>
      <c r="G304" s="1" t="str">
        <f>IF(B304="","",VLOOKUP(B304,Reject!A:Q,7,0))</f>
        <v/>
      </c>
      <c r="H304" s="1" t="str">
        <f>IF(B304="","",VLOOKUP(B304,Reject!A:Q,8,0))</f>
        <v/>
      </c>
      <c r="I304" s="1" t="str">
        <f>IF(B304="","",VLOOKUP(B304,Reject!A:Q,9,0))</f>
        <v/>
      </c>
      <c r="J304" s="1" t="str">
        <f>IF(B304="","",VLOOKUP(B304,Reject!A:Q,10,0))</f>
        <v/>
      </c>
      <c r="K304" s="1" t="str">
        <f>IF(B304="","",VLOOKUP(B304,Reject!A:Q,11,0))</f>
        <v/>
      </c>
      <c r="L304" s="1" t="str">
        <f>IF(B304="","",VLOOKUP(B304,Reject!A:Q,12,0))</f>
        <v/>
      </c>
      <c r="M304" s="1" t="str">
        <f>IF(B304="","",VLOOKUP(B304,Reject!A:Q,13,0))</f>
        <v/>
      </c>
      <c r="N304" s="1" t="str">
        <f>IF(B304="","",VLOOKUP(B304,Reject!A:Q,14,0))</f>
        <v/>
      </c>
      <c r="O304" s="2" t="str">
        <f>IF(B304="","",VLOOKUP(B304,Reject!A:Q,15,0))</f>
        <v/>
      </c>
      <c r="P304" s="1" t="str">
        <f>IF(B304="","",VLOOKUP(B304,Reject!A:Q,16,0))</f>
        <v/>
      </c>
      <c r="Q304" s="1" t="str">
        <f>IF(B304="","",VLOOKUP(B304,Reject!A:Q,17,0))</f>
        <v/>
      </c>
      <c r="R304" s="72" t="str">
        <f t="shared" si="4"/>
        <v/>
      </c>
    </row>
    <row r="305" spans="2:18">
      <c r="B305" s="1" t="str">
        <f>IF($B$2=0,"",IF(COUNT($B$3:B304)+1&gt;$B$2,"",COUNT($B$3:B304)+1))</f>
        <v/>
      </c>
      <c r="C305" s="1" t="str">
        <f>IF(B305="","",VLOOKUP(B305,Reject!A:Q,3,0))</f>
        <v/>
      </c>
      <c r="D305" s="1" t="str">
        <f>IF(B305="","",VLOOKUP(B305,Reject!A:Q,4,0))</f>
        <v/>
      </c>
      <c r="E305" s="1" t="str">
        <f>IF(B305="","",VLOOKUP(B305,Reject!A:Q,5,0))</f>
        <v/>
      </c>
      <c r="F305" s="1" t="str">
        <f>IF(B305="","",VLOOKUP(B305,Reject!A:Q,6,0))</f>
        <v/>
      </c>
      <c r="G305" s="1" t="str">
        <f>IF(B305="","",VLOOKUP(B305,Reject!A:Q,7,0))</f>
        <v/>
      </c>
      <c r="H305" s="1" t="str">
        <f>IF(B305="","",VLOOKUP(B305,Reject!A:Q,8,0))</f>
        <v/>
      </c>
      <c r="I305" s="1" t="str">
        <f>IF(B305="","",VLOOKUP(B305,Reject!A:Q,9,0))</f>
        <v/>
      </c>
      <c r="J305" s="1" t="str">
        <f>IF(B305="","",VLOOKUP(B305,Reject!A:Q,10,0))</f>
        <v/>
      </c>
      <c r="K305" s="1" t="str">
        <f>IF(B305="","",VLOOKUP(B305,Reject!A:Q,11,0))</f>
        <v/>
      </c>
      <c r="L305" s="1" t="str">
        <f>IF(B305="","",VLOOKUP(B305,Reject!A:Q,12,0))</f>
        <v/>
      </c>
      <c r="M305" s="1" t="str">
        <f>IF(B305="","",VLOOKUP(B305,Reject!A:Q,13,0))</f>
        <v/>
      </c>
      <c r="N305" s="1" t="str">
        <f>IF(B305="","",VLOOKUP(B305,Reject!A:Q,14,0))</f>
        <v/>
      </c>
      <c r="O305" s="2" t="str">
        <f>IF(B305="","",VLOOKUP(B305,Reject!A:Q,15,0))</f>
        <v/>
      </c>
      <c r="P305" s="1" t="str">
        <f>IF(B305="","",VLOOKUP(B305,Reject!A:Q,16,0))</f>
        <v/>
      </c>
      <c r="Q305" s="1" t="str">
        <f>IF(B305="","",VLOOKUP(B305,Reject!A:Q,17,0))</f>
        <v/>
      </c>
      <c r="R305" s="72" t="str">
        <f t="shared" si="4"/>
        <v/>
      </c>
    </row>
    <row r="306" spans="2:18">
      <c r="B306" s="1" t="str">
        <f>IF($B$2=0,"",IF(COUNT($B$3:B305)+1&gt;$B$2,"",COUNT($B$3:B305)+1))</f>
        <v/>
      </c>
      <c r="C306" s="1" t="str">
        <f>IF(B306="","",VLOOKUP(B306,Reject!A:Q,3,0))</f>
        <v/>
      </c>
      <c r="D306" s="1" t="str">
        <f>IF(B306="","",VLOOKUP(B306,Reject!A:Q,4,0))</f>
        <v/>
      </c>
      <c r="E306" s="1" t="str">
        <f>IF(B306="","",VLOOKUP(B306,Reject!A:Q,5,0))</f>
        <v/>
      </c>
      <c r="F306" s="1" t="str">
        <f>IF(B306="","",VLOOKUP(B306,Reject!A:Q,6,0))</f>
        <v/>
      </c>
      <c r="G306" s="1" t="str">
        <f>IF(B306="","",VLOOKUP(B306,Reject!A:Q,7,0))</f>
        <v/>
      </c>
      <c r="H306" s="1" t="str">
        <f>IF(B306="","",VLOOKUP(B306,Reject!A:Q,8,0))</f>
        <v/>
      </c>
      <c r="I306" s="1" t="str">
        <f>IF(B306="","",VLOOKUP(B306,Reject!A:Q,9,0))</f>
        <v/>
      </c>
      <c r="J306" s="1" t="str">
        <f>IF(B306="","",VLOOKUP(B306,Reject!A:Q,10,0))</f>
        <v/>
      </c>
      <c r="K306" s="1" t="str">
        <f>IF(B306="","",VLOOKUP(B306,Reject!A:Q,11,0))</f>
        <v/>
      </c>
      <c r="L306" s="1" t="str">
        <f>IF(B306="","",VLOOKUP(B306,Reject!A:Q,12,0))</f>
        <v/>
      </c>
      <c r="M306" s="1" t="str">
        <f>IF(B306="","",VLOOKUP(B306,Reject!A:Q,13,0))</f>
        <v/>
      </c>
      <c r="N306" s="1" t="str">
        <f>IF(B306="","",VLOOKUP(B306,Reject!A:Q,14,0))</f>
        <v/>
      </c>
      <c r="O306" s="2" t="str">
        <f>IF(B306="","",VLOOKUP(B306,Reject!A:Q,15,0))</f>
        <v/>
      </c>
      <c r="P306" s="1" t="str">
        <f>IF(B306="","",VLOOKUP(B306,Reject!A:Q,16,0))</f>
        <v/>
      </c>
      <c r="Q306" s="1" t="str">
        <f>IF(B306="","",VLOOKUP(B306,Reject!A:Q,17,0))</f>
        <v/>
      </c>
      <c r="R306" s="72" t="str">
        <f t="shared" si="4"/>
        <v/>
      </c>
    </row>
    <row r="307" spans="2:18">
      <c r="B307" s="1" t="str">
        <f>IF($B$2=0,"",IF(COUNT($B$3:B306)+1&gt;$B$2,"",COUNT($B$3:B306)+1))</f>
        <v/>
      </c>
      <c r="C307" s="1" t="str">
        <f>IF(B307="","",VLOOKUP(B307,Reject!A:Q,3,0))</f>
        <v/>
      </c>
      <c r="D307" s="1" t="str">
        <f>IF(B307="","",VLOOKUP(B307,Reject!A:Q,4,0))</f>
        <v/>
      </c>
      <c r="E307" s="1" t="str">
        <f>IF(B307="","",VLOOKUP(B307,Reject!A:Q,5,0))</f>
        <v/>
      </c>
      <c r="F307" s="1" t="str">
        <f>IF(B307="","",VLOOKUP(B307,Reject!A:Q,6,0))</f>
        <v/>
      </c>
      <c r="G307" s="1" t="str">
        <f>IF(B307="","",VLOOKUP(B307,Reject!A:Q,7,0))</f>
        <v/>
      </c>
      <c r="H307" s="1" t="str">
        <f>IF(B307="","",VLOOKUP(B307,Reject!A:Q,8,0))</f>
        <v/>
      </c>
      <c r="I307" s="1" t="str">
        <f>IF(B307="","",VLOOKUP(B307,Reject!A:Q,9,0))</f>
        <v/>
      </c>
      <c r="J307" s="1" t="str">
        <f>IF(B307="","",VLOOKUP(B307,Reject!A:Q,10,0))</f>
        <v/>
      </c>
      <c r="K307" s="1" t="str">
        <f>IF(B307="","",VLOOKUP(B307,Reject!A:Q,11,0))</f>
        <v/>
      </c>
      <c r="L307" s="1" t="str">
        <f>IF(B307="","",VLOOKUP(B307,Reject!A:Q,12,0))</f>
        <v/>
      </c>
      <c r="M307" s="1" t="str">
        <f>IF(B307="","",VLOOKUP(B307,Reject!A:Q,13,0))</f>
        <v/>
      </c>
      <c r="N307" s="1" t="str">
        <f>IF(B307="","",VLOOKUP(B307,Reject!A:Q,14,0))</f>
        <v/>
      </c>
      <c r="O307" s="2" t="str">
        <f>IF(B307="","",VLOOKUP(B307,Reject!A:Q,15,0))</f>
        <v/>
      </c>
      <c r="P307" s="1" t="str">
        <f>IF(B307="","",VLOOKUP(B307,Reject!A:Q,16,0))</f>
        <v/>
      </c>
      <c r="Q307" s="1" t="str">
        <f>IF(B307="","",VLOOKUP(B307,Reject!A:Q,17,0))</f>
        <v/>
      </c>
      <c r="R307" s="72" t="str">
        <f t="shared" si="4"/>
        <v/>
      </c>
    </row>
    <row r="308" spans="2:18">
      <c r="B308" s="1" t="str">
        <f>IF($B$2=0,"",IF(COUNT($B$3:B307)+1&gt;$B$2,"",COUNT($B$3:B307)+1))</f>
        <v/>
      </c>
      <c r="C308" s="1" t="str">
        <f>IF(B308="","",VLOOKUP(B308,Reject!A:Q,3,0))</f>
        <v/>
      </c>
      <c r="D308" s="1" t="str">
        <f>IF(B308="","",VLOOKUP(B308,Reject!A:Q,4,0))</f>
        <v/>
      </c>
      <c r="E308" s="1" t="str">
        <f>IF(B308="","",VLOOKUP(B308,Reject!A:Q,5,0))</f>
        <v/>
      </c>
      <c r="F308" s="1" t="str">
        <f>IF(B308="","",VLOOKUP(B308,Reject!A:Q,6,0))</f>
        <v/>
      </c>
      <c r="G308" s="1" t="str">
        <f>IF(B308="","",VLOOKUP(B308,Reject!A:Q,7,0))</f>
        <v/>
      </c>
      <c r="H308" s="1" t="str">
        <f>IF(B308="","",VLOOKUP(B308,Reject!A:Q,8,0))</f>
        <v/>
      </c>
      <c r="I308" s="1" t="str">
        <f>IF(B308="","",VLOOKUP(B308,Reject!A:Q,9,0))</f>
        <v/>
      </c>
      <c r="J308" s="1" t="str">
        <f>IF(B308="","",VLOOKUP(B308,Reject!A:Q,10,0))</f>
        <v/>
      </c>
      <c r="K308" s="1" t="str">
        <f>IF(B308="","",VLOOKUP(B308,Reject!A:Q,11,0))</f>
        <v/>
      </c>
      <c r="L308" s="1" t="str">
        <f>IF(B308="","",VLOOKUP(B308,Reject!A:Q,12,0))</f>
        <v/>
      </c>
      <c r="M308" s="1" t="str">
        <f>IF(B308="","",VLOOKUP(B308,Reject!A:Q,13,0))</f>
        <v/>
      </c>
      <c r="N308" s="1" t="str">
        <f>IF(B308="","",VLOOKUP(B308,Reject!A:Q,14,0))</f>
        <v/>
      </c>
      <c r="O308" s="2" t="str">
        <f>IF(B308="","",VLOOKUP(B308,Reject!A:Q,15,0))</f>
        <v/>
      </c>
      <c r="P308" s="1" t="str">
        <f>IF(B308="","",VLOOKUP(B308,Reject!A:Q,16,0))</f>
        <v/>
      </c>
      <c r="Q308" s="1" t="str">
        <f>IF(B308="","",VLOOKUP(B308,Reject!A:Q,17,0))</f>
        <v/>
      </c>
      <c r="R308" s="72" t="str">
        <f t="shared" si="4"/>
        <v/>
      </c>
    </row>
    <row r="309" spans="2:18">
      <c r="B309" s="1" t="str">
        <f>IF($B$2=0,"",IF(COUNT($B$3:B308)+1&gt;$B$2,"",COUNT($B$3:B308)+1))</f>
        <v/>
      </c>
      <c r="C309" s="1" t="str">
        <f>IF(B309="","",VLOOKUP(B309,Reject!A:Q,3,0))</f>
        <v/>
      </c>
      <c r="D309" s="1" t="str">
        <f>IF(B309="","",VLOOKUP(B309,Reject!A:Q,4,0))</f>
        <v/>
      </c>
      <c r="E309" s="1" t="str">
        <f>IF(B309="","",VLOOKUP(B309,Reject!A:Q,5,0))</f>
        <v/>
      </c>
      <c r="F309" s="1" t="str">
        <f>IF(B309="","",VLOOKUP(B309,Reject!A:Q,6,0))</f>
        <v/>
      </c>
      <c r="G309" s="1" t="str">
        <f>IF(B309="","",VLOOKUP(B309,Reject!A:Q,7,0))</f>
        <v/>
      </c>
      <c r="H309" s="1" t="str">
        <f>IF(B309="","",VLOOKUP(B309,Reject!A:Q,8,0))</f>
        <v/>
      </c>
      <c r="I309" s="1" t="str">
        <f>IF(B309="","",VLOOKUP(B309,Reject!A:Q,9,0))</f>
        <v/>
      </c>
      <c r="J309" s="1" t="str">
        <f>IF(B309="","",VLOOKUP(B309,Reject!A:Q,10,0))</f>
        <v/>
      </c>
      <c r="K309" s="1" t="str">
        <f>IF(B309="","",VLOOKUP(B309,Reject!A:Q,11,0))</f>
        <v/>
      </c>
      <c r="L309" s="1" t="str">
        <f>IF(B309="","",VLOOKUP(B309,Reject!A:Q,12,0))</f>
        <v/>
      </c>
      <c r="M309" s="1" t="str">
        <f>IF(B309="","",VLOOKUP(B309,Reject!A:Q,13,0))</f>
        <v/>
      </c>
      <c r="N309" s="1" t="str">
        <f>IF(B309="","",VLOOKUP(B309,Reject!A:Q,14,0))</f>
        <v/>
      </c>
      <c r="O309" s="2" t="str">
        <f>IF(B309="","",VLOOKUP(B309,Reject!A:Q,15,0))</f>
        <v/>
      </c>
      <c r="P309" s="1" t="str">
        <f>IF(B309="","",VLOOKUP(B309,Reject!A:Q,16,0))</f>
        <v/>
      </c>
      <c r="Q309" s="1" t="str">
        <f>IF(B309="","",VLOOKUP(B309,Reject!A:Q,17,0))</f>
        <v/>
      </c>
      <c r="R309" s="72" t="str">
        <f t="shared" si="4"/>
        <v/>
      </c>
    </row>
    <row r="310" spans="2:18">
      <c r="B310" s="1" t="str">
        <f>IF($B$2=0,"",IF(COUNT($B$3:B309)+1&gt;$B$2,"",COUNT($B$3:B309)+1))</f>
        <v/>
      </c>
      <c r="C310" s="1" t="str">
        <f>IF(B310="","",VLOOKUP(B310,Reject!A:Q,3,0))</f>
        <v/>
      </c>
      <c r="D310" s="1" t="str">
        <f>IF(B310="","",VLOOKUP(B310,Reject!A:Q,4,0))</f>
        <v/>
      </c>
      <c r="E310" s="1" t="str">
        <f>IF(B310="","",VLOOKUP(B310,Reject!A:Q,5,0))</f>
        <v/>
      </c>
      <c r="F310" s="1" t="str">
        <f>IF(B310="","",VLOOKUP(B310,Reject!A:Q,6,0))</f>
        <v/>
      </c>
      <c r="G310" s="1" t="str">
        <f>IF(B310="","",VLOOKUP(B310,Reject!A:Q,7,0))</f>
        <v/>
      </c>
      <c r="H310" s="1" t="str">
        <f>IF(B310="","",VLOOKUP(B310,Reject!A:Q,8,0))</f>
        <v/>
      </c>
      <c r="I310" s="1" t="str">
        <f>IF(B310="","",VLOOKUP(B310,Reject!A:Q,9,0))</f>
        <v/>
      </c>
      <c r="J310" s="1" t="str">
        <f>IF(B310="","",VLOOKUP(B310,Reject!A:Q,10,0))</f>
        <v/>
      </c>
      <c r="K310" s="1" t="str">
        <f>IF(B310="","",VLOOKUP(B310,Reject!A:Q,11,0))</f>
        <v/>
      </c>
      <c r="L310" s="1" t="str">
        <f>IF(B310="","",VLOOKUP(B310,Reject!A:Q,12,0))</f>
        <v/>
      </c>
      <c r="M310" s="1" t="str">
        <f>IF(B310="","",VLOOKUP(B310,Reject!A:Q,13,0))</f>
        <v/>
      </c>
      <c r="N310" s="1" t="str">
        <f>IF(B310="","",VLOOKUP(B310,Reject!A:Q,14,0))</f>
        <v/>
      </c>
      <c r="O310" s="2" t="str">
        <f>IF(B310="","",VLOOKUP(B310,Reject!A:Q,15,0))</f>
        <v/>
      </c>
      <c r="P310" s="1" t="str">
        <f>IF(B310="","",VLOOKUP(B310,Reject!A:Q,16,0))</f>
        <v/>
      </c>
      <c r="Q310" s="1" t="str">
        <f>IF(B310="","",VLOOKUP(B310,Reject!A:Q,17,0))</f>
        <v/>
      </c>
      <c r="R310" s="72" t="str">
        <f t="shared" si="4"/>
        <v/>
      </c>
    </row>
    <row r="311" spans="2:18">
      <c r="B311" s="1" t="str">
        <f>IF($B$2=0,"",IF(COUNT($B$3:B310)+1&gt;$B$2,"",COUNT($B$3:B310)+1))</f>
        <v/>
      </c>
      <c r="C311" s="1" t="str">
        <f>IF(B311="","",VLOOKUP(B311,Reject!A:Q,3,0))</f>
        <v/>
      </c>
      <c r="D311" s="1" t="str">
        <f>IF(B311="","",VLOOKUP(B311,Reject!A:Q,4,0))</f>
        <v/>
      </c>
      <c r="E311" s="1" t="str">
        <f>IF(B311="","",VLOOKUP(B311,Reject!A:Q,5,0))</f>
        <v/>
      </c>
      <c r="F311" s="1" t="str">
        <f>IF(B311="","",VLOOKUP(B311,Reject!A:Q,6,0))</f>
        <v/>
      </c>
      <c r="G311" s="1" t="str">
        <f>IF(B311="","",VLOOKUP(B311,Reject!A:Q,7,0))</f>
        <v/>
      </c>
      <c r="H311" s="1" t="str">
        <f>IF(B311="","",VLOOKUP(B311,Reject!A:Q,8,0))</f>
        <v/>
      </c>
      <c r="I311" s="1" t="str">
        <f>IF(B311="","",VLOOKUP(B311,Reject!A:Q,9,0))</f>
        <v/>
      </c>
      <c r="J311" s="1" t="str">
        <f>IF(B311="","",VLOOKUP(B311,Reject!A:Q,10,0))</f>
        <v/>
      </c>
      <c r="K311" s="1" t="str">
        <f>IF(B311="","",VLOOKUP(B311,Reject!A:Q,11,0))</f>
        <v/>
      </c>
      <c r="L311" s="1" t="str">
        <f>IF(B311="","",VLOOKUP(B311,Reject!A:Q,12,0))</f>
        <v/>
      </c>
      <c r="M311" s="1" t="str">
        <f>IF(B311="","",VLOOKUP(B311,Reject!A:Q,13,0))</f>
        <v/>
      </c>
      <c r="N311" s="1" t="str">
        <f>IF(B311="","",VLOOKUP(B311,Reject!A:Q,14,0))</f>
        <v/>
      </c>
      <c r="O311" s="2" t="str">
        <f>IF(B311="","",VLOOKUP(B311,Reject!A:Q,15,0))</f>
        <v/>
      </c>
      <c r="P311" s="1" t="str">
        <f>IF(B311="","",VLOOKUP(B311,Reject!A:Q,16,0))</f>
        <v/>
      </c>
      <c r="Q311" s="1" t="str">
        <f>IF(B311="","",VLOOKUP(B311,Reject!A:Q,17,0))</f>
        <v/>
      </c>
      <c r="R311" s="72" t="str">
        <f t="shared" si="4"/>
        <v/>
      </c>
    </row>
    <row r="312" spans="2:18">
      <c r="B312" s="1" t="str">
        <f>IF($B$2=0,"",IF(COUNT($B$3:B311)+1&gt;$B$2,"",COUNT($B$3:B311)+1))</f>
        <v/>
      </c>
      <c r="C312" s="1" t="str">
        <f>IF(B312="","",VLOOKUP(B312,Reject!A:Q,3,0))</f>
        <v/>
      </c>
      <c r="D312" s="1" t="str">
        <f>IF(B312="","",VLOOKUP(B312,Reject!A:Q,4,0))</f>
        <v/>
      </c>
      <c r="E312" s="1" t="str">
        <f>IF(B312="","",VLOOKUP(B312,Reject!A:Q,5,0))</f>
        <v/>
      </c>
      <c r="F312" s="1" t="str">
        <f>IF(B312="","",VLOOKUP(B312,Reject!A:Q,6,0))</f>
        <v/>
      </c>
      <c r="G312" s="1" t="str">
        <f>IF(B312="","",VLOOKUP(B312,Reject!A:Q,7,0))</f>
        <v/>
      </c>
      <c r="H312" s="1" t="str">
        <f>IF(B312="","",VLOOKUP(B312,Reject!A:Q,8,0))</f>
        <v/>
      </c>
      <c r="I312" s="1" t="str">
        <f>IF(B312="","",VLOOKUP(B312,Reject!A:Q,9,0))</f>
        <v/>
      </c>
      <c r="J312" s="1" t="str">
        <f>IF(B312="","",VLOOKUP(B312,Reject!A:Q,10,0))</f>
        <v/>
      </c>
      <c r="K312" s="1" t="str">
        <f>IF(B312="","",VLOOKUP(B312,Reject!A:Q,11,0))</f>
        <v/>
      </c>
      <c r="L312" s="1" t="str">
        <f>IF(B312="","",VLOOKUP(B312,Reject!A:Q,12,0))</f>
        <v/>
      </c>
      <c r="M312" s="1" t="str">
        <f>IF(B312="","",VLOOKUP(B312,Reject!A:Q,13,0))</f>
        <v/>
      </c>
      <c r="N312" s="1" t="str">
        <f>IF(B312="","",VLOOKUP(B312,Reject!A:Q,14,0))</f>
        <v/>
      </c>
      <c r="O312" s="2" t="str">
        <f>IF(B312="","",VLOOKUP(B312,Reject!A:Q,15,0))</f>
        <v/>
      </c>
      <c r="P312" s="1" t="str">
        <f>IF(B312="","",VLOOKUP(B312,Reject!A:Q,16,0))</f>
        <v/>
      </c>
      <c r="Q312" s="1" t="str">
        <f>IF(B312="","",VLOOKUP(B312,Reject!A:Q,17,0))</f>
        <v/>
      </c>
      <c r="R312" s="72" t="str">
        <f t="shared" si="4"/>
        <v/>
      </c>
    </row>
    <row r="313" spans="2:18">
      <c r="B313" s="1" t="str">
        <f>IF($B$2=0,"",IF(COUNT($B$3:B312)+1&gt;$B$2,"",COUNT($B$3:B312)+1))</f>
        <v/>
      </c>
      <c r="C313" s="1" t="str">
        <f>IF(B313="","",VLOOKUP(B313,Reject!A:Q,3,0))</f>
        <v/>
      </c>
      <c r="D313" s="1" t="str">
        <f>IF(B313="","",VLOOKUP(B313,Reject!A:Q,4,0))</f>
        <v/>
      </c>
      <c r="E313" s="1" t="str">
        <f>IF(B313="","",VLOOKUP(B313,Reject!A:Q,5,0))</f>
        <v/>
      </c>
      <c r="F313" s="1" t="str">
        <f>IF(B313="","",VLOOKUP(B313,Reject!A:Q,6,0))</f>
        <v/>
      </c>
      <c r="G313" s="1" t="str">
        <f>IF(B313="","",VLOOKUP(B313,Reject!A:Q,7,0))</f>
        <v/>
      </c>
      <c r="H313" s="1" t="str">
        <f>IF(B313="","",VLOOKUP(B313,Reject!A:Q,8,0))</f>
        <v/>
      </c>
      <c r="I313" s="1" t="str">
        <f>IF(B313="","",VLOOKUP(B313,Reject!A:Q,9,0))</f>
        <v/>
      </c>
      <c r="J313" s="1" t="str">
        <f>IF(B313="","",VLOOKUP(B313,Reject!A:Q,10,0))</f>
        <v/>
      </c>
      <c r="K313" s="1" t="str">
        <f>IF(B313="","",VLOOKUP(B313,Reject!A:Q,11,0))</f>
        <v/>
      </c>
      <c r="L313" s="1" t="str">
        <f>IF(B313="","",VLOOKUP(B313,Reject!A:Q,12,0))</f>
        <v/>
      </c>
      <c r="M313" s="1" t="str">
        <f>IF(B313="","",VLOOKUP(B313,Reject!A:Q,13,0))</f>
        <v/>
      </c>
      <c r="N313" s="1" t="str">
        <f>IF(B313="","",VLOOKUP(B313,Reject!A:Q,14,0))</f>
        <v/>
      </c>
      <c r="O313" s="2" t="str">
        <f>IF(B313="","",VLOOKUP(B313,Reject!A:Q,15,0))</f>
        <v/>
      </c>
      <c r="P313" s="1" t="str">
        <f>IF(B313="","",VLOOKUP(B313,Reject!A:Q,16,0))</f>
        <v/>
      </c>
      <c r="Q313" s="1" t="str">
        <f>IF(B313="","",VLOOKUP(B313,Reject!A:Q,17,0))</f>
        <v/>
      </c>
      <c r="R313" s="72" t="str">
        <f t="shared" si="4"/>
        <v/>
      </c>
    </row>
    <row r="314" spans="2:18">
      <c r="B314" s="1" t="str">
        <f>IF($B$2=0,"",IF(COUNT($B$3:B313)+1&gt;$B$2,"",COUNT($B$3:B313)+1))</f>
        <v/>
      </c>
      <c r="C314" s="1" t="str">
        <f>IF(B314="","",VLOOKUP(B314,Reject!A:Q,3,0))</f>
        <v/>
      </c>
      <c r="D314" s="1" t="str">
        <f>IF(B314="","",VLOOKUP(B314,Reject!A:Q,4,0))</f>
        <v/>
      </c>
      <c r="E314" s="1" t="str">
        <f>IF(B314="","",VLOOKUP(B314,Reject!A:Q,5,0))</f>
        <v/>
      </c>
      <c r="F314" s="1" t="str">
        <f>IF(B314="","",VLOOKUP(B314,Reject!A:Q,6,0))</f>
        <v/>
      </c>
      <c r="G314" s="1" t="str">
        <f>IF(B314="","",VLOOKUP(B314,Reject!A:Q,7,0))</f>
        <v/>
      </c>
      <c r="H314" s="1" t="str">
        <f>IF(B314="","",VLOOKUP(B314,Reject!A:Q,8,0))</f>
        <v/>
      </c>
      <c r="I314" s="1" t="str">
        <f>IF(B314="","",VLOOKUP(B314,Reject!A:Q,9,0))</f>
        <v/>
      </c>
      <c r="J314" s="1" t="str">
        <f>IF(B314="","",VLOOKUP(B314,Reject!A:Q,10,0))</f>
        <v/>
      </c>
      <c r="K314" s="1" t="str">
        <f>IF(B314="","",VLOOKUP(B314,Reject!A:Q,11,0))</f>
        <v/>
      </c>
      <c r="L314" s="1" t="str">
        <f>IF(B314="","",VLOOKUP(B314,Reject!A:Q,12,0))</f>
        <v/>
      </c>
      <c r="M314" s="1" t="str">
        <f>IF(B314="","",VLOOKUP(B314,Reject!A:Q,13,0))</f>
        <v/>
      </c>
      <c r="N314" s="1" t="str">
        <f>IF(B314="","",VLOOKUP(B314,Reject!A:Q,14,0))</f>
        <v/>
      </c>
      <c r="O314" s="2" t="str">
        <f>IF(B314="","",VLOOKUP(B314,Reject!A:Q,15,0))</f>
        <v/>
      </c>
      <c r="P314" s="1" t="str">
        <f>IF(B314="","",VLOOKUP(B314,Reject!A:Q,16,0))</f>
        <v/>
      </c>
      <c r="Q314" s="1" t="str">
        <f>IF(B314="","",VLOOKUP(B314,Reject!A:Q,17,0))</f>
        <v/>
      </c>
      <c r="R314" s="72" t="str">
        <f t="shared" si="4"/>
        <v/>
      </c>
    </row>
    <row r="315" spans="2:18">
      <c r="B315" s="1" t="str">
        <f>IF($B$2=0,"",IF(COUNT($B$3:B314)+1&gt;$B$2,"",COUNT($B$3:B314)+1))</f>
        <v/>
      </c>
      <c r="C315" s="1" t="str">
        <f>IF(B315="","",VLOOKUP(B315,Reject!A:Q,3,0))</f>
        <v/>
      </c>
      <c r="D315" s="1" t="str">
        <f>IF(B315="","",VLOOKUP(B315,Reject!A:Q,4,0))</f>
        <v/>
      </c>
      <c r="E315" s="1" t="str">
        <f>IF(B315="","",VLOOKUP(B315,Reject!A:Q,5,0))</f>
        <v/>
      </c>
      <c r="F315" s="1" t="str">
        <f>IF(B315="","",VLOOKUP(B315,Reject!A:Q,6,0))</f>
        <v/>
      </c>
      <c r="G315" s="1" t="str">
        <f>IF(B315="","",VLOOKUP(B315,Reject!A:Q,7,0))</f>
        <v/>
      </c>
      <c r="H315" s="1" t="str">
        <f>IF(B315="","",VLOOKUP(B315,Reject!A:Q,8,0))</f>
        <v/>
      </c>
      <c r="I315" s="1" t="str">
        <f>IF(B315="","",VLOOKUP(B315,Reject!A:Q,9,0))</f>
        <v/>
      </c>
      <c r="J315" s="1" t="str">
        <f>IF(B315="","",VLOOKUP(B315,Reject!A:Q,10,0))</f>
        <v/>
      </c>
      <c r="K315" s="1" t="str">
        <f>IF(B315="","",VLOOKUP(B315,Reject!A:Q,11,0))</f>
        <v/>
      </c>
      <c r="L315" s="1" t="str">
        <f>IF(B315="","",VLOOKUP(B315,Reject!A:Q,12,0))</f>
        <v/>
      </c>
      <c r="M315" s="1" t="str">
        <f>IF(B315="","",VLOOKUP(B315,Reject!A:Q,13,0))</f>
        <v/>
      </c>
      <c r="N315" s="1" t="str">
        <f>IF(B315="","",VLOOKUP(B315,Reject!A:Q,14,0))</f>
        <v/>
      </c>
      <c r="O315" s="2" t="str">
        <f>IF(B315="","",VLOOKUP(B315,Reject!A:Q,15,0))</f>
        <v/>
      </c>
      <c r="P315" s="1" t="str">
        <f>IF(B315="","",VLOOKUP(B315,Reject!A:Q,16,0))</f>
        <v/>
      </c>
      <c r="Q315" s="1" t="str">
        <f>IF(B315="","",VLOOKUP(B315,Reject!A:Q,17,0))</f>
        <v/>
      </c>
      <c r="R315" s="72" t="str">
        <f t="shared" si="4"/>
        <v/>
      </c>
    </row>
    <row r="316" spans="2:18">
      <c r="B316" s="1" t="str">
        <f>IF($B$2=0,"",IF(COUNT($B$3:B315)+1&gt;$B$2,"",COUNT($B$3:B315)+1))</f>
        <v/>
      </c>
      <c r="C316" s="1" t="str">
        <f>IF(B316="","",VLOOKUP(B316,Reject!A:Q,3,0))</f>
        <v/>
      </c>
      <c r="D316" s="1" t="str">
        <f>IF(B316="","",VLOOKUP(B316,Reject!A:Q,4,0))</f>
        <v/>
      </c>
      <c r="E316" s="1" t="str">
        <f>IF(B316="","",VLOOKUP(B316,Reject!A:Q,5,0))</f>
        <v/>
      </c>
      <c r="F316" s="1" t="str">
        <f>IF(B316="","",VLOOKUP(B316,Reject!A:Q,6,0))</f>
        <v/>
      </c>
      <c r="G316" s="1" t="str">
        <f>IF(B316="","",VLOOKUP(B316,Reject!A:Q,7,0))</f>
        <v/>
      </c>
      <c r="H316" s="1" t="str">
        <f>IF(B316="","",VLOOKUP(B316,Reject!A:Q,8,0))</f>
        <v/>
      </c>
      <c r="I316" s="1" t="str">
        <f>IF(B316="","",VLOOKUP(B316,Reject!A:Q,9,0))</f>
        <v/>
      </c>
      <c r="J316" s="1" t="str">
        <f>IF(B316="","",VLOOKUP(B316,Reject!A:Q,10,0))</f>
        <v/>
      </c>
      <c r="K316" s="1" t="str">
        <f>IF(B316="","",VLOOKUP(B316,Reject!A:Q,11,0))</f>
        <v/>
      </c>
      <c r="L316" s="1" t="str">
        <f>IF(B316="","",VLOOKUP(B316,Reject!A:Q,12,0))</f>
        <v/>
      </c>
      <c r="M316" s="1" t="str">
        <f>IF(B316="","",VLOOKUP(B316,Reject!A:Q,13,0))</f>
        <v/>
      </c>
      <c r="N316" s="1" t="str">
        <f>IF(B316="","",VLOOKUP(B316,Reject!A:Q,14,0))</f>
        <v/>
      </c>
      <c r="O316" s="2" t="str">
        <f>IF(B316="","",VLOOKUP(B316,Reject!A:Q,15,0))</f>
        <v/>
      </c>
      <c r="P316" s="1" t="str">
        <f>IF(B316="","",VLOOKUP(B316,Reject!A:Q,16,0))</f>
        <v/>
      </c>
      <c r="Q316" s="1" t="str">
        <f>IF(B316="","",VLOOKUP(B316,Reject!A:Q,17,0))</f>
        <v/>
      </c>
      <c r="R316" s="72" t="str">
        <f t="shared" si="4"/>
        <v/>
      </c>
    </row>
    <row r="317" spans="2:18">
      <c r="B317" s="1" t="str">
        <f>IF($B$2=0,"",IF(COUNT($B$3:B316)+1&gt;$B$2,"",COUNT($B$3:B316)+1))</f>
        <v/>
      </c>
      <c r="C317" s="1" t="str">
        <f>IF(B317="","",VLOOKUP(B317,Reject!A:Q,3,0))</f>
        <v/>
      </c>
      <c r="D317" s="1" t="str">
        <f>IF(B317="","",VLOOKUP(B317,Reject!A:Q,4,0))</f>
        <v/>
      </c>
      <c r="E317" s="1" t="str">
        <f>IF(B317="","",VLOOKUP(B317,Reject!A:Q,5,0))</f>
        <v/>
      </c>
      <c r="F317" s="1" t="str">
        <f>IF(B317="","",VLOOKUP(B317,Reject!A:Q,6,0))</f>
        <v/>
      </c>
      <c r="G317" s="1" t="str">
        <f>IF(B317="","",VLOOKUP(B317,Reject!A:Q,7,0))</f>
        <v/>
      </c>
      <c r="H317" s="1" t="str">
        <f>IF(B317="","",VLOOKUP(B317,Reject!A:Q,8,0))</f>
        <v/>
      </c>
      <c r="I317" s="1" t="str">
        <f>IF(B317="","",VLOOKUP(B317,Reject!A:Q,9,0))</f>
        <v/>
      </c>
      <c r="J317" s="1" t="str">
        <f>IF(B317="","",VLOOKUP(B317,Reject!A:Q,10,0))</f>
        <v/>
      </c>
      <c r="K317" s="1" t="str">
        <f>IF(B317="","",VLOOKUP(B317,Reject!A:Q,11,0))</f>
        <v/>
      </c>
      <c r="L317" s="1" t="str">
        <f>IF(B317="","",VLOOKUP(B317,Reject!A:Q,12,0))</f>
        <v/>
      </c>
      <c r="M317" s="1" t="str">
        <f>IF(B317="","",VLOOKUP(B317,Reject!A:Q,13,0))</f>
        <v/>
      </c>
      <c r="N317" s="1" t="str">
        <f>IF(B317="","",VLOOKUP(B317,Reject!A:Q,14,0))</f>
        <v/>
      </c>
      <c r="O317" s="2" t="str">
        <f>IF(B317="","",VLOOKUP(B317,Reject!A:Q,15,0))</f>
        <v/>
      </c>
      <c r="P317" s="1" t="str">
        <f>IF(B317="","",VLOOKUP(B317,Reject!A:Q,16,0))</f>
        <v/>
      </c>
      <c r="Q317" s="1" t="str">
        <f>IF(B317="","",VLOOKUP(B317,Reject!A:Q,17,0))</f>
        <v/>
      </c>
      <c r="R317" s="72" t="str">
        <f t="shared" si="4"/>
        <v/>
      </c>
    </row>
    <row r="318" spans="2:18">
      <c r="B318" s="1" t="str">
        <f>IF($B$2=0,"",IF(COUNT($B$3:B317)+1&gt;$B$2,"",COUNT($B$3:B317)+1))</f>
        <v/>
      </c>
      <c r="C318" s="1" t="str">
        <f>IF(B318="","",VLOOKUP(B318,Reject!A:Q,3,0))</f>
        <v/>
      </c>
      <c r="D318" s="1" t="str">
        <f>IF(B318="","",VLOOKUP(B318,Reject!A:Q,4,0))</f>
        <v/>
      </c>
      <c r="E318" s="1" t="str">
        <f>IF(B318="","",VLOOKUP(B318,Reject!A:Q,5,0))</f>
        <v/>
      </c>
      <c r="F318" s="1" t="str">
        <f>IF(B318="","",VLOOKUP(B318,Reject!A:Q,6,0))</f>
        <v/>
      </c>
      <c r="G318" s="1" t="str">
        <f>IF(B318="","",VLOOKUP(B318,Reject!A:Q,7,0))</f>
        <v/>
      </c>
      <c r="H318" s="1" t="str">
        <f>IF(B318="","",VLOOKUP(B318,Reject!A:Q,8,0))</f>
        <v/>
      </c>
      <c r="I318" s="1" t="str">
        <f>IF(B318="","",VLOOKUP(B318,Reject!A:Q,9,0))</f>
        <v/>
      </c>
      <c r="J318" s="1" t="str">
        <f>IF(B318="","",VLOOKUP(B318,Reject!A:Q,10,0))</f>
        <v/>
      </c>
      <c r="K318" s="1" t="str">
        <f>IF(B318="","",VLOOKUP(B318,Reject!A:Q,11,0))</f>
        <v/>
      </c>
      <c r="L318" s="1" t="str">
        <f>IF(B318="","",VLOOKUP(B318,Reject!A:Q,12,0))</f>
        <v/>
      </c>
      <c r="M318" s="1" t="str">
        <f>IF(B318="","",VLOOKUP(B318,Reject!A:Q,13,0))</f>
        <v/>
      </c>
      <c r="N318" s="1" t="str">
        <f>IF(B318="","",VLOOKUP(B318,Reject!A:Q,14,0))</f>
        <v/>
      </c>
      <c r="O318" s="2" t="str">
        <f>IF(B318="","",VLOOKUP(B318,Reject!A:Q,15,0))</f>
        <v/>
      </c>
      <c r="P318" s="1" t="str">
        <f>IF(B318="","",VLOOKUP(B318,Reject!A:Q,16,0))</f>
        <v/>
      </c>
      <c r="Q318" s="1" t="str">
        <f>IF(B318="","",VLOOKUP(B318,Reject!A:Q,17,0))</f>
        <v/>
      </c>
      <c r="R318" s="72" t="str">
        <f t="shared" si="4"/>
        <v/>
      </c>
    </row>
    <row r="319" spans="2:18">
      <c r="B319" s="1" t="str">
        <f>IF($B$2=0,"",IF(COUNT($B$3:B318)+1&gt;$B$2,"",COUNT($B$3:B318)+1))</f>
        <v/>
      </c>
      <c r="C319" s="1" t="str">
        <f>IF(B319="","",VLOOKUP(B319,Reject!A:Q,3,0))</f>
        <v/>
      </c>
      <c r="D319" s="1" t="str">
        <f>IF(B319="","",VLOOKUP(B319,Reject!A:Q,4,0))</f>
        <v/>
      </c>
      <c r="E319" s="1" t="str">
        <f>IF(B319="","",VLOOKUP(B319,Reject!A:Q,5,0))</f>
        <v/>
      </c>
      <c r="F319" s="1" t="str">
        <f>IF(B319="","",VLOOKUP(B319,Reject!A:Q,6,0))</f>
        <v/>
      </c>
      <c r="G319" s="1" t="str">
        <f>IF(B319="","",VLOOKUP(B319,Reject!A:Q,7,0))</f>
        <v/>
      </c>
      <c r="H319" s="1" t="str">
        <f>IF(B319="","",VLOOKUP(B319,Reject!A:Q,8,0))</f>
        <v/>
      </c>
      <c r="I319" s="1" t="str">
        <f>IF(B319="","",VLOOKUP(B319,Reject!A:Q,9,0))</f>
        <v/>
      </c>
      <c r="J319" s="1" t="str">
        <f>IF(B319="","",VLOOKUP(B319,Reject!A:Q,10,0))</f>
        <v/>
      </c>
      <c r="K319" s="1" t="str">
        <f>IF(B319="","",VLOOKUP(B319,Reject!A:Q,11,0))</f>
        <v/>
      </c>
      <c r="L319" s="1" t="str">
        <f>IF(B319="","",VLOOKUP(B319,Reject!A:Q,12,0))</f>
        <v/>
      </c>
      <c r="M319" s="1" t="str">
        <f>IF(B319="","",VLOOKUP(B319,Reject!A:Q,13,0))</f>
        <v/>
      </c>
      <c r="N319" s="1" t="str">
        <f>IF(B319="","",VLOOKUP(B319,Reject!A:Q,14,0))</f>
        <v/>
      </c>
      <c r="O319" s="2" t="str">
        <f>IF(B319="","",VLOOKUP(B319,Reject!A:Q,15,0))</f>
        <v/>
      </c>
      <c r="P319" s="1" t="str">
        <f>IF(B319="","",VLOOKUP(B319,Reject!A:Q,16,0))</f>
        <v/>
      </c>
      <c r="Q319" s="1" t="str">
        <f>IF(B319="","",VLOOKUP(B319,Reject!A:Q,17,0))</f>
        <v/>
      </c>
      <c r="R319" s="72" t="str">
        <f t="shared" si="4"/>
        <v/>
      </c>
    </row>
    <row r="320" spans="2:18">
      <c r="B320" s="1" t="str">
        <f>IF($B$2=0,"",IF(COUNT($B$3:B319)+1&gt;$B$2,"",COUNT($B$3:B319)+1))</f>
        <v/>
      </c>
      <c r="C320" s="1" t="str">
        <f>IF(B320="","",VLOOKUP(B320,Reject!A:Q,3,0))</f>
        <v/>
      </c>
      <c r="D320" s="1" t="str">
        <f>IF(B320="","",VLOOKUP(B320,Reject!A:Q,4,0))</f>
        <v/>
      </c>
      <c r="E320" s="1" t="str">
        <f>IF(B320="","",VLOOKUP(B320,Reject!A:Q,5,0))</f>
        <v/>
      </c>
      <c r="F320" s="1" t="str">
        <f>IF(B320="","",VLOOKUP(B320,Reject!A:Q,6,0))</f>
        <v/>
      </c>
      <c r="G320" s="1" t="str">
        <f>IF(B320="","",VLOOKUP(B320,Reject!A:Q,7,0))</f>
        <v/>
      </c>
      <c r="H320" s="1" t="str">
        <f>IF(B320="","",VLOOKUP(B320,Reject!A:Q,8,0))</f>
        <v/>
      </c>
      <c r="I320" s="1" t="str">
        <f>IF(B320="","",VLOOKUP(B320,Reject!A:Q,9,0))</f>
        <v/>
      </c>
      <c r="J320" s="1" t="str">
        <f>IF(B320="","",VLOOKUP(B320,Reject!A:Q,10,0))</f>
        <v/>
      </c>
      <c r="K320" s="1" t="str">
        <f>IF(B320="","",VLOOKUP(B320,Reject!A:Q,11,0))</f>
        <v/>
      </c>
      <c r="L320" s="1" t="str">
        <f>IF(B320="","",VLOOKUP(B320,Reject!A:Q,12,0))</f>
        <v/>
      </c>
      <c r="M320" s="1" t="str">
        <f>IF(B320="","",VLOOKUP(B320,Reject!A:Q,13,0))</f>
        <v/>
      </c>
      <c r="N320" s="1" t="str">
        <f>IF(B320="","",VLOOKUP(B320,Reject!A:Q,14,0))</f>
        <v/>
      </c>
      <c r="O320" s="2" t="str">
        <f>IF(B320="","",VLOOKUP(B320,Reject!A:Q,15,0))</f>
        <v/>
      </c>
      <c r="P320" s="1" t="str">
        <f>IF(B320="","",VLOOKUP(B320,Reject!A:Q,16,0))</f>
        <v/>
      </c>
      <c r="Q320" s="1" t="str">
        <f>IF(B320="","",VLOOKUP(B320,Reject!A:Q,17,0))</f>
        <v/>
      </c>
      <c r="R320" s="72" t="str">
        <f t="shared" si="4"/>
        <v/>
      </c>
    </row>
    <row r="321" spans="2:18">
      <c r="B321" s="1" t="str">
        <f>IF($B$2=0,"",IF(COUNT($B$3:B320)+1&gt;$B$2,"",COUNT($B$3:B320)+1))</f>
        <v/>
      </c>
      <c r="C321" s="1" t="str">
        <f>IF(B321="","",VLOOKUP(B321,Reject!A:Q,3,0))</f>
        <v/>
      </c>
      <c r="D321" s="1" t="str">
        <f>IF(B321="","",VLOOKUP(B321,Reject!A:Q,4,0))</f>
        <v/>
      </c>
      <c r="E321" s="1" t="str">
        <f>IF(B321="","",VLOOKUP(B321,Reject!A:Q,5,0))</f>
        <v/>
      </c>
      <c r="F321" s="1" t="str">
        <f>IF(B321="","",VLOOKUP(B321,Reject!A:Q,6,0))</f>
        <v/>
      </c>
      <c r="G321" s="1" t="str">
        <f>IF(B321="","",VLOOKUP(B321,Reject!A:Q,7,0))</f>
        <v/>
      </c>
      <c r="H321" s="1" t="str">
        <f>IF(B321="","",VLOOKUP(B321,Reject!A:Q,8,0))</f>
        <v/>
      </c>
      <c r="I321" s="1" t="str">
        <f>IF(B321="","",VLOOKUP(B321,Reject!A:Q,9,0))</f>
        <v/>
      </c>
      <c r="J321" s="1" t="str">
        <f>IF(B321="","",VLOOKUP(B321,Reject!A:Q,10,0))</f>
        <v/>
      </c>
      <c r="K321" s="1" t="str">
        <f>IF(B321="","",VLOOKUP(B321,Reject!A:Q,11,0))</f>
        <v/>
      </c>
      <c r="L321" s="1" t="str">
        <f>IF(B321="","",VLOOKUP(B321,Reject!A:Q,12,0))</f>
        <v/>
      </c>
      <c r="M321" s="1" t="str">
        <f>IF(B321="","",VLOOKUP(B321,Reject!A:Q,13,0))</f>
        <v/>
      </c>
      <c r="N321" s="1" t="str">
        <f>IF(B321="","",VLOOKUP(B321,Reject!A:Q,14,0))</f>
        <v/>
      </c>
      <c r="O321" s="2" t="str">
        <f>IF(B321="","",VLOOKUP(B321,Reject!A:Q,15,0))</f>
        <v/>
      </c>
      <c r="P321" s="1" t="str">
        <f>IF(B321="","",VLOOKUP(B321,Reject!A:Q,16,0))</f>
        <v/>
      </c>
      <c r="Q321" s="1" t="str">
        <f>IF(B321="","",VLOOKUP(B321,Reject!A:Q,17,0))</f>
        <v/>
      </c>
      <c r="R321" s="72" t="str">
        <f t="shared" si="4"/>
        <v/>
      </c>
    </row>
    <row r="322" spans="2:18">
      <c r="B322" s="1" t="str">
        <f>IF($B$2=0,"",IF(COUNT($B$3:B321)+1&gt;$B$2,"",COUNT($B$3:B321)+1))</f>
        <v/>
      </c>
      <c r="C322" s="1" t="str">
        <f>IF(B322="","",VLOOKUP(B322,Reject!A:Q,3,0))</f>
        <v/>
      </c>
      <c r="D322" s="1" t="str">
        <f>IF(B322="","",VLOOKUP(B322,Reject!A:Q,4,0))</f>
        <v/>
      </c>
      <c r="E322" s="1" t="str">
        <f>IF(B322="","",VLOOKUP(B322,Reject!A:Q,5,0))</f>
        <v/>
      </c>
      <c r="F322" s="1" t="str">
        <f>IF(B322="","",VLOOKUP(B322,Reject!A:Q,6,0))</f>
        <v/>
      </c>
      <c r="G322" s="1" t="str">
        <f>IF(B322="","",VLOOKUP(B322,Reject!A:Q,7,0))</f>
        <v/>
      </c>
      <c r="H322" s="1" t="str">
        <f>IF(B322="","",VLOOKUP(B322,Reject!A:Q,8,0))</f>
        <v/>
      </c>
      <c r="I322" s="1" t="str">
        <f>IF(B322="","",VLOOKUP(B322,Reject!A:Q,9,0))</f>
        <v/>
      </c>
      <c r="J322" s="1" t="str">
        <f>IF(B322="","",VLOOKUP(B322,Reject!A:Q,10,0))</f>
        <v/>
      </c>
      <c r="K322" s="1" t="str">
        <f>IF(B322="","",VLOOKUP(B322,Reject!A:Q,11,0))</f>
        <v/>
      </c>
      <c r="L322" s="1" t="str">
        <f>IF(B322="","",VLOOKUP(B322,Reject!A:Q,12,0))</f>
        <v/>
      </c>
      <c r="M322" s="1" t="str">
        <f>IF(B322="","",VLOOKUP(B322,Reject!A:Q,13,0))</f>
        <v/>
      </c>
      <c r="N322" s="1" t="str">
        <f>IF(B322="","",VLOOKUP(B322,Reject!A:Q,14,0))</f>
        <v/>
      </c>
      <c r="O322" s="2" t="str">
        <f>IF(B322="","",VLOOKUP(B322,Reject!A:Q,15,0))</f>
        <v/>
      </c>
      <c r="P322" s="1" t="str">
        <f>IF(B322="","",VLOOKUP(B322,Reject!A:Q,16,0))</f>
        <v/>
      </c>
      <c r="Q322" s="1" t="str">
        <f>IF(B322="","",VLOOKUP(B322,Reject!A:Q,17,0))</f>
        <v/>
      </c>
      <c r="R322" s="72" t="str">
        <f t="shared" si="4"/>
        <v/>
      </c>
    </row>
    <row r="323" spans="2:18">
      <c r="B323" s="1" t="str">
        <f>IF($B$2=0,"",IF(COUNT($B$3:B322)+1&gt;$B$2,"",COUNT($B$3:B322)+1))</f>
        <v/>
      </c>
      <c r="C323" s="1" t="str">
        <f>IF(B323="","",VLOOKUP(B323,Reject!A:Q,3,0))</f>
        <v/>
      </c>
      <c r="D323" s="1" t="str">
        <f>IF(B323="","",VLOOKUP(B323,Reject!A:Q,4,0))</f>
        <v/>
      </c>
      <c r="E323" s="1" t="str">
        <f>IF(B323="","",VLOOKUP(B323,Reject!A:Q,5,0))</f>
        <v/>
      </c>
      <c r="F323" s="1" t="str">
        <f>IF(B323="","",VLOOKUP(B323,Reject!A:Q,6,0))</f>
        <v/>
      </c>
      <c r="G323" s="1" t="str">
        <f>IF(B323="","",VLOOKUP(B323,Reject!A:Q,7,0))</f>
        <v/>
      </c>
      <c r="H323" s="1" t="str">
        <f>IF(B323="","",VLOOKUP(B323,Reject!A:Q,8,0))</f>
        <v/>
      </c>
      <c r="I323" s="1" t="str">
        <f>IF(B323="","",VLOOKUP(B323,Reject!A:Q,9,0))</f>
        <v/>
      </c>
      <c r="J323" s="1" t="str">
        <f>IF(B323="","",VLOOKUP(B323,Reject!A:Q,10,0))</f>
        <v/>
      </c>
      <c r="K323" s="1" t="str">
        <f>IF(B323="","",VLOOKUP(B323,Reject!A:Q,11,0))</f>
        <v/>
      </c>
      <c r="L323" s="1" t="str">
        <f>IF(B323="","",VLOOKUP(B323,Reject!A:Q,12,0))</f>
        <v/>
      </c>
      <c r="M323" s="1" t="str">
        <f>IF(B323="","",VLOOKUP(B323,Reject!A:Q,13,0))</f>
        <v/>
      </c>
      <c r="N323" s="1" t="str">
        <f>IF(B323="","",VLOOKUP(B323,Reject!A:Q,14,0))</f>
        <v/>
      </c>
      <c r="O323" s="2" t="str">
        <f>IF(B323="","",VLOOKUP(B323,Reject!A:Q,15,0))</f>
        <v/>
      </c>
      <c r="P323" s="1" t="str">
        <f>IF(B323="","",VLOOKUP(B323,Reject!A:Q,16,0))</f>
        <v/>
      </c>
      <c r="Q323" s="1" t="str">
        <f>IF(B323="","",VLOOKUP(B323,Reject!A:Q,17,0))</f>
        <v/>
      </c>
      <c r="R323" s="72" t="str">
        <f t="shared" si="4"/>
        <v/>
      </c>
    </row>
    <row r="324" spans="2:18">
      <c r="B324" s="1" t="str">
        <f>IF($B$2=0,"",IF(COUNT($B$3:B323)+1&gt;$B$2,"",COUNT($B$3:B323)+1))</f>
        <v/>
      </c>
      <c r="C324" s="1" t="str">
        <f>IF(B324="","",VLOOKUP(B324,Reject!A:Q,3,0))</f>
        <v/>
      </c>
      <c r="D324" s="1" t="str">
        <f>IF(B324="","",VLOOKUP(B324,Reject!A:Q,4,0))</f>
        <v/>
      </c>
      <c r="E324" s="1" t="str">
        <f>IF(B324="","",VLOOKUP(B324,Reject!A:Q,5,0))</f>
        <v/>
      </c>
      <c r="F324" s="1" t="str">
        <f>IF(B324="","",VLOOKUP(B324,Reject!A:Q,6,0))</f>
        <v/>
      </c>
      <c r="G324" s="1" t="str">
        <f>IF(B324="","",VLOOKUP(B324,Reject!A:Q,7,0))</f>
        <v/>
      </c>
      <c r="H324" s="1" t="str">
        <f>IF(B324="","",VLOOKUP(B324,Reject!A:Q,8,0))</f>
        <v/>
      </c>
      <c r="I324" s="1" t="str">
        <f>IF(B324="","",VLOOKUP(B324,Reject!A:Q,9,0))</f>
        <v/>
      </c>
      <c r="J324" s="1" t="str">
        <f>IF(B324="","",VLOOKUP(B324,Reject!A:Q,10,0))</f>
        <v/>
      </c>
      <c r="K324" s="1" t="str">
        <f>IF(B324="","",VLOOKUP(B324,Reject!A:Q,11,0))</f>
        <v/>
      </c>
      <c r="L324" s="1" t="str">
        <f>IF(B324="","",VLOOKUP(B324,Reject!A:Q,12,0))</f>
        <v/>
      </c>
      <c r="M324" s="1" t="str">
        <f>IF(B324="","",VLOOKUP(B324,Reject!A:Q,13,0))</f>
        <v/>
      </c>
      <c r="N324" s="1" t="str">
        <f>IF(B324="","",VLOOKUP(B324,Reject!A:Q,14,0))</f>
        <v/>
      </c>
      <c r="O324" s="2" t="str">
        <f>IF(B324="","",VLOOKUP(B324,Reject!A:Q,15,0))</f>
        <v/>
      </c>
      <c r="P324" s="1" t="str">
        <f>IF(B324="","",VLOOKUP(B324,Reject!A:Q,16,0))</f>
        <v/>
      </c>
      <c r="Q324" s="1" t="str">
        <f>IF(B324="","",VLOOKUP(B324,Reject!A:Q,17,0))</f>
        <v/>
      </c>
      <c r="R324" s="72" t="str">
        <f t="shared" ref="R324:R387" si="5">IF(C324="","",HYPERLINK(Reject&amp;C324&amp;".PDF","مشاهده"))</f>
        <v/>
      </c>
    </row>
    <row r="325" spans="2:18">
      <c r="B325" s="1" t="str">
        <f>IF($B$2=0,"",IF(COUNT($B$3:B324)+1&gt;$B$2,"",COUNT($B$3:B324)+1))</f>
        <v/>
      </c>
      <c r="C325" s="1" t="str">
        <f>IF(B325="","",VLOOKUP(B325,Reject!A:Q,3,0))</f>
        <v/>
      </c>
      <c r="D325" s="1" t="str">
        <f>IF(B325="","",VLOOKUP(B325,Reject!A:Q,4,0))</f>
        <v/>
      </c>
      <c r="E325" s="1" t="str">
        <f>IF(B325="","",VLOOKUP(B325,Reject!A:Q,5,0))</f>
        <v/>
      </c>
      <c r="F325" s="1" t="str">
        <f>IF(B325="","",VLOOKUP(B325,Reject!A:Q,6,0))</f>
        <v/>
      </c>
      <c r="G325" s="1" t="str">
        <f>IF(B325="","",VLOOKUP(B325,Reject!A:Q,7,0))</f>
        <v/>
      </c>
      <c r="H325" s="1" t="str">
        <f>IF(B325="","",VLOOKUP(B325,Reject!A:Q,8,0))</f>
        <v/>
      </c>
      <c r="I325" s="1" t="str">
        <f>IF(B325="","",VLOOKUP(B325,Reject!A:Q,9,0))</f>
        <v/>
      </c>
      <c r="J325" s="1" t="str">
        <f>IF(B325="","",VLOOKUP(B325,Reject!A:Q,10,0))</f>
        <v/>
      </c>
      <c r="K325" s="1" t="str">
        <f>IF(B325="","",VLOOKUP(B325,Reject!A:Q,11,0))</f>
        <v/>
      </c>
      <c r="L325" s="1" t="str">
        <f>IF(B325="","",VLOOKUP(B325,Reject!A:Q,12,0))</f>
        <v/>
      </c>
      <c r="M325" s="1" t="str">
        <f>IF(B325="","",VLOOKUP(B325,Reject!A:Q,13,0))</f>
        <v/>
      </c>
      <c r="N325" s="1" t="str">
        <f>IF(B325="","",VLOOKUP(B325,Reject!A:Q,14,0))</f>
        <v/>
      </c>
      <c r="O325" s="2" t="str">
        <f>IF(B325="","",VLOOKUP(B325,Reject!A:Q,15,0))</f>
        <v/>
      </c>
      <c r="P325" s="1" t="str">
        <f>IF(B325="","",VLOOKUP(B325,Reject!A:Q,16,0))</f>
        <v/>
      </c>
      <c r="Q325" s="1" t="str">
        <f>IF(B325="","",VLOOKUP(B325,Reject!A:Q,17,0))</f>
        <v/>
      </c>
      <c r="R325" s="72" t="str">
        <f t="shared" si="5"/>
        <v/>
      </c>
    </row>
    <row r="326" spans="2:18">
      <c r="B326" s="1" t="str">
        <f>IF($B$2=0,"",IF(COUNT($B$3:B325)+1&gt;$B$2,"",COUNT($B$3:B325)+1))</f>
        <v/>
      </c>
      <c r="C326" s="1" t="str">
        <f>IF(B326="","",VLOOKUP(B326,Reject!A:Q,3,0))</f>
        <v/>
      </c>
      <c r="D326" s="1" t="str">
        <f>IF(B326="","",VLOOKUP(B326,Reject!A:Q,4,0))</f>
        <v/>
      </c>
      <c r="E326" s="1" t="str">
        <f>IF(B326="","",VLOOKUP(B326,Reject!A:Q,5,0))</f>
        <v/>
      </c>
      <c r="F326" s="1" t="str">
        <f>IF(B326="","",VLOOKUP(B326,Reject!A:Q,6,0))</f>
        <v/>
      </c>
      <c r="G326" s="1" t="str">
        <f>IF(B326="","",VLOOKUP(B326,Reject!A:Q,7,0))</f>
        <v/>
      </c>
      <c r="H326" s="1" t="str">
        <f>IF(B326="","",VLOOKUP(B326,Reject!A:Q,8,0))</f>
        <v/>
      </c>
      <c r="I326" s="1" t="str">
        <f>IF(B326="","",VLOOKUP(B326,Reject!A:Q,9,0))</f>
        <v/>
      </c>
      <c r="J326" s="1" t="str">
        <f>IF(B326="","",VLOOKUP(B326,Reject!A:Q,10,0))</f>
        <v/>
      </c>
      <c r="K326" s="1" t="str">
        <f>IF(B326="","",VLOOKUP(B326,Reject!A:Q,11,0))</f>
        <v/>
      </c>
      <c r="L326" s="1" t="str">
        <f>IF(B326="","",VLOOKUP(B326,Reject!A:Q,12,0))</f>
        <v/>
      </c>
      <c r="M326" s="1" t="str">
        <f>IF(B326="","",VLOOKUP(B326,Reject!A:Q,13,0))</f>
        <v/>
      </c>
      <c r="N326" s="1" t="str">
        <f>IF(B326="","",VLOOKUP(B326,Reject!A:Q,14,0))</f>
        <v/>
      </c>
      <c r="O326" s="2" t="str">
        <f>IF(B326="","",VLOOKUP(B326,Reject!A:Q,15,0))</f>
        <v/>
      </c>
      <c r="P326" s="1" t="str">
        <f>IF(B326="","",VLOOKUP(B326,Reject!A:Q,16,0))</f>
        <v/>
      </c>
      <c r="Q326" s="1" t="str">
        <f>IF(B326="","",VLOOKUP(B326,Reject!A:Q,17,0))</f>
        <v/>
      </c>
      <c r="R326" s="72" t="str">
        <f t="shared" si="5"/>
        <v/>
      </c>
    </row>
    <row r="327" spans="2:18">
      <c r="B327" s="1" t="str">
        <f>IF($B$2=0,"",IF(COUNT($B$3:B326)+1&gt;$B$2,"",COUNT($B$3:B326)+1))</f>
        <v/>
      </c>
      <c r="C327" s="1" t="str">
        <f>IF(B327="","",VLOOKUP(B327,Reject!A:Q,3,0))</f>
        <v/>
      </c>
      <c r="D327" s="1" t="str">
        <f>IF(B327="","",VLOOKUP(B327,Reject!A:Q,4,0))</f>
        <v/>
      </c>
      <c r="E327" s="1" t="str">
        <f>IF(B327="","",VLOOKUP(B327,Reject!A:Q,5,0))</f>
        <v/>
      </c>
      <c r="F327" s="1" t="str">
        <f>IF(B327="","",VLOOKUP(B327,Reject!A:Q,6,0))</f>
        <v/>
      </c>
      <c r="G327" s="1" t="str">
        <f>IF(B327="","",VLOOKUP(B327,Reject!A:Q,7,0))</f>
        <v/>
      </c>
      <c r="H327" s="1" t="str">
        <f>IF(B327="","",VLOOKUP(B327,Reject!A:Q,8,0))</f>
        <v/>
      </c>
      <c r="I327" s="1" t="str">
        <f>IF(B327="","",VLOOKUP(B327,Reject!A:Q,9,0))</f>
        <v/>
      </c>
      <c r="J327" s="1" t="str">
        <f>IF(B327="","",VLOOKUP(B327,Reject!A:Q,10,0))</f>
        <v/>
      </c>
      <c r="K327" s="1" t="str">
        <f>IF(B327="","",VLOOKUP(B327,Reject!A:Q,11,0))</f>
        <v/>
      </c>
      <c r="L327" s="1" t="str">
        <f>IF(B327="","",VLOOKUP(B327,Reject!A:Q,12,0))</f>
        <v/>
      </c>
      <c r="M327" s="1" t="str">
        <f>IF(B327="","",VLOOKUP(B327,Reject!A:Q,13,0))</f>
        <v/>
      </c>
      <c r="N327" s="1" t="str">
        <f>IF(B327="","",VLOOKUP(B327,Reject!A:Q,14,0))</f>
        <v/>
      </c>
      <c r="O327" s="2" t="str">
        <f>IF(B327="","",VLOOKUP(B327,Reject!A:Q,15,0))</f>
        <v/>
      </c>
      <c r="P327" s="1" t="str">
        <f>IF(B327="","",VLOOKUP(B327,Reject!A:Q,16,0))</f>
        <v/>
      </c>
      <c r="Q327" s="1" t="str">
        <f>IF(B327="","",VLOOKUP(B327,Reject!A:Q,17,0))</f>
        <v/>
      </c>
      <c r="R327" s="72" t="str">
        <f t="shared" si="5"/>
        <v/>
      </c>
    </row>
    <row r="328" spans="2:18">
      <c r="B328" s="1" t="str">
        <f>IF($B$2=0,"",IF(COUNT($B$3:B327)+1&gt;$B$2,"",COUNT($B$3:B327)+1))</f>
        <v/>
      </c>
      <c r="C328" s="1" t="str">
        <f>IF(B328="","",VLOOKUP(B328,Reject!A:Q,3,0))</f>
        <v/>
      </c>
      <c r="D328" s="1" t="str">
        <f>IF(B328="","",VLOOKUP(B328,Reject!A:Q,4,0))</f>
        <v/>
      </c>
      <c r="E328" s="1" t="str">
        <f>IF(B328="","",VLOOKUP(B328,Reject!A:Q,5,0))</f>
        <v/>
      </c>
      <c r="F328" s="1" t="str">
        <f>IF(B328="","",VLOOKUP(B328,Reject!A:Q,6,0))</f>
        <v/>
      </c>
      <c r="G328" s="1" t="str">
        <f>IF(B328="","",VLOOKUP(B328,Reject!A:Q,7,0))</f>
        <v/>
      </c>
      <c r="H328" s="1" t="str">
        <f>IF(B328="","",VLOOKUP(B328,Reject!A:Q,8,0))</f>
        <v/>
      </c>
      <c r="I328" s="1" t="str">
        <f>IF(B328="","",VLOOKUP(B328,Reject!A:Q,9,0))</f>
        <v/>
      </c>
      <c r="J328" s="1" t="str">
        <f>IF(B328="","",VLOOKUP(B328,Reject!A:Q,10,0))</f>
        <v/>
      </c>
      <c r="K328" s="1" t="str">
        <f>IF(B328="","",VLOOKUP(B328,Reject!A:Q,11,0))</f>
        <v/>
      </c>
      <c r="L328" s="1" t="str">
        <f>IF(B328="","",VLOOKUP(B328,Reject!A:Q,12,0))</f>
        <v/>
      </c>
      <c r="M328" s="1" t="str">
        <f>IF(B328="","",VLOOKUP(B328,Reject!A:Q,13,0))</f>
        <v/>
      </c>
      <c r="N328" s="1" t="str">
        <f>IF(B328="","",VLOOKUP(B328,Reject!A:Q,14,0))</f>
        <v/>
      </c>
      <c r="O328" s="2" t="str">
        <f>IF(B328="","",VLOOKUP(B328,Reject!A:Q,15,0))</f>
        <v/>
      </c>
      <c r="P328" s="1" t="str">
        <f>IF(B328="","",VLOOKUP(B328,Reject!A:Q,16,0))</f>
        <v/>
      </c>
      <c r="Q328" s="1" t="str">
        <f>IF(B328="","",VLOOKUP(B328,Reject!A:Q,17,0))</f>
        <v/>
      </c>
      <c r="R328" s="72" t="str">
        <f t="shared" si="5"/>
        <v/>
      </c>
    </row>
    <row r="329" spans="2:18">
      <c r="B329" s="1" t="str">
        <f>IF($B$2=0,"",IF(COUNT($B$3:B328)+1&gt;$B$2,"",COUNT($B$3:B328)+1))</f>
        <v/>
      </c>
      <c r="C329" s="1" t="str">
        <f>IF(B329="","",VLOOKUP(B329,Reject!A:Q,3,0))</f>
        <v/>
      </c>
      <c r="D329" s="1" t="str">
        <f>IF(B329="","",VLOOKUP(B329,Reject!A:Q,4,0))</f>
        <v/>
      </c>
      <c r="E329" s="1" t="str">
        <f>IF(B329="","",VLOOKUP(B329,Reject!A:Q,5,0))</f>
        <v/>
      </c>
      <c r="F329" s="1" t="str">
        <f>IF(B329="","",VLOOKUP(B329,Reject!A:Q,6,0))</f>
        <v/>
      </c>
      <c r="G329" s="1" t="str">
        <f>IF(B329="","",VLOOKUP(B329,Reject!A:Q,7,0))</f>
        <v/>
      </c>
      <c r="H329" s="1" t="str">
        <f>IF(B329="","",VLOOKUP(B329,Reject!A:Q,8,0))</f>
        <v/>
      </c>
      <c r="I329" s="1" t="str">
        <f>IF(B329="","",VLOOKUP(B329,Reject!A:Q,9,0))</f>
        <v/>
      </c>
      <c r="J329" s="1" t="str">
        <f>IF(B329="","",VLOOKUP(B329,Reject!A:Q,10,0))</f>
        <v/>
      </c>
      <c r="K329" s="1" t="str">
        <f>IF(B329="","",VLOOKUP(B329,Reject!A:Q,11,0))</f>
        <v/>
      </c>
      <c r="L329" s="1" t="str">
        <f>IF(B329="","",VLOOKUP(B329,Reject!A:Q,12,0))</f>
        <v/>
      </c>
      <c r="M329" s="1" t="str">
        <f>IF(B329="","",VLOOKUP(B329,Reject!A:Q,13,0))</f>
        <v/>
      </c>
      <c r="N329" s="1" t="str">
        <f>IF(B329="","",VLOOKUP(B329,Reject!A:Q,14,0))</f>
        <v/>
      </c>
      <c r="O329" s="2" t="str">
        <f>IF(B329="","",VLOOKUP(B329,Reject!A:Q,15,0))</f>
        <v/>
      </c>
      <c r="P329" s="1" t="str">
        <f>IF(B329="","",VLOOKUP(B329,Reject!A:Q,16,0))</f>
        <v/>
      </c>
      <c r="Q329" s="1" t="str">
        <f>IF(B329="","",VLOOKUP(B329,Reject!A:Q,17,0))</f>
        <v/>
      </c>
      <c r="R329" s="72" t="str">
        <f t="shared" si="5"/>
        <v/>
      </c>
    </row>
    <row r="330" spans="2:18">
      <c r="B330" s="1" t="str">
        <f>IF($B$2=0,"",IF(COUNT($B$3:B329)+1&gt;$B$2,"",COUNT($B$3:B329)+1))</f>
        <v/>
      </c>
      <c r="C330" s="1" t="str">
        <f>IF(B330="","",VLOOKUP(B330,Reject!A:Q,3,0))</f>
        <v/>
      </c>
      <c r="D330" s="1" t="str">
        <f>IF(B330="","",VLOOKUP(B330,Reject!A:Q,4,0))</f>
        <v/>
      </c>
      <c r="E330" s="1" t="str">
        <f>IF(B330="","",VLOOKUP(B330,Reject!A:Q,5,0))</f>
        <v/>
      </c>
      <c r="F330" s="1" t="str">
        <f>IF(B330="","",VLOOKUP(B330,Reject!A:Q,6,0))</f>
        <v/>
      </c>
      <c r="G330" s="1" t="str">
        <f>IF(B330="","",VLOOKUP(B330,Reject!A:Q,7,0))</f>
        <v/>
      </c>
      <c r="H330" s="1" t="str">
        <f>IF(B330="","",VLOOKUP(B330,Reject!A:Q,8,0))</f>
        <v/>
      </c>
      <c r="I330" s="1" t="str">
        <f>IF(B330="","",VLOOKUP(B330,Reject!A:Q,9,0))</f>
        <v/>
      </c>
      <c r="J330" s="1" t="str">
        <f>IF(B330="","",VLOOKUP(B330,Reject!A:Q,10,0))</f>
        <v/>
      </c>
      <c r="K330" s="1" t="str">
        <f>IF(B330="","",VLOOKUP(B330,Reject!A:Q,11,0))</f>
        <v/>
      </c>
      <c r="L330" s="1" t="str">
        <f>IF(B330="","",VLOOKUP(B330,Reject!A:Q,12,0))</f>
        <v/>
      </c>
      <c r="M330" s="1" t="str">
        <f>IF(B330="","",VLOOKUP(B330,Reject!A:Q,13,0))</f>
        <v/>
      </c>
      <c r="N330" s="1" t="str">
        <f>IF(B330="","",VLOOKUP(B330,Reject!A:Q,14,0))</f>
        <v/>
      </c>
      <c r="O330" s="2" t="str">
        <f>IF(B330="","",VLOOKUP(B330,Reject!A:Q,15,0))</f>
        <v/>
      </c>
      <c r="P330" s="1" t="str">
        <f>IF(B330="","",VLOOKUP(B330,Reject!A:Q,16,0))</f>
        <v/>
      </c>
      <c r="Q330" s="1" t="str">
        <f>IF(B330="","",VLOOKUP(B330,Reject!A:Q,17,0))</f>
        <v/>
      </c>
      <c r="R330" s="72" t="str">
        <f t="shared" si="5"/>
        <v/>
      </c>
    </row>
    <row r="331" spans="2:18">
      <c r="B331" s="1" t="str">
        <f>IF($B$2=0,"",IF(COUNT($B$3:B330)+1&gt;$B$2,"",COUNT($B$3:B330)+1))</f>
        <v/>
      </c>
      <c r="C331" s="1" t="str">
        <f>IF(B331="","",VLOOKUP(B331,Reject!A:Q,3,0))</f>
        <v/>
      </c>
      <c r="D331" s="1" t="str">
        <f>IF(B331="","",VLOOKUP(B331,Reject!A:Q,4,0))</f>
        <v/>
      </c>
      <c r="E331" s="1" t="str">
        <f>IF(B331="","",VLOOKUP(B331,Reject!A:Q,5,0))</f>
        <v/>
      </c>
      <c r="F331" s="1" t="str">
        <f>IF(B331="","",VLOOKUP(B331,Reject!A:Q,6,0))</f>
        <v/>
      </c>
      <c r="G331" s="1" t="str">
        <f>IF(B331="","",VLOOKUP(B331,Reject!A:Q,7,0))</f>
        <v/>
      </c>
      <c r="H331" s="1" t="str">
        <f>IF(B331="","",VLOOKUP(B331,Reject!A:Q,8,0))</f>
        <v/>
      </c>
      <c r="I331" s="1" t="str">
        <f>IF(B331="","",VLOOKUP(B331,Reject!A:Q,9,0))</f>
        <v/>
      </c>
      <c r="J331" s="1" t="str">
        <f>IF(B331="","",VLOOKUP(B331,Reject!A:Q,10,0))</f>
        <v/>
      </c>
      <c r="K331" s="1" t="str">
        <f>IF(B331="","",VLOOKUP(B331,Reject!A:Q,11,0))</f>
        <v/>
      </c>
      <c r="L331" s="1" t="str">
        <f>IF(B331="","",VLOOKUP(B331,Reject!A:Q,12,0))</f>
        <v/>
      </c>
      <c r="M331" s="1" t="str">
        <f>IF(B331="","",VLOOKUP(B331,Reject!A:Q,13,0))</f>
        <v/>
      </c>
      <c r="N331" s="1" t="str">
        <f>IF(B331="","",VLOOKUP(B331,Reject!A:Q,14,0))</f>
        <v/>
      </c>
      <c r="O331" s="2" t="str">
        <f>IF(B331="","",VLOOKUP(B331,Reject!A:Q,15,0))</f>
        <v/>
      </c>
      <c r="P331" s="1" t="str">
        <f>IF(B331="","",VLOOKUP(B331,Reject!A:Q,16,0))</f>
        <v/>
      </c>
      <c r="Q331" s="1" t="str">
        <f>IF(B331="","",VLOOKUP(B331,Reject!A:Q,17,0))</f>
        <v/>
      </c>
      <c r="R331" s="72" t="str">
        <f t="shared" si="5"/>
        <v/>
      </c>
    </row>
    <row r="332" spans="2:18">
      <c r="B332" s="1" t="str">
        <f>IF($B$2=0,"",IF(COUNT($B$3:B331)+1&gt;$B$2,"",COUNT($B$3:B331)+1))</f>
        <v/>
      </c>
      <c r="C332" s="1" t="str">
        <f>IF(B332="","",VLOOKUP(B332,Reject!A:Q,3,0))</f>
        <v/>
      </c>
      <c r="D332" s="1" t="str">
        <f>IF(B332="","",VLOOKUP(B332,Reject!A:Q,4,0))</f>
        <v/>
      </c>
      <c r="E332" s="1" t="str">
        <f>IF(B332="","",VLOOKUP(B332,Reject!A:Q,5,0))</f>
        <v/>
      </c>
      <c r="F332" s="1" t="str">
        <f>IF(B332="","",VLOOKUP(B332,Reject!A:Q,6,0))</f>
        <v/>
      </c>
      <c r="G332" s="1" t="str">
        <f>IF(B332="","",VLOOKUP(B332,Reject!A:Q,7,0))</f>
        <v/>
      </c>
      <c r="H332" s="1" t="str">
        <f>IF(B332="","",VLOOKUP(B332,Reject!A:Q,8,0))</f>
        <v/>
      </c>
      <c r="I332" s="1" t="str">
        <f>IF(B332="","",VLOOKUP(B332,Reject!A:Q,9,0))</f>
        <v/>
      </c>
      <c r="J332" s="1" t="str">
        <f>IF(B332="","",VLOOKUP(B332,Reject!A:Q,10,0))</f>
        <v/>
      </c>
      <c r="K332" s="1" t="str">
        <f>IF(B332="","",VLOOKUP(B332,Reject!A:Q,11,0))</f>
        <v/>
      </c>
      <c r="L332" s="1" t="str">
        <f>IF(B332="","",VLOOKUP(B332,Reject!A:Q,12,0))</f>
        <v/>
      </c>
      <c r="M332" s="1" t="str">
        <f>IF(B332="","",VLOOKUP(B332,Reject!A:Q,13,0))</f>
        <v/>
      </c>
      <c r="N332" s="1" t="str">
        <f>IF(B332="","",VLOOKUP(B332,Reject!A:Q,14,0))</f>
        <v/>
      </c>
      <c r="O332" s="2" t="str">
        <f>IF(B332="","",VLOOKUP(B332,Reject!A:Q,15,0))</f>
        <v/>
      </c>
      <c r="P332" s="1" t="str">
        <f>IF(B332="","",VLOOKUP(B332,Reject!A:Q,16,0))</f>
        <v/>
      </c>
      <c r="Q332" s="1" t="str">
        <f>IF(B332="","",VLOOKUP(B332,Reject!A:Q,17,0))</f>
        <v/>
      </c>
      <c r="R332" s="72" t="str">
        <f t="shared" si="5"/>
        <v/>
      </c>
    </row>
    <row r="333" spans="2:18">
      <c r="B333" s="1" t="str">
        <f>IF($B$2=0,"",IF(COUNT($B$3:B332)+1&gt;$B$2,"",COUNT($B$3:B332)+1))</f>
        <v/>
      </c>
      <c r="C333" s="1" t="str">
        <f>IF(B333="","",VLOOKUP(B333,Reject!A:Q,3,0))</f>
        <v/>
      </c>
      <c r="D333" s="1" t="str">
        <f>IF(B333="","",VLOOKUP(B333,Reject!A:Q,4,0))</f>
        <v/>
      </c>
      <c r="E333" s="1" t="str">
        <f>IF(B333="","",VLOOKUP(B333,Reject!A:Q,5,0))</f>
        <v/>
      </c>
      <c r="F333" s="1" t="str">
        <f>IF(B333="","",VLOOKUP(B333,Reject!A:Q,6,0))</f>
        <v/>
      </c>
      <c r="G333" s="1" t="str">
        <f>IF(B333="","",VLOOKUP(B333,Reject!A:Q,7,0))</f>
        <v/>
      </c>
      <c r="H333" s="1" t="str">
        <f>IF(B333="","",VLOOKUP(B333,Reject!A:Q,8,0))</f>
        <v/>
      </c>
      <c r="I333" s="1" t="str">
        <f>IF(B333="","",VLOOKUP(B333,Reject!A:Q,9,0))</f>
        <v/>
      </c>
      <c r="J333" s="1" t="str">
        <f>IF(B333="","",VLOOKUP(B333,Reject!A:Q,10,0))</f>
        <v/>
      </c>
      <c r="K333" s="1" t="str">
        <f>IF(B333="","",VLOOKUP(B333,Reject!A:Q,11,0))</f>
        <v/>
      </c>
      <c r="L333" s="1" t="str">
        <f>IF(B333="","",VLOOKUP(B333,Reject!A:Q,12,0))</f>
        <v/>
      </c>
      <c r="M333" s="1" t="str">
        <f>IF(B333="","",VLOOKUP(B333,Reject!A:Q,13,0))</f>
        <v/>
      </c>
      <c r="N333" s="1" t="str">
        <f>IF(B333="","",VLOOKUP(B333,Reject!A:Q,14,0))</f>
        <v/>
      </c>
      <c r="O333" s="2" t="str">
        <f>IF(B333="","",VLOOKUP(B333,Reject!A:Q,15,0))</f>
        <v/>
      </c>
      <c r="P333" s="1" t="str">
        <f>IF(B333="","",VLOOKUP(B333,Reject!A:Q,16,0))</f>
        <v/>
      </c>
      <c r="Q333" s="1" t="str">
        <f>IF(B333="","",VLOOKUP(B333,Reject!A:Q,17,0))</f>
        <v/>
      </c>
      <c r="R333" s="72" t="str">
        <f t="shared" si="5"/>
        <v/>
      </c>
    </row>
    <row r="334" spans="2:18">
      <c r="B334" s="1" t="str">
        <f>IF($B$2=0,"",IF(COUNT($B$3:B333)+1&gt;$B$2,"",COUNT($B$3:B333)+1))</f>
        <v/>
      </c>
      <c r="C334" s="1" t="str">
        <f>IF(B334="","",VLOOKUP(B334,Reject!A:Q,3,0))</f>
        <v/>
      </c>
      <c r="D334" s="1" t="str">
        <f>IF(B334="","",VLOOKUP(B334,Reject!A:Q,4,0))</f>
        <v/>
      </c>
      <c r="E334" s="1" t="str">
        <f>IF(B334="","",VLOOKUP(B334,Reject!A:Q,5,0))</f>
        <v/>
      </c>
      <c r="F334" s="1" t="str">
        <f>IF(B334="","",VLOOKUP(B334,Reject!A:Q,6,0))</f>
        <v/>
      </c>
      <c r="G334" s="1" t="str">
        <f>IF(B334="","",VLOOKUP(B334,Reject!A:Q,7,0))</f>
        <v/>
      </c>
      <c r="H334" s="1" t="str">
        <f>IF(B334="","",VLOOKUP(B334,Reject!A:Q,8,0))</f>
        <v/>
      </c>
      <c r="I334" s="1" t="str">
        <f>IF(B334="","",VLOOKUP(B334,Reject!A:Q,9,0))</f>
        <v/>
      </c>
      <c r="J334" s="1" t="str">
        <f>IF(B334="","",VLOOKUP(B334,Reject!A:Q,10,0))</f>
        <v/>
      </c>
      <c r="K334" s="1" t="str">
        <f>IF(B334="","",VLOOKUP(B334,Reject!A:Q,11,0))</f>
        <v/>
      </c>
      <c r="L334" s="1" t="str">
        <f>IF(B334="","",VLOOKUP(B334,Reject!A:Q,12,0))</f>
        <v/>
      </c>
      <c r="M334" s="1" t="str">
        <f>IF(B334="","",VLOOKUP(B334,Reject!A:Q,13,0))</f>
        <v/>
      </c>
      <c r="N334" s="1" t="str">
        <f>IF(B334="","",VLOOKUP(B334,Reject!A:Q,14,0))</f>
        <v/>
      </c>
      <c r="O334" s="2" t="str">
        <f>IF(B334="","",VLOOKUP(B334,Reject!A:Q,15,0))</f>
        <v/>
      </c>
      <c r="P334" s="1" t="str">
        <f>IF(B334="","",VLOOKUP(B334,Reject!A:Q,16,0))</f>
        <v/>
      </c>
      <c r="Q334" s="1" t="str">
        <f>IF(B334="","",VLOOKUP(B334,Reject!A:Q,17,0))</f>
        <v/>
      </c>
      <c r="R334" s="72" t="str">
        <f t="shared" si="5"/>
        <v/>
      </c>
    </row>
    <row r="335" spans="2:18">
      <c r="B335" s="1" t="str">
        <f>IF($B$2=0,"",IF(COUNT($B$3:B334)+1&gt;$B$2,"",COUNT($B$3:B334)+1))</f>
        <v/>
      </c>
      <c r="C335" s="1" t="str">
        <f>IF(B335="","",VLOOKUP(B335,Reject!A:Q,3,0))</f>
        <v/>
      </c>
      <c r="D335" s="1" t="str">
        <f>IF(B335="","",VLOOKUP(B335,Reject!A:Q,4,0))</f>
        <v/>
      </c>
      <c r="E335" s="1" t="str">
        <f>IF(B335="","",VLOOKUP(B335,Reject!A:Q,5,0))</f>
        <v/>
      </c>
      <c r="F335" s="1" t="str">
        <f>IF(B335="","",VLOOKUP(B335,Reject!A:Q,6,0))</f>
        <v/>
      </c>
      <c r="G335" s="1" t="str">
        <f>IF(B335="","",VLOOKUP(B335,Reject!A:Q,7,0))</f>
        <v/>
      </c>
      <c r="H335" s="1" t="str">
        <f>IF(B335="","",VLOOKUP(B335,Reject!A:Q,8,0))</f>
        <v/>
      </c>
      <c r="I335" s="1" t="str">
        <f>IF(B335="","",VLOOKUP(B335,Reject!A:Q,9,0))</f>
        <v/>
      </c>
      <c r="J335" s="1" t="str">
        <f>IF(B335="","",VLOOKUP(B335,Reject!A:Q,10,0))</f>
        <v/>
      </c>
      <c r="K335" s="1" t="str">
        <f>IF(B335="","",VLOOKUP(B335,Reject!A:Q,11,0))</f>
        <v/>
      </c>
      <c r="L335" s="1" t="str">
        <f>IF(B335="","",VLOOKUP(B335,Reject!A:Q,12,0))</f>
        <v/>
      </c>
      <c r="M335" s="1" t="str">
        <f>IF(B335="","",VLOOKUP(B335,Reject!A:Q,13,0))</f>
        <v/>
      </c>
      <c r="N335" s="1" t="str">
        <f>IF(B335="","",VLOOKUP(B335,Reject!A:Q,14,0))</f>
        <v/>
      </c>
      <c r="O335" s="2" t="str">
        <f>IF(B335="","",VLOOKUP(B335,Reject!A:Q,15,0))</f>
        <v/>
      </c>
      <c r="P335" s="1" t="str">
        <f>IF(B335="","",VLOOKUP(B335,Reject!A:Q,16,0))</f>
        <v/>
      </c>
      <c r="Q335" s="1" t="str">
        <f>IF(B335="","",VLOOKUP(B335,Reject!A:Q,17,0))</f>
        <v/>
      </c>
      <c r="R335" s="72" t="str">
        <f t="shared" si="5"/>
        <v/>
      </c>
    </row>
    <row r="336" spans="2:18">
      <c r="B336" s="1" t="str">
        <f>IF($B$2=0,"",IF(COUNT($B$3:B335)+1&gt;$B$2,"",COUNT($B$3:B335)+1))</f>
        <v/>
      </c>
      <c r="C336" s="1" t="str">
        <f>IF(B336="","",VLOOKUP(B336,Reject!A:Q,3,0))</f>
        <v/>
      </c>
      <c r="D336" s="1" t="str">
        <f>IF(B336="","",VLOOKUP(B336,Reject!A:Q,4,0))</f>
        <v/>
      </c>
      <c r="E336" s="1" t="str">
        <f>IF(B336="","",VLOOKUP(B336,Reject!A:Q,5,0))</f>
        <v/>
      </c>
      <c r="F336" s="1" t="str">
        <f>IF(B336="","",VLOOKUP(B336,Reject!A:Q,6,0))</f>
        <v/>
      </c>
      <c r="G336" s="1" t="str">
        <f>IF(B336="","",VLOOKUP(B336,Reject!A:Q,7,0))</f>
        <v/>
      </c>
      <c r="H336" s="1" t="str">
        <f>IF(B336="","",VLOOKUP(B336,Reject!A:Q,8,0))</f>
        <v/>
      </c>
      <c r="I336" s="1" t="str">
        <f>IF(B336="","",VLOOKUP(B336,Reject!A:Q,9,0))</f>
        <v/>
      </c>
      <c r="J336" s="1" t="str">
        <f>IF(B336="","",VLOOKUP(B336,Reject!A:Q,10,0))</f>
        <v/>
      </c>
      <c r="K336" s="1" t="str">
        <f>IF(B336="","",VLOOKUP(B336,Reject!A:Q,11,0))</f>
        <v/>
      </c>
      <c r="L336" s="1" t="str">
        <f>IF(B336="","",VLOOKUP(B336,Reject!A:Q,12,0))</f>
        <v/>
      </c>
      <c r="M336" s="1" t="str">
        <f>IF(B336="","",VLOOKUP(B336,Reject!A:Q,13,0))</f>
        <v/>
      </c>
      <c r="N336" s="1" t="str">
        <f>IF(B336="","",VLOOKUP(B336,Reject!A:Q,14,0))</f>
        <v/>
      </c>
      <c r="O336" s="2" t="str">
        <f>IF(B336="","",VLOOKUP(B336,Reject!A:Q,15,0))</f>
        <v/>
      </c>
      <c r="P336" s="1" t="str">
        <f>IF(B336="","",VLOOKUP(B336,Reject!A:Q,16,0))</f>
        <v/>
      </c>
      <c r="Q336" s="1" t="str">
        <f>IF(B336="","",VLOOKUP(B336,Reject!A:Q,17,0))</f>
        <v/>
      </c>
      <c r="R336" s="72" t="str">
        <f t="shared" si="5"/>
        <v/>
      </c>
    </row>
    <row r="337" spans="2:18">
      <c r="B337" s="1" t="str">
        <f>IF($B$2=0,"",IF(COUNT($B$3:B336)+1&gt;$B$2,"",COUNT($B$3:B336)+1))</f>
        <v/>
      </c>
      <c r="C337" s="1" t="str">
        <f>IF(B337="","",VLOOKUP(B337,Reject!A:Q,3,0))</f>
        <v/>
      </c>
      <c r="D337" s="1" t="str">
        <f>IF(B337="","",VLOOKUP(B337,Reject!A:Q,4,0))</f>
        <v/>
      </c>
      <c r="E337" s="1" t="str">
        <f>IF(B337="","",VLOOKUP(B337,Reject!A:Q,5,0))</f>
        <v/>
      </c>
      <c r="F337" s="1" t="str">
        <f>IF(B337="","",VLOOKUP(B337,Reject!A:Q,6,0))</f>
        <v/>
      </c>
      <c r="G337" s="1" t="str">
        <f>IF(B337="","",VLOOKUP(B337,Reject!A:Q,7,0))</f>
        <v/>
      </c>
      <c r="H337" s="1" t="str">
        <f>IF(B337="","",VLOOKUP(B337,Reject!A:Q,8,0))</f>
        <v/>
      </c>
      <c r="I337" s="1" t="str">
        <f>IF(B337="","",VLOOKUP(B337,Reject!A:Q,9,0))</f>
        <v/>
      </c>
      <c r="J337" s="1" t="str">
        <f>IF(B337="","",VLOOKUP(B337,Reject!A:Q,10,0))</f>
        <v/>
      </c>
      <c r="K337" s="1" t="str">
        <f>IF(B337="","",VLOOKUP(B337,Reject!A:Q,11,0))</f>
        <v/>
      </c>
      <c r="L337" s="1" t="str">
        <f>IF(B337="","",VLOOKUP(B337,Reject!A:Q,12,0))</f>
        <v/>
      </c>
      <c r="M337" s="1" t="str">
        <f>IF(B337="","",VLOOKUP(B337,Reject!A:Q,13,0))</f>
        <v/>
      </c>
      <c r="N337" s="1" t="str">
        <f>IF(B337="","",VLOOKUP(B337,Reject!A:Q,14,0))</f>
        <v/>
      </c>
      <c r="O337" s="2" t="str">
        <f>IF(B337="","",VLOOKUP(B337,Reject!A:Q,15,0))</f>
        <v/>
      </c>
      <c r="P337" s="1" t="str">
        <f>IF(B337="","",VLOOKUP(B337,Reject!A:Q,16,0))</f>
        <v/>
      </c>
      <c r="Q337" s="1" t="str">
        <f>IF(B337="","",VLOOKUP(B337,Reject!A:Q,17,0))</f>
        <v/>
      </c>
      <c r="R337" s="72" t="str">
        <f t="shared" si="5"/>
        <v/>
      </c>
    </row>
    <row r="338" spans="2:18">
      <c r="B338" s="1" t="str">
        <f>IF($B$2=0,"",IF(COUNT($B$3:B337)+1&gt;$B$2,"",COUNT($B$3:B337)+1))</f>
        <v/>
      </c>
      <c r="C338" s="1" t="str">
        <f>IF(B338="","",VLOOKUP(B338,Reject!A:Q,3,0))</f>
        <v/>
      </c>
      <c r="D338" s="1" t="str">
        <f>IF(B338="","",VLOOKUP(B338,Reject!A:Q,4,0))</f>
        <v/>
      </c>
      <c r="E338" s="1" t="str">
        <f>IF(B338="","",VLOOKUP(B338,Reject!A:Q,5,0))</f>
        <v/>
      </c>
      <c r="F338" s="1" t="str">
        <f>IF(B338="","",VLOOKUP(B338,Reject!A:Q,6,0))</f>
        <v/>
      </c>
      <c r="G338" s="1" t="str">
        <f>IF(B338="","",VLOOKUP(B338,Reject!A:Q,7,0))</f>
        <v/>
      </c>
      <c r="H338" s="1" t="str">
        <f>IF(B338="","",VLOOKUP(B338,Reject!A:Q,8,0))</f>
        <v/>
      </c>
      <c r="I338" s="1" t="str">
        <f>IF(B338="","",VLOOKUP(B338,Reject!A:Q,9,0))</f>
        <v/>
      </c>
      <c r="J338" s="1" t="str">
        <f>IF(B338="","",VLOOKUP(B338,Reject!A:Q,10,0))</f>
        <v/>
      </c>
      <c r="K338" s="1" t="str">
        <f>IF(B338="","",VLOOKUP(B338,Reject!A:Q,11,0))</f>
        <v/>
      </c>
      <c r="L338" s="1" t="str">
        <f>IF(B338="","",VLOOKUP(B338,Reject!A:Q,12,0))</f>
        <v/>
      </c>
      <c r="M338" s="1" t="str">
        <f>IF(B338="","",VLOOKUP(B338,Reject!A:Q,13,0))</f>
        <v/>
      </c>
      <c r="N338" s="1" t="str">
        <f>IF(B338="","",VLOOKUP(B338,Reject!A:Q,14,0))</f>
        <v/>
      </c>
      <c r="O338" s="2" t="str">
        <f>IF(B338="","",VLOOKUP(B338,Reject!A:Q,15,0))</f>
        <v/>
      </c>
      <c r="P338" s="1" t="str">
        <f>IF(B338="","",VLOOKUP(B338,Reject!A:Q,16,0))</f>
        <v/>
      </c>
      <c r="Q338" s="1" t="str">
        <f>IF(B338="","",VLOOKUP(B338,Reject!A:Q,17,0))</f>
        <v/>
      </c>
      <c r="R338" s="72" t="str">
        <f t="shared" si="5"/>
        <v/>
      </c>
    </row>
    <row r="339" spans="2:18">
      <c r="B339" s="1" t="str">
        <f>IF($B$2=0,"",IF(COUNT($B$3:B338)+1&gt;$B$2,"",COUNT($B$3:B338)+1))</f>
        <v/>
      </c>
      <c r="C339" s="1" t="str">
        <f>IF(B339="","",VLOOKUP(B339,Reject!A:Q,3,0))</f>
        <v/>
      </c>
      <c r="D339" s="1" t="str">
        <f>IF(B339="","",VLOOKUP(B339,Reject!A:Q,4,0))</f>
        <v/>
      </c>
      <c r="E339" s="1" t="str">
        <f>IF(B339="","",VLOOKUP(B339,Reject!A:Q,5,0))</f>
        <v/>
      </c>
      <c r="F339" s="1" t="str">
        <f>IF(B339="","",VLOOKUP(B339,Reject!A:Q,6,0))</f>
        <v/>
      </c>
      <c r="G339" s="1" t="str">
        <f>IF(B339="","",VLOOKUP(B339,Reject!A:Q,7,0))</f>
        <v/>
      </c>
      <c r="H339" s="1" t="str">
        <f>IF(B339="","",VLOOKUP(B339,Reject!A:Q,8,0))</f>
        <v/>
      </c>
      <c r="I339" s="1" t="str">
        <f>IF(B339="","",VLOOKUP(B339,Reject!A:Q,9,0))</f>
        <v/>
      </c>
      <c r="J339" s="1" t="str">
        <f>IF(B339="","",VLOOKUP(B339,Reject!A:Q,10,0))</f>
        <v/>
      </c>
      <c r="K339" s="1" t="str">
        <f>IF(B339="","",VLOOKUP(B339,Reject!A:Q,11,0))</f>
        <v/>
      </c>
      <c r="L339" s="1" t="str">
        <f>IF(B339="","",VLOOKUP(B339,Reject!A:Q,12,0))</f>
        <v/>
      </c>
      <c r="M339" s="1" t="str">
        <f>IF(B339="","",VLOOKUP(B339,Reject!A:Q,13,0))</f>
        <v/>
      </c>
      <c r="N339" s="1" t="str">
        <f>IF(B339="","",VLOOKUP(B339,Reject!A:Q,14,0))</f>
        <v/>
      </c>
      <c r="O339" s="2" t="str">
        <f>IF(B339="","",VLOOKUP(B339,Reject!A:Q,15,0))</f>
        <v/>
      </c>
      <c r="P339" s="1" t="str">
        <f>IF(B339="","",VLOOKUP(B339,Reject!A:Q,16,0))</f>
        <v/>
      </c>
      <c r="Q339" s="1" t="str">
        <f>IF(B339="","",VLOOKUP(B339,Reject!A:Q,17,0))</f>
        <v/>
      </c>
      <c r="R339" s="72" t="str">
        <f t="shared" si="5"/>
        <v/>
      </c>
    </row>
    <row r="340" spans="2:18">
      <c r="B340" s="1" t="str">
        <f>IF($B$2=0,"",IF(COUNT($B$3:B339)+1&gt;$B$2,"",COUNT($B$3:B339)+1))</f>
        <v/>
      </c>
      <c r="C340" s="1" t="str">
        <f>IF(B340="","",VLOOKUP(B340,Reject!A:Q,3,0))</f>
        <v/>
      </c>
      <c r="D340" s="1" t="str">
        <f>IF(B340="","",VLOOKUP(B340,Reject!A:Q,4,0))</f>
        <v/>
      </c>
      <c r="E340" s="1" t="str">
        <f>IF(B340="","",VLOOKUP(B340,Reject!A:Q,5,0))</f>
        <v/>
      </c>
      <c r="F340" s="1" t="str">
        <f>IF(B340="","",VLOOKUP(B340,Reject!A:Q,6,0))</f>
        <v/>
      </c>
      <c r="G340" s="1" t="str">
        <f>IF(B340="","",VLOOKUP(B340,Reject!A:Q,7,0))</f>
        <v/>
      </c>
      <c r="H340" s="1" t="str">
        <f>IF(B340="","",VLOOKUP(B340,Reject!A:Q,8,0))</f>
        <v/>
      </c>
      <c r="I340" s="1" t="str">
        <f>IF(B340="","",VLOOKUP(B340,Reject!A:Q,9,0))</f>
        <v/>
      </c>
      <c r="J340" s="1" t="str">
        <f>IF(B340="","",VLOOKUP(B340,Reject!A:Q,10,0))</f>
        <v/>
      </c>
      <c r="K340" s="1" t="str">
        <f>IF(B340="","",VLOOKUP(B340,Reject!A:Q,11,0))</f>
        <v/>
      </c>
      <c r="L340" s="1" t="str">
        <f>IF(B340="","",VLOOKUP(B340,Reject!A:Q,12,0))</f>
        <v/>
      </c>
      <c r="M340" s="1" t="str">
        <f>IF(B340="","",VLOOKUP(B340,Reject!A:Q,13,0))</f>
        <v/>
      </c>
      <c r="N340" s="1" t="str">
        <f>IF(B340="","",VLOOKUP(B340,Reject!A:Q,14,0))</f>
        <v/>
      </c>
      <c r="O340" s="2" t="str">
        <f>IF(B340="","",VLOOKUP(B340,Reject!A:Q,15,0))</f>
        <v/>
      </c>
      <c r="P340" s="1" t="str">
        <f>IF(B340="","",VLOOKUP(B340,Reject!A:Q,16,0))</f>
        <v/>
      </c>
      <c r="Q340" s="1" t="str">
        <f>IF(B340="","",VLOOKUP(B340,Reject!A:Q,17,0))</f>
        <v/>
      </c>
      <c r="R340" s="72" t="str">
        <f t="shared" si="5"/>
        <v/>
      </c>
    </row>
    <row r="341" spans="2:18">
      <c r="B341" s="1" t="str">
        <f>IF($B$2=0,"",IF(COUNT($B$3:B340)+1&gt;$B$2,"",COUNT($B$3:B340)+1))</f>
        <v/>
      </c>
      <c r="C341" s="1" t="str">
        <f>IF(B341="","",VLOOKUP(B341,Reject!A:Q,3,0))</f>
        <v/>
      </c>
      <c r="D341" s="1" t="str">
        <f>IF(B341="","",VLOOKUP(B341,Reject!A:Q,4,0))</f>
        <v/>
      </c>
      <c r="E341" s="1" t="str">
        <f>IF(B341="","",VLOOKUP(B341,Reject!A:Q,5,0))</f>
        <v/>
      </c>
      <c r="F341" s="1" t="str">
        <f>IF(B341="","",VLOOKUP(B341,Reject!A:Q,6,0))</f>
        <v/>
      </c>
      <c r="G341" s="1" t="str">
        <f>IF(B341="","",VLOOKUP(B341,Reject!A:Q,7,0))</f>
        <v/>
      </c>
      <c r="H341" s="1" t="str">
        <f>IF(B341="","",VLOOKUP(B341,Reject!A:Q,8,0))</f>
        <v/>
      </c>
      <c r="I341" s="1" t="str">
        <f>IF(B341="","",VLOOKUP(B341,Reject!A:Q,9,0))</f>
        <v/>
      </c>
      <c r="J341" s="1" t="str">
        <f>IF(B341="","",VLOOKUP(B341,Reject!A:Q,10,0))</f>
        <v/>
      </c>
      <c r="K341" s="1" t="str">
        <f>IF(B341="","",VLOOKUP(B341,Reject!A:Q,11,0))</f>
        <v/>
      </c>
      <c r="L341" s="1" t="str">
        <f>IF(B341="","",VLOOKUP(B341,Reject!A:Q,12,0))</f>
        <v/>
      </c>
      <c r="M341" s="1" t="str">
        <f>IF(B341="","",VLOOKUP(B341,Reject!A:Q,13,0))</f>
        <v/>
      </c>
      <c r="N341" s="1" t="str">
        <f>IF(B341="","",VLOOKUP(B341,Reject!A:Q,14,0))</f>
        <v/>
      </c>
      <c r="O341" s="2" t="str">
        <f>IF(B341="","",VLOOKUP(B341,Reject!A:Q,15,0))</f>
        <v/>
      </c>
      <c r="P341" s="1" t="str">
        <f>IF(B341="","",VLOOKUP(B341,Reject!A:Q,16,0))</f>
        <v/>
      </c>
      <c r="Q341" s="1" t="str">
        <f>IF(B341="","",VLOOKUP(B341,Reject!A:Q,17,0))</f>
        <v/>
      </c>
      <c r="R341" s="72" t="str">
        <f t="shared" si="5"/>
        <v/>
      </c>
    </row>
    <row r="342" spans="2:18">
      <c r="B342" s="1" t="str">
        <f>IF($B$2=0,"",IF(COUNT($B$3:B341)+1&gt;$B$2,"",COUNT($B$3:B341)+1))</f>
        <v/>
      </c>
      <c r="C342" s="1" t="str">
        <f>IF(B342="","",VLOOKUP(B342,Reject!A:Q,3,0))</f>
        <v/>
      </c>
      <c r="D342" s="1" t="str">
        <f>IF(B342="","",VLOOKUP(B342,Reject!A:Q,4,0))</f>
        <v/>
      </c>
      <c r="E342" s="1" t="str">
        <f>IF(B342="","",VLOOKUP(B342,Reject!A:Q,5,0))</f>
        <v/>
      </c>
      <c r="F342" s="1" t="str">
        <f>IF(B342="","",VLOOKUP(B342,Reject!A:Q,6,0))</f>
        <v/>
      </c>
      <c r="G342" s="1" t="str">
        <f>IF(B342="","",VLOOKUP(B342,Reject!A:Q,7,0))</f>
        <v/>
      </c>
      <c r="H342" s="1" t="str">
        <f>IF(B342="","",VLOOKUP(B342,Reject!A:Q,8,0))</f>
        <v/>
      </c>
      <c r="I342" s="1" t="str">
        <f>IF(B342="","",VLOOKUP(B342,Reject!A:Q,9,0))</f>
        <v/>
      </c>
      <c r="J342" s="1" t="str">
        <f>IF(B342="","",VLOOKUP(B342,Reject!A:Q,10,0))</f>
        <v/>
      </c>
      <c r="K342" s="1" t="str">
        <f>IF(B342="","",VLOOKUP(B342,Reject!A:Q,11,0))</f>
        <v/>
      </c>
      <c r="L342" s="1" t="str">
        <f>IF(B342="","",VLOOKUP(B342,Reject!A:Q,12,0))</f>
        <v/>
      </c>
      <c r="M342" s="1" t="str">
        <f>IF(B342="","",VLOOKUP(B342,Reject!A:Q,13,0))</f>
        <v/>
      </c>
      <c r="N342" s="1" t="str">
        <f>IF(B342="","",VLOOKUP(B342,Reject!A:Q,14,0))</f>
        <v/>
      </c>
      <c r="O342" s="2" t="str">
        <f>IF(B342="","",VLOOKUP(B342,Reject!A:Q,15,0))</f>
        <v/>
      </c>
      <c r="P342" s="1" t="str">
        <f>IF(B342="","",VLOOKUP(B342,Reject!A:Q,16,0))</f>
        <v/>
      </c>
      <c r="Q342" s="1" t="str">
        <f>IF(B342="","",VLOOKUP(B342,Reject!A:Q,17,0))</f>
        <v/>
      </c>
      <c r="R342" s="72" t="str">
        <f t="shared" si="5"/>
        <v/>
      </c>
    </row>
    <row r="343" spans="2:18">
      <c r="B343" s="1" t="str">
        <f>IF($B$2=0,"",IF(COUNT($B$3:B342)+1&gt;$B$2,"",COUNT($B$3:B342)+1))</f>
        <v/>
      </c>
      <c r="C343" s="1" t="str">
        <f>IF(B343="","",VLOOKUP(B343,Reject!A:Q,3,0))</f>
        <v/>
      </c>
      <c r="D343" s="1" t="str">
        <f>IF(B343="","",VLOOKUP(B343,Reject!A:Q,4,0))</f>
        <v/>
      </c>
      <c r="E343" s="1" t="str">
        <f>IF(B343="","",VLOOKUP(B343,Reject!A:Q,5,0))</f>
        <v/>
      </c>
      <c r="F343" s="1" t="str">
        <f>IF(B343="","",VLOOKUP(B343,Reject!A:Q,6,0))</f>
        <v/>
      </c>
      <c r="G343" s="1" t="str">
        <f>IF(B343="","",VLOOKUP(B343,Reject!A:Q,7,0))</f>
        <v/>
      </c>
      <c r="H343" s="1" t="str">
        <f>IF(B343="","",VLOOKUP(B343,Reject!A:Q,8,0))</f>
        <v/>
      </c>
      <c r="I343" s="1" t="str">
        <f>IF(B343="","",VLOOKUP(B343,Reject!A:Q,9,0))</f>
        <v/>
      </c>
      <c r="J343" s="1" t="str">
        <f>IF(B343="","",VLOOKUP(B343,Reject!A:Q,10,0))</f>
        <v/>
      </c>
      <c r="K343" s="1" t="str">
        <f>IF(B343="","",VLOOKUP(B343,Reject!A:Q,11,0))</f>
        <v/>
      </c>
      <c r="L343" s="1" t="str">
        <f>IF(B343="","",VLOOKUP(B343,Reject!A:Q,12,0))</f>
        <v/>
      </c>
      <c r="M343" s="1" t="str">
        <f>IF(B343="","",VLOOKUP(B343,Reject!A:Q,13,0))</f>
        <v/>
      </c>
      <c r="N343" s="1" t="str">
        <f>IF(B343="","",VLOOKUP(B343,Reject!A:Q,14,0))</f>
        <v/>
      </c>
      <c r="O343" s="2" t="str">
        <f>IF(B343="","",VLOOKUP(B343,Reject!A:Q,15,0))</f>
        <v/>
      </c>
      <c r="P343" s="1" t="str">
        <f>IF(B343="","",VLOOKUP(B343,Reject!A:Q,16,0))</f>
        <v/>
      </c>
      <c r="Q343" s="1" t="str">
        <f>IF(B343="","",VLOOKUP(B343,Reject!A:Q,17,0))</f>
        <v/>
      </c>
      <c r="R343" s="72" t="str">
        <f t="shared" si="5"/>
        <v/>
      </c>
    </row>
    <row r="344" spans="2:18">
      <c r="B344" s="1" t="str">
        <f>IF($B$2=0,"",IF(COUNT($B$3:B343)+1&gt;$B$2,"",COUNT($B$3:B343)+1))</f>
        <v/>
      </c>
      <c r="C344" s="1" t="str">
        <f>IF(B344="","",VLOOKUP(B344,Reject!A:Q,3,0))</f>
        <v/>
      </c>
      <c r="D344" s="1" t="str">
        <f>IF(B344="","",VLOOKUP(B344,Reject!A:Q,4,0))</f>
        <v/>
      </c>
      <c r="E344" s="1" t="str">
        <f>IF(B344="","",VLOOKUP(B344,Reject!A:Q,5,0))</f>
        <v/>
      </c>
      <c r="F344" s="1" t="str">
        <f>IF(B344="","",VLOOKUP(B344,Reject!A:Q,6,0))</f>
        <v/>
      </c>
      <c r="G344" s="1" t="str">
        <f>IF(B344="","",VLOOKUP(B344,Reject!A:Q,7,0))</f>
        <v/>
      </c>
      <c r="H344" s="1" t="str">
        <f>IF(B344="","",VLOOKUP(B344,Reject!A:Q,8,0))</f>
        <v/>
      </c>
      <c r="I344" s="1" t="str">
        <f>IF(B344="","",VLOOKUP(B344,Reject!A:Q,9,0))</f>
        <v/>
      </c>
      <c r="J344" s="1" t="str">
        <f>IF(B344="","",VLOOKUP(B344,Reject!A:Q,10,0))</f>
        <v/>
      </c>
      <c r="K344" s="1" t="str">
        <f>IF(B344="","",VLOOKUP(B344,Reject!A:Q,11,0))</f>
        <v/>
      </c>
      <c r="L344" s="1" t="str">
        <f>IF(B344="","",VLOOKUP(B344,Reject!A:Q,12,0))</f>
        <v/>
      </c>
      <c r="M344" s="1" t="str">
        <f>IF(B344="","",VLOOKUP(B344,Reject!A:Q,13,0))</f>
        <v/>
      </c>
      <c r="N344" s="1" t="str">
        <f>IF(B344="","",VLOOKUP(B344,Reject!A:Q,14,0))</f>
        <v/>
      </c>
      <c r="O344" s="2" t="str">
        <f>IF(B344="","",VLOOKUP(B344,Reject!A:Q,15,0))</f>
        <v/>
      </c>
      <c r="P344" s="1" t="str">
        <f>IF(B344="","",VLOOKUP(B344,Reject!A:Q,16,0))</f>
        <v/>
      </c>
      <c r="Q344" s="1" t="str">
        <f>IF(B344="","",VLOOKUP(B344,Reject!A:Q,17,0))</f>
        <v/>
      </c>
      <c r="R344" s="72" t="str">
        <f t="shared" si="5"/>
        <v/>
      </c>
    </row>
    <row r="345" spans="2:18">
      <c r="B345" s="1" t="str">
        <f>IF($B$2=0,"",IF(COUNT($B$3:B344)+1&gt;$B$2,"",COUNT($B$3:B344)+1))</f>
        <v/>
      </c>
      <c r="C345" s="1" t="str">
        <f>IF(B345="","",VLOOKUP(B345,Reject!A:Q,3,0))</f>
        <v/>
      </c>
      <c r="D345" s="1" t="str">
        <f>IF(B345="","",VLOOKUP(B345,Reject!A:Q,4,0))</f>
        <v/>
      </c>
      <c r="E345" s="1" t="str">
        <f>IF(B345="","",VLOOKUP(B345,Reject!A:Q,5,0))</f>
        <v/>
      </c>
      <c r="F345" s="1" t="str">
        <f>IF(B345="","",VLOOKUP(B345,Reject!A:Q,6,0))</f>
        <v/>
      </c>
      <c r="G345" s="1" t="str">
        <f>IF(B345="","",VLOOKUP(B345,Reject!A:Q,7,0))</f>
        <v/>
      </c>
      <c r="H345" s="1" t="str">
        <f>IF(B345="","",VLOOKUP(B345,Reject!A:Q,8,0))</f>
        <v/>
      </c>
      <c r="I345" s="1" t="str">
        <f>IF(B345="","",VLOOKUP(B345,Reject!A:Q,9,0))</f>
        <v/>
      </c>
      <c r="J345" s="1" t="str">
        <f>IF(B345="","",VLOOKUP(B345,Reject!A:Q,10,0))</f>
        <v/>
      </c>
      <c r="K345" s="1" t="str">
        <f>IF(B345="","",VLOOKUP(B345,Reject!A:Q,11,0))</f>
        <v/>
      </c>
      <c r="L345" s="1" t="str">
        <f>IF(B345="","",VLOOKUP(B345,Reject!A:Q,12,0))</f>
        <v/>
      </c>
      <c r="M345" s="1" t="str">
        <f>IF(B345="","",VLOOKUP(B345,Reject!A:Q,13,0))</f>
        <v/>
      </c>
      <c r="N345" s="1" t="str">
        <f>IF(B345="","",VLOOKUP(B345,Reject!A:Q,14,0))</f>
        <v/>
      </c>
      <c r="O345" s="2" t="str">
        <f>IF(B345="","",VLOOKUP(B345,Reject!A:Q,15,0))</f>
        <v/>
      </c>
      <c r="P345" s="1" t="str">
        <f>IF(B345="","",VLOOKUP(B345,Reject!A:Q,16,0))</f>
        <v/>
      </c>
      <c r="Q345" s="1" t="str">
        <f>IF(B345="","",VLOOKUP(B345,Reject!A:Q,17,0))</f>
        <v/>
      </c>
      <c r="R345" s="72" t="str">
        <f t="shared" si="5"/>
        <v/>
      </c>
    </row>
    <row r="346" spans="2:18">
      <c r="B346" s="1" t="str">
        <f>IF($B$2=0,"",IF(COUNT($B$3:B345)+1&gt;$B$2,"",COUNT($B$3:B345)+1))</f>
        <v/>
      </c>
      <c r="C346" s="1" t="str">
        <f>IF(B346="","",VLOOKUP(B346,Reject!A:Q,3,0))</f>
        <v/>
      </c>
      <c r="D346" s="1" t="str">
        <f>IF(B346="","",VLOOKUP(B346,Reject!A:Q,4,0))</f>
        <v/>
      </c>
      <c r="E346" s="1" t="str">
        <f>IF(B346="","",VLOOKUP(B346,Reject!A:Q,5,0))</f>
        <v/>
      </c>
      <c r="F346" s="1" t="str">
        <f>IF(B346="","",VLOOKUP(B346,Reject!A:Q,6,0))</f>
        <v/>
      </c>
      <c r="G346" s="1" t="str">
        <f>IF(B346="","",VLOOKUP(B346,Reject!A:Q,7,0))</f>
        <v/>
      </c>
      <c r="H346" s="1" t="str">
        <f>IF(B346="","",VLOOKUP(B346,Reject!A:Q,8,0))</f>
        <v/>
      </c>
      <c r="I346" s="1" t="str">
        <f>IF(B346="","",VLOOKUP(B346,Reject!A:Q,9,0))</f>
        <v/>
      </c>
      <c r="J346" s="1" t="str">
        <f>IF(B346="","",VLOOKUP(B346,Reject!A:Q,10,0))</f>
        <v/>
      </c>
      <c r="K346" s="1" t="str">
        <f>IF(B346="","",VLOOKUP(B346,Reject!A:Q,11,0))</f>
        <v/>
      </c>
      <c r="L346" s="1" t="str">
        <f>IF(B346="","",VLOOKUP(B346,Reject!A:Q,12,0))</f>
        <v/>
      </c>
      <c r="M346" s="1" t="str">
        <f>IF(B346="","",VLOOKUP(B346,Reject!A:Q,13,0))</f>
        <v/>
      </c>
      <c r="N346" s="1" t="str">
        <f>IF(B346="","",VLOOKUP(B346,Reject!A:Q,14,0))</f>
        <v/>
      </c>
      <c r="O346" s="2" t="str">
        <f>IF(B346="","",VLOOKUP(B346,Reject!A:Q,15,0))</f>
        <v/>
      </c>
      <c r="P346" s="1" t="str">
        <f>IF(B346="","",VLOOKUP(B346,Reject!A:Q,16,0))</f>
        <v/>
      </c>
      <c r="Q346" s="1" t="str">
        <f>IF(B346="","",VLOOKUP(B346,Reject!A:Q,17,0))</f>
        <v/>
      </c>
      <c r="R346" s="72" t="str">
        <f t="shared" si="5"/>
        <v/>
      </c>
    </row>
    <row r="347" spans="2:18">
      <c r="B347" s="1" t="str">
        <f>IF($B$2=0,"",IF(COUNT($B$3:B346)+1&gt;$B$2,"",COUNT($B$3:B346)+1))</f>
        <v/>
      </c>
      <c r="C347" s="1" t="str">
        <f>IF(B347="","",VLOOKUP(B347,Reject!A:Q,3,0))</f>
        <v/>
      </c>
      <c r="D347" s="1" t="str">
        <f>IF(B347="","",VLOOKUP(B347,Reject!A:Q,4,0))</f>
        <v/>
      </c>
      <c r="E347" s="1" t="str">
        <f>IF(B347="","",VLOOKUP(B347,Reject!A:Q,5,0))</f>
        <v/>
      </c>
      <c r="F347" s="1" t="str">
        <f>IF(B347="","",VLOOKUP(B347,Reject!A:Q,6,0))</f>
        <v/>
      </c>
      <c r="G347" s="1" t="str">
        <f>IF(B347="","",VLOOKUP(B347,Reject!A:Q,7,0))</f>
        <v/>
      </c>
      <c r="H347" s="1" t="str">
        <f>IF(B347="","",VLOOKUP(B347,Reject!A:Q,8,0))</f>
        <v/>
      </c>
      <c r="I347" s="1" t="str">
        <f>IF(B347="","",VLOOKUP(B347,Reject!A:Q,9,0))</f>
        <v/>
      </c>
      <c r="J347" s="1" t="str">
        <f>IF(B347="","",VLOOKUP(B347,Reject!A:Q,10,0))</f>
        <v/>
      </c>
      <c r="K347" s="1" t="str">
        <f>IF(B347="","",VLOOKUP(B347,Reject!A:Q,11,0))</f>
        <v/>
      </c>
      <c r="L347" s="1" t="str">
        <f>IF(B347="","",VLOOKUP(B347,Reject!A:Q,12,0))</f>
        <v/>
      </c>
      <c r="M347" s="1" t="str">
        <f>IF(B347="","",VLOOKUP(B347,Reject!A:Q,13,0))</f>
        <v/>
      </c>
      <c r="N347" s="1" t="str">
        <f>IF(B347="","",VLOOKUP(B347,Reject!A:Q,14,0))</f>
        <v/>
      </c>
      <c r="O347" s="2" t="str">
        <f>IF(B347="","",VLOOKUP(B347,Reject!A:Q,15,0))</f>
        <v/>
      </c>
      <c r="P347" s="1" t="str">
        <f>IF(B347="","",VLOOKUP(B347,Reject!A:Q,16,0))</f>
        <v/>
      </c>
      <c r="Q347" s="1" t="str">
        <f>IF(B347="","",VLOOKUP(B347,Reject!A:Q,17,0))</f>
        <v/>
      </c>
      <c r="R347" s="72" t="str">
        <f t="shared" si="5"/>
        <v/>
      </c>
    </row>
    <row r="348" spans="2:18">
      <c r="B348" s="1" t="str">
        <f>IF($B$2=0,"",IF(COUNT($B$3:B347)+1&gt;$B$2,"",COUNT($B$3:B347)+1))</f>
        <v/>
      </c>
      <c r="C348" s="1" t="str">
        <f>IF(B348="","",VLOOKUP(B348,Reject!A:Q,3,0))</f>
        <v/>
      </c>
      <c r="D348" s="1" t="str">
        <f>IF(B348="","",VLOOKUP(B348,Reject!A:Q,4,0))</f>
        <v/>
      </c>
      <c r="E348" s="1" t="str">
        <f>IF(B348="","",VLOOKUP(B348,Reject!A:Q,5,0))</f>
        <v/>
      </c>
      <c r="F348" s="1" t="str">
        <f>IF(B348="","",VLOOKUP(B348,Reject!A:Q,6,0))</f>
        <v/>
      </c>
      <c r="G348" s="1" t="str">
        <f>IF(B348="","",VLOOKUP(B348,Reject!A:Q,7,0))</f>
        <v/>
      </c>
      <c r="H348" s="1" t="str">
        <f>IF(B348="","",VLOOKUP(B348,Reject!A:Q,8,0))</f>
        <v/>
      </c>
      <c r="I348" s="1" t="str">
        <f>IF(B348="","",VLOOKUP(B348,Reject!A:Q,9,0))</f>
        <v/>
      </c>
      <c r="J348" s="1" t="str">
        <f>IF(B348="","",VLOOKUP(B348,Reject!A:Q,10,0))</f>
        <v/>
      </c>
      <c r="K348" s="1" t="str">
        <f>IF(B348="","",VLOOKUP(B348,Reject!A:Q,11,0))</f>
        <v/>
      </c>
      <c r="L348" s="1" t="str">
        <f>IF(B348="","",VLOOKUP(B348,Reject!A:Q,12,0))</f>
        <v/>
      </c>
      <c r="M348" s="1" t="str">
        <f>IF(B348="","",VLOOKUP(B348,Reject!A:Q,13,0))</f>
        <v/>
      </c>
      <c r="N348" s="1" t="str">
        <f>IF(B348="","",VLOOKUP(B348,Reject!A:Q,14,0))</f>
        <v/>
      </c>
      <c r="O348" s="2" t="str">
        <f>IF(B348="","",VLOOKUP(B348,Reject!A:Q,15,0))</f>
        <v/>
      </c>
      <c r="P348" s="1" t="str">
        <f>IF(B348="","",VLOOKUP(B348,Reject!A:Q,16,0))</f>
        <v/>
      </c>
      <c r="Q348" s="1" t="str">
        <f>IF(B348="","",VLOOKUP(B348,Reject!A:Q,17,0))</f>
        <v/>
      </c>
      <c r="R348" s="72" t="str">
        <f t="shared" si="5"/>
        <v/>
      </c>
    </row>
    <row r="349" spans="2:18">
      <c r="B349" s="1" t="str">
        <f>IF($B$2=0,"",IF(COUNT($B$3:B348)+1&gt;$B$2,"",COUNT($B$3:B348)+1))</f>
        <v/>
      </c>
      <c r="C349" s="1" t="str">
        <f>IF(B349="","",VLOOKUP(B349,Reject!A:Q,3,0))</f>
        <v/>
      </c>
      <c r="D349" s="1" t="str">
        <f>IF(B349="","",VLOOKUP(B349,Reject!A:Q,4,0))</f>
        <v/>
      </c>
      <c r="E349" s="1" t="str">
        <f>IF(B349="","",VLOOKUP(B349,Reject!A:Q,5,0))</f>
        <v/>
      </c>
      <c r="F349" s="1" t="str">
        <f>IF(B349="","",VLOOKUP(B349,Reject!A:Q,6,0))</f>
        <v/>
      </c>
      <c r="G349" s="1" t="str">
        <f>IF(B349="","",VLOOKUP(B349,Reject!A:Q,7,0))</f>
        <v/>
      </c>
      <c r="H349" s="1" t="str">
        <f>IF(B349="","",VLOOKUP(B349,Reject!A:Q,8,0))</f>
        <v/>
      </c>
      <c r="I349" s="1" t="str">
        <f>IF(B349="","",VLOOKUP(B349,Reject!A:Q,9,0))</f>
        <v/>
      </c>
      <c r="J349" s="1" t="str">
        <f>IF(B349="","",VLOOKUP(B349,Reject!A:Q,10,0))</f>
        <v/>
      </c>
      <c r="K349" s="1" t="str">
        <f>IF(B349="","",VLOOKUP(B349,Reject!A:Q,11,0))</f>
        <v/>
      </c>
      <c r="L349" s="1" t="str">
        <f>IF(B349="","",VLOOKUP(B349,Reject!A:Q,12,0))</f>
        <v/>
      </c>
      <c r="M349" s="1" t="str">
        <f>IF(B349="","",VLOOKUP(B349,Reject!A:Q,13,0))</f>
        <v/>
      </c>
      <c r="N349" s="1" t="str">
        <f>IF(B349="","",VLOOKUP(B349,Reject!A:Q,14,0))</f>
        <v/>
      </c>
      <c r="O349" s="2" t="str">
        <f>IF(B349="","",VLOOKUP(B349,Reject!A:Q,15,0))</f>
        <v/>
      </c>
      <c r="P349" s="1" t="str">
        <f>IF(B349="","",VLOOKUP(B349,Reject!A:Q,16,0))</f>
        <v/>
      </c>
      <c r="Q349" s="1" t="str">
        <f>IF(B349="","",VLOOKUP(B349,Reject!A:Q,17,0))</f>
        <v/>
      </c>
      <c r="R349" s="72" t="str">
        <f t="shared" si="5"/>
        <v/>
      </c>
    </row>
    <row r="350" spans="2:18">
      <c r="B350" s="1" t="str">
        <f>IF($B$2=0,"",IF(COUNT($B$3:B349)+1&gt;$B$2,"",COUNT($B$3:B349)+1))</f>
        <v/>
      </c>
      <c r="C350" s="1" t="str">
        <f>IF(B350="","",VLOOKUP(B350,Reject!A:Q,3,0))</f>
        <v/>
      </c>
      <c r="D350" s="1" t="str">
        <f>IF(B350="","",VLOOKUP(B350,Reject!A:Q,4,0))</f>
        <v/>
      </c>
      <c r="E350" s="1" t="str">
        <f>IF(B350="","",VLOOKUP(B350,Reject!A:Q,5,0))</f>
        <v/>
      </c>
      <c r="F350" s="1" t="str">
        <f>IF(B350="","",VLOOKUP(B350,Reject!A:Q,6,0))</f>
        <v/>
      </c>
      <c r="G350" s="1" t="str">
        <f>IF(B350="","",VLOOKUP(B350,Reject!A:Q,7,0))</f>
        <v/>
      </c>
      <c r="H350" s="1" t="str">
        <f>IF(B350="","",VLOOKUP(B350,Reject!A:Q,8,0))</f>
        <v/>
      </c>
      <c r="I350" s="1" t="str">
        <f>IF(B350="","",VLOOKUP(B350,Reject!A:Q,9,0))</f>
        <v/>
      </c>
      <c r="J350" s="1" t="str">
        <f>IF(B350="","",VLOOKUP(B350,Reject!A:Q,10,0))</f>
        <v/>
      </c>
      <c r="K350" s="1" t="str">
        <f>IF(B350="","",VLOOKUP(B350,Reject!A:Q,11,0))</f>
        <v/>
      </c>
      <c r="L350" s="1" t="str">
        <f>IF(B350="","",VLOOKUP(B350,Reject!A:Q,12,0))</f>
        <v/>
      </c>
      <c r="M350" s="1" t="str">
        <f>IF(B350="","",VLOOKUP(B350,Reject!A:Q,13,0))</f>
        <v/>
      </c>
      <c r="N350" s="1" t="str">
        <f>IF(B350="","",VLOOKUP(B350,Reject!A:Q,14,0))</f>
        <v/>
      </c>
      <c r="O350" s="2" t="str">
        <f>IF(B350="","",VLOOKUP(B350,Reject!A:Q,15,0))</f>
        <v/>
      </c>
      <c r="P350" s="1" t="str">
        <f>IF(B350="","",VLOOKUP(B350,Reject!A:Q,16,0))</f>
        <v/>
      </c>
      <c r="Q350" s="1" t="str">
        <f>IF(B350="","",VLOOKUP(B350,Reject!A:Q,17,0))</f>
        <v/>
      </c>
      <c r="R350" s="72" t="str">
        <f t="shared" si="5"/>
        <v/>
      </c>
    </row>
    <row r="351" spans="2:18">
      <c r="B351" s="1" t="str">
        <f>IF($B$2=0,"",IF(COUNT($B$3:B350)+1&gt;$B$2,"",COUNT($B$3:B350)+1))</f>
        <v/>
      </c>
      <c r="C351" s="1" t="str">
        <f>IF(B351="","",VLOOKUP(B351,Reject!A:Q,3,0))</f>
        <v/>
      </c>
      <c r="D351" s="1" t="str">
        <f>IF(B351="","",VLOOKUP(B351,Reject!A:Q,4,0))</f>
        <v/>
      </c>
      <c r="E351" s="1" t="str">
        <f>IF(B351="","",VLOOKUP(B351,Reject!A:Q,5,0))</f>
        <v/>
      </c>
      <c r="F351" s="1" t="str">
        <f>IF(B351="","",VLOOKUP(B351,Reject!A:Q,6,0))</f>
        <v/>
      </c>
      <c r="G351" s="1" t="str">
        <f>IF(B351="","",VLOOKUP(B351,Reject!A:Q,7,0))</f>
        <v/>
      </c>
      <c r="H351" s="1" t="str">
        <f>IF(B351="","",VLOOKUP(B351,Reject!A:Q,8,0))</f>
        <v/>
      </c>
      <c r="I351" s="1" t="str">
        <f>IF(B351="","",VLOOKUP(B351,Reject!A:Q,9,0))</f>
        <v/>
      </c>
      <c r="J351" s="1" t="str">
        <f>IF(B351="","",VLOOKUP(B351,Reject!A:Q,10,0))</f>
        <v/>
      </c>
      <c r="K351" s="1" t="str">
        <f>IF(B351="","",VLOOKUP(B351,Reject!A:Q,11,0))</f>
        <v/>
      </c>
      <c r="L351" s="1" t="str">
        <f>IF(B351="","",VLOOKUP(B351,Reject!A:Q,12,0))</f>
        <v/>
      </c>
      <c r="M351" s="1" t="str">
        <f>IF(B351="","",VLOOKUP(B351,Reject!A:Q,13,0))</f>
        <v/>
      </c>
      <c r="N351" s="1" t="str">
        <f>IF(B351="","",VLOOKUP(B351,Reject!A:Q,14,0))</f>
        <v/>
      </c>
      <c r="O351" s="2" t="str">
        <f>IF(B351="","",VLOOKUP(B351,Reject!A:Q,15,0))</f>
        <v/>
      </c>
      <c r="P351" s="1" t="str">
        <f>IF(B351="","",VLOOKUP(B351,Reject!A:Q,16,0))</f>
        <v/>
      </c>
      <c r="Q351" s="1" t="str">
        <f>IF(B351="","",VLOOKUP(B351,Reject!A:Q,17,0))</f>
        <v/>
      </c>
      <c r="R351" s="72" t="str">
        <f t="shared" si="5"/>
        <v/>
      </c>
    </row>
    <row r="352" spans="2:18">
      <c r="B352" s="1" t="str">
        <f>IF($B$2=0,"",IF(COUNT($B$3:B351)+1&gt;$B$2,"",COUNT($B$3:B351)+1))</f>
        <v/>
      </c>
      <c r="C352" s="1" t="str">
        <f>IF(B352="","",VLOOKUP(B352,Reject!A:Q,3,0))</f>
        <v/>
      </c>
      <c r="D352" s="1" t="str">
        <f>IF(B352="","",VLOOKUP(B352,Reject!A:Q,4,0))</f>
        <v/>
      </c>
      <c r="E352" s="1" t="str">
        <f>IF(B352="","",VLOOKUP(B352,Reject!A:Q,5,0))</f>
        <v/>
      </c>
      <c r="F352" s="1" t="str">
        <f>IF(B352="","",VLOOKUP(B352,Reject!A:Q,6,0))</f>
        <v/>
      </c>
      <c r="G352" s="1" t="str">
        <f>IF(B352="","",VLOOKUP(B352,Reject!A:Q,7,0))</f>
        <v/>
      </c>
      <c r="H352" s="1" t="str">
        <f>IF(B352="","",VLOOKUP(B352,Reject!A:Q,8,0))</f>
        <v/>
      </c>
      <c r="I352" s="1" t="str">
        <f>IF(B352="","",VLOOKUP(B352,Reject!A:Q,9,0))</f>
        <v/>
      </c>
      <c r="J352" s="1" t="str">
        <f>IF(B352="","",VLOOKUP(B352,Reject!A:Q,10,0))</f>
        <v/>
      </c>
      <c r="K352" s="1" t="str">
        <f>IF(B352="","",VLOOKUP(B352,Reject!A:Q,11,0))</f>
        <v/>
      </c>
      <c r="L352" s="1" t="str">
        <f>IF(B352="","",VLOOKUP(B352,Reject!A:Q,12,0))</f>
        <v/>
      </c>
      <c r="M352" s="1" t="str">
        <f>IF(B352="","",VLOOKUP(B352,Reject!A:Q,13,0))</f>
        <v/>
      </c>
      <c r="N352" s="1" t="str">
        <f>IF(B352="","",VLOOKUP(B352,Reject!A:Q,14,0))</f>
        <v/>
      </c>
      <c r="O352" s="2" t="str">
        <f>IF(B352="","",VLOOKUP(B352,Reject!A:Q,15,0))</f>
        <v/>
      </c>
      <c r="P352" s="1" t="str">
        <f>IF(B352="","",VLOOKUP(B352,Reject!A:Q,16,0))</f>
        <v/>
      </c>
      <c r="Q352" s="1" t="str">
        <f>IF(B352="","",VLOOKUP(B352,Reject!A:Q,17,0))</f>
        <v/>
      </c>
      <c r="R352" s="72" t="str">
        <f t="shared" si="5"/>
        <v/>
      </c>
    </row>
    <row r="353" spans="2:18">
      <c r="B353" s="1" t="str">
        <f>IF($B$2=0,"",IF(COUNT($B$3:B352)+1&gt;$B$2,"",COUNT($B$3:B352)+1))</f>
        <v/>
      </c>
      <c r="C353" s="1" t="str">
        <f>IF(B353="","",VLOOKUP(B353,Reject!A:Q,3,0))</f>
        <v/>
      </c>
      <c r="D353" s="1" t="str">
        <f>IF(B353="","",VLOOKUP(B353,Reject!A:Q,4,0))</f>
        <v/>
      </c>
      <c r="E353" s="1" t="str">
        <f>IF(B353="","",VLOOKUP(B353,Reject!A:Q,5,0))</f>
        <v/>
      </c>
      <c r="F353" s="1" t="str">
        <f>IF(B353="","",VLOOKUP(B353,Reject!A:Q,6,0))</f>
        <v/>
      </c>
      <c r="G353" s="1" t="str">
        <f>IF(B353="","",VLOOKUP(B353,Reject!A:Q,7,0))</f>
        <v/>
      </c>
      <c r="H353" s="1" t="str">
        <f>IF(B353="","",VLOOKUP(B353,Reject!A:Q,8,0))</f>
        <v/>
      </c>
      <c r="I353" s="1" t="str">
        <f>IF(B353="","",VLOOKUP(B353,Reject!A:Q,9,0))</f>
        <v/>
      </c>
      <c r="J353" s="1" t="str">
        <f>IF(B353="","",VLOOKUP(B353,Reject!A:Q,10,0))</f>
        <v/>
      </c>
      <c r="K353" s="1" t="str">
        <f>IF(B353="","",VLOOKUP(B353,Reject!A:Q,11,0))</f>
        <v/>
      </c>
      <c r="L353" s="1" t="str">
        <f>IF(B353="","",VLOOKUP(B353,Reject!A:Q,12,0))</f>
        <v/>
      </c>
      <c r="M353" s="1" t="str">
        <f>IF(B353="","",VLOOKUP(B353,Reject!A:Q,13,0))</f>
        <v/>
      </c>
      <c r="N353" s="1" t="str">
        <f>IF(B353="","",VLOOKUP(B353,Reject!A:Q,14,0))</f>
        <v/>
      </c>
      <c r="O353" s="2" t="str">
        <f>IF(B353="","",VLOOKUP(B353,Reject!A:Q,15,0))</f>
        <v/>
      </c>
      <c r="P353" s="1" t="str">
        <f>IF(B353="","",VLOOKUP(B353,Reject!A:Q,16,0))</f>
        <v/>
      </c>
      <c r="Q353" s="1" t="str">
        <f>IF(B353="","",VLOOKUP(B353,Reject!A:Q,17,0))</f>
        <v/>
      </c>
      <c r="R353" s="72" t="str">
        <f t="shared" si="5"/>
        <v/>
      </c>
    </row>
    <row r="354" spans="2:18">
      <c r="B354" s="1" t="str">
        <f>IF($B$2=0,"",IF(COUNT($B$3:B353)+1&gt;$B$2,"",COUNT($B$3:B353)+1))</f>
        <v/>
      </c>
      <c r="C354" s="1" t="str">
        <f>IF(B354="","",VLOOKUP(B354,Reject!A:Q,3,0))</f>
        <v/>
      </c>
      <c r="D354" s="1" t="str">
        <f>IF(B354="","",VLOOKUP(B354,Reject!A:Q,4,0))</f>
        <v/>
      </c>
      <c r="E354" s="1" t="str">
        <f>IF(B354="","",VLOOKUP(B354,Reject!A:Q,5,0))</f>
        <v/>
      </c>
      <c r="F354" s="1" t="str">
        <f>IF(B354="","",VLOOKUP(B354,Reject!A:Q,6,0))</f>
        <v/>
      </c>
      <c r="G354" s="1" t="str">
        <f>IF(B354="","",VLOOKUP(B354,Reject!A:Q,7,0))</f>
        <v/>
      </c>
      <c r="H354" s="1" t="str">
        <f>IF(B354="","",VLOOKUP(B354,Reject!A:Q,8,0))</f>
        <v/>
      </c>
      <c r="I354" s="1" t="str">
        <f>IF(B354="","",VLOOKUP(B354,Reject!A:Q,9,0))</f>
        <v/>
      </c>
      <c r="J354" s="1" t="str">
        <f>IF(B354="","",VLOOKUP(B354,Reject!A:Q,10,0))</f>
        <v/>
      </c>
      <c r="K354" s="1" t="str">
        <f>IF(B354="","",VLOOKUP(B354,Reject!A:Q,11,0))</f>
        <v/>
      </c>
      <c r="L354" s="1" t="str">
        <f>IF(B354="","",VLOOKUP(B354,Reject!A:Q,12,0))</f>
        <v/>
      </c>
      <c r="M354" s="1" t="str">
        <f>IF(B354="","",VLOOKUP(B354,Reject!A:Q,13,0))</f>
        <v/>
      </c>
      <c r="N354" s="1" t="str">
        <f>IF(B354="","",VLOOKUP(B354,Reject!A:Q,14,0))</f>
        <v/>
      </c>
      <c r="O354" s="2" t="str">
        <f>IF(B354="","",VLOOKUP(B354,Reject!A:Q,15,0))</f>
        <v/>
      </c>
      <c r="P354" s="1" t="str">
        <f>IF(B354="","",VLOOKUP(B354,Reject!A:Q,16,0))</f>
        <v/>
      </c>
      <c r="Q354" s="1" t="str">
        <f>IF(B354="","",VLOOKUP(B354,Reject!A:Q,17,0))</f>
        <v/>
      </c>
      <c r="R354" s="72" t="str">
        <f t="shared" si="5"/>
        <v/>
      </c>
    </row>
    <row r="355" spans="2:18">
      <c r="B355" s="1" t="str">
        <f>IF($B$2=0,"",IF(COUNT($B$3:B354)+1&gt;$B$2,"",COUNT($B$3:B354)+1))</f>
        <v/>
      </c>
      <c r="C355" s="1" t="str">
        <f>IF(B355="","",VLOOKUP(B355,Reject!A:Q,3,0))</f>
        <v/>
      </c>
      <c r="D355" s="1" t="str">
        <f>IF(B355="","",VLOOKUP(B355,Reject!A:Q,4,0))</f>
        <v/>
      </c>
      <c r="E355" s="1" t="str">
        <f>IF(B355="","",VLOOKUP(B355,Reject!A:Q,5,0))</f>
        <v/>
      </c>
      <c r="F355" s="1" t="str">
        <f>IF(B355="","",VLOOKUP(B355,Reject!A:Q,6,0))</f>
        <v/>
      </c>
      <c r="G355" s="1" t="str">
        <f>IF(B355="","",VLOOKUP(B355,Reject!A:Q,7,0))</f>
        <v/>
      </c>
      <c r="H355" s="1" t="str">
        <f>IF(B355="","",VLOOKUP(B355,Reject!A:Q,8,0))</f>
        <v/>
      </c>
      <c r="I355" s="1" t="str">
        <f>IF(B355="","",VLOOKUP(B355,Reject!A:Q,9,0))</f>
        <v/>
      </c>
      <c r="J355" s="1" t="str">
        <f>IF(B355="","",VLOOKUP(B355,Reject!A:Q,10,0))</f>
        <v/>
      </c>
      <c r="K355" s="1" t="str">
        <f>IF(B355="","",VLOOKUP(B355,Reject!A:Q,11,0))</f>
        <v/>
      </c>
      <c r="L355" s="1" t="str">
        <f>IF(B355="","",VLOOKUP(B355,Reject!A:Q,12,0))</f>
        <v/>
      </c>
      <c r="M355" s="1" t="str">
        <f>IF(B355="","",VLOOKUP(B355,Reject!A:Q,13,0))</f>
        <v/>
      </c>
      <c r="N355" s="1" t="str">
        <f>IF(B355="","",VLOOKUP(B355,Reject!A:Q,14,0))</f>
        <v/>
      </c>
      <c r="O355" s="2" t="str">
        <f>IF(B355="","",VLOOKUP(B355,Reject!A:Q,15,0))</f>
        <v/>
      </c>
      <c r="P355" s="1" t="str">
        <f>IF(B355="","",VLOOKUP(B355,Reject!A:Q,16,0))</f>
        <v/>
      </c>
      <c r="Q355" s="1" t="str">
        <f>IF(B355="","",VLOOKUP(B355,Reject!A:Q,17,0))</f>
        <v/>
      </c>
      <c r="R355" s="72" t="str">
        <f t="shared" si="5"/>
        <v/>
      </c>
    </row>
    <row r="356" spans="2:18">
      <c r="B356" s="1" t="str">
        <f>IF($B$2=0,"",IF(COUNT($B$3:B355)+1&gt;$B$2,"",COUNT($B$3:B355)+1))</f>
        <v/>
      </c>
      <c r="C356" s="1" t="str">
        <f>IF(B356="","",VLOOKUP(B356,Reject!A:Q,3,0))</f>
        <v/>
      </c>
      <c r="D356" s="1" t="str">
        <f>IF(B356="","",VLOOKUP(B356,Reject!A:Q,4,0))</f>
        <v/>
      </c>
      <c r="E356" s="1" t="str">
        <f>IF(B356="","",VLOOKUP(B356,Reject!A:Q,5,0))</f>
        <v/>
      </c>
      <c r="F356" s="1" t="str">
        <f>IF(B356="","",VLOOKUP(B356,Reject!A:Q,6,0))</f>
        <v/>
      </c>
      <c r="G356" s="1" t="str">
        <f>IF(B356="","",VLOOKUP(B356,Reject!A:Q,7,0))</f>
        <v/>
      </c>
      <c r="H356" s="1" t="str">
        <f>IF(B356="","",VLOOKUP(B356,Reject!A:Q,8,0))</f>
        <v/>
      </c>
      <c r="I356" s="1" t="str">
        <f>IF(B356="","",VLOOKUP(B356,Reject!A:Q,9,0))</f>
        <v/>
      </c>
      <c r="J356" s="1" t="str">
        <f>IF(B356="","",VLOOKUP(B356,Reject!A:Q,10,0))</f>
        <v/>
      </c>
      <c r="K356" s="1" t="str">
        <f>IF(B356="","",VLOOKUP(B356,Reject!A:Q,11,0))</f>
        <v/>
      </c>
      <c r="L356" s="1" t="str">
        <f>IF(B356="","",VLOOKUP(B356,Reject!A:Q,12,0))</f>
        <v/>
      </c>
      <c r="M356" s="1" t="str">
        <f>IF(B356="","",VLOOKUP(B356,Reject!A:Q,13,0))</f>
        <v/>
      </c>
      <c r="N356" s="1" t="str">
        <f>IF(B356="","",VLOOKUP(B356,Reject!A:Q,14,0))</f>
        <v/>
      </c>
      <c r="O356" s="2" t="str">
        <f>IF(B356="","",VLOOKUP(B356,Reject!A:Q,15,0))</f>
        <v/>
      </c>
      <c r="P356" s="1" t="str">
        <f>IF(B356="","",VLOOKUP(B356,Reject!A:Q,16,0))</f>
        <v/>
      </c>
      <c r="Q356" s="1" t="str">
        <f>IF(B356="","",VLOOKUP(B356,Reject!A:Q,17,0))</f>
        <v/>
      </c>
      <c r="R356" s="72" t="str">
        <f t="shared" si="5"/>
        <v/>
      </c>
    </row>
    <row r="357" spans="2:18">
      <c r="B357" s="1" t="str">
        <f>IF($B$2=0,"",IF(COUNT($B$3:B356)+1&gt;$B$2,"",COUNT($B$3:B356)+1))</f>
        <v/>
      </c>
      <c r="C357" s="1" t="str">
        <f>IF(B357="","",VLOOKUP(B357,Reject!A:Q,3,0))</f>
        <v/>
      </c>
      <c r="D357" s="1" t="str">
        <f>IF(B357="","",VLOOKUP(B357,Reject!A:Q,4,0))</f>
        <v/>
      </c>
      <c r="E357" s="1" t="str">
        <f>IF(B357="","",VLOOKUP(B357,Reject!A:Q,5,0))</f>
        <v/>
      </c>
      <c r="F357" s="1" t="str">
        <f>IF(B357="","",VLOOKUP(B357,Reject!A:Q,6,0))</f>
        <v/>
      </c>
      <c r="G357" s="1" t="str">
        <f>IF(B357="","",VLOOKUP(B357,Reject!A:Q,7,0))</f>
        <v/>
      </c>
      <c r="H357" s="1" t="str">
        <f>IF(B357="","",VLOOKUP(B357,Reject!A:Q,8,0))</f>
        <v/>
      </c>
      <c r="I357" s="1" t="str">
        <f>IF(B357="","",VLOOKUP(B357,Reject!A:Q,9,0))</f>
        <v/>
      </c>
      <c r="J357" s="1" t="str">
        <f>IF(B357="","",VLOOKUP(B357,Reject!A:Q,10,0))</f>
        <v/>
      </c>
      <c r="K357" s="1" t="str">
        <f>IF(B357="","",VLOOKUP(B357,Reject!A:Q,11,0))</f>
        <v/>
      </c>
      <c r="L357" s="1" t="str">
        <f>IF(B357="","",VLOOKUP(B357,Reject!A:Q,12,0))</f>
        <v/>
      </c>
      <c r="M357" s="1" t="str">
        <f>IF(B357="","",VLOOKUP(B357,Reject!A:Q,13,0))</f>
        <v/>
      </c>
      <c r="N357" s="1" t="str">
        <f>IF(B357="","",VLOOKUP(B357,Reject!A:Q,14,0))</f>
        <v/>
      </c>
      <c r="O357" s="2" t="str">
        <f>IF(B357="","",VLOOKUP(B357,Reject!A:Q,15,0))</f>
        <v/>
      </c>
      <c r="P357" s="1" t="str">
        <f>IF(B357="","",VLOOKUP(B357,Reject!A:Q,16,0))</f>
        <v/>
      </c>
      <c r="Q357" s="1" t="str">
        <f>IF(B357="","",VLOOKUP(B357,Reject!A:Q,17,0))</f>
        <v/>
      </c>
      <c r="R357" s="72" t="str">
        <f t="shared" si="5"/>
        <v/>
      </c>
    </row>
    <row r="358" spans="2:18">
      <c r="B358" s="1" t="str">
        <f>IF($B$2=0,"",IF(COUNT($B$3:B357)+1&gt;$B$2,"",COUNT($B$3:B357)+1))</f>
        <v/>
      </c>
      <c r="C358" s="1" t="str">
        <f>IF(B358="","",VLOOKUP(B358,Reject!A:Q,3,0))</f>
        <v/>
      </c>
      <c r="D358" s="1" t="str">
        <f>IF(B358="","",VLOOKUP(B358,Reject!A:Q,4,0))</f>
        <v/>
      </c>
      <c r="E358" s="1" t="str">
        <f>IF(B358="","",VLOOKUP(B358,Reject!A:Q,5,0))</f>
        <v/>
      </c>
      <c r="F358" s="1" t="str">
        <f>IF(B358="","",VLOOKUP(B358,Reject!A:Q,6,0))</f>
        <v/>
      </c>
      <c r="G358" s="1" t="str">
        <f>IF(B358="","",VLOOKUP(B358,Reject!A:Q,7,0))</f>
        <v/>
      </c>
      <c r="H358" s="1" t="str">
        <f>IF(B358="","",VLOOKUP(B358,Reject!A:Q,8,0))</f>
        <v/>
      </c>
      <c r="I358" s="1" t="str">
        <f>IF(B358="","",VLOOKUP(B358,Reject!A:Q,9,0))</f>
        <v/>
      </c>
      <c r="J358" s="1" t="str">
        <f>IF(B358="","",VLOOKUP(B358,Reject!A:Q,10,0))</f>
        <v/>
      </c>
      <c r="K358" s="1" t="str">
        <f>IF(B358="","",VLOOKUP(B358,Reject!A:Q,11,0))</f>
        <v/>
      </c>
      <c r="L358" s="1" t="str">
        <f>IF(B358="","",VLOOKUP(B358,Reject!A:Q,12,0))</f>
        <v/>
      </c>
      <c r="M358" s="1" t="str">
        <f>IF(B358="","",VLOOKUP(B358,Reject!A:Q,13,0))</f>
        <v/>
      </c>
      <c r="N358" s="1" t="str">
        <f>IF(B358="","",VLOOKUP(B358,Reject!A:Q,14,0))</f>
        <v/>
      </c>
      <c r="O358" s="2" t="str">
        <f>IF(B358="","",VLOOKUP(B358,Reject!A:Q,15,0))</f>
        <v/>
      </c>
      <c r="P358" s="1" t="str">
        <f>IF(B358="","",VLOOKUP(B358,Reject!A:Q,16,0))</f>
        <v/>
      </c>
      <c r="Q358" s="1" t="str">
        <f>IF(B358="","",VLOOKUP(B358,Reject!A:Q,17,0))</f>
        <v/>
      </c>
      <c r="R358" s="72" t="str">
        <f t="shared" si="5"/>
        <v/>
      </c>
    </row>
    <row r="359" spans="2:18">
      <c r="B359" s="1" t="str">
        <f>IF($B$2=0,"",IF(COUNT($B$3:B358)+1&gt;$B$2,"",COUNT($B$3:B358)+1))</f>
        <v/>
      </c>
      <c r="C359" s="1" t="str">
        <f>IF(B359="","",VLOOKUP(B359,Reject!A:Q,3,0))</f>
        <v/>
      </c>
      <c r="D359" s="1" t="str">
        <f>IF(B359="","",VLOOKUP(B359,Reject!A:Q,4,0))</f>
        <v/>
      </c>
      <c r="E359" s="1" t="str">
        <f>IF(B359="","",VLOOKUP(B359,Reject!A:Q,5,0))</f>
        <v/>
      </c>
      <c r="F359" s="1" t="str">
        <f>IF(B359="","",VLOOKUP(B359,Reject!A:Q,6,0))</f>
        <v/>
      </c>
      <c r="G359" s="1" t="str">
        <f>IF(B359="","",VLOOKUP(B359,Reject!A:Q,7,0))</f>
        <v/>
      </c>
      <c r="H359" s="1" t="str">
        <f>IF(B359="","",VLOOKUP(B359,Reject!A:Q,8,0))</f>
        <v/>
      </c>
      <c r="I359" s="1" t="str">
        <f>IF(B359="","",VLOOKUP(B359,Reject!A:Q,9,0))</f>
        <v/>
      </c>
      <c r="J359" s="1" t="str">
        <f>IF(B359="","",VLOOKUP(B359,Reject!A:Q,10,0))</f>
        <v/>
      </c>
      <c r="K359" s="1" t="str">
        <f>IF(B359="","",VLOOKUP(B359,Reject!A:Q,11,0))</f>
        <v/>
      </c>
      <c r="L359" s="1" t="str">
        <f>IF(B359="","",VLOOKUP(B359,Reject!A:Q,12,0))</f>
        <v/>
      </c>
      <c r="M359" s="1" t="str">
        <f>IF(B359="","",VLOOKUP(B359,Reject!A:Q,13,0))</f>
        <v/>
      </c>
      <c r="N359" s="1" t="str">
        <f>IF(B359="","",VLOOKUP(B359,Reject!A:Q,14,0))</f>
        <v/>
      </c>
      <c r="O359" s="2" t="str">
        <f>IF(B359="","",VLOOKUP(B359,Reject!A:Q,15,0))</f>
        <v/>
      </c>
      <c r="P359" s="1" t="str">
        <f>IF(B359="","",VLOOKUP(B359,Reject!A:Q,16,0))</f>
        <v/>
      </c>
      <c r="Q359" s="1" t="str">
        <f>IF(B359="","",VLOOKUP(B359,Reject!A:Q,17,0))</f>
        <v/>
      </c>
      <c r="R359" s="72" t="str">
        <f t="shared" si="5"/>
        <v/>
      </c>
    </row>
    <row r="360" spans="2:18">
      <c r="B360" s="1" t="str">
        <f>IF($B$2=0,"",IF(COUNT($B$3:B359)+1&gt;$B$2,"",COUNT($B$3:B359)+1))</f>
        <v/>
      </c>
      <c r="C360" s="1" t="str">
        <f>IF(B360="","",VLOOKUP(B360,Reject!A:Q,3,0))</f>
        <v/>
      </c>
      <c r="D360" s="1" t="str">
        <f>IF(B360="","",VLOOKUP(B360,Reject!A:Q,4,0))</f>
        <v/>
      </c>
      <c r="E360" s="1" t="str">
        <f>IF(B360="","",VLOOKUP(B360,Reject!A:Q,5,0))</f>
        <v/>
      </c>
      <c r="F360" s="1" t="str">
        <f>IF(B360="","",VLOOKUP(B360,Reject!A:Q,6,0))</f>
        <v/>
      </c>
      <c r="G360" s="1" t="str">
        <f>IF(B360="","",VLOOKUP(B360,Reject!A:Q,7,0))</f>
        <v/>
      </c>
      <c r="H360" s="1" t="str">
        <f>IF(B360="","",VLOOKUP(B360,Reject!A:Q,8,0))</f>
        <v/>
      </c>
      <c r="I360" s="1" t="str">
        <f>IF(B360="","",VLOOKUP(B360,Reject!A:Q,9,0))</f>
        <v/>
      </c>
      <c r="J360" s="1" t="str">
        <f>IF(B360="","",VLOOKUP(B360,Reject!A:Q,10,0))</f>
        <v/>
      </c>
      <c r="K360" s="1" t="str">
        <f>IF(B360="","",VLOOKUP(B360,Reject!A:Q,11,0))</f>
        <v/>
      </c>
      <c r="L360" s="1" t="str">
        <f>IF(B360="","",VLOOKUP(B360,Reject!A:Q,12,0))</f>
        <v/>
      </c>
      <c r="M360" s="1" t="str">
        <f>IF(B360="","",VLOOKUP(B360,Reject!A:Q,13,0))</f>
        <v/>
      </c>
      <c r="N360" s="1" t="str">
        <f>IF(B360="","",VLOOKUP(B360,Reject!A:Q,14,0))</f>
        <v/>
      </c>
      <c r="O360" s="2" t="str">
        <f>IF(B360="","",VLOOKUP(B360,Reject!A:Q,15,0))</f>
        <v/>
      </c>
      <c r="P360" s="1" t="str">
        <f>IF(B360="","",VLOOKUP(B360,Reject!A:Q,16,0))</f>
        <v/>
      </c>
      <c r="Q360" s="1" t="str">
        <f>IF(B360="","",VLOOKUP(B360,Reject!A:Q,17,0))</f>
        <v/>
      </c>
      <c r="R360" s="72" t="str">
        <f t="shared" si="5"/>
        <v/>
      </c>
    </row>
    <row r="361" spans="2:18">
      <c r="B361" s="1" t="str">
        <f>IF($B$2=0,"",IF(COUNT($B$3:B360)+1&gt;$B$2,"",COUNT($B$3:B360)+1))</f>
        <v/>
      </c>
      <c r="C361" s="1" t="str">
        <f>IF(B361="","",VLOOKUP(B361,Reject!A:Q,3,0))</f>
        <v/>
      </c>
      <c r="D361" s="1" t="str">
        <f>IF(B361="","",VLOOKUP(B361,Reject!A:Q,4,0))</f>
        <v/>
      </c>
      <c r="E361" s="1" t="str">
        <f>IF(B361="","",VLOOKUP(B361,Reject!A:Q,5,0))</f>
        <v/>
      </c>
      <c r="F361" s="1" t="str">
        <f>IF(B361="","",VLOOKUP(B361,Reject!A:Q,6,0))</f>
        <v/>
      </c>
      <c r="G361" s="1" t="str">
        <f>IF(B361="","",VLOOKUP(B361,Reject!A:Q,7,0))</f>
        <v/>
      </c>
      <c r="H361" s="1" t="str">
        <f>IF(B361="","",VLOOKUP(B361,Reject!A:Q,8,0))</f>
        <v/>
      </c>
      <c r="I361" s="1" t="str">
        <f>IF(B361="","",VLOOKUP(B361,Reject!A:Q,9,0))</f>
        <v/>
      </c>
      <c r="J361" s="1" t="str">
        <f>IF(B361="","",VLOOKUP(B361,Reject!A:Q,10,0))</f>
        <v/>
      </c>
      <c r="K361" s="1" t="str">
        <f>IF(B361="","",VLOOKUP(B361,Reject!A:Q,11,0))</f>
        <v/>
      </c>
      <c r="L361" s="1" t="str">
        <f>IF(B361="","",VLOOKUP(B361,Reject!A:Q,12,0))</f>
        <v/>
      </c>
      <c r="M361" s="1" t="str">
        <f>IF(B361="","",VLOOKUP(B361,Reject!A:Q,13,0))</f>
        <v/>
      </c>
      <c r="N361" s="1" t="str">
        <f>IF(B361="","",VLOOKUP(B361,Reject!A:Q,14,0))</f>
        <v/>
      </c>
      <c r="O361" s="2" t="str">
        <f>IF(B361="","",VLOOKUP(B361,Reject!A:Q,15,0))</f>
        <v/>
      </c>
      <c r="P361" s="1" t="str">
        <f>IF(B361="","",VLOOKUP(B361,Reject!A:Q,16,0))</f>
        <v/>
      </c>
      <c r="Q361" s="1" t="str">
        <f>IF(B361="","",VLOOKUP(B361,Reject!A:Q,17,0))</f>
        <v/>
      </c>
      <c r="R361" s="72" t="str">
        <f t="shared" si="5"/>
        <v/>
      </c>
    </row>
    <row r="362" spans="2:18">
      <c r="B362" s="1" t="str">
        <f>IF($B$2=0,"",IF(COUNT($B$3:B361)+1&gt;$B$2,"",COUNT($B$3:B361)+1))</f>
        <v/>
      </c>
      <c r="C362" s="1" t="str">
        <f>IF(B362="","",VLOOKUP(B362,Reject!A:Q,3,0))</f>
        <v/>
      </c>
      <c r="D362" s="1" t="str">
        <f>IF(B362="","",VLOOKUP(B362,Reject!A:Q,4,0))</f>
        <v/>
      </c>
      <c r="E362" s="1" t="str">
        <f>IF(B362="","",VLOOKUP(B362,Reject!A:Q,5,0))</f>
        <v/>
      </c>
      <c r="F362" s="1" t="str">
        <f>IF(B362="","",VLOOKUP(B362,Reject!A:Q,6,0))</f>
        <v/>
      </c>
      <c r="G362" s="1" t="str">
        <f>IF(B362="","",VLOOKUP(B362,Reject!A:Q,7,0))</f>
        <v/>
      </c>
      <c r="H362" s="1" t="str">
        <f>IF(B362="","",VLOOKUP(B362,Reject!A:Q,8,0))</f>
        <v/>
      </c>
      <c r="I362" s="1" t="str">
        <f>IF(B362="","",VLOOKUP(B362,Reject!A:Q,9,0))</f>
        <v/>
      </c>
      <c r="J362" s="1" t="str">
        <f>IF(B362="","",VLOOKUP(B362,Reject!A:Q,10,0))</f>
        <v/>
      </c>
      <c r="K362" s="1" t="str">
        <f>IF(B362="","",VLOOKUP(B362,Reject!A:Q,11,0))</f>
        <v/>
      </c>
      <c r="L362" s="1" t="str">
        <f>IF(B362="","",VLOOKUP(B362,Reject!A:Q,12,0))</f>
        <v/>
      </c>
      <c r="M362" s="1" t="str">
        <f>IF(B362="","",VLOOKUP(B362,Reject!A:Q,13,0))</f>
        <v/>
      </c>
      <c r="N362" s="1" t="str">
        <f>IF(B362="","",VLOOKUP(B362,Reject!A:Q,14,0))</f>
        <v/>
      </c>
      <c r="O362" s="2" t="str">
        <f>IF(B362="","",VLOOKUP(B362,Reject!A:Q,15,0))</f>
        <v/>
      </c>
      <c r="P362" s="1" t="str">
        <f>IF(B362="","",VLOOKUP(B362,Reject!A:Q,16,0))</f>
        <v/>
      </c>
      <c r="Q362" s="1" t="str">
        <f>IF(B362="","",VLOOKUP(B362,Reject!A:Q,17,0))</f>
        <v/>
      </c>
      <c r="R362" s="72" t="str">
        <f t="shared" si="5"/>
        <v/>
      </c>
    </row>
    <row r="363" spans="2:18">
      <c r="B363" s="1" t="str">
        <f>IF($B$2=0,"",IF(COUNT($B$3:B362)+1&gt;$B$2,"",COUNT($B$3:B362)+1))</f>
        <v/>
      </c>
      <c r="C363" s="1" t="str">
        <f>IF(B363="","",VLOOKUP(B363,Reject!A:Q,3,0))</f>
        <v/>
      </c>
      <c r="D363" s="1" t="str">
        <f>IF(B363="","",VLOOKUP(B363,Reject!A:Q,4,0))</f>
        <v/>
      </c>
      <c r="E363" s="1" t="str">
        <f>IF(B363="","",VLOOKUP(B363,Reject!A:Q,5,0))</f>
        <v/>
      </c>
      <c r="F363" s="1" t="str">
        <f>IF(B363="","",VLOOKUP(B363,Reject!A:Q,6,0))</f>
        <v/>
      </c>
      <c r="G363" s="1" t="str">
        <f>IF(B363="","",VLOOKUP(B363,Reject!A:Q,7,0))</f>
        <v/>
      </c>
      <c r="H363" s="1" t="str">
        <f>IF(B363="","",VLOOKUP(B363,Reject!A:Q,8,0))</f>
        <v/>
      </c>
      <c r="I363" s="1" t="str">
        <f>IF(B363="","",VLOOKUP(B363,Reject!A:Q,9,0))</f>
        <v/>
      </c>
      <c r="J363" s="1" t="str">
        <f>IF(B363="","",VLOOKUP(B363,Reject!A:Q,10,0))</f>
        <v/>
      </c>
      <c r="K363" s="1" t="str">
        <f>IF(B363="","",VLOOKUP(B363,Reject!A:Q,11,0))</f>
        <v/>
      </c>
      <c r="L363" s="1" t="str">
        <f>IF(B363="","",VLOOKUP(B363,Reject!A:Q,12,0))</f>
        <v/>
      </c>
      <c r="M363" s="1" t="str">
        <f>IF(B363="","",VLOOKUP(B363,Reject!A:Q,13,0))</f>
        <v/>
      </c>
      <c r="N363" s="1" t="str">
        <f>IF(B363="","",VLOOKUP(B363,Reject!A:Q,14,0))</f>
        <v/>
      </c>
      <c r="O363" s="2" t="str">
        <f>IF(B363="","",VLOOKUP(B363,Reject!A:Q,15,0))</f>
        <v/>
      </c>
      <c r="P363" s="1" t="str">
        <f>IF(B363="","",VLOOKUP(B363,Reject!A:Q,16,0))</f>
        <v/>
      </c>
      <c r="Q363" s="1" t="str">
        <f>IF(B363="","",VLOOKUP(B363,Reject!A:Q,17,0))</f>
        <v/>
      </c>
      <c r="R363" s="72" t="str">
        <f t="shared" si="5"/>
        <v/>
      </c>
    </row>
    <row r="364" spans="2:18">
      <c r="B364" s="1" t="str">
        <f>IF($B$2=0,"",IF(COUNT($B$3:B363)+1&gt;$B$2,"",COUNT($B$3:B363)+1))</f>
        <v/>
      </c>
      <c r="C364" s="1" t="str">
        <f>IF(B364="","",VLOOKUP(B364,Reject!A:Q,3,0))</f>
        <v/>
      </c>
      <c r="D364" s="1" t="str">
        <f>IF(B364="","",VLOOKUP(B364,Reject!A:Q,4,0))</f>
        <v/>
      </c>
      <c r="E364" s="1" t="str">
        <f>IF(B364="","",VLOOKUP(B364,Reject!A:Q,5,0))</f>
        <v/>
      </c>
      <c r="F364" s="1" t="str">
        <f>IF(B364="","",VLOOKUP(B364,Reject!A:Q,6,0))</f>
        <v/>
      </c>
      <c r="G364" s="1" t="str">
        <f>IF(B364="","",VLOOKUP(B364,Reject!A:Q,7,0))</f>
        <v/>
      </c>
      <c r="H364" s="1" t="str">
        <f>IF(B364="","",VLOOKUP(B364,Reject!A:Q,8,0))</f>
        <v/>
      </c>
      <c r="I364" s="1" t="str">
        <f>IF(B364="","",VLOOKUP(B364,Reject!A:Q,9,0))</f>
        <v/>
      </c>
      <c r="J364" s="1" t="str">
        <f>IF(B364="","",VLOOKUP(B364,Reject!A:Q,10,0))</f>
        <v/>
      </c>
      <c r="K364" s="1" t="str">
        <f>IF(B364="","",VLOOKUP(B364,Reject!A:Q,11,0))</f>
        <v/>
      </c>
      <c r="L364" s="1" t="str">
        <f>IF(B364="","",VLOOKUP(B364,Reject!A:Q,12,0))</f>
        <v/>
      </c>
      <c r="M364" s="1" t="str">
        <f>IF(B364="","",VLOOKUP(B364,Reject!A:Q,13,0))</f>
        <v/>
      </c>
      <c r="N364" s="1" t="str">
        <f>IF(B364="","",VLOOKUP(B364,Reject!A:Q,14,0))</f>
        <v/>
      </c>
      <c r="O364" s="2" t="str">
        <f>IF(B364="","",VLOOKUP(B364,Reject!A:Q,15,0))</f>
        <v/>
      </c>
      <c r="P364" s="1" t="str">
        <f>IF(B364="","",VLOOKUP(B364,Reject!A:Q,16,0))</f>
        <v/>
      </c>
      <c r="Q364" s="1" t="str">
        <f>IF(B364="","",VLOOKUP(B364,Reject!A:Q,17,0))</f>
        <v/>
      </c>
      <c r="R364" s="72" t="str">
        <f t="shared" si="5"/>
        <v/>
      </c>
    </row>
    <row r="365" spans="2:18">
      <c r="B365" s="1" t="str">
        <f>IF($B$2=0,"",IF(COUNT($B$3:B364)+1&gt;$B$2,"",COUNT($B$3:B364)+1))</f>
        <v/>
      </c>
      <c r="C365" s="1" t="str">
        <f>IF(B365="","",VLOOKUP(B365,Reject!A:Q,3,0))</f>
        <v/>
      </c>
      <c r="D365" s="1" t="str">
        <f>IF(B365="","",VLOOKUP(B365,Reject!A:Q,4,0))</f>
        <v/>
      </c>
      <c r="E365" s="1" t="str">
        <f>IF(B365="","",VLOOKUP(B365,Reject!A:Q,5,0))</f>
        <v/>
      </c>
      <c r="F365" s="1" t="str">
        <f>IF(B365="","",VLOOKUP(B365,Reject!A:Q,6,0))</f>
        <v/>
      </c>
      <c r="G365" s="1" t="str">
        <f>IF(B365="","",VLOOKUP(B365,Reject!A:Q,7,0))</f>
        <v/>
      </c>
      <c r="H365" s="1" t="str">
        <f>IF(B365="","",VLOOKUP(B365,Reject!A:Q,8,0))</f>
        <v/>
      </c>
      <c r="I365" s="1" t="str">
        <f>IF(B365="","",VLOOKUP(B365,Reject!A:Q,9,0))</f>
        <v/>
      </c>
      <c r="J365" s="1" t="str">
        <f>IF(B365="","",VLOOKUP(B365,Reject!A:Q,10,0))</f>
        <v/>
      </c>
      <c r="K365" s="1" t="str">
        <f>IF(B365="","",VLOOKUP(B365,Reject!A:Q,11,0))</f>
        <v/>
      </c>
      <c r="L365" s="1" t="str">
        <f>IF(B365="","",VLOOKUP(B365,Reject!A:Q,12,0))</f>
        <v/>
      </c>
      <c r="M365" s="1" t="str">
        <f>IF(B365="","",VLOOKUP(B365,Reject!A:Q,13,0))</f>
        <v/>
      </c>
      <c r="N365" s="1" t="str">
        <f>IF(B365="","",VLOOKUP(B365,Reject!A:Q,14,0))</f>
        <v/>
      </c>
      <c r="O365" s="2" t="str">
        <f>IF(B365="","",VLOOKUP(B365,Reject!A:Q,15,0))</f>
        <v/>
      </c>
      <c r="P365" s="1" t="str">
        <f>IF(B365="","",VLOOKUP(B365,Reject!A:Q,16,0))</f>
        <v/>
      </c>
      <c r="Q365" s="1" t="str">
        <f>IF(B365="","",VLOOKUP(B365,Reject!A:Q,17,0))</f>
        <v/>
      </c>
      <c r="R365" s="72" t="str">
        <f t="shared" si="5"/>
        <v/>
      </c>
    </row>
    <row r="366" spans="2:18">
      <c r="B366" s="1" t="str">
        <f>IF($B$2=0,"",IF(COUNT($B$3:B365)+1&gt;$B$2,"",COUNT($B$3:B365)+1))</f>
        <v/>
      </c>
      <c r="C366" s="1" t="str">
        <f>IF(B366="","",VLOOKUP(B366,Reject!A:Q,3,0))</f>
        <v/>
      </c>
      <c r="D366" s="1" t="str">
        <f>IF(B366="","",VLOOKUP(B366,Reject!A:Q,4,0))</f>
        <v/>
      </c>
      <c r="E366" s="1" t="str">
        <f>IF(B366="","",VLOOKUP(B366,Reject!A:Q,5,0))</f>
        <v/>
      </c>
      <c r="F366" s="1" t="str">
        <f>IF(B366="","",VLOOKUP(B366,Reject!A:Q,6,0))</f>
        <v/>
      </c>
      <c r="G366" s="1" t="str">
        <f>IF(B366="","",VLOOKUP(B366,Reject!A:Q,7,0))</f>
        <v/>
      </c>
      <c r="H366" s="1" t="str">
        <f>IF(B366="","",VLOOKUP(B366,Reject!A:Q,8,0))</f>
        <v/>
      </c>
      <c r="I366" s="1" t="str">
        <f>IF(B366="","",VLOOKUP(B366,Reject!A:Q,9,0))</f>
        <v/>
      </c>
      <c r="J366" s="1" t="str">
        <f>IF(B366="","",VLOOKUP(B366,Reject!A:Q,10,0))</f>
        <v/>
      </c>
      <c r="K366" s="1" t="str">
        <f>IF(B366="","",VLOOKUP(B366,Reject!A:Q,11,0))</f>
        <v/>
      </c>
      <c r="L366" s="1" t="str">
        <f>IF(B366="","",VLOOKUP(B366,Reject!A:Q,12,0))</f>
        <v/>
      </c>
      <c r="M366" s="1" t="str">
        <f>IF(B366="","",VLOOKUP(B366,Reject!A:Q,13,0))</f>
        <v/>
      </c>
      <c r="N366" s="1" t="str">
        <f>IF(B366="","",VLOOKUP(B366,Reject!A:Q,14,0))</f>
        <v/>
      </c>
      <c r="O366" s="2" t="str">
        <f>IF(B366="","",VLOOKUP(B366,Reject!A:Q,15,0))</f>
        <v/>
      </c>
      <c r="P366" s="1" t="str">
        <f>IF(B366="","",VLOOKUP(B366,Reject!A:Q,16,0))</f>
        <v/>
      </c>
      <c r="Q366" s="1" t="str">
        <f>IF(B366="","",VLOOKUP(B366,Reject!A:Q,17,0))</f>
        <v/>
      </c>
      <c r="R366" s="72" t="str">
        <f t="shared" si="5"/>
        <v/>
      </c>
    </row>
    <row r="367" spans="2:18">
      <c r="B367" s="1" t="str">
        <f>IF($B$2=0,"",IF(COUNT($B$3:B366)+1&gt;$B$2,"",COUNT($B$3:B366)+1))</f>
        <v/>
      </c>
      <c r="C367" s="1" t="str">
        <f>IF(B367="","",VLOOKUP(B367,Reject!A:Q,3,0))</f>
        <v/>
      </c>
      <c r="D367" s="1" t="str">
        <f>IF(B367="","",VLOOKUP(B367,Reject!A:Q,4,0))</f>
        <v/>
      </c>
      <c r="E367" s="1" t="str">
        <f>IF(B367="","",VLOOKUP(B367,Reject!A:Q,5,0))</f>
        <v/>
      </c>
      <c r="F367" s="1" t="str">
        <f>IF(B367="","",VLOOKUP(B367,Reject!A:Q,6,0))</f>
        <v/>
      </c>
      <c r="G367" s="1" t="str">
        <f>IF(B367="","",VLOOKUP(B367,Reject!A:Q,7,0))</f>
        <v/>
      </c>
      <c r="H367" s="1" t="str">
        <f>IF(B367="","",VLOOKUP(B367,Reject!A:Q,8,0))</f>
        <v/>
      </c>
      <c r="I367" s="1" t="str">
        <f>IF(B367="","",VLOOKUP(B367,Reject!A:Q,9,0))</f>
        <v/>
      </c>
      <c r="J367" s="1" t="str">
        <f>IF(B367="","",VLOOKUP(B367,Reject!A:Q,10,0))</f>
        <v/>
      </c>
      <c r="K367" s="1" t="str">
        <f>IF(B367="","",VLOOKUP(B367,Reject!A:Q,11,0))</f>
        <v/>
      </c>
      <c r="L367" s="1" t="str">
        <f>IF(B367="","",VLOOKUP(B367,Reject!A:Q,12,0))</f>
        <v/>
      </c>
      <c r="M367" s="1" t="str">
        <f>IF(B367="","",VLOOKUP(B367,Reject!A:Q,13,0))</f>
        <v/>
      </c>
      <c r="N367" s="1" t="str">
        <f>IF(B367="","",VLOOKUP(B367,Reject!A:Q,14,0))</f>
        <v/>
      </c>
      <c r="O367" s="2" t="str">
        <f>IF(B367="","",VLOOKUP(B367,Reject!A:Q,15,0))</f>
        <v/>
      </c>
      <c r="P367" s="1" t="str">
        <f>IF(B367="","",VLOOKUP(B367,Reject!A:Q,16,0))</f>
        <v/>
      </c>
      <c r="Q367" s="1" t="str">
        <f>IF(B367="","",VLOOKUP(B367,Reject!A:Q,17,0))</f>
        <v/>
      </c>
      <c r="R367" s="72" t="str">
        <f t="shared" si="5"/>
        <v/>
      </c>
    </row>
    <row r="368" spans="2:18">
      <c r="B368" s="1" t="str">
        <f>IF($B$2=0,"",IF(COUNT($B$3:B367)+1&gt;$B$2,"",COUNT($B$3:B367)+1))</f>
        <v/>
      </c>
      <c r="C368" s="1" t="str">
        <f>IF(B368="","",VLOOKUP(B368,Reject!A:Q,3,0))</f>
        <v/>
      </c>
      <c r="D368" s="1" t="str">
        <f>IF(B368="","",VLOOKUP(B368,Reject!A:Q,4,0))</f>
        <v/>
      </c>
      <c r="E368" s="1" t="str">
        <f>IF(B368="","",VLOOKUP(B368,Reject!A:Q,5,0))</f>
        <v/>
      </c>
      <c r="F368" s="1" t="str">
        <f>IF(B368="","",VLOOKUP(B368,Reject!A:Q,6,0))</f>
        <v/>
      </c>
      <c r="G368" s="1" t="str">
        <f>IF(B368="","",VLOOKUP(B368,Reject!A:Q,7,0))</f>
        <v/>
      </c>
      <c r="H368" s="1" t="str">
        <f>IF(B368="","",VLOOKUP(B368,Reject!A:Q,8,0))</f>
        <v/>
      </c>
      <c r="I368" s="1" t="str">
        <f>IF(B368="","",VLOOKUP(B368,Reject!A:Q,9,0))</f>
        <v/>
      </c>
      <c r="J368" s="1" t="str">
        <f>IF(B368="","",VLOOKUP(B368,Reject!A:Q,10,0))</f>
        <v/>
      </c>
      <c r="K368" s="1" t="str">
        <f>IF(B368="","",VLOOKUP(B368,Reject!A:Q,11,0))</f>
        <v/>
      </c>
      <c r="L368" s="1" t="str">
        <f>IF(B368="","",VLOOKUP(B368,Reject!A:Q,12,0))</f>
        <v/>
      </c>
      <c r="M368" s="1" t="str">
        <f>IF(B368="","",VLOOKUP(B368,Reject!A:Q,13,0))</f>
        <v/>
      </c>
      <c r="N368" s="1" t="str">
        <f>IF(B368="","",VLOOKUP(B368,Reject!A:Q,14,0))</f>
        <v/>
      </c>
      <c r="O368" s="2" t="str">
        <f>IF(B368="","",VLOOKUP(B368,Reject!A:Q,15,0))</f>
        <v/>
      </c>
      <c r="P368" s="1" t="str">
        <f>IF(B368="","",VLOOKUP(B368,Reject!A:Q,16,0))</f>
        <v/>
      </c>
      <c r="Q368" s="1" t="str">
        <f>IF(B368="","",VLOOKUP(B368,Reject!A:Q,17,0))</f>
        <v/>
      </c>
      <c r="R368" s="72" t="str">
        <f t="shared" si="5"/>
        <v/>
      </c>
    </row>
    <row r="369" spans="2:18">
      <c r="B369" s="1" t="str">
        <f>IF($B$2=0,"",IF(COUNT($B$3:B368)+1&gt;$B$2,"",COUNT($B$3:B368)+1))</f>
        <v/>
      </c>
      <c r="C369" s="1" t="str">
        <f>IF(B369="","",VLOOKUP(B369,Reject!A:Q,3,0))</f>
        <v/>
      </c>
      <c r="D369" s="1" t="str">
        <f>IF(B369="","",VLOOKUP(B369,Reject!A:Q,4,0))</f>
        <v/>
      </c>
      <c r="E369" s="1" t="str">
        <f>IF(B369="","",VLOOKUP(B369,Reject!A:Q,5,0))</f>
        <v/>
      </c>
      <c r="F369" s="1" t="str">
        <f>IF(B369="","",VLOOKUP(B369,Reject!A:Q,6,0))</f>
        <v/>
      </c>
      <c r="G369" s="1" t="str">
        <f>IF(B369="","",VLOOKUP(B369,Reject!A:Q,7,0))</f>
        <v/>
      </c>
      <c r="H369" s="1" t="str">
        <f>IF(B369="","",VLOOKUP(B369,Reject!A:Q,8,0))</f>
        <v/>
      </c>
      <c r="I369" s="1" t="str">
        <f>IF(B369="","",VLOOKUP(B369,Reject!A:Q,9,0))</f>
        <v/>
      </c>
      <c r="J369" s="1" t="str">
        <f>IF(B369="","",VLOOKUP(B369,Reject!A:Q,10,0))</f>
        <v/>
      </c>
      <c r="K369" s="1" t="str">
        <f>IF(B369="","",VLOOKUP(B369,Reject!A:Q,11,0))</f>
        <v/>
      </c>
      <c r="L369" s="1" t="str">
        <f>IF(B369="","",VLOOKUP(B369,Reject!A:Q,12,0))</f>
        <v/>
      </c>
      <c r="M369" s="1" t="str">
        <f>IF(B369="","",VLOOKUP(B369,Reject!A:Q,13,0))</f>
        <v/>
      </c>
      <c r="N369" s="1" t="str">
        <f>IF(B369="","",VLOOKUP(B369,Reject!A:Q,14,0))</f>
        <v/>
      </c>
      <c r="O369" s="2" t="str">
        <f>IF(B369="","",VLOOKUP(B369,Reject!A:Q,15,0))</f>
        <v/>
      </c>
      <c r="P369" s="1" t="str">
        <f>IF(B369="","",VLOOKUP(B369,Reject!A:Q,16,0))</f>
        <v/>
      </c>
      <c r="Q369" s="1" t="str">
        <f>IF(B369="","",VLOOKUP(B369,Reject!A:Q,17,0))</f>
        <v/>
      </c>
      <c r="R369" s="72" t="str">
        <f t="shared" si="5"/>
        <v/>
      </c>
    </row>
    <row r="370" spans="2:18">
      <c r="B370" s="1" t="str">
        <f>IF($B$2=0,"",IF(COUNT($B$3:B369)+1&gt;$B$2,"",COUNT($B$3:B369)+1))</f>
        <v/>
      </c>
      <c r="C370" s="1" t="str">
        <f>IF(B370="","",VLOOKUP(B370,Reject!A:Q,3,0))</f>
        <v/>
      </c>
      <c r="D370" s="1" t="str">
        <f>IF(B370="","",VLOOKUP(B370,Reject!A:Q,4,0))</f>
        <v/>
      </c>
      <c r="E370" s="1" t="str">
        <f>IF(B370="","",VLOOKUP(B370,Reject!A:Q,5,0))</f>
        <v/>
      </c>
      <c r="F370" s="1" t="str">
        <f>IF(B370="","",VLOOKUP(B370,Reject!A:Q,6,0))</f>
        <v/>
      </c>
      <c r="G370" s="1" t="str">
        <f>IF(B370="","",VLOOKUP(B370,Reject!A:Q,7,0))</f>
        <v/>
      </c>
      <c r="H370" s="1" t="str">
        <f>IF(B370="","",VLOOKUP(B370,Reject!A:Q,8,0))</f>
        <v/>
      </c>
      <c r="I370" s="1" t="str">
        <f>IF(B370="","",VLOOKUP(B370,Reject!A:Q,9,0))</f>
        <v/>
      </c>
      <c r="J370" s="1" t="str">
        <f>IF(B370="","",VLOOKUP(B370,Reject!A:Q,10,0))</f>
        <v/>
      </c>
      <c r="K370" s="1" t="str">
        <f>IF(B370="","",VLOOKUP(B370,Reject!A:Q,11,0))</f>
        <v/>
      </c>
      <c r="L370" s="1" t="str">
        <f>IF(B370="","",VLOOKUP(B370,Reject!A:Q,12,0))</f>
        <v/>
      </c>
      <c r="M370" s="1" t="str">
        <f>IF(B370="","",VLOOKUP(B370,Reject!A:Q,13,0))</f>
        <v/>
      </c>
      <c r="N370" s="1" t="str">
        <f>IF(B370="","",VLOOKUP(B370,Reject!A:Q,14,0))</f>
        <v/>
      </c>
      <c r="O370" s="2" t="str">
        <f>IF(B370="","",VLOOKUP(B370,Reject!A:Q,15,0))</f>
        <v/>
      </c>
      <c r="P370" s="1" t="str">
        <f>IF(B370="","",VLOOKUP(B370,Reject!A:Q,16,0))</f>
        <v/>
      </c>
      <c r="Q370" s="1" t="str">
        <f>IF(B370="","",VLOOKUP(B370,Reject!A:Q,17,0))</f>
        <v/>
      </c>
      <c r="R370" s="72" t="str">
        <f t="shared" si="5"/>
        <v/>
      </c>
    </row>
    <row r="371" spans="2:18">
      <c r="B371" s="1" t="str">
        <f>IF($B$2=0,"",IF(COUNT($B$3:B370)+1&gt;$B$2,"",COUNT($B$3:B370)+1))</f>
        <v/>
      </c>
      <c r="C371" s="1" t="str">
        <f>IF(B371="","",VLOOKUP(B371,Reject!A:Q,3,0))</f>
        <v/>
      </c>
      <c r="D371" s="1" t="str">
        <f>IF(B371="","",VLOOKUP(B371,Reject!A:Q,4,0))</f>
        <v/>
      </c>
      <c r="E371" s="1" t="str">
        <f>IF(B371="","",VLOOKUP(B371,Reject!A:Q,5,0))</f>
        <v/>
      </c>
      <c r="F371" s="1" t="str">
        <f>IF(B371="","",VLOOKUP(B371,Reject!A:Q,6,0))</f>
        <v/>
      </c>
      <c r="G371" s="1" t="str">
        <f>IF(B371="","",VLOOKUP(B371,Reject!A:Q,7,0))</f>
        <v/>
      </c>
      <c r="H371" s="1" t="str">
        <f>IF(B371="","",VLOOKUP(B371,Reject!A:Q,8,0))</f>
        <v/>
      </c>
      <c r="I371" s="1" t="str">
        <f>IF(B371="","",VLOOKUP(B371,Reject!A:Q,9,0))</f>
        <v/>
      </c>
      <c r="J371" s="1" t="str">
        <f>IF(B371="","",VLOOKUP(B371,Reject!A:Q,10,0))</f>
        <v/>
      </c>
      <c r="K371" s="1" t="str">
        <f>IF(B371="","",VLOOKUP(B371,Reject!A:Q,11,0))</f>
        <v/>
      </c>
      <c r="L371" s="1" t="str">
        <f>IF(B371="","",VLOOKUP(B371,Reject!A:Q,12,0))</f>
        <v/>
      </c>
      <c r="M371" s="1" t="str">
        <f>IF(B371="","",VLOOKUP(B371,Reject!A:Q,13,0))</f>
        <v/>
      </c>
      <c r="N371" s="1" t="str">
        <f>IF(B371="","",VLOOKUP(B371,Reject!A:Q,14,0))</f>
        <v/>
      </c>
      <c r="O371" s="2" t="str">
        <f>IF(B371="","",VLOOKUP(B371,Reject!A:Q,15,0))</f>
        <v/>
      </c>
      <c r="P371" s="1" t="str">
        <f>IF(B371="","",VLOOKUP(B371,Reject!A:Q,16,0))</f>
        <v/>
      </c>
      <c r="Q371" s="1" t="str">
        <f>IF(B371="","",VLOOKUP(B371,Reject!A:Q,17,0))</f>
        <v/>
      </c>
      <c r="R371" s="72" t="str">
        <f t="shared" si="5"/>
        <v/>
      </c>
    </row>
    <row r="372" spans="2:18">
      <c r="B372" s="1" t="str">
        <f>IF($B$2=0,"",IF(COUNT($B$3:B371)+1&gt;$B$2,"",COUNT($B$3:B371)+1))</f>
        <v/>
      </c>
      <c r="C372" s="1" t="str">
        <f>IF(B372="","",VLOOKUP(B372,Reject!A:Q,3,0))</f>
        <v/>
      </c>
      <c r="D372" s="1" t="str">
        <f>IF(B372="","",VLOOKUP(B372,Reject!A:Q,4,0))</f>
        <v/>
      </c>
      <c r="E372" s="1" t="str">
        <f>IF(B372="","",VLOOKUP(B372,Reject!A:Q,5,0))</f>
        <v/>
      </c>
      <c r="F372" s="1" t="str">
        <f>IF(B372="","",VLOOKUP(B372,Reject!A:Q,6,0))</f>
        <v/>
      </c>
      <c r="G372" s="1" t="str">
        <f>IF(B372="","",VLOOKUP(B372,Reject!A:Q,7,0))</f>
        <v/>
      </c>
      <c r="H372" s="1" t="str">
        <f>IF(B372="","",VLOOKUP(B372,Reject!A:Q,8,0))</f>
        <v/>
      </c>
      <c r="I372" s="1" t="str">
        <f>IF(B372="","",VLOOKUP(B372,Reject!A:Q,9,0))</f>
        <v/>
      </c>
      <c r="J372" s="1" t="str">
        <f>IF(B372="","",VLOOKUP(B372,Reject!A:Q,10,0))</f>
        <v/>
      </c>
      <c r="K372" s="1" t="str">
        <f>IF(B372="","",VLOOKUP(B372,Reject!A:Q,11,0))</f>
        <v/>
      </c>
      <c r="L372" s="1" t="str">
        <f>IF(B372="","",VLOOKUP(B372,Reject!A:Q,12,0))</f>
        <v/>
      </c>
      <c r="M372" s="1" t="str">
        <f>IF(B372="","",VLOOKUP(B372,Reject!A:Q,13,0))</f>
        <v/>
      </c>
      <c r="N372" s="1" t="str">
        <f>IF(B372="","",VLOOKUP(B372,Reject!A:Q,14,0))</f>
        <v/>
      </c>
      <c r="O372" s="2" t="str">
        <f>IF(B372="","",VLOOKUP(B372,Reject!A:Q,15,0))</f>
        <v/>
      </c>
      <c r="P372" s="1" t="str">
        <f>IF(B372="","",VLOOKUP(B372,Reject!A:Q,16,0))</f>
        <v/>
      </c>
      <c r="Q372" s="1" t="str">
        <f>IF(B372="","",VLOOKUP(B372,Reject!A:Q,17,0))</f>
        <v/>
      </c>
      <c r="R372" s="72" t="str">
        <f t="shared" si="5"/>
        <v/>
      </c>
    </row>
    <row r="373" spans="2:18">
      <c r="B373" s="1" t="str">
        <f>IF($B$2=0,"",IF(COUNT($B$3:B372)+1&gt;$B$2,"",COUNT($B$3:B372)+1))</f>
        <v/>
      </c>
      <c r="C373" s="1" t="str">
        <f>IF(B373="","",VLOOKUP(B373,Reject!A:Q,3,0))</f>
        <v/>
      </c>
      <c r="D373" s="1" t="str">
        <f>IF(B373="","",VLOOKUP(B373,Reject!A:Q,4,0))</f>
        <v/>
      </c>
      <c r="E373" s="1" t="str">
        <f>IF(B373="","",VLOOKUP(B373,Reject!A:Q,5,0))</f>
        <v/>
      </c>
      <c r="F373" s="1" t="str">
        <f>IF(B373="","",VLOOKUP(B373,Reject!A:Q,6,0))</f>
        <v/>
      </c>
      <c r="G373" s="1" t="str">
        <f>IF(B373="","",VLOOKUP(B373,Reject!A:Q,7,0))</f>
        <v/>
      </c>
      <c r="H373" s="1" t="str">
        <f>IF(B373="","",VLOOKUP(B373,Reject!A:Q,8,0))</f>
        <v/>
      </c>
      <c r="I373" s="1" t="str">
        <f>IF(B373="","",VLOOKUP(B373,Reject!A:Q,9,0))</f>
        <v/>
      </c>
      <c r="J373" s="1" t="str">
        <f>IF(B373="","",VLOOKUP(B373,Reject!A:Q,10,0))</f>
        <v/>
      </c>
      <c r="K373" s="1" t="str">
        <f>IF(B373="","",VLOOKUP(B373,Reject!A:Q,11,0))</f>
        <v/>
      </c>
      <c r="L373" s="1" t="str">
        <f>IF(B373="","",VLOOKUP(B373,Reject!A:Q,12,0))</f>
        <v/>
      </c>
      <c r="M373" s="1" t="str">
        <f>IF(B373="","",VLOOKUP(B373,Reject!A:Q,13,0))</f>
        <v/>
      </c>
      <c r="N373" s="1" t="str">
        <f>IF(B373="","",VLOOKUP(B373,Reject!A:Q,14,0))</f>
        <v/>
      </c>
      <c r="O373" s="2" t="str">
        <f>IF(B373="","",VLOOKUP(B373,Reject!A:Q,15,0))</f>
        <v/>
      </c>
      <c r="P373" s="1" t="str">
        <f>IF(B373="","",VLOOKUP(B373,Reject!A:Q,16,0))</f>
        <v/>
      </c>
      <c r="Q373" s="1" t="str">
        <f>IF(B373="","",VLOOKUP(B373,Reject!A:Q,17,0))</f>
        <v/>
      </c>
      <c r="R373" s="72" t="str">
        <f t="shared" si="5"/>
        <v/>
      </c>
    </row>
    <row r="374" spans="2:18">
      <c r="B374" s="1" t="str">
        <f>IF($B$2=0,"",IF(COUNT($B$3:B373)+1&gt;$B$2,"",COUNT($B$3:B373)+1))</f>
        <v/>
      </c>
      <c r="C374" s="1" t="str">
        <f>IF(B374="","",VLOOKUP(B374,Reject!A:Q,3,0))</f>
        <v/>
      </c>
      <c r="D374" s="1" t="str">
        <f>IF(B374="","",VLOOKUP(B374,Reject!A:Q,4,0))</f>
        <v/>
      </c>
      <c r="E374" s="1" t="str">
        <f>IF(B374="","",VLOOKUP(B374,Reject!A:Q,5,0))</f>
        <v/>
      </c>
      <c r="F374" s="1" t="str">
        <f>IF(B374="","",VLOOKUP(B374,Reject!A:Q,6,0))</f>
        <v/>
      </c>
      <c r="G374" s="1" t="str">
        <f>IF(B374="","",VLOOKUP(B374,Reject!A:Q,7,0))</f>
        <v/>
      </c>
      <c r="H374" s="1" t="str">
        <f>IF(B374="","",VLOOKUP(B374,Reject!A:Q,8,0))</f>
        <v/>
      </c>
      <c r="I374" s="1" t="str">
        <f>IF(B374="","",VLOOKUP(B374,Reject!A:Q,9,0))</f>
        <v/>
      </c>
      <c r="J374" s="1" t="str">
        <f>IF(B374="","",VLOOKUP(B374,Reject!A:Q,10,0))</f>
        <v/>
      </c>
      <c r="K374" s="1" t="str">
        <f>IF(B374="","",VLOOKUP(B374,Reject!A:Q,11,0))</f>
        <v/>
      </c>
      <c r="L374" s="1" t="str">
        <f>IF(B374="","",VLOOKUP(B374,Reject!A:Q,12,0))</f>
        <v/>
      </c>
      <c r="M374" s="1" t="str">
        <f>IF(B374="","",VLOOKUP(B374,Reject!A:Q,13,0))</f>
        <v/>
      </c>
      <c r="N374" s="1" t="str">
        <f>IF(B374="","",VLOOKUP(B374,Reject!A:Q,14,0))</f>
        <v/>
      </c>
      <c r="O374" s="2" t="str">
        <f>IF(B374="","",VLOOKUP(B374,Reject!A:Q,15,0))</f>
        <v/>
      </c>
      <c r="P374" s="1" t="str">
        <f>IF(B374="","",VLOOKUP(B374,Reject!A:Q,16,0))</f>
        <v/>
      </c>
      <c r="Q374" s="1" t="str">
        <f>IF(B374="","",VLOOKUP(B374,Reject!A:Q,17,0))</f>
        <v/>
      </c>
      <c r="R374" s="72" t="str">
        <f t="shared" si="5"/>
        <v/>
      </c>
    </row>
    <row r="375" spans="2:18">
      <c r="B375" s="1" t="str">
        <f>IF($B$2=0,"",IF(COUNT($B$3:B374)+1&gt;$B$2,"",COUNT($B$3:B374)+1))</f>
        <v/>
      </c>
      <c r="C375" s="1" t="str">
        <f>IF(B375="","",VLOOKUP(B375,Reject!A:Q,3,0))</f>
        <v/>
      </c>
      <c r="D375" s="1" t="str">
        <f>IF(B375="","",VLOOKUP(B375,Reject!A:Q,4,0))</f>
        <v/>
      </c>
      <c r="E375" s="1" t="str">
        <f>IF(B375="","",VLOOKUP(B375,Reject!A:Q,5,0))</f>
        <v/>
      </c>
      <c r="F375" s="1" t="str">
        <f>IF(B375="","",VLOOKUP(B375,Reject!A:Q,6,0))</f>
        <v/>
      </c>
      <c r="G375" s="1" t="str">
        <f>IF(B375="","",VLOOKUP(B375,Reject!A:Q,7,0))</f>
        <v/>
      </c>
      <c r="H375" s="1" t="str">
        <f>IF(B375="","",VLOOKUP(B375,Reject!A:Q,8,0))</f>
        <v/>
      </c>
      <c r="I375" s="1" t="str">
        <f>IF(B375="","",VLOOKUP(B375,Reject!A:Q,9,0))</f>
        <v/>
      </c>
      <c r="J375" s="1" t="str">
        <f>IF(B375="","",VLOOKUP(B375,Reject!A:Q,10,0))</f>
        <v/>
      </c>
      <c r="K375" s="1" t="str">
        <f>IF(B375="","",VLOOKUP(B375,Reject!A:Q,11,0))</f>
        <v/>
      </c>
      <c r="L375" s="1" t="str">
        <f>IF(B375="","",VLOOKUP(B375,Reject!A:Q,12,0))</f>
        <v/>
      </c>
      <c r="M375" s="1" t="str">
        <f>IF(B375="","",VLOOKUP(B375,Reject!A:Q,13,0))</f>
        <v/>
      </c>
      <c r="N375" s="1" t="str">
        <f>IF(B375="","",VLOOKUP(B375,Reject!A:Q,14,0))</f>
        <v/>
      </c>
      <c r="O375" s="2" t="str">
        <f>IF(B375="","",VLOOKUP(B375,Reject!A:Q,15,0))</f>
        <v/>
      </c>
      <c r="P375" s="1" t="str">
        <f>IF(B375="","",VLOOKUP(B375,Reject!A:Q,16,0))</f>
        <v/>
      </c>
      <c r="Q375" s="1" t="str">
        <f>IF(B375="","",VLOOKUP(B375,Reject!A:Q,17,0))</f>
        <v/>
      </c>
      <c r="R375" s="72" t="str">
        <f t="shared" si="5"/>
        <v/>
      </c>
    </row>
    <row r="376" spans="2:18">
      <c r="B376" s="1" t="str">
        <f>IF($B$2=0,"",IF(COUNT($B$3:B375)+1&gt;$B$2,"",COUNT($B$3:B375)+1))</f>
        <v/>
      </c>
      <c r="C376" s="1" t="str">
        <f>IF(B376="","",VLOOKUP(B376,Reject!A:Q,3,0))</f>
        <v/>
      </c>
      <c r="D376" s="1" t="str">
        <f>IF(B376="","",VLOOKUP(B376,Reject!A:Q,4,0))</f>
        <v/>
      </c>
      <c r="E376" s="1" t="str">
        <f>IF(B376="","",VLOOKUP(B376,Reject!A:Q,5,0))</f>
        <v/>
      </c>
      <c r="F376" s="1" t="str">
        <f>IF(B376="","",VLOOKUP(B376,Reject!A:Q,6,0))</f>
        <v/>
      </c>
      <c r="G376" s="1" t="str">
        <f>IF(B376="","",VLOOKUP(B376,Reject!A:Q,7,0))</f>
        <v/>
      </c>
      <c r="H376" s="1" t="str">
        <f>IF(B376="","",VLOOKUP(B376,Reject!A:Q,8,0))</f>
        <v/>
      </c>
      <c r="I376" s="1" t="str">
        <f>IF(B376="","",VLOOKUP(B376,Reject!A:Q,9,0))</f>
        <v/>
      </c>
      <c r="J376" s="1" t="str">
        <f>IF(B376="","",VLOOKUP(B376,Reject!A:Q,10,0))</f>
        <v/>
      </c>
      <c r="K376" s="1" t="str">
        <f>IF(B376="","",VLOOKUP(B376,Reject!A:Q,11,0))</f>
        <v/>
      </c>
      <c r="L376" s="1" t="str">
        <f>IF(B376="","",VLOOKUP(B376,Reject!A:Q,12,0))</f>
        <v/>
      </c>
      <c r="M376" s="1" t="str">
        <f>IF(B376="","",VLOOKUP(B376,Reject!A:Q,13,0))</f>
        <v/>
      </c>
      <c r="N376" s="1" t="str">
        <f>IF(B376="","",VLOOKUP(B376,Reject!A:Q,14,0))</f>
        <v/>
      </c>
      <c r="O376" s="2" t="str">
        <f>IF(B376="","",VLOOKUP(B376,Reject!A:Q,15,0))</f>
        <v/>
      </c>
      <c r="P376" s="1" t="str">
        <f>IF(B376="","",VLOOKUP(B376,Reject!A:Q,16,0))</f>
        <v/>
      </c>
      <c r="Q376" s="1" t="str">
        <f>IF(B376="","",VLOOKUP(B376,Reject!A:Q,17,0))</f>
        <v/>
      </c>
      <c r="R376" s="72" t="str">
        <f t="shared" si="5"/>
        <v/>
      </c>
    </row>
    <row r="377" spans="2:18">
      <c r="B377" s="1" t="str">
        <f>IF($B$2=0,"",IF(COUNT($B$3:B376)+1&gt;$B$2,"",COUNT($B$3:B376)+1))</f>
        <v/>
      </c>
      <c r="C377" s="1" t="str">
        <f>IF(B377="","",VLOOKUP(B377,Reject!A:Q,3,0))</f>
        <v/>
      </c>
      <c r="D377" s="1" t="str">
        <f>IF(B377="","",VLOOKUP(B377,Reject!A:Q,4,0))</f>
        <v/>
      </c>
      <c r="E377" s="1" t="str">
        <f>IF(B377="","",VLOOKUP(B377,Reject!A:Q,5,0))</f>
        <v/>
      </c>
      <c r="F377" s="1" t="str">
        <f>IF(B377="","",VLOOKUP(B377,Reject!A:Q,6,0))</f>
        <v/>
      </c>
      <c r="G377" s="1" t="str">
        <f>IF(B377="","",VLOOKUP(B377,Reject!A:Q,7,0))</f>
        <v/>
      </c>
      <c r="H377" s="1" t="str">
        <f>IF(B377="","",VLOOKUP(B377,Reject!A:Q,8,0))</f>
        <v/>
      </c>
      <c r="I377" s="1" t="str">
        <f>IF(B377="","",VLOOKUP(B377,Reject!A:Q,9,0))</f>
        <v/>
      </c>
      <c r="J377" s="1" t="str">
        <f>IF(B377="","",VLOOKUP(B377,Reject!A:Q,10,0))</f>
        <v/>
      </c>
      <c r="K377" s="1" t="str">
        <f>IF(B377="","",VLOOKUP(B377,Reject!A:Q,11,0))</f>
        <v/>
      </c>
      <c r="L377" s="1" t="str">
        <f>IF(B377="","",VLOOKUP(B377,Reject!A:Q,12,0))</f>
        <v/>
      </c>
      <c r="M377" s="1" t="str">
        <f>IF(B377="","",VLOOKUP(B377,Reject!A:Q,13,0))</f>
        <v/>
      </c>
      <c r="N377" s="1" t="str">
        <f>IF(B377="","",VLOOKUP(B377,Reject!A:Q,14,0))</f>
        <v/>
      </c>
      <c r="O377" s="2" t="str">
        <f>IF(B377="","",VLOOKUP(B377,Reject!A:Q,15,0))</f>
        <v/>
      </c>
      <c r="P377" s="1" t="str">
        <f>IF(B377="","",VLOOKUP(B377,Reject!A:Q,16,0))</f>
        <v/>
      </c>
      <c r="Q377" s="1" t="str">
        <f>IF(B377="","",VLOOKUP(B377,Reject!A:Q,17,0))</f>
        <v/>
      </c>
      <c r="R377" s="72" t="str">
        <f t="shared" si="5"/>
        <v/>
      </c>
    </row>
    <row r="378" spans="2:18">
      <c r="B378" s="1" t="str">
        <f>IF($B$2=0,"",IF(COUNT($B$3:B377)+1&gt;$B$2,"",COUNT($B$3:B377)+1))</f>
        <v/>
      </c>
      <c r="C378" s="1" t="str">
        <f>IF(B378="","",VLOOKUP(B378,Reject!A:Q,3,0))</f>
        <v/>
      </c>
      <c r="D378" s="1" t="str">
        <f>IF(B378="","",VLOOKUP(B378,Reject!A:Q,4,0))</f>
        <v/>
      </c>
      <c r="E378" s="1" t="str">
        <f>IF(B378="","",VLOOKUP(B378,Reject!A:Q,5,0))</f>
        <v/>
      </c>
      <c r="F378" s="1" t="str">
        <f>IF(B378="","",VLOOKUP(B378,Reject!A:Q,6,0))</f>
        <v/>
      </c>
      <c r="G378" s="1" t="str">
        <f>IF(B378="","",VLOOKUP(B378,Reject!A:Q,7,0))</f>
        <v/>
      </c>
      <c r="H378" s="1" t="str">
        <f>IF(B378="","",VLOOKUP(B378,Reject!A:Q,8,0))</f>
        <v/>
      </c>
      <c r="I378" s="1" t="str">
        <f>IF(B378="","",VLOOKUP(B378,Reject!A:Q,9,0))</f>
        <v/>
      </c>
      <c r="J378" s="1" t="str">
        <f>IF(B378="","",VLOOKUP(B378,Reject!A:Q,10,0))</f>
        <v/>
      </c>
      <c r="K378" s="1" t="str">
        <f>IF(B378="","",VLOOKUP(B378,Reject!A:Q,11,0))</f>
        <v/>
      </c>
      <c r="L378" s="1" t="str">
        <f>IF(B378="","",VLOOKUP(B378,Reject!A:Q,12,0))</f>
        <v/>
      </c>
      <c r="M378" s="1" t="str">
        <f>IF(B378="","",VLOOKUP(B378,Reject!A:Q,13,0))</f>
        <v/>
      </c>
      <c r="N378" s="1" t="str">
        <f>IF(B378="","",VLOOKUP(B378,Reject!A:Q,14,0))</f>
        <v/>
      </c>
      <c r="O378" s="2" t="str">
        <f>IF(B378="","",VLOOKUP(B378,Reject!A:Q,15,0))</f>
        <v/>
      </c>
      <c r="P378" s="1" t="str">
        <f>IF(B378="","",VLOOKUP(B378,Reject!A:Q,16,0))</f>
        <v/>
      </c>
      <c r="Q378" s="1" t="str">
        <f>IF(B378="","",VLOOKUP(B378,Reject!A:Q,17,0))</f>
        <v/>
      </c>
      <c r="R378" s="72" t="str">
        <f t="shared" si="5"/>
        <v/>
      </c>
    </row>
    <row r="379" spans="2:18">
      <c r="B379" s="1" t="str">
        <f>IF($B$2=0,"",IF(COUNT($B$3:B378)+1&gt;$B$2,"",COUNT($B$3:B378)+1))</f>
        <v/>
      </c>
      <c r="C379" s="1" t="str">
        <f>IF(B379="","",VLOOKUP(B379,Reject!A:Q,3,0))</f>
        <v/>
      </c>
      <c r="D379" s="1" t="str">
        <f>IF(B379="","",VLOOKUP(B379,Reject!A:Q,4,0))</f>
        <v/>
      </c>
      <c r="E379" s="1" t="str">
        <f>IF(B379="","",VLOOKUP(B379,Reject!A:Q,5,0))</f>
        <v/>
      </c>
      <c r="F379" s="1" t="str">
        <f>IF(B379="","",VLOOKUP(B379,Reject!A:Q,6,0))</f>
        <v/>
      </c>
      <c r="G379" s="1" t="str">
        <f>IF(B379="","",VLOOKUP(B379,Reject!A:Q,7,0))</f>
        <v/>
      </c>
      <c r="H379" s="1" t="str">
        <f>IF(B379="","",VLOOKUP(B379,Reject!A:Q,8,0))</f>
        <v/>
      </c>
      <c r="I379" s="1" t="str">
        <f>IF(B379="","",VLOOKUP(B379,Reject!A:Q,9,0))</f>
        <v/>
      </c>
      <c r="J379" s="1" t="str">
        <f>IF(B379="","",VLOOKUP(B379,Reject!A:Q,10,0))</f>
        <v/>
      </c>
      <c r="K379" s="1" t="str">
        <f>IF(B379="","",VLOOKUP(B379,Reject!A:Q,11,0))</f>
        <v/>
      </c>
      <c r="L379" s="1" t="str">
        <f>IF(B379="","",VLOOKUP(B379,Reject!A:Q,12,0))</f>
        <v/>
      </c>
      <c r="M379" s="1" t="str">
        <f>IF(B379="","",VLOOKUP(B379,Reject!A:Q,13,0))</f>
        <v/>
      </c>
      <c r="N379" s="1" t="str">
        <f>IF(B379="","",VLOOKUP(B379,Reject!A:Q,14,0))</f>
        <v/>
      </c>
      <c r="O379" s="2" t="str">
        <f>IF(B379="","",VLOOKUP(B379,Reject!A:Q,15,0))</f>
        <v/>
      </c>
      <c r="P379" s="1" t="str">
        <f>IF(B379="","",VLOOKUP(B379,Reject!A:Q,16,0))</f>
        <v/>
      </c>
      <c r="Q379" s="1" t="str">
        <f>IF(B379="","",VLOOKUP(B379,Reject!A:Q,17,0))</f>
        <v/>
      </c>
      <c r="R379" s="72" t="str">
        <f t="shared" si="5"/>
        <v/>
      </c>
    </row>
    <row r="380" spans="2:18">
      <c r="B380" s="1" t="str">
        <f>IF($B$2=0,"",IF(COUNT($B$3:B379)+1&gt;$B$2,"",COUNT($B$3:B379)+1))</f>
        <v/>
      </c>
      <c r="C380" s="1" t="str">
        <f>IF(B380="","",VLOOKUP(B380,Reject!A:Q,3,0))</f>
        <v/>
      </c>
      <c r="D380" s="1" t="str">
        <f>IF(B380="","",VLOOKUP(B380,Reject!A:Q,4,0))</f>
        <v/>
      </c>
      <c r="E380" s="1" t="str">
        <f>IF(B380="","",VLOOKUP(B380,Reject!A:Q,5,0))</f>
        <v/>
      </c>
      <c r="F380" s="1" t="str">
        <f>IF(B380="","",VLOOKUP(B380,Reject!A:Q,6,0))</f>
        <v/>
      </c>
      <c r="G380" s="1" t="str">
        <f>IF(B380="","",VLOOKUP(B380,Reject!A:Q,7,0))</f>
        <v/>
      </c>
      <c r="H380" s="1" t="str">
        <f>IF(B380="","",VLOOKUP(B380,Reject!A:Q,8,0))</f>
        <v/>
      </c>
      <c r="I380" s="1" t="str">
        <f>IF(B380="","",VLOOKUP(B380,Reject!A:Q,9,0))</f>
        <v/>
      </c>
      <c r="J380" s="1" t="str">
        <f>IF(B380="","",VLOOKUP(B380,Reject!A:Q,10,0))</f>
        <v/>
      </c>
      <c r="K380" s="1" t="str">
        <f>IF(B380="","",VLOOKUP(B380,Reject!A:Q,11,0))</f>
        <v/>
      </c>
      <c r="L380" s="1" t="str">
        <f>IF(B380="","",VLOOKUP(B380,Reject!A:Q,12,0))</f>
        <v/>
      </c>
      <c r="M380" s="1" t="str">
        <f>IF(B380="","",VLOOKUP(B380,Reject!A:Q,13,0))</f>
        <v/>
      </c>
      <c r="N380" s="1" t="str">
        <f>IF(B380="","",VLOOKUP(B380,Reject!A:Q,14,0))</f>
        <v/>
      </c>
      <c r="O380" s="2" t="str">
        <f>IF(B380="","",VLOOKUP(B380,Reject!A:Q,15,0))</f>
        <v/>
      </c>
      <c r="P380" s="1" t="str">
        <f>IF(B380="","",VLOOKUP(B380,Reject!A:Q,16,0))</f>
        <v/>
      </c>
      <c r="Q380" s="1" t="str">
        <f>IF(B380="","",VLOOKUP(B380,Reject!A:Q,17,0))</f>
        <v/>
      </c>
      <c r="R380" s="72" t="str">
        <f t="shared" si="5"/>
        <v/>
      </c>
    </row>
    <row r="381" spans="2:18">
      <c r="B381" s="1" t="str">
        <f>IF($B$2=0,"",IF(COUNT($B$3:B380)+1&gt;$B$2,"",COUNT($B$3:B380)+1))</f>
        <v/>
      </c>
      <c r="C381" s="1" t="str">
        <f>IF(B381="","",VLOOKUP(B381,Reject!A:Q,3,0))</f>
        <v/>
      </c>
      <c r="D381" s="1" t="str">
        <f>IF(B381="","",VLOOKUP(B381,Reject!A:Q,4,0))</f>
        <v/>
      </c>
      <c r="E381" s="1" t="str">
        <f>IF(B381="","",VLOOKUP(B381,Reject!A:Q,5,0))</f>
        <v/>
      </c>
      <c r="F381" s="1" t="str">
        <f>IF(B381="","",VLOOKUP(B381,Reject!A:Q,6,0))</f>
        <v/>
      </c>
      <c r="G381" s="1" t="str">
        <f>IF(B381="","",VLOOKUP(B381,Reject!A:Q,7,0))</f>
        <v/>
      </c>
      <c r="H381" s="1" t="str">
        <f>IF(B381="","",VLOOKUP(B381,Reject!A:Q,8,0))</f>
        <v/>
      </c>
      <c r="I381" s="1" t="str">
        <f>IF(B381="","",VLOOKUP(B381,Reject!A:Q,9,0))</f>
        <v/>
      </c>
      <c r="J381" s="1" t="str">
        <f>IF(B381="","",VLOOKUP(B381,Reject!A:Q,10,0))</f>
        <v/>
      </c>
      <c r="K381" s="1" t="str">
        <f>IF(B381="","",VLOOKUP(B381,Reject!A:Q,11,0))</f>
        <v/>
      </c>
      <c r="L381" s="1" t="str">
        <f>IF(B381="","",VLOOKUP(B381,Reject!A:Q,12,0))</f>
        <v/>
      </c>
      <c r="M381" s="1" t="str">
        <f>IF(B381="","",VLOOKUP(B381,Reject!A:Q,13,0))</f>
        <v/>
      </c>
      <c r="N381" s="1" t="str">
        <f>IF(B381="","",VLOOKUP(B381,Reject!A:Q,14,0))</f>
        <v/>
      </c>
      <c r="O381" s="2" t="str">
        <f>IF(B381="","",VLOOKUP(B381,Reject!A:Q,15,0))</f>
        <v/>
      </c>
      <c r="P381" s="1" t="str">
        <f>IF(B381="","",VLOOKUP(B381,Reject!A:Q,16,0))</f>
        <v/>
      </c>
      <c r="Q381" s="1" t="str">
        <f>IF(B381="","",VLOOKUP(B381,Reject!A:Q,17,0))</f>
        <v/>
      </c>
      <c r="R381" s="72" t="str">
        <f t="shared" si="5"/>
        <v/>
      </c>
    </row>
    <row r="382" spans="2:18">
      <c r="B382" s="1" t="str">
        <f>IF($B$2=0,"",IF(COUNT($B$3:B381)+1&gt;$B$2,"",COUNT($B$3:B381)+1))</f>
        <v/>
      </c>
      <c r="C382" s="1" t="str">
        <f>IF(B382="","",VLOOKUP(B382,Reject!A:Q,3,0))</f>
        <v/>
      </c>
      <c r="D382" s="1" t="str">
        <f>IF(B382="","",VLOOKUP(B382,Reject!A:Q,4,0))</f>
        <v/>
      </c>
      <c r="E382" s="1" t="str">
        <f>IF(B382="","",VLOOKUP(B382,Reject!A:Q,5,0))</f>
        <v/>
      </c>
      <c r="F382" s="1" t="str">
        <f>IF(B382="","",VLOOKUP(B382,Reject!A:Q,6,0))</f>
        <v/>
      </c>
      <c r="G382" s="1" t="str">
        <f>IF(B382="","",VLOOKUP(B382,Reject!A:Q,7,0))</f>
        <v/>
      </c>
      <c r="H382" s="1" t="str">
        <f>IF(B382="","",VLOOKUP(B382,Reject!A:Q,8,0))</f>
        <v/>
      </c>
      <c r="I382" s="1" t="str">
        <f>IF(B382="","",VLOOKUP(B382,Reject!A:Q,9,0))</f>
        <v/>
      </c>
      <c r="J382" s="1" t="str">
        <f>IF(B382="","",VLOOKUP(B382,Reject!A:Q,10,0))</f>
        <v/>
      </c>
      <c r="K382" s="1" t="str">
        <f>IF(B382="","",VLOOKUP(B382,Reject!A:Q,11,0))</f>
        <v/>
      </c>
      <c r="L382" s="1" t="str">
        <f>IF(B382="","",VLOOKUP(B382,Reject!A:Q,12,0))</f>
        <v/>
      </c>
      <c r="M382" s="1" t="str">
        <f>IF(B382="","",VLOOKUP(B382,Reject!A:Q,13,0))</f>
        <v/>
      </c>
      <c r="N382" s="1" t="str">
        <f>IF(B382="","",VLOOKUP(B382,Reject!A:Q,14,0))</f>
        <v/>
      </c>
      <c r="O382" s="2" t="str">
        <f>IF(B382="","",VLOOKUP(B382,Reject!A:Q,15,0))</f>
        <v/>
      </c>
      <c r="P382" s="1" t="str">
        <f>IF(B382="","",VLOOKUP(B382,Reject!A:Q,16,0))</f>
        <v/>
      </c>
      <c r="Q382" s="1" t="str">
        <f>IF(B382="","",VLOOKUP(B382,Reject!A:Q,17,0))</f>
        <v/>
      </c>
      <c r="R382" s="72" t="str">
        <f t="shared" si="5"/>
        <v/>
      </c>
    </row>
    <row r="383" spans="2:18">
      <c r="B383" s="1" t="str">
        <f>IF($B$2=0,"",IF(COUNT($B$3:B382)+1&gt;$B$2,"",COUNT($B$3:B382)+1))</f>
        <v/>
      </c>
      <c r="C383" s="1" t="str">
        <f>IF(B383="","",VLOOKUP(B383,Reject!A:Q,3,0))</f>
        <v/>
      </c>
      <c r="D383" s="1" t="str">
        <f>IF(B383="","",VLOOKUP(B383,Reject!A:Q,4,0))</f>
        <v/>
      </c>
      <c r="E383" s="1" t="str">
        <f>IF(B383="","",VLOOKUP(B383,Reject!A:Q,5,0))</f>
        <v/>
      </c>
      <c r="F383" s="1" t="str">
        <f>IF(B383="","",VLOOKUP(B383,Reject!A:Q,6,0))</f>
        <v/>
      </c>
      <c r="G383" s="1" t="str">
        <f>IF(B383="","",VLOOKUP(B383,Reject!A:Q,7,0))</f>
        <v/>
      </c>
      <c r="H383" s="1" t="str">
        <f>IF(B383="","",VLOOKUP(B383,Reject!A:Q,8,0))</f>
        <v/>
      </c>
      <c r="I383" s="1" t="str">
        <f>IF(B383="","",VLOOKUP(B383,Reject!A:Q,9,0))</f>
        <v/>
      </c>
      <c r="J383" s="1" t="str">
        <f>IF(B383="","",VLOOKUP(B383,Reject!A:Q,10,0))</f>
        <v/>
      </c>
      <c r="K383" s="1" t="str">
        <f>IF(B383="","",VLOOKUP(B383,Reject!A:Q,11,0))</f>
        <v/>
      </c>
      <c r="L383" s="1" t="str">
        <f>IF(B383="","",VLOOKUP(B383,Reject!A:Q,12,0))</f>
        <v/>
      </c>
      <c r="M383" s="1" t="str">
        <f>IF(B383="","",VLOOKUP(B383,Reject!A:Q,13,0))</f>
        <v/>
      </c>
      <c r="N383" s="1" t="str">
        <f>IF(B383="","",VLOOKUP(B383,Reject!A:Q,14,0))</f>
        <v/>
      </c>
      <c r="O383" s="2" t="str">
        <f>IF(B383="","",VLOOKUP(B383,Reject!A:Q,15,0))</f>
        <v/>
      </c>
      <c r="P383" s="1" t="str">
        <f>IF(B383="","",VLOOKUP(B383,Reject!A:Q,16,0))</f>
        <v/>
      </c>
      <c r="Q383" s="1" t="str">
        <f>IF(B383="","",VLOOKUP(B383,Reject!A:Q,17,0))</f>
        <v/>
      </c>
      <c r="R383" s="72" t="str">
        <f t="shared" si="5"/>
        <v/>
      </c>
    </row>
    <row r="384" spans="2:18">
      <c r="B384" s="1" t="str">
        <f>IF($B$2=0,"",IF(COUNT($B$3:B383)+1&gt;$B$2,"",COUNT($B$3:B383)+1))</f>
        <v/>
      </c>
      <c r="C384" s="1" t="str">
        <f>IF(B384="","",VLOOKUP(B384,Reject!A:Q,3,0))</f>
        <v/>
      </c>
      <c r="D384" s="1" t="str">
        <f>IF(B384="","",VLOOKUP(B384,Reject!A:Q,4,0))</f>
        <v/>
      </c>
      <c r="E384" s="1" t="str">
        <f>IF(B384="","",VLOOKUP(B384,Reject!A:Q,5,0))</f>
        <v/>
      </c>
      <c r="F384" s="1" t="str">
        <f>IF(B384="","",VLOOKUP(B384,Reject!A:Q,6,0))</f>
        <v/>
      </c>
      <c r="G384" s="1" t="str">
        <f>IF(B384="","",VLOOKUP(B384,Reject!A:Q,7,0))</f>
        <v/>
      </c>
      <c r="H384" s="1" t="str">
        <f>IF(B384="","",VLOOKUP(B384,Reject!A:Q,8,0))</f>
        <v/>
      </c>
      <c r="I384" s="1" t="str">
        <f>IF(B384="","",VLOOKUP(B384,Reject!A:Q,9,0))</f>
        <v/>
      </c>
      <c r="J384" s="1" t="str">
        <f>IF(B384="","",VLOOKUP(B384,Reject!A:Q,10,0))</f>
        <v/>
      </c>
      <c r="K384" s="1" t="str">
        <f>IF(B384="","",VLOOKUP(B384,Reject!A:Q,11,0))</f>
        <v/>
      </c>
      <c r="L384" s="1" t="str">
        <f>IF(B384="","",VLOOKUP(B384,Reject!A:Q,12,0))</f>
        <v/>
      </c>
      <c r="M384" s="1" t="str">
        <f>IF(B384="","",VLOOKUP(B384,Reject!A:Q,13,0))</f>
        <v/>
      </c>
      <c r="N384" s="1" t="str">
        <f>IF(B384="","",VLOOKUP(B384,Reject!A:Q,14,0))</f>
        <v/>
      </c>
      <c r="O384" s="2" t="str">
        <f>IF(B384="","",VLOOKUP(B384,Reject!A:Q,15,0))</f>
        <v/>
      </c>
      <c r="P384" s="1" t="str">
        <f>IF(B384="","",VLOOKUP(B384,Reject!A:Q,16,0))</f>
        <v/>
      </c>
      <c r="Q384" s="1" t="str">
        <f>IF(B384="","",VLOOKUP(B384,Reject!A:Q,17,0))</f>
        <v/>
      </c>
      <c r="R384" s="72" t="str">
        <f t="shared" si="5"/>
        <v/>
      </c>
    </row>
    <row r="385" spans="2:18">
      <c r="B385" s="1" t="str">
        <f>IF($B$2=0,"",IF(COUNT($B$3:B384)+1&gt;$B$2,"",COUNT($B$3:B384)+1))</f>
        <v/>
      </c>
      <c r="C385" s="1" t="str">
        <f>IF(B385="","",VLOOKUP(B385,Reject!A:Q,3,0))</f>
        <v/>
      </c>
      <c r="D385" s="1" t="str">
        <f>IF(B385="","",VLOOKUP(B385,Reject!A:Q,4,0))</f>
        <v/>
      </c>
      <c r="E385" s="1" t="str">
        <f>IF(B385="","",VLOOKUP(B385,Reject!A:Q,5,0))</f>
        <v/>
      </c>
      <c r="F385" s="1" t="str">
        <f>IF(B385="","",VLOOKUP(B385,Reject!A:Q,6,0))</f>
        <v/>
      </c>
      <c r="G385" s="1" t="str">
        <f>IF(B385="","",VLOOKUP(B385,Reject!A:Q,7,0))</f>
        <v/>
      </c>
      <c r="H385" s="1" t="str">
        <f>IF(B385="","",VLOOKUP(B385,Reject!A:Q,8,0))</f>
        <v/>
      </c>
      <c r="I385" s="1" t="str">
        <f>IF(B385="","",VLOOKUP(B385,Reject!A:Q,9,0))</f>
        <v/>
      </c>
      <c r="J385" s="1" t="str">
        <f>IF(B385="","",VLOOKUP(B385,Reject!A:Q,10,0))</f>
        <v/>
      </c>
      <c r="K385" s="1" t="str">
        <f>IF(B385="","",VLOOKUP(B385,Reject!A:Q,11,0))</f>
        <v/>
      </c>
      <c r="L385" s="1" t="str">
        <f>IF(B385="","",VLOOKUP(B385,Reject!A:Q,12,0))</f>
        <v/>
      </c>
      <c r="M385" s="1" t="str">
        <f>IF(B385="","",VLOOKUP(B385,Reject!A:Q,13,0))</f>
        <v/>
      </c>
      <c r="N385" s="1" t="str">
        <f>IF(B385="","",VLOOKUP(B385,Reject!A:Q,14,0))</f>
        <v/>
      </c>
      <c r="O385" s="2" t="str">
        <f>IF(B385="","",VLOOKUP(B385,Reject!A:Q,15,0))</f>
        <v/>
      </c>
      <c r="P385" s="1" t="str">
        <f>IF(B385="","",VLOOKUP(B385,Reject!A:Q,16,0))</f>
        <v/>
      </c>
      <c r="Q385" s="1" t="str">
        <f>IF(B385="","",VLOOKUP(B385,Reject!A:Q,17,0))</f>
        <v/>
      </c>
      <c r="R385" s="72" t="str">
        <f t="shared" si="5"/>
        <v/>
      </c>
    </row>
    <row r="386" spans="2:18">
      <c r="B386" s="1" t="str">
        <f>IF($B$2=0,"",IF(COUNT($B$3:B385)+1&gt;$B$2,"",COUNT($B$3:B385)+1))</f>
        <v/>
      </c>
      <c r="C386" s="1" t="str">
        <f>IF(B386="","",VLOOKUP(B386,Reject!A:Q,3,0))</f>
        <v/>
      </c>
      <c r="D386" s="1" t="str">
        <f>IF(B386="","",VLOOKUP(B386,Reject!A:Q,4,0))</f>
        <v/>
      </c>
      <c r="E386" s="1" t="str">
        <f>IF(B386="","",VLOOKUP(B386,Reject!A:Q,5,0))</f>
        <v/>
      </c>
      <c r="F386" s="1" t="str">
        <f>IF(B386="","",VLOOKUP(B386,Reject!A:Q,6,0))</f>
        <v/>
      </c>
      <c r="G386" s="1" t="str">
        <f>IF(B386="","",VLOOKUP(B386,Reject!A:Q,7,0))</f>
        <v/>
      </c>
      <c r="H386" s="1" t="str">
        <f>IF(B386="","",VLOOKUP(B386,Reject!A:Q,8,0))</f>
        <v/>
      </c>
      <c r="I386" s="1" t="str">
        <f>IF(B386="","",VLOOKUP(B386,Reject!A:Q,9,0))</f>
        <v/>
      </c>
      <c r="J386" s="1" t="str">
        <f>IF(B386="","",VLOOKUP(B386,Reject!A:Q,10,0))</f>
        <v/>
      </c>
      <c r="K386" s="1" t="str">
        <f>IF(B386="","",VLOOKUP(B386,Reject!A:Q,11,0))</f>
        <v/>
      </c>
      <c r="L386" s="1" t="str">
        <f>IF(B386="","",VLOOKUP(B386,Reject!A:Q,12,0))</f>
        <v/>
      </c>
      <c r="M386" s="1" t="str">
        <f>IF(B386="","",VLOOKUP(B386,Reject!A:Q,13,0))</f>
        <v/>
      </c>
      <c r="N386" s="1" t="str">
        <f>IF(B386="","",VLOOKUP(B386,Reject!A:Q,14,0))</f>
        <v/>
      </c>
      <c r="O386" s="2" t="str">
        <f>IF(B386="","",VLOOKUP(B386,Reject!A:Q,15,0))</f>
        <v/>
      </c>
      <c r="P386" s="1" t="str">
        <f>IF(B386="","",VLOOKUP(B386,Reject!A:Q,16,0))</f>
        <v/>
      </c>
      <c r="Q386" s="1" t="str">
        <f>IF(B386="","",VLOOKUP(B386,Reject!A:Q,17,0))</f>
        <v/>
      </c>
      <c r="R386" s="72" t="str">
        <f t="shared" si="5"/>
        <v/>
      </c>
    </row>
    <row r="387" spans="2:18">
      <c r="B387" s="1" t="str">
        <f>IF($B$2=0,"",IF(COUNT($B$3:B386)+1&gt;$B$2,"",COUNT($B$3:B386)+1))</f>
        <v/>
      </c>
      <c r="C387" s="1" t="str">
        <f>IF(B387="","",VLOOKUP(B387,Reject!A:Q,3,0))</f>
        <v/>
      </c>
      <c r="D387" s="1" t="str">
        <f>IF(B387="","",VLOOKUP(B387,Reject!A:Q,4,0))</f>
        <v/>
      </c>
      <c r="E387" s="1" t="str">
        <f>IF(B387="","",VLOOKUP(B387,Reject!A:Q,5,0))</f>
        <v/>
      </c>
      <c r="F387" s="1" t="str">
        <f>IF(B387="","",VLOOKUP(B387,Reject!A:Q,6,0))</f>
        <v/>
      </c>
      <c r="G387" s="1" t="str">
        <f>IF(B387="","",VLOOKUP(B387,Reject!A:Q,7,0))</f>
        <v/>
      </c>
      <c r="H387" s="1" t="str">
        <f>IF(B387="","",VLOOKUP(B387,Reject!A:Q,8,0))</f>
        <v/>
      </c>
      <c r="I387" s="1" t="str">
        <f>IF(B387="","",VLOOKUP(B387,Reject!A:Q,9,0))</f>
        <v/>
      </c>
      <c r="J387" s="1" t="str">
        <f>IF(B387="","",VLOOKUP(B387,Reject!A:Q,10,0))</f>
        <v/>
      </c>
      <c r="K387" s="1" t="str">
        <f>IF(B387="","",VLOOKUP(B387,Reject!A:Q,11,0))</f>
        <v/>
      </c>
      <c r="L387" s="1" t="str">
        <f>IF(B387="","",VLOOKUP(B387,Reject!A:Q,12,0))</f>
        <v/>
      </c>
      <c r="M387" s="1" t="str">
        <f>IF(B387="","",VLOOKUP(B387,Reject!A:Q,13,0))</f>
        <v/>
      </c>
      <c r="N387" s="1" t="str">
        <f>IF(B387="","",VLOOKUP(B387,Reject!A:Q,14,0))</f>
        <v/>
      </c>
      <c r="O387" s="2" t="str">
        <f>IF(B387="","",VLOOKUP(B387,Reject!A:Q,15,0))</f>
        <v/>
      </c>
      <c r="P387" s="1" t="str">
        <f>IF(B387="","",VLOOKUP(B387,Reject!A:Q,16,0))</f>
        <v/>
      </c>
      <c r="Q387" s="1" t="str">
        <f>IF(B387="","",VLOOKUP(B387,Reject!A:Q,17,0))</f>
        <v/>
      </c>
      <c r="R387" s="72" t="str">
        <f t="shared" si="5"/>
        <v/>
      </c>
    </row>
    <row r="388" spans="2:18">
      <c r="B388" s="1" t="str">
        <f>IF($B$2=0,"",IF(COUNT($B$3:B387)+1&gt;$B$2,"",COUNT($B$3:B387)+1))</f>
        <v/>
      </c>
      <c r="C388" s="1" t="str">
        <f>IF(B388="","",VLOOKUP(B388,Reject!A:Q,3,0))</f>
        <v/>
      </c>
      <c r="D388" s="1" t="str">
        <f>IF(B388="","",VLOOKUP(B388,Reject!A:Q,4,0))</f>
        <v/>
      </c>
      <c r="E388" s="1" t="str">
        <f>IF(B388="","",VLOOKUP(B388,Reject!A:Q,5,0))</f>
        <v/>
      </c>
      <c r="F388" s="1" t="str">
        <f>IF(B388="","",VLOOKUP(B388,Reject!A:Q,6,0))</f>
        <v/>
      </c>
      <c r="G388" s="1" t="str">
        <f>IF(B388="","",VLOOKUP(B388,Reject!A:Q,7,0))</f>
        <v/>
      </c>
      <c r="H388" s="1" t="str">
        <f>IF(B388="","",VLOOKUP(B388,Reject!A:Q,8,0))</f>
        <v/>
      </c>
      <c r="I388" s="1" t="str">
        <f>IF(B388="","",VLOOKUP(B388,Reject!A:Q,9,0))</f>
        <v/>
      </c>
      <c r="J388" s="1" t="str">
        <f>IF(B388="","",VLOOKUP(B388,Reject!A:Q,10,0))</f>
        <v/>
      </c>
      <c r="K388" s="1" t="str">
        <f>IF(B388="","",VLOOKUP(B388,Reject!A:Q,11,0))</f>
        <v/>
      </c>
      <c r="L388" s="1" t="str">
        <f>IF(B388="","",VLOOKUP(B388,Reject!A:Q,12,0))</f>
        <v/>
      </c>
      <c r="M388" s="1" t="str">
        <f>IF(B388="","",VLOOKUP(B388,Reject!A:Q,13,0))</f>
        <v/>
      </c>
      <c r="N388" s="1" t="str">
        <f>IF(B388="","",VLOOKUP(B388,Reject!A:Q,14,0))</f>
        <v/>
      </c>
      <c r="O388" s="2" t="str">
        <f>IF(B388="","",VLOOKUP(B388,Reject!A:Q,15,0))</f>
        <v/>
      </c>
      <c r="P388" s="1" t="str">
        <f>IF(B388="","",VLOOKUP(B388,Reject!A:Q,16,0))</f>
        <v/>
      </c>
      <c r="Q388" s="1" t="str">
        <f>IF(B388="","",VLOOKUP(B388,Reject!A:Q,17,0))</f>
        <v/>
      </c>
      <c r="R388" s="72" t="str">
        <f t="shared" ref="R388:R451" si="6">IF(C388="","",HYPERLINK(Reject&amp;C388&amp;".PDF","مشاهده"))</f>
        <v/>
      </c>
    </row>
    <row r="389" spans="2:18">
      <c r="B389" s="1" t="str">
        <f>IF($B$2=0,"",IF(COUNT($B$3:B388)+1&gt;$B$2,"",COUNT($B$3:B388)+1))</f>
        <v/>
      </c>
      <c r="C389" s="1" t="str">
        <f>IF(B389="","",VLOOKUP(B389,Reject!A:Q,3,0))</f>
        <v/>
      </c>
      <c r="D389" s="1" t="str">
        <f>IF(B389="","",VLOOKUP(B389,Reject!A:Q,4,0))</f>
        <v/>
      </c>
      <c r="E389" s="1" t="str">
        <f>IF(B389="","",VLOOKUP(B389,Reject!A:Q,5,0))</f>
        <v/>
      </c>
      <c r="F389" s="1" t="str">
        <f>IF(B389="","",VLOOKUP(B389,Reject!A:Q,6,0))</f>
        <v/>
      </c>
      <c r="G389" s="1" t="str">
        <f>IF(B389="","",VLOOKUP(B389,Reject!A:Q,7,0))</f>
        <v/>
      </c>
      <c r="H389" s="1" t="str">
        <f>IF(B389="","",VLOOKUP(B389,Reject!A:Q,8,0))</f>
        <v/>
      </c>
      <c r="I389" s="1" t="str">
        <f>IF(B389="","",VLOOKUP(B389,Reject!A:Q,9,0))</f>
        <v/>
      </c>
      <c r="J389" s="1" t="str">
        <f>IF(B389="","",VLOOKUP(B389,Reject!A:Q,10,0))</f>
        <v/>
      </c>
      <c r="K389" s="1" t="str">
        <f>IF(B389="","",VLOOKUP(B389,Reject!A:Q,11,0))</f>
        <v/>
      </c>
      <c r="L389" s="1" t="str">
        <f>IF(B389="","",VLOOKUP(B389,Reject!A:Q,12,0))</f>
        <v/>
      </c>
      <c r="M389" s="1" t="str">
        <f>IF(B389="","",VLOOKUP(B389,Reject!A:Q,13,0))</f>
        <v/>
      </c>
      <c r="N389" s="1" t="str">
        <f>IF(B389="","",VLOOKUP(B389,Reject!A:Q,14,0))</f>
        <v/>
      </c>
      <c r="O389" s="2" t="str">
        <f>IF(B389="","",VLOOKUP(B389,Reject!A:Q,15,0))</f>
        <v/>
      </c>
      <c r="P389" s="1" t="str">
        <f>IF(B389="","",VLOOKUP(B389,Reject!A:Q,16,0))</f>
        <v/>
      </c>
      <c r="Q389" s="1" t="str">
        <f>IF(B389="","",VLOOKUP(B389,Reject!A:Q,17,0))</f>
        <v/>
      </c>
      <c r="R389" s="72" t="str">
        <f t="shared" si="6"/>
        <v/>
      </c>
    </row>
    <row r="390" spans="2:18">
      <c r="B390" s="1" t="str">
        <f>IF($B$2=0,"",IF(COUNT($B$3:B389)+1&gt;$B$2,"",COUNT($B$3:B389)+1))</f>
        <v/>
      </c>
      <c r="C390" s="1" t="str">
        <f>IF(B390="","",VLOOKUP(B390,Reject!A:Q,3,0))</f>
        <v/>
      </c>
      <c r="D390" s="1" t="str">
        <f>IF(B390="","",VLOOKUP(B390,Reject!A:Q,4,0))</f>
        <v/>
      </c>
      <c r="E390" s="1" t="str">
        <f>IF(B390="","",VLOOKUP(B390,Reject!A:Q,5,0))</f>
        <v/>
      </c>
      <c r="F390" s="1" t="str">
        <f>IF(B390="","",VLOOKUP(B390,Reject!A:Q,6,0))</f>
        <v/>
      </c>
      <c r="G390" s="1" t="str">
        <f>IF(B390="","",VLOOKUP(B390,Reject!A:Q,7,0))</f>
        <v/>
      </c>
      <c r="H390" s="1" t="str">
        <f>IF(B390="","",VLOOKUP(B390,Reject!A:Q,8,0))</f>
        <v/>
      </c>
      <c r="I390" s="1" t="str">
        <f>IF(B390="","",VLOOKUP(B390,Reject!A:Q,9,0))</f>
        <v/>
      </c>
      <c r="J390" s="1" t="str">
        <f>IF(B390="","",VLOOKUP(B390,Reject!A:Q,10,0))</f>
        <v/>
      </c>
      <c r="K390" s="1" t="str">
        <f>IF(B390="","",VLOOKUP(B390,Reject!A:Q,11,0))</f>
        <v/>
      </c>
      <c r="L390" s="1" t="str">
        <f>IF(B390="","",VLOOKUP(B390,Reject!A:Q,12,0))</f>
        <v/>
      </c>
      <c r="M390" s="1" t="str">
        <f>IF(B390="","",VLOOKUP(B390,Reject!A:Q,13,0))</f>
        <v/>
      </c>
      <c r="N390" s="1" t="str">
        <f>IF(B390="","",VLOOKUP(B390,Reject!A:Q,14,0))</f>
        <v/>
      </c>
      <c r="O390" s="2" t="str">
        <f>IF(B390="","",VLOOKUP(B390,Reject!A:Q,15,0))</f>
        <v/>
      </c>
      <c r="P390" s="1" t="str">
        <f>IF(B390="","",VLOOKUP(B390,Reject!A:Q,16,0))</f>
        <v/>
      </c>
      <c r="Q390" s="1" t="str">
        <f>IF(B390="","",VLOOKUP(B390,Reject!A:Q,17,0))</f>
        <v/>
      </c>
      <c r="R390" s="72" t="str">
        <f t="shared" si="6"/>
        <v/>
      </c>
    </row>
    <row r="391" spans="2:18">
      <c r="B391" s="1" t="str">
        <f>IF($B$2=0,"",IF(COUNT($B$3:B390)+1&gt;$B$2,"",COUNT($B$3:B390)+1))</f>
        <v/>
      </c>
      <c r="C391" s="1" t="str">
        <f>IF(B391="","",VLOOKUP(B391,Reject!A:Q,3,0))</f>
        <v/>
      </c>
      <c r="D391" s="1" t="str">
        <f>IF(B391="","",VLOOKUP(B391,Reject!A:Q,4,0))</f>
        <v/>
      </c>
      <c r="E391" s="1" t="str">
        <f>IF(B391="","",VLOOKUP(B391,Reject!A:Q,5,0))</f>
        <v/>
      </c>
      <c r="F391" s="1" t="str">
        <f>IF(B391="","",VLOOKUP(B391,Reject!A:Q,6,0))</f>
        <v/>
      </c>
      <c r="G391" s="1" t="str">
        <f>IF(B391="","",VLOOKUP(B391,Reject!A:Q,7,0))</f>
        <v/>
      </c>
      <c r="H391" s="1" t="str">
        <f>IF(B391="","",VLOOKUP(B391,Reject!A:Q,8,0))</f>
        <v/>
      </c>
      <c r="I391" s="1" t="str">
        <f>IF(B391="","",VLOOKUP(B391,Reject!A:Q,9,0))</f>
        <v/>
      </c>
      <c r="J391" s="1" t="str">
        <f>IF(B391="","",VLOOKUP(B391,Reject!A:Q,10,0))</f>
        <v/>
      </c>
      <c r="K391" s="1" t="str">
        <f>IF(B391="","",VLOOKUP(B391,Reject!A:Q,11,0))</f>
        <v/>
      </c>
      <c r="L391" s="1" t="str">
        <f>IF(B391="","",VLOOKUP(B391,Reject!A:Q,12,0))</f>
        <v/>
      </c>
      <c r="M391" s="1" t="str">
        <f>IF(B391="","",VLOOKUP(B391,Reject!A:Q,13,0))</f>
        <v/>
      </c>
      <c r="N391" s="1" t="str">
        <f>IF(B391="","",VLOOKUP(B391,Reject!A:Q,14,0))</f>
        <v/>
      </c>
      <c r="O391" s="2" t="str">
        <f>IF(B391="","",VLOOKUP(B391,Reject!A:Q,15,0))</f>
        <v/>
      </c>
      <c r="P391" s="1" t="str">
        <f>IF(B391="","",VLOOKUP(B391,Reject!A:Q,16,0))</f>
        <v/>
      </c>
      <c r="Q391" s="1" t="str">
        <f>IF(B391="","",VLOOKUP(B391,Reject!A:Q,17,0))</f>
        <v/>
      </c>
      <c r="R391" s="72" t="str">
        <f t="shared" si="6"/>
        <v/>
      </c>
    </row>
    <row r="392" spans="2:18">
      <c r="B392" s="1" t="str">
        <f>IF($B$2=0,"",IF(COUNT($B$3:B391)+1&gt;$B$2,"",COUNT($B$3:B391)+1))</f>
        <v/>
      </c>
      <c r="C392" s="1" t="str">
        <f>IF(B392="","",VLOOKUP(B392,Reject!A:Q,3,0))</f>
        <v/>
      </c>
      <c r="D392" s="1" t="str">
        <f>IF(B392="","",VLOOKUP(B392,Reject!A:Q,4,0))</f>
        <v/>
      </c>
      <c r="E392" s="1" t="str">
        <f>IF(B392="","",VLOOKUP(B392,Reject!A:Q,5,0))</f>
        <v/>
      </c>
      <c r="F392" s="1" t="str">
        <f>IF(B392="","",VLOOKUP(B392,Reject!A:Q,6,0))</f>
        <v/>
      </c>
      <c r="G392" s="1" t="str">
        <f>IF(B392="","",VLOOKUP(B392,Reject!A:Q,7,0))</f>
        <v/>
      </c>
      <c r="H392" s="1" t="str">
        <f>IF(B392="","",VLOOKUP(B392,Reject!A:Q,8,0))</f>
        <v/>
      </c>
      <c r="I392" s="1" t="str">
        <f>IF(B392="","",VLOOKUP(B392,Reject!A:Q,9,0))</f>
        <v/>
      </c>
      <c r="J392" s="1" t="str">
        <f>IF(B392="","",VLOOKUP(B392,Reject!A:Q,10,0))</f>
        <v/>
      </c>
      <c r="K392" s="1" t="str">
        <f>IF(B392="","",VLOOKUP(B392,Reject!A:Q,11,0))</f>
        <v/>
      </c>
      <c r="L392" s="1" t="str">
        <f>IF(B392="","",VLOOKUP(B392,Reject!A:Q,12,0))</f>
        <v/>
      </c>
      <c r="M392" s="1" t="str">
        <f>IF(B392="","",VLOOKUP(B392,Reject!A:Q,13,0))</f>
        <v/>
      </c>
      <c r="N392" s="1" t="str">
        <f>IF(B392="","",VLOOKUP(B392,Reject!A:Q,14,0))</f>
        <v/>
      </c>
      <c r="O392" s="2" t="str">
        <f>IF(B392="","",VLOOKUP(B392,Reject!A:Q,15,0))</f>
        <v/>
      </c>
      <c r="P392" s="1" t="str">
        <f>IF(B392="","",VLOOKUP(B392,Reject!A:Q,16,0))</f>
        <v/>
      </c>
      <c r="Q392" s="1" t="str">
        <f>IF(B392="","",VLOOKUP(B392,Reject!A:Q,17,0))</f>
        <v/>
      </c>
      <c r="R392" s="72" t="str">
        <f t="shared" si="6"/>
        <v/>
      </c>
    </row>
    <row r="393" spans="2:18">
      <c r="B393" s="1" t="str">
        <f>IF($B$2=0,"",IF(COUNT($B$3:B392)+1&gt;$B$2,"",COUNT($B$3:B392)+1))</f>
        <v/>
      </c>
      <c r="C393" s="1" t="str">
        <f>IF(B393="","",VLOOKUP(B393,Reject!A:Q,3,0))</f>
        <v/>
      </c>
      <c r="D393" s="1" t="str">
        <f>IF(B393="","",VLOOKUP(B393,Reject!A:Q,4,0))</f>
        <v/>
      </c>
      <c r="E393" s="1" t="str">
        <f>IF(B393="","",VLOOKUP(B393,Reject!A:Q,5,0))</f>
        <v/>
      </c>
      <c r="F393" s="1" t="str">
        <f>IF(B393="","",VLOOKUP(B393,Reject!A:Q,6,0))</f>
        <v/>
      </c>
      <c r="G393" s="1" t="str">
        <f>IF(B393="","",VLOOKUP(B393,Reject!A:Q,7,0))</f>
        <v/>
      </c>
      <c r="H393" s="1" t="str">
        <f>IF(B393="","",VLOOKUP(B393,Reject!A:Q,8,0))</f>
        <v/>
      </c>
      <c r="I393" s="1" t="str">
        <f>IF(B393="","",VLOOKUP(B393,Reject!A:Q,9,0))</f>
        <v/>
      </c>
      <c r="J393" s="1" t="str">
        <f>IF(B393="","",VLOOKUP(B393,Reject!A:Q,10,0))</f>
        <v/>
      </c>
      <c r="K393" s="1" t="str">
        <f>IF(B393="","",VLOOKUP(B393,Reject!A:Q,11,0))</f>
        <v/>
      </c>
      <c r="L393" s="1" t="str">
        <f>IF(B393="","",VLOOKUP(B393,Reject!A:Q,12,0))</f>
        <v/>
      </c>
      <c r="M393" s="1" t="str">
        <f>IF(B393="","",VLOOKUP(B393,Reject!A:Q,13,0))</f>
        <v/>
      </c>
      <c r="N393" s="1" t="str">
        <f>IF(B393="","",VLOOKUP(B393,Reject!A:Q,14,0))</f>
        <v/>
      </c>
      <c r="O393" s="2" t="str">
        <f>IF(B393="","",VLOOKUP(B393,Reject!A:Q,15,0))</f>
        <v/>
      </c>
      <c r="P393" s="1" t="str">
        <f>IF(B393="","",VLOOKUP(B393,Reject!A:Q,16,0))</f>
        <v/>
      </c>
      <c r="Q393" s="1" t="str">
        <f>IF(B393="","",VLOOKUP(B393,Reject!A:Q,17,0))</f>
        <v/>
      </c>
      <c r="R393" s="72" t="str">
        <f t="shared" si="6"/>
        <v/>
      </c>
    </row>
    <row r="394" spans="2:18">
      <c r="B394" s="1" t="str">
        <f>IF($B$2=0,"",IF(COUNT($B$3:B393)+1&gt;$B$2,"",COUNT($B$3:B393)+1))</f>
        <v/>
      </c>
      <c r="C394" s="1" t="str">
        <f>IF(B394="","",VLOOKUP(B394,Reject!A:Q,3,0))</f>
        <v/>
      </c>
      <c r="D394" s="1" t="str">
        <f>IF(B394="","",VLOOKUP(B394,Reject!A:Q,4,0))</f>
        <v/>
      </c>
      <c r="E394" s="1" t="str">
        <f>IF(B394="","",VLOOKUP(B394,Reject!A:Q,5,0))</f>
        <v/>
      </c>
      <c r="F394" s="1" t="str">
        <f>IF(B394="","",VLOOKUP(B394,Reject!A:Q,6,0))</f>
        <v/>
      </c>
      <c r="G394" s="1" t="str">
        <f>IF(B394="","",VLOOKUP(B394,Reject!A:Q,7,0))</f>
        <v/>
      </c>
      <c r="H394" s="1" t="str">
        <f>IF(B394="","",VLOOKUP(B394,Reject!A:Q,8,0))</f>
        <v/>
      </c>
      <c r="I394" s="1" t="str">
        <f>IF(B394="","",VLOOKUP(B394,Reject!A:Q,9,0))</f>
        <v/>
      </c>
      <c r="J394" s="1" t="str">
        <f>IF(B394="","",VLOOKUP(B394,Reject!A:Q,10,0))</f>
        <v/>
      </c>
      <c r="K394" s="1" t="str">
        <f>IF(B394="","",VLOOKUP(B394,Reject!A:Q,11,0))</f>
        <v/>
      </c>
      <c r="L394" s="1" t="str">
        <f>IF(B394="","",VLOOKUP(B394,Reject!A:Q,12,0))</f>
        <v/>
      </c>
      <c r="M394" s="1" t="str">
        <f>IF(B394="","",VLOOKUP(B394,Reject!A:Q,13,0))</f>
        <v/>
      </c>
      <c r="N394" s="1" t="str">
        <f>IF(B394="","",VLOOKUP(B394,Reject!A:Q,14,0))</f>
        <v/>
      </c>
      <c r="O394" s="2" t="str">
        <f>IF(B394="","",VLOOKUP(B394,Reject!A:Q,15,0))</f>
        <v/>
      </c>
      <c r="P394" s="1" t="str">
        <f>IF(B394="","",VLOOKUP(B394,Reject!A:Q,16,0))</f>
        <v/>
      </c>
      <c r="Q394" s="1" t="str">
        <f>IF(B394="","",VLOOKUP(B394,Reject!A:Q,17,0))</f>
        <v/>
      </c>
      <c r="R394" s="72" t="str">
        <f t="shared" si="6"/>
        <v/>
      </c>
    </row>
    <row r="395" spans="2:18">
      <c r="B395" s="1" t="str">
        <f>IF($B$2=0,"",IF(COUNT($B$3:B394)+1&gt;$B$2,"",COUNT($B$3:B394)+1))</f>
        <v/>
      </c>
      <c r="C395" s="1" t="str">
        <f>IF(B395="","",VLOOKUP(B395,Reject!A:Q,3,0))</f>
        <v/>
      </c>
      <c r="D395" s="1" t="str">
        <f>IF(B395="","",VLOOKUP(B395,Reject!A:Q,4,0))</f>
        <v/>
      </c>
      <c r="E395" s="1" t="str">
        <f>IF(B395="","",VLOOKUP(B395,Reject!A:Q,5,0))</f>
        <v/>
      </c>
      <c r="F395" s="1" t="str">
        <f>IF(B395="","",VLOOKUP(B395,Reject!A:Q,6,0))</f>
        <v/>
      </c>
      <c r="G395" s="1" t="str">
        <f>IF(B395="","",VLOOKUP(B395,Reject!A:Q,7,0))</f>
        <v/>
      </c>
      <c r="H395" s="1" t="str">
        <f>IF(B395="","",VLOOKUP(B395,Reject!A:Q,8,0))</f>
        <v/>
      </c>
      <c r="I395" s="1" t="str">
        <f>IF(B395="","",VLOOKUP(B395,Reject!A:Q,9,0))</f>
        <v/>
      </c>
      <c r="J395" s="1" t="str">
        <f>IF(B395="","",VLOOKUP(B395,Reject!A:Q,10,0))</f>
        <v/>
      </c>
      <c r="K395" s="1" t="str">
        <f>IF(B395="","",VLOOKUP(B395,Reject!A:Q,11,0))</f>
        <v/>
      </c>
      <c r="L395" s="1" t="str">
        <f>IF(B395="","",VLOOKUP(B395,Reject!A:Q,12,0))</f>
        <v/>
      </c>
      <c r="M395" s="1" t="str">
        <f>IF(B395="","",VLOOKUP(B395,Reject!A:Q,13,0))</f>
        <v/>
      </c>
      <c r="N395" s="1" t="str">
        <f>IF(B395="","",VLOOKUP(B395,Reject!A:Q,14,0))</f>
        <v/>
      </c>
      <c r="O395" s="2" t="str">
        <f>IF(B395="","",VLOOKUP(B395,Reject!A:Q,15,0))</f>
        <v/>
      </c>
      <c r="P395" s="1" t="str">
        <f>IF(B395="","",VLOOKUP(B395,Reject!A:Q,16,0))</f>
        <v/>
      </c>
      <c r="Q395" s="1" t="str">
        <f>IF(B395="","",VLOOKUP(B395,Reject!A:Q,17,0))</f>
        <v/>
      </c>
      <c r="R395" s="72" t="str">
        <f t="shared" si="6"/>
        <v/>
      </c>
    </row>
    <row r="396" spans="2:18">
      <c r="B396" s="1" t="str">
        <f>IF($B$2=0,"",IF(COUNT($B$3:B395)+1&gt;$B$2,"",COUNT($B$3:B395)+1))</f>
        <v/>
      </c>
      <c r="C396" s="1" t="str">
        <f>IF(B396="","",VLOOKUP(B396,Reject!A:Q,3,0))</f>
        <v/>
      </c>
      <c r="D396" s="1" t="str">
        <f>IF(B396="","",VLOOKUP(B396,Reject!A:Q,4,0))</f>
        <v/>
      </c>
      <c r="E396" s="1" t="str">
        <f>IF(B396="","",VLOOKUP(B396,Reject!A:Q,5,0))</f>
        <v/>
      </c>
      <c r="F396" s="1" t="str">
        <f>IF(B396="","",VLOOKUP(B396,Reject!A:Q,6,0))</f>
        <v/>
      </c>
      <c r="G396" s="1" t="str">
        <f>IF(B396="","",VLOOKUP(B396,Reject!A:Q,7,0))</f>
        <v/>
      </c>
      <c r="H396" s="1" t="str">
        <f>IF(B396="","",VLOOKUP(B396,Reject!A:Q,8,0))</f>
        <v/>
      </c>
      <c r="I396" s="1" t="str">
        <f>IF(B396="","",VLOOKUP(B396,Reject!A:Q,9,0))</f>
        <v/>
      </c>
      <c r="J396" s="1" t="str">
        <f>IF(B396="","",VLOOKUP(B396,Reject!A:Q,10,0))</f>
        <v/>
      </c>
      <c r="K396" s="1" t="str">
        <f>IF(B396="","",VLOOKUP(B396,Reject!A:Q,11,0))</f>
        <v/>
      </c>
      <c r="L396" s="1" t="str">
        <f>IF(B396="","",VLOOKUP(B396,Reject!A:Q,12,0))</f>
        <v/>
      </c>
      <c r="M396" s="1" t="str">
        <f>IF(B396="","",VLOOKUP(B396,Reject!A:Q,13,0))</f>
        <v/>
      </c>
      <c r="N396" s="1" t="str">
        <f>IF(B396="","",VLOOKUP(B396,Reject!A:Q,14,0))</f>
        <v/>
      </c>
      <c r="O396" s="2" t="str">
        <f>IF(B396="","",VLOOKUP(B396,Reject!A:Q,15,0))</f>
        <v/>
      </c>
      <c r="P396" s="1" t="str">
        <f>IF(B396="","",VLOOKUP(B396,Reject!A:Q,16,0))</f>
        <v/>
      </c>
      <c r="Q396" s="1" t="str">
        <f>IF(B396="","",VLOOKUP(B396,Reject!A:Q,17,0))</f>
        <v/>
      </c>
      <c r="R396" s="72" t="str">
        <f t="shared" si="6"/>
        <v/>
      </c>
    </row>
    <row r="397" spans="2:18">
      <c r="B397" s="1" t="str">
        <f>IF($B$2=0,"",IF(COUNT($B$3:B396)+1&gt;$B$2,"",COUNT($B$3:B396)+1))</f>
        <v/>
      </c>
      <c r="C397" s="1" t="str">
        <f>IF(B397="","",VLOOKUP(B397,Reject!A:Q,3,0))</f>
        <v/>
      </c>
      <c r="D397" s="1" t="str">
        <f>IF(B397="","",VLOOKUP(B397,Reject!A:Q,4,0))</f>
        <v/>
      </c>
      <c r="E397" s="1" t="str">
        <f>IF(B397="","",VLOOKUP(B397,Reject!A:Q,5,0))</f>
        <v/>
      </c>
      <c r="F397" s="1" t="str">
        <f>IF(B397="","",VLOOKUP(B397,Reject!A:Q,6,0))</f>
        <v/>
      </c>
      <c r="G397" s="1" t="str">
        <f>IF(B397="","",VLOOKUP(B397,Reject!A:Q,7,0))</f>
        <v/>
      </c>
      <c r="H397" s="1" t="str">
        <f>IF(B397="","",VLOOKUP(B397,Reject!A:Q,8,0))</f>
        <v/>
      </c>
      <c r="I397" s="1" t="str">
        <f>IF(B397="","",VLOOKUP(B397,Reject!A:Q,9,0))</f>
        <v/>
      </c>
      <c r="J397" s="1" t="str">
        <f>IF(B397="","",VLOOKUP(B397,Reject!A:Q,10,0))</f>
        <v/>
      </c>
      <c r="K397" s="1" t="str">
        <f>IF(B397="","",VLOOKUP(B397,Reject!A:Q,11,0))</f>
        <v/>
      </c>
      <c r="L397" s="1" t="str">
        <f>IF(B397="","",VLOOKUP(B397,Reject!A:Q,12,0))</f>
        <v/>
      </c>
      <c r="M397" s="1" t="str">
        <f>IF(B397="","",VLOOKUP(B397,Reject!A:Q,13,0))</f>
        <v/>
      </c>
      <c r="N397" s="1" t="str">
        <f>IF(B397="","",VLOOKUP(B397,Reject!A:Q,14,0))</f>
        <v/>
      </c>
      <c r="O397" s="2" t="str">
        <f>IF(B397="","",VLOOKUP(B397,Reject!A:Q,15,0))</f>
        <v/>
      </c>
      <c r="P397" s="1" t="str">
        <f>IF(B397="","",VLOOKUP(B397,Reject!A:Q,16,0))</f>
        <v/>
      </c>
      <c r="Q397" s="1" t="str">
        <f>IF(B397="","",VLOOKUP(B397,Reject!A:Q,17,0))</f>
        <v/>
      </c>
      <c r="R397" s="72" t="str">
        <f t="shared" si="6"/>
        <v/>
      </c>
    </row>
    <row r="398" spans="2:18">
      <c r="B398" s="1" t="str">
        <f>IF($B$2=0,"",IF(COUNT($B$3:B397)+1&gt;$B$2,"",COUNT($B$3:B397)+1))</f>
        <v/>
      </c>
      <c r="C398" s="1" t="str">
        <f>IF(B398="","",VLOOKUP(B398,Reject!A:Q,3,0))</f>
        <v/>
      </c>
      <c r="D398" s="1" t="str">
        <f>IF(B398="","",VLOOKUP(B398,Reject!A:Q,4,0))</f>
        <v/>
      </c>
      <c r="E398" s="1" t="str">
        <f>IF(B398="","",VLOOKUP(B398,Reject!A:Q,5,0))</f>
        <v/>
      </c>
      <c r="F398" s="1" t="str">
        <f>IF(B398="","",VLOOKUP(B398,Reject!A:Q,6,0))</f>
        <v/>
      </c>
      <c r="G398" s="1" t="str">
        <f>IF(B398="","",VLOOKUP(B398,Reject!A:Q,7,0))</f>
        <v/>
      </c>
      <c r="H398" s="1" t="str">
        <f>IF(B398="","",VLOOKUP(B398,Reject!A:Q,8,0))</f>
        <v/>
      </c>
      <c r="I398" s="1" t="str">
        <f>IF(B398="","",VLOOKUP(B398,Reject!A:Q,9,0))</f>
        <v/>
      </c>
      <c r="J398" s="1" t="str">
        <f>IF(B398="","",VLOOKUP(B398,Reject!A:Q,10,0))</f>
        <v/>
      </c>
      <c r="K398" s="1" t="str">
        <f>IF(B398="","",VLOOKUP(B398,Reject!A:Q,11,0))</f>
        <v/>
      </c>
      <c r="L398" s="1" t="str">
        <f>IF(B398="","",VLOOKUP(B398,Reject!A:Q,12,0))</f>
        <v/>
      </c>
      <c r="M398" s="1" t="str">
        <f>IF(B398="","",VLOOKUP(B398,Reject!A:Q,13,0))</f>
        <v/>
      </c>
      <c r="N398" s="1" t="str">
        <f>IF(B398="","",VLOOKUP(B398,Reject!A:Q,14,0))</f>
        <v/>
      </c>
      <c r="O398" s="2" t="str">
        <f>IF(B398="","",VLOOKUP(B398,Reject!A:Q,15,0))</f>
        <v/>
      </c>
      <c r="P398" s="1" t="str">
        <f>IF(B398="","",VLOOKUP(B398,Reject!A:Q,16,0))</f>
        <v/>
      </c>
      <c r="Q398" s="1" t="str">
        <f>IF(B398="","",VLOOKUP(B398,Reject!A:Q,17,0))</f>
        <v/>
      </c>
      <c r="R398" s="72" t="str">
        <f t="shared" si="6"/>
        <v/>
      </c>
    </row>
    <row r="399" spans="2:18">
      <c r="B399" s="1" t="str">
        <f>IF($B$2=0,"",IF(COUNT($B$3:B398)+1&gt;$B$2,"",COUNT($B$3:B398)+1))</f>
        <v/>
      </c>
      <c r="C399" s="1" t="str">
        <f>IF(B399="","",VLOOKUP(B399,Reject!A:Q,3,0))</f>
        <v/>
      </c>
      <c r="D399" s="1" t="str">
        <f>IF(B399="","",VLOOKUP(B399,Reject!A:Q,4,0))</f>
        <v/>
      </c>
      <c r="E399" s="1" t="str">
        <f>IF(B399="","",VLOOKUP(B399,Reject!A:Q,5,0))</f>
        <v/>
      </c>
      <c r="F399" s="1" t="str">
        <f>IF(B399="","",VLOOKUP(B399,Reject!A:Q,6,0))</f>
        <v/>
      </c>
      <c r="G399" s="1" t="str">
        <f>IF(B399="","",VLOOKUP(B399,Reject!A:Q,7,0))</f>
        <v/>
      </c>
      <c r="H399" s="1" t="str">
        <f>IF(B399="","",VLOOKUP(B399,Reject!A:Q,8,0))</f>
        <v/>
      </c>
      <c r="I399" s="1" t="str">
        <f>IF(B399="","",VLOOKUP(B399,Reject!A:Q,9,0))</f>
        <v/>
      </c>
      <c r="J399" s="1" t="str">
        <f>IF(B399="","",VLOOKUP(B399,Reject!A:Q,10,0))</f>
        <v/>
      </c>
      <c r="K399" s="1" t="str">
        <f>IF(B399="","",VLOOKUP(B399,Reject!A:Q,11,0))</f>
        <v/>
      </c>
      <c r="L399" s="1" t="str">
        <f>IF(B399="","",VLOOKUP(B399,Reject!A:Q,12,0))</f>
        <v/>
      </c>
      <c r="M399" s="1" t="str">
        <f>IF(B399="","",VLOOKUP(B399,Reject!A:Q,13,0))</f>
        <v/>
      </c>
      <c r="N399" s="1" t="str">
        <f>IF(B399="","",VLOOKUP(B399,Reject!A:Q,14,0))</f>
        <v/>
      </c>
      <c r="O399" s="2" t="str">
        <f>IF(B399="","",VLOOKUP(B399,Reject!A:Q,15,0))</f>
        <v/>
      </c>
      <c r="P399" s="1" t="str">
        <f>IF(B399="","",VLOOKUP(B399,Reject!A:Q,16,0))</f>
        <v/>
      </c>
      <c r="Q399" s="1" t="str">
        <f>IF(B399="","",VLOOKUP(B399,Reject!A:Q,17,0))</f>
        <v/>
      </c>
      <c r="R399" s="72" t="str">
        <f t="shared" si="6"/>
        <v/>
      </c>
    </row>
    <row r="400" spans="2:18">
      <c r="B400" s="1" t="str">
        <f>IF($B$2=0,"",IF(COUNT($B$3:B399)+1&gt;$B$2,"",COUNT($B$3:B399)+1))</f>
        <v/>
      </c>
      <c r="C400" s="1" t="str">
        <f>IF(B400="","",VLOOKUP(B400,Reject!A:Q,3,0))</f>
        <v/>
      </c>
      <c r="D400" s="1" t="str">
        <f>IF(B400="","",VLOOKUP(B400,Reject!A:Q,4,0))</f>
        <v/>
      </c>
      <c r="E400" s="1" t="str">
        <f>IF(B400="","",VLOOKUP(B400,Reject!A:Q,5,0))</f>
        <v/>
      </c>
      <c r="F400" s="1" t="str">
        <f>IF(B400="","",VLOOKUP(B400,Reject!A:Q,6,0))</f>
        <v/>
      </c>
      <c r="G400" s="1" t="str">
        <f>IF(B400="","",VLOOKUP(B400,Reject!A:Q,7,0))</f>
        <v/>
      </c>
      <c r="H400" s="1" t="str">
        <f>IF(B400="","",VLOOKUP(B400,Reject!A:Q,8,0))</f>
        <v/>
      </c>
      <c r="I400" s="1" t="str">
        <f>IF(B400="","",VLOOKUP(B400,Reject!A:Q,9,0))</f>
        <v/>
      </c>
      <c r="J400" s="1" t="str">
        <f>IF(B400="","",VLOOKUP(B400,Reject!A:Q,10,0))</f>
        <v/>
      </c>
      <c r="K400" s="1" t="str">
        <f>IF(B400="","",VLOOKUP(B400,Reject!A:Q,11,0))</f>
        <v/>
      </c>
      <c r="L400" s="1" t="str">
        <f>IF(B400="","",VLOOKUP(B400,Reject!A:Q,12,0))</f>
        <v/>
      </c>
      <c r="M400" s="1" t="str">
        <f>IF(B400="","",VLOOKUP(B400,Reject!A:Q,13,0))</f>
        <v/>
      </c>
      <c r="N400" s="1" t="str">
        <f>IF(B400="","",VLOOKUP(B400,Reject!A:Q,14,0))</f>
        <v/>
      </c>
      <c r="O400" s="2" t="str">
        <f>IF(B400="","",VLOOKUP(B400,Reject!A:Q,15,0))</f>
        <v/>
      </c>
      <c r="P400" s="1" t="str">
        <f>IF(B400="","",VLOOKUP(B400,Reject!A:Q,16,0))</f>
        <v/>
      </c>
      <c r="Q400" s="1" t="str">
        <f>IF(B400="","",VLOOKUP(B400,Reject!A:Q,17,0))</f>
        <v/>
      </c>
      <c r="R400" s="72" t="str">
        <f t="shared" si="6"/>
        <v/>
      </c>
    </row>
    <row r="401" spans="2:18">
      <c r="B401" s="1" t="str">
        <f>IF($B$2=0,"",IF(COUNT($B$3:B400)+1&gt;$B$2,"",COUNT($B$3:B400)+1))</f>
        <v/>
      </c>
      <c r="C401" s="1" t="str">
        <f>IF(B401="","",VLOOKUP(B401,Reject!A:Q,3,0))</f>
        <v/>
      </c>
      <c r="D401" s="1" t="str">
        <f>IF(B401="","",VLOOKUP(B401,Reject!A:Q,4,0))</f>
        <v/>
      </c>
      <c r="E401" s="1" t="str">
        <f>IF(B401="","",VLOOKUP(B401,Reject!A:Q,5,0))</f>
        <v/>
      </c>
      <c r="F401" s="1" t="str">
        <f>IF(B401="","",VLOOKUP(B401,Reject!A:Q,6,0))</f>
        <v/>
      </c>
      <c r="G401" s="1" t="str">
        <f>IF(B401="","",VLOOKUP(B401,Reject!A:Q,7,0))</f>
        <v/>
      </c>
      <c r="H401" s="1" t="str">
        <f>IF(B401="","",VLOOKUP(B401,Reject!A:Q,8,0))</f>
        <v/>
      </c>
      <c r="I401" s="1" t="str">
        <f>IF(B401="","",VLOOKUP(B401,Reject!A:Q,9,0))</f>
        <v/>
      </c>
      <c r="J401" s="1" t="str">
        <f>IF(B401="","",VLOOKUP(B401,Reject!A:Q,10,0))</f>
        <v/>
      </c>
      <c r="K401" s="1" t="str">
        <f>IF(B401="","",VLOOKUP(B401,Reject!A:Q,11,0))</f>
        <v/>
      </c>
      <c r="L401" s="1" t="str">
        <f>IF(B401="","",VLOOKUP(B401,Reject!A:Q,12,0))</f>
        <v/>
      </c>
      <c r="M401" s="1" t="str">
        <f>IF(B401="","",VLOOKUP(B401,Reject!A:Q,13,0))</f>
        <v/>
      </c>
      <c r="N401" s="1" t="str">
        <f>IF(B401="","",VLOOKUP(B401,Reject!A:Q,14,0))</f>
        <v/>
      </c>
      <c r="O401" s="2" t="str">
        <f>IF(B401="","",VLOOKUP(B401,Reject!A:Q,15,0))</f>
        <v/>
      </c>
      <c r="P401" s="1" t="str">
        <f>IF(B401="","",VLOOKUP(B401,Reject!A:Q,16,0))</f>
        <v/>
      </c>
      <c r="Q401" s="1" t="str">
        <f>IF(B401="","",VLOOKUP(B401,Reject!A:Q,17,0))</f>
        <v/>
      </c>
      <c r="R401" s="72" t="str">
        <f t="shared" si="6"/>
        <v/>
      </c>
    </row>
    <row r="402" spans="2:18">
      <c r="B402" s="1" t="str">
        <f>IF($B$2=0,"",IF(COUNT($B$3:B401)+1&gt;$B$2,"",COUNT($B$3:B401)+1))</f>
        <v/>
      </c>
      <c r="C402" s="1" t="str">
        <f>IF(B402="","",VLOOKUP(B402,Reject!A:Q,3,0))</f>
        <v/>
      </c>
      <c r="D402" s="1" t="str">
        <f>IF(B402="","",VLOOKUP(B402,Reject!A:Q,4,0))</f>
        <v/>
      </c>
      <c r="E402" s="1" t="str">
        <f>IF(B402="","",VLOOKUP(B402,Reject!A:Q,5,0))</f>
        <v/>
      </c>
      <c r="F402" s="1" t="str">
        <f>IF(B402="","",VLOOKUP(B402,Reject!A:Q,6,0))</f>
        <v/>
      </c>
      <c r="G402" s="1" t="str">
        <f>IF(B402="","",VLOOKUP(B402,Reject!A:Q,7,0))</f>
        <v/>
      </c>
      <c r="H402" s="1" t="str">
        <f>IF(B402="","",VLOOKUP(B402,Reject!A:Q,8,0))</f>
        <v/>
      </c>
      <c r="I402" s="1" t="str">
        <f>IF(B402="","",VLOOKUP(B402,Reject!A:Q,9,0))</f>
        <v/>
      </c>
      <c r="J402" s="1" t="str">
        <f>IF(B402="","",VLOOKUP(B402,Reject!A:Q,10,0))</f>
        <v/>
      </c>
      <c r="K402" s="1" t="str">
        <f>IF(B402="","",VLOOKUP(B402,Reject!A:Q,11,0))</f>
        <v/>
      </c>
      <c r="L402" s="1" t="str">
        <f>IF(B402="","",VLOOKUP(B402,Reject!A:Q,12,0))</f>
        <v/>
      </c>
      <c r="M402" s="1" t="str">
        <f>IF(B402="","",VLOOKUP(B402,Reject!A:Q,13,0))</f>
        <v/>
      </c>
      <c r="N402" s="1" t="str">
        <f>IF(B402="","",VLOOKUP(B402,Reject!A:Q,14,0))</f>
        <v/>
      </c>
      <c r="O402" s="2" t="str">
        <f>IF(B402="","",VLOOKUP(B402,Reject!A:Q,15,0))</f>
        <v/>
      </c>
      <c r="P402" s="1" t="str">
        <f>IF(B402="","",VLOOKUP(B402,Reject!A:Q,16,0))</f>
        <v/>
      </c>
      <c r="Q402" s="1" t="str">
        <f>IF(B402="","",VLOOKUP(B402,Reject!A:Q,17,0))</f>
        <v/>
      </c>
      <c r="R402" s="72" t="str">
        <f t="shared" si="6"/>
        <v/>
      </c>
    </row>
    <row r="403" spans="2:18">
      <c r="B403" s="1" t="str">
        <f>IF($B$2=0,"",IF(COUNT($B$3:B402)+1&gt;$B$2,"",COUNT($B$3:B402)+1))</f>
        <v/>
      </c>
      <c r="C403" s="1" t="str">
        <f>IF(B403="","",VLOOKUP(B403,Reject!A:Q,3,0))</f>
        <v/>
      </c>
      <c r="D403" s="1" t="str">
        <f>IF(B403="","",VLOOKUP(B403,Reject!A:Q,4,0))</f>
        <v/>
      </c>
      <c r="E403" s="1" t="str">
        <f>IF(B403="","",VLOOKUP(B403,Reject!A:Q,5,0))</f>
        <v/>
      </c>
      <c r="F403" s="1" t="str">
        <f>IF(B403="","",VLOOKUP(B403,Reject!A:Q,6,0))</f>
        <v/>
      </c>
      <c r="G403" s="1" t="str">
        <f>IF(B403="","",VLOOKUP(B403,Reject!A:Q,7,0))</f>
        <v/>
      </c>
      <c r="H403" s="1" t="str">
        <f>IF(B403="","",VLOOKUP(B403,Reject!A:Q,8,0))</f>
        <v/>
      </c>
      <c r="I403" s="1" t="str">
        <f>IF(B403="","",VLOOKUP(B403,Reject!A:Q,9,0))</f>
        <v/>
      </c>
      <c r="J403" s="1" t="str">
        <f>IF(B403="","",VLOOKUP(B403,Reject!A:Q,10,0))</f>
        <v/>
      </c>
      <c r="K403" s="1" t="str">
        <f>IF(B403="","",VLOOKUP(B403,Reject!A:Q,11,0))</f>
        <v/>
      </c>
      <c r="L403" s="1" t="str">
        <f>IF(B403="","",VLOOKUP(B403,Reject!A:Q,12,0))</f>
        <v/>
      </c>
      <c r="M403" s="1" t="str">
        <f>IF(B403="","",VLOOKUP(B403,Reject!A:Q,13,0))</f>
        <v/>
      </c>
      <c r="N403" s="1" t="str">
        <f>IF(B403="","",VLOOKUP(B403,Reject!A:Q,14,0))</f>
        <v/>
      </c>
      <c r="O403" s="2" t="str">
        <f>IF(B403="","",VLOOKUP(B403,Reject!A:Q,15,0))</f>
        <v/>
      </c>
      <c r="P403" s="1" t="str">
        <f>IF(B403="","",VLOOKUP(B403,Reject!A:Q,16,0))</f>
        <v/>
      </c>
      <c r="Q403" s="1" t="str">
        <f>IF(B403="","",VLOOKUP(B403,Reject!A:Q,17,0))</f>
        <v/>
      </c>
      <c r="R403" s="72" t="str">
        <f t="shared" si="6"/>
        <v/>
      </c>
    </row>
    <row r="404" spans="2:18">
      <c r="B404" s="1" t="str">
        <f>IF($B$2=0,"",IF(COUNT($B$3:B403)+1&gt;$B$2,"",COUNT($B$3:B403)+1))</f>
        <v/>
      </c>
      <c r="C404" s="1" t="str">
        <f>IF(B404="","",VLOOKUP(B404,Reject!A:Q,3,0))</f>
        <v/>
      </c>
      <c r="D404" s="1" t="str">
        <f>IF(B404="","",VLOOKUP(B404,Reject!A:Q,4,0))</f>
        <v/>
      </c>
      <c r="E404" s="1" t="str">
        <f>IF(B404="","",VLOOKUP(B404,Reject!A:Q,5,0))</f>
        <v/>
      </c>
      <c r="F404" s="1" t="str">
        <f>IF(B404="","",VLOOKUP(B404,Reject!A:Q,6,0))</f>
        <v/>
      </c>
      <c r="G404" s="1" t="str">
        <f>IF(B404="","",VLOOKUP(B404,Reject!A:Q,7,0))</f>
        <v/>
      </c>
      <c r="H404" s="1" t="str">
        <f>IF(B404="","",VLOOKUP(B404,Reject!A:Q,8,0))</f>
        <v/>
      </c>
      <c r="I404" s="1" t="str">
        <f>IF(B404="","",VLOOKUP(B404,Reject!A:Q,9,0))</f>
        <v/>
      </c>
      <c r="J404" s="1" t="str">
        <f>IF(B404="","",VLOOKUP(B404,Reject!A:Q,10,0))</f>
        <v/>
      </c>
      <c r="K404" s="1" t="str">
        <f>IF(B404="","",VLOOKUP(B404,Reject!A:Q,11,0))</f>
        <v/>
      </c>
      <c r="L404" s="1" t="str">
        <f>IF(B404="","",VLOOKUP(B404,Reject!A:Q,12,0))</f>
        <v/>
      </c>
      <c r="M404" s="1" t="str">
        <f>IF(B404="","",VLOOKUP(B404,Reject!A:Q,13,0))</f>
        <v/>
      </c>
      <c r="N404" s="1" t="str">
        <f>IF(B404="","",VLOOKUP(B404,Reject!A:Q,14,0))</f>
        <v/>
      </c>
      <c r="O404" s="2" t="str">
        <f>IF(B404="","",VLOOKUP(B404,Reject!A:Q,15,0))</f>
        <v/>
      </c>
      <c r="P404" s="1" t="str">
        <f>IF(B404="","",VLOOKUP(B404,Reject!A:Q,16,0))</f>
        <v/>
      </c>
      <c r="Q404" s="1" t="str">
        <f>IF(B404="","",VLOOKUP(B404,Reject!A:Q,17,0))</f>
        <v/>
      </c>
      <c r="R404" s="72" t="str">
        <f t="shared" si="6"/>
        <v/>
      </c>
    </row>
    <row r="405" spans="2:18">
      <c r="B405" s="1" t="str">
        <f>IF($B$2=0,"",IF(COUNT($B$3:B404)+1&gt;$B$2,"",COUNT($B$3:B404)+1))</f>
        <v/>
      </c>
      <c r="C405" s="1" t="str">
        <f>IF(B405="","",VLOOKUP(B405,Reject!A:Q,3,0))</f>
        <v/>
      </c>
      <c r="D405" s="1" t="str">
        <f>IF(B405="","",VLOOKUP(B405,Reject!A:Q,4,0))</f>
        <v/>
      </c>
      <c r="E405" s="1" t="str">
        <f>IF(B405="","",VLOOKUP(B405,Reject!A:Q,5,0))</f>
        <v/>
      </c>
      <c r="F405" s="1" t="str">
        <f>IF(B405="","",VLOOKUP(B405,Reject!A:Q,6,0))</f>
        <v/>
      </c>
      <c r="G405" s="1" t="str">
        <f>IF(B405="","",VLOOKUP(B405,Reject!A:Q,7,0))</f>
        <v/>
      </c>
      <c r="H405" s="1" t="str">
        <f>IF(B405="","",VLOOKUP(B405,Reject!A:Q,8,0))</f>
        <v/>
      </c>
      <c r="I405" s="1" t="str">
        <f>IF(B405="","",VLOOKUP(B405,Reject!A:Q,9,0))</f>
        <v/>
      </c>
      <c r="J405" s="1" t="str">
        <f>IF(B405="","",VLOOKUP(B405,Reject!A:Q,10,0))</f>
        <v/>
      </c>
      <c r="K405" s="1" t="str">
        <f>IF(B405="","",VLOOKUP(B405,Reject!A:Q,11,0))</f>
        <v/>
      </c>
      <c r="L405" s="1" t="str">
        <f>IF(B405="","",VLOOKUP(B405,Reject!A:Q,12,0))</f>
        <v/>
      </c>
      <c r="M405" s="1" t="str">
        <f>IF(B405="","",VLOOKUP(B405,Reject!A:Q,13,0))</f>
        <v/>
      </c>
      <c r="N405" s="1" t="str">
        <f>IF(B405="","",VLOOKUP(B405,Reject!A:Q,14,0))</f>
        <v/>
      </c>
      <c r="O405" s="2" t="str">
        <f>IF(B405="","",VLOOKUP(B405,Reject!A:Q,15,0))</f>
        <v/>
      </c>
      <c r="P405" s="1" t="str">
        <f>IF(B405="","",VLOOKUP(B405,Reject!A:Q,16,0))</f>
        <v/>
      </c>
      <c r="Q405" s="1" t="str">
        <f>IF(B405="","",VLOOKUP(B405,Reject!A:Q,17,0))</f>
        <v/>
      </c>
      <c r="R405" s="72" t="str">
        <f t="shared" si="6"/>
        <v/>
      </c>
    </row>
    <row r="406" spans="2:18">
      <c r="B406" s="1" t="str">
        <f>IF($B$2=0,"",IF(COUNT($B$3:B405)+1&gt;$B$2,"",COUNT($B$3:B405)+1))</f>
        <v/>
      </c>
      <c r="C406" s="1" t="str">
        <f>IF(B406="","",VLOOKUP(B406,Reject!A:Q,3,0))</f>
        <v/>
      </c>
      <c r="D406" s="1" t="str">
        <f>IF(B406="","",VLOOKUP(B406,Reject!A:Q,4,0))</f>
        <v/>
      </c>
      <c r="E406" s="1" t="str">
        <f>IF(B406="","",VLOOKUP(B406,Reject!A:Q,5,0))</f>
        <v/>
      </c>
      <c r="F406" s="1" t="str">
        <f>IF(B406="","",VLOOKUP(B406,Reject!A:Q,6,0))</f>
        <v/>
      </c>
      <c r="G406" s="1" t="str">
        <f>IF(B406="","",VLOOKUP(B406,Reject!A:Q,7,0))</f>
        <v/>
      </c>
      <c r="H406" s="1" t="str">
        <f>IF(B406="","",VLOOKUP(B406,Reject!A:Q,8,0))</f>
        <v/>
      </c>
      <c r="I406" s="1" t="str">
        <f>IF(B406="","",VLOOKUP(B406,Reject!A:Q,9,0))</f>
        <v/>
      </c>
      <c r="J406" s="1" t="str">
        <f>IF(B406="","",VLOOKUP(B406,Reject!A:Q,10,0))</f>
        <v/>
      </c>
      <c r="K406" s="1" t="str">
        <f>IF(B406="","",VLOOKUP(B406,Reject!A:Q,11,0))</f>
        <v/>
      </c>
      <c r="L406" s="1" t="str">
        <f>IF(B406="","",VLOOKUP(B406,Reject!A:Q,12,0))</f>
        <v/>
      </c>
      <c r="M406" s="1" t="str">
        <f>IF(B406="","",VLOOKUP(B406,Reject!A:Q,13,0))</f>
        <v/>
      </c>
      <c r="N406" s="1" t="str">
        <f>IF(B406="","",VLOOKUP(B406,Reject!A:Q,14,0))</f>
        <v/>
      </c>
      <c r="O406" s="2" t="str">
        <f>IF(B406="","",VLOOKUP(B406,Reject!A:Q,15,0))</f>
        <v/>
      </c>
      <c r="P406" s="1" t="str">
        <f>IF(B406="","",VLOOKUP(B406,Reject!A:Q,16,0))</f>
        <v/>
      </c>
      <c r="Q406" s="1" t="str">
        <f>IF(B406="","",VLOOKUP(B406,Reject!A:Q,17,0))</f>
        <v/>
      </c>
      <c r="R406" s="72" t="str">
        <f t="shared" si="6"/>
        <v/>
      </c>
    </row>
    <row r="407" spans="2:18">
      <c r="B407" s="1" t="str">
        <f>IF($B$2=0,"",IF(COUNT($B$3:B406)+1&gt;$B$2,"",COUNT($B$3:B406)+1))</f>
        <v/>
      </c>
      <c r="C407" s="1" t="str">
        <f>IF(B407="","",VLOOKUP(B407,Reject!A:Q,3,0))</f>
        <v/>
      </c>
      <c r="D407" s="1" t="str">
        <f>IF(B407="","",VLOOKUP(B407,Reject!A:Q,4,0))</f>
        <v/>
      </c>
      <c r="E407" s="1" t="str">
        <f>IF(B407="","",VLOOKUP(B407,Reject!A:Q,5,0))</f>
        <v/>
      </c>
      <c r="F407" s="1" t="str">
        <f>IF(B407="","",VLOOKUP(B407,Reject!A:Q,6,0))</f>
        <v/>
      </c>
      <c r="G407" s="1" t="str">
        <f>IF(B407="","",VLOOKUP(B407,Reject!A:Q,7,0))</f>
        <v/>
      </c>
      <c r="H407" s="1" t="str">
        <f>IF(B407="","",VLOOKUP(B407,Reject!A:Q,8,0))</f>
        <v/>
      </c>
      <c r="I407" s="1" t="str">
        <f>IF(B407="","",VLOOKUP(B407,Reject!A:Q,9,0))</f>
        <v/>
      </c>
      <c r="J407" s="1" t="str">
        <f>IF(B407="","",VLOOKUP(B407,Reject!A:Q,10,0))</f>
        <v/>
      </c>
      <c r="K407" s="1" t="str">
        <f>IF(B407="","",VLOOKUP(B407,Reject!A:Q,11,0))</f>
        <v/>
      </c>
      <c r="L407" s="1" t="str">
        <f>IF(B407="","",VLOOKUP(B407,Reject!A:Q,12,0))</f>
        <v/>
      </c>
      <c r="M407" s="1" t="str">
        <f>IF(B407="","",VLOOKUP(B407,Reject!A:Q,13,0))</f>
        <v/>
      </c>
      <c r="N407" s="1" t="str">
        <f>IF(B407="","",VLOOKUP(B407,Reject!A:Q,14,0))</f>
        <v/>
      </c>
      <c r="O407" s="2" t="str">
        <f>IF(B407="","",VLOOKUP(B407,Reject!A:Q,15,0))</f>
        <v/>
      </c>
      <c r="P407" s="1" t="str">
        <f>IF(B407="","",VLOOKUP(B407,Reject!A:Q,16,0))</f>
        <v/>
      </c>
      <c r="Q407" s="1" t="str">
        <f>IF(B407="","",VLOOKUP(B407,Reject!A:Q,17,0))</f>
        <v/>
      </c>
      <c r="R407" s="72" t="str">
        <f t="shared" si="6"/>
        <v/>
      </c>
    </row>
    <row r="408" spans="2:18">
      <c r="B408" s="1" t="str">
        <f>IF($B$2=0,"",IF(COUNT($B$3:B407)+1&gt;$B$2,"",COUNT($B$3:B407)+1))</f>
        <v/>
      </c>
      <c r="C408" s="1" t="str">
        <f>IF(B408="","",VLOOKUP(B408,Reject!A:Q,3,0))</f>
        <v/>
      </c>
      <c r="D408" s="1" t="str">
        <f>IF(B408="","",VLOOKUP(B408,Reject!A:Q,4,0))</f>
        <v/>
      </c>
      <c r="E408" s="1" t="str">
        <f>IF(B408="","",VLOOKUP(B408,Reject!A:Q,5,0))</f>
        <v/>
      </c>
      <c r="F408" s="1" t="str">
        <f>IF(B408="","",VLOOKUP(B408,Reject!A:Q,6,0))</f>
        <v/>
      </c>
      <c r="G408" s="1" t="str">
        <f>IF(B408="","",VLOOKUP(B408,Reject!A:Q,7,0))</f>
        <v/>
      </c>
      <c r="H408" s="1" t="str">
        <f>IF(B408="","",VLOOKUP(B408,Reject!A:Q,8,0))</f>
        <v/>
      </c>
      <c r="I408" s="1" t="str">
        <f>IF(B408="","",VLOOKUP(B408,Reject!A:Q,9,0))</f>
        <v/>
      </c>
      <c r="J408" s="1" t="str">
        <f>IF(B408="","",VLOOKUP(B408,Reject!A:Q,10,0))</f>
        <v/>
      </c>
      <c r="K408" s="1" t="str">
        <f>IF(B408="","",VLOOKUP(B408,Reject!A:Q,11,0))</f>
        <v/>
      </c>
      <c r="L408" s="1" t="str">
        <f>IF(B408="","",VLOOKUP(B408,Reject!A:Q,12,0))</f>
        <v/>
      </c>
      <c r="M408" s="1" t="str">
        <f>IF(B408="","",VLOOKUP(B408,Reject!A:Q,13,0))</f>
        <v/>
      </c>
      <c r="N408" s="1" t="str">
        <f>IF(B408="","",VLOOKUP(B408,Reject!A:Q,14,0))</f>
        <v/>
      </c>
      <c r="O408" s="2" t="str">
        <f>IF(B408="","",VLOOKUP(B408,Reject!A:Q,15,0))</f>
        <v/>
      </c>
      <c r="P408" s="1" t="str">
        <f>IF(B408="","",VLOOKUP(B408,Reject!A:Q,16,0))</f>
        <v/>
      </c>
      <c r="Q408" s="1" t="str">
        <f>IF(B408="","",VLOOKUP(B408,Reject!A:Q,17,0))</f>
        <v/>
      </c>
      <c r="R408" s="72" t="str">
        <f t="shared" si="6"/>
        <v/>
      </c>
    </row>
    <row r="409" spans="2:18">
      <c r="B409" s="1" t="str">
        <f>IF($B$2=0,"",IF(COUNT($B$3:B408)+1&gt;$B$2,"",COUNT($B$3:B408)+1))</f>
        <v/>
      </c>
      <c r="C409" s="1" t="str">
        <f>IF(B409="","",VLOOKUP(B409,Reject!A:Q,3,0))</f>
        <v/>
      </c>
      <c r="D409" s="1" t="str">
        <f>IF(B409="","",VLOOKUP(B409,Reject!A:Q,4,0))</f>
        <v/>
      </c>
      <c r="E409" s="1" t="str">
        <f>IF(B409="","",VLOOKUP(B409,Reject!A:Q,5,0))</f>
        <v/>
      </c>
      <c r="F409" s="1" t="str">
        <f>IF(B409="","",VLOOKUP(B409,Reject!A:Q,6,0))</f>
        <v/>
      </c>
      <c r="G409" s="1" t="str">
        <f>IF(B409="","",VLOOKUP(B409,Reject!A:Q,7,0))</f>
        <v/>
      </c>
      <c r="H409" s="1" t="str">
        <f>IF(B409="","",VLOOKUP(B409,Reject!A:Q,8,0))</f>
        <v/>
      </c>
      <c r="I409" s="1" t="str">
        <f>IF(B409="","",VLOOKUP(B409,Reject!A:Q,9,0))</f>
        <v/>
      </c>
      <c r="J409" s="1" t="str">
        <f>IF(B409="","",VLOOKUP(B409,Reject!A:Q,10,0))</f>
        <v/>
      </c>
      <c r="K409" s="1" t="str">
        <f>IF(B409="","",VLOOKUP(B409,Reject!A:Q,11,0))</f>
        <v/>
      </c>
      <c r="L409" s="1" t="str">
        <f>IF(B409="","",VLOOKUP(B409,Reject!A:Q,12,0))</f>
        <v/>
      </c>
      <c r="M409" s="1" t="str">
        <f>IF(B409="","",VLOOKUP(B409,Reject!A:Q,13,0))</f>
        <v/>
      </c>
      <c r="N409" s="1" t="str">
        <f>IF(B409="","",VLOOKUP(B409,Reject!A:Q,14,0))</f>
        <v/>
      </c>
      <c r="O409" s="2" t="str">
        <f>IF(B409="","",VLOOKUP(B409,Reject!A:Q,15,0))</f>
        <v/>
      </c>
      <c r="P409" s="1" t="str">
        <f>IF(B409="","",VLOOKUP(B409,Reject!A:Q,16,0))</f>
        <v/>
      </c>
      <c r="Q409" s="1" t="str">
        <f>IF(B409="","",VLOOKUP(B409,Reject!A:Q,17,0))</f>
        <v/>
      </c>
      <c r="R409" s="72" t="str">
        <f t="shared" si="6"/>
        <v/>
      </c>
    </row>
    <row r="410" spans="2:18">
      <c r="B410" s="1" t="str">
        <f>IF($B$2=0,"",IF(COUNT($B$3:B409)+1&gt;$B$2,"",COUNT($B$3:B409)+1))</f>
        <v/>
      </c>
      <c r="C410" s="1" t="str">
        <f>IF(B410="","",VLOOKUP(B410,Reject!A:Q,3,0))</f>
        <v/>
      </c>
      <c r="D410" s="1" t="str">
        <f>IF(B410="","",VLOOKUP(B410,Reject!A:Q,4,0))</f>
        <v/>
      </c>
      <c r="E410" s="1" t="str">
        <f>IF(B410="","",VLOOKUP(B410,Reject!A:Q,5,0))</f>
        <v/>
      </c>
      <c r="F410" s="1" t="str">
        <f>IF(B410="","",VLOOKUP(B410,Reject!A:Q,6,0))</f>
        <v/>
      </c>
      <c r="G410" s="1" t="str">
        <f>IF(B410="","",VLOOKUP(B410,Reject!A:Q,7,0))</f>
        <v/>
      </c>
      <c r="H410" s="1" t="str">
        <f>IF(B410="","",VLOOKUP(B410,Reject!A:Q,8,0))</f>
        <v/>
      </c>
      <c r="I410" s="1" t="str">
        <f>IF(B410="","",VLOOKUP(B410,Reject!A:Q,9,0))</f>
        <v/>
      </c>
      <c r="J410" s="1" t="str">
        <f>IF(B410="","",VLOOKUP(B410,Reject!A:Q,10,0))</f>
        <v/>
      </c>
      <c r="K410" s="1" t="str">
        <f>IF(B410="","",VLOOKUP(B410,Reject!A:Q,11,0))</f>
        <v/>
      </c>
      <c r="L410" s="1" t="str">
        <f>IF(B410="","",VLOOKUP(B410,Reject!A:Q,12,0))</f>
        <v/>
      </c>
      <c r="M410" s="1" t="str">
        <f>IF(B410="","",VLOOKUP(B410,Reject!A:Q,13,0))</f>
        <v/>
      </c>
      <c r="N410" s="1" t="str">
        <f>IF(B410="","",VLOOKUP(B410,Reject!A:Q,14,0))</f>
        <v/>
      </c>
      <c r="O410" s="2" t="str">
        <f>IF(B410="","",VLOOKUP(B410,Reject!A:Q,15,0))</f>
        <v/>
      </c>
      <c r="P410" s="1" t="str">
        <f>IF(B410="","",VLOOKUP(B410,Reject!A:Q,16,0))</f>
        <v/>
      </c>
      <c r="Q410" s="1" t="str">
        <f>IF(B410="","",VLOOKUP(B410,Reject!A:Q,17,0))</f>
        <v/>
      </c>
      <c r="R410" s="72" t="str">
        <f t="shared" si="6"/>
        <v/>
      </c>
    </row>
    <row r="411" spans="2:18">
      <c r="B411" s="1" t="str">
        <f>IF($B$2=0,"",IF(COUNT($B$3:B410)+1&gt;$B$2,"",COUNT($B$3:B410)+1))</f>
        <v/>
      </c>
      <c r="C411" s="1" t="str">
        <f>IF(B411="","",VLOOKUP(B411,Reject!A:Q,3,0))</f>
        <v/>
      </c>
      <c r="D411" s="1" t="str">
        <f>IF(B411="","",VLOOKUP(B411,Reject!A:Q,4,0))</f>
        <v/>
      </c>
      <c r="E411" s="1" t="str">
        <f>IF(B411="","",VLOOKUP(B411,Reject!A:Q,5,0))</f>
        <v/>
      </c>
      <c r="F411" s="1" t="str">
        <f>IF(B411="","",VLOOKUP(B411,Reject!A:Q,6,0))</f>
        <v/>
      </c>
      <c r="G411" s="1" t="str">
        <f>IF(B411="","",VLOOKUP(B411,Reject!A:Q,7,0))</f>
        <v/>
      </c>
      <c r="H411" s="1" t="str">
        <f>IF(B411="","",VLOOKUP(B411,Reject!A:Q,8,0))</f>
        <v/>
      </c>
      <c r="I411" s="1" t="str">
        <f>IF(B411="","",VLOOKUP(B411,Reject!A:Q,9,0))</f>
        <v/>
      </c>
      <c r="J411" s="1" t="str">
        <f>IF(B411="","",VLOOKUP(B411,Reject!A:Q,10,0))</f>
        <v/>
      </c>
      <c r="K411" s="1" t="str">
        <f>IF(B411="","",VLOOKUP(B411,Reject!A:Q,11,0))</f>
        <v/>
      </c>
      <c r="L411" s="1" t="str">
        <f>IF(B411="","",VLOOKUP(B411,Reject!A:Q,12,0))</f>
        <v/>
      </c>
      <c r="M411" s="1" t="str">
        <f>IF(B411="","",VLOOKUP(B411,Reject!A:Q,13,0))</f>
        <v/>
      </c>
      <c r="N411" s="1" t="str">
        <f>IF(B411="","",VLOOKUP(B411,Reject!A:Q,14,0))</f>
        <v/>
      </c>
      <c r="O411" s="2" t="str">
        <f>IF(B411="","",VLOOKUP(B411,Reject!A:Q,15,0))</f>
        <v/>
      </c>
      <c r="P411" s="1" t="str">
        <f>IF(B411="","",VLOOKUP(B411,Reject!A:Q,16,0))</f>
        <v/>
      </c>
      <c r="Q411" s="1" t="str">
        <f>IF(B411="","",VLOOKUP(B411,Reject!A:Q,17,0))</f>
        <v/>
      </c>
      <c r="R411" s="72" t="str">
        <f t="shared" si="6"/>
        <v/>
      </c>
    </row>
    <row r="412" spans="2:18">
      <c r="B412" s="1" t="str">
        <f>IF($B$2=0,"",IF(COUNT($B$3:B411)+1&gt;$B$2,"",COUNT($B$3:B411)+1))</f>
        <v/>
      </c>
      <c r="C412" s="1" t="str">
        <f>IF(B412="","",VLOOKUP(B412,Reject!A:Q,3,0))</f>
        <v/>
      </c>
      <c r="D412" s="1" t="str">
        <f>IF(B412="","",VLOOKUP(B412,Reject!A:Q,4,0))</f>
        <v/>
      </c>
      <c r="E412" s="1" t="str">
        <f>IF(B412="","",VLOOKUP(B412,Reject!A:Q,5,0))</f>
        <v/>
      </c>
      <c r="F412" s="1" t="str">
        <f>IF(B412="","",VLOOKUP(B412,Reject!A:Q,6,0))</f>
        <v/>
      </c>
      <c r="G412" s="1" t="str">
        <f>IF(B412="","",VLOOKUP(B412,Reject!A:Q,7,0))</f>
        <v/>
      </c>
      <c r="H412" s="1" t="str">
        <f>IF(B412="","",VLOOKUP(B412,Reject!A:Q,8,0))</f>
        <v/>
      </c>
      <c r="I412" s="1" t="str">
        <f>IF(B412="","",VLOOKUP(B412,Reject!A:Q,9,0))</f>
        <v/>
      </c>
      <c r="J412" s="1" t="str">
        <f>IF(B412="","",VLOOKUP(B412,Reject!A:Q,10,0))</f>
        <v/>
      </c>
      <c r="K412" s="1" t="str">
        <f>IF(B412="","",VLOOKUP(B412,Reject!A:Q,11,0))</f>
        <v/>
      </c>
      <c r="L412" s="1" t="str">
        <f>IF(B412="","",VLOOKUP(B412,Reject!A:Q,12,0))</f>
        <v/>
      </c>
      <c r="M412" s="1" t="str">
        <f>IF(B412="","",VLOOKUP(B412,Reject!A:Q,13,0))</f>
        <v/>
      </c>
      <c r="N412" s="1" t="str">
        <f>IF(B412="","",VLOOKUP(B412,Reject!A:Q,14,0))</f>
        <v/>
      </c>
      <c r="O412" s="2" t="str">
        <f>IF(B412="","",VLOOKUP(B412,Reject!A:Q,15,0))</f>
        <v/>
      </c>
      <c r="P412" s="1" t="str">
        <f>IF(B412="","",VLOOKUP(B412,Reject!A:Q,16,0))</f>
        <v/>
      </c>
      <c r="Q412" s="1" t="str">
        <f>IF(B412="","",VLOOKUP(B412,Reject!A:Q,17,0))</f>
        <v/>
      </c>
      <c r="R412" s="72" t="str">
        <f t="shared" si="6"/>
        <v/>
      </c>
    </row>
    <row r="413" spans="2:18">
      <c r="B413" s="1" t="str">
        <f>IF($B$2=0,"",IF(COUNT($B$3:B412)+1&gt;$B$2,"",COUNT($B$3:B412)+1))</f>
        <v/>
      </c>
      <c r="C413" s="1" t="str">
        <f>IF(B413="","",VLOOKUP(B413,Reject!A:Q,3,0))</f>
        <v/>
      </c>
      <c r="D413" s="1" t="str">
        <f>IF(B413="","",VLOOKUP(B413,Reject!A:Q,4,0))</f>
        <v/>
      </c>
      <c r="E413" s="1" t="str">
        <f>IF(B413="","",VLOOKUP(B413,Reject!A:Q,5,0))</f>
        <v/>
      </c>
      <c r="F413" s="1" t="str">
        <f>IF(B413="","",VLOOKUP(B413,Reject!A:Q,6,0))</f>
        <v/>
      </c>
      <c r="G413" s="1" t="str">
        <f>IF(B413="","",VLOOKUP(B413,Reject!A:Q,7,0))</f>
        <v/>
      </c>
      <c r="H413" s="1" t="str">
        <f>IF(B413="","",VLOOKUP(B413,Reject!A:Q,8,0))</f>
        <v/>
      </c>
      <c r="I413" s="1" t="str">
        <f>IF(B413="","",VLOOKUP(B413,Reject!A:Q,9,0))</f>
        <v/>
      </c>
      <c r="J413" s="1" t="str">
        <f>IF(B413="","",VLOOKUP(B413,Reject!A:Q,10,0))</f>
        <v/>
      </c>
      <c r="K413" s="1" t="str">
        <f>IF(B413="","",VLOOKUP(B413,Reject!A:Q,11,0))</f>
        <v/>
      </c>
      <c r="L413" s="1" t="str">
        <f>IF(B413="","",VLOOKUP(B413,Reject!A:Q,12,0))</f>
        <v/>
      </c>
      <c r="M413" s="1" t="str">
        <f>IF(B413="","",VLOOKUP(B413,Reject!A:Q,13,0))</f>
        <v/>
      </c>
      <c r="N413" s="1" t="str">
        <f>IF(B413="","",VLOOKUP(B413,Reject!A:Q,14,0))</f>
        <v/>
      </c>
      <c r="O413" s="2" t="str">
        <f>IF(B413="","",VLOOKUP(B413,Reject!A:Q,15,0))</f>
        <v/>
      </c>
      <c r="P413" s="1" t="str">
        <f>IF(B413="","",VLOOKUP(B413,Reject!A:Q,16,0))</f>
        <v/>
      </c>
      <c r="Q413" s="1" t="str">
        <f>IF(B413="","",VLOOKUP(B413,Reject!A:Q,17,0))</f>
        <v/>
      </c>
      <c r="R413" s="72" t="str">
        <f t="shared" si="6"/>
        <v/>
      </c>
    </row>
    <row r="414" spans="2:18">
      <c r="B414" s="1" t="str">
        <f>IF($B$2=0,"",IF(COUNT($B$3:B413)+1&gt;$B$2,"",COUNT($B$3:B413)+1))</f>
        <v/>
      </c>
      <c r="C414" s="1" t="str">
        <f>IF(B414="","",VLOOKUP(B414,Reject!A:Q,3,0))</f>
        <v/>
      </c>
      <c r="D414" s="1" t="str">
        <f>IF(B414="","",VLOOKUP(B414,Reject!A:Q,4,0))</f>
        <v/>
      </c>
      <c r="E414" s="1" t="str">
        <f>IF(B414="","",VLOOKUP(B414,Reject!A:Q,5,0))</f>
        <v/>
      </c>
      <c r="F414" s="1" t="str">
        <f>IF(B414="","",VLOOKUP(B414,Reject!A:Q,6,0))</f>
        <v/>
      </c>
      <c r="G414" s="1" t="str">
        <f>IF(B414="","",VLOOKUP(B414,Reject!A:Q,7,0))</f>
        <v/>
      </c>
      <c r="H414" s="1" t="str">
        <f>IF(B414="","",VLOOKUP(B414,Reject!A:Q,8,0))</f>
        <v/>
      </c>
      <c r="I414" s="1" t="str">
        <f>IF(B414="","",VLOOKUP(B414,Reject!A:Q,9,0))</f>
        <v/>
      </c>
      <c r="J414" s="1" t="str">
        <f>IF(B414="","",VLOOKUP(B414,Reject!A:Q,10,0))</f>
        <v/>
      </c>
      <c r="K414" s="1" t="str">
        <f>IF(B414="","",VLOOKUP(B414,Reject!A:Q,11,0))</f>
        <v/>
      </c>
      <c r="L414" s="1" t="str">
        <f>IF(B414="","",VLOOKUP(B414,Reject!A:Q,12,0))</f>
        <v/>
      </c>
      <c r="M414" s="1" t="str">
        <f>IF(B414="","",VLOOKUP(B414,Reject!A:Q,13,0))</f>
        <v/>
      </c>
      <c r="N414" s="1" t="str">
        <f>IF(B414="","",VLOOKUP(B414,Reject!A:Q,14,0))</f>
        <v/>
      </c>
      <c r="O414" s="2" t="str">
        <f>IF(B414="","",VLOOKUP(B414,Reject!A:Q,15,0))</f>
        <v/>
      </c>
      <c r="P414" s="1" t="str">
        <f>IF(B414="","",VLOOKUP(B414,Reject!A:Q,16,0))</f>
        <v/>
      </c>
      <c r="Q414" s="1" t="str">
        <f>IF(B414="","",VLOOKUP(B414,Reject!A:Q,17,0))</f>
        <v/>
      </c>
      <c r="R414" s="72" t="str">
        <f t="shared" si="6"/>
        <v/>
      </c>
    </row>
    <row r="415" spans="2:18">
      <c r="B415" s="1" t="str">
        <f>IF($B$2=0,"",IF(COUNT($B$3:B414)+1&gt;$B$2,"",COUNT($B$3:B414)+1))</f>
        <v/>
      </c>
      <c r="C415" s="1" t="str">
        <f>IF(B415="","",VLOOKUP(B415,Reject!A:Q,3,0))</f>
        <v/>
      </c>
      <c r="D415" s="1" t="str">
        <f>IF(B415="","",VLOOKUP(B415,Reject!A:Q,4,0))</f>
        <v/>
      </c>
      <c r="E415" s="1" t="str">
        <f>IF(B415="","",VLOOKUP(B415,Reject!A:Q,5,0))</f>
        <v/>
      </c>
      <c r="F415" s="1" t="str">
        <f>IF(B415="","",VLOOKUP(B415,Reject!A:Q,6,0))</f>
        <v/>
      </c>
      <c r="G415" s="1" t="str">
        <f>IF(B415="","",VLOOKUP(B415,Reject!A:Q,7,0))</f>
        <v/>
      </c>
      <c r="H415" s="1" t="str">
        <f>IF(B415="","",VLOOKUP(B415,Reject!A:Q,8,0))</f>
        <v/>
      </c>
      <c r="I415" s="1" t="str">
        <f>IF(B415="","",VLOOKUP(B415,Reject!A:Q,9,0))</f>
        <v/>
      </c>
      <c r="J415" s="1" t="str">
        <f>IF(B415="","",VLOOKUP(B415,Reject!A:Q,10,0))</f>
        <v/>
      </c>
      <c r="K415" s="1" t="str">
        <f>IF(B415="","",VLOOKUP(B415,Reject!A:Q,11,0))</f>
        <v/>
      </c>
      <c r="L415" s="1" t="str">
        <f>IF(B415="","",VLOOKUP(B415,Reject!A:Q,12,0))</f>
        <v/>
      </c>
      <c r="M415" s="1" t="str">
        <f>IF(B415="","",VLOOKUP(B415,Reject!A:Q,13,0))</f>
        <v/>
      </c>
      <c r="N415" s="1" t="str">
        <f>IF(B415="","",VLOOKUP(B415,Reject!A:Q,14,0))</f>
        <v/>
      </c>
      <c r="O415" s="2" t="str">
        <f>IF(B415="","",VLOOKUP(B415,Reject!A:Q,15,0))</f>
        <v/>
      </c>
      <c r="P415" s="1" t="str">
        <f>IF(B415="","",VLOOKUP(B415,Reject!A:Q,16,0))</f>
        <v/>
      </c>
      <c r="Q415" s="1" t="str">
        <f>IF(B415="","",VLOOKUP(B415,Reject!A:Q,17,0))</f>
        <v/>
      </c>
      <c r="R415" s="72" t="str">
        <f t="shared" si="6"/>
        <v/>
      </c>
    </row>
    <row r="416" spans="2:18">
      <c r="B416" s="1" t="str">
        <f>IF($B$2=0,"",IF(COUNT($B$3:B415)+1&gt;$B$2,"",COUNT($B$3:B415)+1))</f>
        <v/>
      </c>
      <c r="C416" s="1" t="str">
        <f>IF(B416="","",VLOOKUP(B416,Reject!A:Q,3,0))</f>
        <v/>
      </c>
      <c r="D416" s="1" t="str">
        <f>IF(B416="","",VLOOKUP(B416,Reject!A:Q,4,0))</f>
        <v/>
      </c>
      <c r="E416" s="1" t="str">
        <f>IF(B416="","",VLOOKUP(B416,Reject!A:Q,5,0))</f>
        <v/>
      </c>
      <c r="F416" s="1" t="str">
        <f>IF(B416="","",VLOOKUP(B416,Reject!A:Q,6,0))</f>
        <v/>
      </c>
      <c r="G416" s="1" t="str">
        <f>IF(B416="","",VLOOKUP(B416,Reject!A:Q,7,0))</f>
        <v/>
      </c>
      <c r="H416" s="1" t="str">
        <f>IF(B416="","",VLOOKUP(B416,Reject!A:Q,8,0))</f>
        <v/>
      </c>
      <c r="I416" s="1" t="str">
        <f>IF(B416="","",VLOOKUP(B416,Reject!A:Q,9,0))</f>
        <v/>
      </c>
      <c r="J416" s="1" t="str">
        <f>IF(B416="","",VLOOKUP(B416,Reject!A:Q,10,0))</f>
        <v/>
      </c>
      <c r="K416" s="1" t="str">
        <f>IF(B416="","",VLOOKUP(B416,Reject!A:Q,11,0))</f>
        <v/>
      </c>
      <c r="L416" s="1" t="str">
        <f>IF(B416="","",VLOOKUP(B416,Reject!A:Q,12,0))</f>
        <v/>
      </c>
      <c r="M416" s="1" t="str">
        <f>IF(B416="","",VLOOKUP(B416,Reject!A:Q,13,0))</f>
        <v/>
      </c>
      <c r="N416" s="1" t="str">
        <f>IF(B416="","",VLOOKUP(B416,Reject!A:Q,14,0))</f>
        <v/>
      </c>
      <c r="O416" s="2" t="str">
        <f>IF(B416="","",VLOOKUP(B416,Reject!A:Q,15,0))</f>
        <v/>
      </c>
      <c r="P416" s="1" t="str">
        <f>IF(B416="","",VLOOKUP(B416,Reject!A:Q,16,0))</f>
        <v/>
      </c>
      <c r="Q416" s="1" t="str">
        <f>IF(B416="","",VLOOKUP(B416,Reject!A:Q,17,0))</f>
        <v/>
      </c>
      <c r="R416" s="72" t="str">
        <f t="shared" si="6"/>
        <v/>
      </c>
    </row>
    <row r="417" spans="2:18">
      <c r="B417" s="1" t="str">
        <f>IF($B$2=0,"",IF(COUNT($B$3:B416)+1&gt;$B$2,"",COUNT($B$3:B416)+1))</f>
        <v/>
      </c>
      <c r="C417" s="1" t="str">
        <f>IF(B417="","",VLOOKUP(B417,Reject!A:Q,3,0))</f>
        <v/>
      </c>
      <c r="D417" s="1" t="str">
        <f>IF(B417="","",VLOOKUP(B417,Reject!A:Q,4,0))</f>
        <v/>
      </c>
      <c r="E417" s="1" t="str">
        <f>IF(B417="","",VLOOKUP(B417,Reject!A:Q,5,0))</f>
        <v/>
      </c>
      <c r="F417" s="1" t="str">
        <f>IF(B417="","",VLOOKUP(B417,Reject!A:Q,6,0))</f>
        <v/>
      </c>
      <c r="G417" s="1" t="str">
        <f>IF(B417="","",VLOOKUP(B417,Reject!A:Q,7,0))</f>
        <v/>
      </c>
      <c r="H417" s="1" t="str">
        <f>IF(B417="","",VLOOKUP(B417,Reject!A:Q,8,0))</f>
        <v/>
      </c>
      <c r="I417" s="1" t="str">
        <f>IF(B417="","",VLOOKUP(B417,Reject!A:Q,9,0))</f>
        <v/>
      </c>
      <c r="J417" s="1" t="str">
        <f>IF(B417="","",VLOOKUP(B417,Reject!A:Q,10,0))</f>
        <v/>
      </c>
      <c r="K417" s="1" t="str">
        <f>IF(B417="","",VLOOKUP(B417,Reject!A:Q,11,0))</f>
        <v/>
      </c>
      <c r="L417" s="1" t="str">
        <f>IF(B417="","",VLOOKUP(B417,Reject!A:Q,12,0))</f>
        <v/>
      </c>
      <c r="M417" s="1" t="str">
        <f>IF(B417="","",VLOOKUP(B417,Reject!A:Q,13,0))</f>
        <v/>
      </c>
      <c r="N417" s="1" t="str">
        <f>IF(B417="","",VLOOKUP(B417,Reject!A:Q,14,0))</f>
        <v/>
      </c>
      <c r="O417" s="2" t="str">
        <f>IF(B417="","",VLOOKUP(B417,Reject!A:Q,15,0))</f>
        <v/>
      </c>
      <c r="P417" s="1" t="str">
        <f>IF(B417="","",VLOOKUP(B417,Reject!A:Q,16,0))</f>
        <v/>
      </c>
      <c r="Q417" s="1" t="str">
        <f>IF(B417="","",VLOOKUP(B417,Reject!A:Q,17,0))</f>
        <v/>
      </c>
      <c r="R417" s="72" t="str">
        <f t="shared" si="6"/>
        <v/>
      </c>
    </row>
    <row r="418" spans="2:18">
      <c r="B418" s="1" t="str">
        <f>IF($B$2=0,"",IF(COUNT($B$3:B417)+1&gt;$B$2,"",COUNT($B$3:B417)+1))</f>
        <v/>
      </c>
      <c r="C418" s="1" t="str">
        <f>IF(B418="","",VLOOKUP(B418,Reject!A:Q,3,0))</f>
        <v/>
      </c>
      <c r="D418" s="1" t="str">
        <f>IF(B418="","",VLOOKUP(B418,Reject!A:Q,4,0))</f>
        <v/>
      </c>
      <c r="E418" s="1" t="str">
        <f>IF(B418="","",VLOOKUP(B418,Reject!A:Q,5,0))</f>
        <v/>
      </c>
      <c r="F418" s="1" t="str">
        <f>IF(B418="","",VLOOKUP(B418,Reject!A:Q,6,0))</f>
        <v/>
      </c>
      <c r="G418" s="1" t="str">
        <f>IF(B418="","",VLOOKUP(B418,Reject!A:Q,7,0))</f>
        <v/>
      </c>
      <c r="H418" s="1" t="str">
        <f>IF(B418="","",VLOOKUP(B418,Reject!A:Q,8,0))</f>
        <v/>
      </c>
      <c r="I418" s="1" t="str">
        <f>IF(B418="","",VLOOKUP(B418,Reject!A:Q,9,0))</f>
        <v/>
      </c>
      <c r="J418" s="1" t="str">
        <f>IF(B418="","",VLOOKUP(B418,Reject!A:Q,10,0))</f>
        <v/>
      </c>
      <c r="K418" s="1" t="str">
        <f>IF(B418="","",VLOOKUP(B418,Reject!A:Q,11,0))</f>
        <v/>
      </c>
      <c r="L418" s="1" t="str">
        <f>IF(B418="","",VLOOKUP(B418,Reject!A:Q,12,0))</f>
        <v/>
      </c>
      <c r="M418" s="1" t="str">
        <f>IF(B418="","",VLOOKUP(B418,Reject!A:Q,13,0))</f>
        <v/>
      </c>
      <c r="N418" s="1" t="str">
        <f>IF(B418="","",VLOOKUP(B418,Reject!A:Q,14,0))</f>
        <v/>
      </c>
      <c r="O418" s="2" t="str">
        <f>IF(B418="","",VLOOKUP(B418,Reject!A:Q,15,0))</f>
        <v/>
      </c>
      <c r="P418" s="1" t="str">
        <f>IF(B418="","",VLOOKUP(B418,Reject!A:Q,16,0))</f>
        <v/>
      </c>
      <c r="Q418" s="1" t="str">
        <f>IF(B418="","",VLOOKUP(B418,Reject!A:Q,17,0))</f>
        <v/>
      </c>
      <c r="R418" s="72" t="str">
        <f t="shared" si="6"/>
        <v/>
      </c>
    </row>
    <row r="419" spans="2:18">
      <c r="B419" s="1" t="str">
        <f>IF($B$2=0,"",IF(COUNT($B$3:B418)+1&gt;$B$2,"",COUNT($B$3:B418)+1))</f>
        <v/>
      </c>
      <c r="C419" s="1" t="str">
        <f>IF(B419="","",VLOOKUP(B419,Reject!A:Q,3,0))</f>
        <v/>
      </c>
      <c r="D419" s="1" t="str">
        <f>IF(B419="","",VLOOKUP(B419,Reject!A:Q,4,0))</f>
        <v/>
      </c>
      <c r="E419" s="1" t="str">
        <f>IF(B419="","",VLOOKUP(B419,Reject!A:Q,5,0))</f>
        <v/>
      </c>
      <c r="F419" s="1" t="str">
        <f>IF(B419="","",VLOOKUP(B419,Reject!A:Q,6,0))</f>
        <v/>
      </c>
      <c r="G419" s="1" t="str">
        <f>IF(B419="","",VLOOKUP(B419,Reject!A:Q,7,0))</f>
        <v/>
      </c>
      <c r="H419" s="1" t="str">
        <f>IF(B419="","",VLOOKUP(B419,Reject!A:Q,8,0))</f>
        <v/>
      </c>
      <c r="I419" s="1" t="str">
        <f>IF(B419="","",VLOOKUP(B419,Reject!A:Q,9,0))</f>
        <v/>
      </c>
      <c r="J419" s="1" t="str">
        <f>IF(B419="","",VLOOKUP(B419,Reject!A:Q,10,0))</f>
        <v/>
      </c>
      <c r="K419" s="1" t="str">
        <f>IF(B419="","",VLOOKUP(B419,Reject!A:Q,11,0))</f>
        <v/>
      </c>
      <c r="L419" s="1" t="str">
        <f>IF(B419="","",VLOOKUP(B419,Reject!A:Q,12,0))</f>
        <v/>
      </c>
      <c r="M419" s="1" t="str">
        <f>IF(B419="","",VLOOKUP(B419,Reject!A:Q,13,0))</f>
        <v/>
      </c>
      <c r="N419" s="1" t="str">
        <f>IF(B419="","",VLOOKUP(B419,Reject!A:Q,14,0))</f>
        <v/>
      </c>
      <c r="O419" s="2" t="str">
        <f>IF(B419="","",VLOOKUP(B419,Reject!A:Q,15,0))</f>
        <v/>
      </c>
      <c r="P419" s="1" t="str">
        <f>IF(B419="","",VLOOKUP(B419,Reject!A:Q,16,0))</f>
        <v/>
      </c>
      <c r="Q419" s="1" t="str">
        <f>IF(B419="","",VLOOKUP(B419,Reject!A:Q,17,0))</f>
        <v/>
      </c>
      <c r="R419" s="72" t="str">
        <f t="shared" si="6"/>
        <v/>
      </c>
    </row>
    <row r="420" spans="2:18">
      <c r="B420" s="1" t="str">
        <f>IF($B$2=0,"",IF(COUNT($B$3:B419)+1&gt;$B$2,"",COUNT($B$3:B419)+1))</f>
        <v/>
      </c>
      <c r="C420" s="1" t="str">
        <f>IF(B420="","",VLOOKUP(B420,Reject!A:Q,3,0))</f>
        <v/>
      </c>
      <c r="D420" s="1" t="str">
        <f>IF(B420="","",VLOOKUP(B420,Reject!A:Q,4,0))</f>
        <v/>
      </c>
      <c r="E420" s="1" t="str">
        <f>IF(B420="","",VLOOKUP(B420,Reject!A:Q,5,0))</f>
        <v/>
      </c>
      <c r="F420" s="1" t="str">
        <f>IF(B420="","",VLOOKUP(B420,Reject!A:Q,6,0))</f>
        <v/>
      </c>
      <c r="G420" s="1" t="str">
        <f>IF(B420="","",VLOOKUP(B420,Reject!A:Q,7,0))</f>
        <v/>
      </c>
      <c r="H420" s="1" t="str">
        <f>IF(B420="","",VLOOKUP(B420,Reject!A:Q,8,0))</f>
        <v/>
      </c>
      <c r="I420" s="1" t="str">
        <f>IF(B420="","",VLOOKUP(B420,Reject!A:Q,9,0))</f>
        <v/>
      </c>
      <c r="J420" s="1" t="str">
        <f>IF(B420="","",VLOOKUP(B420,Reject!A:Q,10,0))</f>
        <v/>
      </c>
      <c r="K420" s="1" t="str">
        <f>IF(B420="","",VLOOKUP(B420,Reject!A:Q,11,0))</f>
        <v/>
      </c>
      <c r="L420" s="1" t="str">
        <f>IF(B420="","",VLOOKUP(B420,Reject!A:Q,12,0))</f>
        <v/>
      </c>
      <c r="M420" s="1" t="str">
        <f>IF(B420="","",VLOOKUP(B420,Reject!A:Q,13,0))</f>
        <v/>
      </c>
      <c r="N420" s="1" t="str">
        <f>IF(B420="","",VLOOKUP(B420,Reject!A:Q,14,0))</f>
        <v/>
      </c>
      <c r="O420" s="2" t="str">
        <f>IF(B420="","",VLOOKUP(B420,Reject!A:Q,15,0))</f>
        <v/>
      </c>
      <c r="P420" s="1" t="str">
        <f>IF(B420="","",VLOOKUP(B420,Reject!A:Q,16,0))</f>
        <v/>
      </c>
      <c r="Q420" s="1" t="str">
        <f>IF(B420="","",VLOOKUP(B420,Reject!A:Q,17,0))</f>
        <v/>
      </c>
      <c r="R420" s="72" t="str">
        <f t="shared" si="6"/>
        <v/>
      </c>
    </row>
    <row r="421" spans="2:18">
      <c r="B421" s="1" t="str">
        <f>IF($B$2=0,"",IF(COUNT($B$3:B420)+1&gt;$B$2,"",COUNT($B$3:B420)+1))</f>
        <v/>
      </c>
      <c r="C421" s="1" t="str">
        <f>IF(B421="","",VLOOKUP(B421,Reject!A:Q,3,0))</f>
        <v/>
      </c>
      <c r="D421" s="1" t="str">
        <f>IF(B421="","",VLOOKUP(B421,Reject!A:Q,4,0))</f>
        <v/>
      </c>
      <c r="E421" s="1" t="str">
        <f>IF(B421="","",VLOOKUP(B421,Reject!A:Q,5,0))</f>
        <v/>
      </c>
      <c r="F421" s="1" t="str">
        <f>IF(B421="","",VLOOKUP(B421,Reject!A:Q,6,0))</f>
        <v/>
      </c>
      <c r="G421" s="1" t="str">
        <f>IF(B421="","",VLOOKUP(B421,Reject!A:Q,7,0))</f>
        <v/>
      </c>
      <c r="H421" s="1" t="str">
        <f>IF(B421="","",VLOOKUP(B421,Reject!A:Q,8,0))</f>
        <v/>
      </c>
      <c r="I421" s="1" t="str">
        <f>IF(B421="","",VLOOKUP(B421,Reject!A:Q,9,0))</f>
        <v/>
      </c>
      <c r="J421" s="1" t="str">
        <f>IF(B421="","",VLOOKUP(B421,Reject!A:Q,10,0))</f>
        <v/>
      </c>
      <c r="K421" s="1" t="str">
        <f>IF(B421="","",VLOOKUP(B421,Reject!A:Q,11,0))</f>
        <v/>
      </c>
      <c r="L421" s="1" t="str">
        <f>IF(B421="","",VLOOKUP(B421,Reject!A:Q,12,0))</f>
        <v/>
      </c>
      <c r="M421" s="1" t="str">
        <f>IF(B421="","",VLOOKUP(B421,Reject!A:Q,13,0))</f>
        <v/>
      </c>
      <c r="N421" s="1" t="str">
        <f>IF(B421="","",VLOOKUP(B421,Reject!A:Q,14,0))</f>
        <v/>
      </c>
      <c r="O421" s="2" t="str">
        <f>IF(B421="","",VLOOKUP(B421,Reject!A:Q,15,0))</f>
        <v/>
      </c>
      <c r="P421" s="1" t="str">
        <f>IF(B421="","",VLOOKUP(B421,Reject!A:Q,16,0))</f>
        <v/>
      </c>
      <c r="Q421" s="1" t="str">
        <f>IF(B421="","",VLOOKUP(B421,Reject!A:Q,17,0))</f>
        <v/>
      </c>
      <c r="R421" s="72" t="str">
        <f t="shared" si="6"/>
        <v/>
      </c>
    </row>
    <row r="422" spans="2:18">
      <c r="B422" s="1" t="str">
        <f>IF($B$2=0,"",IF(COUNT($B$3:B421)+1&gt;$B$2,"",COUNT($B$3:B421)+1))</f>
        <v/>
      </c>
      <c r="C422" s="1" t="str">
        <f>IF(B422="","",VLOOKUP(B422,Reject!A:Q,3,0))</f>
        <v/>
      </c>
      <c r="D422" s="1" t="str">
        <f>IF(B422="","",VLOOKUP(B422,Reject!A:Q,4,0))</f>
        <v/>
      </c>
      <c r="E422" s="1" t="str">
        <f>IF(B422="","",VLOOKUP(B422,Reject!A:Q,5,0))</f>
        <v/>
      </c>
      <c r="F422" s="1" t="str">
        <f>IF(B422="","",VLOOKUP(B422,Reject!A:Q,6,0))</f>
        <v/>
      </c>
      <c r="G422" s="1" t="str">
        <f>IF(B422="","",VLOOKUP(B422,Reject!A:Q,7,0))</f>
        <v/>
      </c>
      <c r="H422" s="1" t="str">
        <f>IF(B422="","",VLOOKUP(B422,Reject!A:Q,8,0))</f>
        <v/>
      </c>
      <c r="I422" s="1" t="str">
        <f>IF(B422="","",VLOOKUP(B422,Reject!A:Q,9,0))</f>
        <v/>
      </c>
      <c r="J422" s="1" t="str">
        <f>IF(B422="","",VLOOKUP(B422,Reject!A:Q,10,0))</f>
        <v/>
      </c>
      <c r="K422" s="1" t="str">
        <f>IF(B422="","",VLOOKUP(B422,Reject!A:Q,11,0))</f>
        <v/>
      </c>
      <c r="L422" s="1" t="str">
        <f>IF(B422="","",VLOOKUP(B422,Reject!A:Q,12,0))</f>
        <v/>
      </c>
      <c r="M422" s="1" t="str">
        <f>IF(B422="","",VLOOKUP(B422,Reject!A:Q,13,0))</f>
        <v/>
      </c>
      <c r="N422" s="1" t="str">
        <f>IF(B422="","",VLOOKUP(B422,Reject!A:Q,14,0))</f>
        <v/>
      </c>
      <c r="O422" s="2" t="str">
        <f>IF(B422="","",VLOOKUP(B422,Reject!A:Q,15,0))</f>
        <v/>
      </c>
      <c r="P422" s="1" t="str">
        <f>IF(B422="","",VLOOKUP(B422,Reject!A:Q,16,0))</f>
        <v/>
      </c>
      <c r="Q422" s="1" t="str">
        <f>IF(B422="","",VLOOKUP(B422,Reject!A:Q,17,0))</f>
        <v/>
      </c>
      <c r="R422" s="72" t="str">
        <f t="shared" si="6"/>
        <v/>
      </c>
    </row>
    <row r="423" spans="2:18">
      <c r="B423" s="1" t="str">
        <f>IF($B$2=0,"",IF(COUNT($B$3:B422)+1&gt;$B$2,"",COUNT($B$3:B422)+1))</f>
        <v/>
      </c>
      <c r="C423" s="1" t="str">
        <f>IF(B423="","",VLOOKUP(B423,Reject!A:Q,3,0))</f>
        <v/>
      </c>
      <c r="D423" s="1" t="str">
        <f>IF(B423="","",VLOOKUP(B423,Reject!A:Q,4,0))</f>
        <v/>
      </c>
      <c r="E423" s="1" t="str">
        <f>IF(B423="","",VLOOKUP(B423,Reject!A:Q,5,0))</f>
        <v/>
      </c>
      <c r="F423" s="1" t="str">
        <f>IF(B423="","",VLOOKUP(B423,Reject!A:Q,6,0))</f>
        <v/>
      </c>
      <c r="G423" s="1" t="str">
        <f>IF(B423="","",VLOOKUP(B423,Reject!A:Q,7,0))</f>
        <v/>
      </c>
      <c r="H423" s="1" t="str">
        <f>IF(B423="","",VLOOKUP(B423,Reject!A:Q,8,0))</f>
        <v/>
      </c>
      <c r="I423" s="1" t="str">
        <f>IF(B423="","",VLOOKUP(B423,Reject!A:Q,9,0))</f>
        <v/>
      </c>
      <c r="J423" s="1" t="str">
        <f>IF(B423="","",VLOOKUP(B423,Reject!A:Q,10,0))</f>
        <v/>
      </c>
      <c r="K423" s="1" t="str">
        <f>IF(B423="","",VLOOKUP(B423,Reject!A:Q,11,0))</f>
        <v/>
      </c>
      <c r="L423" s="1" t="str">
        <f>IF(B423="","",VLOOKUP(B423,Reject!A:Q,12,0))</f>
        <v/>
      </c>
      <c r="M423" s="1" t="str">
        <f>IF(B423="","",VLOOKUP(B423,Reject!A:Q,13,0))</f>
        <v/>
      </c>
      <c r="N423" s="1" t="str">
        <f>IF(B423="","",VLOOKUP(B423,Reject!A:Q,14,0))</f>
        <v/>
      </c>
      <c r="O423" s="2" t="str">
        <f>IF(B423="","",VLOOKUP(B423,Reject!A:Q,15,0))</f>
        <v/>
      </c>
      <c r="P423" s="1" t="str">
        <f>IF(B423="","",VLOOKUP(B423,Reject!A:Q,16,0))</f>
        <v/>
      </c>
      <c r="Q423" s="1" t="str">
        <f>IF(B423="","",VLOOKUP(B423,Reject!A:Q,17,0))</f>
        <v/>
      </c>
      <c r="R423" s="72" t="str">
        <f t="shared" si="6"/>
        <v/>
      </c>
    </row>
    <row r="424" spans="2:18">
      <c r="B424" s="1" t="str">
        <f>IF($B$2=0,"",IF(COUNT($B$3:B423)+1&gt;$B$2,"",COUNT($B$3:B423)+1))</f>
        <v/>
      </c>
      <c r="C424" s="1" t="str">
        <f>IF(B424="","",VLOOKUP(B424,Reject!A:Q,3,0))</f>
        <v/>
      </c>
      <c r="D424" s="1" t="str">
        <f>IF(B424="","",VLOOKUP(B424,Reject!A:Q,4,0))</f>
        <v/>
      </c>
      <c r="E424" s="1" t="str">
        <f>IF(B424="","",VLOOKUP(B424,Reject!A:Q,5,0))</f>
        <v/>
      </c>
      <c r="F424" s="1" t="str">
        <f>IF(B424="","",VLOOKUP(B424,Reject!A:Q,6,0))</f>
        <v/>
      </c>
      <c r="G424" s="1" t="str">
        <f>IF(B424="","",VLOOKUP(B424,Reject!A:Q,7,0))</f>
        <v/>
      </c>
      <c r="H424" s="1" t="str">
        <f>IF(B424="","",VLOOKUP(B424,Reject!A:Q,8,0))</f>
        <v/>
      </c>
      <c r="I424" s="1" t="str">
        <f>IF(B424="","",VLOOKUP(B424,Reject!A:Q,9,0))</f>
        <v/>
      </c>
      <c r="J424" s="1" t="str">
        <f>IF(B424="","",VLOOKUP(B424,Reject!A:Q,10,0))</f>
        <v/>
      </c>
      <c r="K424" s="1" t="str">
        <f>IF(B424="","",VLOOKUP(B424,Reject!A:Q,11,0))</f>
        <v/>
      </c>
      <c r="L424" s="1" t="str">
        <f>IF(B424="","",VLOOKUP(B424,Reject!A:Q,12,0))</f>
        <v/>
      </c>
      <c r="M424" s="1" t="str">
        <f>IF(B424="","",VLOOKUP(B424,Reject!A:Q,13,0))</f>
        <v/>
      </c>
      <c r="N424" s="1" t="str">
        <f>IF(B424="","",VLOOKUP(B424,Reject!A:Q,14,0))</f>
        <v/>
      </c>
      <c r="O424" s="2" t="str">
        <f>IF(B424="","",VLOOKUP(B424,Reject!A:Q,15,0))</f>
        <v/>
      </c>
      <c r="P424" s="1" t="str">
        <f>IF(B424="","",VLOOKUP(B424,Reject!A:Q,16,0))</f>
        <v/>
      </c>
      <c r="Q424" s="1" t="str">
        <f>IF(B424="","",VLOOKUP(B424,Reject!A:Q,17,0))</f>
        <v/>
      </c>
      <c r="R424" s="72" t="str">
        <f t="shared" si="6"/>
        <v/>
      </c>
    </row>
    <row r="425" spans="2:18">
      <c r="B425" s="1" t="str">
        <f>IF($B$2=0,"",IF(COUNT($B$3:B424)+1&gt;$B$2,"",COUNT($B$3:B424)+1))</f>
        <v/>
      </c>
      <c r="C425" s="1" t="str">
        <f>IF(B425="","",VLOOKUP(B425,Reject!A:Q,3,0))</f>
        <v/>
      </c>
      <c r="D425" s="1" t="str">
        <f>IF(B425="","",VLOOKUP(B425,Reject!A:Q,4,0))</f>
        <v/>
      </c>
      <c r="E425" s="1" t="str">
        <f>IF(B425="","",VLOOKUP(B425,Reject!A:Q,5,0))</f>
        <v/>
      </c>
      <c r="F425" s="1" t="str">
        <f>IF(B425="","",VLOOKUP(B425,Reject!A:Q,6,0))</f>
        <v/>
      </c>
      <c r="G425" s="1" t="str">
        <f>IF(B425="","",VLOOKUP(B425,Reject!A:Q,7,0))</f>
        <v/>
      </c>
      <c r="H425" s="1" t="str">
        <f>IF(B425="","",VLOOKUP(B425,Reject!A:Q,8,0))</f>
        <v/>
      </c>
      <c r="I425" s="1" t="str">
        <f>IF(B425="","",VLOOKUP(B425,Reject!A:Q,9,0))</f>
        <v/>
      </c>
      <c r="J425" s="1" t="str">
        <f>IF(B425="","",VLOOKUP(B425,Reject!A:Q,10,0))</f>
        <v/>
      </c>
      <c r="K425" s="1" t="str">
        <f>IF(B425="","",VLOOKUP(B425,Reject!A:Q,11,0))</f>
        <v/>
      </c>
      <c r="L425" s="1" t="str">
        <f>IF(B425="","",VLOOKUP(B425,Reject!A:Q,12,0))</f>
        <v/>
      </c>
      <c r="M425" s="1" t="str">
        <f>IF(B425="","",VLOOKUP(B425,Reject!A:Q,13,0))</f>
        <v/>
      </c>
      <c r="N425" s="1" t="str">
        <f>IF(B425="","",VLOOKUP(B425,Reject!A:Q,14,0))</f>
        <v/>
      </c>
      <c r="O425" s="2" t="str">
        <f>IF(B425="","",VLOOKUP(B425,Reject!A:Q,15,0))</f>
        <v/>
      </c>
      <c r="P425" s="1" t="str">
        <f>IF(B425="","",VLOOKUP(B425,Reject!A:Q,16,0))</f>
        <v/>
      </c>
      <c r="Q425" s="1" t="str">
        <f>IF(B425="","",VLOOKUP(B425,Reject!A:Q,17,0))</f>
        <v/>
      </c>
      <c r="R425" s="72" t="str">
        <f t="shared" si="6"/>
        <v/>
      </c>
    </row>
    <row r="426" spans="2:18">
      <c r="B426" s="1" t="str">
        <f>IF($B$2=0,"",IF(COUNT($B$3:B425)+1&gt;$B$2,"",COUNT($B$3:B425)+1))</f>
        <v/>
      </c>
      <c r="C426" s="1" t="str">
        <f>IF(B426="","",VLOOKUP(B426,Reject!A:Q,3,0))</f>
        <v/>
      </c>
      <c r="D426" s="1" t="str">
        <f>IF(B426="","",VLOOKUP(B426,Reject!A:Q,4,0))</f>
        <v/>
      </c>
      <c r="E426" s="1" t="str">
        <f>IF(B426="","",VLOOKUP(B426,Reject!A:Q,5,0))</f>
        <v/>
      </c>
      <c r="F426" s="1" t="str">
        <f>IF(B426="","",VLOOKUP(B426,Reject!A:Q,6,0))</f>
        <v/>
      </c>
      <c r="G426" s="1" t="str">
        <f>IF(B426="","",VLOOKUP(B426,Reject!A:Q,7,0))</f>
        <v/>
      </c>
      <c r="H426" s="1" t="str">
        <f>IF(B426="","",VLOOKUP(B426,Reject!A:Q,8,0))</f>
        <v/>
      </c>
      <c r="I426" s="1" t="str">
        <f>IF(B426="","",VLOOKUP(B426,Reject!A:Q,9,0))</f>
        <v/>
      </c>
      <c r="J426" s="1" t="str">
        <f>IF(B426="","",VLOOKUP(B426,Reject!A:Q,10,0))</f>
        <v/>
      </c>
      <c r="K426" s="1" t="str">
        <f>IF(B426="","",VLOOKUP(B426,Reject!A:Q,11,0))</f>
        <v/>
      </c>
      <c r="L426" s="1" t="str">
        <f>IF(B426="","",VLOOKUP(B426,Reject!A:Q,12,0))</f>
        <v/>
      </c>
      <c r="M426" s="1" t="str">
        <f>IF(B426="","",VLOOKUP(B426,Reject!A:Q,13,0))</f>
        <v/>
      </c>
      <c r="N426" s="1" t="str">
        <f>IF(B426="","",VLOOKUP(B426,Reject!A:Q,14,0))</f>
        <v/>
      </c>
      <c r="O426" s="2" t="str">
        <f>IF(B426="","",VLOOKUP(B426,Reject!A:Q,15,0))</f>
        <v/>
      </c>
      <c r="P426" s="1" t="str">
        <f>IF(B426="","",VLOOKUP(B426,Reject!A:Q,16,0))</f>
        <v/>
      </c>
      <c r="Q426" s="1" t="str">
        <f>IF(B426="","",VLOOKUP(B426,Reject!A:Q,17,0))</f>
        <v/>
      </c>
      <c r="R426" s="72" t="str">
        <f t="shared" si="6"/>
        <v/>
      </c>
    </row>
    <row r="427" spans="2:18">
      <c r="B427" s="1" t="str">
        <f>IF($B$2=0,"",IF(COUNT($B$3:B426)+1&gt;$B$2,"",COUNT($B$3:B426)+1))</f>
        <v/>
      </c>
      <c r="C427" s="1" t="str">
        <f>IF(B427="","",VLOOKUP(B427,Reject!A:Q,3,0))</f>
        <v/>
      </c>
      <c r="D427" s="1" t="str">
        <f>IF(B427="","",VLOOKUP(B427,Reject!A:Q,4,0))</f>
        <v/>
      </c>
      <c r="E427" s="1" t="str">
        <f>IF(B427="","",VLOOKUP(B427,Reject!A:Q,5,0))</f>
        <v/>
      </c>
      <c r="F427" s="1" t="str">
        <f>IF(B427="","",VLOOKUP(B427,Reject!A:Q,6,0))</f>
        <v/>
      </c>
      <c r="G427" s="1" t="str">
        <f>IF(B427="","",VLOOKUP(B427,Reject!A:Q,7,0))</f>
        <v/>
      </c>
      <c r="H427" s="1" t="str">
        <f>IF(B427="","",VLOOKUP(B427,Reject!A:Q,8,0))</f>
        <v/>
      </c>
      <c r="I427" s="1" t="str">
        <f>IF(B427="","",VLOOKUP(B427,Reject!A:Q,9,0))</f>
        <v/>
      </c>
      <c r="J427" s="1" t="str">
        <f>IF(B427="","",VLOOKUP(B427,Reject!A:Q,10,0))</f>
        <v/>
      </c>
      <c r="K427" s="1" t="str">
        <f>IF(B427="","",VLOOKUP(B427,Reject!A:Q,11,0))</f>
        <v/>
      </c>
      <c r="L427" s="1" t="str">
        <f>IF(B427="","",VLOOKUP(B427,Reject!A:Q,12,0))</f>
        <v/>
      </c>
      <c r="M427" s="1" t="str">
        <f>IF(B427="","",VLOOKUP(B427,Reject!A:Q,13,0))</f>
        <v/>
      </c>
      <c r="N427" s="1" t="str">
        <f>IF(B427="","",VLOOKUP(B427,Reject!A:Q,14,0))</f>
        <v/>
      </c>
      <c r="O427" s="2" t="str">
        <f>IF(B427="","",VLOOKUP(B427,Reject!A:Q,15,0))</f>
        <v/>
      </c>
      <c r="P427" s="1" t="str">
        <f>IF(B427="","",VLOOKUP(B427,Reject!A:Q,16,0))</f>
        <v/>
      </c>
      <c r="Q427" s="1" t="str">
        <f>IF(B427="","",VLOOKUP(B427,Reject!A:Q,17,0))</f>
        <v/>
      </c>
      <c r="R427" s="72" t="str">
        <f t="shared" si="6"/>
        <v/>
      </c>
    </row>
    <row r="428" spans="2:18">
      <c r="B428" s="1" t="str">
        <f>IF($B$2=0,"",IF(COUNT($B$3:B427)+1&gt;$B$2,"",COUNT($B$3:B427)+1))</f>
        <v/>
      </c>
      <c r="C428" s="1" t="str">
        <f>IF(B428="","",VLOOKUP(B428,Reject!A:Q,3,0))</f>
        <v/>
      </c>
      <c r="D428" s="1" t="str">
        <f>IF(B428="","",VLOOKUP(B428,Reject!A:Q,4,0))</f>
        <v/>
      </c>
      <c r="E428" s="1" t="str">
        <f>IF(B428="","",VLOOKUP(B428,Reject!A:Q,5,0))</f>
        <v/>
      </c>
      <c r="F428" s="1" t="str">
        <f>IF(B428="","",VLOOKUP(B428,Reject!A:Q,6,0))</f>
        <v/>
      </c>
      <c r="G428" s="1" t="str">
        <f>IF(B428="","",VLOOKUP(B428,Reject!A:Q,7,0))</f>
        <v/>
      </c>
      <c r="H428" s="1" t="str">
        <f>IF(B428="","",VLOOKUP(B428,Reject!A:Q,8,0))</f>
        <v/>
      </c>
      <c r="I428" s="1" t="str">
        <f>IF(B428="","",VLOOKUP(B428,Reject!A:Q,9,0))</f>
        <v/>
      </c>
      <c r="J428" s="1" t="str">
        <f>IF(B428="","",VLOOKUP(B428,Reject!A:Q,10,0))</f>
        <v/>
      </c>
      <c r="K428" s="1" t="str">
        <f>IF(B428="","",VLOOKUP(B428,Reject!A:Q,11,0))</f>
        <v/>
      </c>
      <c r="L428" s="1" t="str">
        <f>IF(B428="","",VLOOKUP(B428,Reject!A:Q,12,0))</f>
        <v/>
      </c>
      <c r="M428" s="1" t="str">
        <f>IF(B428="","",VLOOKUP(B428,Reject!A:Q,13,0))</f>
        <v/>
      </c>
      <c r="N428" s="1" t="str">
        <f>IF(B428="","",VLOOKUP(B428,Reject!A:Q,14,0))</f>
        <v/>
      </c>
      <c r="O428" s="2" t="str">
        <f>IF(B428="","",VLOOKUP(B428,Reject!A:Q,15,0))</f>
        <v/>
      </c>
      <c r="P428" s="1" t="str">
        <f>IF(B428="","",VLOOKUP(B428,Reject!A:Q,16,0))</f>
        <v/>
      </c>
      <c r="Q428" s="1" t="str">
        <f>IF(B428="","",VLOOKUP(B428,Reject!A:Q,17,0))</f>
        <v/>
      </c>
      <c r="R428" s="72" t="str">
        <f t="shared" si="6"/>
        <v/>
      </c>
    </row>
    <row r="429" spans="2:18">
      <c r="B429" s="1" t="str">
        <f>IF($B$2=0,"",IF(COUNT($B$3:B428)+1&gt;$B$2,"",COUNT($B$3:B428)+1))</f>
        <v/>
      </c>
      <c r="C429" s="1" t="str">
        <f>IF(B429="","",VLOOKUP(B429,Reject!A:Q,3,0))</f>
        <v/>
      </c>
      <c r="D429" s="1" t="str">
        <f>IF(B429="","",VLOOKUP(B429,Reject!A:Q,4,0))</f>
        <v/>
      </c>
      <c r="E429" s="1" t="str">
        <f>IF(B429="","",VLOOKUP(B429,Reject!A:Q,5,0))</f>
        <v/>
      </c>
      <c r="F429" s="1" t="str">
        <f>IF(B429="","",VLOOKUP(B429,Reject!A:Q,6,0))</f>
        <v/>
      </c>
      <c r="G429" s="1" t="str">
        <f>IF(B429="","",VLOOKUP(B429,Reject!A:Q,7,0))</f>
        <v/>
      </c>
      <c r="H429" s="1" t="str">
        <f>IF(B429="","",VLOOKUP(B429,Reject!A:Q,8,0))</f>
        <v/>
      </c>
      <c r="I429" s="1" t="str">
        <f>IF(B429="","",VLOOKUP(B429,Reject!A:Q,9,0))</f>
        <v/>
      </c>
      <c r="J429" s="1" t="str">
        <f>IF(B429="","",VLOOKUP(B429,Reject!A:Q,10,0))</f>
        <v/>
      </c>
      <c r="K429" s="1" t="str">
        <f>IF(B429="","",VLOOKUP(B429,Reject!A:Q,11,0))</f>
        <v/>
      </c>
      <c r="L429" s="1" t="str">
        <f>IF(B429="","",VLOOKUP(B429,Reject!A:Q,12,0))</f>
        <v/>
      </c>
      <c r="M429" s="1" t="str">
        <f>IF(B429="","",VLOOKUP(B429,Reject!A:Q,13,0))</f>
        <v/>
      </c>
      <c r="N429" s="1" t="str">
        <f>IF(B429="","",VLOOKUP(B429,Reject!A:Q,14,0))</f>
        <v/>
      </c>
      <c r="O429" s="2" t="str">
        <f>IF(B429="","",VLOOKUP(B429,Reject!A:Q,15,0))</f>
        <v/>
      </c>
      <c r="P429" s="1" t="str">
        <f>IF(B429="","",VLOOKUP(B429,Reject!A:Q,16,0))</f>
        <v/>
      </c>
      <c r="Q429" s="1" t="str">
        <f>IF(B429="","",VLOOKUP(B429,Reject!A:Q,17,0))</f>
        <v/>
      </c>
      <c r="R429" s="72" t="str">
        <f t="shared" si="6"/>
        <v/>
      </c>
    </row>
    <row r="430" spans="2:18">
      <c r="B430" s="1" t="str">
        <f>IF($B$2=0,"",IF(COUNT($B$3:B429)+1&gt;$B$2,"",COUNT($B$3:B429)+1))</f>
        <v/>
      </c>
      <c r="C430" s="1" t="str">
        <f>IF(B430="","",VLOOKUP(B430,Reject!A:Q,3,0))</f>
        <v/>
      </c>
      <c r="D430" s="1" t="str">
        <f>IF(B430="","",VLOOKUP(B430,Reject!A:Q,4,0))</f>
        <v/>
      </c>
      <c r="E430" s="1" t="str">
        <f>IF(B430="","",VLOOKUP(B430,Reject!A:Q,5,0))</f>
        <v/>
      </c>
      <c r="F430" s="1" t="str">
        <f>IF(B430="","",VLOOKUP(B430,Reject!A:Q,6,0))</f>
        <v/>
      </c>
      <c r="G430" s="1" t="str">
        <f>IF(B430="","",VLOOKUP(B430,Reject!A:Q,7,0))</f>
        <v/>
      </c>
      <c r="H430" s="1" t="str">
        <f>IF(B430="","",VLOOKUP(B430,Reject!A:Q,8,0))</f>
        <v/>
      </c>
      <c r="I430" s="1" t="str">
        <f>IF(B430="","",VLOOKUP(B430,Reject!A:Q,9,0))</f>
        <v/>
      </c>
      <c r="J430" s="1" t="str">
        <f>IF(B430="","",VLOOKUP(B430,Reject!A:Q,10,0))</f>
        <v/>
      </c>
      <c r="K430" s="1" t="str">
        <f>IF(B430="","",VLOOKUP(B430,Reject!A:Q,11,0))</f>
        <v/>
      </c>
      <c r="L430" s="1" t="str">
        <f>IF(B430="","",VLOOKUP(B430,Reject!A:Q,12,0))</f>
        <v/>
      </c>
      <c r="M430" s="1" t="str">
        <f>IF(B430="","",VLOOKUP(B430,Reject!A:Q,13,0))</f>
        <v/>
      </c>
      <c r="N430" s="1" t="str">
        <f>IF(B430="","",VLOOKUP(B430,Reject!A:Q,14,0))</f>
        <v/>
      </c>
      <c r="O430" s="2" t="str">
        <f>IF(B430="","",VLOOKUP(B430,Reject!A:Q,15,0))</f>
        <v/>
      </c>
      <c r="P430" s="1" t="str">
        <f>IF(B430="","",VLOOKUP(B430,Reject!A:Q,16,0))</f>
        <v/>
      </c>
      <c r="Q430" s="1" t="str">
        <f>IF(B430="","",VLOOKUP(B430,Reject!A:Q,17,0))</f>
        <v/>
      </c>
      <c r="R430" s="72" t="str">
        <f t="shared" si="6"/>
        <v/>
      </c>
    </row>
    <row r="431" spans="2:18">
      <c r="B431" s="1" t="str">
        <f>IF($B$2=0,"",IF(COUNT($B$3:B430)+1&gt;$B$2,"",COUNT($B$3:B430)+1))</f>
        <v/>
      </c>
      <c r="C431" s="1" t="str">
        <f>IF(B431="","",VLOOKUP(B431,Reject!A:Q,3,0))</f>
        <v/>
      </c>
      <c r="D431" s="1" t="str">
        <f>IF(B431="","",VLOOKUP(B431,Reject!A:Q,4,0))</f>
        <v/>
      </c>
      <c r="E431" s="1" t="str">
        <f>IF(B431="","",VLOOKUP(B431,Reject!A:Q,5,0))</f>
        <v/>
      </c>
      <c r="F431" s="1" t="str">
        <f>IF(B431="","",VLOOKUP(B431,Reject!A:Q,6,0))</f>
        <v/>
      </c>
      <c r="G431" s="1" t="str">
        <f>IF(B431="","",VLOOKUP(B431,Reject!A:Q,7,0))</f>
        <v/>
      </c>
      <c r="H431" s="1" t="str">
        <f>IF(B431="","",VLOOKUP(B431,Reject!A:Q,8,0))</f>
        <v/>
      </c>
      <c r="I431" s="1" t="str">
        <f>IF(B431="","",VLOOKUP(B431,Reject!A:Q,9,0))</f>
        <v/>
      </c>
      <c r="J431" s="1" t="str">
        <f>IF(B431="","",VLOOKUP(B431,Reject!A:Q,10,0))</f>
        <v/>
      </c>
      <c r="K431" s="1" t="str">
        <f>IF(B431="","",VLOOKUP(B431,Reject!A:Q,11,0))</f>
        <v/>
      </c>
      <c r="L431" s="1" t="str">
        <f>IF(B431="","",VLOOKUP(B431,Reject!A:Q,12,0))</f>
        <v/>
      </c>
      <c r="M431" s="1" t="str">
        <f>IF(B431="","",VLOOKUP(B431,Reject!A:Q,13,0))</f>
        <v/>
      </c>
      <c r="N431" s="1" t="str">
        <f>IF(B431="","",VLOOKUP(B431,Reject!A:Q,14,0))</f>
        <v/>
      </c>
      <c r="O431" s="2" t="str">
        <f>IF(B431="","",VLOOKUP(B431,Reject!A:Q,15,0))</f>
        <v/>
      </c>
      <c r="P431" s="1" t="str">
        <f>IF(B431="","",VLOOKUP(B431,Reject!A:Q,16,0))</f>
        <v/>
      </c>
      <c r="Q431" s="1" t="str">
        <f>IF(B431="","",VLOOKUP(B431,Reject!A:Q,17,0))</f>
        <v/>
      </c>
      <c r="R431" s="72" t="str">
        <f t="shared" si="6"/>
        <v/>
      </c>
    </row>
    <row r="432" spans="2:18">
      <c r="B432" s="1" t="str">
        <f>IF($B$2=0,"",IF(COUNT($B$3:B431)+1&gt;$B$2,"",COUNT($B$3:B431)+1))</f>
        <v/>
      </c>
      <c r="C432" s="1" t="str">
        <f>IF(B432="","",VLOOKUP(B432,Reject!A:Q,3,0))</f>
        <v/>
      </c>
      <c r="D432" s="1" t="str">
        <f>IF(B432="","",VLOOKUP(B432,Reject!A:Q,4,0))</f>
        <v/>
      </c>
      <c r="E432" s="1" t="str">
        <f>IF(B432="","",VLOOKUP(B432,Reject!A:Q,5,0))</f>
        <v/>
      </c>
      <c r="F432" s="1" t="str">
        <f>IF(B432="","",VLOOKUP(B432,Reject!A:Q,6,0))</f>
        <v/>
      </c>
      <c r="G432" s="1" t="str">
        <f>IF(B432="","",VLOOKUP(B432,Reject!A:Q,7,0))</f>
        <v/>
      </c>
      <c r="H432" s="1" t="str">
        <f>IF(B432="","",VLOOKUP(B432,Reject!A:Q,8,0))</f>
        <v/>
      </c>
      <c r="I432" s="1" t="str">
        <f>IF(B432="","",VLOOKUP(B432,Reject!A:Q,9,0))</f>
        <v/>
      </c>
      <c r="J432" s="1" t="str">
        <f>IF(B432="","",VLOOKUP(B432,Reject!A:Q,10,0))</f>
        <v/>
      </c>
      <c r="K432" s="1" t="str">
        <f>IF(B432="","",VLOOKUP(B432,Reject!A:Q,11,0))</f>
        <v/>
      </c>
      <c r="L432" s="1" t="str">
        <f>IF(B432="","",VLOOKUP(B432,Reject!A:Q,12,0))</f>
        <v/>
      </c>
      <c r="M432" s="1" t="str">
        <f>IF(B432="","",VLOOKUP(B432,Reject!A:Q,13,0))</f>
        <v/>
      </c>
      <c r="N432" s="1" t="str">
        <f>IF(B432="","",VLOOKUP(B432,Reject!A:Q,14,0))</f>
        <v/>
      </c>
      <c r="O432" s="2" t="str">
        <f>IF(B432="","",VLOOKUP(B432,Reject!A:Q,15,0))</f>
        <v/>
      </c>
      <c r="P432" s="1" t="str">
        <f>IF(B432="","",VLOOKUP(B432,Reject!A:Q,16,0))</f>
        <v/>
      </c>
      <c r="Q432" s="1" t="str">
        <f>IF(B432="","",VLOOKUP(B432,Reject!A:Q,17,0))</f>
        <v/>
      </c>
      <c r="R432" s="72" t="str">
        <f t="shared" si="6"/>
        <v/>
      </c>
    </row>
    <row r="433" spans="2:18">
      <c r="B433" s="1" t="str">
        <f>IF($B$2=0,"",IF(COUNT($B$3:B432)+1&gt;$B$2,"",COUNT($B$3:B432)+1))</f>
        <v/>
      </c>
      <c r="C433" s="1" t="str">
        <f>IF(B433="","",VLOOKUP(B433,Reject!A:Q,3,0))</f>
        <v/>
      </c>
      <c r="D433" s="1" t="str">
        <f>IF(B433="","",VLOOKUP(B433,Reject!A:Q,4,0))</f>
        <v/>
      </c>
      <c r="E433" s="1" t="str">
        <f>IF(B433="","",VLOOKUP(B433,Reject!A:Q,5,0))</f>
        <v/>
      </c>
      <c r="F433" s="1" t="str">
        <f>IF(B433="","",VLOOKUP(B433,Reject!A:Q,6,0))</f>
        <v/>
      </c>
      <c r="G433" s="1" t="str">
        <f>IF(B433="","",VLOOKUP(B433,Reject!A:Q,7,0))</f>
        <v/>
      </c>
      <c r="H433" s="1" t="str">
        <f>IF(B433="","",VLOOKUP(B433,Reject!A:Q,8,0))</f>
        <v/>
      </c>
      <c r="I433" s="1" t="str">
        <f>IF(B433="","",VLOOKUP(B433,Reject!A:Q,9,0))</f>
        <v/>
      </c>
      <c r="J433" s="1" t="str">
        <f>IF(B433="","",VLOOKUP(B433,Reject!A:Q,10,0))</f>
        <v/>
      </c>
      <c r="K433" s="1" t="str">
        <f>IF(B433="","",VLOOKUP(B433,Reject!A:Q,11,0))</f>
        <v/>
      </c>
      <c r="L433" s="1" t="str">
        <f>IF(B433="","",VLOOKUP(B433,Reject!A:Q,12,0))</f>
        <v/>
      </c>
      <c r="M433" s="1" t="str">
        <f>IF(B433="","",VLOOKUP(B433,Reject!A:Q,13,0))</f>
        <v/>
      </c>
      <c r="N433" s="1" t="str">
        <f>IF(B433="","",VLOOKUP(B433,Reject!A:Q,14,0))</f>
        <v/>
      </c>
      <c r="O433" s="2" t="str">
        <f>IF(B433="","",VLOOKUP(B433,Reject!A:Q,15,0))</f>
        <v/>
      </c>
      <c r="P433" s="1" t="str">
        <f>IF(B433="","",VLOOKUP(B433,Reject!A:Q,16,0))</f>
        <v/>
      </c>
      <c r="Q433" s="1" t="str">
        <f>IF(B433="","",VLOOKUP(B433,Reject!A:Q,17,0))</f>
        <v/>
      </c>
      <c r="R433" s="72" t="str">
        <f t="shared" si="6"/>
        <v/>
      </c>
    </row>
    <row r="434" spans="2:18">
      <c r="B434" s="1" t="str">
        <f>IF($B$2=0,"",IF(COUNT($B$3:B433)+1&gt;$B$2,"",COUNT($B$3:B433)+1))</f>
        <v/>
      </c>
      <c r="C434" s="1" t="str">
        <f>IF(B434="","",VLOOKUP(B434,Reject!A:Q,3,0))</f>
        <v/>
      </c>
      <c r="D434" s="1" t="str">
        <f>IF(B434="","",VLOOKUP(B434,Reject!A:Q,4,0))</f>
        <v/>
      </c>
      <c r="E434" s="1" t="str">
        <f>IF(B434="","",VLOOKUP(B434,Reject!A:Q,5,0))</f>
        <v/>
      </c>
      <c r="F434" s="1" t="str">
        <f>IF(B434="","",VLOOKUP(B434,Reject!A:Q,6,0))</f>
        <v/>
      </c>
      <c r="G434" s="1" t="str">
        <f>IF(B434="","",VLOOKUP(B434,Reject!A:Q,7,0))</f>
        <v/>
      </c>
      <c r="H434" s="1" t="str">
        <f>IF(B434="","",VLOOKUP(B434,Reject!A:Q,8,0))</f>
        <v/>
      </c>
      <c r="I434" s="1" t="str">
        <f>IF(B434="","",VLOOKUP(B434,Reject!A:Q,9,0))</f>
        <v/>
      </c>
      <c r="J434" s="1" t="str">
        <f>IF(B434="","",VLOOKUP(B434,Reject!A:Q,10,0))</f>
        <v/>
      </c>
      <c r="K434" s="1" t="str">
        <f>IF(B434="","",VLOOKUP(B434,Reject!A:Q,11,0))</f>
        <v/>
      </c>
      <c r="L434" s="1" t="str">
        <f>IF(B434="","",VLOOKUP(B434,Reject!A:Q,12,0))</f>
        <v/>
      </c>
      <c r="M434" s="1" t="str">
        <f>IF(B434="","",VLOOKUP(B434,Reject!A:Q,13,0))</f>
        <v/>
      </c>
      <c r="N434" s="1" t="str">
        <f>IF(B434="","",VLOOKUP(B434,Reject!A:Q,14,0))</f>
        <v/>
      </c>
      <c r="O434" s="2" t="str">
        <f>IF(B434="","",VLOOKUP(B434,Reject!A:Q,15,0))</f>
        <v/>
      </c>
      <c r="P434" s="1" t="str">
        <f>IF(B434="","",VLOOKUP(B434,Reject!A:Q,16,0))</f>
        <v/>
      </c>
      <c r="Q434" s="1" t="str">
        <f>IF(B434="","",VLOOKUP(B434,Reject!A:Q,17,0))</f>
        <v/>
      </c>
      <c r="R434" s="72" t="str">
        <f t="shared" si="6"/>
        <v/>
      </c>
    </row>
    <row r="435" spans="2:18">
      <c r="B435" s="1" t="str">
        <f>IF($B$2=0,"",IF(COUNT($B$3:B434)+1&gt;$B$2,"",COUNT($B$3:B434)+1))</f>
        <v/>
      </c>
      <c r="C435" s="1" t="str">
        <f>IF(B435="","",VLOOKUP(B435,Reject!A:Q,3,0))</f>
        <v/>
      </c>
      <c r="D435" s="1" t="str">
        <f>IF(B435="","",VLOOKUP(B435,Reject!A:Q,4,0))</f>
        <v/>
      </c>
      <c r="E435" s="1" t="str">
        <f>IF(B435="","",VLOOKUP(B435,Reject!A:Q,5,0))</f>
        <v/>
      </c>
      <c r="F435" s="1" t="str">
        <f>IF(B435="","",VLOOKUP(B435,Reject!A:Q,6,0))</f>
        <v/>
      </c>
      <c r="G435" s="1" t="str">
        <f>IF(B435="","",VLOOKUP(B435,Reject!A:Q,7,0))</f>
        <v/>
      </c>
      <c r="H435" s="1" t="str">
        <f>IF(B435="","",VLOOKUP(B435,Reject!A:Q,8,0))</f>
        <v/>
      </c>
      <c r="I435" s="1" t="str">
        <f>IF(B435="","",VLOOKUP(B435,Reject!A:Q,9,0))</f>
        <v/>
      </c>
      <c r="J435" s="1" t="str">
        <f>IF(B435="","",VLOOKUP(B435,Reject!A:Q,10,0))</f>
        <v/>
      </c>
      <c r="K435" s="1" t="str">
        <f>IF(B435="","",VLOOKUP(B435,Reject!A:Q,11,0))</f>
        <v/>
      </c>
      <c r="L435" s="1" t="str">
        <f>IF(B435="","",VLOOKUP(B435,Reject!A:Q,12,0))</f>
        <v/>
      </c>
      <c r="M435" s="1" t="str">
        <f>IF(B435="","",VLOOKUP(B435,Reject!A:Q,13,0))</f>
        <v/>
      </c>
      <c r="N435" s="1" t="str">
        <f>IF(B435="","",VLOOKUP(B435,Reject!A:Q,14,0))</f>
        <v/>
      </c>
      <c r="O435" s="2" t="str">
        <f>IF(B435="","",VLOOKUP(B435,Reject!A:Q,15,0))</f>
        <v/>
      </c>
      <c r="P435" s="1" t="str">
        <f>IF(B435="","",VLOOKUP(B435,Reject!A:Q,16,0))</f>
        <v/>
      </c>
      <c r="Q435" s="1" t="str">
        <f>IF(B435="","",VLOOKUP(B435,Reject!A:Q,17,0))</f>
        <v/>
      </c>
      <c r="R435" s="72" t="str">
        <f t="shared" si="6"/>
        <v/>
      </c>
    </row>
    <row r="436" spans="2:18">
      <c r="B436" s="1" t="str">
        <f>IF($B$2=0,"",IF(COUNT($B$3:B435)+1&gt;$B$2,"",COUNT($B$3:B435)+1))</f>
        <v/>
      </c>
      <c r="C436" s="1" t="str">
        <f>IF(B436="","",VLOOKUP(B436,Reject!A:Q,3,0))</f>
        <v/>
      </c>
      <c r="D436" s="1" t="str">
        <f>IF(B436="","",VLOOKUP(B436,Reject!A:Q,4,0))</f>
        <v/>
      </c>
      <c r="E436" s="1" t="str">
        <f>IF(B436="","",VLOOKUP(B436,Reject!A:Q,5,0))</f>
        <v/>
      </c>
      <c r="F436" s="1" t="str">
        <f>IF(B436="","",VLOOKUP(B436,Reject!A:Q,6,0))</f>
        <v/>
      </c>
      <c r="G436" s="1" t="str">
        <f>IF(B436="","",VLOOKUP(B436,Reject!A:Q,7,0))</f>
        <v/>
      </c>
      <c r="H436" s="1" t="str">
        <f>IF(B436="","",VLOOKUP(B436,Reject!A:Q,8,0))</f>
        <v/>
      </c>
      <c r="I436" s="1" t="str">
        <f>IF(B436="","",VLOOKUP(B436,Reject!A:Q,9,0))</f>
        <v/>
      </c>
      <c r="J436" s="1" t="str">
        <f>IF(B436="","",VLOOKUP(B436,Reject!A:Q,10,0))</f>
        <v/>
      </c>
      <c r="K436" s="1" t="str">
        <f>IF(B436="","",VLOOKUP(B436,Reject!A:Q,11,0))</f>
        <v/>
      </c>
      <c r="L436" s="1" t="str">
        <f>IF(B436="","",VLOOKUP(B436,Reject!A:Q,12,0))</f>
        <v/>
      </c>
      <c r="M436" s="1" t="str">
        <f>IF(B436="","",VLOOKUP(B436,Reject!A:Q,13,0))</f>
        <v/>
      </c>
      <c r="N436" s="1" t="str">
        <f>IF(B436="","",VLOOKUP(B436,Reject!A:Q,14,0))</f>
        <v/>
      </c>
      <c r="O436" s="2" t="str">
        <f>IF(B436="","",VLOOKUP(B436,Reject!A:Q,15,0))</f>
        <v/>
      </c>
      <c r="P436" s="1" t="str">
        <f>IF(B436="","",VLOOKUP(B436,Reject!A:Q,16,0))</f>
        <v/>
      </c>
      <c r="Q436" s="1" t="str">
        <f>IF(B436="","",VLOOKUP(B436,Reject!A:Q,17,0))</f>
        <v/>
      </c>
      <c r="R436" s="72" t="str">
        <f t="shared" si="6"/>
        <v/>
      </c>
    </row>
    <row r="437" spans="2:18">
      <c r="B437" s="1" t="str">
        <f>IF($B$2=0,"",IF(COUNT($B$3:B436)+1&gt;$B$2,"",COUNT($B$3:B436)+1))</f>
        <v/>
      </c>
      <c r="C437" s="1" t="str">
        <f>IF(B437="","",VLOOKUP(B437,Reject!A:Q,3,0))</f>
        <v/>
      </c>
      <c r="D437" s="1" t="str">
        <f>IF(B437="","",VLOOKUP(B437,Reject!A:Q,4,0))</f>
        <v/>
      </c>
      <c r="E437" s="1" t="str">
        <f>IF(B437="","",VLOOKUP(B437,Reject!A:Q,5,0))</f>
        <v/>
      </c>
      <c r="F437" s="1" t="str">
        <f>IF(B437="","",VLOOKUP(B437,Reject!A:Q,6,0))</f>
        <v/>
      </c>
      <c r="G437" s="1" t="str">
        <f>IF(B437="","",VLOOKUP(B437,Reject!A:Q,7,0))</f>
        <v/>
      </c>
      <c r="H437" s="1" t="str">
        <f>IF(B437="","",VLOOKUP(B437,Reject!A:Q,8,0))</f>
        <v/>
      </c>
      <c r="I437" s="1" t="str">
        <f>IF(B437="","",VLOOKUP(B437,Reject!A:Q,9,0))</f>
        <v/>
      </c>
      <c r="J437" s="1" t="str">
        <f>IF(B437="","",VLOOKUP(B437,Reject!A:Q,10,0))</f>
        <v/>
      </c>
      <c r="K437" s="1" t="str">
        <f>IF(B437="","",VLOOKUP(B437,Reject!A:Q,11,0))</f>
        <v/>
      </c>
      <c r="L437" s="1" t="str">
        <f>IF(B437="","",VLOOKUP(B437,Reject!A:Q,12,0))</f>
        <v/>
      </c>
      <c r="M437" s="1" t="str">
        <f>IF(B437="","",VLOOKUP(B437,Reject!A:Q,13,0))</f>
        <v/>
      </c>
      <c r="N437" s="1" t="str">
        <f>IF(B437="","",VLOOKUP(B437,Reject!A:Q,14,0))</f>
        <v/>
      </c>
      <c r="O437" s="2" t="str">
        <f>IF(B437="","",VLOOKUP(B437,Reject!A:Q,15,0))</f>
        <v/>
      </c>
      <c r="P437" s="1" t="str">
        <f>IF(B437="","",VLOOKUP(B437,Reject!A:Q,16,0))</f>
        <v/>
      </c>
      <c r="Q437" s="1" t="str">
        <f>IF(B437="","",VLOOKUP(B437,Reject!A:Q,17,0))</f>
        <v/>
      </c>
      <c r="R437" s="72" t="str">
        <f t="shared" si="6"/>
        <v/>
      </c>
    </row>
    <row r="438" spans="2:18">
      <c r="B438" s="1" t="str">
        <f>IF($B$2=0,"",IF(COUNT($B$3:B437)+1&gt;$B$2,"",COUNT($B$3:B437)+1))</f>
        <v/>
      </c>
      <c r="C438" s="1" t="str">
        <f>IF(B438="","",VLOOKUP(B438,Reject!A:Q,3,0))</f>
        <v/>
      </c>
      <c r="D438" s="1" t="str">
        <f>IF(B438="","",VLOOKUP(B438,Reject!A:Q,4,0))</f>
        <v/>
      </c>
      <c r="E438" s="1" t="str">
        <f>IF(B438="","",VLOOKUP(B438,Reject!A:Q,5,0))</f>
        <v/>
      </c>
      <c r="F438" s="1" t="str">
        <f>IF(B438="","",VLOOKUP(B438,Reject!A:Q,6,0))</f>
        <v/>
      </c>
      <c r="G438" s="1" t="str">
        <f>IF(B438="","",VLOOKUP(B438,Reject!A:Q,7,0))</f>
        <v/>
      </c>
      <c r="H438" s="1" t="str">
        <f>IF(B438="","",VLOOKUP(B438,Reject!A:Q,8,0))</f>
        <v/>
      </c>
      <c r="I438" s="1" t="str">
        <f>IF(B438="","",VLOOKUP(B438,Reject!A:Q,9,0))</f>
        <v/>
      </c>
      <c r="J438" s="1" t="str">
        <f>IF(B438="","",VLOOKUP(B438,Reject!A:Q,10,0))</f>
        <v/>
      </c>
      <c r="K438" s="1" t="str">
        <f>IF(B438="","",VLOOKUP(B438,Reject!A:Q,11,0))</f>
        <v/>
      </c>
      <c r="L438" s="1" t="str">
        <f>IF(B438="","",VLOOKUP(B438,Reject!A:Q,12,0))</f>
        <v/>
      </c>
      <c r="M438" s="1" t="str">
        <f>IF(B438="","",VLOOKUP(B438,Reject!A:Q,13,0))</f>
        <v/>
      </c>
      <c r="N438" s="1" t="str">
        <f>IF(B438="","",VLOOKUP(B438,Reject!A:Q,14,0))</f>
        <v/>
      </c>
      <c r="O438" s="2" t="str">
        <f>IF(B438="","",VLOOKUP(B438,Reject!A:Q,15,0))</f>
        <v/>
      </c>
      <c r="P438" s="1" t="str">
        <f>IF(B438="","",VLOOKUP(B438,Reject!A:Q,16,0))</f>
        <v/>
      </c>
      <c r="Q438" s="1" t="str">
        <f>IF(B438="","",VLOOKUP(B438,Reject!A:Q,17,0))</f>
        <v/>
      </c>
      <c r="R438" s="72" t="str">
        <f t="shared" si="6"/>
        <v/>
      </c>
    </row>
    <row r="439" spans="2:18">
      <c r="B439" s="1" t="str">
        <f>IF($B$2=0,"",IF(COUNT($B$3:B438)+1&gt;$B$2,"",COUNT($B$3:B438)+1))</f>
        <v/>
      </c>
      <c r="C439" s="1" t="str">
        <f>IF(B439="","",VLOOKUP(B439,Reject!A:Q,3,0))</f>
        <v/>
      </c>
      <c r="D439" s="1" t="str">
        <f>IF(B439="","",VLOOKUP(B439,Reject!A:Q,4,0))</f>
        <v/>
      </c>
      <c r="E439" s="1" t="str">
        <f>IF(B439="","",VLOOKUP(B439,Reject!A:Q,5,0))</f>
        <v/>
      </c>
      <c r="F439" s="1" t="str">
        <f>IF(B439="","",VLOOKUP(B439,Reject!A:Q,6,0))</f>
        <v/>
      </c>
      <c r="G439" s="1" t="str">
        <f>IF(B439="","",VLOOKUP(B439,Reject!A:Q,7,0))</f>
        <v/>
      </c>
      <c r="H439" s="1" t="str">
        <f>IF(B439="","",VLOOKUP(B439,Reject!A:Q,8,0))</f>
        <v/>
      </c>
      <c r="I439" s="1" t="str">
        <f>IF(B439="","",VLOOKUP(B439,Reject!A:Q,9,0))</f>
        <v/>
      </c>
      <c r="J439" s="1" t="str">
        <f>IF(B439="","",VLOOKUP(B439,Reject!A:Q,10,0))</f>
        <v/>
      </c>
      <c r="K439" s="1" t="str">
        <f>IF(B439="","",VLOOKUP(B439,Reject!A:Q,11,0))</f>
        <v/>
      </c>
      <c r="L439" s="1" t="str">
        <f>IF(B439="","",VLOOKUP(B439,Reject!A:Q,12,0))</f>
        <v/>
      </c>
      <c r="M439" s="1" t="str">
        <f>IF(B439="","",VLOOKUP(B439,Reject!A:Q,13,0))</f>
        <v/>
      </c>
      <c r="N439" s="1" t="str">
        <f>IF(B439="","",VLOOKUP(B439,Reject!A:Q,14,0))</f>
        <v/>
      </c>
      <c r="O439" s="2" t="str">
        <f>IF(B439="","",VLOOKUP(B439,Reject!A:Q,15,0))</f>
        <v/>
      </c>
      <c r="P439" s="1" t="str">
        <f>IF(B439="","",VLOOKUP(B439,Reject!A:Q,16,0))</f>
        <v/>
      </c>
      <c r="Q439" s="1" t="str">
        <f>IF(B439="","",VLOOKUP(B439,Reject!A:Q,17,0))</f>
        <v/>
      </c>
      <c r="R439" s="72" t="str">
        <f t="shared" si="6"/>
        <v/>
      </c>
    </row>
    <row r="440" spans="2:18">
      <c r="B440" s="1" t="str">
        <f>IF($B$2=0,"",IF(COUNT($B$3:B439)+1&gt;$B$2,"",COUNT($B$3:B439)+1))</f>
        <v/>
      </c>
      <c r="C440" s="1" t="str">
        <f>IF(B440="","",VLOOKUP(B440,Reject!A:Q,3,0))</f>
        <v/>
      </c>
      <c r="D440" s="1" t="str">
        <f>IF(B440="","",VLOOKUP(B440,Reject!A:Q,4,0))</f>
        <v/>
      </c>
      <c r="E440" s="1" t="str">
        <f>IF(B440="","",VLOOKUP(B440,Reject!A:Q,5,0))</f>
        <v/>
      </c>
      <c r="F440" s="1" t="str">
        <f>IF(B440="","",VLOOKUP(B440,Reject!A:Q,6,0))</f>
        <v/>
      </c>
      <c r="G440" s="1" t="str">
        <f>IF(B440="","",VLOOKUP(B440,Reject!A:Q,7,0))</f>
        <v/>
      </c>
      <c r="H440" s="1" t="str">
        <f>IF(B440="","",VLOOKUP(B440,Reject!A:Q,8,0))</f>
        <v/>
      </c>
      <c r="I440" s="1" t="str">
        <f>IF(B440="","",VLOOKUP(B440,Reject!A:Q,9,0))</f>
        <v/>
      </c>
      <c r="J440" s="1" t="str">
        <f>IF(B440="","",VLOOKUP(B440,Reject!A:Q,10,0))</f>
        <v/>
      </c>
      <c r="K440" s="1" t="str">
        <f>IF(B440="","",VLOOKUP(B440,Reject!A:Q,11,0))</f>
        <v/>
      </c>
      <c r="L440" s="1" t="str">
        <f>IF(B440="","",VLOOKUP(B440,Reject!A:Q,12,0))</f>
        <v/>
      </c>
      <c r="M440" s="1" t="str">
        <f>IF(B440="","",VLOOKUP(B440,Reject!A:Q,13,0))</f>
        <v/>
      </c>
      <c r="N440" s="1" t="str">
        <f>IF(B440="","",VLOOKUP(B440,Reject!A:Q,14,0))</f>
        <v/>
      </c>
      <c r="O440" s="2" t="str">
        <f>IF(B440="","",VLOOKUP(B440,Reject!A:Q,15,0))</f>
        <v/>
      </c>
      <c r="P440" s="1" t="str">
        <f>IF(B440="","",VLOOKUP(B440,Reject!A:Q,16,0))</f>
        <v/>
      </c>
      <c r="Q440" s="1" t="str">
        <f>IF(B440="","",VLOOKUP(B440,Reject!A:Q,17,0))</f>
        <v/>
      </c>
      <c r="R440" s="72" t="str">
        <f t="shared" si="6"/>
        <v/>
      </c>
    </row>
    <row r="441" spans="2:18">
      <c r="B441" s="1" t="str">
        <f>IF($B$2=0,"",IF(COUNT($B$3:B440)+1&gt;$B$2,"",COUNT($B$3:B440)+1))</f>
        <v/>
      </c>
      <c r="C441" s="1" t="str">
        <f>IF(B441="","",VLOOKUP(B441,Reject!A:Q,3,0))</f>
        <v/>
      </c>
      <c r="D441" s="1" t="str">
        <f>IF(B441="","",VLOOKUP(B441,Reject!A:Q,4,0))</f>
        <v/>
      </c>
      <c r="E441" s="1" t="str">
        <f>IF(B441="","",VLOOKUP(B441,Reject!A:Q,5,0))</f>
        <v/>
      </c>
      <c r="F441" s="1" t="str">
        <f>IF(B441="","",VLOOKUP(B441,Reject!A:Q,6,0))</f>
        <v/>
      </c>
      <c r="G441" s="1" t="str">
        <f>IF(B441="","",VLOOKUP(B441,Reject!A:Q,7,0))</f>
        <v/>
      </c>
      <c r="H441" s="1" t="str">
        <f>IF(B441="","",VLOOKUP(B441,Reject!A:Q,8,0))</f>
        <v/>
      </c>
      <c r="I441" s="1" t="str">
        <f>IF(B441="","",VLOOKUP(B441,Reject!A:Q,9,0))</f>
        <v/>
      </c>
      <c r="J441" s="1" t="str">
        <f>IF(B441="","",VLOOKUP(B441,Reject!A:Q,10,0))</f>
        <v/>
      </c>
      <c r="K441" s="1" t="str">
        <f>IF(B441="","",VLOOKUP(B441,Reject!A:Q,11,0))</f>
        <v/>
      </c>
      <c r="L441" s="1" t="str">
        <f>IF(B441="","",VLOOKUP(B441,Reject!A:Q,12,0))</f>
        <v/>
      </c>
      <c r="M441" s="1" t="str">
        <f>IF(B441="","",VLOOKUP(B441,Reject!A:Q,13,0))</f>
        <v/>
      </c>
      <c r="N441" s="1" t="str">
        <f>IF(B441="","",VLOOKUP(B441,Reject!A:Q,14,0))</f>
        <v/>
      </c>
      <c r="O441" s="2" t="str">
        <f>IF(B441="","",VLOOKUP(B441,Reject!A:Q,15,0))</f>
        <v/>
      </c>
      <c r="P441" s="1" t="str">
        <f>IF(B441="","",VLOOKUP(B441,Reject!A:Q,16,0))</f>
        <v/>
      </c>
      <c r="Q441" s="1" t="str">
        <f>IF(B441="","",VLOOKUP(B441,Reject!A:Q,17,0))</f>
        <v/>
      </c>
      <c r="R441" s="72" t="str">
        <f t="shared" si="6"/>
        <v/>
      </c>
    </row>
    <row r="442" spans="2:18">
      <c r="B442" s="1" t="str">
        <f>IF($B$2=0,"",IF(COUNT($B$3:B441)+1&gt;$B$2,"",COUNT($B$3:B441)+1))</f>
        <v/>
      </c>
      <c r="C442" s="1" t="str">
        <f>IF(B442="","",VLOOKUP(B442,Reject!A:Q,3,0))</f>
        <v/>
      </c>
      <c r="D442" s="1" t="str">
        <f>IF(B442="","",VLOOKUP(B442,Reject!A:Q,4,0))</f>
        <v/>
      </c>
      <c r="E442" s="1" t="str">
        <f>IF(B442="","",VLOOKUP(B442,Reject!A:Q,5,0))</f>
        <v/>
      </c>
      <c r="F442" s="1" t="str">
        <f>IF(B442="","",VLOOKUP(B442,Reject!A:Q,6,0))</f>
        <v/>
      </c>
      <c r="G442" s="1" t="str">
        <f>IF(B442="","",VLOOKUP(B442,Reject!A:Q,7,0))</f>
        <v/>
      </c>
      <c r="H442" s="1" t="str">
        <f>IF(B442="","",VLOOKUP(B442,Reject!A:Q,8,0))</f>
        <v/>
      </c>
      <c r="I442" s="1" t="str">
        <f>IF(B442="","",VLOOKUP(B442,Reject!A:Q,9,0))</f>
        <v/>
      </c>
      <c r="J442" s="1" t="str">
        <f>IF(B442="","",VLOOKUP(B442,Reject!A:Q,10,0))</f>
        <v/>
      </c>
      <c r="K442" s="1" t="str">
        <f>IF(B442="","",VLOOKUP(B442,Reject!A:Q,11,0))</f>
        <v/>
      </c>
      <c r="L442" s="1" t="str">
        <f>IF(B442="","",VLOOKUP(B442,Reject!A:Q,12,0))</f>
        <v/>
      </c>
      <c r="M442" s="1" t="str">
        <f>IF(B442="","",VLOOKUP(B442,Reject!A:Q,13,0))</f>
        <v/>
      </c>
      <c r="N442" s="1" t="str">
        <f>IF(B442="","",VLOOKUP(B442,Reject!A:Q,14,0))</f>
        <v/>
      </c>
      <c r="O442" s="2" t="str">
        <f>IF(B442="","",VLOOKUP(B442,Reject!A:Q,15,0))</f>
        <v/>
      </c>
      <c r="P442" s="1" t="str">
        <f>IF(B442="","",VLOOKUP(B442,Reject!A:Q,16,0))</f>
        <v/>
      </c>
      <c r="Q442" s="1" t="str">
        <f>IF(B442="","",VLOOKUP(B442,Reject!A:Q,17,0))</f>
        <v/>
      </c>
      <c r="R442" s="72" t="str">
        <f t="shared" si="6"/>
        <v/>
      </c>
    </row>
    <row r="443" spans="2:18">
      <c r="B443" s="1" t="str">
        <f>IF($B$2=0,"",IF(COUNT($B$3:B442)+1&gt;$B$2,"",COUNT($B$3:B442)+1))</f>
        <v/>
      </c>
      <c r="C443" s="1" t="str">
        <f>IF(B443="","",VLOOKUP(B443,Reject!A:Q,3,0))</f>
        <v/>
      </c>
      <c r="D443" s="1" t="str">
        <f>IF(B443="","",VLOOKUP(B443,Reject!A:Q,4,0))</f>
        <v/>
      </c>
      <c r="E443" s="1" t="str">
        <f>IF(B443="","",VLOOKUP(B443,Reject!A:Q,5,0))</f>
        <v/>
      </c>
      <c r="F443" s="1" t="str">
        <f>IF(B443="","",VLOOKUP(B443,Reject!A:Q,6,0))</f>
        <v/>
      </c>
      <c r="G443" s="1" t="str">
        <f>IF(B443="","",VLOOKUP(B443,Reject!A:Q,7,0))</f>
        <v/>
      </c>
      <c r="H443" s="1" t="str">
        <f>IF(B443="","",VLOOKUP(B443,Reject!A:Q,8,0))</f>
        <v/>
      </c>
      <c r="I443" s="1" t="str">
        <f>IF(B443="","",VLOOKUP(B443,Reject!A:Q,9,0))</f>
        <v/>
      </c>
      <c r="J443" s="1" t="str">
        <f>IF(B443="","",VLOOKUP(B443,Reject!A:Q,10,0))</f>
        <v/>
      </c>
      <c r="K443" s="1" t="str">
        <f>IF(B443="","",VLOOKUP(B443,Reject!A:Q,11,0))</f>
        <v/>
      </c>
      <c r="L443" s="1" t="str">
        <f>IF(B443="","",VLOOKUP(B443,Reject!A:Q,12,0))</f>
        <v/>
      </c>
      <c r="M443" s="1" t="str">
        <f>IF(B443="","",VLOOKUP(B443,Reject!A:Q,13,0))</f>
        <v/>
      </c>
      <c r="N443" s="1" t="str">
        <f>IF(B443="","",VLOOKUP(B443,Reject!A:Q,14,0))</f>
        <v/>
      </c>
      <c r="O443" s="2" t="str">
        <f>IF(B443="","",VLOOKUP(B443,Reject!A:Q,15,0))</f>
        <v/>
      </c>
      <c r="P443" s="1" t="str">
        <f>IF(B443="","",VLOOKUP(B443,Reject!A:Q,16,0))</f>
        <v/>
      </c>
      <c r="Q443" s="1" t="str">
        <f>IF(B443="","",VLOOKUP(B443,Reject!A:Q,17,0))</f>
        <v/>
      </c>
      <c r="R443" s="72" t="str">
        <f t="shared" si="6"/>
        <v/>
      </c>
    </row>
    <row r="444" spans="2:18">
      <c r="B444" s="1" t="str">
        <f>IF($B$2=0,"",IF(COUNT($B$3:B443)+1&gt;$B$2,"",COUNT($B$3:B443)+1))</f>
        <v/>
      </c>
      <c r="C444" s="1" t="str">
        <f>IF(B444="","",VLOOKUP(B444,Reject!A:Q,3,0))</f>
        <v/>
      </c>
      <c r="D444" s="1" t="str">
        <f>IF(B444="","",VLOOKUP(B444,Reject!A:Q,4,0))</f>
        <v/>
      </c>
      <c r="E444" s="1" t="str">
        <f>IF(B444="","",VLOOKUP(B444,Reject!A:Q,5,0))</f>
        <v/>
      </c>
      <c r="F444" s="1" t="str">
        <f>IF(B444="","",VLOOKUP(B444,Reject!A:Q,6,0))</f>
        <v/>
      </c>
      <c r="G444" s="1" t="str">
        <f>IF(B444="","",VLOOKUP(B444,Reject!A:Q,7,0))</f>
        <v/>
      </c>
      <c r="H444" s="1" t="str">
        <f>IF(B444="","",VLOOKUP(B444,Reject!A:Q,8,0))</f>
        <v/>
      </c>
      <c r="I444" s="1" t="str">
        <f>IF(B444="","",VLOOKUP(B444,Reject!A:Q,9,0))</f>
        <v/>
      </c>
      <c r="J444" s="1" t="str">
        <f>IF(B444="","",VLOOKUP(B444,Reject!A:Q,10,0))</f>
        <v/>
      </c>
      <c r="K444" s="1" t="str">
        <f>IF(B444="","",VLOOKUP(B444,Reject!A:Q,11,0))</f>
        <v/>
      </c>
      <c r="L444" s="1" t="str">
        <f>IF(B444="","",VLOOKUP(B444,Reject!A:Q,12,0))</f>
        <v/>
      </c>
      <c r="M444" s="1" t="str">
        <f>IF(B444="","",VLOOKUP(B444,Reject!A:Q,13,0))</f>
        <v/>
      </c>
      <c r="N444" s="1" t="str">
        <f>IF(B444="","",VLOOKUP(B444,Reject!A:Q,14,0))</f>
        <v/>
      </c>
      <c r="O444" s="2" t="str">
        <f>IF(B444="","",VLOOKUP(B444,Reject!A:Q,15,0))</f>
        <v/>
      </c>
      <c r="P444" s="1" t="str">
        <f>IF(B444="","",VLOOKUP(B444,Reject!A:Q,16,0))</f>
        <v/>
      </c>
      <c r="Q444" s="1" t="str">
        <f>IF(B444="","",VLOOKUP(B444,Reject!A:Q,17,0))</f>
        <v/>
      </c>
      <c r="R444" s="72" t="str">
        <f t="shared" si="6"/>
        <v/>
      </c>
    </row>
    <row r="445" spans="2:18">
      <c r="B445" s="1" t="str">
        <f>IF($B$2=0,"",IF(COUNT($B$3:B444)+1&gt;$B$2,"",COUNT($B$3:B444)+1))</f>
        <v/>
      </c>
      <c r="C445" s="1" t="str">
        <f>IF(B445="","",VLOOKUP(B445,Reject!A:Q,3,0))</f>
        <v/>
      </c>
      <c r="D445" s="1" t="str">
        <f>IF(B445="","",VLOOKUP(B445,Reject!A:Q,4,0))</f>
        <v/>
      </c>
      <c r="E445" s="1" t="str">
        <f>IF(B445="","",VLOOKUP(B445,Reject!A:Q,5,0))</f>
        <v/>
      </c>
      <c r="F445" s="1" t="str">
        <f>IF(B445="","",VLOOKUP(B445,Reject!A:Q,6,0))</f>
        <v/>
      </c>
      <c r="G445" s="1" t="str">
        <f>IF(B445="","",VLOOKUP(B445,Reject!A:Q,7,0))</f>
        <v/>
      </c>
      <c r="H445" s="1" t="str">
        <f>IF(B445="","",VLOOKUP(B445,Reject!A:Q,8,0))</f>
        <v/>
      </c>
      <c r="I445" s="1" t="str">
        <f>IF(B445="","",VLOOKUP(B445,Reject!A:Q,9,0))</f>
        <v/>
      </c>
      <c r="J445" s="1" t="str">
        <f>IF(B445="","",VLOOKUP(B445,Reject!A:Q,10,0))</f>
        <v/>
      </c>
      <c r="K445" s="1" t="str">
        <f>IF(B445="","",VLOOKUP(B445,Reject!A:Q,11,0))</f>
        <v/>
      </c>
      <c r="L445" s="1" t="str">
        <f>IF(B445="","",VLOOKUP(B445,Reject!A:Q,12,0))</f>
        <v/>
      </c>
      <c r="M445" s="1" t="str">
        <f>IF(B445="","",VLOOKUP(B445,Reject!A:Q,13,0))</f>
        <v/>
      </c>
      <c r="N445" s="1" t="str">
        <f>IF(B445="","",VLOOKUP(B445,Reject!A:Q,14,0))</f>
        <v/>
      </c>
      <c r="O445" s="2" t="str">
        <f>IF(B445="","",VLOOKUP(B445,Reject!A:Q,15,0))</f>
        <v/>
      </c>
      <c r="P445" s="1" t="str">
        <f>IF(B445="","",VLOOKUP(B445,Reject!A:Q,16,0))</f>
        <v/>
      </c>
      <c r="Q445" s="1" t="str">
        <f>IF(B445="","",VLOOKUP(B445,Reject!A:Q,17,0))</f>
        <v/>
      </c>
      <c r="R445" s="72" t="str">
        <f t="shared" si="6"/>
        <v/>
      </c>
    </row>
    <row r="446" spans="2:18">
      <c r="B446" s="1" t="str">
        <f>IF($B$2=0,"",IF(COUNT($B$3:B445)+1&gt;$B$2,"",COUNT($B$3:B445)+1))</f>
        <v/>
      </c>
      <c r="C446" s="1" t="str">
        <f>IF(B446="","",VLOOKUP(B446,Reject!A:Q,3,0))</f>
        <v/>
      </c>
      <c r="D446" s="1" t="str">
        <f>IF(B446="","",VLOOKUP(B446,Reject!A:Q,4,0))</f>
        <v/>
      </c>
      <c r="E446" s="1" t="str">
        <f>IF(B446="","",VLOOKUP(B446,Reject!A:Q,5,0))</f>
        <v/>
      </c>
      <c r="F446" s="1" t="str">
        <f>IF(B446="","",VLOOKUP(B446,Reject!A:Q,6,0))</f>
        <v/>
      </c>
      <c r="G446" s="1" t="str">
        <f>IF(B446="","",VLOOKUP(B446,Reject!A:Q,7,0))</f>
        <v/>
      </c>
      <c r="H446" s="1" t="str">
        <f>IF(B446="","",VLOOKUP(B446,Reject!A:Q,8,0))</f>
        <v/>
      </c>
      <c r="I446" s="1" t="str">
        <f>IF(B446="","",VLOOKUP(B446,Reject!A:Q,9,0))</f>
        <v/>
      </c>
      <c r="J446" s="1" t="str">
        <f>IF(B446="","",VLOOKUP(B446,Reject!A:Q,10,0))</f>
        <v/>
      </c>
      <c r="K446" s="1" t="str">
        <f>IF(B446="","",VLOOKUP(B446,Reject!A:Q,11,0))</f>
        <v/>
      </c>
      <c r="L446" s="1" t="str">
        <f>IF(B446="","",VLOOKUP(B446,Reject!A:Q,12,0))</f>
        <v/>
      </c>
      <c r="M446" s="1" t="str">
        <f>IF(B446="","",VLOOKUP(B446,Reject!A:Q,13,0))</f>
        <v/>
      </c>
      <c r="N446" s="1" t="str">
        <f>IF(B446="","",VLOOKUP(B446,Reject!A:Q,14,0))</f>
        <v/>
      </c>
      <c r="O446" s="2" t="str">
        <f>IF(B446="","",VLOOKUP(B446,Reject!A:Q,15,0))</f>
        <v/>
      </c>
      <c r="P446" s="1" t="str">
        <f>IF(B446="","",VLOOKUP(B446,Reject!A:Q,16,0))</f>
        <v/>
      </c>
      <c r="Q446" s="1" t="str">
        <f>IF(B446="","",VLOOKUP(B446,Reject!A:Q,17,0))</f>
        <v/>
      </c>
      <c r="R446" s="72" t="str">
        <f t="shared" si="6"/>
        <v/>
      </c>
    </row>
    <row r="447" spans="2:18">
      <c r="B447" s="1" t="str">
        <f>IF($B$2=0,"",IF(COUNT($B$3:B446)+1&gt;$B$2,"",COUNT($B$3:B446)+1))</f>
        <v/>
      </c>
      <c r="C447" s="1" t="str">
        <f>IF(B447="","",VLOOKUP(B447,Reject!A:Q,3,0))</f>
        <v/>
      </c>
      <c r="D447" s="1" t="str">
        <f>IF(B447="","",VLOOKUP(B447,Reject!A:Q,4,0))</f>
        <v/>
      </c>
      <c r="E447" s="1" t="str">
        <f>IF(B447="","",VLOOKUP(B447,Reject!A:Q,5,0))</f>
        <v/>
      </c>
      <c r="F447" s="1" t="str">
        <f>IF(B447="","",VLOOKUP(B447,Reject!A:Q,6,0))</f>
        <v/>
      </c>
      <c r="G447" s="1" t="str">
        <f>IF(B447="","",VLOOKUP(B447,Reject!A:Q,7,0))</f>
        <v/>
      </c>
      <c r="H447" s="1" t="str">
        <f>IF(B447="","",VLOOKUP(B447,Reject!A:Q,8,0))</f>
        <v/>
      </c>
      <c r="I447" s="1" t="str">
        <f>IF(B447="","",VLOOKUP(B447,Reject!A:Q,9,0))</f>
        <v/>
      </c>
      <c r="J447" s="1" t="str">
        <f>IF(B447="","",VLOOKUP(B447,Reject!A:Q,10,0))</f>
        <v/>
      </c>
      <c r="K447" s="1" t="str">
        <f>IF(B447="","",VLOOKUP(B447,Reject!A:Q,11,0))</f>
        <v/>
      </c>
      <c r="L447" s="1" t="str">
        <f>IF(B447="","",VLOOKUP(B447,Reject!A:Q,12,0))</f>
        <v/>
      </c>
      <c r="M447" s="1" t="str">
        <f>IF(B447="","",VLOOKUP(B447,Reject!A:Q,13,0))</f>
        <v/>
      </c>
      <c r="N447" s="1" t="str">
        <f>IF(B447="","",VLOOKUP(B447,Reject!A:Q,14,0))</f>
        <v/>
      </c>
      <c r="O447" s="2" t="str">
        <f>IF(B447="","",VLOOKUP(B447,Reject!A:Q,15,0))</f>
        <v/>
      </c>
      <c r="P447" s="1" t="str">
        <f>IF(B447="","",VLOOKUP(B447,Reject!A:Q,16,0))</f>
        <v/>
      </c>
      <c r="Q447" s="1" t="str">
        <f>IF(B447="","",VLOOKUP(B447,Reject!A:Q,17,0))</f>
        <v/>
      </c>
      <c r="R447" s="72" t="str">
        <f t="shared" si="6"/>
        <v/>
      </c>
    </row>
    <row r="448" spans="2:18">
      <c r="B448" s="1" t="str">
        <f>IF($B$2=0,"",IF(COUNT($B$3:B447)+1&gt;$B$2,"",COUNT($B$3:B447)+1))</f>
        <v/>
      </c>
      <c r="C448" s="1" t="str">
        <f>IF(B448="","",VLOOKUP(B448,Reject!A:Q,3,0))</f>
        <v/>
      </c>
      <c r="D448" s="1" t="str">
        <f>IF(B448="","",VLOOKUP(B448,Reject!A:Q,4,0))</f>
        <v/>
      </c>
      <c r="E448" s="1" t="str">
        <f>IF(B448="","",VLOOKUP(B448,Reject!A:Q,5,0))</f>
        <v/>
      </c>
      <c r="F448" s="1" t="str">
        <f>IF(B448="","",VLOOKUP(B448,Reject!A:Q,6,0))</f>
        <v/>
      </c>
      <c r="G448" s="1" t="str">
        <f>IF(B448="","",VLOOKUP(B448,Reject!A:Q,7,0))</f>
        <v/>
      </c>
      <c r="H448" s="1" t="str">
        <f>IF(B448="","",VLOOKUP(B448,Reject!A:Q,8,0))</f>
        <v/>
      </c>
      <c r="I448" s="1" t="str">
        <f>IF(B448="","",VLOOKUP(B448,Reject!A:Q,9,0))</f>
        <v/>
      </c>
      <c r="J448" s="1" t="str">
        <f>IF(B448="","",VLOOKUP(B448,Reject!A:Q,10,0))</f>
        <v/>
      </c>
      <c r="K448" s="1" t="str">
        <f>IF(B448="","",VLOOKUP(B448,Reject!A:Q,11,0))</f>
        <v/>
      </c>
      <c r="L448" s="1" t="str">
        <f>IF(B448="","",VLOOKUP(B448,Reject!A:Q,12,0))</f>
        <v/>
      </c>
      <c r="M448" s="1" t="str">
        <f>IF(B448="","",VLOOKUP(B448,Reject!A:Q,13,0))</f>
        <v/>
      </c>
      <c r="N448" s="1" t="str">
        <f>IF(B448="","",VLOOKUP(B448,Reject!A:Q,14,0))</f>
        <v/>
      </c>
      <c r="O448" s="2" t="str">
        <f>IF(B448="","",VLOOKUP(B448,Reject!A:Q,15,0))</f>
        <v/>
      </c>
      <c r="P448" s="1" t="str">
        <f>IF(B448="","",VLOOKUP(B448,Reject!A:Q,16,0))</f>
        <v/>
      </c>
      <c r="Q448" s="1" t="str">
        <f>IF(B448="","",VLOOKUP(B448,Reject!A:Q,17,0))</f>
        <v/>
      </c>
      <c r="R448" s="72" t="str">
        <f t="shared" si="6"/>
        <v/>
      </c>
    </row>
    <row r="449" spans="2:18">
      <c r="B449" s="1" t="str">
        <f>IF($B$2=0,"",IF(COUNT($B$3:B448)+1&gt;$B$2,"",COUNT($B$3:B448)+1))</f>
        <v/>
      </c>
      <c r="C449" s="1" t="str">
        <f>IF(B449="","",VLOOKUP(B449,Reject!A:Q,3,0))</f>
        <v/>
      </c>
      <c r="D449" s="1" t="str">
        <f>IF(B449="","",VLOOKUP(B449,Reject!A:Q,4,0))</f>
        <v/>
      </c>
      <c r="E449" s="1" t="str">
        <f>IF(B449="","",VLOOKUP(B449,Reject!A:Q,5,0))</f>
        <v/>
      </c>
      <c r="F449" s="1" t="str">
        <f>IF(B449="","",VLOOKUP(B449,Reject!A:Q,6,0))</f>
        <v/>
      </c>
      <c r="G449" s="1" t="str">
        <f>IF(B449="","",VLOOKUP(B449,Reject!A:Q,7,0))</f>
        <v/>
      </c>
      <c r="H449" s="1" t="str">
        <f>IF(B449="","",VLOOKUP(B449,Reject!A:Q,8,0))</f>
        <v/>
      </c>
      <c r="I449" s="1" t="str">
        <f>IF(B449="","",VLOOKUP(B449,Reject!A:Q,9,0))</f>
        <v/>
      </c>
      <c r="J449" s="1" t="str">
        <f>IF(B449="","",VLOOKUP(B449,Reject!A:Q,10,0))</f>
        <v/>
      </c>
      <c r="K449" s="1" t="str">
        <f>IF(B449="","",VLOOKUP(B449,Reject!A:Q,11,0))</f>
        <v/>
      </c>
      <c r="L449" s="1" t="str">
        <f>IF(B449="","",VLOOKUP(B449,Reject!A:Q,12,0))</f>
        <v/>
      </c>
      <c r="M449" s="1" t="str">
        <f>IF(B449="","",VLOOKUP(B449,Reject!A:Q,13,0))</f>
        <v/>
      </c>
      <c r="N449" s="1" t="str">
        <f>IF(B449="","",VLOOKUP(B449,Reject!A:Q,14,0))</f>
        <v/>
      </c>
      <c r="O449" s="2" t="str">
        <f>IF(B449="","",VLOOKUP(B449,Reject!A:Q,15,0))</f>
        <v/>
      </c>
      <c r="P449" s="1" t="str">
        <f>IF(B449="","",VLOOKUP(B449,Reject!A:Q,16,0))</f>
        <v/>
      </c>
      <c r="Q449" s="1" t="str">
        <f>IF(B449="","",VLOOKUP(B449,Reject!A:Q,17,0))</f>
        <v/>
      </c>
      <c r="R449" s="72" t="str">
        <f t="shared" si="6"/>
        <v/>
      </c>
    </row>
    <row r="450" spans="2:18">
      <c r="B450" s="1" t="str">
        <f>IF($B$2=0,"",IF(COUNT($B$3:B449)+1&gt;$B$2,"",COUNT($B$3:B449)+1))</f>
        <v/>
      </c>
      <c r="C450" s="1" t="str">
        <f>IF(B450="","",VLOOKUP(B450,Reject!A:Q,3,0))</f>
        <v/>
      </c>
      <c r="D450" s="1" t="str">
        <f>IF(B450="","",VLOOKUP(B450,Reject!A:Q,4,0))</f>
        <v/>
      </c>
      <c r="E450" s="1" t="str">
        <f>IF(B450="","",VLOOKUP(B450,Reject!A:Q,5,0))</f>
        <v/>
      </c>
      <c r="F450" s="1" t="str">
        <f>IF(B450="","",VLOOKUP(B450,Reject!A:Q,6,0))</f>
        <v/>
      </c>
      <c r="G450" s="1" t="str">
        <f>IF(B450="","",VLOOKUP(B450,Reject!A:Q,7,0))</f>
        <v/>
      </c>
      <c r="H450" s="1" t="str">
        <f>IF(B450="","",VLOOKUP(B450,Reject!A:Q,8,0))</f>
        <v/>
      </c>
      <c r="I450" s="1" t="str">
        <f>IF(B450="","",VLOOKUP(B450,Reject!A:Q,9,0))</f>
        <v/>
      </c>
      <c r="J450" s="1" t="str">
        <f>IF(B450="","",VLOOKUP(B450,Reject!A:Q,10,0))</f>
        <v/>
      </c>
      <c r="K450" s="1" t="str">
        <f>IF(B450="","",VLOOKUP(B450,Reject!A:Q,11,0))</f>
        <v/>
      </c>
      <c r="L450" s="1" t="str">
        <f>IF(B450="","",VLOOKUP(B450,Reject!A:Q,12,0))</f>
        <v/>
      </c>
      <c r="M450" s="1" t="str">
        <f>IF(B450="","",VLOOKUP(B450,Reject!A:Q,13,0))</f>
        <v/>
      </c>
      <c r="N450" s="1" t="str">
        <f>IF(B450="","",VLOOKUP(B450,Reject!A:Q,14,0))</f>
        <v/>
      </c>
      <c r="O450" s="2" t="str">
        <f>IF(B450="","",VLOOKUP(B450,Reject!A:Q,15,0))</f>
        <v/>
      </c>
      <c r="P450" s="1" t="str">
        <f>IF(B450="","",VLOOKUP(B450,Reject!A:Q,16,0))</f>
        <v/>
      </c>
      <c r="Q450" s="1" t="str">
        <f>IF(B450="","",VLOOKUP(B450,Reject!A:Q,17,0))</f>
        <v/>
      </c>
      <c r="R450" s="72" t="str">
        <f t="shared" si="6"/>
        <v/>
      </c>
    </row>
    <row r="451" spans="2:18">
      <c r="B451" s="1" t="str">
        <f>IF($B$2=0,"",IF(COUNT($B$3:B450)+1&gt;$B$2,"",COUNT($B$3:B450)+1))</f>
        <v/>
      </c>
      <c r="C451" s="1" t="str">
        <f>IF(B451="","",VLOOKUP(B451,Reject!A:Q,3,0))</f>
        <v/>
      </c>
      <c r="D451" s="1" t="str">
        <f>IF(B451="","",VLOOKUP(B451,Reject!A:Q,4,0))</f>
        <v/>
      </c>
      <c r="E451" s="1" t="str">
        <f>IF(B451="","",VLOOKUP(B451,Reject!A:Q,5,0))</f>
        <v/>
      </c>
      <c r="F451" s="1" t="str">
        <f>IF(B451="","",VLOOKUP(B451,Reject!A:Q,6,0))</f>
        <v/>
      </c>
      <c r="G451" s="1" t="str">
        <f>IF(B451="","",VLOOKUP(B451,Reject!A:Q,7,0))</f>
        <v/>
      </c>
      <c r="H451" s="1" t="str">
        <f>IF(B451="","",VLOOKUP(B451,Reject!A:Q,8,0))</f>
        <v/>
      </c>
      <c r="I451" s="1" t="str">
        <f>IF(B451="","",VLOOKUP(B451,Reject!A:Q,9,0))</f>
        <v/>
      </c>
      <c r="J451" s="1" t="str">
        <f>IF(B451="","",VLOOKUP(B451,Reject!A:Q,10,0))</f>
        <v/>
      </c>
      <c r="K451" s="1" t="str">
        <f>IF(B451="","",VLOOKUP(B451,Reject!A:Q,11,0))</f>
        <v/>
      </c>
      <c r="L451" s="1" t="str">
        <f>IF(B451="","",VLOOKUP(B451,Reject!A:Q,12,0))</f>
        <v/>
      </c>
      <c r="M451" s="1" t="str">
        <f>IF(B451="","",VLOOKUP(B451,Reject!A:Q,13,0))</f>
        <v/>
      </c>
      <c r="N451" s="1" t="str">
        <f>IF(B451="","",VLOOKUP(B451,Reject!A:Q,14,0))</f>
        <v/>
      </c>
      <c r="O451" s="2" t="str">
        <f>IF(B451="","",VLOOKUP(B451,Reject!A:Q,15,0))</f>
        <v/>
      </c>
      <c r="P451" s="1" t="str">
        <f>IF(B451="","",VLOOKUP(B451,Reject!A:Q,16,0))</f>
        <v/>
      </c>
      <c r="Q451" s="1" t="str">
        <f>IF(B451="","",VLOOKUP(B451,Reject!A:Q,17,0))</f>
        <v/>
      </c>
      <c r="R451" s="72" t="str">
        <f t="shared" si="6"/>
        <v/>
      </c>
    </row>
    <row r="452" spans="2:18">
      <c r="B452" s="1" t="str">
        <f>IF($B$2=0,"",IF(COUNT($B$3:B451)+1&gt;$B$2,"",COUNT($B$3:B451)+1))</f>
        <v/>
      </c>
      <c r="C452" s="1" t="str">
        <f>IF(B452="","",VLOOKUP(B452,Reject!A:Q,3,0))</f>
        <v/>
      </c>
      <c r="D452" s="1" t="str">
        <f>IF(B452="","",VLOOKUP(B452,Reject!A:Q,4,0))</f>
        <v/>
      </c>
      <c r="E452" s="1" t="str">
        <f>IF(B452="","",VLOOKUP(B452,Reject!A:Q,5,0))</f>
        <v/>
      </c>
      <c r="F452" s="1" t="str">
        <f>IF(B452="","",VLOOKUP(B452,Reject!A:Q,6,0))</f>
        <v/>
      </c>
      <c r="G452" s="1" t="str">
        <f>IF(B452="","",VLOOKUP(B452,Reject!A:Q,7,0))</f>
        <v/>
      </c>
      <c r="H452" s="1" t="str">
        <f>IF(B452="","",VLOOKUP(B452,Reject!A:Q,8,0))</f>
        <v/>
      </c>
      <c r="I452" s="1" t="str">
        <f>IF(B452="","",VLOOKUP(B452,Reject!A:Q,9,0))</f>
        <v/>
      </c>
      <c r="J452" s="1" t="str">
        <f>IF(B452="","",VLOOKUP(B452,Reject!A:Q,10,0))</f>
        <v/>
      </c>
      <c r="K452" s="1" t="str">
        <f>IF(B452="","",VLOOKUP(B452,Reject!A:Q,11,0))</f>
        <v/>
      </c>
      <c r="L452" s="1" t="str">
        <f>IF(B452="","",VLOOKUP(B452,Reject!A:Q,12,0))</f>
        <v/>
      </c>
      <c r="M452" s="1" t="str">
        <f>IF(B452="","",VLOOKUP(B452,Reject!A:Q,13,0))</f>
        <v/>
      </c>
      <c r="N452" s="1" t="str">
        <f>IF(B452="","",VLOOKUP(B452,Reject!A:Q,14,0))</f>
        <v/>
      </c>
      <c r="O452" s="2" t="str">
        <f>IF(B452="","",VLOOKUP(B452,Reject!A:Q,15,0))</f>
        <v/>
      </c>
      <c r="P452" s="1" t="str">
        <f>IF(B452="","",VLOOKUP(B452,Reject!A:Q,16,0))</f>
        <v/>
      </c>
      <c r="Q452" s="1" t="str">
        <f>IF(B452="","",VLOOKUP(B452,Reject!A:Q,17,0))</f>
        <v/>
      </c>
      <c r="R452" s="72" t="str">
        <f t="shared" ref="R452:R504" si="7">IF(C452="","",HYPERLINK(Reject&amp;C452&amp;".PDF","مشاهده"))</f>
        <v/>
      </c>
    </row>
    <row r="453" spans="2:18">
      <c r="B453" s="1" t="str">
        <f>IF($B$2=0,"",IF(COUNT($B$3:B452)+1&gt;$B$2,"",COUNT($B$3:B452)+1))</f>
        <v/>
      </c>
      <c r="C453" s="1" t="str">
        <f>IF(B453="","",VLOOKUP(B453,Reject!A:Q,3,0))</f>
        <v/>
      </c>
      <c r="D453" s="1" t="str">
        <f>IF(B453="","",VLOOKUP(B453,Reject!A:Q,4,0))</f>
        <v/>
      </c>
      <c r="E453" s="1" t="str">
        <f>IF(B453="","",VLOOKUP(B453,Reject!A:Q,5,0))</f>
        <v/>
      </c>
      <c r="F453" s="1" t="str">
        <f>IF(B453="","",VLOOKUP(B453,Reject!A:Q,6,0))</f>
        <v/>
      </c>
      <c r="G453" s="1" t="str">
        <f>IF(B453="","",VLOOKUP(B453,Reject!A:Q,7,0))</f>
        <v/>
      </c>
      <c r="H453" s="1" t="str">
        <f>IF(B453="","",VLOOKUP(B453,Reject!A:Q,8,0))</f>
        <v/>
      </c>
      <c r="I453" s="1" t="str">
        <f>IF(B453="","",VLOOKUP(B453,Reject!A:Q,9,0))</f>
        <v/>
      </c>
      <c r="J453" s="1" t="str">
        <f>IF(B453="","",VLOOKUP(B453,Reject!A:Q,10,0))</f>
        <v/>
      </c>
      <c r="K453" s="1" t="str">
        <f>IF(B453="","",VLOOKUP(B453,Reject!A:Q,11,0))</f>
        <v/>
      </c>
      <c r="L453" s="1" t="str">
        <f>IF(B453="","",VLOOKUP(B453,Reject!A:Q,12,0))</f>
        <v/>
      </c>
      <c r="M453" s="1" t="str">
        <f>IF(B453="","",VLOOKUP(B453,Reject!A:Q,13,0))</f>
        <v/>
      </c>
      <c r="N453" s="1" t="str">
        <f>IF(B453="","",VLOOKUP(B453,Reject!A:Q,14,0))</f>
        <v/>
      </c>
      <c r="O453" s="2" t="str">
        <f>IF(B453="","",VLOOKUP(B453,Reject!A:Q,15,0))</f>
        <v/>
      </c>
      <c r="P453" s="1" t="str">
        <f>IF(B453="","",VLOOKUP(B453,Reject!A:Q,16,0))</f>
        <v/>
      </c>
      <c r="Q453" s="1" t="str">
        <f>IF(B453="","",VLOOKUP(B453,Reject!A:Q,17,0))</f>
        <v/>
      </c>
      <c r="R453" s="72" t="str">
        <f t="shared" si="7"/>
        <v/>
      </c>
    </row>
    <row r="454" spans="2:18">
      <c r="B454" s="1" t="str">
        <f>IF($B$2=0,"",IF(COUNT($B$3:B453)+1&gt;$B$2,"",COUNT($B$3:B453)+1))</f>
        <v/>
      </c>
      <c r="C454" s="1" t="str">
        <f>IF(B454="","",VLOOKUP(B454,Reject!A:Q,3,0))</f>
        <v/>
      </c>
      <c r="D454" s="1" t="str">
        <f>IF(B454="","",VLOOKUP(B454,Reject!A:Q,4,0))</f>
        <v/>
      </c>
      <c r="E454" s="1" t="str">
        <f>IF(B454="","",VLOOKUP(B454,Reject!A:Q,5,0))</f>
        <v/>
      </c>
      <c r="F454" s="1" t="str">
        <f>IF(B454="","",VLOOKUP(B454,Reject!A:Q,6,0))</f>
        <v/>
      </c>
      <c r="G454" s="1" t="str">
        <f>IF(B454="","",VLOOKUP(B454,Reject!A:Q,7,0))</f>
        <v/>
      </c>
      <c r="H454" s="1" t="str">
        <f>IF(B454="","",VLOOKUP(B454,Reject!A:Q,8,0))</f>
        <v/>
      </c>
      <c r="I454" s="1" t="str">
        <f>IF(B454="","",VLOOKUP(B454,Reject!A:Q,9,0))</f>
        <v/>
      </c>
      <c r="J454" s="1" t="str">
        <f>IF(B454="","",VLOOKUP(B454,Reject!A:Q,10,0))</f>
        <v/>
      </c>
      <c r="K454" s="1" t="str">
        <f>IF(B454="","",VLOOKUP(B454,Reject!A:Q,11,0))</f>
        <v/>
      </c>
      <c r="L454" s="1" t="str">
        <f>IF(B454="","",VLOOKUP(B454,Reject!A:Q,12,0))</f>
        <v/>
      </c>
      <c r="M454" s="1" t="str">
        <f>IF(B454="","",VLOOKUP(B454,Reject!A:Q,13,0))</f>
        <v/>
      </c>
      <c r="N454" s="1" t="str">
        <f>IF(B454="","",VLOOKUP(B454,Reject!A:Q,14,0))</f>
        <v/>
      </c>
      <c r="O454" s="2" t="str">
        <f>IF(B454="","",VLOOKUP(B454,Reject!A:Q,15,0))</f>
        <v/>
      </c>
      <c r="P454" s="1" t="str">
        <f>IF(B454="","",VLOOKUP(B454,Reject!A:Q,16,0))</f>
        <v/>
      </c>
      <c r="Q454" s="1" t="str">
        <f>IF(B454="","",VLOOKUP(B454,Reject!A:Q,17,0))</f>
        <v/>
      </c>
      <c r="R454" s="72" t="str">
        <f t="shared" si="7"/>
        <v/>
      </c>
    </row>
    <row r="455" spans="2:18">
      <c r="B455" s="1" t="str">
        <f>IF($B$2=0,"",IF(COUNT($B$3:B454)+1&gt;$B$2,"",COUNT($B$3:B454)+1))</f>
        <v/>
      </c>
      <c r="C455" s="1" t="str">
        <f>IF(B455="","",VLOOKUP(B455,Reject!A:Q,3,0))</f>
        <v/>
      </c>
      <c r="D455" s="1" t="str">
        <f>IF(B455="","",VLOOKUP(B455,Reject!A:Q,4,0))</f>
        <v/>
      </c>
      <c r="E455" s="1" t="str">
        <f>IF(B455="","",VLOOKUP(B455,Reject!A:Q,5,0))</f>
        <v/>
      </c>
      <c r="F455" s="1" t="str">
        <f>IF(B455="","",VLOOKUP(B455,Reject!A:Q,6,0))</f>
        <v/>
      </c>
      <c r="G455" s="1" t="str">
        <f>IF(B455="","",VLOOKUP(B455,Reject!A:Q,7,0))</f>
        <v/>
      </c>
      <c r="H455" s="1" t="str">
        <f>IF(B455="","",VLOOKUP(B455,Reject!A:Q,8,0))</f>
        <v/>
      </c>
      <c r="I455" s="1" t="str">
        <f>IF(B455="","",VLOOKUP(B455,Reject!A:Q,9,0))</f>
        <v/>
      </c>
      <c r="J455" s="1" t="str">
        <f>IF(B455="","",VLOOKUP(B455,Reject!A:Q,10,0))</f>
        <v/>
      </c>
      <c r="K455" s="1" t="str">
        <f>IF(B455="","",VLOOKUP(B455,Reject!A:Q,11,0))</f>
        <v/>
      </c>
      <c r="L455" s="1" t="str">
        <f>IF(B455="","",VLOOKUP(B455,Reject!A:Q,12,0))</f>
        <v/>
      </c>
      <c r="M455" s="1" t="str">
        <f>IF(B455="","",VLOOKUP(B455,Reject!A:Q,13,0))</f>
        <v/>
      </c>
      <c r="N455" s="1" t="str">
        <f>IF(B455="","",VLOOKUP(B455,Reject!A:Q,14,0))</f>
        <v/>
      </c>
      <c r="O455" s="2" t="str">
        <f>IF(B455="","",VLOOKUP(B455,Reject!A:Q,15,0))</f>
        <v/>
      </c>
      <c r="P455" s="1" t="str">
        <f>IF(B455="","",VLOOKUP(B455,Reject!A:Q,16,0))</f>
        <v/>
      </c>
      <c r="Q455" s="1" t="str">
        <f>IF(B455="","",VLOOKUP(B455,Reject!A:Q,17,0))</f>
        <v/>
      </c>
      <c r="R455" s="72" t="str">
        <f t="shared" si="7"/>
        <v/>
      </c>
    </row>
    <row r="456" spans="2:18">
      <c r="B456" s="1" t="str">
        <f>IF($B$2=0,"",IF(COUNT($B$3:B455)+1&gt;$B$2,"",COUNT($B$3:B455)+1))</f>
        <v/>
      </c>
      <c r="C456" s="1" t="str">
        <f>IF(B456="","",VLOOKUP(B456,Reject!A:Q,3,0))</f>
        <v/>
      </c>
      <c r="D456" s="1" t="str">
        <f>IF(B456="","",VLOOKUP(B456,Reject!A:Q,4,0))</f>
        <v/>
      </c>
      <c r="E456" s="1" t="str">
        <f>IF(B456="","",VLOOKUP(B456,Reject!A:Q,5,0))</f>
        <v/>
      </c>
      <c r="F456" s="1" t="str">
        <f>IF(B456="","",VLOOKUP(B456,Reject!A:Q,6,0))</f>
        <v/>
      </c>
      <c r="G456" s="1" t="str">
        <f>IF(B456="","",VLOOKUP(B456,Reject!A:Q,7,0))</f>
        <v/>
      </c>
      <c r="H456" s="1" t="str">
        <f>IF(B456="","",VLOOKUP(B456,Reject!A:Q,8,0))</f>
        <v/>
      </c>
      <c r="I456" s="1" t="str">
        <f>IF(B456="","",VLOOKUP(B456,Reject!A:Q,9,0))</f>
        <v/>
      </c>
      <c r="J456" s="1" t="str">
        <f>IF(B456="","",VLOOKUP(B456,Reject!A:Q,10,0))</f>
        <v/>
      </c>
      <c r="K456" s="1" t="str">
        <f>IF(B456="","",VLOOKUP(B456,Reject!A:Q,11,0))</f>
        <v/>
      </c>
      <c r="L456" s="1" t="str">
        <f>IF(B456="","",VLOOKUP(B456,Reject!A:Q,12,0))</f>
        <v/>
      </c>
      <c r="M456" s="1" t="str">
        <f>IF(B456="","",VLOOKUP(B456,Reject!A:Q,13,0))</f>
        <v/>
      </c>
      <c r="N456" s="1" t="str">
        <f>IF(B456="","",VLOOKUP(B456,Reject!A:Q,14,0))</f>
        <v/>
      </c>
      <c r="O456" s="2" t="str">
        <f>IF(B456="","",VLOOKUP(B456,Reject!A:Q,15,0))</f>
        <v/>
      </c>
      <c r="P456" s="1" t="str">
        <f>IF(B456="","",VLOOKUP(B456,Reject!A:Q,16,0))</f>
        <v/>
      </c>
      <c r="Q456" s="1" t="str">
        <f>IF(B456="","",VLOOKUP(B456,Reject!A:Q,17,0))</f>
        <v/>
      </c>
      <c r="R456" s="72" t="str">
        <f t="shared" si="7"/>
        <v/>
      </c>
    </row>
    <row r="457" spans="2:18">
      <c r="B457" s="1" t="str">
        <f>IF($B$2=0,"",IF(COUNT($B$3:B456)+1&gt;$B$2,"",COUNT($B$3:B456)+1))</f>
        <v/>
      </c>
      <c r="C457" s="1" t="str">
        <f>IF(B457="","",VLOOKUP(B457,Reject!A:Q,3,0))</f>
        <v/>
      </c>
      <c r="D457" s="1" t="str">
        <f>IF(B457="","",VLOOKUP(B457,Reject!A:Q,4,0))</f>
        <v/>
      </c>
      <c r="E457" s="1" t="str">
        <f>IF(B457="","",VLOOKUP(B457,Reject!A:Q,5,0))</f>
        <v/>
      </c>
      <c r="F457" s="1" t="str">
        <f>IF(B457="","",VLOOKUP(B457,Reject!A:Q,6,0))</f>
        <v/>
      </c>
      <c r="G457" s="1" t="str">
        <f>IF(B457="","",VLOOKUP(B457,Reject!A:Q,7,0))</f>
        <v/>
      </c>
      <c r="H457" s="1" t="str">
        <f>IF(B457="","",VLOOKUP(B457,Reject!A:Q,8,0))</f>
        <v/>
      </c>
      <c r="I457" s="1" t="str">
        <f>IF(B457="","",VLOOKUP(B457,Reject!A:Q,9,0))</f>
        <v/>
      </c>
      <c r="J457" s="1" t="str">
        <f>IF(B457="","",VLOOKUP(B457,Reject!A:Q,10,0))</f>
        <v/>
      </c>
      <c r="K457" s="1" t="str">
        <f>IF(B457="","",VLOOKUP(B457,Reject!A:Q,11,0))</f>
        <v/>
      </c>
      <c r="L457" s="1" t="str">
        <f>IF(B457="","",VLOOKUP(B457,Reject!A:Q,12,0))</f>
        <v/>
      </c>
      <c r="M457" s="1" t="str">
        <f>IF(B457="","",VLOOKUP(B457,Reject!A:Q,13,0))</f>
        <v/>
      </c>
      <c r="N457" s="1" t="str">
        <f>IF(B457="","",VLOOKUP(B457,Reject!A:Q,14,0))</f>
        <v/>
      </c>
      <c r="O457" s="2" t="str">
        <f>IF(B457="","",VLOOKUP(B457,Reject!A:Q,15,0))</f>
        <v/>
      </c>
      <c r="P457" s="1" t="str">
        <f>IF(B457="","",VLOOKUP(B457,Reject!A:Q,16,0))</f>
        <v/>
      </c>
      <c r="Q457" s="1" t="str">
        <f>IF(B457="","",VLOOKUP(B457,Reject!A:Q,17,0))</f>
        <v/>
      </c>
      <c r="R457" s="72" t="str">
        <f t="shared" si="7"/>
        <v/>
      </c>
    </row>
    <row r="458" spans="2:18">
      <c r="B458" s="1" t="str">
        <f>IF($B$2=0,"",IF(COUNT($B$3:B457)+1&gt;$B$2,"",COUNT($B$3:B457)+1))</f>
        <v/>
      </c>
      <c r="C458" s="1" t="str">
        <f>IF(B458="","",VLOOKUP(B458,Reject!A:Q,3,0))</f>
        <v/>
      </c>
      <c r="D458" s="1" t="str">
        <f>IF(B458="","",VLOOKUP(B458,Reject!A:Q,4,0))</f>
        <v/>
      </c>
      <c r="E458" s="1" t="str">
        <f>IF(B458="","",VLOOKUP(B458,Reject!A:Q,5,0))</f>
        <v/>
      </c>
      <c r="F458" s="1" t="str">
        <f>IF(B458="","",VLOOKUP(B458,Reject!A:Q,6,0))</f>
        <v/>
      </c>
      <c r="G458" s="1" t="str">
        <f>IF(B458="","",VLOOKUP(B458,Reject!A:Q,7,0))</f>
        <v/>
      </c>
      <c r="H458" s="1" t="str">
        <f>IF(B458="","",VLOOKUP(B458,Reject!A:Q,8,0))</f>
        <v/>
      </c>
      <c r="I458" s="1" t="str">
        <f>IF(B458="","",VLOOKUP(B458,Reject!A:Q,9,0))</f>
        <v/>
      </c>
      <c r="J458" s="1" t="str">
        <f>IF(B458="","",VLOOKUP(B458,Reject!A:Q,10,0))</f>
        <v/>
      </c>
      <c r="K458" s="1" t="str">
        <f>IF(B458="","",VLOOKUP(B458,Reject!A:Q,11,0))</f>
        <v/>
      </c>
      <c r="L458" s="1" t="str">
        <f>IF(B458="","",VLOOKUP(B458,Reject!A:Q,12,0))</f>
        <v/>
      </c>
      <c r="M458" s="1" t="str">
        <f>IF(B458="","",VLOOKUP(B458,Reject!A:Q,13,0))</f>
        <v/>
      </c>
      <c r="N458" s="1" t="str">
        <f>IF(B458="","",VLOOKUP(B458,Reject!A:Q,14,0))</f>
        <v/>
      </c>
      <c r="O458" s="2" t="str">
        <f>IF(B458="","",VLOOKUP(B458,Reject!A:Q,15,0))</f>
        <v/>
      </c>
      <c r="P458" s="1" t="str">
        <f>IF(B458="","",VLOOKUP(B458,Reject!A:Q,16,0))</f>
        <v/>
      </c>
      <c r="Q458" s="1" t="str">
        <f>IF(B458="","",VLOOKUP(B458,Reject!A:Q,17,0))</f>
        <v/>
      </c>
      <c r="R458" s="72" t="str">
        <f t="shared" si="7"/>
        <v/>
      </c>
    </row>
    <row r="459" spans="2:18">
      <c r="B459" s="1" t="str">
        <f>IF($B$2=0,"",IF(COUNT($B$3:B458)+1&gt;$B$2,"",COUNT($B$3:B458)+1))</f>
        <v/>
      </c>
      <c r="C459" s="1" t="str">
        <f>IF(B459="","",VLOOKUP(B459,Reject!A:Q,3,0))</f>
        <v/>
      </c>
      <c r="D459" s="1" t="str">
        <f>IF(B459="","",VLOOKUP(B459,Reject!A:Q,4,0))</f>
        <v/>
      </c>
      <c r="E459" s="1" t="str">
        <f>IF(B459="","",VLOOKUP(B459,Reject!A:Q,5,0))</f>
        <v/>
      </c>
      <c r="F459" s="1" t="str">
        <f>IF(B459="","",VLOOKUP(B459,Reject!A:Q,6,0))</f>
        <v/>
      </c>
      <c r="G459" s="1" t="str">
        <f>IF(B459="","",VLOOKUP(B459,Reject!A:Q,7,0))</f>
        <v/>
      </c>
      <c r="H459" s="1" t="str">
        <f>IF(B459="","",VLOOKUP(B459,Reject!A:Q,8,0))</f>
        <v/>
      </c>
      <c r="I459" s="1" t="str">
        <f>IF(B459="","",VLOOKUP(B459,Reject!A:Q,9,0))</f>
        <v/>
      </c>
      <c r="J459" s="1" t="str">
        <f>IF(B459="","",VLOOKUP(B459,Reject!A:Q,10,0))</f>
        <v/>
      </c>
      <c r="K459" s="1" t="str">
        <f>IF(B459="","",VLOOKUP(B459,Reject!A:Q,11,0))</f>
        <v/>
      </c>
      <c r="L459" s="1" t="str">
        <f>IF(B459="","",VLOOKUP(B459,Reject!A:Q,12,0))</f>
        <v/>
      </c>
      <c r="M459" s="1" t="str">
        <f>IF(B459="","",VLOOKUP(B459,Reject!A:Q,13,0))</f>
        <v/>
      </c>
      <c r="N459" s="1" t="str">
        <f>IF(B459="","",VLOOKUP(B459,Reject!A:Q,14,0))</f>
        <v/>
      </c>
      <c r="O459" s="2" t="str">
        <f>IF(B459="","",VLOOKUP(B459,Reject!A:Q,15,0))</f>
        <v/>
      </c>
      <c r="P459" s="1" t="str">
        <f>IF(B459="","",VLOOKUP(B459,Reject!A:Q,16,0))</f>
        <v/>
      </c>
      <c r="Q459" s="1" t="str">
        <f>IF(B459="","",VLOOKUP(B459,Reject!A:Q,17,0))</f>
        <v/>
      </c>
      <c r="R459" s="72" t="str">
        <f t="shared" si="7"/>
        <v/>
      </c>
    </row>
    <row r="460" spans="2:18">
      <c r="B460" s="1" t="str">
        <f>IF($B$2=0,"",IF(COUNT($B$3:B459)+1&gt;$B$2,"",COUNT($B$3:B459)+1))</f>
        <v/>
      </c>
      <c r="C460" s="1" t="str">
        <f>IF(B460="","",VLOOKUP(B460,Reject!A:Q,3,0))</f>
        <v/>
      </c>
      <c r="D460" s="1" t="str">
        <f>IF(B460="","",VLOOKUP(B460,Reject!A:Q,4,0))</f>
        <v/>
      </c>
      <c r="E460" s="1" t="str">
        <f>IF(B460="","",VLOOKUP(B460,Reject!A:Q,5,0))</f>
        <v/>
      </c>
      <c r="F460" s="1" t="str">
        <f>IF(B460="","",VLOOKUP(B460,Reject!A:Q,6,0))</f>
        <v/>
      </c>
      <c r="G460" s="1" t="str">
        <f>IF(B460="","",VLOOKUP(B460,Reject!A:Q,7,0))</f>
        <v/>
      </c>
      <c r="H460" s="1" t="str">
        <f>IF(B460="","",VLOOKUP(B460,Reject!A:Q,8,0))</f>
        <v/>
      </c>
      <c r="I460" s="1" t="str">
        <f>IF(B460="","",VLOOKUP(B460,Reject!A:Q,9,0))</f>
        <v/>
      </c>
      <c r="J460" s="1" t="str">
        <f>IF(B460="","",VLOOKUP(B460,Reject!A:Q,10,0))</f>
        <v/>
      </c>
      <c r="K460" s="1" t="str">
        <f>IF(B460="","",VLOOKUP(B460,Reject!A:Q,11,0))</f>
        <v/>
      </c>
      <c r="L460" s="1" t="str">
        <f>IF(B460="","",VLOOKUP(B460,Reject!A:Q,12,0))</f>
        <v/>
      </c>
      <c r="M460" s="1" t="str">
        <f>IF(B460="","",VLOOKUP(B460,Reject!A:Q,13,0))</f>
        <v/>
      </c>
      <c r="N460" s="1" t="str">
        <f>IF(B460="","",VLOOKUP(B460,Reject!A:Q,14,0))</f>
        <v/>
      </c>
      <c r="O460" s="2" t="str">
        <f>IF(B460="","",VLOOKUP(B460,Reject!A:Q,15,0))</f>
        <v/>
      </c>
      <c r="P460" s="1" t="str">
        <f>IF(B460="","",VLOOKUP(B460,Reject!A:Q,16,0))</f>
        <v/>
      </c>
      <c r="Q460" s="1" t="str">
        <f>IF(B460="","",VLOOKUP(B460,Reject!A:Q,17,0))</f>
        <v/>
      </c>
      <c r="R460" s="72" t="str">
        <f t="shared" si="7"/>
        <v/>
      </c>
    </row>
    <row r="461" spans="2:18">
      <c r="B461" s="1" t="str">
        <f>IF($B$2=0,"",IF(COUNT($B$3:B460)+1&gt;$B$2,"",COUNT($B$3:B460)+1))</f>
        <v/>
      </c>
      <c r="C461" s="1" t="str">
        <f>IF(B461="","",VLOOKUP(B461,Reject!A:Q,3,0))</f>
        <v/>
      </c>
      <c r="D461" s="1" t="str">
        <f>IF(B461="","",VLOOKUP(B461,Reject!A:Q,4,0))</f>
        <v/>
      </c>
      <c r="E461" s="1" t="str">
        <f>IF(B461="","",VLOOKUP(B461,Reject!A:Q,5,0))</f>
        <v/>
      </c>
      <c r="F461" s="1" t="str">
        <f>IF(B461="","",VLOOKUP(B461,Reject!A:Q,6,0))</f>
        <v/>
      </c>
      <c r="G461" s="1" t="str">
        <f>IF(B461="","",VLOOKUP(B461,Reject!A:Q,7,0))</f>
        <v/>
      </c>
      <c r="H461" s="1" t="str">
        <f>IF(B461="","",VLOOKUP(B461,Reject!A:Q,8,0))</f>
        <v/>
      </c>
      <c r="I461" s="1" t="str">
        <f>IF(B461="","",VLOOKUP(B461,Reject!A:Q,9,0))</f>
        <v/>
      </c>
      <c r="J461" s="1" t="str">
        <f>IF(B461="","",VLOOKUP(B461,Reject!A:Q,10,0))</f>
        <v/>
      </c>
      <c r="K461" s="1" t="str">
        <f>IF(B461="","",VLOOKUP(B461,Reject!A:Q,11,0))</f>
        <v/>
      </c>
      <c r="L461" s="1" t="str">
        <f>IF(B461="","",VLOOKUP(B461,Reject!A:Q,12,0))</f>
        <v/>
      </c>
      <c r="M461" s="1" t="str">
        <f>IF(B461="","",VLOOKUP(B461,Reject!A:Q,13,0))</f>
        <v/>
      </c>
      <c r="N461" s="1" t="str">
        <f>IF(B461="","",VLOOKUP(B461,Reject!A:Q,14,0))</f>
        <v/>
      </c>
      <c r="O461" s="2" t="str">
        <f>IF(B461="","",VLOOKUP(B461,Reject!A:Q,15,0))</f>
        <v/>
      </c>
      <c r="P461" s="1" t="str">
        <f>IF(B461="","",VLOOKUP(B461,Reject!A:Q,16,0))</f>
        <v/>
      </c>
      <c r="Q461" s="1" t="str">
        <f>IF(B461="","",VLOOKUP(B461,Reject!A:Q,17,0))</f>
        <v/>
      </c>
      <c r="R461" s="72" t="str">
        <f t="shared" si="7"/>
        <v/>
      </c>
    </row>
    <row r="462" spans="2:18">
      <c r="B462" s="1" t="str">
        <f>IF($B$2=0,"",IF(COUNT($B$3:B461)+1&gt;$B$2,"",COUNT($B$3:B461)+1))</f>
        <v/>
      </c>
      <c r="C462" s="1" t="str">
        <f>IF(B462="","",VLOOKUP(B462,Reject!A:Q,3,0))</f>
        <v/>
      </c>
      <c r="D462" s="1" t="str">
        <f>IF(B462="","",VLOOKUP(B462,Reject!A:Q,4,0))</f>
        <v/>
      </c>
      <c r="E462" s="1" t="str">
        <f>IF(B462="","",VLOOKUP(B462,Reject!A:Q,5,0))</f>
        <v/>
      </c>
      <c r="F462" s="1" t="str">
        <f>IF(B462="","",VLOOKUP(B462,Reject!A:Q,6,0))</f>
        <v/>
      </c>
      <c r="G462" s="1" t="str">
        <f>IF(B462="","",VLOOKUP(B462,Reject!A:Q,7,0))</f>
        <v/>
      </c>
      <c r="H462" s="1" t="str">
        <f>IF(B462="","",VLOOKUP(B462,Reject!A:Q,8,0))</f>
        <v/>
      </c>
      <c r="I462" s="1" t="str">
        <f>IF(B462="","",VLOOKUP(B462,Reject!A:Q,9,0))</f>
        <v/>
      </c>
      <c r="J462" s="1" t="str">
        <f>IF(B462="","",VLOOKUP(B462,Reject!A:Q,10,0))</f>
        <v/>
      </c>
      <c r="K462" s="1" t="str">
        <f>IF(B462="","",VLOOKUP(B462,Reject!A:Q,11,0))</f>
        <v/>
      </c>
      <c r="L462" s="1" t="str">
        <f>IF(B462="","",VLOOKUP(B462,Reject!A:Q,12,0))</f>
        <v/>
      </c>
      <c r="M462" s="1" t="str">
        <f>IF(B462="","",VLOOKUP(B462,Reject!A:Q,13,0))</f>
        <v/>
      </c>
      <c r="N462" s="1" t="str">
        <f>IF(B462="","",VLOOKUP(B462,Reject!A:Q,14,0))</f>
        <v/>
      </c>
      <c r="O462" s="2" t="str">
        <f>IF(B462="","",VLOOKUP(B462,Reject!A:Q,15,0))</f>
        <v/>
      </c>
      <c r="P462" s="1" t="str">
        <f>IF(B462="","",VLOOKUP(B462,Reject!A:Q,16,0))</f>
        <v/>
      </c>
      <c r="Q462" s="1" t="str">
        <f>IF(B462="","",VLOOKUP(B462,Reject!A:Q,17,0))</f>
        <v/>
      </c>
      <c r="R462" s="72" t="str">
        <f t="shared" si="7"/>
        <v/>
      </c>
    </row>
    <row r="463" spans="2:18">
      <c r="B463" s="1" t="str">
        <f>IF($B$2=0,"",IF(COUNT($B$3:B462)+1&gt;$B$2,"",COUNT($B$3:B462)+1))</f>
        <v/>
      </c>
      <c r="C463" s="1" t="str">
        <f>IF(B463="","",VLOOKUP(B463,Reject!A:Q,3,0))</f>
        <v/>
      </c>
      <c r="D463" s="1" t="str">
        <f>IF(B463="","",VLOOKUP(B463,Reject!A:Q,4,0))</f>
        <v/>
      </c>
      <c r="E463" s="1" t="str">
        <f>IF(B463="","",VLOOKUP(B463,Reject!A:Q,5,0))</f>
        <v/>
      </c>
      <c r="F463" s="1" t="str">
        <f>IF(B463="","",VLOOKUP(B463,Reject!A:Q,6,0))</f>
        <v/>
      </c>
      <c r="G463" s="1" t="str">
        <f>IF(B463="","",VLOOKUP(B463,Reject!A:Q,7,0))</f>
        <v/>
      </c>
      <c r="H463" s="1" t="str">
        <f>IF(B463="","",VLOOKUP(B463,Reject!A:Q,8,0))</f>
        <v/>
      </c>
      <c r="I463" s="1" t="str">
        <f>IF(B463="","",VLOOKUP(B463,Reject!A:Q,9,0))</f>
        <v/>
      </c>
      <c r="J463" s="1" t="str">
        <f>IF(B463="","",VLOOKUP(B463,Reject!A:Q,10,0))</f>
        <v/>
      </c>
      <c r="K463" s="1" t="str">
        <f>IF(B463="","",VLOOKUP(B463,Reject!A:Q,11,0))</f>
        <v/>
      </c>
      <c r="L463" s="1" t="str">
        <f>IF(B463="","",VLOOKUP(B463,Reject!A:Q,12,0))</f>
        <v/>
      </c>
      <c r="M463" s="1" t="str">
        <f>IF(B463="","",VLOOKUP(B463,Reject!A:Q,13,0))</f>
        <v/>
      </c>
      <c r="N463" s="1" t="str">
        <f>IF(B463="","",VLOOKUP(B463,Reject!A:Q,14,0))</f>
        <v/>
      </c>
      <c r="O463" s="2" t="str">
        <f>IF(B463="","",VLOOKUP(B463,Reject!A:Q,15,0))</f>
        <v/>
      </c>
      <c r="P463" s="1" t="str">
        <f>IF(B463="","",VLOOKUP(B463,Reject!A:Q,16,0))</f>
        <v/>
      </c>
      <c r="Q463" s="1" t="str">
        <f>IF(B463="","",VLOOKUP(B463,Reject!A:Q,17,0))</f>
        <v/>
      </c>
      <c r="R463" s="72" t="str">
        <f t="shared" si="7"/>
        <v/>
      </c>
    </row>
    <row r="464" spans="2:18">
      <c r="B464" s="1" t="str">
        <f>IF($B$2=0,"",IF(COUNT($B$3:B463)+1&gt;$B$2,"",COUNT($B$3:B463)+1))</f>
        <v/>
      </c>
      <c r="C464" s="1" t="str">
        <f>IF(B464="","",VLOOKUP(B464,Reject!A:Q,3,0))</f>
        <v/>
      </c>
      <c r="D464" s="1" t="str">
        <f>IF(B464="","",VLOOKUP(B464,Reject!A:Q,4,0))</f>
        <v/>
      </c>
      <c r="E464" s="1" t="str">
        <f>IF(B464="","",VLOOKUP(B464,Reject!A:Q,5,0))</f>
        <v/>
      </c>
      <c r="F464" s="1" t="str">
        <f>IF(B464="","",VLOOKUP(B464,Reject!A:Q,6,0))</f>
        <v/>
      </c>
      <c r="G464" s="1" t="str">
        <f>IF(B464="","",VLOOKUP(B464,Reject!A:Q,7,0))</f>
        <v/>
      </c>
      <c r="H464" s="1" t="str">
        <f>IF(B464="","",VLOOKUP(B464,Reject!A:Q,8,0))</f>
        <v/>
      </c>
      <c r="I464" s="1" t="str">
        <f>IF(B464="","",VLOOKUP(B464,Reject!A:Q,9,0))</f>
        <v/>
      </c>
      <c r="J464" s="1" t="str">
        <f>IF(B464="","",VLOOKUP(B464,Reject!A:Q,10,0))</f>
        <v/>
      </c>
      <c r="K464" s="1" t="str">
        <f>IF(B464="","",VLOOKUP(B464,Reject!A:Q,11,0))</f>
        <v/>
      </c>
      <c r="L464" s="1" t="str">
        <f>IF(B464="","",VLOOKUP(B464,Reject!A:Q,12,0))</f>
        <v/>
      </c>
      <c r="M464" s="1" t="str">
        <f>IF(B464="","",VLOOKUP(B464,Reject!A:Q,13,0))</f>
        <v/>
      </c>
      <c r="N464" s="1" t="str">
        <f>IF(B464="","",VLOOKUP(B464,Reject!A:Q,14,0))</f>
        <v/>
      </c>
      <c r="O464" s="2" t="str">
        <f>IF(B464="","",VLOOKUP(B464,Reject!A:Q,15,0))</f>
        <v/>
      </c>
      <c r="P464" s="1" t="str">
        <f>IF(B464="","",VLOOKUP(B464,Reject!A:Q,16,0))</f>
        <v/>
      </c>
      <c r="Q464" s="1" t="str">
        <f>IF(B464="","",VLOOKUP(B464,Reject!A:Q,17,0))</f>
        <v/>
      </c>
      <c r="R464" s="72" t="str">
        <f t="shared" si="7"/>
        <v/>
      </c>
    </row>
    <row r="465" spans="2:18">
      <c r="B465" s="1" t="str">
        <f>IF($B$2=0,"",IF(COUNT($B$3:B464)+1&gt;$B$2,"",COUNT($B$3:B464)+1))</f>
        <v/>
      </c>
      <c r="C465" s="1" t="str">
        <f>IF(B465="","",VLOOKUP(B465,Reject!A:Q,3,0))</f>
        <v/>
      </c>
      <c r="D465" s="1" t="str">
        <f>IF(B465="","",VLOOKUP(B465,Reject!A:Q,4,0))</f>
        <v/>
      </c>
      <c r="E465" s="1" t="str">
        <f>IF(B465="","",VLOOKUP(B465,Reject!A:Q,5,0))</f>
        <v/>
      </c>
      <c r="F465" s="1" t="str">
        <f>IF(B465="","",VLOOKUP(B465,Reject!A:Q,6,0))</f>
        <v/>
      </c>
      <c r="G465" s="1" t="str">
        <f>IF(B465="","",VLOOKUP(B465,Reject!A:Q,7,0))</f>
        <v/>
      </c>
      <c r="H465" s="1" t="str">
        <f>IF(B465="","",VLOOKUP(B465,Reject!A:Q,8,0))</f>
        <v/>
      </c>
      <c r="I465" s="1" t="str">
        <f>IF(B465="","",VLOOKUP(B465,Reject!A:Q,9,0))</f>
        <v/>
      </c>
      <c r="J465" s="1" t="str">
        <f>IF(B465="","",VLOOKUP(B465,Reject!A:Q,10,0))</f>
        <v/>
      </c>
      <c r="K465" s="1" t="str">
        <f>IF(B465="","",VLOOKUP(B465,Reject!A:Q,11,0))</f>
        <v/>
      </c>
      <c r="L465" s="1" t="str">
        <f>IF(B465="","",VLOOKUP(B465,Reject!A:Q,12,0))</f>
        <v/>
      </c>
      <c r="M465" s="1" t="str">
        <f>IF(B465="","",VLOOKUP(B465,Reject!A:Q,13,0))</f>
        <v/>
      </c>
      <c r="N465" s="1" t="str">
        <f>IF(B465="","",VLOOKUP(B465,Reject!A:Q,14,0))</f>
        <v/>
      </c>
      <c r="O465" s="2" t="str">
        <f>IF(B465="","",VLOOKUP(B465,Reject!A:Q,15,0))</f>
        <v/>
      </c>
      <c r="P465" s="1" t="str">
        <f>IF(B465="","",VLOOKUP(B465,Reject!A:Q,16,0))</f>
        <v/>
      </c>
      <c r="Q465" s="1" t="str">
        <f>IF(B465="","",VLOOKUP(B465,Reject!A:Q,17,0))</f>
        <v/>
      </c>
      <c r="R465" s="72" t="str">
        <f t="shared" si="7"/>
        <v/>
      </c>
    </row>
    <row r="466" spans="2:18">
      <c r="B466" s="1" t="str">
        <f>IF($B$2=0,"",IF(COUNT($B$3:B465)+1&gt;$B$2,"",COUNT($B$3:B465)+1))</f>
        <v/>
      </c>
      <c r="C466" s="1" t="str">
        <f>IF(B466="","",VLOOKUP(B466,Reject!A:Q,3,0))</f>
        <v/>
      </c>
      <c r="D466" s="1" t="str">
        <f>IF(B466="","",VLOOKUP(B466,Reject!A:Q,4,0))</f>
        <v/>
      </c>
      <c r="E466" s="1" t="str">
        <f>IF(B466="","",VLOOKUP(B466,Reject!A:Q,5,0))</f>
        <v/>
      </c>
      <c r="F466" s="1" t="str">
        <f>IF(B466="","",VLOOKUP(B466,Reject!A:Q,6,0))</f>
        <v/>
      </c>
      <c r="G466" s="1" t="str">
        <f>IF(B466="","",VLOOKUP(B466,Reject!A:Q,7,0))</f>
        <v/>
      </c>
      <c r="H466" s="1" t="str">
        <f>IF(B466="","",VLOOKUP(B466,Reject!A:Q,8,0))</f>
        <v/>
      </c>
      <c r="I466" s="1" t="str">
        <f>IF(B466="","",VLOOKUP(B466,Reject!A:Q,9,0))</f>
        <v/>
      </c>
      <c r="J466" s="1" t="str">
        <f>IF(B466="","",VLOOKUP(B466,Reject!A:Q,10,0))</f>
        <v/>
      </c>
      <c r="K466" s="1" t="str">
        <f>IF(B466="","",VLOOKUP(B466,Reject!A:Q,11,0))</f>
        <v/>
      </c>
      <c r="L466" s="1" t="str">
        <f>IF(B466="","",VLOOKUP(B466,Reject!A:Q,12,0))</f>
        <v/>
      </c>
      <c r="M466" s="1" t="str">
        <f>IF(B466="","",VLOOKUP(B466,Reject!A:Q,13,0))</f>
        <v/>
      </c>
      <c r="N466" s="1" t="str">
        <f>IF(B466="","",VLOOKUP(B466,Reject!A:Q,14,0))</f>
        <v/>
      </c>
      <c r="O466" s="2" t="str">
        <f>IF(B466="","",VLOOKUP(B466,Reject!A:Q,15,0))</f>
        <v/>
      </c>
      <c r="P466" s="1" t="str">
        <f>IF(B466="","",VLOOKUP(B466,Reject!A:Q,16,0))</f>
        <v/>
      </c>
      <c r="Q466" s="1" t="str">
        <f>IF(B466="","",VLOOKUP(B466,Reject!A:Q,17,0))</f>
        <v/>
      </c>
      <c r="R466" s="72" t="str">
        <f t="shared" si="7"/>
        <v/>
      </c>
    </row>
    <row r="467" spans="2:18">
      <c r="B467" s="1" t="str">
        <f>IF($B$2=0,"",IF(COUNT($B$3:B466)+1&gt;$B$2,"",COUNT($B$3:B466)+1))</f>
        <v/>
      </c>
      <c r="C467" s="1" t="str">
        <f>IF(B467="","",VLOOKUP(B467,Reject!A:Q,3,0))</f>
        <v/>
      </c>
      <c r="D467" s="1" t="str">
        <f>IF(B467="","",VLOOKUP(B467,Reject!A:Q,4,0))</f>
        <v/>
      </c>
      <c r="E467" s="1" t="str">
        <f>IF(B467="","",VLOOKUP(B467,Reject!A:Q,5,0))</f>
        <v/>
      </c>
      <c r="F467" s="1" t="str">
        <f>IF(B467="","",VLOOKUP(B467,Reject!A:Q,6,0))</f>
        <v/>
      </c>
      <c r="G467" s="1" t="str">
        <f>IF(B467="","",VLOOKUP(B467,Reject!A:Q,7,0))</f>
        <v/>
      </c>
      <c r="H467" s="1" t="str">
        <f>IF(B467="","",VLOOKUP(B467,Reject!A:Q,8,0))</f>
        <v/>
      </c>
      <c r="I467" s="1" t="str">
        <f>IF(B467="","",VLOOKUP(B467,Reject!A:Q,9,0))</f>
        <v/>
      </c>
      <c r="J467" s="1" t="str">
        <f>IF(B467="","",VLOOKUP(B467,Reject!A:Q,10,0))</f>
        <v/>
      </c>
      <c r="K467" s="1" t="str">
        <f>IF(B467="","",VLOOKUP(B467,Reject!A:Q,11,0))</f>
        <v/>
      </c>
      <c r="L467" s="1" t="str">
        <f>IF(B467="","",VLOOKUP(B467,Reject!A:Q,12,0))</f>
        <v/>
      </c>
      <c r="M467" s="1" t="str">
        <f>IF(B467="","",VLOOKUP(B467,Reject!A:Q,13,0))</f>
        <v/>
      </c>
      <c r="N467" s="1" t="str">
        <f>IF(B467="","",VLOOKUP(B467,Reject!A:Q,14,0))</f>
        <v/>
      </c>
      <c r="O467" s="2" t="str">
        <f>IF(B467="","",VLOOKUP(B467,Reject!A:Q,15,0))</f>
        <v/>
      </c>
      <c r="P467" s="1" t="str">
        <f>IF(B467="","",VLOOKUP(B467,Reject!A:Q,16,0))</f>
        <v/>
      </c>
      <c r="Q467" s="1" t="str">
        <f>IF(B467="","",VLOOKUP(B467,Reject!A:Q,17,0))</f>
        <v/>
      </c>
      <c r="R467" s="72" t="str">
        <f t="shared" si="7"/>
        <v/>
      </c>
    </row>
    <row r="468" spans="2:18">
      <c r="B468" s="1" t="str">
        <f>IF($B$2=0,"",IF(COUNT($B$3:B467)+1&gt;$B$2,"",COUNT($B$3:B467)+1))</f>
        <v/>
      </c>
      <c r="C468" s="1" t="str">
        <f>IF(B468="","",VLOOKUP(B468,Reject!A:Q,3,0))</f>
        <v/>
      </c>
      <c r="D468" s="1" t="str">
        <f>IF(B468="","",VLOOKUP(B468,Reject!A:Q,4,0))</f>
        <v/>
      </c>
      <c r="E468" s="1" t="str">
        <f>IF(B468="","",VLOOKUP(B468,Reject!A:Q,5,0))</f>
        <v/>
      </c>
      <c r="F468" s="1" t="str">
        <f>IF(B468="","",VLOOKUP(B468,Reject!A:Q,6,0))</f>
        <v/>
      </c>
      <c r="G468" s="1" t="str">
        <f>IF(B468="","",VLOOKUP(B468,Reject!A:Q,7,0))</f>
        <v/>
      </c>
      <c r="H468" s="1" t="str">
        <f>IF(B468="","",VLOOKUP(B468,Reject!A:Q,8,0))</f>
        <v/>
      </c>
      <c r="I468" s="1" t="str">
        <f>IF(B468="","",VLOOKUP(B468,Reject!A:Q,9,0))</f>
        <v/>
      </c>
      <c r="J468" s="1" t="str">
        <f>IF(B468="","",VLOOKUP(B468,Reject!A:Q,10,0))</f>
        <v/>
      </c>
      <c r="K468" s="1" t="str">
        <f>IF(B468="","",VLOOKUP(B468,Reject!A:Q,11,0))</f>
        <v/>
      </c>
      <c r="L468" s="1" t="str">
        <f>IF(B468="","",VLOOKUP(B468,Reject!A:Q,12,0))</f>
        <v/>
      </c>
      <c r="M468" s="1" t="str">
        <f>IF(B468="","",VLOOKUP(B468,Reject!A:Q,13,0))</f>
        <v/>
      </c>
      <c r="N468" s="1" t="str">
        <f>IF(B468="","",VLOOKUP(B468,Reject!A:Q,14,0))</f>
        <v/>
      </c>
      <c r="O468" s="2" t="str">
        <f>IF(B468="","",VLOOKUP(B468,Reject!A:Q,15,0))</f>
        <v/>
      </c>
      <c r="P468" s="1" t="str">
        <f>IF(B468="","",VLOOKUP(B468,Reject!A:Q,16,0))</f>
        <v/>
      </c>
      <c r="Q468" s="1" t="str">
        <f>IF(B468="","",VLOOKUP(B468,Reject!A:Q,17,0))</f>
        <v/>
      </c>
      <c r="R468" s="72" t="str">
        <f t="shared" si="7"/>
        <v/>
      </c>
    </row>
    <row r="469" spans="2:18">
      <c r="B469" s="1" t="str">
        <f>IF($B$2=0,"",IF(COUNT($B$3:B468)+1&gt;$B$2,"",COUNT($B$3:B468)+1))</f>
        <v/>
      </c>
      <c r="C469" s="1" t="str">
        <f>IF(B469="","",VLOOKUP(B469,Reject!A:Q,3,0))</f>
        <v/>
      </c>
      <c r="D469" s="1" t="str">
        <f>IF(B469="","",VLOOKUP(B469,Reject!A:Q,4,0))</f>
        <v/>
      </c>
      <c r="E469" s="1" t="str">
        <f>IF(B469="","",VLOOKUP(B469,Reject!A:Q,5,0))</f>
        <v/>
      </c>
      <c r="F469" s="1" t="str">
        <f>IF(B469="","",VLOOKUP(B469,Reject!A:Q,6,0))</f>
        <v/>
      </c>
      <c r="G469" s="1" t="str">
        <f>IF(B469="","",VLOOKUP(B469,Reject!A:Q,7,0))</f>
        <v/>
      </c>
      <c r="H469" s="1" t="str">
        <f>IF(B469="","",VLOOKUP(B469,Reject!A:Q,8,0))</f>
        <v/>
      </c>
      <c r="I469" s="1" t="str">
        <f>IF(B469="","",VLOOKUP(B469,Reject!A:Q,9,0))</f>
        <v/>
      </c>
      <c r="J469" s="1" t="str">
        <f>IF(B469="","",VLOOKUP(B469,Reject!A:Q,10,0))</f>
        <v/>
      </c>
      <c r="K469" s="1" t="str">
        <f>IF(B469="","",VLOOKUP(B469,Reject!A:Q,11,0))</f>
        <v/>
      </c>
      <c r="L469" s="1" t="str">
        <f>IF(B469="","",VLOOKUP(B469,Reject!A:Q,12,0))</f>
        <v/>
      </c>
      <c r="M469" s="1" t="str">
        <f>IF(B469="","",VLOOKUP(B469,Reject!A:Q,13,0))</f>
        <v/>
      </c>
      <c r="N469" s="1" t="str">
        <f>IF(B469="","",VLOOKUP(B469,Reject!A:Q,14,0))</f>
        <v/>
      </c>
      <c r="O469" s="2" t="str">
        <f>IF(B469="","",VLOOKUP(B469,Reject!A:Q,15,0))</f>
        <v/>
      </c>
      <c r="P469" s="1" t="str">
        <f>IF(B469="","",VLOOKUP(B469,Reject!A:Q,16,0))</f>
        <v/>
      </c>
      <c r="Q469" s="1" t="str">
        <f>IF(B469="","",VLOOKUP(B469,Reject!A:Q,17,0))</f>
        <v/>
      </c>
      <c r="R469" s="72" t="str">
        <f t="shared" si="7"/>
        <v/>
      </c>
    </row>
    <row r="470" spans="2:18">
      <c r="B470" s="1" t="str">
        <f>IF($B$2=0,"",IF(COUNT($B$3:B469)+1&gt;$B$2,"",COUNT($B$3:B469)+1))</f>
        <v/>
      </c>
      <c r="C470" s="1" t="str">
        <f>IF(B470="","",VLOOKUP(B470,Reject!A:Q,3,0))</f>
        <v/>
      </c>
      <c r="D470" s="1" t="str">
        <f>IF(B470="","",VLOOKUP(B470,Reject!A:Q,4,0))</f>
        <v/>
      </c>
      <c r="E470" s="1" t="str">
        <f>IF(B470="","",VLOOKUP(B470,Reject!A:Q,5,0))</f>
        <v/>
      </c>
      <c r="F470" s="1" t="str">
        <f>IF(B470="","",VLOOKUP(B470,Reject!A:Q,6,0))</f>
        <v/>
      </c>
      <c r="G470" s="1" t="str">
        <f>IF(B470="","",VLOOKUP(B470,Reject!A:Q,7,0))</f>
        <v/>
      </c>
      <c r="H470" s="1" t="str">
        <f>IF(B470="","",VLOOKUP(B470,Reject!A:Q,8,0))</f>
        <v/>
      </c>
      <c r="I470" s="1" t="str">
        <f>IF(B470="","",VLOOKUP(B470,Reject!A:Q,9,0))</f>
        <v/>
      </c>
      <c r="J470" s="1" t="str">
        <f>IF(B470="","",VLOOKUP(B470,Reject!A:Q,10,0))</f>
        <v/>
      </c>
      <c r="K470" s="1" t="str">
        <f>IF(B470="","",VLOOKUP(B470,Reject!A:Q,11,0))</f>
        <v/>
      </c>
      <c r="L470" s="1" t="str">
        <f>IF(B470="","",VLOOKUP(B470,Reject!A:Q,12,0))</f>
        <v/>
      </c>
      <c r="M470" s="1" t="str">
        <f>IF(B470="","",VLOOKUP(B470,Reject!A:Q,13,0))</f>
        <v/>
      </c>
      <c r="N470" s="1" t="str">
        <f>IF(B470="","",VLOOKUP(B470,Reject!A:Q,14,0))</f>
        <v/>
      </c>
      <c r="O470" s="2" t="str">
        <f>IF(B470="","",VLOOKUP(B470,Reject!A:Q,15,0))</f>
        <v/>
      </c>
      <c r="P470" s="1" t="str">
        <f>IF(B470="","",VLOOKUP(B470,Reject!A:Q,16,0))</f>
        <v/>
      </c>
      <c r="Q470" s="1" t="str">
        <f>IF(B470="","",VLOOKUP(B470,Reject!A:Q,17,0))</f>
        <v/>
      </c>
      <c r="R470" s="72" t="str">
        <f t="shared" si="7"/>
        <v/>
      </c>
    </row>
    <row r="471" spans="2:18">
      <c r="B471" s="1" t="str">
        <f>IF($B$2=0,"",IF(COUNT($B$3:B470)+1&gt;$B$2,"",COUNT($B$3:B470)+1))</f>
        <v/>
      </c>
      <c r="C471" s="1" t="str">
        <f>IF(B471="","",VLOOKUP(B471,Reject!A:Q,3,0))</f>
        <v/>
      </c>
      <c r="D471" s="1" t="str">
        <f>IF(B471="","",VLOOKUP(B471,Reject!A:Q,4,0))</f>
        <v/>
      </c>
      <c r="E471" s="1" t="str">
        <f>IF(B471="","",VLOOKUP(B471,Reject!A:Q,5,0))</f>
        <v/>
      </c>
      <c r="F471" s="1" t="str">
        <f>IF(B471="","",VLOOKUP(B471,Reject!A:Q,6,0))</f>
        <v/>
      </c>
      <c r="G471" s="1" t="str">
        <f>IF(B471="","",VLOOKUP(B471,Reject!A:Q,7,0))</f>
        <v/>
      </c>
      <c r="H471" s="1" t="str">
        <f>IF(B471="","",VLOOKUP(B471,Reject!A:Q,8,0))</f>
        <v/>
      </c>
      <c r="I471" s="1" t="str">
        <f>IF(B471="","",VLOOKUP(B471,Reject!A:Q,9,0))</f>
        <v/>
      </c>
      <c r="J471" s="1" t="str">
        <f>IF(B471="","",VLOOKUP(B471,Reject!A:Q,10,0))</f>
        <v/>
      </c>
      <c r="K471" s="1" t="str">
        <f>IF(B471="","",VLOOKUP(B471,Reject!A:Q,11,0))</f>
        <v/>
      </c>
      <c r="L471" s="1" t="str">
        <f>IF(B471="","",VLOOKUP(B471,Reject!A:Q,12,0))</f>
        <v/>
      </c>
      <c r="M471" s="1" t="str">
        <f>IF(B471="","",VLOOKUP(B471,Reject!A:Q,13,0))</f>
        <v/>
      </c>
      <c r="N471" s="1" t="str">
        <f>IF(B471="","",VLOOKUP(B471,Reject!A:Q,14,0))</f>
        <v/>
      </c>
      <c r="O471" s="2" t="str">
        <f>IF(B471="","",VLOOKUP(B471,Reject!A:Q,15,0))</f>
        <v/>
      </c>
      <c r="P471" s="1" t="str">
        <f>IF(B471="","",VLOOKUP(B471,Reject!A:Q,16,0))</f>
        <v/>
      </c>
      <c r="Q471" s="1" t="str">
        <f>IF(B471="","",VLOOKUP(B471,Reject!A:Q,17,0))</f>
        <v/>
      </c>
      <c r="R471" s="72" t="str">
        <f t="shared" si="7"/>
        <v/>
      </c>
    </row>
    <row r="472" spans="2:18">
      <c r="B472" s="1" t="str">
        <f>IF($B$2=0,"",IF(COUNT($B$3:B471)+1&gt;$B$2,"",COUNT($B$3:B471)+1))</f>
        <v/>
      </c>
      <c r="C472" s="1" t="str">
        <f>IF(B472="","",VLOOKUP(B472,Reject!A:Q,3,0))</f>
        <v/>
      </c>
      <c r="D472" s="1" t="str">
        <f>IF(B472="","",VLOOKUP(B472,Reject!A:Q,4,0))</f>
        <v/>
      </c>
      <c r="E472" s="1" t="str">
        <f>IF(B472="","",VLOOKUP(B472,Reject!A:Q,5,0))</f>
        <v/>
      </c>
      <c r="F472" s="1" t="str">
        <f>IF(B472="","",VLOOKUP(B472,Reject!A:Q,6,0))</f>
        <v/>
      </c>
      <c r="G472" s="1" t="str">
        <f>IF(B472="","",VLOOKUP(B472,Reject!A:Q,7,0))</f>
        <v/>
      </c>
      <c r="H472" s="1" t="str">
        <f>IF(B472="","",VLOOKUP(B472,Reject!A:Q,8,0))</f>
        <v/>
      </c>
      <c r="I472" s="1" t="str">
        <f>IF(B472="","",VLOOKUP(B472,Reject!A:Q,9,0))</f>
        <v/>
      </c>
      <c r="J472" s="1" t="str">
        <f>IF(B472="","",VLOOKUP(B472,Reject!A:Q,10,0))</f>
        <v/>
      </c>
      <c r="K472" s="1" t="str">
        <f>IF(B472="","",VLOOKUP(B472,Reject!A:Q,11,0))</f>
        <v/>
      </c>
      <c r="L472" s="1" t="str">
        <f>IF(B472="","",VLOOKUP(B472,Reject!A:Q,12,0))</f>
        <v/>
      </c>
      <c r="M472" s="1" t="str">
        <f>IF(B472="","",VLOOKUP(B472,Reject!A:Q,13,0))</f>
        <v/>
      </c>
      <c r="N472" s="1" t="str">
        <f>IF(B472="","",VLOOKUP(B472,Reject!A:Q,14,0))</f>
        <v/>
      </c>
      <c r="O472" s="2" t="str">
        <f>IF(B472="","",VLOOKUP(B472,Reject!A:Q,15,0))</f>
        <v/>
      </c>
      <c r="P472" s="1" t="str">
        <f>IF(B472="","",VLOOKUP(B472,Reject!A:Q,16,0))</f>
        <v/>
      </c>
      <c r="Q472" s="1" t="str">
        <f>IF(B472="","",VLOOKUP(B472,Reject!A:Q,17,0))</f>
        <v/>
      </c>
      <c r="R472" s="72" t="str">
        <f t="shared" si="7"/>
        <v/>
      </c>
    </row>
    <row r="473" spans="2:18">
      <c r="B473" s="1" t="str">
        <f>IF($B$2=0,"",IF(COUNT($B$3:B472)+1&gt;$B$2,"",COUNT($B$3:B472)+1))</f>
        <v/>
      </c>
      <c r="C473" s="1" t="str">
        <f>IF(B473="","",VLOOKUP(B473,Reject!A:Q,3,0))</f>
        <v/>
      </c>
      <c r="D473" s="1" t="str">
        <f>IF(B473="","",VLOOKUP(B473,Reject!A:Q,4,0))</f>
        <v/>
      </c>
      <c r="E473" s="1" t="str">
        <f>IF(B473="","",VLOOKUP(B473,Reject!A:Q,5,0))</f>
        <v/>
      </c>
      <c r="F473" s="1" t="str">
        <f>IF(B473="","",VLOOKUP(B473,Reject!A:Q,6,0))</f>
        <v/>
      </c>
      <c r="G473" s="1" t="str">
        <f>IF(B473="","",VLOOKUP(B473,Reject!A:Q,7,0))</f>
        <v/>
      </c>
      <c r="H473" s="1" t="str">
        <f>IF(B473="","",VLOOKUP(B473,Reject!A:Q,8,0))</f>
        <v/>
      </c>
      <c r="I473" s="1" t="str">
        <f>IF(B473="","",VLOOKUP(B473,Reject!A:Q,9,0))</f>
        <v/>
      </c>
      <c r="J473" s="1" t="str">
        <f>IF(B473="","",VLOOKUP(B473,Reject!A:Q,10,0))</f>
        <v/>
      </c>
      <c r="K473" s="1" t="str">
        <f>IF(B473="","",VLOOKUP(B473,Reject!A:Q,11,0))</f>
        <v/>
      </c>
      <c r="L473" s="1" t="str">
        <f>IF(B473="","",VLOOKUP(B473,Reject!A:Q,12,0))</f>
        <v/>
      </c>
      <c r="M473" s="1" t="str">
        <f>IF(B473="","",VLOOKUP(B473,Reject!A:Q,13,0))</f>
        <v/>
      </c>
      <c r="N473" s="1" t="str">
        <f>IF(B473="","",VLOOKUP(B473,Reject!A:Q,14,0))</f>
        <v/>
      </c>
      <c r="O473" s="2" t="str">
        <f>IF(B473="","",VLOOKUP(B473,Reject!A:Q,15,0))</f>
        <v/>
      </c>
      <c r="P473" s="1" t="str">
        <f>IF(B473="","",VLOOKUP(B473,Reject!A:Q,16,0))</f>
        <v/>
      </c>
      <c r="Q473" s="1" t="str">
        <f>IF(B473="","",VLOOKUP(B473,Reject!A:Q,17,0))</f>
        <v/>
      </c>
      <c r="R473" s="72" t="str">
        <f t="shared" si="7"/>
        <v/>
      </c>
    </row>
    <row r="474" spans="2:18">
      <c r="B474" s="1" t="str">
        <f>IF($B$2=0,"",IF(COUNT($B$3:B473)+1&gt;$B$2,"",COUNT($B$3:B473)+1))</f>
        <v/>
      </c>
      <c r="C474" s="1" t="str">
        <f>IF(B474="","",VLOOKUP(B474,Reject!A:Q,3,0))</f>
        <v/>
      </c>
      <c r="D474" s="1" t="str">
        <f>IF(B474="","",VLOOKUP(B474,Reject!A:Q,4,0))</f>
        <v/>
      </c>
      <c r="E474" s="1" t="str">
        <f>IF(B474="","",VLOOKUP(B474,Reject!A:Q,5,0))</f>
        <v/>
      </c>
      <c r="F474" s="1" t="str">
        <f>IF(B474="","",VLOOKUP(B474,Reject!A:Q,6,0))</f>
        <v/>
      </c>
      <c r="G474" s="1" t="str">
        <f>IF(B474="","",VLOOKUP(B474,Reject!A:Q,7,0))</f>
        <v/>
      </c>
      <c r="H474" s="1" t="str">
        <f>IF(B474="","",VLOOKUP(B474,Reject!A:Q,8,0))</f>
        <v/>
      </c>
      <c r="I474" s="1" t="str">
        <f>IF(B474="","",VLOOKUP(B474,Reject!A:Q,9,0))</f>
        <v/>
      </c>
      <c r="J474" s="1" t="str">
        <f>IF(B474="","",VLOOKUP(B474,Reject!A:Q,10,0))</f>
        <v/>
      </c>
      <c r="K474" s="1" t="str">
        <f>IF(B474="","",VLOOKUP(B474,Reject!A:Q,11,0))</f>
        <v/>
      </c>
      <c r="L474" s="1" t="str">
        <f>IF(B474="","",VLOOKUP(B474,Reject!A:Q,12,0))</f>
        <v/>
      </c>
      <c r="M474" s="1" t="str">
        <f>IF(B474="","",VLOOKUP(B474,Reject!A:Q,13,0))</f>
        <v/>
      </c>
      <c r="N474" s="1" t="str">
        <f>IF(B474="","",VLOOKUP(B474,Reject!A:Q,14,0))</f>
        <v/>
      </c>
      <c r="O474" s="2" t="str">
        <f>IF(B474="","",VLOOKUP(B474,Reject!A:Q,15,0))</f>
        <v/>
      </c>
      <c r="P474" s="1" t="str">
        <f>IF(B474="","",VLOOKUP(B474,Reject!A:Q,16,0))</f>
        <v/>
      </c>
      <c r="Q474" s="1" t="str">
        <f>IF(B474="","",VLOOKUP(B474,Reject!A:Q,17,0))</f>
        <v/>
      </c>
      <c r="R474" s="72" t="str">
        <f t="shared" si="7"/>
        <v/>
      </c>
    </row>
    <row r="475" spans="2:18">
      <c r="B475" s="1" t="str">
        <f>IF($B$2=0,"",IF(COUNT($B$3:B474)+1&gt;$B$2,"",COUNT($B$3:B474)+1))</f>
        <v/>
      </c>
      <c r="C475" s="1" t="str">
        <f>IF(B475="","",VLOOKUP(B475,Reject!A:Q,3,0))</f>
        <v/>
      </c>
      <c r="D475" s="1" t="str">
        <f>IF(B475="","",VLOOKUP(B475,Reject!A:Q,4,0))</f>
        <v/>
      </c>
      <c r="E475" s="1" t="str">
        <f>IF(B475="","",VLOOKUP(B475,Reject!A:Q,5,0))</f>
        <v/>
      </c>
      <c r="F475" s="1" t="str">
        <f>IF(B475="","",VLOOKUP(B475,Reject!A:Q,6,0))</f>
        <v/>
      </c>
      <c r="G475" s="1" t="str">
        <f>IF(B475="","",VLOOKUP(B475,Reject!A:Q,7,0))</f>
        <v/>
      </c>
      <c r="H475" s="1" t="str">
        <f>IF(B475="","",VLOOKUP(B475,Reject!A:Q,8,0))</f>
        <v/>
      </c>
      <c r="I475" s="1" t="str">
        <f>IF(B475="","",VLOOKUP(B475,Reject!A:Q,9,0))</f>
        <v/>
      </c>
      <c r="J475" s="1" t="str">
        <f>IF(B475="","",VLOOKUP(B475,Reject!A:Q,10,0))</f>
        <v/>
      </c>
      <c r="K475" s="1" t="str">
        <f>IF(B475="","",VLOOKUP(B475,Reject!A:Q,11,0))</f>
        <v/>
      </c>
      <c r="L475" s="1" t="str">
        <f>IF(B475="","",VLOOKUP(B475,Reject!A:Q,12,0))</f>
        <v/>
      </c>
      <c r="M475" s="1" t="str">
        <f>IF(B475="","",VLOOKUP(B475,Reject!A:Q,13,0))</f>
        <v/>
      </c>
      <c r="N475" s="1" t="str">
        <f>IF(B475="","",VLOOKUP(B475,Reject!A:Q,14,0))</f>
        <v/>
      </c>
      <c r="O475" s="2" t="str">
        <f>IF(B475="","",VLOOKUP(B475,Reject!A:Q,15,0))</f>
        <v/>
      </c>
      <c r="P475" s="1" t="str">
        <f>IF(B475="","",VLOOKUP(B475,Reject!A:Q,16,0))</f>
        <v/>
      </c>
      <c r="Q475" s="1" t="str">
        <f>IF(B475="","",VLOOKUP(B475,Reject!A:Q,17,0))</f>
        <v/>
      </c>
      <c r="R475" s="72" t="str">
        <f t="shared" si="7"/>
        <v/>
      </c>
    </row>
    <row r="476" spans="2:18">
      <c r="B476" s="1" t="str">
        <f>IF($B$2=0,"",IF(COUNT($B$3:B475)+1&gt;$B$2,"",COUNT($B$3:B475)+1))</f>
        <v/>
      </c>
      <c r="C476" s="1" t="str">
        <f>IF(B476="","",VLOOKUP(B476,Reject!A:Q,3,0))</f>
        <v/>
      </c>
      <c r="D476" s="1" t="str">
        <f>IF(B476="","",VLOOKUP(B476,Reject!A:Q,4,0))</f>
        <v/>
      </c>
      <c r="E476" s="1" t="str">
        <f>IF(B476="","",VLOOKUP(B476,Reject!A:Q,5,0))</f>
        <v/>
      </c>
      <c r="F476" s="1" t="str">
        <f>IF(B476="","",VLOOKUP(B476,Reject!A:Q,6,0))</f>
        <v/>
      </c>
      <c r="G476" s="1" t="str">
        <f>IF(B476="","",VLOOKUP(B476,Reject!A:Q,7,0))</f>
        <v/>
      </c>
      <c r="H476" s="1" t="str">
        <f>IF(B476="","",VLOOKUP(B476,Reject!A:Q,8,0))</f>
        <v/>
      </c>
      <c r="I476" s="1" t="str">
        <f>IF(B476="","",VLOOKUP(B476,Reject!A:Q,9,0))</f>
        <v/>
      </c>
      <c r="J476" s="1" t="str">
        <f>IF(B476="","",VLOOKUP(B476,Reject!A:Q,10,0))</f>
        <v/>
      </c>
      <c r="K476" s="1" t="str">
        <f>IF(B476="","",VLOOKUP(B476,Reject!A:Q,11,0))</f>
        <v/>
      </c>
      <c r="L476" s="1" t="str">
        <f>IF(B476="","",VLOOKUP(B476,Reject!A:Q,12,0))</f>
        <v/>
      </c>
      <c r="M476" s="1" t="str">
        <f>IF(B476="","",VLOOKUP(B476,Reject!A:Q,13,0))</f>
        <v/>
      </c>
      <c r="N476" s="1" t="str">
        <f>IF(B476="","",VLOOKUP(B476,Reject!A:Q,14,0))</f>
        <v/>
      </c>
      <c r="O476" s="2" t="str">
        <f>IF(B476="","",VLOOKUP(B476,Reject!A:Q,15,0))</f>
        <v/>
      </c>
      <c r="P476" s="1" t="str">
        <f>IF(B476="","",VLOOKUP(B476,Reject!A:Q,16,0))</f>
        <v/>
      </c>
      <c r="Q476" s="1" t="str">
        <f>IF(B476="","",VLOOKUP(B476,Reject!A:Q,17,0))</f>
        <v/>
      </c>
      <c r="R476" s="72" t="str">
        <f t="shared" si="7"/>
        <v/>
      </c>
    </row>
    <row r="477" spans="2:18">
      <c r="B477" s="1" t="str">
        <f>IF($B$2=0,"",IF(COUNT($B$3:B476)+1&gt;$B$2,"",COUNT($B$3:B476)+1))</f>
        <v/>
      </c>
      <c r="C477" s="1" t="str">
        <f>IF(B477="","",VLOOKUP(B477,Reject!A:Q,3,0))</f>
        <v/>
      </c>
      <c r="D477" s="1" t="str">
        <f>IF(B477="","",VLOOKUP(B477,Reject!A:Q,4,0))</f>
        <v/>
      </c>
      <c r="E477" s="1" t="str">
        <f>IF(B477="","",VLOOKUP(B477,Reject!A:Q,5,0))</f>
        <v/>
      </c>
      <c r="F477" s="1" t="str">
        <f>IF(B477="","",VLOOKUP(B477,Reject!A:Q,6,0))</f>
        <v/>
      </c>
      <c r="G477" s="1" t="str">
        <f>IF(B477="","",VLOOKUP(B477,Reject!A:Q,7,0))</f>
        <v/>
      </c>
      <c r="H477" s="1" t="str">
        <f>IF(B477="","",VLOOKUP(B477,Reject!A:Q,8,0))</f>
        <v/>
      </c>
      <c r="I477" s="1" t="str">
        <f>IF(B477="","",VLOOKUP(B477,Reject!A:Q,9,0))</f>
        <v/>
      </c>
      <c r="J477" s="1" t="str">
        <f>IF(B477="","",VLOOKUP(B477,Reject!A:Q,10,0))</f>
        <v/>
      </c>
      <c r="K477" s="1" t="str">
        <f>IF(B477="","",VLOOKUP(B477,Reject!A:Q,11,0))</f>
        <v/>
      </c>
      <c r="L477" s="1" t="str">
        <f>IF(B477="","",VLOOKUP(B477,Reject!A:Q,12,0))</f>
        <v/>
      </c>
      <c r="M477" s="1" t="str">
        <f>IF(B477="","",VLOOKUP(B477,Reject!A:Q,13,0))</f>
        <v/>
      </c>
      <c r="N477" s="1" t="str">
        <f>IF(B477="","",VLOOKUP(B477,Reject!A:Q,14,0))</f>
        <v/>
      </c>
      <c r="O477" s="2" t="str">
        <f>IF(B477="","",VLOOKUP(B477,Reject!A:Q,15,0))</f>
        <v/>
      </c>
      <c r="P477" s="1" t="str">
        <f>IF(B477="","",VLOOKUP(B477,Reject!A:Q,16,0))</f>
        <v/>
      </c>
      <c r="Q477" s="1" t="str">
        <f>IF(B477="","",VLOOKUP(B477,Reject!A:Q,17,0))</f>
        <v/>
      </c>
      <c r="R477" s="72" t="str">
        <f t="shared" si="7"/>
        <v/>
      </c>
    </row>
    <row r="478" spans="2:18">
      <c r="B478" s="1" t="str">
        <f>IF($B$2=0,"",IF(COUNT($B$3:B477)+1&gt;$B$2,"",COUNT($B$3:B477)+1))</f>
        <v/>
      </c>
      <c r="C478" s="1" t="str">
        <f>IF(B478="","",VLOOKUP(B478,Reject!A:Q,3,0))</f>
        <v/>
      </c>
      <c r="D478" s="1" t="str">
        <f>IF(B478="","",VLOOKUP(B478,Reject!A:Q,4,0))</f>
        <v/>
      </c>
      <c r="E478" s="1" t="str">
        <f>IF(B478="","",VLOOKUP(B478,Reject!A:Q,5,0))</f>
        <v/>
      </c>
      <c r="F478" s="1" t="str">
        <f>IF(B478="","",VLOOKUP(B478,Reject!A:Q,6,0))</f>
        <v/>
      </c>
      <c r="G478" s="1" t="str">
        <f>IF(B478="","",VLOOKUP(B478,Reject!A:Q,7,0))</f>
        <v/>
      </c>
      <c r="H478" s="1" t="str">
        <f>IF(B478="","",VLOOKUP(B478,Reject!A:Q,8,0))</f>
        <v/>
      </c>
      <c r="I478" s="1" t="str">
        <f>IF(B478="","",VLOOKUP(B478,Reject!A:Q,9,0))</f>
        <v/>
      </c>
      <c r="J478" s="1" t="str">
        <f>IF(B478="","",VLOOKUP(B478,Reject!A:Q,10,0))</f>
        <v/>
      </c>
      <c r="K478" s="1" t="str">
        <f>IF(B478="","",VLOOKUP(B478,Reject!A:Q,11,0))</f>
        <v/>
      </c>
      <c r="L478" s="1" t="str">
        <f>IF(B478="","",VLOOKUP(B478,Reject!A:Q,12,0))</f>
        <v/>
      </c>
      <c r="M478" s="1" t="str">
        <f>IF(B478="","",VLOOKUP(B478,Reject!A:Q,13,0))</f>
        <v/>
      </c>
      <c r="N478" s="1" t="str">
        <f>IF(B478="","",VLOOKUP(B478,Reject!A:Q,14,0))</f>
        <v/>
      </c>
      <c r="O478" s="2" t="str">
        <f>IF(B478="","",VLOOKUP(B478,Reject!A:Q,15,0))</f>
        <v/>
      </c>
      <c r="P478" s="1" t="str">
        <f>IF(B478="","",VLOOKUP(B478,Reject!A:Q,16,0))</f>
        <v/>
      </c>
      <c r="Q478" s="1" t="str">
        <f>IF(B478="","",VLOOKUP(B478,Reject!A:Q,17,0))</f>
        <v/>
      </c>
      <c r="R478" s="72" t="str">
        <f t="shared" si="7"/>
        <v/>
      </c>
    </row>
    <row r="479" spans="2:18">
      <c r="B479" s="1" t="str">
        <f>IF($B$2=0,"",IF(COUNT($B$3:B478)+1&gt;$B$2,"",COUNT($B$3:B478)+1))</f>
        <v/>
      </c>
      <c r="C479" s="1" t="str">
        <f>IF(B479="","",VLOOKUP(B479,Reject!A:Q,3,0))</f>
        <v/>
      </c>
      <c r="D479" s="1" t="str">
        <f>IF(B479="","",VLOOKUP(B479,Reject!A:Q,4,0))</f>
        <v/>
      </c>
      <c r="E479" s="1" t="str">
        <f>IF(B479="","",VLOOKUP(B479,Reject!A:Q,5,0))</f>
        <v/>
      </c>
      <c r="F479" s="1" t="str">
        <f>IF(B479="","",VLOOKUP(B479,Reject!A:Q,6,0))</f>
        <v/>
      </c>
      <c r="G479" s="1" t="str">
        <f>IF(B479="","",VLOOKUP(B479,Reject!A:Q,7,0))</f>
        <v/>
      </c>
      <c r="H479" s="1" t="str">
        <f>IF(B479="","",VLOOKUP(B479,Reject!A:Q,8,0))</f>
        <v/>
      </c>
      <c r="I479" s="1" t="str">
        <f>IF(B479="","",VLOOKUP(B479,Reject!A:Q,9,0))</f>
        <v/>
      </c>
      <c r="J479" s="1" t="str">
        <f>IF(B479="","",VLOOKUP(B479,Reject!A:Q,10,0))</f>
        <v/>
      </c>
      <c r="K479" s="1" t="str">
        <f>IF(B479="","",VLOOKUP(B479,Reject!A:Q,11,0))</f>
        <v/>
      </c>
      <c r="L479" s="1" t="str">
        <f>IF(B479="","",VLOOKUP(B479,Reject!A:Q,12,0))</f>
        <v/>
      </c>
      <c r="M479" s="1" t="str">
        <f>IF(B479="","",VLOOKUP(B479,Reject!A:Q,13,0))</f>
        <v/>
      </c>
      <c r="N479" s="1" t="str">
        <f>IF(B479="","",VLOOKUP(B479,Reject!A:Q,14,0))</f>
        <v/>
      </c>
      <c r="O479" s="2" t="str">
        <f>IF(B479="","",VLOOKUP(B479,Reject!A:Q,15,0))</f>
        <v/>
      </c>
      <c r="P479" s="1" t="str">
        <f>IF(B479="","",VLOOKUP(B479,Reject!A:Q,16,0))</f>
        <v/>
      </c>
      <c r="Q479" s="1" t="str">
        <f>IF(B479="","",VLOOKUP(B479,Reject!A:Q,17,0))</f>
        <v/>
      </c>
      <c r="R479" s="72" t="str">
        <f t="shared" si="7"/>
        <v/>
      </c>
    </row>
    <row r="480" spans="2:18">
      <c r="B480" s="1" t="str">
        <f>IF($B$2=0,"",IF(COUNT($B$3:B479)+1&gt;$B$2,"",COUNT($B$3:B479)+1))</f>
        <v/>
      </c>
      <c r="C480" s="1" t="str">
        <f>IF(B480="","",VLOOKUP(B480,Reject!A:Q,3,0))</f>
        <v/>
      </c>
      <c r="D480" s="1" t="str">
        <f>IF(B480="","",VLOOKUP(B480,Reject!A:Q,4,0))</f>
        <v/>
      </c>
      <c r="E480" s="1" t="str">
        <f>IF(B480="","",VLOOKUP(B480,Reject!A:Q,5,0))</f>
        <v/>
      </c>
      <c r="F480" s="1" t="str">
        <f>IF(B480="","",VLOOKUP(B480,Reject!A:Q,6,0))</f>
        <v/>
      </c>
      <c r="G480" s="1" t="str">
        <f>IF(B480="","",VLOOKUP(B480,Reject!A:Q,7,0))</f>
        <v/>
      </c>
      <c r="H480" s="1" t="str">
        <f>IF(B480="","",VLOOKUP(B480,Reject!A:Q,8,0))</f>
        <v/>
      </c>
      <c r="I480" s="1" t="str">
        <f>IF(B480="","",VLOOKUP(B480,Reject!A:Q,9,0))</f>
        <v/>
      </c>
      <c r="J480" s="1" t="str">
        <f>IF(B480="","",VLOOKUP(B480,Reject!A:Q,10,0))</f>
        <v/>
      </c>
      <c r="K480" s="1" t="str">
        <f>IF(B480="","",VLOOKUP(B480,Reject!A:Q,11,0))</f>
        <v/>
      </c>
      <c r="L480" s="1" t="str">
        <f>IF(B480="","",VLOOKUP(B480,Reject!A:Q,12,0))</f>
        <v/>
      </c>
      <c r="M480" s="1" t="str">
        <f>IF(B480="","",VLOOKUP(B480,Reject!A:Q,13,0))</f>
        <v/>
      </c>
      <c r="N480" s="1" t="str">
        <f>IF(B480="","",VLOOKUP(B480,Reject!A:Q,14,0))</f>
        <v/>
      </c>
      <c r="O480" s="2" t="str">
        <f>IF(B480="","",VLOOKUP(B480,Reject!A:Q,15,0))</f>
        <v/>
      </c>
      <c r="P480" s="1" t="str">
        <f>IF(B480="","",VLOOKUP(B480,Reject!A:Q,16,0))</f>
        <v/>
      </c>
      <c r="Q480" s="1" t="str">
        <f>IF(B480="","",VLOOKUP(B480,Reject!A:Q,17,0))</f>
        <v/>
      </c>
      <c r="R480" s="72" t="str">
        <f t="shared" si="7"/>
        <v/>
      </c>
    </row>
    <row r="481" spans="2:18">
      <c r="B481" s="1" t="str">
        <f>IF($B$2=0,"",IF(COUNT($B$3:B480)+1&gt;$B$2,"",COUNT($B$3:B480)+1))</f>
        <v/>
      </c>
      <c r="C481" s="1" t="str">
        <f>IF(B481="","",VLOOKUP(B481,Reject!A:Q,3,0))</f>
        <v/>
      </c>
      <c r="D481" s="1" t="str">
        <f>IF(B481="","",VLOOKUP(B481,Reject!A:Q,4,0))</f>
        <v/>
      </c>
      <c r="E481" s="1" t="str">
        <f>IF(B481="","",VLOOKUP(B481,Reject!A:Q,5,0))</f>
        <v/>
      </c>
      <c r="F481" s="1" t="str">
        <f>IF(B481="","",VLOOKUP(B481,Reject!A:Q,6,0))</f>
        <v/>
      </c>
      <c r="G481" s="1" t="str">
        <f>IF(B481="","",VLOOKUP(B481,Reject!A:Q,7,0))</f>
        <v/>
      </c>
      <c r="H481" s="1" t="str">
        <f>IF(B481="","",VLOOKUP(B481,Reject!A:Q,8,0))</f>
        <v/>
      </c>
      <c r="I481" s="1" t="str">
        <f>IF(B481="","",VLOOKUP(B481,Reject!A:Q,9,0))</f>
        <v/>
      </c>
      <c r="J481" s="1" t="str">
        <f>IF(B481="","",VLOOKUP(B481,Reject!A:Q,10,0))</f>
        <v/>
      </c>
      <c r="K481" s="1" t="str">
        <f>IF(B481="","",VLOOKUP(B481,Reject!A:Q,11,0))</f>
        <v/>
      </c>
      <c r="L481" s="1" t="str">
        <f>IF(B481="","",VLOOKUP(B481,Reject!A:Q,12,0))</f>
        <v/>
      </c>
      <c r="M481" s="1" t="str">
        <f>IF(B481="","",VLOOKUP(B481,Reject!A:Q,13,0))</f>
        <v/>
      </c>
      <c r="N481" s="1" t="str">
        <f>IF(B481="","",VLOOKUP(B481,Reject!A:Q,14,0))</f>
        <v/>
      </c>
      <c r="O481" s="2" t="str">
        <f>IF(B481="","",VLOOKUP(B481,Reject!A:Q,15,0))</f>
        <v/>
      </c>
      <c r="P481" s="1" t="str">
        <f>IF(B481="","",VLOOKUP(B481,Reject!A:Q,16,0))</f>
        <v/>
      </c>
      <c r="Q481" s="1" t="str">
        <f>IF(B481="","",VLOOKUP(B481,Reject!A:Q,17,0))</f>
        <v/>
      </c>
      <c r="R481" s="72" t="str">
        <f t="shared" si="7"/>
        <v/>
      </c>
    </row>
    <row r="482" spans="2:18">
      <c r="B482" s="1" t="str">
        <f>IF($B$2=0,"",IF(COUNT($B$3:B481)+1&gt;$B$2,"",COUNT($B$3:B481)+1))</f>
        <v/>
      </c>
      <c r="C482" s="1" t="str">
        <f>IF(B482="","",VLOOKUP(B482,Reject!A:Q,3,0))</f>
        <v/>
      </c>
      <c r="D482" s="1" t="str">
        <f>IF(B482="","",VLOOKUP(B482,Reject!A:Q,4,0))</f>
        <v/>
      </c>
      <c r="E482" s="1" t="str">
        <f>IF(B482="","",VLOOKUP(B482,Reject!A:Q,5,0))</f>
        <v/>
      </c>
      <c r="F482" s="1" t="str">
        <f>IF(B482="","",VLOOKUP(B482,Reject!A:Q,6,0))</f>
        <v/>
      </c>
      <c r="G482" s="1" t="str">
        <f>IF(B482="","",VLOOKUP(B482,Reject!A:Q,7,0))</f>
        <v/>
      </c>
      <c r="H482" s="1" t="str">
        <f>IF(B482="","",VLOOKUP(B482,Reject!A:Q,8,0))</f>
        <v/>
      </c>
      <c r="I482" s="1" t="str">
        <f>IF(B482="","",VLOOKUP(B482,Reject!A:Q,9,0))</f>
        <v/>
      </c>
      <c r="J482" s="1" t="str">
        <f>IF(B482="","",VLOOKUP(B482,Reject!A:Q,10,0))</f>
        <v/>
      </c>
      <c r="K482" s="1" t="str">
        <f>IF(B482="","",VLOOKUP(B482,Reject!A:Q,11,0))</f>
        <v/>
      </c>
      <c r="L482" s="1" t="str">
        <f>IF(B482="","",VLOOKUP(B482,Reject!A:Q,12,0))</f>
        <v/>
      </c>
      <c r="M482" s="1" t="str">
        <f>IF(B482="","",VLOOKUP(B482,Reject!A:Q,13,0))</f>
        <v/>
      </c>
      <c r="N482" s="1" t="str">
        <f>IF(B482="","",VLOOKUP(B482,Reject!A:Q,14,0))</f>
        <v/>
      </c>
      <c r="O482" s="2" t="str">
        <f>IF(B482="","",VLOOKUP(B482,Reject!A:Q,15,0))</f>
        <v/>
      </c>
      <c r="P482" s="1" t="str">
        <f>IF(B482="","",VLOOKUP(B482,Reject!A:Q,16,0))</f>
        <v/>
      </c>
      <c r="Q482" s="1" t="str">
        <f>IF(B482="","",VLOOKUP(B482,Reject!A:Q,17,0))</f>
        <v/>
      </c>
      <c r="R482" s="72" t="str">
        <f t="shared" si="7"/>
        <v/>
      </c>
    </row>
    <row r="483" spans="2:18">
      <c r="B483" s="1" t="str">
        <f>IF($B$2=0,"",IF(COUNT($B$3:B482)+1&gt;$B$2,"",COUNT($B$3:B482)+1))</f>
        <v/>
      </c>
      <c r="C483" s="1" t="str">
        <f>IF(B483="","",VLOOKUP(B483,Reject!A:Q,3,0))</f>
        <v/>
      </c>
      <c r="D483" s="1" t="str">
        <f>IF(B483="","",VLOOKUP(B483,Reject!A:Q,4,0))</f>
        <v/>
      </c>
      <c r="E483" s="1" t="str">
        <f>IF(B483="","",VLOOKUP(B483,Reject!A:Q,5,0))</f>
        <v/>
      </c>
      <c r="F483" s="1" t="str">
        <f>IF(B483="","",VLOOKUP(B483,Reject!A:Q,6,0))</f>
        <v/>
      </c>
      <c r="G483" s="1" t="str">
        <f>IF(B483="","",VLOOKUP(B483,Reject!A:Q,7,0))</f>
        <v/>
      </c>
      <c r="H483" s="1" t="str">
        <f>IF(B483="","",VLOOKUP(B483,Reject!A:Q,8,0))</f>
        <v/>
      </c>
      <c r="I483" s="1" t="str">
        <f>IF(B483="","",VLOOKUP(B483,Reject!A:Q,9,0))</f>
        <v/>
      </c>
      <c r="J483" s="1" t="str">
        <f>IF(B483="","",VLOOKUP(B483,Reject!A:Q,10,0))</f>
        <v/>
      </c>
      <c r="K483" s="1" t="str">
        <f>IF(B483="","",VLOOKUP(B483,Reject!A:Q,11,0))</f>
        <v/>
      </c>
      <c r="L483" s="1" t="str">
        <f>IF(B483="","",VLOOKUP(B483,Reject!A:Q,12,0))</f>
        <v/>
      </c>
      <c r="M483" s="1" t="str">
        <f>IF(B483="","",VLOOKUP(B483,Reject!A:Q,13,0))</f>
        <v/>
      </c>
      <c r="N483" s="1" t="str">
        <f>IF(B483="","",VLOOKUP(B483,Reject!A:Q,14,0))</f>
        <v/>
      </c>
      <c r="O483" s="2" t="str">
        <f>IF(B483="","",VLOOKUP(B483,Reject!A:Q,15,0))</f>
        <v/>
      </c>
      <c r="P483" s="1" t="str">
        <f>IF(B483="","",VLOOKUP(B483,Reject!A:Q,16,0))</f>
        <v/>
      </c>
      <c r="Q483" s="1" t="str">
        <f>IF(B483="","",VLOOKUP(B483,Reject!A:Q,17,0))</f>
        <v/>
      </c>
      <c r="R483" s="72" t="str">
        <f t="shared" si="7"/>
        <v/>
      </c>
    </row>
    <row r="484" spans="2:18">
      <c r="B484" s="1" t="str">
        <f>IF($B$2=0,"",IF(COUNT($B$3:B483)+1&gt;$B$2,"",COUNT($B$3:B483)+1))</f>
        <v/>
      </c>
      <c r="C484" s="1" t="str">
        <f>IF(B484="","",VLOOKUP(B484,Reject!A:Q,3,0))</f>
        <v/>
      </c>
      <c r="D484" s="1" t="str">
        <f>IF(B484="","",VLOOKUP(B484,Reject!A:Q,4,0))</f>
        <v/>
      </c>
      <c r="E484" s="1" t="str">
        <f>IF(B484="","",VLOOKUP(B484,Reject!A:Q,5,0))</f>
        <v/>
      </c>
      <c r="F484" s="1" t="str">
        <f>IF(B484="","",VLOOKUP(B484,Reject!A:Q,6,0))</f>
        <v/>
      </c>
      <c r="G484" s="1" t="str">
        <f>IF(B484="","",VLOOKUP(B484,Reject!A:Q,7,0))</f>
        <v/>
      </c>
      <c r="H484" s="1" t="str">
        <f>IF(B484="","",VLOOKUP(B484,Reject!A:Q,8,0))</f>
        <v/>
      </c>
      <c r="I484" s="1" t="str">
        <f>IF(B484="","",VLOOKUP(B484,Reject!A:Q,9,0))</f>
        <v/>
      </c>
      <c r="J484" s="1" t="str">
        <f>IF(B484="","",VLOOKUP(B484,Reject!A:Q,10,0))</f>
        <v/>
      </c>
      <c r="K484" s="1" t="str">
        <f>IF(B484="","",VLOOKUP(B484,Reject!A:Q,11,0))</f>
        <v/>
      </c>
      <c r="L484" s="1" t="str">
        <f>IF(B484="","",VLOOKUP(B484,Reject!A:Q,12,0))</f>
        <v/>
      </c>
      <c r="M484" s="1" t="str">
        <f>IF(B484="","",VLOOKUP(B484,Reject!A:Q,13,0))</f>
        <v/>
      </c>
      <c r="N484" s="1" t="str">
        <f>IF(B484="","",VLOOKUP(B484,Reject!A:Q,14,0))</f>
        <v/>
      </c>
      <c r="O484" s="2" t="str">
        <f>IF(B484="","",VLOOKUP(B484,Reject!A:Q,15,0))</f>
        <v/>
      </c>
      <c r="P484" s="1" t="str">
        <f>IF(B484="","",VLOOKUP(B484,Reject!A:Q,16,0))</f>
        <v/>
      </c>
      <c r="Q484" s="1" t="str">
        <f>IF(B484="","",VLOOKUP(B484,Reject!A:Q,17,0))</f>
        <v/>
      </c>
      <c r="R484" s="72" t="str">
        <f t="shared" si="7"/>
        <v/>
      </c>
    </row>
    <row r="485" spans="2:18">
      <c r="B485" s="1" t="str">
        <f>IF($B$2=0,"",IF(COUNT($B$3:B484)+1&gt;$B$2,"",COUNT($B$3:B484)+1))</f>
        <v/>
      </c>
      <c r="C485" s="1" t="str">
        <f>IF(B485="","",VLOOKUP(B485,Reject!A:Q,3,0))</f>
        <v/>
      </c>
      <c r="D485" s="1" t="str">
        <f>IF(B485="","",VLOOKUP(B485,Reject!A:Q,4,0))</f>
        <v/>
      </c>
      <c r="E485" s="1" t="str">
        <f>IF(B485="","",VLOOKUP(B485,Reject!A:Q,5,0))</f>
        <v/>
      </c>
      <c r="F485" s="1" t="str">
        <f>IF(B485="","",VLOOKUP(B485,Reject!A:Q,6,0))</f>
        <v/>
      </c>
      <c r="G485" s="1" t="str">
        <f>IF(B485="","",VLOOKUP(B485,Reject!A:Q,7,0))</f>
        <v/>
      </c>
      <c r="H485" s="1" t="str">
        <f>IF(B485="","",VLOOKUP(B485,Reject!A:Q,8,0))</f>
        <v/>
      </c>
      <c r="I485" s="1" t="str">
        <f>IF(B485="","",VLOOKUP(B485,Reject!A:Q,9,0))</f>
        <v/>
      </c>
      <c r="J485" s="1" t="str">
        <f>IF(B485="","",VLOOKUP(B485,Reject!A:Q,10,0))</f>
        <v/>
      </c>
      <c r="K485" s="1" t="str">
        <f>IF(B485="","",VLOOKUP(B485,Reject!A:Q,11,0))</f>
        <v/>
      </c>
      <c r="L485" s="1" t="str">
        <f>IF(B485="","",VLOOKUP(B485,Reject!A:Q,12,0))</f>
        <v/>
      </c>
      <c r="M485" s="1" t="str">
        <f>IF(B485="","",VLOOKUP(B485,Reject!A:Q,13,0))</f>
        <v/>
      </c>
      <c r="N485" s="1" t="str">
        <f>IF(B485="","",VLOOKUP(B485,Reject!A:Q,14,0))</f>
        <v/>
      </c>
      <c r="O485" s="2" t="str">
        <f>IF(B485="","",VLOOKUP(B485,Reject!A:Q,15,0))</f>
        <v/>
      </c>
      <c r="P485" s="1" t="str">
        <f>IF(B485="","",VLOOKUP(B485,Reject!A:Q,16,0))</f>
        <v/>
      </c>
      <c r="Q485" s="1" t="str">
        <f>IF(B485="","",VLOOKUP(B485,Reject!A:Q,17,0))</f>
        <v/>
      </c>
      <c r="R485" s="72" t="str">
        <f t="shared" si="7"/>
        <v/>
      </c>
    </row>
    <row r="486" spans="2:18">
      <c r="B486" s="1" t="str">
        <f>IF($B$2=0,"",IF(COUNT($B$3:B485)+1&gt;$B$2,"",COUNT($B$3:B485)+1))</f>
        <v/>
      </c>
      <c r="C486" s="1" t="str">
        <f>IF(B486="","",VLOOKUP(B486,Reject!A:Q,3,0))</f>
        <v/>
      </c>
      <c r="D486" s="1" t="str">
        <f>IF(B486="","",VLOOKUP(B486,Reject!A:Q,4,0))</f>
        <v/>
      </c>
      <c r="E486" s="1" t="str">
        <f>IF(B486="","",VLOOKUP(B486,Reject!A:Q,5,0))</f>
        <v/>
      </c>
      <c r="F486" s="1" t="str">
        <f>IF(B486="","",VLOOKUP(B486,Reject!A:Q,6,0))</f>
        <v/>
      </c>
      <c r="G486" s="1" t="str">
        <f>IF(B486="","",VLOOKUP(B486,Reject!A:Q,7,0))</f>
        <v/>
      </c>
      <c r="H486" s="1" t="str">
        <f>IF(B486="","",VLOOKUP(B486,Reject!A:Q,8,0))</f>
        <v/>
      </c>
      <c r="I486" s="1" t="str">
        <f>IF(B486="","",VLOOKUP(B486,Reject!A:Q,9,0))</f>
        <v/>
      </c>
      <c r="J486" s="1" t="str">
        <f>IF(B486="","",VLOOKUP(B486,Reject!A:Q,10,0))</f>
        <v/>
      </c>
      <c r="K486" s="1" t="str">
        <f>IF(B486="","",VLOOKUP(B486,Reject!A:Q,11,0))</f>
        <v/>
      </c>
      <c r="L486" s="1" t="str">
        <f>IF(B486="","",VLOOKUP(B486,Reject!A:Q,12,0))</f>
        <v/>
      </c>
      <c r="M486" s="1" t="str">
        <f>IF(B486="","",VLOOKUP(B486,Reject!A:Q,13,0))</f>
        <v/>
      </c>
      <c r="N486" s="1" t="str">
        <f>IF(B486="","",VLOOKUP(B486,Reject!A:Q,14,0))</f>
        <v/>
      </c>
      <c r="O486" s="2" t="str">
        <f>IF(B486="","",VLOOKUP(B486,Reject!A:Q,15,0))</f>
        <v/>
      </c>
      <c r="P486" s="1" t="str">
        <f>IF(B486="","",VLOOKUP(B486,Reject!A:Q,16,0))</f>
        <v/>
      </c>
      <c r="Q486" s="1" t="str">
        <f>IF(B486="","",VLOOKUP(B486,Reject!A:Q,17,0))</f>
        <v/>
      </c>
      <c r="R486" s="72" t="str">
        <f t="shared" si="7"/>
        <v/>
      </c>
    </row>
    <row r="487" spans="2:18">
      <c r="B487" s="1" t="str">
        <f>IF($B$2=0,"",IF(COUNT($B$3:B486)+1&gt;$B$2,"",COUNT($B$3:B486)+1))</f>
        <v/>
      </c>
      <c r="C487" s="1" t="str">
        <f>IF(B487="","",VLOOKUP(B487,Reject!A:Q,3,0))</f>
        <v/>
      </c>
      <c r="D487" s="1" t="str">
        <f>IF(B487="","",VLOOKUP(B487,Reject!A:Q,4,0))</f>
        <v/>
      </c>
      <c r="E487" s="1" t="str">
        <f>IF(B487="","",VLOOKUP(B487,Reject!A:Q,5,0))</f>
        <v/>
      </c>
      <c r="F487" s="1" t="str">
        <f>IF(B487="","",VLOOKUP(B487,Reject!A:Q,6,0))</f>
        <v/>
      </c>
      <c r="G487" s="1" t="str">
        <f>IF(B487="","",VLOOKUP(B487,Reject!A:Q,7,0))</f>
        <v/>
      </c>
      <c r="H487" s="1" t="str">
        <f>IF(B487="","",VLOOKUP(B487,Reject!A:Q,8,0))</f>
        <v/>
      </c>
      <c r="I487" s="1" t="str">
        <f>IF(B487="","",VLOOKUP(B487,Reject!A:Q,9,0))</f>
        <v/>
      </c>
      <c r="J487" s="1" t="str">
        <f>IF(B487="","",VLOOKUP(B487,Reject!A:Q,10,0))</f>
        <v/>
      </c>
      <c r="K487" s="1" t="str">
        <f>IF(B487="","",VLOOKUP(B487,Reject!A:Q,11,0))</f>
        <v/>
      </c>
      <c r="L487" s="1" t="str">
        <f>IF(B487="","",VLOOKUP(B487,Reject!A:Q,12,0))</f>
        <v/>
      </c>
      <c r="M487" s="1" t="str">
        <f>IF(B487="","",VLOOKUP(B487,Reject!A:Q,13,0))</f>
        <v/>
      </c>
      <c r="N487" s="1" t="str">
        <f>IF(B487="","",VLOOKUP(B487,Reject!A:Q,14,0))</f>
        <v/>
      </c>
      <c r="O487" s="2" t="str">
        <f>IF(B487="","",VLOOKUP(B487,Reject!A:Q,15,0))</f>
        <v/>
      </c>
      <c r="P487" s="1" t="str">
        <f>IF(B487="","",VLOOKUP(B487,Reject!A:Q,16,0))</f>
        <v/>
      </c>
      <c r="Q487" s="1" t="str">
        <f>IF(B487="","",VLOOKUP(B487,Reject!A:Q,17,0))</f>
        <v/>
      </c>
      <c r="R487" s="72" t="str">
        <f t="shared" si="7"/>
        <v/>
      </c>
    </row>
    <row r="488" spans="2:18">
      <c r="B488" s="1" t="str">
        <f>IF($B$2=0,"",IF(COUNT($B$3:B487)+1&gt;$B$2,"",COUNT($B$3:B487)+1))</f>
        <v/>
      </c>
      <c r="C488" s="1" t="str">
        <f>IF(B488="","",VLOOKUP(B488,Reject!A:Q,3,0))</f>
        <v/>
      </c>
      <c r="D488" s="1" t="str">
        <f>IF(B488="","",VLOOKUP(B488,Reject!A:Q,4,0))</f>
        <v/>
      </c>
      <c r="E488" s="1" t="str">
        <f>IF(B488="","",VLOOKUP(B488,Reject!A:Q,5,0))</f>
        <v/>
      </c>
      <c r="F488" s="1" t="str">
        <f>IF(B488="","",VLOOKUP(B488,Reject!A:Q,6,0))</f>
        <v/>
      </c>
      <c r="G488" s="1" t="str">
        <f>IF(B488="","",VLOOKUP(B488,Reject!A:Q,7,0))</f>
        <v/>
      </c>
      <c r="H488" s="1" t="str">
        <f>IF(B488="","",VLOOKUP(B488,Reject!A:Q,8,0))</f>
        <v/>
      </c>
      <c r="I488" s="1" t="str">
        <f>IF(B488="","",VLOOKUP(B488,Reject!A:Q,9,0))</f>
        <v/>
      </c>
      <c r="J488" s="1" t="str">
        <f>IF(B488="","",VLOOKUP(B488,Reject!A:Q,10,0))</f>
        <v/>
      </c>
      <c r="K488" s="1" t="str">
        <f>IF(B488="","",VLOOKUP(B488,Reject!A:Q,11,0))</f>
        <v/>
      </c>
      <c r="L488" s="1" t="str">
        <f>IF(B488="","",VLOOKUP(B488,Reject!A:Q,12,0))</f>
        <v/>
      </c>
      <c r="M488" s="1" t="str">
        <f>IF(B488="","",VLOOKUP(B488,Reject!A:Q,13,0))</f>
        <v/>
      </c>
      <c r="N488" s="1" t="str">
        <f>IF(B488="","",VLOOKUP(B488,Reject!A:Q,14,0))</f>
        <v/>
      </c>
      <c r="O488" s="2" t="str">
        <f>IF(B488="","",VLOOKUP(B488,Reject!A:Q,15,0))</f>
        <v/>
      </c>
      <c r="P488" s="1" t="str">
        <f>IF(B488="","",VLOOKUP(B488,Reject!A:Q,16,0))</f>
        <v/>
      </c>
      <c r="Q488" s="1" t="str">
        <f>IF(B488="","",VLOOKUP(B488,Reject!A:Q,17,0))</f>
        <v/>
      </c>
      <c r="R488" s="72" t="str">
        <f t="shared" si="7"/>
        <v/>
      </c>
    </row>
    <row r="489" spans="2:18">
      <c r="B489" s="1" t="str">
        <f>IF($B$2=0,"",IF(COUNT($B$3:B488)+1&gt;$B$2,"",COUNT($B$3:B488)+1))</f>
        <v/>
      </c>
      <c r="C489" s="1" t="str">
        <f>IF(B489="","",VLOOKUP(B489,Reject!A:Q,3,0))</f>
        <v/>
      </c>
      <c r="D489" s="1" t="str">
        <f>IF(B489="","",VLOOKUP(B489,Reject!A:Q,4,0))</f>
        <v/>
      </c>
      <c r="E489" s="1" t="str">
        <f>IF(B489="","",VLOOKUP(B489,Reject!A:Q,5,0))</f>
        <v/>
      </c>
      <c r="F489" s="1" t="str">
        <f>IF(B489="","",VLOOKUP(B489,Reject!A:Q,6,0))</f>
        <v/>
      </c>
      <c r="G489" s="1" t="str">
        <f>IF(B489="","",VLOOKUP(B489,Reject!A:Q,7,0))</f>
        <v/>
      </c>
      <c r="H489" s="1" t="str">
        <f>IF(B489="","",VLOOKUP(B489,Reject!A:Q,8,0))</f>
        <v/>
      </c>
      <c r="I489" s="1" t="str">
        <f>IF(B489="","",VLOOKUP(B489,Reject!A:Q,9,0))</f>
        <v/>
      </c>
      <c r="J489" s="1" t="str">
        <f>IF(B489="","",VLOOKUP(B489,Reject!A:Q,10,0))</f>
        <v/>
      </c>
      <c r="K489" s="1" t="str">
        <f>IF(B489="","",VLOOKUP(B489,Reject!A:Q,11,0))</f>
        <v/>
      </c>
      <c r="L489" s="1" t="str">
        <f>IF(B489="","",VLOOKUP(B489,Reject!A:Q,12,0))</f>
        <v/>
      </c>
      <c r="M489" s="1" t="str">
        <f>IF(B489="","",VLOOKUP(B489,Reject!A:Q,13,0))</f>
        <v/>
      </c>
      <c r="N489" s="1" t="str">
        <f>IF(B489="","",VLOOKUP(B489,Reject!A:Q,14,0))</f>
        <v/>
      </c>
      <c r="O489" s="2" t="str">
        <f>IF(B489="","",VLOOKUP(B489,Reject!A:Q,15,0))</f>
        <v/>
      </c>
      <c r="P489" s="1" t="str">
        <f>IF(B489="","",VLOOKUP(B489,Reject!A:Q,16,0))</f>
        <v/>
      </c>
      <c r="Q489" s="1" t="str">
        <f>IF(B489="","",VLOOKUP(B489,Reject!A:Q,17,0))</f>
        <v/>
      </c>
      <c r="R489" s="72" t="str">
        <f t="shared" si="7"/>
        <v/>
      </c>
    </row>
    <row r="490" spans="2:18">
      <c r="B490" s="1" t="str">
        <f>IF($B$2=0,"",IF(COUNT($B$3:B489)+1&gt;$B$2,"",COUNT($B$3:B489)+1))</f>
        <v/>
      </c>
      <c r="C490" s="1" t="str">
        <f>IF(B490="","",VLOOKUP(B490,Reject!A:Q,3,0))</f>
        <v/>
      </c>
      <c r="D490" s="1" t="str">
        <f>IF(B490="","",VLOOKUP(B490,Reject!A:Q,4,0))</f>
        <v/>
      </c>
      <c r="E490" s="1" t="str">
        <f>IF(B490="","",VLOOKUP(B490,Reject!A:Q,5,0))</f>
        <v/>
      </c>
      <c r="F490" s="1" t="str">
        <f>IF(B490="","",VLOOKUP(B490,Reject!A:Q,6,0))</f>
        <v/>
      </c>
      <c r="G490" s="1" t="str">
        <f>IF(B490="","",VLOOKUP(B490,Reject!A:Q,7,0))</f>
        <v/>
      </c>
      <c r="H490" s="1" t="str">
        <f>IF(B490="","",VLOOKUP(B490,Reject!A:Q,8,0))</f>
        <v/>
      </c>
      <c r="I490" s="1" t="str">
        <f>IF(B490="","",VLOOKUP(B490,Reject!A:Q,9,0))</f>
        <v/>
      </c>
      <c r="J490" s="1" t="str">
        <f>IF(B490="","",VLOOKUP(B490,Reject!A:Q,10,0))</f>
        <v/>
      </c>
      <c r="K490" s="1" t="str">
        <f>IF(B490="","",VLOOKUP(B490,Reject!A:Q,11,0))</f>
        <v/>
      </c>
      <c r="L490" s="1" t="str">
        <f>IF(B490="","",VLOOKUP(B490,Reject!A:Q,12,0))</f>
        <v/>
      </c>
      <c r="M490" s="1" t="str">
        <f>IF(B490="","",VLOOKUP(B490,Reject!A:Q,13,0))</f>
        <v/>
      </c>
      <c r="N490" s="1" t="str">
        <f>IF(B490="","",VLOOKUP(B490,Reject!A:Q,14,0))</f>
        <v/>
      </c>
      <c r="O490" s="2" t="str">
        <f>IF(B490="","",VLOOKUP(B490,Reject!A:Q,15,0))</f>
        <v/>
      </c>
      <c r="P490" s="1" t="str">
        <f>IF(B490="","",VLOOKUP(B490,Reject!A:Q,16,0))</f>
        <v/>
      </c>
      <c r="Q490" s="1" t="str">
        <f>IF(B490="","",VLOOKUP(B490,Reject!A:Q,17,0))</f>
        <v/>
      </c>
      <c r="R490" s="72" t="str">
        <f t="shared" si="7"/>
        <v/>
      </c>
    </row>
    <row r="491" spans="2:18">
      <c r="B491" s="1" t="str">
        <f>IF($B$2=0,"",IF(COUNT($B$3:B490)+1&gt;$B$2,"",COUNT($B$3:B490)+1))</f>
        <v/>
      </c>
      <c r="C491" s="1" t="str">
        <f>IF(B491="","",VLOOKUP(B491,Reject!A:Q,3,0))</f>
        <v/>
      </c>
      <c r="D491" s="1" t="str">
        <f>IF(B491="","",VLOOKUP(B491,Reject!A:Q,4,0))</f>
        <v/>
      </c>
      <c r="E491" s="1" t="str">
        <f>IF(B491="","",VLOOKUP(B491,Reject!A:Q,5,0))</f>
        <v/>
      </c>
      <c r="F491" s="1" t="str">
        <f>IF(B491="","",VLOOKUP(B491,Reject!A:Q,6,0))</f>
        <v/>
      </c>
      <c r="G491" s="1" t="str">
        <f>IF(B491="","",VLOOKUP(B491,Reject!A:Q,7,0))</f>
        <v/>
      </c>
      <c r="H491" s="1" t="str">
        <f>IF(B491="","",VLOOKUP(B491,Reject!A:Q,8,0))</f>
        <v/>
      </c>
      <c r="I491" s="1" t="str">
        <f>IF(B491="","",VLOOKUP(B491,Reject!A:Q,9,0))</f>
        <v/>
      </c>
      <c r="J491" s="1" t="str">
        <f>IF(B491="","",VLOOKUP(B491,Reject!A:Q,10,0))</f>
        <v/>
      </c>
      <c r="K491" s="1" t="str">
        <f>IF(B491="","",VLOOKUP(B491,Reject!A:Q,11,0))</f>
        <v/>
      </c>
      <c r="L491" s="1" t="str">
        <f>IF(B491="","",VLOOKUP(B491,Reject!A:Q,12,0))</f>
        <v/>
      </c>
      <c r="M491" s="1" t="str">
        <f>IF(B491="","",VLOOKUP(B491,Reject!A:Q,13,0))</f>
        <v/>
      </c>
      <c r="N491" s="1" t="str">
        <f>IF(B491="","",VLOOKUP(B491,Reject!A:Q,14,0))</f>
        <v/>
      </c>
      <c r="O491" s="2" t="str">
        <f>IF(B491="","",VLOOKUP(B491,Reject!A:Q,15,0))</f>
        <v/>
      </c>
      <c r="P491" s="1" t="str">
        <f>IF(B491="","",VLOOKUP(B491,Reject!A:Q,16,0))</f>
        <v/>
      </c>
      <c r="Q491" s="1" t="str">
        <f>IF(B491="","",VLOOKUP(B491,Reject!A:Q,17,0))</f>
        <v/>
      </c>
      <c r="R491" s="72" t="str">
        <f t="shared" si="7"/>
        <v/>
      </c>
    </row>
    <row r="492" spans="2:18">
      <c r="B492" s="1" t="str">
        <f>IF($B$2=0,"",IF(COUNT($B$3:B491)+1&gt;$B$2,"",COUNT($B$3:B491)+1))</f>
        <v/>
      </c>
      <c r="C492" s="1" t="str">
        <f>IF(B492="","",VLOOKUP(B492,Reject!A:Q,3,0))</f>
        <v/>
      </c>
      <c r="D492" s="1" t="str">
        <f>IF(B492="","",VLOOKUP(B492,Reject!A:Q,4,0))</f>
        <v/>
      </c>
      <c r="E492" s="1" t="str">
        <f>IF(B492="","",VLOOKUP(B492,Reject!A:Q,5,0))</f>
        <v/>
      </c>
      <c r="F492" s="1" t="str">
        <f>IF(B492="","",VLOOKUP(B492,Reject!A:Q,6,0))</f>
        <v/>
      </c>
      <c r="G492" s="1" t="str">
        <f>IF(B492="","",VLOOKUP(B492,Reject!A:Q,7,0))</f>
        <v/>
      </c>
      <c r="H492" s="1" t="str">
        <f>IF(B492="","",VLOOKUP(B492,Reject!A:Q,8,0))</f>
        <v/>
      </c>
      <c r="I492" s="1" t="str">
        <f>IF(B492="","",VLOOKUP(B492,Reject!A:Q,9,0))</f>
        <v/>
      </c>
      <c r="J492" s="1" t="str">
        <f>IF(B492="","",VLOOKUP(B492,Reject!A:Q,10,0))</f>
        <v/>
      </c>
      <c r="K492" s="1" t="str">
        <f>IF(B492="","",VLOOKUP(B492,Reject!A:Q,11,0))</f>
        <v/>
      </c>
      <c r="L492" s="1" t="str">
        <f>IF(B492="","",VLOOKUP(B492,Reject!A:Q,12,0))</f>
        <v/>
      </c>
      <c r="M492" s="1" t="str">
        <f>IF(B492="","",VLOOKUP(B492,Reject!A:Q,13,0))</f>
        <v/>
      </c>
      <c r="N492" s="1" t="str">
        <f>IF(B492="","",VLOOKUP(B492,Reject!A:Q,14,0))</f>
        <v/>
      </c>
      <c r="O492" s="2" t="str">
        <f>IF(B492="","",VLOOKUP(B492,Reject!A:Q,15,0))</f>
        <v/>
      </c>
      <c r="P492" s="1" t="str">
        <f>IF(B492="","",VLOOKUP(B492,Reject!A:Q,16,0))</f>
        <v/>
      </c>
      <c r="Q492" s="1" t="str">
        <f>IF(B492="","",VLOOKUP(B492,Reject!A:Q,17,0))</f>
        <v/>
      </c>
      <c r="R492" s="72" t="str">
        <f t="shared" si="7"/>
        <v/>
      </c>
    </row>
    <row r="493" spans="2:18">
      <c r="B493" s="1" t="str">
        <f>IF($B$2=0,"",IF(COUNT($B$3:B492)+1&gt;$B$2,"",COUNT($B$3:B492)+1))</f>
        <v/>
      </c>
      <c r="C493" s="1" t="str">
        <f>IF(B493="","",VLOOKUP(B493,Reject!A:Q,3,0))</f>
        <v/>
      </c>
      <c r="D493" s="1" t="str">
        <f>IF(B493="","",VLOOKUP(B493,Reject!A:Q,4,0))</f>
        <v/>
      </c>
      <c r="E493" s="1" t="str">
        <f>IF(B493="","",VLOOKUP(B493,Reject!A:Q,5,0))</f>
        <v/>
      </c>
      <c r="F493" s="1" t="str">
        <f>IF(B493="","",VLOOKUP(B493,Reject!A:Q,6,0))</f>
        <v/>
      </c>
      <c r="G493" s="1" t="str">
        <f>IF(B493="","",VLOOKUP(B493,Reject!A:Q,7,0))</f>
        <v/>
      </c>
      <c r="H493" s="1" t="str">
        <f>IF(B493="","",VLOOKUP(B493,Reject!A:Q,8,0))</f>
        <v/>
      </c>
      <c r="I493" s="1" t="str">
        <f>IF(B493="","",VLOOKUP(B493,Reject!A:Q,9,0))</f>
        <v/>
      </c>
      <c r="J493" s="1" t="str">
        <f>IF(B493="","",VLOOKUP(B493,Reject!A:Q,10,0))</f>
        <v/>
      </c>
      <c r="K493" s="1" t="str">
        <f>IF(B493="","",VLOOKUP(B493,Reject!A:Q,11,0))</f>
        <v/>
      </c>
      <c r="L493" s="1" t="str">
        <f>IF(B493="","",VLOOKUP(B493,Reject!A:Q,12,0))</f>
        <v/>
      </c>
      <c r="M493" s="1" t="str">
        <f>IF(B493="","",VLOOKUP(B493,Reject!A:Q,13,0))</f>
        <v/>
      </c>
      <c r="N493" s="1" t="str">
        <f>IF(B493="","",VLOOKUP(B493,Reject!A:Q,14,0))</f>
        <v/>
      </c>
      <c r="O493" s="2" t="str">
        <f>IF(B493="","",VLOOKUP(B493,Reject!A:Q,15,0))</f>
        <v/>
      </c>
      <c r="P493" s="1" t="str">
        <f>IF(B493="","",VLOOKUP(B493,Reject!A:Q,16,0))</f>
        <v/>
      </c>
      <c r="Q493" s="1" t="str">
        <f>IF(B493="","",VLOOKUP(B493,Reject!A:Q,17,0))</f>
        <v/>
      </c>
      <c r="R493" s="72" t="str">
        <f t="shared" si="7"/>
        <v/>
      </c>
    </row>
    <row r="494" spans="2:18">
      <c r="B494" s="1" t="str">
        <f>IF($B$2=0,"",IF(COUNT($B$3:B493)+1&gt;$B$2,"",COUNT($B$3:B493)+1))</f>
        <v/>
      </c>
      <c r="C494" s="1" t="str">
        <f>IF(B494="","",VLOOKUP(B494,Reject!A:Q,3,0))</f>
        <v/>
      </c>
      <c r="D494" s="1" t="str">
        <f>IF(B494="","",VLOOKUP(B494,Reject!A:Q,4,0))</f>
        <v/>
      </c>
      <c r="E494" s="1" t="str">
        <f>IF(B494="","",VLOOKUP(B494,Reject!A:Q,5,0))</f>
        <v/>
      </c>
      <c r="F494" s="1" t="str">
        <f>IF(B494="","",VLOOKUP(B494,Reject!A:Q,6,0))</f>
        <v/>
      </c>
      <c r="G494" s="1" t="str">
        <f>IF(B494="","",VLOOKUP(B494,Reject!A:Q,7,0))</f>
        <v/>
      </c>
      <c r="H494" s="1" t="str">
        <f>IF(B494="","",VLOOKUP(B494,Reject!A:Q,8,0))</f>
        <v/>
      </c>
      <c r="I494" s="1" t="str">
        <f>IF(B494="","",VLOOKUP(B494,Reject!A:Q,9,0))</f>
        <v/>
      </c>
      <c r="J494" s="1" t="str">
        <f>IF(B494="","",VLOOKUP(B494,Reject!A:Q,10,0))</f>
        <v/>
      </c>
      <c r="K494" s="1" t="str">
        <f>IF(B494="","",VLOOKUP(B494,Reject!A:Q,11,0))</f>
        <v/>
      </c>
      <c r="L494" s="1" t="str">
        <f>IF(B494="","",VLOOKUP(B494,Reject!A:Q,12,0))</f>
        <v/>
      </c>
      <c r="M494" s="1" t="str">
        <f>IF(B494="","",VLOOKUP(B494,Reject!A:Q,13,0))</f>
        <v/>
      </c>
      <c r="N494" s="1" t="str">
        <f>IF(B494="","",VLOOKUP(B494,Reject!A:Q,14,0))</f>
        <v/>
      </c>
      <c r="O494" s="2" t="str">
        <f>IF(B494="","",VLOOKUP(B494,Reject!A:Q,15,0))</f>
        <v/>
      </c>
      <c r="P494" s="1" t="str">
        <f>IF(B494="","",VLOOKUP(B494,Reject!A:Q,16,0))</f>
        <v/>
      </c>
      <c r="Q494" s="1" t="str">
        <f>IF(B494="","",VLOOKUP(B494,Reject!A:Q,17,0))</f>
        <v/>
      </c>
      <c r="R494" s="72" t="str">
        <f t="shared" si="7"/>
        <v/>
      </c>
    </row>
    <row r="495" spans="2:18">
      <c r="B495" s="1" t="str">
        <f>IF($B$2=0,"",IF(COUNT($B$3:B494)+1&gt;$B$2,"",COUNT($B$3:B494)+1))</f>
        <v/>
      </c>
      <c r="C495" s="1" t="str">
        <f>IF(B495="","",VLOOKUP(B495,Reject!A:Q,3,0))</f>
        <v/>
      </c>
      <c r="D495" s="1" t="str">
        <f>IF(B495="","",VLOOKUP(B495,Reject!A:Q,4,0))</f>
        <v/>
      </c>
      <c r="E495" s="1" t="str">
        <f>IF(B495="","",VLOOKUP(B495,Reject!A:Q,5,0))</f>
        <v/>
      </c>
      <c r="F495" s="1" t="str">
        <f>IF(B495="","",VLOOKUP(B495,Reject!A:Q,6,0))</f>
        <v/>
      </c>
      <c r="G495" s="1" t="str">
        <f>IF(B495="","",VLOOKUP(B495,Reject!A:Q,7,0))</f>
        <v/>
      </c>
      <c r="H495" s="1" t="str">
        <f>IF(B495="","",VLOOKUP(B495,Reject!A:Q,8,0))</f>
        <v/>
      </c>
      <c r="I495" s="1" t="str">
        <f>IF(B495="","",VLOOKUP(B495,Reject!A:Q,9,0))</f>
        <v/>
      </c>
      <c r="J495" s="1" t="str">
        <f>IF(B495="","",VLOOKUP(B495,Reject!A:Q,10,0))</f>
        <v/>
      </c>
      <c r="K495" s="1" t="str">
        <f>IF(B495="","",VLOOKUP(B495,Reject!A:Q,11,0))</f>
        <v/>
      </c>
      <c r="L495" s="1" t="str">
        <f>IF(B495="","",VLOOKUP(B495,Reject!A:Q,12,0))</f>
        <v/>
      </c>
      <c r="M495" s="1" t="str">
        <f>IF(B495="","",VLOOKUP(B495,Reject!A:Q,13,0))</f>
        <v/>
      </c>
      <c r="N495" s="1" t="str">
        <f>IF(B495="","",VLOOKUP(B495,Reject!A:Q,14,0))</f>
        <v/>
      </c>
      <c r="O495" s="2" t="str">
        <f>IF(B495="","",VLOOKUP(B495,Reject!A:Q,15,0))</f>
        <v/>
      </c>
      <c r="P495" s="1" t="str">
        <f>IF(B495="","",VLOOKUP(B495,Reject!A:Q,16,0))</f>
        <v/>
      </c>
      <c r="Q495" s="1" t="str">
        <f>IF(B495="","",VLOOKUP(B495,Reject!A:Q,17,0))</f>
        <v/>
      </c>
      <c r="R495" s="72" t="str">
        <f t="shared" si="7"/>
        <v/>
      </c>
    </row>
    <row r="496" spans="2:18">
      <c r="B496" s="1" t="str">
        <f>IF($B$2=0,"",IF(COUNT($B$3:B495)+1&gt;$B$2,"",COUNT($B$3:B495)+1))</f>
        <v/>
      </c>
      <c r="C496" s="1" t="str">
        <f>IF(B496="","",VLOOKUP(B496,Reject!A:Q,3,0))</f>
        <v/>
      </c>
      <c r="D496" s="1" t="str">
        <f>IF(B496="","",VLOOKUP(B496,Reject!A:Q,4,0))</f>
        <v/>
      </c>
      <c r="E496" s="1" t="str">
        <f>IF(B496="","",VLOOKUP(B496,Reject!A:Q,5,0))</f>
        <v/>
      </c>
      <c r="F496" s="1" t="str">
        <f>IF(B496="","",VLOOKUP(B496,Reject!A:Q,6,0))</f>
        <v/>
      </c>
      <c r="G496" s="1" t="str">
        <f>IF(B496="","",VLOOKUP(B496,Reject!A:Q,7,0))</f>
        <v/>
      </c>
      <c r="H496" s="1" t="str">
        <f>IF(B496="","",VLOOKUP(B496,Reject!A:Q,8,0))</f>
        <v/>
      </c>
      <c r="I496" s="1" t="str">
        <f>IF(B496="","",VLOOKUP(B496,Reject!A:Q,9,0))</f>
        <v/>
      </c>
      <c r="J496" s="1" t="str">
        <f>IF(B496="","",VLOOKUP(B496,Reject!A:Q,10,0))</f>
        <v/>
      </c>
      <c r="K496" s="1" t="str">
        <f>IF(B496="","",VLOOKUP(B496,Reject!A:Q,11,0))</f>
        <v/>
      </c>
      <c r="L496" s="1" t="str">
        <f>IF(B496="","",VLOOKUP(B496,Reject!A:Q,12,0))</f>
        <v/>
      </c>
      <c r="M496" s="1" t="str">
        <f>IF(B496="","",VLOOKUP(B496,Reject!A:Q,13,0))</f>
        <v/>
      </c>
      <c r="N496" s="1" t="str">
        <f>IF(B496="","",VLOOKUP(B496,Reject!A:Q,14,0))</f>
        <v/>
      </c>
      <c r="O496" s="2" t="str">
        <f>IF(B496="","",VLOOKUP(B496,Reject!A:Q,15,0))</f>
        <v/>
      </c>
      <c r="P496" s="1" t="str">
        <f>IF(B496="","",VLOOKUP(B496,Reject!A:Q,16,0))</f>
        <v/>
      </c>
      <c r="Q496" s="1" t="str">
        <f>IF(B496="","",VLOOKUP(B496,Reject!A:Q,17,0))</f>
        <v/>
      </c>
      <c r="R496" s="72" t="str">
        <f t="shared" si="7"/>
        <v/>
      </c>
    </row>
    <row r="497" spans="1:18">
      <c r="B497" s="1" t="str">
        <f>IF($B$2=0,"",IF(COUNT($B$3:B496)+1&gt;$B$2,"",COUNT($B$3:B496)+1))</f>
        <v/>
      </c>
      <c r="C497" s="1" t="str">
        <f>IF(B497="","",VLOOKUP(B497,Reject!A:Q,3,0))</f>
        <v/>
      </c>
      <c r="D497" s="1" t="str">
        <f>IF(B497="","",VLOOKUP(B497,Reject!A:Q,4,0))</f>
        <v/>
      </c>
      <c r="E497" s="1" t="str">
        <f>IF(B497="","",VLOOKUP(B497,Reject!A:Q,5,0))</f>
        <v/>
      </c>
      <c r="F497" s="1" t="str">
        <f>IF(B497="","",VLOOKUP(B497,Reject!A:Q,6,0))</f>
        <v/>
      </c>
      <c r="G497" s="1" t="str">
        <f>IF(B497="","",VLOOKUP(B497,Reject!A:Q,7,0))</f>
        <v/>
      </c>
      <c r="H497" s="1" t="str">
        <f>IF(B497="","",VLOOKUP(B497,Reject!A:Q,8,0))</f>
        <v/>
      </c>
      <c r="I497" s="1" t="str">
        <f>IF(B497="","",VLOOKUP(B497,Reject!A:Q,9,0))</f>
        <v/>
      </c>
      <c r="J497" s="1" t="str">
        <f>IF(B497="","",VLOOKUP(B497,Reject!A:Q,10,0))</f>
        <v/>
      </c>
      <c r="K497" s="1" t="str">
        <f>IF(B497="","",VLOOKUP(B497,Reject!A:Q,11,0))</f>
        <v/>
      </c>
      <c r="L497" s="1" t="str">
        <f>IF(B497="","",VLOOKUP(B497,Reject!A:Q,12,0))</f>
        <v/>
      </c>
      <c r="M497" s="1" t="str">
        <f>IF(B497="","",VLOOKUP(B497,Reject!A:Q,13,0))</f>
        <v/>
      </c>
      <c r="N497" s="1" t="str">
        <f>IF(B497="","",VLOOKUP(B497,Reject!A:Q,14,0))</f>
        <v/>
      </c>
      <c r="O497" s="2" t="str">
        <f>IF(B497="","",VLOOKUP(B497,Reject!A:Q,15,0))</f>
        <v/>
      </c>
      <c r="P497" s="1" t="str">
        <f>IF(B497="","",VLOOKUP(B497,Reject!A:Q,16,0))</f>
        <v/>
      </c>
      <c r="Q497" s="1" t="str">
        <f>IF(B497="","",VLOOKUP(B497,Reject!A:Q,17,0))</f>
        <v/>
      </c>
      <c r="R497" s="72" t="str">
        <f t="shared" si="7"/>
        <v/>
      </c>
    </row>
    <row r="498" spans="1:18">
      <c r="B498" s="1" t="str">
        <f>IF($B$2=0,"",IF(COUNT($B$3:B497)+1&gt;$B$2,"",COUNT($B$3:B497)+1))</f>
        <v/>
      </c>
      <c r="C498" s="1" t="str">
        <f>IF(B498="","",VLOOKUP(B498,Reject!A:Q,3,0))</f>
        <v/>
      </c>
      <c r="D498" s="1" t="str">
        <f>IF(B498="","",VLOOKUP(B498,Reject!A:Q,4,0))</f>
        <v/>
      </c>
      <c r="E498" s="1" t="str">
        <f>IF(B498="","",VLOOKUP(B498,Reject!A:Q,5,0))</f>
        <v/>
      </c>
      <c r="F498" s="1" t="str">
        <f>IF(B498="","",VLOOKUP(B498,Reject!A:Q,6,0))</f>
        <v/>
      </c>
      <c r="G498" s="1" t="str">
        <f>IF(B498="","",VLOOKUP(B498,Reject!A:Q,7,0))</f>
        <v/>
      </c>
      <c r="H498" s="1" t="str">
        <f>IF(B498="","",VLOOKUP(B498,Reject!A:Q,8,0))</f>
        <v/>
      </c>
      <c r="I498" s="1" t="str">
        <f>IF(B498="","",VLOOKUP(B498,Reject!A:Q,9,0))</f>
        <v/>
      </c>
      <c r="J498" s="1" t="str">
        <f>IF(B498="","",VLOOKUP(B498,Reject!A:Q,10,0))</f>
        <v/>
      </c>
      <c r="K498" s="1" t="str">
        <f>IF(B498="","",VLOOKUP(B498,Reject!A:Q,11,0))</f>
        <v/>
      </c>
      <c r="L498" s="1" t="str">
        <f>IF(B498="","",VLOOKUP(B498,Reject!A:Q,12,0))</f>
        <v/>
      </c>
      <c r="M498" s="1" t="str">
        <f>IF(B498="","",VLOOKUP(B498,Reject!A:Q,13,0))</f>
        <v/>
      </c>
      <c r="N498" s="1" t="str">
        <f>IF(B498="","",VLOOKUP(B498,Reject!A:Q,14,0))</f>
        <v/>
      </c>
      <c r="O498" s="2" t="str">
        <f>IF(B498="","",VLOOKUP(B498,Reject!A:Q,15,0))</f>
        <v/>
      </c>
      <c r="P498" s="1" t="str">
        <f>IF(B498="","",VLOOKUP(B498,Reject!A:Q,16,0))</f>
        <v/>
      </c>
      <c r="Q498" s="1" t="str">
        <f>IF(B498="","",VLOOKUP(B498,Reject!A:Q,17,0))</f>
        <v/>
      </c>
      <c r="R498" s="72" t="str">
        <f t="shared" si="7"/>
        <v/>
      </c>
    </row>
    <row r="499" spans="1:18">
      <c r="B499" s="1" t="str">
        <f>IF($B$2=0,"",IF(COUNT($B$3:B498)+1&gt;$B$2,"",COUNT($B$3:B498)+1))</f>
        <v/>
      </c>
      <c r="C499" s="1" t="str">
        <f>IF(B499="","",VLOOKUP(B499,Reject!A:Q,3,0))</f>
        <v/>
      </c>
      <c r="D499" s="1" t="str">
        <f>IF(B499="","",VLOOKUP(B499,Reject!A:Q,4,0))</f>
        <v/>
      </c>
      <c r="E499" s="1" t="str">
        <f>IF(B499="","",VLOOKUP(B499,Reject!A:Q,5,0))</f>
        <v/>
      </c>
      <c r="F499" s="1" t="str">
        <f>IF(B499="","",VLOOKUP(B499,Reject!A:Q,6,0))</f>
        <v/>
      </c>
      <c r="G499" s="1" t="str">
        <f>IF(B499="","",VLOOKUP(B499,Reject!A:Q,7,0))</f>
        <v/>
      </c>
      <c r="H499" s="1" t="str">
        <f>IF(B499="","",VLOOKUP(B499,Reject!A:Q,8,0))</f>
        <v/>
      </c>
      <c r="I499" s="1" t="str">
        <f>IF(B499="","",VLOOKUP(B499,Reject!A:Q,9,0))</f>
        <v/>
      </c>
      <c r="J499" s="1" t="str">
        <f>IF(B499="","",VLOOKUP(B499,Reject!A:Q,10,0))</f>
        <v/>
      </c>
      <c r="K499" s="1" t="str">
        <f>IF(B499="","",VLOOKUP(B499,Reject!A:Q,11,0))</f>
        <v/>
      </c>
      <c r="L499" s="1" t="str">
        <f>IF(B499="","",VLOOKUP(B499,Reject!A:Q,12,0))</f>
        <v/>
      </c>
      <c r="M499" s="1" t="str">
        <f>IF(B499="","",VLOOKUP(B499,Reject!A:Q,13,0))</f>
        <v/>
      </c>
      <c r="N499" s="1" t="str">
        <f>IF(B499="","",VLOOKUP(B499,Reject!A:Q,14,0))</f>
        <v/>
      </c>
      <c r="O499" s="2" t="str">
        <f>IF(B499="","",VLOOKUP(B499,Reject!A:Q,15,0))</f>
        <v/>
      </c>
      <c r="P499" s="1" t="str">
        <f>IF(B499="","",VLOOKUP(B499,Reject!A:Q,16,0))</f>
        <v/>
      </c>
      <c r="Q499" s="1" t="str">
        <f>IF(B499="","",VLOOKUP(B499,Reject!A:Q,17,0))</f>
        <v/>
      </c>
      <c r="R499" s="72" t="str">
        <f t="shared" si="7"/>
        <v/>
      </c>
    </row>
    <row r="500" spans="1:18">
      <c r="B500" s="1" t="str">
        <f>IF($B$2=0,"",IF(COUNT($B$3:B499)+1&gt;$B$2,"",COUNT($B$3:B499)+1))</f>
        <v/>
      </c>
      <c r="C500" s="1" t="str">
        <f>IF(B500="","",VLOOKUP(B500,Reject!A:Q,3,0))</f>
        <v/>
      </c>
      <c r="D500" s="1" t="str">
        <f>IF(B500="","",VLOOKUP(B500,Reject!A:Q,4,0))</f>
        <v/>
      </c>
      <c r="E500" s="1" t="str">
        <f>IF(B500="","",VLOOKUP(B500,Reject!A:Q,5,0))</f>
        <v/>
      </c>
      <c r="F500" s="1" t="str">
        <f>IF(B500="","",VLOOKUP(B500,Reject!A:Q,6,0))</f>
        <v/>
      </c>
      <c r="G500" s="1" t="str">
        <f>IF(B500="","",VLOOKUP(B500,Reject!A:Q,7,0))</f>
        <v/>
      </c>
      <c r="H500" s="1" t="str">
        <f>IF(B500="","",VLOOKUP(B500,Reject!A:Q,8,0))</f>
        <v/>
      </c>
      <c r="I500" s="1" t="str">
        <f>IF(B500="","",VLOOKUP(B500,Reject!A:Q,9,0))</f>
        <v/>
      </c>
      <c r="J500" s="1" t="str">
        <f>IF(B500="","",VLOOKUP(B500,Reject!A:Q,10,0))</f>
        <v/>
      </c>
      <c r="K500" s="1" t="str">
        <f>IF(B500="","",VLOOKUP(B500,Reject!A:Q,11,0))</f>
        <v/>
      </c>
      <c r="L500" s="1" t="str">
        <f>IF(B500="","",VLOOKUP(B500,Reject!A:Q,12,0))</f>
        <v/>
      </c>
      <c r="M500" s="1" t="str">
        <f>IF(B500="","",VLOOKUP(B500,Reject!A:Q,13,0))</f>
        <v/>
      </c>
      <c r="N500" s="1" t="str">
        <f>IF(B500="","",VLOOKUP(B500,Reject!A:Q,14,0))</f>
        <v/>
      </c>
      <c r="O500" s="2" t="str">
        <f>IF(B500="","",VLOOKUP(B500,Reject!A:Q,15,0))</f>
        <v/>
      </c>
      <c r="P500" s="1" t="str">
        <f>IF(B500="","",VLOOKUP(B500,Reject!A:Q,16,0))</f>
        <v/>
      </c>
      <c r="Q500" s="1" t="str">
        <f>IF(B500="","",VLOOKUP(B500,Reject!A:Q,17,0))</f>
        <v/>
      </c>
      <c r="R500" s="72" t="str">
        <f t="shared" si="7"/>
        <v/>
      </c>
    </row>
    <row r="501" spans="1:18">
      <c r="B501" s="1" t="str">
        <f>IF($B$2=0,"",IF(COUNT($B$3:B500)+1&gt;$B$2,"",COUNT($B$3:B500)+1))</f>
        <v/>
      </c>
      <c r="C501" s="1" t="str">
        <f>IF(B501="","",VLOOKUP(B501,Reject!A:Q,3,0))</f>
        <v/>
      </c>
      <c r="D501" s="1" t="str">
        <f>IF(B501="","",VLOOKUP(B501,Reject!A:Q,4,0))</f>
        <v/>
      </c>
      <c r="E501" s="1" t="str">
        <f>IF(B501="","",VLOOKUP(B501,Reject!A:Q,5,0))</f>
        <v/>
      </c>
      <c r="F501" s="1" t="str">
        <f>IF(B501="","",VLOOKUP(B501,Reject!A:Q,6,0))</f>
        <v/>
      </c>
      <c r="G501" s="1" t="str">
        <f>IF(B501="","",VLOOKUP(B501,Reject!A:Q,7,0))</f>
        <v/>
      </c>
      <c r="H501" s="1" t="str">
        <f>IF(B501="","",VLOOKUP(B501,Reject!A:Q,8,0))</f>
        <v/>
      </c>
      <c r="I501" s="1" t="str">
        <f>IF(B501="","",VLOOKUP(B501,Reject!A:Q,9,0))</f>
        <v/>
      </c>
      <c r="J501" s="1" t="str">
        <f>IF(B501="","",VLOOKUP(B501,Reject!A:Q,10,0))</f>
        <v/>
      </c>
      <c r="K501" s="1" t="str">
        <f>IF(B501="","",VLOOKUP(B501,Reject!A:Q,11,0))</f>
        <v/>
      </c>
      <c r="L501" s="1" t="str">
        <f>IF(B501="","",VLOOKUP(B501,Reject!A:Q,12,0))</f>
        <v/>
      </c>
      <c r="M501" s="1" t="str">
        <f>IF(B501="","",VLOOKUP(B501,Reject!A:Q,13,0))</f>
        <v/>
      </c>
      <c r="N501" s="1" t="str">
        <f>IF(B501="","",VLOOKUP(B501,Reject!A:Q,14,0))</f>
        <v/>
      </c>
      <c r="O501" s="2" t="str">
        <f>IF(B501="","",VLOOKUP(B501,Reject!A:Q,15,0))</f>
        <v/>
      </c>
      <c r="P501" s="1" t="str">
        <f>IF(B501="","",VLOOKUP(B501,Reject!A:Q,16,0))</f>
        <v/>
      </c>
      <c r="Q501" s="1" t="str">
        <f>IF(B501="","",VLOOKUP(B501,Reject!A:Q,17,0))</f>
        <v/>
      </c>
      <c r="R501" s="72" t="str">
        <f t="shared" si="7"/>
        <v/>
      </c>
    </row>
    <row r="502" spans="1:18">
      <c r="B502" s="1" t="str">
        <f>IF($B$2=0,"",IF(COUNT($B$3:B501)+1&gt;$B$2,"",COUNT($B$3:B501)+1))</f>
        <v/>
      </c>
      <c r="C502" s="1" t="str">
        <f>IF(B502="","",VLOOKUP(B502,Reject!A:Q,3,0))</f>
        <v/>
      </c>
      <c r="D502" s="1" t="str">
        <f>IF(B502="","",VLOOKUP(B502,Reject!A:Q,4,0))</f>
        <v/>
      </c>
      <c r="E502" s="1" t="str">
        <f>IF(B502="","",VLOOKUP(B502,Reject!A:Q,5,0))</f>
        <v/>
      </c>
      <c r="F502" s="1" t="str">
        <f>IF(B502="","",VLOOKUP(B502,Reject!A:Q,6,0))</f>
        <v/>
      </c>
      <c r="G502" s="1" t="str">
        <f>IF(B502="","",VLOOKUP(B502,Reject!A:Q,7,0))</f>
        <v/>
      </c>
      <c r="H502" s="1" t="str">
        <f>IF(B502="","",VLOOKUP(B502,Reject!A:Q,8,0))</f>
        <v/>
      </c>
      <c r="I502" s="1" t="str">
        <f>IF(B502="","",VLOOKUP(B502,Reject!A:Q,9,0))</f>
        <v/>
      </c>
      <c r="J502" s="1" t="str">
        <f>IF(B502="","",VLOOKUP(B502,Reject!A:Q,10,0))</f>
        <v/>
      </c>
      <c r="K502" s="1" t="str">
        <f>IF(B502="","",VLOOKUP(B502,Reject!A:Q,11,0))</f>
        <v/>
      </c>
      <c r="L502" s="1" t="str">
        <f>IF(B502="","",VLOOKUP(B502,Reject!A:Q,12,0))</f>
        <v/>
      </c>
      <c r="M502" s="1" t="str">
        <f>IF(B502="","",VLOOKUP(B502,Reject!A:Q,13,0))</f>
        <v/>
      </c>
      <c r="N502" s="1" t="str">
        <f>IF(B502="","",VLOOKUP(B502,Reject!A:Q,14,0))</f>
        <v/>
      </c>
      <c r="O502" s="2" t="str">
        <f>IF(B502="","",VLOOKUP(B502,Reject!A:Q,15,0))</f>
        <v/>
      </c>
      <c r="P502" s="1" t="str">
        <f>IF(B502="","",VLOOKUP(B502,Reject!A:Q,16,0))</f>
        <v/>
      </c>
      <c r="Q502" s="1" t="str">
        <f>IF(B502="","",VLOOKUP(B502,Reject!A:Q,17,0))</f>
        <v/>
      </c>
      <c r="R502" s="72" t="str">
        <f t="shared" si="7"/>
        <v/>
      </c>
    </row>
    <row r="503" spans="1:18">
      <c r="B503" s="1" t="str">
        <f>IF($B$2=0,"",IF(COUNT($B$3:B502)+1&gt;$B$2,"",COUNT($B$3:B502)+1))</f>
        <v/>
      </c>
      <c r="C503" s="1" t="str">
        <f>IF(B503="","",VLOOKUP(B503,Reject!A:Q,3,0))</f>
        <v/>
      </c>
      <c r="D503" s="1" t="str">
        <f>IF(B503="","",VLOOKUP(B503,Reject!A:Q,4,0))</f>
        <v/>
      </c>
      <c r="E503" s="1" t="str">
        <f>IF(B503="","",VLOOKUP(B503,Reject!A:Q,5,0))</f>
        <v/>
      </c>
      <c r="F503" s="1" t="str">
        <f>IF(B503="","",VLOOKUP(B503,Reject!A:Q,6,0))</f>
        <v/>
      </c>
      <c r="G503" s="1" t="str">
        <f>IF(B503="","",VLOOKUP(B503,Reject!A:Q,7,0))</f>
        <v/>
      </c>
      <c r="H503" s="1" t="str">
        <f>IF(B503="","",VLOOKUP(B503,Reject!A:Q,8,0))</f>
        <v/>
      </c>
      <c r="I503" s="1" t="str">
        <f>IF(B503="","",VLOOKUP(B503,Reject!A:Q,9,0))</f>
        <v/>
      </c>
      <c r="J503" s="1" t="str">
        <f>IF(B503="","",VLOOKUP(B503,Reject!A:Q,10,0))</f>
        <v/>
      </c>
      <c r="K503" s="1" t="str">
        <f>IF(B503="","",VLOOKUP(B503,Reject!A:Q,11,0))</f>
        <v/>
      </c>
      <c r="L503" s="1" t="str">
        <f>IF(B503="","",VLOOKUP(B503,Reject!A:Q,12,0))</f>
        <v/>
      </c>
      <c r="M503" s="1" t="str">
        <f>IF(B503="","",VLOOKUP(B503,Reject!A:Q,13,0))</f>
        <v/>
      </c>
      <c r="N503" s="1" t="str">
        <f>IF(B503="","",VLOOKUP(B503,Reject!A:Q,14,0))</f>
        <v/>
      </c>
      <c r="O503" s="2" t="str">
        <f>IF(B503="","",VLOOKUP(B503,Reject!A:Q,15,0))</f>
        <v/>
      </c>
      <c r="P503" s="1" t="str">
        <f>IF(B503="","",VLOOKUP(B503,Reject!A:Q,16,0))</f>
        <v/>
      </c>
      <c r="Q503" s="1" t="str">
        <f>IF(B503="","",VLOOKUP(B503,Reject!A:Q,17,0))</f>
        <v/>
      </c>
      <c r="R503" s="72" t="str">
        <f t="shared" si="7"/>
        <v/>
      </c>
    </row>
    <row r="504" spans="1:18">
      <c r="B504" s="1" t="str">
        <f>IF($B$2=0,"",IF(COUNT($B$3:B503)+1&gt;$B$2,"",COUNT($B$3:B503)+1))</f>
        <v/>
      </c>
      <c r="C504" s="1" t="str">
        <f>IF(B504="","",VLOOKUP(B504,Reject!A:Q,3,0))</f>
        <v/>
      </c>
      <c r="D504" s="1" t="str">
        <f>IF(B504="","",VLOOKUP(B504,Reject!A:Q,4,0))</f>
        <v/>
      </c>
      <c r="E504" s="1" t="str">
        <f>IF(B504="","",VLOOKUP(B504,Reject!A:Q,5,0))</f>
        <v/>
      </c>
      <c r="F504" s="1" t="str">
        <f>IF(B504="","",VLOOKUP(B504,Reject!A:Q,6,0))</f>
        <v/>
      </c>
      <c r="G504" s="1" t="str">
        <f>IF(B504="","",VLOOKUP(B504,Reject!A:Q,7,0))</f>
        <v/>
      </c>
      <c r="H504" s="1" t="str">
        <f>IF(B504="","",VLOOKUP(B504,Reject!A:Q,8,0))</f>
        <v/>
      </c>
      <c r="I504" s="1" t="str">
        <f>IF(B504="","",VLOOKUP(B504,Reject!A:Q,9,0))</f>
        <v/>
      </c>
      <c r="J504" s="1" t="str">
        <f>IF(B504="","",VLOOKUP(B504,Reject!A:Q,10,0))</f>
        <v/>
      </c>
      <c r="K504" s="1" t="str">
        <f>IF(B504="","",VLOOKUP(B504,Reject!A:Q,11,0))</f>
        <v/>
      </c>
      <c r="L504" s="1" t="str">
        <f>IF(B504="","",VLOOKUP(B504,Reject!A:Q,12,0))</f>
        <v/>
      </c>
      <c r="M504" s="1" t="str">
        <f>IF(B504="","",VLOOKUP(B504,Reject!A:Q,13,0))</f>
        <v/>
      </c>
      <c r="N504" s="1" t="str">
        <f>IF(B504="","",VLOOKUP(B504,Reject!A:Q,14,0))</f>
        <v/>
      </c>
      <c r="O504" s="2" t="str">
        <f>IF(B504="","",VLOOKUP(B504,Reject!A:Q,15,0))</f>
        <v/>
      </c>
      <c r="P504" s="1" t="str">
        <f>IF(B504="","",VLOOKUP(B504,Reject!A:Q,16,0))</f>
        <v/>
      </c>
      <c r="Q504" s="1" t="str">
        <f>IF(B504="","",VLOOKUP(B504,Reject!A:Q,17,0))</f>
        <v/>
      </c>
      <c r="R504" s="72" t="str">
        <f t="shared" si="7"/>
        <v/>
      </c>
    </row>
    <row r="505" spans="1:18" s="6" customFormat="1" ht="48" customHeight="1">
      <c r="A505" s="108"/>
      <c r="B505" s="50"/>
      <c r="C505" s="50"/>
      <c r="D505" s="50"/>
      <c r="E505" s="50"/>
      <c r="F505" s="50"/>
      <c r="G505" s="50"/>
      <c r="H505" s="50"/>
      <c r="I505" s="50"/>
      <c r="J505" s="50"/>
      <c r="K505" s="52"/>
      <c r="L505" s="52"/>
      <c r="M505" s="50"/>
      <c r="N505" s="50"/>
      <c r="O505" s="52"/>
      <c r="P505" s="105"/>
      <c r="Q505" s="52"/>
      <c r="R505" s="107"/>
    </row>
  </sheetData>
  <customSheetViews>
    <customSheetView guid="{CA5E68D8-9E94-49AD-B12D-E49A10E46082}" scale="85" showGridLines="0" showRowCol="0">
      <pane xSplit="1" ySplit="3" topLeftCell="B4" activePane="bottomRight" state="frozen"/>
      <selection pane="bottomRight" activeCell="B3" sqref="B3"/>
      <pageMargins left="0.7" right="0.7" top="0.75" bottom="0.75" header="0.3" footer="0.3"/>
    </customSheetView>
  </customSheetViews>
  <conditionalFormatting sqref="B4:R504">
    <cfRule type="expression" dxfId="4" priority="1">
      <formula>ISEVEN($B4)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221AC-360E-4612-902A-B7C85E16FBE5}">
  <sheetPr codeName="Sheet11"/>
  <dimension ref="A1:AK90"/>
  <sheetViews>
    <sheetView showGridLines="0" showRowColHeaders="0" rightToLeft="1" zoomScale="70" zoomScaleNormal="70" workbookViewId="0">
      <pane xSplit="11" ySplit="55" topLeftCell="AK56" activePane="bottomRight" state="frozen"/>
      <selection pane="topRight" activeCell="L1" sqref="L1"/>
      <selection pane="bottomLeft" activeCell="A56" sqref="A56"/>
      <selection pane="bottomRight" activeCell="E63" sqref="E63"/>
    </sheetView>
  </sheetViews>
  <sheetFormatPr defaultColWidth="8.875" defaultRowHeight="14.25"/>
  <cols>
    <col min="1" max="1" width="32.875" style="24" customWidth="1"/>
    <col min="2" max="2" width="40" style="1" customWidth="1"/>
    <col min="3" max="3" width="23.125" style="1" customWidth="1"/>
    <col min="4" max="4" width="30.125" style="1" customWidth="1"/>
    <col min="5" max="5" width="31.125" style="1" customWidth="1"/>
    <col min="6" max="6" width="39" style="1" customWidth="1"/>
    <col min="7" max="7" width="35.875" style="1" customWidth="1"/>
    <col min="8" max="8" width="45.75" style="1" customWidth="1"/>
    <col min="9" max="9" width="62.125" style="1" customWidth="1"/>
    <col min="10" max="10" width="36.75" style="1" customWidth="1"/>
    <col min="11" max="11" width="46.75" style="1" customWidth="1"/>
    <col min="12" max="12" width="47.25" style="1" customWidth="1"/>
    <col min="13" max="13" width="8.875" style="1"/>
    <col min="14" max="14" width="22.125" style="1" customWidth="1"/>
    <col min="15" max="15" width="23.25" style="1" customWidth="1"/>
    <col min="16" max="16" width="14.125" style="1" customWidth="1"/>
    <col min="17" max="17" width="4.75" style="1" customWidth="1"/>
    <col min="18" max="26" width="8.875" style="1"/>
    <col min="27" max="27" width="16.375" style="67" bestFit="1" customWidth="1"/>
    <col min="28" max="28" width="12.375" style="67" customWidth="1"/>
    <col min="29" max="29" width="15.75" style="67" customWidth="1"/>
    <col min="30" max="30" width="22.875" style="67" customWidth="1"/>
    <col min="31" max="31" width="24.75" style="67" customWidth="1"/>
    <col min="32" max="32" width="31.375" style="67" customWidth="1"/>
    <col min="33" max="33" width="11.75" style="67" customWidth="1"/>
    <col min="34" max="34" width="16" style="67" customWidth="1"/>
    <col min="35" max="35" width="15.625" style="67" customWidth="1"/>
    <col min="36" max="36" width="13.25" style="67" customWidth="1"/>
    <col min="37" max="37" width="45.25" style="1" customWidth="1"/>
    <col min="38" max="16384" width="8.875" style="1"/>
  </cols>
  <sheetData>
    <row r="1" spans="1:37" ht="50.1" customHeight="1">
      <c r="A1" s="104"/>
      <c r="AA1" s="67">
        <f t="shared" ref="AA1:AJ1" si="0">COUNTA(AA3:AA52)</f>
        <v>3</v>
      </c>
      <c r="AB1" s="67">
        <f t="shared" si="0"/>
        <v>2</v>
      </c>
      <c r="AC1" s="67">
        <f t="shared" si="0"/>
        <v>3</v>
      </c>
      <c r="AD1" s="67">
        <f t="shared" si="0"/>
        <v>25</v>
      </c>
      <c r="AE1" s="67">
        <f t="shared" si="0"/>
        <v>15</v>
      </c>
      <c r="AF1" s="67">
        <f t="shared" si="0"/>
        <v>27</v>
      </c>
      <c r="AG1" s="67">
        <f t="shared" si="0"/>
        <v>27</v>
      </c>
      <c r="AH1" s="67">
        <f t="shared" si="0"/>
        <v>3</v>
      </c>
      <c r="AI1" s="67">
        <f t="shared" si="0"/>
        <v>1</v>
      </c>
      <c r="AJ1" s="67">
        <f t="shared" si="0"/>
        <v>1</v>
      </c>
    </row>
    <row r="2" spans="1:37" ht="50.1" customHeight="1">
      <c r="B2" s="87"/>
      <c r="C2" s="87"/>
      <c r="D2" s="87"/>
      <c r="E2" s="87"/>
      <c r="G2" s="97"/>
      <c r="H2" s="98"/>
      <c r="I2" s="98"/>
      <c r="J2" s="98"/>
      <c r="K2" s="98"/>
      <c r="L2" s="98"/>
      <c r="M2" s="98"/>
      <c r="N2" s="98"/>
      <c r="O2" s="236"/>
      <c r="P2" s="236"/>
      <c r="AA2" s="64" t="s">
        <v>1</v>
      </c>
      <c r="AB2" s="64" t="s">
        <v>8</v>
      </c>
      <c r="AC2" s="64" t="s">
        <v>2559</v>
      </c>
      <c r="AD2" s="64" t="s">
        <v>21</v>
      </c>
      <c r="AE2" s="64" t="s">
        <v>0</v>
      </c>
      <c r="AF2" s="64" t="s">
        <v>22</v>
      </c>
      <c r="AG2" s="64" t="s">
        <v>70</v>
      </c>
      <c r="AH2" s="64" t="s">
        <v>3</v>
      </c>
      <c r="AI2" s="64" t="s">
        <v>2564</v>
      </c>
      <c r="AJ2" s="64" t="s">
        <v>2557</v>
      </c>
      <c r="AK2" s="64" t="s">
        <v>2739</v>
      </c>
    </row>
    <row r="3" spans="1:37" ht="50.1" customHeight="1">
      <c r="AA3" s="67" t="s">
        <v>23</v>
      </c>
      <c r="AB3" s="67" t="s">
        <v>155</v>
      </c>
      <c r="AC3" s="67" t="s">
        <v>2566</v>
      </c>
      <c r="AD3" s="67" t="s">
        <v>58</v>
      </c>
      <c r="AE3" s="67" t="s">
        <v>40</v>
      </c>
      <c r="AF3" s="67" t="s">
        <v>34</v>
      </c>
      <c r="AG3" s="67">
        <v>8</v>
      </c>
      <c r="AH3" s="67" t="s">
        <v>72</v>
      </c>
      <c r="AI3" s="67" t="s">
        <v>2569</v>
      </c>
      <c r="AJ3" s="67" t="s">
        <v>2570</v>
      </c>
      <c r="AK3" s="67" t="s">
        <v>2742</v>
      </c>
    </row>
    <row r="4" spans="1:37" ht="43.5" customHeight="1">
      <c r="N4" s="103">
        <v>2.0659722222222222E-2</v>
      </c>
      <c r="O4" s="99">
        <f>VALUE(N4)</f>
        <v>2.0659722222222222E-2</v>
      </c>
      <c r="P4" s="65" t="str">
        <f>IF(O4=0,"OK","NOTOK")</f>
        <v>NOTOK</v>
      </c>
      <c r="AA4" s="67" t="s">
        <v>50</v>
      </c>
      <c r="AB4" s="67" t="s">
        <v>25</v>
      </c>
      <c r="AC4" s="67" t="s">
        <v>2567</v>
      </c>
      <c r="AD4" s="67" t="s">
        <v>152</v>
      </c>
      <c r="AE4" s="67" t="s">
        <v>57</v>
      </c>
      <c r="AF4" s="67" t="s">
        <v>47</v>
      </c>
      <c r="AG4" s="67">
        <v>14</v>
      </c>
      <c r="AH4" s="67" t="s">
        <v>27</v>
      </c>
      <c r="AK4" s="67" t="s">
        <v>2743</v>
      </c>
    </row>
    <row r="5" spans="1:37">
      <c r="AA5" s="67" t="s">
        <v>24</v>
      </c>
      <c r="AC5" s="67" t="s">
        <v>2568</v>
      </c>
      <c r="AD5" s="67" t="s">
        <v>102</v>
      </c>
      <c r="AE5" s="67" t="s">
        <v>39</v>
      </c>
      <c r="AF5" s="67" t="s">
        <v>32</v>
      </c>
      <c r="AG5" s="67">
        <v>25</v>
      </c>
      <c r="AH5" s="67" t="s">
        <v>26</v>
      </c>
    </row>
    <row r="6" spans="1:37">
      <c r="AD6" s="67" t="s">
        <v>48</v>
      </c>
      <c r="AE6" s="67" t="s">
        <v>36</v>
      </c>
      <c r="AF6" s="67" t="s">
        <v>207</v>
      </c>
      <c r="AG6" s="67">
        <v>10</v>
      </c>
    </row>
    <row r="7" spans="1:37">
      <c r="AD7" s="67" t="s">
        <v>46</v>
      </c>
      <c r="AE7" s="67" t="s">
        <v>37</v>
      </c>
      <c r="AF7" s="67" t="s">
        <v>189</v>
      </c>
      <c r="AG7" s="67">
        <v>25</v>
      </c>
    </row>
    <row r="8" spans="1:37">
      <c r="AD8" s="67" t="s">
        <v>45</v>
      </c>
      <c r="AE8" s="67" t="s">
        <v>38</v>
      </c>
      <c r="AF8" s="67" t="s">
        <v>265</v>
      </c>
      <c r="AG8" s="67">
        <v>20</v>
      </c>
    </row>
    <row r="9" spans="1:37">
      <c r="AD9" s="67" t="s">
        <v>149</v>
      </c>
      <c r="AE9" s="67" t="s">
        <v>54</v>
      </c>
      <c r="AF9" s="67" t="s">
        <v>85</v>
      </c>
      <c r="AG9" s="67">
        <v>25</v>
      </c>
    </row>
    <row r="10" spans="1:37">
      <c r="AD10" s="67" t="s">
        <v>49</v>
      </c>
      <c r="AE10" s="67" t="s">
        <v>55</v>
      </c>
      <c r="AF10" s="67" t="s">
        <v>106</v>
      </c>
      <c r="AG10" s="67">
        <v>30</v>
      </c>
    </row>
    <row r="11" spans="1:37">
      <c r="AD11" s="67" t="s">
        <v>2572</v>
      </c>
      <c r="AE11" s="67" t="s">
        <v>95</v>
      </c>
      <c r="AF11" s="67" t="s">
        <v>107</v>
      </c>
      <c r="AG11" s="67">
        <v>30</v>
      </c>
    </row>
    <row r="12" spans="1:37">
      <c r="AD12" s="67" t="s">
        <v>52</v>
      </c>
      <c r="AE12" s="67" t="s">
        <v>150</v>
      </c>
      <c r="AF12" s="67" t="s">
        <v>194</v>
      </c>
      <c r="AG12" s="67">
        <v>35</v>
      </c>
    </row>
    <row r="13" spans="1:37">
      <c r="AD13" s="67" t="s">
        <v>56</v>
      </c>
      <c r="AE13" s="67" t="s">
        <v>151</v>
      </c>
      <c r="AF13" s="67" t="s">
        <v>266</v>
      </c>
      <c r="AG13" s="67">
        <v>7</v>
      </c>
    </row>
    <row r="14" spans="1:37">
      <c r="AD14" s="67" t="s">
        <v>86</v>
      </c>
      <c r="AE14" s="67" t="s">
        <v>147</v>
      </c>
      <c r="AF14" s="67" t="s">
        <v>264</v>
      </c>
      <c r="AG14" s="67">
        <v>15</v>
      </c>
    </row>
    <row r="15" spans="1:37">
      <c r="AD15" s="67" t="s">
        <v>51</v>
      </c>
      <c r="AE15" s="67" t="s">
        <v>41</v>
      </c>
      <c r="AF15" s="67" t="s">
        <v>31</v>
      </c>
      <c r="AG15" s="67">
        <v>15</v>
      </c>
    </row>
    <row r="16" spans="1:37">
      <c r="AD16" s="67" t="s">
        <v>59</v>
      </c>
      <c r="AE16" s="69" t="s">
        <v>153</v>
      </c>
      <c r="AF16" s="67" t="s">
        <v>28</v>
      </c>
      <c r="AG16" s="67">
        <v>25</v>
      </c>
    </row>
    <row r="17" spans="4:33" ht="6.75" customHeight="1">
      <c r="I17" s="67"/>
      <c r="AD17" s="67" t="s">
        <v>148</v>
      </c>
      <c r="AE17" s="67" t="s">
        <v>63</v>
      </c>
      <c r="AF17" s="67" t="s">
        <v>267</v>
      </c>
      <c r="AG17" s="67">
        <v>15</v>
      </c>
    </row>
    <row r="18" spans="4:33">
      <c r="AC18" s="69"/>
      <c r="AD18" s="67" t="s">
        <v>146</v>
      </c>
      <c r="AF18" s="67" t="s">
        <v>268</v>
      </c>
      <c r="AG18" s="67">
        <v>14</v>
      </c>
    </row>
    <row r="19" spans="4:33">
      <c r="AD19" s="67" t="s">
        <v>42</v>
      </c>
      <c r="AF19" s="67" t="s">
        <v>269</v>
      </c>
      <c r="AG19" s="67">
        <v>25</v>
      </c>
    </row>
    <row r="20" spans="4:33" ht="120.75" customHeight="1">
      <c r="AD20" s="67" t="s">
        <v>53</v>
      </c>
      <c r="AF20" s="67" t="s">
        <v>270</v>
      </c>
      <c r="AG20" s="67">
        <v>20</v>
      </c>
    </row>
    <row r="21" spans="4:33">
      <c r="AD21" s="67" t="s">
        <v>159</v>
      </c>
      <c r="AF21" s="67" t="s">
        <v>273</v>
      </c>
      <c r="AG21" s="67">
        <v>25</v>
      </c>
    </row>
    <row r="22" spans="4:33" ht="110.25" customHeight="1">
      <c r="AD22" s="67" t="s">
        <v>44</v>
      </c>
      <c r="AF22" s="67" t="s">
        <v>271</v>
      </c>
      <c r="AG22" s="67">
        <v>25</v>
      </c>
    </row>
    <row r="23" spans="4:33">
      <c r="AD23" s="67" t="s">
        <v>43</v>
      </c>
      <c r="AF23" s="67" t="s">
        <v>33</v>
      </c>
      <c r="AG23" s="67">
        <v>20</v>
      </c>
    </row>
    <row r="24" spans="4:33">
      <c r="AD24" s="67" t="s">
        <v>35</v>
      </c>
      <c r="AF24" s="67" t="s">
        <v>272</v>
      </c>
      <c r="AG24" s="67">
        <v>14</v>
      </c>
    </row>
    <row r="25" spans="4:33">
      <c r="AD25" s="67" t="s">
        <v>2686</v>
      </c>
      <c r="AF25" s="67" t="s">
        <v>30</v>
      </c>
      <c r="AG25" s="67">
        <v>14</v>
      </c>
    </row>
    <row r="26" spans="4:33">
      <c r="AD26" s="67" t="s">
        <v>2700</v>
      </c>
      <c r="AF26" s="67" t="s">
        <v>219</v>
      </c>
      <c r="AG26" s="67">
        <v>14</v>
      </c>
    </row>
    <row r="27" spans="4:33">
      <c r="AD27" s="67" t="s">
        <v>2842</v>
      </c>
      <c r="AF27" s="67" t="s">
        <v>2826</v>
      </c>
      <c r="AG27" s="67">
        <v>14</v>
      </c>
    </row>
    <row r="28" spans="4:33">
      <c r="AF28" s="67" t="s">
        <v>2815</v>
      </c>
      <c r="AG28" s="67">
        <v>7</v>
      </c>
    </row>
    <row r="29" spans="4:33" ht="105" customHeight="1">
      <c r="AA29" s="117"/>
      <c r="AF29" s="67" t="s">
        <v>2841</v>
      </c>
      <c r="AG29" s="67">
        <v>25</v>
      </c>
    </row>
    <row r="30" spans="4:33" ht="28.9" customHeight="1">
      <c r="D30" s="88"/>
      <c r="E30" s="88"/>
      <c r="AA30" s="64"/>
    </row>
    <row r="41" spans="27:27" ht="15.75">
      <c r="AA41" s="118"/>
    </row>
    <row r="42" spans="27:27" ht="15">
      <c r="AA42" s="64"/>
    </row>
    <row r="53" spans="27:27" ht="15.75">
      <c r="AA53" s="118"/>
    </row>
    <row r="54" spans="27:27" ht="15">
      <c r="AA54" s="64"/>
    </row>
    <row r="65" spans="27:27" ht="15.75">
      <c r="AA65" s="118"/>
    </row>
    <row r="66" spans="27:27" ht="15">
      <c r="AA66" s="64"/>
    </row>
    <row r="77" spans="27:27" ht="15.75">
      <c r="AA77" s="118"/>
    </row>
    <row r="78" spans="27:27" ht="15">
      <c r="AA78" s="64"/>
    </row>
    <row r="90" spans="27:27" ht="15">
      <c r="AA90" s="64"/>
    </row>
  </sheetData>
  <customSheetViews>
    <customSheetView guid="{CA5E68D8-9E94-49AD-B12D-E49A10E46082}" scale="65" showGridLines="0" showRowCol="0">
      <pane xSplit="10.971830985915492" ySplit="54" topLeftCell="AK56" activePane="bottomRight" state="frozen"/>
      <selection pane="bottomRight" activeCell="C41" sqref="C41"/>
      <pageMargins left="0.7" right="0.7" top="0.75" bottom="0.75" header="0.3" footer="0.3"/>
      <pageSetup orientation="portrait" r:id="rId1"/>
    </customSheetView>
  </customSheetViews>
  <mergeCells count="1">
    <mergeCell ref="O2:P2"/>
  </mergeCells>
  <pageMargins left="0.7" right="0.7" top="0.75" bottom="0.75" header="0.3" footer="0.3"/>
  <pageSetup orientation="portrait" r:id="rId2"/>
  <ignoredErrors>
    <ignoredError sqref="AA1" unlockedFormula="1"/>
  </ignoredErrors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Y135"/>
  <sheetViews>
    <sheetView showGridLines="0" showRowColHeaders="0" rightToLeft="1" topLeftCell="A64" zoomScale="80" zoomScaleNormal="80" workbookViewId="0">
      <selection activeCell="J3" sqref="J3"/>
    </sheetView>
  </sheetViews>
  <sheetFormatPr defaultColWidth="8.875" defaultRowHeight="14.25"/>
  <cols>
    <col min="1" max="1" width="2.25" style="24" customWidth="1"/>
    <col min="2" max="2" width="5.625" style="24" customWidth="1"/>
    <col min="3" max="3" width="26.25" style="24" bestFit="1" customWidth="1"/>
    <col min="4" max="4" width="11.375" style="24" bestFit="1" customWidth="1"/>
    <col min="5" max="5" width="1.75" style="24" customWidth="1"/>
    <col min="6" max="6" width="7.625" style="1" customWidth="1"/>
    <col min="7" max="7" width="19.625" style="78" bestFit="1" customWidth="1"/>
    <col min="8" max="8" width="9.375" style="24" customWidth="1"/>
    <col min="9" max="9" width="1.75" style="24" customWidth="1"/>
    <col min="10" max="10" width="8.875" style="1"/>
    <col min="11" max="11" width="19.625" style="78" bestFit="1" customWidth="1"/>
    <col min="12" max="12" width="22" style="24" bestFit="1" customWidth="1"/>
    <col min="13" max="13" width="1.75" style="24" customWidth="1"/>
    <col min="14" max="14" width="8.875" style="1"/>
    <col min="15" max="15" width="27" style="1" customWidth="1"/>
    <col min="16" max="16" width="10.75" style="1" customWidth="1"/>
    <col min="17" max="17" width="1.75" style="24" customWidth="1"/>
    <col min="18" max="18" width="8.875" style="24"/>
    <col min="19" max="19" width="14.25" style="24" customWidth="1"/>
    <col min="20" max="20" width="9.75" style="24" bestFit="1" customWidth="1"/>
    <col min="21" max="21" width="10.75" style="119" customWidth="1"/>
    <col min="22" max="22" width="18" style="119" customWidth="1"/>
    <col min="23" max="23" width="1.125" style="119" customWidth="1"/>
    <col min="24" max="24" width="15.875" style="1" customWidth="1"/>
    <col min="25" max="16384" width="8.875" style="24"/>
  </cols>
  <sheetData>
    <row r="2" spans="1:25">
      <c r="G2" s="1">
        <f>COUNT(Data!B:B)</f>
        <v>5</v>
      </c>
      <c r="K2" s="1">
        <f>COUNT(J4:J15)</f>
        <v>4</v>
      </c>
    </row>
    <row r="3" spans="1:25" ht="33.6" customHeight="1">
      <c r="A3" s="79"/>
      <c r="B3" s="29" t="s">
        <v>62</v>
      </c>
      <c r="C3" s="29" t="s">
        <v>22</v>
      </c>
      <c r="D3" s="29" t="s">
        <v>73</v>
      </c>
      <c r="E3" s="79"/>
      <c r="F3" s="29" t="s">
        <v>62</v>
      </c>
      <c r="G3" s="29" t="s">
        <v>110</v>
      </c>
      <c r="H3" s="29" t="s">
        <v>105</v>
      </c>
      <c r="I3" s="79"/>
      <c r="J3" s="29" t="s">
        <v>111</v>
      </c>
      <c r="K3" s="29" t="s">
        <v>112</v>
      </c>
      <c r="L3" s="29" t="str">
        <f>Trend!D5</f>
        <v>وردین پازن</v>
      </c>
      <c r="M3" s="79"/>
      <c r="N3" s="29" t="s">
        <v>111</v>
      </c>
      <c r="O3" s="29" t="s">
        <v>22</v>
      </c>
      <c r="P3" s="29" t="s">
        <v>105</v>
      </c>
      <c r="Q3" s="79"/>
      <c r="R3" s="29" t="s">
        <v>62</v>
      </c>
      <c r="S3" s="29" t="s">
        <v>2633</v>
      </c>
      <c r="T3" s="29" t="s">
        <v>2634</v>
      </c>
      <c r="U3" s="29" t="s">
        <v>2737</v>
      </c>
      <c r="V3" s="29" t="s">
        <v>2738</v>
      </c>
      <c r="W3" s="176"/>
      <c r="X3" s="29" t="s">
        <v>2635</v>
      </c>
      <c r="Y3" s="29" t="s">
        <v>2634</v>
      </c>
    </row>
    <row r="4" spans="1:25">
      <c r="A4" s="80"/>
      <c r="B4" s="1">
        <f>IF(D4="","",RANK(D4,$D$4:$D$35)+COUNTIF($D$4:D4,D4)-1)</f>
        <v>13</v>
      </c>
      <c r="C4" s="1" t="str" cm="2">
        <f t="array" ref="C4:C25">_xlfn.UNIQUE(Data!E4:E4997)</f>
        <v>فرداد شیمی کاوش</v>
      </c>
      <c r="D4" s="25">
        <f>IFERROR(AVERAGEIFS(Data!AI:AI,Data!E:E,C4),"")</f>
        <v>99.300694444444446</v>
      </c>
      <c r="E4" s="80"/>
      <c r="F4" s="1">
        <f>IF($G$2=0,"",IF(COUNT($F$3:F3)+1&gt;$G$2,"",COUNT($F$3:F3)+1))</f>
        <v>1</v>
      </c>
      <c r="G4" s="81" t="str">
        <f>IF(F4="","",VLOOKUP(F4,Data!B:N,13,0))</f>
        <v>1404/02/30</v>
      </c>
      <c r="H4" s="82">
        <f>IF(F4="","",VLOOKUP(F4,Data!B:AI,34,0))</f>
        <v>100</v>
      </c>
      <c r="I4" s="80"/>
      <c r="J4" s="1" t="str">
        <f>IF(L4="","",RANK(L4,$L$4:$L$15)+COUNTIF($L$4:L4,L4)-1)</f>
        <v/>
      </c>
      <c r="K4" s="81" t="str" cm="2">
        <f t="array" ref="K4:K15">_xlfn.UNIQUE(Data!AL4:AL997)</f>
        <v>1404/01</v>
      </c>
      <c r="L4" s="82" t="str">
        <f>IFERROR(AVERAGEIFS(Data!AI:AI,Data!AL:AL,K4,Data!E:E,$L$3),"")</f>
        <v/>
      </c>
      <c r="M4" s="80"/>
      <c r="N4" s="1" t="str">
        <f>IF($O$2=0,"",IF(COUNT($N$3:N3)+1&gt;$O$2,"",COUNT($N$3:N3)+1))</f>
        <v/>
      </c>
      <c r="Q4" s="80"/>
      <c r="R4" s="1">
        <v>1</v>
      </c>
      <c r="S4" s="1" t="str" cm="2">
        <f t="array" ref="S4:S15">_xlfn.UNIQUE(Data!AL4:AL1069)</f>
        <v>1404/01</v>
      </c>
      <c r="T4" s="202">
        <f>IF(S4=0,"",IF(S4="","",AVERAGEIFS(Data!AM:AM,Data!AL:AL,S4)))</f>
        <v>0</v>
      </c>
      <c r="U4" s="203">
        <f>IF(S4=0,"",IF(S4="","",10))</f>
        <v>10</v>
      </c>
      <c r="V4" s="203">
        <f>IF(S4=0,"",IF(S4="","",20))</f>
        <v>20</v>
      </c>
      <c r="W4" s="121"/>
      <c r="X4" s="1" t="str">
        <f>IF(Y4="","","سه ماهه اول")</f>
        <v>سه ماهه اول</v>
      </c>
      <c r="Y4" s="202">
        <f>IFERROR(AVERAGE(T4:T6),"")</f>
        <v>0</v>
      </c>
    </row>
    <row r="5" spans="1:25">
      <c r="A5" s="80"/>
      <c r="B5" s="1">
        <f>IF(D5="","",RANK(D5,$D$4:$D$35)+COUNTIF($D$4:D5,D5)-1)</f>
        <v>1</v>
      </c>
      <c r="C5" s="1" t="str">
        <v>پترواکتان ایساتیس</v>
      </c>
      <c r="D5" s="25">
        <f>IFERROR(AVERAGEIFS(Data!AI:AI,Data!E:E,C5),"")</f>
        <v>100</v>
      </c>
      <c r="E5" s="80"/>
      <c r="F5" s="1">
        <f>IF($G$2=0,"",IF(COUNT($F$3:F4)+1&gt;$G$2,"",COUNT($F$3:F4)+1))</f>
        <v>2</v>
      </c>
      <c r="G5" s="81" t="str">
        <f>IF(F5="","",VLOOKUP(F5,Data!B:N,13,0))</f>
        <v>1404/07/15</v>
      </c>
      <c r="H5" s="82">
        <f>IF(F5="","",VLOOKUP(F5,Data!B:AI,34,0))</f>
        <v>100</v>
      </c>
      <c r="I5" s="80"/>
      <c r="J5" s="1">
        <f>IF(L5="","",RANK(L5,$L$4:$L$15)+COUNTIF($L$4:L5,L5)-1)</f>
        <v>1</v>
      </c>
      <c r="K5" s="81" t="str">
        <v>1404/02</v>
      </c>
      <c r="L5" s="82">
        <f>IFERROR(AVERAGEIFS(Data!AI:AI,Data!AL:AL,K5,Data!E:E,$L$3),"")</f>
        <v>100</v>
      </c>
      <c r="M5" s="80"/>
      <c r="N5" s="1" t="str">
        <f>IF($O$2=0,"",IF(COUNT($N$3:N4)+1&gt;$O$2,"",COUNT($N$3:N4)+1))</f>
        <v/>
      </c>
      <c r="Q5" s="80"/>
      <c r="R5" s="1">
        <v>2</v>
      </c>
      <c r="S5" s="1" t="str">
        <v>1404/02</v>
      </c>
      <c r="T5" s="202">
        <f>IF(S5=0,"",IF(S5="","",AVERAGEIFS(Data!AM:AM,Data!AL:AL,S5)))</f>
        <v>0</v>
      </c>
      <c r="U5" s="203">
        <f t="shared" ref="U5:U15" si="0">IF(S5=0,"",IF(S5="","",10))</f>
        <v>10</v>
      </c>
      <c r="V5" s="203">
        <f t="shared" ref="V5:V15" si="1">IF(S5=0,"",IF(S5="","",20))</f>
        <v>20</v>
      </c>
      <c r="W5" s="121"/>
      <c r="X5" s="1" t="str">
        <f>IF(Y5="","","سه ماهه دوم")</f>
        <v>سه ماهه دوم</v>
      </c>
      <c r="Y5" s="202">
        <f>IFERROR(AVERAGE(T7:T9),"")</f>
        <v>0</v>
      </c>
    </row>
    <row r="6" spans="1:25">
      <c r="A6" s="80"/>
      <c r="B6" s="1">
        <f>IF(D6="","",RANK(D6,$D$4:$D$35)+COUNTIF($D$4:D6,D6)-1)</f>
        <v>19</v>
      </c>
      <c r="C6" s="1" t="str">
        <v>وردین پازن</v>
      </c>
      <c r="D6" s="25">
        <f>IFERROR(AVERAGEIFS(Data!AI:AI,Data!E:E,C6),"")</f>
        <v>96.677777777777777</v>
      </c>
      <c r="E6" s="80"/>
      <c r="F6" s="1">
        <f>IF($G$2=0,"",IF(COUNT($F$3:F5)+1&gt;$G$2,"",COUNT($F$3:F5)+1))</f>
        <v>3</v>
      </c>
      <c r="G6" s="81" t="str">
        <f>IF(F6="","",VLOOKUP(F6,Data!B:N,13,0))</f>
        <v>1404/11/01</v>
      </c>
      <c r="H6" s="82">
        <f>IF(F6="","",VLOOKUP(F6,Data!B:AI,34,0))</f>
        <v>94.5</v>
      </c>
      <c r="I6" s="80"/>
      <c r="J6" s="1" t="str">
        <f>IF(L6="","",RANK(L6,$L$4:$L$15)+COUNTIF($L$4:L6,L6)-1)</f>
        <v/>
      </c>
      <c r="K6" s="81" t="str">
        <v>1404/03</v>
      </c>
      <c r="L6" s="82" t="str">
        <f>IFERROR(AVERAGEIFS(Data!AI:AI,Data!AL:AL,K6,Data!E:E,$L$3),"")</f>
        <v/>
      </c>
      <c r="M6" s="80"/>
      <c r="N6" s="1" t="str">
        <f>IF($O$2=0,"",IF(COUNT($N$3:N5)+1&gt;$O$2,"",COUNT($N$3:N5)+1))</f>
        <v/>
      </c>
      <c r="Q6" s="80"/>
      <c r="R6" s="1">
        <v>3</v>
      </c>
      <c r="S6" s="1" t="str">
        <v>1404/03</v>
      </c>
      <c r="T6" s="202">
        <f>IF(S6=0,"",IF(S6="","",AVERAGEIFS(Data!AM:AM,Data!AL:AL,S6)))</f>
        <v>0</v>
      </c>
      <c r="U6" s="203">
        <f t="shared" si="0"/>
        <v>10</v>
      </c>
      <c r="V6" s="203">
        <f t="shared" si="1"/>
        <v>20</v>
      </c>
      <c r="W6" s="121"/>
      <c r="X6" s="1" t="str">
        <f>IF(Y6="","","سه ماهه سوم")</f>
        <v>سه ماهه سوم</v>
      </c>
      <c r="Y6" s="202">
        <f>IFERROR(AVERAGE(T10:T12),"")</f>
        <v>17.748809523809523</v>
      </c>
    </row>
    <row r="7" spans="1:25">
      <c r="A7" s="80"/>
      <c r="B7" s="1">
        <f>IF(D7="","",RANK(D7,$D$4:$D$35)+COUNTIF($D$4:D7,D7)-1)</f>
        <v>2</v>
      </c>
      <c r="C7" s="1" t="str">
        <v>پودرهای میکرونیزه ایران</v>
      </c>
      <c r="D7" s="25">
        <f>IFERROR(AVERAGEIFS(Data!AI:AI,Data!E:E,C7),"")</f>
        <v>100</v>
      </c>
      <c r="E7" s="80"/>
      <c r="F7" s="1">
        <f>IF($G$2=0,"",IF(COUNT($F$3:F6)+1&gt;$G$2,"",COUNT($F$3:F6)+1))</f>
        <v>4</v>
      </c>
      <c r="G7" s="81" t="str">
        <f>IF(F7="","",VLOOKUP(F7,Data!B:N,13,0))</f>
        <v>1404/08/10</v>
      </c>
      <c r="H7" s="82">
        <f>IF(F7="","",VLOOKUP(F7,Data!B:AI,34,0))</f>
        <v>100</v>
      </c>
      <c r="I7" s="80"/>
      <c r="J7" s="1" t="str">
        <f>IF(L7="","",RANK(L7,$L$4:$L$15)+COUNTIF($L$4:L7,L7)-1)</f>
        <v/>
      </c>
      <c r="K7" s="81" t="str">
        <v>1404/04</v>
      </c>
      <c r="L7" s="82" t="str">
        <f>IFERROR(AVERAGEIFS(Data!AI:AI,Data!AL:AL,K7,Data!E:E,$L$3),"")</f>
        <v/>
      </c>
      <c r="M7" s="80"/>
      <c r="N7" s="1" t="str">
        <f>IF($O$2=0,"",IF(COUNT($N$3:N6)+1&gt;$O$2,"",COUNT($N$3:N6)+1))</f>
        <v/>
      </c>
      <c r="Q7" s="80"/>
      <c r="R7" s="1">
        <v>4</v>
      </c>
      <c r="S7" s="1" t="str">
        <v>1404/04</v>
      </c>
      <c r="T7" s="202">
        <f>IF(S7=0,"",IF(S7="","",AVERAGEIFS(Data!AM:AM,Data!AL:AL,S7)))</f>
        <v>0</v>
      </c>
      <c r="U7" s="203">
        <f t="shared" si="0"/>
        <v>10</v>
      </c>
      <c r="V7" s="203">
        <f t="shared" si="1"/>
        <v>20</v>
      </c>
      <c r="W7" s="121"/>
      <c r="X7" s="1" t="str">
        <f>IF(Y7="","","سه ماهه چهارم")</f>
        <v>سه ماهه چهارم</v>
      </c>
      <c r="Y7" s="202">
        <f>IFERROR(AVERAGE(T13:T15),"")</f>
        <v>4.5054945054945055</v>
      </c>
    </row>
    <row r="8" spans="1:25">
      <c r="A8" s="80"/>
      <c r="B8" s="1">
        <f>IF(D8="","",RANK(D8,$D$4:$D$35)+COUNTIF($D$4:D8,D8)-1)</f>
        <v>12</v>
      </c>
      <c r="C8" s="1" t="str">
        <v>پلاستیک ماشین الوان</v>
      </c>
      <c r="D8" s="25">
        <f>IFERROR(AVERAGEIFS(Data!AI:AI,Data!E:E,C8),"")</f>
        <v>99.454545454545453</v>
      </c>
      <c r="E8" s="80"/>
      <c r="F8" s="1">
        <f>IF($G$2=0,"",IF(COUNT($F$3:F7)+1&gt;$G$2,"",COUNT($F$3:F7)+1))</f>
        <v>5</v>
      </c>
      <c r="G8" s="81" t="str">
        <f>IF(F8="","",VLOOKUP(F8,Data!B:N,13,0))</f>
        <v>1404/11/18</v>
      </c>
      <c r="H8" s="82">
        <f>IF(F8="","",VLOOKUP(F8,Data!B:AI,34,0))</f>
        <v>88.888888888888886</v>
      </c>
      <c r="I8" s="80"/>
      <c r="J8" s="1" t="str">
        <f>IF(L8="","",RANK(L8,$L$4:$L$15)+COUNTIF($L$4:L8,L8)-1)</f>
        <v/>
      </c>
      <c r="K8" s="81" t="str">
        <v>1404/05</v>
      </c>
      <c r="L8" s="82" t="str">
        <f>IFERROR(AVERAGEIFS(Data!AI:AI,Data!AL:AL,K8,Data!E:E,$L$3),"")</f>
        <v/>
      </c>
      <c r="M8" s="80"/>
      <c r="N8" s="1" t="str">
        <f>IF($O$2=0,"",IF(COUNT($N$3:N7)+1&gt;$O$2,"",COUNT($N$3:N7)+1))</f>
        <v/>
      </c>
      <c r="Q8" s="80"/>
      <c r="R8" s="1">
        <v>5</v>
      </c>
      <c r="S8" s="1" t="str">
        <v>1404/05</v>
      </c>
      <c r="T8" s="202">
        <f>IF(S8=0,"",IF(S8="","",AVERAGEIFS(Data!AM:AM,Data!AL:AL,S8)))</f>
        <v>0</v>
      </c>
      <c r="U8" s="203">
        <f t="shared" si="0"/>
        <v>10</v>
      </c>
      <c r="V8" s="203">
        <f t="shared" si="1"/>
        <v>20</v>
      </c>
      <c r="W8" s="121"/>
      <c r="X8" s="89"/>
      <c r="Y8" s="27"/>
    </row>
    <row r="9" spans="1:25">
      <c r="A9" s="80"/>
      <c r="B9" s="1">
        <f>IF(D9="","",RANK(D9,$D$4:$D$35)+COUNTIF($D$4:D9,D9)-1)</f>
        <v>15</v>
      </c>
      <c r="C9" s="1" t="str">
        <v>پتروشیمی پارس</v>
      </c>
      <c r="D9" s="25">
        <f>IFERROR(AVERAGEIFS(Data!AI:AI,Data!E:E,C9),"")</f>
        <v>98.458333333333343</v>
      </c>
      <c r="E9" s="80"/>
      <c r="F9" s="1" t="str">
        <f>IF($G$2=0,"",IF(COUNT($F$3:F8)+1&gt;$G$2,"",COUNT($F$3:F8)+1))</f>
        <v/>
      </c>
      <c r="G9" s="81" t="str">
        <f>IF(F9="","",VLOOKUP(F9,Data!B:N,13,0))</f>
        <v/>
      </c>
      <c r="H9" s="82" t="str">
        <f>IF(F9="","",VLOOKUP(F9,Data!B:AI,34,0))</f>
        <v/>
      </c>
      <c r="I9" s="80"/>
      <c r="J9" s="1" t="str">
        <f>IF(L9="","",RANK(L9,$L$4:$L$15)+COUNTIF($L$4:L9,L9)-1)</f>
        <v/>
      </c>
      <c r="K9" s="81" t="str">
        <v>1404/06</v>
      </c>
      <c r="L9" s="82" t="str">
        <f>IFERROR(AVERAGEIFS(Data!AI:AI,Data!AL:AL,K9,Data!E:E,$L$3),"")</f>
        <v/>
      </c>
      <c r="M9" s="80"/>
      <c r="N9" s="1" t="str">
        <f>IF($O$2=0,"",IF(COUNT($N$3:N8)+1&gt;$O$2,"",COUNT($N$3:N8)+1))</f>
        <v/>
      </c>
      <c r="Q9" s="80"/>
      <c r="R9" s="1">
        <v>6</v>
      </c>
      <c r="S9" s="1" t="str">
        <v>1404/06</v>
      </c>
      <c r="T9" s="202">
        <f>IF(S9=0,"",IF(S9="","",AVERAGEIFS(Data!AM:AM,Data!AL:AL,S9)))</f>
        <v>0</v>
      </c>
      <c r="U9" s="203">
        <f t="shared" si="0"/>
        <v>10</v>
      </c>
      <c r="V9" s="203">
        <f t="shared" si="1"/>
        <v>20</v>
      </c>
      <c r="W9" s="121"/>
    </row>
    <row r="10" spans="1:25">
      <c r="A10" s="80"/>
      <c r="B10" s="1">
        <f>IF(D10="","",RANK(D10,$D$4:$D$35)+COUNTIF($D$4:D10,D10)-1)</f>
        <v>3</v>
      </c>
      <c r="C10" s="1" t="str">
        <v>امیاپارس</v>
      </c>
      <c r="D10" s="25">
        <f>IFERROR(AVERAGEIFS(Data!AI:AI,Data!E:E,C10),"")</f>
        <v>100</v>
      </c>
      <c r="E10" s="80"/>
      <c r="F10" s="1" t="str">
        <f>IF($G$2=0,"",IF(COUNT($F$3:F9)+1&gt;$G$2,"",COUNT($F$3:F9)+1))</f>
        <v/>
      </c>
      <c r="G10" s="81" t="str">
        <f>IF(F10="","",VLOOKUP(F10,Data!B:N,13,0))</f>
        <v/>
      </c>
      <c r="H10" s="82" t="str">
        <f>IF(F10="","",VLOOKUP(F10,Data!B:AI,34,0))</f>
        <v/>
      </c>
      <c r="I10" s="80"/>
      <c r="J10" s="1">
        <f>IF(L10="","",RANK(L10,$L$4:$L$15)+COUNTIF($L$4:L10,L10)-1)</f>
        <v>2</v>
      </c>
      <c r="K10" s="81" t="str">
        <v>1404/07</v>
      </c>
      <c r="L10" s="82">
        <f>IFERROR(AVERAGEIFS(Data!AI:AI,Data!AL:AL,K10,Data!E:E,$L$3),"")</f>
        <v>100</v>
      </c>
      <c r="M10" s="80"/>
      <c r="N10" s="1" t="str">
        <f>IF($O$2=0,"",IF(COUNT($N$3:N9)+1&gt;$O$2,"",COUNT($N$3:N9)+1))</f>
        <v/>
      </c>
      <c r="Q10" s="80"/>
      <c r="R10" s="1">
        <v>7</v>
      </c>
      <c r="S10" s="1" t="str">
        <v>1404/07</v>
      </c>
      <c r="T10" s="202">
        <f>IF(S10=0,"",IF(S10="","",AVERAGEIFS(Data!AM:AM,Data!AL:AL,S10)))</f>
        <v>0</v>
      </c>
      <c r="U10" s="203">
        <f t="shared" si="0"/>
        <v>10</v>
      </c>
      <c r="V10" s="203">
        <f t="shared" si="1"/>
        <v>20</v>
      </c>
      <c r="W10" s="121"/>
    </row>
    <row r="11" spans="1:25">
      <c r="A11" s="80"/>
      <c r="B11" s="1">
        <f>IF(D11="","",RANK(D11,$D$4:$D$35)+COUNTIF($D$4:D11,D11)-1)</f>
        <v>18</v>
      </c>
      <c r="C11" s="1" t="str">
        <v>پودرسازان</v>
      </c>
      <c r="D11" s="25">
        <f>IFERROR(AVERAGEIFS(Data!AI:AI,Data!E:E,C11),"")</f>
        <v>98.038259958071265</v>
      </c>
      <c r="E11" s="80"/>
      <c r="F11" s="1" t="str">
        <f>IF($G$2=0,"",IF(COUNT($F$3:F10)+1&gt;$G$2,"",COUNT($F$3:F10)+1))</f>
        <v/>
      </c>
      <c r="G11" s="81" t="str">
        <f>IF(F11="","",VLOOKUP(F11,Data!B:N,13,0))</f>
        <v/>
      </c>
      <c r="H11" s="82" t="str">
        <f>IF(F11="","",VLOOKUP(F11,Data!B:AI,34,0))</f>
        <v/>
      </c>
      <c r="I11" s="80"/>
      <c r="J11" s="1">
        <f>IF(L11="","",RANK(L11,$L$4:$L$15)+COUNTIF($L$4:L11,L11)-1)</f>
        <v>3</v>
      </c>
      <c r="K11" s="81" t="str">
        <v>1404/08</v>
      </c>
      <c r="L11" s="82">
        <f>IFERROR(AVERAGEIFS(Data!AI:AI,Data!AL:AL,K11,Data!E:E,$L$3),"")</f>
        <v>100</v>
      </c>
      <c r="M11" s="80"/>
      <c r="N11" s="1" t="str">
        <f>IF($O$2=0,"",IF(COUNT($N$3:N10)+1&gt;$O$2,"",COUNT($N$3:N10)+1))</f>
        <v/>
      </c>
      <c r="Q11" s="80"/>
      <c r="R11" s="1">
        <v>8</v>
      </c>
      <c r="S11" s="1" t="str">
        <v>1404/08</v>
      </c>
      <c r="T11" s="202">
        <f>IF(S11=0,"",IF(S11="","",AVERAGEIFS(Data!AM:AM,Data!AL:AL,S11)))</f>
        <v>4.9428571428571431</v>
      </c>
      <c r="U11" s="203">
        <f t="shared" si="0"/>
        <v>10</v>
      </c>
      <c r="V11" s="203">
        <f t="shared" si="1"/>
        <v>20</v>
      </c>
      <c r="W11" s="121"/>
    </row>
    <row r="12" spans="1:25">
      <c r="A12" s="80"/>
      <c r="B12" s="1">
        <f>IF(D12="","",RANK(D12,$D$4:$D$35)+COUNTIF($D$4:D12,D12)-1)</f>
        <v>21</v>
      </c>
      <c r="C12" s="1" t="str">
        <v>بازرگانی عبدالهیان</v>
      </c>
      <c r="D12" s="25">
        <f>IFERROR(AVERAGEIFS(Data!AI:AI,Data!E:E,C12),"")</f>
        <v>78.01204819277109</v>
      </c>
      <c r="E12" s="80"/>
      <c r="F12" s="1" t="str">
        <f>IF($G$2=0,"",IF(COUNT($F$3:F11)+1&gt;$G$2,"",COUNT($F$3:F11)+1))</f>
        <v/>
      </c>
      <c r="G12" s="81" t="str">
        <f>IF(F12="","",VLOOKUP(F12,Data!B:N,13,0))</f>
        <v/>
      </c>
      <c r="H12" s="82" t="str">
        <f>IF(F12="","",VLOOKUP(F12,Data!B:AI,34,0))</f>
        <v/>
      </c>
      <c r="I12" s="80"/>
      <c r="J12" s="1" t="str">
        <f>IF(L12="","",RANK(L12,$L$4:$L$15)+COUNTIF($L$4:L12,L12)-1)</f>
        <v/>
      </c>
      <c r="K12" s="81" t="str">
        <v>1404/09</v>
      </c>
      <c r="L12" s="82" t="str">
        <f>IFERROR(AVERAGEIFS(Data!AI:AI,Data!AL:AL,K12,Data!E:E,$L$3),"")</f>
        <v/>
      </c>
      <c r="M12" s="80"/>
      <c r="N12" s="1" t="str">
        <f>IF($O$2=0,"",IF(COUNT($N$3:N11)+1&gt;$O$2,"",COUNT($N$3:N11)+1))</f>
        <v/>
      </c>
      <c r="Q12" s="80"/>
      <c r="R12" s="1">
        <v>9</v>
      </c>
      <c r="S12" s="1" t="str">
        <v>1404/09</v>
      </c>
      <c r="T12" s="202">
        <f>IF(S12=0,"",IF(S12="","",AVERAGEIFS(Data!AM:AM,Data!AL:AL,S12)))</f>
        <v>48.303571428571431</v>
      </c>
      <c r="U12" s="203">
        <f t="shared" si="0"/>
        <v>10</v>
      </c>
      <c r="V12" s="203">
        <f t="shared" si="1"/>
        <v>20</v>
      </c>
      <c r="W12" s="121"/>
    </row>
    <row r="13" spans="1:25">
      <c r="A13" s="80"/>
      <c r="B13" s="1">
        <f>IF(D13="","",RANK(D13,$D$4:$D$35)+COUNTIF($D$4:D13,D13)-1)</f>
        <v>4</v>
      </c>
      <c r="C13" s="1" t="str">
        <v>شرکت پیچ آنلاین</v>
      </c>
      <c r="D13" s="25">
        <f>IFERROR(AVERAGEIFS(Data!AI:AI,Data!E:E,C13),"")</f>
        <v>100</v>
      </c>
      <c r="E13" s="80"/>
      <c r="F13" s="1" t="str">
        <f>IF($G$2=0,"",IF(COUNT($F$3:F12)+1&gt;$G$2,"",COUNT($F$3:F12)+1))</f>
        <v/>
      </c>
      <c r="G13" s="81" t="str">
        <f>IF(F13="","",VLOOKUP(F13,Data!B:N,13,0))</f>
        <v/>
      </c>
      <c r="H13" s="82" t="str">
        <f>IF(F13="","",VLOOKUP(F13,Data!B:AI,34,0))</f>
        <v/>
      </c>
      <c r="I13" s="80"/>
      <c r="J13" s="1" t="str">
        <f>IF(L13="","",RANK(L13,$L$4:$L$15)+COUNTIF($L$4:L13,L13)-1)</f>
        <v/>
      </c>
      <c r="K13" s="81" t="str">
        <v>1404/10</v>
      </c>
      <c r="L13" s="82" t="str">
        <f>IFERROR(AVERAGEIFS(Data!AI:AI,Data!AL:AL,K13,Data!E:E,$L$3),"")</f>
        <v/>
      </c>
      <c r="M13" s="80"/>
      <c r="N13" s="1" t="str">
        <f>IF($O$2=0,"",IF(COUNT($N$3:N12)+1&gt;$O$2,"",COUNT($N$3:N12)+1))</f>
        <v/>
      </c>
      <c r="Q13" s="80"/>
      <c r="R13" s="1">
        <v>10</v>
      </c>
      <c r="S13" s="1" t="str">
        <v>1404/10</v>
      </c>
      <c r="T13" s="202">
        <f>IF(S13=0,"",IF(S13="","",AVERAGEIFS(Data!AM:AM,Data!AL:AL,S13)))</f>
        <v>3.2967032967032965</v>
      </c>
      <c r="U13" s="203">
        <f t="shared" si="0"/>
        <v>10</v>
      </c>
      <c r="V13" s="203">
        <f t="shared" si="1"/>
        <v>20</v>
      </c>
      <c r="W13" s="121"/>
    </row>
    <row r="14" spans="1:25">
      <c r="A14" s="80"/>
      <c r="B14" s="1">
        <f>IF(D14="","",RANK(D14,$D$4:$D$35)+COUNTIF($D$4:D14,D14)-1)</f>
        <v>5</v>
      </c>
      <c r="C14" s="1" t="str">
        <v>شرکت اریکه صنعت ایلیا</v>
      </c>
      <c r="D14" s="25">
        <f>IFERROR(AVERAGEIFS(Data!AI:AI,Data!E:E,C14),"")</f>
        <v>100</v>
      </c>
      <c r="E14" s="80"/>
      <c r="F14" s="1" t="str">
        <f>IF($G$2=0,"",IF(COUNT($F$3:F13)+1&gt;$G$2,"",COUNT($F$3:F13)+1))</f>
        <v/>
      </c>
      <c r="G14" s="81" t="str">
        <f>IF(F14="","",VLOOKUP(F14,Data!B:N,13,0))</f>
        <v/>
      </c>
      <c r="H14" s="82" t="str">
        <f>IF(F14="","",VLOOKUP(F14,Data!B:AI,34,0))</f>
        <v/>
      </c>
      <c r="I14" s="80"/>
      <c r="J14" s="1">
        <f>IF(L14="","",RANK(L14,$L$4:$L$15)+COUNTIF($L$4:L14,L14)-1)</f>
        <v>4</v>
      </c>
      <c r="K14" s="81" t="str">
        <v>1404/11</v>
      </c>
      <c r="L14" s="82">
        <f>IFERROR(AVERAGEIFS(Data!AI:AI,Data!AL:AL,K14,Data!E:E,$L$3),"")</f>
        <v>91.694444444444443</v>
      </c>
      <c r="M14" s="80"/>
      <c r="N14" s="1" t="str">
        <f>IF($O$2=0,"",IF(COUNT($N$3:N13)+1&gt;$O$2,"",COUNT($N$3:N13)+1))</f>
        <v/>
      </c>
      <c r="Q14" s="80"/>
      <c r="R14" s="1">
        <v>11</v>
      </c>
      <c r="S14" s="1" t="str">
        <v>1404/11</v>
      </c>
      <c r="T14" s="202">
        <f>IF(S14=0,"",IF(S14="","",AVERAGEIFS(Data!AM:AM,Data!AL:AL,S14)))</f>
        <v>5.7142857142857135</v>
      </c>
      <c r="U14" s="203">
        <f t="shared" si="0"/>
        <v>10</v>
      </c>
      <c r="V14" s="203">
        <f t="shared" si="1"/>
        <v>20</v>
      </c>
      <c r="W14" s="121"/>
    </row>
    <row r="15" spans="1:25">
      <c r="A15" s="80"/>
      <c r="B15" s="1">
        <f>IF(D15="","",RANK(D15,$D$4:$D$35)+COUNTIF($D$4:D15,D15)-1)</f>
        <v>11</v>
      </c>
      <c r="C15" s="1" t="str">
        <v>شرکت پرچ ساز</v>
      </c>
      <c r="D15" s="25">
        <f>IFERROR(AVERAGEIFS(Data!AI:AI,Data!E:E,C15),"")</f>
        <v>99.722222222222229</v>
      </c>
      <c r="E15" s="80"/>
      <c r="F15" s="1" t="str">
        <f>IF($G$2=0,"",IF(COUNT($F$3:F14)+1&gt;$G$2,"",COUNT($F$3:F14)+1))</f>
        <v/>
      </c>
      <c r="G15" s="81" t="str">
        <f>IF(F15="","",VLOOKUP(F15,Data!B:N,13,0))</f>
        <v/>
      </c>
      <c r="H15" s="82" t="str">
        <f>IF(F15="","",VLOOKUP(F15,Data!B:AI,34,0))</f>
        <v/>
      </c>
      <c r="I15" s="80"/>
      <c r="J15" s="1" t="str">
        <f>IF(L15="","",RANK(L15,$L$4:$L$15)+COUNTIF($L$4:L15,L15)-1)</f>
        <v/>
      </c>
      <c r="K15" s="81" t="str">
        <v/>
      </c>
      <c r="L15" s="82" t="str">
        <f>IFERROR(AVERAGEIFS(Data!AI:AI,Data!AL:AL,K15,Data!E:E,$L$3),"")</f>
        <v/>
      </c>
      <c r="M15" s="80"/>
      <c r="N15" s="1" t="str">
        <f>IF($O$2=0,"",IF(COUNT($N$3:N14)+1&gt;$O$2,"",COUNT($N$3:N14)+1))</f>
        <v/>
      </c>
      <c r="Q15" s="80"/>
      <c r="R15" s="1">
        <v>12</v>
      </c>
      <c r="S15" s="1" t="str">
        <v/>
      </c>
      <c r="T15" s="202" t="str">
        <f>IF(S15=0,"",IF(S15="","",AVERAGEIFS(Data!AM:AM,Data!AL:AL,S15)))</f>
        <v/>
      </c>
      <c r="U15" s="203" t="str">
        <f t="shared" si="0"/>
        <v/>
      </c>
      <c r="V15" s="203" t="str">
        <f t="shared" si="1"/>
        <v/>
      </c>
      <c r="W15" s="121"/>
    </row>
    <row r="16" spans="1:25">
      <c r="A16" s="80"/>
      <c r="B16" s="1">
        <f>IF(D16="","",RANK(D16,$D$4:$D$35)+COUNTIF($D$4:D16,D16)-1)</f>
        <v>17</v>
      </c>
      <c r="C16" s="1" t="str">
        <v>رزیتان</v>
      </c>
      <c r="D16" s="25">
        <f>IFERROR(AVERAGEIFS(Data!AI:AI,Data!E:E,C16),"")</f>
        <v>98.202637636251097</v>
      </c>
      <c r="E16" s="80"/>
      <c r="F16" s="1" t="str">
        <f>IF($G$2=0,"",IF(COUNT($F$3:F15)+1&gt;$G$2,"",COUNT($F$3:F15)+1))</f>
        <v/>
      </c>
      <c r="G16" s="81" t="str">
        <f>IF(F16="","",VLOOKUP(F16,Data!B:N,13,0))</f>
        <v/>
      </c>
      <c r="H16" s="82" t="str">
        <f>IF(F16="","",VLOOKUP(F16,Data!B:AI,34,0))</f>
        <v/>
      </c>
      <c r="I16" s="80"/>
      <c r="J16" s="89"/>
      <c r="K16" s="90" t="s">
        <v>77</v>
      </c>
      <c r="L16" s="85">
        <f>AVERAGE(L4:L15)</f>
        <v>97.923611111111114</v>
      </c>
      <c r="M16" s="80"/>
      <c r="N16" s="1" t="str">
        <f>IF($O$2=0,"",IF(COUNT($N$3:N15)+1&gt;$O$2,"",COUNT($N$3:N15)+1))</f>
        <v/>
      </c>
      <c r="Q16" s="80"/>
      <c r="R16" s="27"/>
      <c r="S16" s="27"/>
      <c r="T16" s="27"/>
      <c r="U16" s="27"/>
      <c r="V16" s="27"/>
      <c r="W16" s="122"/>
    </row>
    <row r="17" spans="1:23" ht="15">
      <c r="A17" s="80"/>
      <c r="B17" s="1">
        <f>IF(D17="","",RANK(D17,$D$4:$D$35)+COUNTIF($D$4:D17,D17)-1)</f>
        <v>16</v>
      </c>
      <c r="C17" s="1" t="str">
        <v>پتروشیمی تبریز</v>
      </c>
      <c r="D17" s="25">
        <f>IFERROR(AVERAGEIFS(Data!AI:AI,Data!E:E,C17),"")</f>
        <v>98.333333333333329</v>
      </c>
      <c r="E17" s="80"/>
      <c r="F17" s="1" t="str">
        <f>IF($G$2=0,"",IF(COUNT($F$3:F16)+1&gt;$G$2,"",COUNT($F$3:F16)+1))</f>
        <v/>
      </c>
      <c r="G17" s="81" t="str">
        <f>IF(F17="","",VLOOKUP(F17,Data!B:N,13,0))</f>
        <v/>
      </c>
      <c r="H17" s="82" t="str">
        <f>IF(F17="","",VLOOKUP(F17,Data!B:AI,34,0))</f>
        <v/>
      </c>
      <c r="I17" s="80"/>
      <c r="J17" s="29" t="s">
        <v>62</v>
      </c>
      <c r="K17" s="29" t="s">
        <v>110</v>
      </c>
      <c r="L17" s="29" t="s">
        <v>105</v>
      </c>
      <c r="M17" s="80"/>
      <c r="N17" s="1" t="str">
        <f>IF($O$2=0,"",IF(COUNT($N$3:N16)+1&gt;$O$2,"",COUNT($N$3:N16)+1))</f>
        <v/>
      </c>
      <c r="Q17" s="80"/>
      <c r="R17" s="1">
        <v>1</v>
      </c>
      <c r="T17" s="55">
        <f>IF(S4=0,"",IF(S4="","",AVERAGEIFS(Data!AH:AH,Data!AL:AL,S4)))</f>
        <v>100</v>
      </c>
      <c r="U17" s="177">
        <f>IF(S4=0,"",IF(S4="","",0.1))</f>
        <v>0.1</v>
      </c>
      <c r="V17" s="177">
        <f>IF(S4=0,"",IF(S4="","",0.2))</f>
        <v>0.2</v>
      </c>
      <c r="W17" s="122"/>
    </row>
    <row r="18" spans="1:23">
      <c r="A18" s="80"/>
      <c r="B18" s="1">
        <f>IF(D18="","",RANK(D18,$D$4:$D$35)+COUNTIF($D$4:D18,D18)-1)</f>
        <v>6</v>
      </c>
      <c r="C18" s="1" t="str">
        <v>شرکت پایاپلاست</v>
      </c>
      <c r="D18" s="25">
        <f>IFERROR(AVERAGEIFS(Data!AI:AI,Data!E:E,C18),"")</f>
        <v>100</v>
      </c>
      <c r="E18" s="80"/>
      <c r="F18" s="1" t="str">
        <f>IF($G$2=0,"",IF(COUNT($F$3:F17)+1&gt;$G$2,"",COUNT($F$3:F17)+1))</f>
        <v/>
      </c>
      <c r="G18" s="81" t="str">
        <f>IF(F18="","",VLOOKUP(F18,Data!B:N,13,0))</f>
        <v/>
      </c>
      <c r="H18" s="82" t="str">
        <f>IF(F18="","",VLOOKUP(F18,Data!B:AI,34,0))</f>
        <v/>
      </c>
      <c r="I18" s="80"/>
      <c r="J18" s="1">
        <f>IF($K$2=0,"",IF(COUNT($J$17:J17)+1&gt;$K$2,"",COUNT($J$17:J17)+1))</f>
        <v>1</v>
      </c>
      <c r="K18" s="1" t="str">
        <f>IF(J18="","",VLOOKUP(J18,$J$4:$L$15,2,0))</f>
        <v>1404/02</v>
      </c>
      <c r="L18" s="82">
        <f>IF(J18="","",VLOOKUP(J18,$J$4:$L$15,3,0))</f>
        <v>100</v>
      </c>
      <c r="M18" s="80"/>
      <c r="N18" s="1" t="str">
        <f>IF($O$2=0,"",IF(COUNT($N$3:N17)+1&gt;$O$2,"",COUNT($N$3:N17)+1))</f>
        <v/>
      </c>
      <c r="Q18" s="80"/>
      <c r="R18" s="1">
        <v>2</v>
      </c>
      <c r="T18" s="55">
        <f>IF(S5=0,"",IF(S5="","",AVERAGEIFS(Data!AH:AH,Data!AL:AL,S5)))</f>
        <v>100</v>
      </c>
      <c r="U18" s="177"/>
      <c r="V18" s="177"/>
      <c r="W18" s="122"/>
    </row>
    <row r="19" spans="1:23">
      <c r="A19" s="80"/>
      <c r="B19" s="1">
        <f>IF(D19="","",RANK(D19,$D$4:$D$35)+COUNTIF($D$4:D19,D19)-1)</f>
        <v>14</v>
      </c>
      <c r="C19" s="1" t="str">
        <v>پاک شیمی صفه سپاهان</v>
      </c>
      <c r="D19" s="25">
        <f>IFERROR(AVERAGEIFS(Data!AI:AI,Data!E:E,C19),"")</f>
        <v>99</v>
      </c>
      <c r="E19" s="80"/>
      <c r="F19" s="1" t="str">
        <f>IF($G$2=0,"",IF(COUNT($F$3:F18)+1&gt;$G$2,"",COUNT($F$3:F18)+1))</f>
        <v/>
      </c>
      <c r="G19" s="81" t="str">
        <f>IF(F19="","",VLOOKUP(F19,Data!B:N,13,0))</f>
        <v/>
      </c>
      <c r="H19" s="82" t="str">
        <f>IF(F19="","",VLOOKUP(F19,Data!B:AI,34,0))</f>
        <v/>
      </c>
      <c r="I19" s="80"/>
      <c r="J19" s="1">
        <f>IF($K$2=0,"",IF(COUNT($J$17:J18)+1&gt;$K$2,"",COUNT($J$17:J18)+1))</f>
        <v>2</v>
      </c>
      <c r="K19" s="1" t="str">
        <f t="shared" ref="K19:K29" si="2">IF(J19="","",VLOOKUP(J19,$J$4:$L$15,2,0))</f>
        <v>1404/07</v>
      </c>
      <c r="L19" s="82">
        <f t="shared" ref="L19:L29" si="3">IF(J19="","",VLOOKUP(J19,$J$4:$L$15,3,0))</f>
        <v>100</v>
      </c>
      <c r="M19" s="80"/>
      <c r="N19" s="1" t="str">
        <f>IF($O$2=0,"",IF(COUNT($N$3:N18)+1&gt;$O$2,"",COUNT($N$3:N18)+1))</f>
        <v/>
      </c>
      <c r="Q19" s="80"/>
      <c r="R19" s="1">
        <v>3</v>
      </c>
      <c r="T19" s="55">
        <f>IF(S6=0,"",IF(S6="","",AVERAGEIFS(Data!AH:AH,Data!AL:AL,S6)))</f>
        <v>100</v>
      </c>
      <c r="U19" s="177"/>
      <c r="V19" s="177"/>
      <c r="W19" s="122"/>
    </row>
    <row r="20" spans="1:23">
      <c r="A20" s="80"/>
      <c r="B20" s="1">
        <f>IF(D20="","",RANK(D20,$D$4:$D$35)+COUNTIF($D$4:D20,D20)-1)</f>
        <v>7</v>
      </c>
      <c r="C20" s="1" t="str">
        <v>گاما فرآیند</v>
      </c>
      <c r="D20" s="25">
        <f>IFERROR(AVERAGEIFS(Data!AI:AI,Data!E:E,C20),"")</f>
        <v>100</v>
      </c>
      <c r="E20" s="80"/>
      <c r="F20" s="1" t="str">
        <f>IF($G$2=0,"",IF(COUNT($F$3:F19)+1&gt;$G$2,"",COUNT($F$3:F19)+1))</f>
        <v/>
      </c>
      <c r="G20" s="81" t="str">
        <f>IF(F20="","",VLOOKUP(F20,Data!B:N,13,0))</f>
        <v/>
      </c>
      <c r="H20" s="82" t="str">
        <f>IF(F20="","",VLOOKUP(F20,Data!B:AI,34,0))</f>
        <v/>
      </c>
      <c r="I20" s="80"/>
      <c r="J20" s="1">
        <f>IF($K$2=0,"",IF(COUNT($J$17:J19)+1&gt;$K$2,"",COUNT($J$17:J19)+1))</f>
        <v>3</v>
      </c>
      <c r="K20" s="1" t="str">
        <f t="shared" si="2"/>
        <v>1404/08</v>
      </c>
      <c r="L20" s="82">
        <f t="shared" si="3"/>
        <v>100</v>
      </c>
      <c r="M20" s="80"/>
      <c r="N20" s="1" t="str">
        <f>IF($O$2=0,"",IF(COUNT($N$3:N19)+1&gt;$O$2,"",COUNT($N$3:N19)+1))</f>
        <v/>
      </c>
      <c r="Q20" s="80"/>
      <c r="R20" s="1">
        <v>4</v>
      </c>
      <c r="T20" s="55">
        <f>IF(S7=0,"",IF(S7="","",AVERAGEIFS(Data!AH:AH,Data!AL:AL,S7)))</f>
        <v>100</v>
      </c>
      <c r="U20" s="177"/>
      <c r="V20" s="177"/>
      <c r="W20" s="122"/>
    </row>
    <row r="21" spans="1:23">
      <c r="A21" s="80"/>
      <c r="B21" s="1">
        <f>IF(D21="","",RANK(D21,$D$4:$D$35)+COUNTIF($D$4:D21,D21)-1)</f>
        <v>8</v>
      </c>
      <c r="C21" s="1" t="str">
        <v>آریا رزین</v>
      </c>
      <c r="D21" s="25">
        <f>IFERROR(AVERAGEIFS(Data!AI:AI,Data!E:E,C21),"")</f>
        <v>100</v>
      </c>
      <c r="E21" s="80"/>
      <c r="F21" s="1" t="str">
        <f>IF($G$2=0,"",IF(COUNT($F$3:F20)+1&gt;$G$2,"",COUNT($F$3:F20)+1))</f>
        <v/>
      </c>
      <c r="G21" s="81" t="str">
        <f>IF(F21="","",VLOOKUP(F21,Data!B:N,13,0))</f>
        <v/>
      </c>
      <c r="H21" s="82" t="str">
        <f>IF(F21="","",VLOOKUP(F21,Data!B:AI,34,0))</f>
        <v/>
      </c>
      <c r="I21" s="80"/>
      <c r="J21" s="1">
        <f>IF($K$2=0,"",IF(COUNT($J$17:J20)+1&gt;$K$2,"",COUNT($J$17:J20)+1))</f>
        <v>4</v>
      </c>
      <c r="K21" s="1" t="str">
        <f t="shared" si="2"/>
        <v>1404/11</v>
      </c>
      <c r="L21" s="82">
        <f t="shared" si="3"/>
        <v>91.694444444444443</v>
      </c>
      <c r="M21" s="80"/>
      <c r="N21" s="1" t="str">
        <f>IF($O$2=0,"",IF(COUNT($N$3:N20)+1&gt;$O$2,"",COUNT($N$3:N20)+1))</f>
        <v/>
      </c>
      <c r="Q21" s="80"/>
      <c r="R21" s="1">
        <v>5</v>
      </c>
      <c r="T21" s="55">
        <f>IF(S8=0,"",IF(S8="","",AVERAGEIFS(Data!AH:AH,Data!AL:AL,S8)))</f>
        <v>100</v>
      </c>
      <c r="U21" s="177"/>
      <c r="V21" s="177"/>
      <c r="W21" s="122"/>
    </row>
    <row r="22" spans="1:23">
      <c r="A22" s="80"/>
      <c r="B22" s="1">
        <f>IF(D22="","",RANK(D22,$D$4:$D$35)+COUNTIF($D$4:D22,D22)-1)</f>
        <v>9</v>
      </c>
      <c r="C22" s="1" t="str">
        <v>شادی آور پویان</v>
      </c>
      <c r="D22" s="25">
        <f>IFERROR(AVERAGEIFS(Data!AI:AI,Data!E:E,C22),"")</f>
        <v>100</v>
      </c>
      <c r="E22" s="80"/>
      <c r="F22" s="1" t="str">
        <f>IF($G$2=0,"",IF(COUNT($F$3:F21)+1&gt;$G$2,"",COUNT($F$3:F21)+1))</f>
        <v/>
      </c>
      <c r="G22" s="81" t="str">
        <f>IF(F22="","",VLOOKUP(F22,Data!B:N,13,0))</f>
        <v/>
      </c>
      <c r="H22" s="82" t="str">
        <f>IF(F22="","",VLOOKUP(F22,Data!B:AI,34,0))</f>
        <v/>
      </c>
      <c r="I22" s="80"/>
      <c r="J22" s="1" t="str">
        <f>IF($K$2=0,"",IF(COUNT($J$17:J21)+1&gt;$K$2,"",COUNT($J$17:J21)+1))</f>
        <v/>
      </c>
      <c r="K22" s="1" t="str">
        <f t="shared" si="2"/>
        <v/>
      </c>
      <c r="L22" s="82" t="str">
        <f t="shared" si="3"/>
        <v/>
      </c>
      <c r="M22" s="80"/>
      <c r="N22" s="1" t="str">
        <f>IF($O$2=0,"",IF(COUNT($N$3:N21)+1&gt;$O$2,"",COUNT($N$3:N21)+1))</f>
        <v/>
      </c>
      <c r="Q22" s="80"/>
      <c r="R22" s="1">
        <v>6</v>
      </c>
      <c r="T22" s="55">
        <f>IF(S9=0,"",IF(S9="","",AVERAGEIFS(Data!AH:AH,Data!AL:AL,S9)))</f>
        <v>100</v>
      </c>
      <c r="U22" s="177"/>
      <c r="V22" s="177"/>
      <c r="W22" s="122"/>
    </row>
    <row r="23" spans="1:23">
      <c r="A23" s="80"/>
      <c r="B23" s="1">
        <f>IF(D23="","",RANK(D23,$D$4:$D$35)+COUNTIF($D$4:D23,D23)-1)</f>
        <v>20</v>
      </c>
      <c r="C23" s="1" t="str">
        <v>خاکسار شیمی</v>
      </c>
      <c r="D23" s="25">
        <f>IFERROR(AVERAGEIFS(Data!AI:AI,Data!E:E,C23),"")</f>
        <v>87.75</v>
      </c>
      <c r="E23" s="80"/>
      <c r="F23" s="1" t="str">
        <f>IF($G$2=0,"",IF(COUNT($F$3:F22)+1&gt;$G$2,"",COUNT($F$3:F22)+1))</f>
        <v/>
      </c>
      <c r="G23" s="81" t="str">
        <f>IF(F23="","",VLOOKUP(F23,Data!B:N,13,0))</f>
        <v/>
      </c>
      <c r="H23" s="82" t="str">
        <f>IF(F23="","",VLOOKUP(F23,Data!B:AI,34,0))</f>
        <v/>
      </c>
      <c r="I23" s="80"/>
      <c r="J23" s="1" t="str">
        <f>IF($K$2=0,"",IF(COUNT($J$17:J22)+1&gt;$K$2,"",COUNT($J$17:J22)+1))</f>
        <v/>
      </c>
      <c r="K23" s="1" t="str">
        <f t="shared" si="2"/>
        <v/>
      </c>
      <c r="L23" s="82" t="str">
        <f t="shared" si="3"/>
        <v/>
      </c>
      <c r="M23" s="80"/>
      <c r="N23" s="1" t="str">
        <f>IF($O$2=0,"",IF(COUNT($N$3:N22)+1&gt;$O$2,"",COUNT($N$3:N22)+1))</f>
        <v/>
      </c>
      <c r="Q23" s="80"/>
      <c r="R23" s="1">
        <v>7</v>
      </c>
      <c r="T23" s="55">
        <f>IF(S10=0,"",IF(S10="","",AVERAGEIFS(Data!AH:AH,Data!AL:AL,S10)))</f>
        <v>100</v>
      </c>
      <c r="U23" s="177"/>
      <c r="V23" s="177"/>
      <c r="W23" s="122"/>
    </row>
    <row r="24" spans="1:23">
      <c r="A24" s="80"/>
      <c r="B24" s="1">
        <f>IF(D24="","",RANK(D24,$D$4:$D$35)+COUNTIF($D$4:D24,D24)-1)</f>
        <v>10</v>
      </c>
      <c r="C24" s="1" t="str">
        <v xml:space="preserve">شرکت لفاف مهر </v>
      </c>
      <c r="D24" s="25">
        <f>IFERROR(AVERAGEIFS(Data!AI:AI,Data!E:E,C24),"")</f>
        <v>100</v>
      </c>
      <c r="E24" s="80"/>
      <c r="F24" s="1" t="str">
        <f>IF($G$2=0,"",IF(COUNT($F$3:F23)+1&gt;$G$2,"",COUNT($F$3:F23)+1))</f>
        <v/>
      </c>
      <c r="G24" s="81" t="str">
        <f>IF(F24="","",VLOOKUP(F24,Data!B:N,13,0))</f>
        <v/>
      </c>
      <c r="H24" s="82" t="str">
        <f>IF(F24="","",VLOOKUP(F24,Data!B:AI,34,0))</f>
        <v/>
      </c>
      <c r="I24" s="80"/>
      <c r="J24" s="1" t="str">
        <f>IF($K$2=0,"",IF(COUNT($J$17:J23)+1&gt;$K$2,"",COUNT($J$17:J23)+1))</f>
        <v/>
      </c>
      <c r="K24" s="1" t="str">
        <f t="shared" si="2"/>
        <v/>
      </c>
      <c r="L24" s="82" t="str">
        <f t="shared" si="3"/>
        <v/>
      </c>
      <c r="M24" s="80"/>
      <c r="N24" s="1" t="str">
        <f>IF($O$2=0,"",IF(COUNT($N$3:N23)+1&gt;$O$2,"",COUNT($N$3:N23)+1))</f>
        <v/>
      </c>
      <c r="Q24" s="80"/>
      <c r="U24" s="177"/>
      <c r="V24" s="177"/>
      <c r="W24" s="122"/>
    </row>
    <row r="25" spans="1:23">
      <c r="A25" s="80"/>
      <c r="B25" s="1" t="str">
        <f>IF(D25="","",RANK(D25,$D$4:$D$35)+COUNTIF($D$4:D25,D25)-1)</f>
        <v/>
      </c>
      <c r="C25" s="1">
        <v>0</v>
      </c>
      <c r="D25" s="25" t="str">
        <f>IFERROR(AVERAGEIFS(Data!AI:AI,Data!E:E,C25),"")</f>
        <v/>
      </c>
      <c r="E25" s="80"/>
      <c r="F25" s="1" t="str">
        <f>IF($G$2=0,"",IF(COUNT($F$3:F24)+1&gt;$G$2,"",COUNT($F$3:F24)+1))</f>
        <v/>
      </c>
      <c r="G25" s="81" t="str">
        <f>IF(F25="","",VLOOKUP(F25,Data!B:N,13,0))</f>
        <v/>
      </c>
      <c r="H25" s="82" t="str">
        <f>IF(F25="","",VLOOKUP(F25,Data!B:AI,34,0))</f>
        <v/>
      </c>
      <c r="I25" s="80"/>
      <c r="J25" s="1" t="str">
        <f>IF($K$2=0,"",IF(COUNT($J$17:J24)+1&gt;$K$2,"",COUNT($J$17:J24)+1))</f>
        <v/>
      </c>
      <c r="K25" s="1" t="str">
        <f t="shared" si="2"/>
        <v/>
      </c>
      <c r="L25" s="82" t="str">
        <f t="shared" si="3"/>
        <v/>
      </c>
      <c r="M25" s="80"/>
      <c r="N25" s="1" t="str">
        <f>IF($O$2=0,"",IF(COUNT($N$3:N24)+1&gt;$O$2,"",COUNT($N$3:N24)+1))</f>
        <v/>
      </c>
      <c r="Q25" s="80"/>
      <c r="U25" s="177"/>
      <c r="V25" s="177"/>
      <c r="W25" s="122"/>
    </row>
    <row r="26" spans="1:23">
      <c r="A26" s="80"/>
      <c r="B26" s="1" t="str">
        <f>IF(D26="","",RANK(D26,$D$4:$D$35)+COUNTIF($D$4:D26,D26)-1)</f>
        <v/>
      </c>
      <c r="C26" s="1"/>
      <c r="D26" s="25" t="str">
        <f>IFERROR(AVERAGEIFS(Data!AI:AI,Data!E:E,C26),"")</f>
        <v/>
      </c>
      <c r="E26" s="80"/>
      <c r="F26" s="1" t="str">
        <f>IF($G$2=0,"",IF(COUNT($F$3:F25)+1&gt;$G$2,"",COUNT($F$3:F25)+1))</f>
        <v/>
      </c>
      <c r="G26" s="81" t="str">
        <f>IF(F26="","",VLOOKUP(F26,Data!B:N,13,0))</f>
        <v/>
      </c>
      <c r="H26" s="82" t="str">
        <f>IF(F26="","",VLOOKUP(F26,Data!B:AI,34,0))</f>
        <v/>
      </c>
      <c r="I26" s="80"/>
      <c r="J26" s="1" t="str">
        <f>IF($K$2=0,"",IF(COUNT($J$17:J25)+1&gt;$K$2,"",COUNT($J$17:J25)+1))</f>
        <v/>
      </c>
      <c r="K26" s="1" t="str">
        <f t="shared" si="2"/>
        <v/>
      </c>
      <c r="L26" s="82" t="str">
        <f t="shared" si="3"/>
        <v/>
      </c>
      <c r="M26" s="80"/>
      <c r="N26" s="1" t="str">
        <f>IF($O$2=0,"",IF(COUNT($N$3:N25)+1&gt;$O$2,"",COUNT($N$3:N25)+1))</f>
        <v/>
      </c>
      <c r="Q26" s="80"/>
      <c r="U26" s="177"/>
      <c r="V26" s="177"/>
      <c r="W26" s="122"/>
    </row>
    <row r="27" spans="1:23">
      <c r="A27" s="80"/>
      <c r="B27" s="1" t="str">
        <f>IF(D27="","",RANK(D27,$D$4:$D$35)+COUNTIF($D$4:D27,D27)-1)</f>
        <v/>
      </c>
      <c r="C27" s="1"/>
      <c r="D27" s="25" t="str">
        <f>IFERROR(AVERAGEIFS(Data!AI:AI,Data!E:E,C27),"")</f>
        <v/>
      </c>
      <c r="E27" s="80"/>
      <c r="F27" s="1" t="str">
        <f>IF($G$2=0,"",IF(COUNT($F$3:F26)+1&gt;$G$2,"",COUNT($F$3:F26)+1))</f>
        <v/>
      </c>
      <c r="G27" s="81" t="str">
        <f>IF(F27="","",VLOOKUP(F27,Data!B:N,13,0))</f>
        <v/>
      </c>
      <c r="H27" s="82" t="str">
        <f>IF(F27="","",VLOOKUP(F27,Data!B:AI,34,0))</f>
        <v/>
      </c>
      <c r="I27" s="80"/>
      <c r="J27" s="1" t="str">
        <f>IF($K$2=0,"",IF(COUNT($J$17:J26)+1&gt;$K$2,"",COUNT($J$17:J26)+1))</f>
        <v/>
      </c>
      <c r="K27" s="1" t="str">
        <f t="shared" si="2"/>
        <v/>
      </c>
      <c r="L27" s="82" t="str">
        <f t="shared" si="3"/>
        <v/>
      </c>
      <c r="M27" s="80"/>
      <c r="N27" s="1" t="str">
        <f>IF($O$2=0,"",IF(COUNT($N$3:N26)+1&gt;$O$2,"",COUNT($N$3:N26)+1))</f>
        <v/>
      </c>
      <c r="Q27" s="80"/>
      <c r="U27" s="177"/>
      <c r="V27" s="177"/>
      <c r="W27" s="122"/>
    </row>
    <row r="28" spans="1:23">
      <c r="A28" s="80"/>
      <c r="B28" s="1" t="str">
        <f>IF(D28="","",RANK(D28,$D$4:$D$35)+COUNTIF($D$4:D28,D28)-1)</f>
        <v/>
      </c>
      <c r="C28" s="1"/>
      <c r="D28" s="25" t="str">
        <f>IFERROR(AVERAGEIFS(Data!AI:AI,Data!E:E,C28),"")</f>
        <v/>
      </c>
      <c r="E28" s="80"/>
      <c r="F28" s="1" t="str">
        <f>IF($G$2=0,"",IF(COUNT($F$3:F27)+1&gt;$G$2,"",COUNT($F$3:F27)+1))</f>
        <v/>
      </c>
      <c r="G28" s="81" t="str">
        <f>IF(F28="","",VLOOKUP(F28,Data!B:N,13,0))</f>
        <v/>
      </c>
      <c r="H28" s="82" t="str">
        <f>IF(F28="","",VLOOKUP(F28,Data!B:AI,34,0))</f>
        <v/>
      </c>
      <c r="I28" s="80"/>
      <c r="J28" s="1" t="str">
        <f>IF($K$2=0,"",IF(COUNT($J$17:J27)+1&gt;$K$2,"",COUNT($J$17:J27)+1))</f>
        <v/>
      </c>
      <c r="K28" s="1" t="str">
        <f t="shared" si="2"/>
        <v/>
      </c>
      <c r="L28" s="82" t="str">
        <f t="shared" si="3"/>
        <v/>
      </c>
      <c r="M28" s="80"/>
      <c r="N28" s="1" t="str">
        <f>IF($O$2=0,"",IF(COUNT($N$3:N27)+1&gt;$O$2,"",COUNT($N$3:N27)+1))</f>
        <v/>
      </c>
      <c r="Q28" s="80"/>
      <c r="U28" s="177"/>
      <c r="V28" s="177"/>
      <c r="W28" s="122"/>
    </row>
    <row r="29" spans="1:23">
      <c r="A29" s="80"/>
      <c r="B29" s="1" t="str">
        <f>IF(D29="","",RANK(D29,$D$4:$D$35)+COUNTIF($D$4:D29,D29)-1)</f>
        <v/>
      </c>
      <c r="C29" s="1"/>
      <c r="D29" s="25" t="str">
        <f>IFERROR(AVERAGEIFS(Data!AI:AI,Data!E:E,C29),"")</f>
        <v/>
      </c>
      <c r="E29" s="80"/>
      <c r="F29" s="1" t="str">
        <f>IF($G$2=0,"",IF(COUNT($F$3:F28)+1&gt;$G$2,"",COUNT($F$3:F28)+1))</f>
        <v/>
      </c>
      <c r="G29" s="81" t="str">
        <f>IF(F29="","",VLOOKUP(F29,Data!B:N,13,0))</f>
        <v/>
      </c>
      <c r="H29" s="82" t="str">
        <f>IF(F29="","",VLOOKUP(F29,Data!B:AI,34,0))</f>
        <v/>
      </c>
      <c r="I29" s="80"/>
      <c r="J29" s="1" t="str">
        <f>IF($K$2=0,"",IF(COUNT($J$17:J28)+1&gt;$K$2,"",COUNT($J$17:J28)+1))</f>
        <v/>
      </c>
      <c r="K29" s="1" t="str">
        <f t="shared" si="2"/>
        <v/>
      </c>
      <c r="L29" s="82" t="str">
        <f t="shared" si="3"/>
        <v/>
      </c>
      <c r="M29" s="80"/>
      <c r="N29" s="1" t="str">
        <f>IF($O$2=0,"",IF(COUNT($N$3:N28)+1&gt;$O$2,"",COUNT($N$3:N28)+1))</f>
        <v/>
      </c>
      <c r="Q29" s="80"/>
      <c r="U29" s="177"/>
      <c r="V29" s="177"/>
      <c r="W29" s="122"/>
    </row>
    <row r="30" spans="1:23">
      <c r="A30" s="80"/>
      <c r="B30" s="1" t="str">
        <f>IF(D30="","",RANK(D30,$D$4:$D$35)+COUNTIF($D$4:D30,D30)-1)</f>
        <v/>
      </c>
      <c r="C30" s="1"/>
      <c r="D30" s="25" t="str">
        <f>IFERROR(AVERAGEIFS(Data!AI:AI,Data!E:E,C30),"")</f>
        <v/>
      </c>
      <c r="E30" s="80"/>
      <c r="F30" s="1" t="str">
        <f>IF($G$2=0,"",IF(COUNT($F$3:F29)+1&gt;$G$2,"",COUNT($F$3:F29)+1))</f>
        <v/>
      </c>
      <c r="G30" s="81" t="str">
        <f>IF(F30="","",VLOOKUP(F30,Data!B:N,13,0))</f>
        <v/>
      </c>
      <c r="H30" s="82" t="str">
        <f>IF(F30="","",VLOOKUP(F30,Data!B:AI,34,0))</f>
        <v/>
      </c>
      <c r="I30" s="80"/>
      <c r="J30" s="210"/>
      <c r="K30" s="210"/>
      <c r="L30" s="211"/>
      <c r="M30" s="80"/>
      <c r="N30" s="1" t="str">
        <f>IF($O$2=0,"",IF(COUNT($N$3:N29)+1&gt;$O$2,"",COUNT($N$3:N29)+1))</f>
        <v/>
      </c>
      <c r="Q30" s="80"/>
      <c r="U30" s="177"/>
      <c r="V30" s="177"/>
      <c r="W30" s="122"/>
    </row>
    <row r="31" spans="1:23">
      <c r="A31" s="80"/>
      <c r="B31" s="1" t="str">
        <f>IF(D31="","",RANK(D31,$D$4:$D$35)+COUNTIF($D$4:D31,D31)-1)</f>
        <v/>
      </c>
      <c r="C31" s="1"/>
      <c r="D31" s="25" t="str">
        <f>IFERROR(AVERAGEIFS(Data!AI:AI,Data!E:E,C31),"")</f>
        <v/>
      </c>
      <c r="E31" s="80"/>
      <c r="F31" s="1" t="str">
        <f>IF($G$2=0,"",IF(COUNT($F$3:F30)+1&gt;$G$2,"",COUNT($F$3:F30)+1))</f>
        <v/>
      </c>
      <c r="G31" s="81" t="str">
        <f>IF(F31="","",VLOOKUP(F31,Data!B:N,13,0))</f>
        <v/>
      </c>
      <c r="H31" s="82" t="str">
        <f>IF(F31="","",VLOOKUP(F31,Data!B:AI,34,0))</f>
        <v/>
      </c>
      <c r="I31" s="80"/>
      <c r="K31" s="1"/>
      <c r="L31" s="82"/>
      <c r="M31" s="80"/>
      <c r="N31" s="1" t="str">
        <f>IF($O$2=0,"",IF(COUNT($N$3:N30)+1&gt;$O$2,"",COUNT($N$3:N30)+1))</f>
        <v/>
      </c>
      <c r="Q31" s="80"/>
      <c r="U31" s="177"/>
      <c r="V31" s="177"/>
      <c r="W31" s="122"/>
    </row>
    <row r="32" spans="1:23">
      <c r="A32" s="80"/>
      <c r="B32" s="1" t="str">
        <f>IF(D32="","",RANK(D32,$D$4:$D$35)+COUNTIF($D$4:D32,D32)-1)</f>
        <v/>
      </c>
      <c r="C32" s="1"/>
      <c r="D32" s="25" t="str">
        <f>IFERROR(AVERAGEIFS(Data!AI:AI,Data!E:E,C32),"")</f>
        <v/>
      </c>
      <c r="E32" s="80"/>
      <c r="F32" s="1" t="str">
        <f>IF($G$2=0,"",IF(COUNT($F$3:F31)+1&gt;$G$2,"",COUNT($F$3:F31)+1))</f>
        <v/>
      </c>
      <c r="G32" s="81" t="str">
        <f>IF(F32="","",VLOOKUP(F32,Data!B:N,13,0))</f>
        <v/>
      </c>
      <c r="H32" s="82" t="str">
        <f>IF(F32="","",VLOOKUP(F32,Data!B:AI,34,0))</f>
        <v/>
      </c>
      <c r="I32" s="80"/>
      <c r="K32" s="1"/>
      <c r="L32" s="82"/>
      <c r="M32" s="80"/>
      <c r="N32" s="1" t="str">
        <f>IF($O$2=0,"",IF(COUNT($N$3:N31)+1&gt;$O$2,"",COUNT($N$3:N31)+1))</f>
        <v/>
      </c>
      <c r="Q32" s="80"/>
      <c r="U32" s="177"/>
      <c r="V32" s="177"/>
      <c r="W32" s="122"/>
    </row>
    <row r="33" spans="1:23">
      <c r="A33" s="80"/>
      <c r="B33" s="1" t="str">
        <f>IF(D33="","",RANK(D33,$D$4:$D$35)+COUNTIF($D$4:D33,D33)-1)</f>
        <v/>
      </c>
      <c r="C33" s="1"/>
      <c r="D33" s="25" t="str">
        <f>IFERROR(AVERAGEIFS(Data!AI:AI,Data!E:E,C33),"")</f>
        <v/>
      </c>
      <c r="E33" s="80"/>
      <c r="F33" s="1" t="str">
        <f>IF($G$2=0,"",IF(COUNT($F$3:F32)+1&gt;$G$2,"",COUNT($F$3:F32)+1))</f>
        <v/>
      </c>
      <c r="G33" s="81" t="str">
        <f>IF(F33="","",VLOOKUP(F33,Data!B:N,13,0))</f>
        <v/>
      </c>
      <c r="H33" s="82" t="str">
        <f>IF(F33="","",VLOOKUP(F33,Data!B:AI,34,0))</f>
        <v/>
      </c>
      <c r="I33" s="80"/>
      <c r="K33" s="1"/>
      <c r="L33" s="82"/>
      <c r="M33" s="80"/>
      <c r="N33" s="1" t="str">
        <f>IF($O$2=0,"",IF(COUNT($N$3:N32)+1&gt;$O$2,"",COUNT($N$3:N32)+1))</f>
        <v/>
      </c>
      <c r="Q33" s="80"/>
      <c r="U33" s="177"/>
      <c r="V33" s="177"/>
      <c r="W33" s="122"/>
    </row>
    <row r="34" spans="1:23">
      <c r="A34" s="80"/>
      <c r="B34" s="1" t="str">
        <f>IF(D34="","",RANK(D34,$D$4:$D$35)+COUNTIF($D$4:D34,D34)-1)</f>
        <v/>
      </c>
      <c r="D34" s="25" t="str">
        <f>IFERROR(AVERAGEIFS(Data!AI:AI,Data!E:E,C34),"")</f>
        <v/>
      </c>
      <c r="E34" s="80"/>
      <c r="F34" s="1" t="str">
        <f>IF($G$2=0,"",IF(COUNT($F$3:F33)+1&gt;$G$2,"",COUNT($F$3:F33)+1))</f>
        <v/>
      </c>
      <c r="G34" s="81" t="str">
        <f>IF(F34="","",VLOOKUP(F34,Data!B:N,13,0))</f>
        <v/>
      </c>
      <c r="H34" s="82" t="str">
        <f>IF(F34="","",VLOOKUP(F34,Data!B:AI,34,0))</f>
        <v/>
      </c>
      <c r="I34" s="80"/>
      <c r="K34" s="1"/>
      <c r="L34" s="82"/>
      <c r="M34" s="80"/>
      <c r="N34" s="1" t="str">
        <f>IF($O$2=0,"",IF(COUNT($N$3:N33)+1&gt;$O$2,"",COUNT($N$3:N33)+1))</f>
        <v/>
      </c>
      <c r="Q34" s="80"/>
      <c r="U34" s="177"/>
      <c r="V34" s="177"/>
      <c r="W34" s="122"/>
    </row>
    <row r="35" spans="1:23">
      <c r="A35" s="80"/>
      <c r="B35" s="1" t="str">
        <f>IF(D35="","",RANK(D35,$D$4:$D$35)+COUNTIF($D$4:D35,D35)-1)</f>
        <v/>
      </c>
      <c r="D35" s="25" t="str">
        <f>IFERROR(AVERAGEIFS(Data!AI:AI,Data!E:E,C35),"")</f>
        <v/>
      </c>
      <c r="E35" s="80"/>
      <c r="F35" s="1" t="str">
        <f>IF($G$2=0,"",IF(COUNT($F$3:F34)+1&gt;$G$2,"",COUNT($F$3:F34)+1))</f>
        <v/>
      </c>
      <c r="G35" s="81" t="str">
        <f>IF(F35="","",VLOOKUP(F35,Data!B:N,13,0))</f>
        <v/>
      </c>
      <c r="H35" s="82" t="str">
        <f>IF(F35="","",VLOOKUP(F35,Data!B:AI,34,0))</f>
        <v/>
      </c>
      <c r="I35" s="80"/>
      <c r="K35" s="1"/>
      <c r="L35" s="82"/>
      <c r="M35" s="80"/>
      <c r="N35" s="1" t="str">
        <f>IF($O$2=0,"",IF(COUNT($N$3:N34)+1&gt;$O$2,"",COUNT($N$3:N34)+1))</f>
        <v/>
      </c>
      <c r="Q35" s="80"/>
      <c r="U35" s="177"/>
      <c r="V35" s="177"/>
      <c r="W35" s="122"/>
    </row>
    <row r="36" spans="1:23" ht="33.6" customHeight="1">
      <c r="A36" s="80"/>
      <c r="B36" s="29"/>
      <c r="C36" s="29"/>
      <c r="D36" s="83">
        <f>AVERAGE(D4:D35)</f>
        <v>97.759516778702377</v>
      </c>
      <c r="E36" s="80"/>
      <c r="F36" s="1" t="str">
        <f>IF($G$2=0,"",IF(COUNT($F$3:F35)+1&gt;$G$2,"",COUNT($F$3:F35)+1))</f>
        <v/>
      </c>
      <c r="G36" s="81" t="str">
        <f>IF(F36="","",VLOOKUP(F36,Data!B:N,13,0))</f>
        <v/>
      </c>
      <c r="H36" s="82" t="str">
        <f>IF(F36="","",VLOOKUP(F36,Data!B:AI,34,0))</f>
        <v/>
      </c>
      <c r="I36" s="80"/>
      <c r="K36" s="1"/>
      <c r="M36" s="80"/>
      <c r="N36" s="27"/>
      <c r="O36" s="29"/>
      <c r="P36" s="86" t="e">
        <f>AVERAGE(P4:P35)</f>
        <v>#DIV/0!</v>
      </c>
      <c r="Q36" s="80"/>
      <c r="U36" s="177"/>
      <c r="V36" s="177"/>
      <c r="W36" s="122"/>
    </row>
    <row r="37" spans="1:23" ht="33.6" customHeight="1">
      <c r="A37" s="80"/>
      <c r="C37" s="87"/>
      <c r="D37" s="88"/>
      <c r="E37" s="80"/>
      <c r="F37" s="1" t="str">
        <f>IF($G$2=0,"",IF(COUNT($F$3:F36)+1&gt;$G$2,"",COUNT($F$3:F36)+1))</f>
        <v/>
      </c>
      <c r="G37" s="81" t="str">
        <f>IF(F37="","",VLOOKUP(F37,Data!B:N,13,0))</f>
        <v/>
      </c>
      <c r="H37" s="82" t="str">
        <f>IF(F37="","",VLOOKUP(F37,Data!B:AI,34,0))</f>
        <v/>
      </c>
      <c r="I37" s="80"/>
      <c r="J37" s="1" t="str">
        <f>IF(L37="","",RANK(L37,$L$4:$L$37)+COUNTIF($L$4:L37,L37)-1)</f>
        <v/>
      </c>
      <c r="K37" s="81"/>
      <c r="L37" s="82" t="str">
        <f>IFERROR(AVERAGEIFS(Data!AI:AI,Data!AL:AL,K37,Data!E:E,$L$3),"")</f>
        <v/>
      </c>
      <c r="M37" s="80"/>
      <c r="N37" s="24"/>
      <c r="O37" s="87"/>
      <c r="P37" s="88"/>
      <c r="Q37" s="80"/>
      <c r="U37" s="177"/>
      <c r="V37" s="177"/>
      <c r="W37" s="122"/>
    </row>
    <row r="38" spans="1:23">
      <c r="A38" s="79"/>
      <c r="E38" s="79"/>
      <c r="F38" s="1" t="str">
        <f>IF($G$2=0,"",IF(COUNT($F$3:F37)+1&gt;$G$2,"",COUNT($F$3:F37)+1))</f>
        <v/>
      </c>
      <c r="G38" s="81" t="str">
        <f>IF(F38="","",VLOOKUP(F38,Data!B:N,13,0))</f>
        <v/>
      </c>
      <c r="H38" s="82" t="str">
        <f>IF(F38="","",VLOOKUP(F38,Data!B:AI,34,0))</f>
        <v/>
      </c>
      <c r="I38" s="79"/>
      <c r="J38" s="24"/>
      <c r="K38" s="24"/>
      <c r="M38" s="79"/>
      <c r="Q38" s="79"/>
      <c r="W38" s="120"/>
    </row>
    <row r="39" spans="1:23">
      <c r="F39" s="1" t="str">
        <f>IF($G$2=0,"",IF(COUNT($F$3:F38)+1&gt;$G$2,"",COUNT($F$3:F38)+1))</f>
        <v/>
      </c>
      <c r="G39" s="81" t="str">
        <f>IF(F39="","",VLOOKUP(F39,Data!B:N,13,0))</f>
        <v/>
      </c>
      <c r="H39" s="82" t="str">
        <f>IF(F39="","",VLOOKUP(F39,Data!B:AI,34,0))</f>
        <v/>
      </c>
      <c r="L39" s="82"/>
    </row>
    <row r="40" spans="1:23">
      <c r="F40" s="1" t="str">
        <f>IF($G$2=0,"",IF(COUNT($F$3:F39)+1&gt;$G$2,"",COUNT($F$3:F39)+1))</f>
        <v/>
      </c>
      <c r="G40" s="81" t="str">
        <f>IF(F40="","",VLOOKUP(F40,Data!B:N,13,0))</f>
        <v/>
      </c>
      <c r="H40" s="82" t="str">
        <f>IF(F40="","",VLOOKUP(F40,Data!B:AI,34,0))</f>
        <v/>
      </c>
      <c r="L40" s="82"/>
    </row>
    <row r="41" spans="1:23">
      <c r="F41" s="1" t="str">
        <f>IF($G$2=0,"",IF(COUNT($F$3:F40)+1&gt;$G$2,"",COUNT($F$3:F40)+1))</f>
        <v/>
      </c>
      <c r="G41" s="81" t="str">
        <f>IF(F41="","",VLOOKUP(F41,Data!B:N,13,0))</f>
        <v/>
      </c>
      <c r="H41" s="82" t="str">
        <f>IF(F41="","",VLOOKUP(F41,Data!B:AI,34,0))</f>
        <v/>
      </c>
    </row>
    <row r="42" spans="1:23">
      <c r="F42" s="1" t="str">
        <f>IF($G$2=0,"",IF(COUNT($F$3:F41)+1&gt;$G$2,"",COUNT($F$3:F41)+1))</f>
        <v/>
      </c>
      <c r="G42" s="81" t="str">
        <f>IF(F42="","",VLOOKUP(F42,Data!B:N,13,0))</f>
        <v/>
      </c>
      <c r="H42" s="82" t="str">
        <f>IF(F42="","",VLOOKUP(F42,Data!B:AI,34,0))</f>
        <v/>
      </c>
    </row>
    <row r="43" spans="1:23">
      <c r="F43" s="1" t="str">
        <f>IF($G$2=0,"",IF(COUNT($F$3:F42)+1&gt;$G$2,"",COUNT($F$3:F42)+1))</f>
        <v/>
      </c>
      <c r="G43" s="81" t="str">
        <f>IF(F43="","",VLOOKUP(F43,Data!B:N,13,0))</f>
        <v/>
      </c>
      <c r="H43" s="82" t="str">
        <f>IF(F43="","",VLOOKUP(F43,Data!B:AI,34,0))</f>
        <v/>
      </c>
    </row>
    <row r="44" spans="1:23">
      <c r="F44" s="1" t="str">
        <f>IF($G$2=0,"",IF(COUNT($F$3:F43)+1&gt;$G$2,"",COUNT($F$3:F43)+1))</f>
        <v/>
      </c>
      <c r="G44" s="81" t="str">
        <f>IF(F44="","",VLOOKUP(F44,Data!B:N,13,0))</f>
        <v/>
      </c>
      <c r="H44" s="82" t="str">
        <f>IF(F44="","",VLOOKUP(F44,Data!B:AI,34,0))</f>
        <v/>
      </c>
    </row>
    <row r="45" spans="1:23">
      <c r="F45" s="1" t="str">
        <f>IF($G$2=0,"",IF(COUNT($F$3:F44)+1&gt;$G$2,"",COUNT($F$3:F44)+1))</f>
        <v/>
      </c>
      <c r="G45" s="81" t="str">
        <f>IF(F45="","",VLOOKUP(F45,Data!B:N,13,0))</f>
        <v/>
      </c>
      <c r="H45" s="82" t="str">
        <f>IF(F45="","",VLOOKUP(F45,Data!B:AI,34,0))</f>
        <v/>
      </c>
    </row>
    <row r="46" spans="1:23">
      <c r="F46" s="1" t="str">
        <f>IF($G$2=0,"",IF(COUNT($F$3:F45)+1&gt;$G$2,"",COUNT($F$3:F45)+1))</f>
        <v/>
      </c>
      <c r="G46" s="81" t="str">
        <f>IF(F46="","",VLOOKUP(F46,Data!B:N,13,0))</f>
        <v/>
      </c>
      <c r="H46" s="82" t="str">
        <f>IF(F46="","",VLOOKUP(F46,Data!B:AI,34,0))</f>
        <v/>
      </c>
    </row>
    <row r="47" spans="1:23">
      <c r="F47" s="1" t="str">
        <f>IF($G$2=0,"",IF(COUNT($F$3:F46)+1&gt;$G$2,"",COUNT($F$3:F46)+1))</f>
        <v/>
      </c>
      <c r="G47" s="81" t="str">
        <f>IF(F47="","",VLOOKUP(F47,Data!B:N,13,0))</f>
        <v/>
      </c>
      <c r="H47" s="82" t="str">
        <f>IF(F47="","",VLOOKUP(F47,Data!B:AI,34,0))</f>
        <v/>
      </c>
    </row>
    <row r="48" spans="1:23">
      <c r="F48" s="1" t="str">
        <f>IF($G$2=0,"",IF(COUNT($F$3:F47)+1&gt;$G$2,"",COUNT($F$3:F47)+1))</f>
        <v/>
      </c>
      <c r="G48" s="81" t="str">
        <f>IF(F48="","",VLOOKUP(F48,Data!B:N,13,0))</f>
        <v/>
      </c>
      <c r="H48" s="82" t="str">
        <f>IF(F48="","",VLOOKUP(F48,Data!B:AI,34,0))</f>
        <v/>
      </c>
    </row>
    <row r="49" spans="6:8">
      <c r="F49" s="1" t="str">
        <f>IF($G$2=0,"",IF(COUNT($F$3:F48)+1&gt;$G$2,"",COUNT($F$3:F48)+1))</f>
        <v/>
      </c>
      <c r="G49" s="81" t="str">
        <f>IF(F49="","",VLOOKUP(F49,Data!B:N,13,0))</f>
        <v/>
      </c>
      <c r="H49" s="82" t="str">
        <f>IF(F49="","",VLOOKUP(F49,Data!B:AI,34,0))</f>
        <v/>
      </c>
    </row>
    <row r="50" spans="6:8">
      <c r="F50" s="1" t="str">
        <f>IF($G$2=0,"",IF(COUNT($F$3:F49)+1&gt;$G$2,"",COUNT($F$3:F49)+1))</f>
        <v/>
      </c>
      <c r="G50" s="81" t="str">
        <f>IF(F50="","",VLOOKUP(F50,Data!B:N,13,0))</f>
        <v/>
      </c>
      <c r="H50" s="82" t="str">
        <f>IF(F50="","",VLOOKUP(F50,Data!B:AI,34,0))</f>
        <v/>
      </c>
    </row>
    <row r="51" spans="6:8">
      <c r="F51" s="1" t="str">
        <f>IF($G$2=0,"",IF(COUNT($F$3:F50)+1&gt;$G$2,"",COUNT($F$3:F50)+1))</f>
        <v/>
      </c>
      <c r="G51" s="81" t="str">
        <f>IF(F51="","",VLOOKUP(F51,Data!B:N,13,0))</f>
        <v/>
      </c>
      <c r="H51" s="82" t="str">
        <f>IF(F51="","",VLOOKUP(F51,Data!B:AI,34,0))</f>
        <v/>
      </c>
    </row>
    <row r="52" spans="6:8">
      <c r="F52" s="1" t="str">
        <f>IF($G$2=0,"",IF(COUNT($F$3:F51)+1&gt;$G$2,"",COUNT($F$3:F51)+1))</f>
        <v/>
      </c>
      <c r="G52" s="81" t="str">
        <f>IF(F52="","",VLOOKUP(F52,Data!B:N,13,0))</f>
        <v/>
      </c>
      <c r="H52" s="82" t="str">
        <f>IF(F52="","",VLOOKUP(F52,Data!B:AI,34,0))</f>
        <v/>
      </c>
    </row>
    <row r="53" spans="6:8">
      <c r="F53" s="1" t="str">
        <f>IF($G$2=0,"",IF(COUNT($F$3:F52)+1&gt;$G$2,"",COUNT($F$3:F52)+1))</f>
        <v/>
      </c>
      <c r="G53" s="81" t="str">
        <f>IF(F53="","",VLOOKUP(F53,Data!B:N,13,0))</f>
        <v/>
      </c>
      <c r="H53" s="82" t="str">
        <f>IF(F53="","",VLOOKUP(F53,Data!B:AI,34,0))</f>
        <v/>
      </c>
    </row>
    <row r="54" spans="6:8">
      <c r="F54" s="1" t="str">
        <f>IF($G$2=0,"",IF(COUNT($F$3:F53)+1&gt;$G$2,"",COUNT($F$3:F53)+1))</f>
        <v/>
      </c>
      <c r="G54" s="81" t="str">
        <f>IF(F54="","",VLOOKUP(F54,Data!B:N,13,0))</f>
        <v/>
      </c>
      <c r="H54" s="82" t="str">
        <f>IF(F54="","",VLOOKUP(F54,Data!B:AI,34,0))</f>
        <v/>
      </c>
    </row>
    <row r="55" spans="6:8">
      <c r="F55" s="1" t="str">
        <f>IF($G$2=0,"",IF(COUNT($F$3:F54)+1&gt;$G$2,"",COUNT($F$3:F54)+1))</f>
        <v/>
      </c>
      <c r="G55" s="81" t="str">
        <f>IF(F55="","",VLOOKUP(F55,Data!B:N,13,0))</f>
        <v/>
      </c>
      <c r="H55" s="82" t="str">
        <f>IF(F55="","",VLOOKUP(F55,Data!B:AI,34,0))</f>
        <v/>
      </c>
    </row>
    <row r="56" spans="6:8">
      <c r="F56" s="1" t="str">
        <f>IF($G$2=0,"",IF(COUNT($F$3:F55)+1&gt;$G$2,"",COUNT($F$3:F55)+1))</f>
        <v/>
      </c>
      <c r="G56" s="81" t="str">
        <f>IF(F56="","",VLOOKUP(F56,Data!B:N,13,0))</f>
        <v/>
      </c>
      <c r="H56" s="82" t="str">
        <f>IF(F56="","",VLOOKUP(F56,Data!B:AI,34,0))</f>
        <v/>
      </c>
    </row>
    <row r="57" spans="6:8">
      <c r="F57" s="1" t="str">
        <f>IF($G$2=0,"",IF(COUNT($F$3:F56)+1&gt;$G$2,"",COUNT($F$3:F56)+1))</f>
        <v/>
      </c>
      <c r="G57" s="81" t="str">
        <f>IF(F57="","",VLOOKUP(F57,Data!B:N,13,0))</f>
        <v/>
      </c>
      <c r="H57" s="82" t="str">
        <f>IF(F57="","",VLOOKUP(F57,Data!B:AI,34,0))</f>
        <v/>
      </c>
    </row>
    <row r="58" spans="6:8">
      <c r="F58" s="1" t="str">
        <f>IF($G$2=0,"",IF(COUNT($F$3:F57)+1&gt;$G$2,"",COUNT($F$3:F57)+1))</f>
        <v/>
      </c>
      <c r="G58" s="81" t="str">
        <f>IF(F58="","",VLOOKUP(F58,Data!B:N,13,0))</f>
        <v/>
      </c>
      <c r="H58" s="82" t="str">
        <f>IF(F58="","",VLOOKUP(F58,Data!B:AI,34,0))</f>
        <v/>
      </c>
    </row>
    <row r="59" spans="6:8">
      <c r="F59" s="1" t="str">
        <f>IF($G$2=0,"",IF(COUNT($F$3:F58)+1&gt;$G$2,"",COUNT($F$3:F58)+1))</f>
        <v/>
      </c>
      <c r="G59" s="81" t="str">
        <f>IF(F59="","",VLOOKUP(F59,Data!B:N,13,0))</f>
        <v/>
      </c>
      <c r="H59" s="82" t="str">
        <f>IF(F59="","",VLOOKUP(F59,Data!B:AI,34,0))</f>
        <v/>
      </c>
    </row>
    <row r="60" spans="6:8">
      <c r="F60" s="1" t="str">
        <f>IF($G$2=0,"",IF(COUNT($F$3:F59)+1&gt;$G$2,"",COUNT($F$3:F59)+1))</f>
        <v/>
      </c>
      <c r="G60" s="81" t="str">
        <f>IF(F60="","",VLOOKUP(F60,Data!B:N,13,0))</f>
        <v/>
      </c>
      <c r="H60" s="82" t="str">
        <f>IF(F60="","",VLOOKUP(F60,Data!B:AI,34,0))</f>
        <v/>
      </c>
    </row>
    <row r="61" spans="6:8">
      <c r="F61" s="1" t="str">
        <f>IF($G$2=0,"",IF(COUNT($F$3:F60)+1&gt;$G$2,"",COUNT($F$3:F60)+1))</f>
        <v/>
      </c>
      <c r="G61" s="81" t="str">
        <f>IF(F61="","",VLOOKUP(F61,Data!B:N,13,0))</f>
        <v/>
      </c>
      <c r="H61" s="82" t="str">
        <f>IF(F61="","",VLOOKUP(F61,Data!B:AI,34,0))</f>
        <v/>
      </c>
    </row>
    <row r="62" spans="6:8">
      <c r="F62" s="1" t="str">
        <f>IF($G$2=0,"",IF(COUNT($F$3:F61)+1&gt;$G$2,"",COUNT($F$3:F61)+1))</f>
        <v/>
      </c>
      <c r="G62" s="81" t="str">
        <f>IF(F62="","",VLOOKUP(F62,Data!B:N,13,0))</f>
        <v/>
      </c>
      <c r="H62" s="82" t="str">
        <f>IF(F62="","",VLOOKUP(F62,Data!B:AI,34,0))</f>
        <v/>
      </c>
    </row>
    <row r="63" spans="6:8">
      <c r="F63" s="1" t="str">
        <f>IF($G$2=0,"",IF(COUNT($F$3:F62)+1&gt;$G$2,"",COUNT($F$3:F62)+1))</f>
        <v/>
      </c>
      <c r="G63" s="81" t="str">
        <f>IF(F63="","",VLOOKUP(F63,Data!B:N,13,0))</f>
        <v/>
      </c>
      <c r="H63" s="82" t="str">
        <f>IF(F63="","",VLOOKUP(F63,Data!B:AI,34,0))</f>
        <v/>
      </c>
    </row>
    <row r="64" spans="6:8">
      <c r="F64" s="1" t="str">
        <f>IF($G$2=0,"",IF(COUNT($F$3:F63)+1&gt;$G$2,"",COUNT($F$3:F63)+1))</f>
        <v/>
      </c>
      <c r="G64" s="81" t="str">
        <f>IF(F64="","",VLOOKUP(F64,Data!B:N,13,0))</f>
        <v/>
      </c>
      <c r="H64" s="82" t="str">
        <f>IF(F64="","",VLOOKUP(F64,Data!B:AI,34,0))</f>
        <v/>
      </c>
    </row>
    <row r="65" spans="6:8">
      <c r="F65" s="1" t="str">
        <f>IF($G$2=0,"",IF(COUNT($F$3:F64)+1&gt;$G$2,"",COUNT($F$3:F64)+1))</f>
        <v/>
      </c>
      <c r="G65" s="81" t="str">
        <f>IF(F65="","",VLOOKUP(F65,Data!B:N,13,0))</f>
        <v/>
      </c>
      <c r="H65" s="82" t="str">
        <f>IF(F65="","",VLOOKUP(F65,Data!B:AI,34,0))</f>
        <v/>
      </c>
    </row>
    <row r="66" spans="6:8">
      <c r="F66" s="1" t="str">
        <f>IF($G$2=0,"",IF(COUNT($F$3:F65)+1&gt;$G$2,"",COUNT($F$3:F65)+1))</f>
        <v/>
      </c>
      <c r="G66" s="81" t="str">
        <f>IF(F66="","",VLOOKUP(F66,Data!B:N,13,0))</f>
        <v/>
      </c>
      <c r="H66" s="82" t="str">
        <f>IF(F66="","",VLOOKUP(F66,Data!B:AI,34,0))</f>
        <v/>
      </c>
    </row>
    <row r="67" spans="6:8">
      <c r="F67" s="1" t="str">
        <f>IF($G$2=0,"",IF(COUNT($F$3:F66)+1&gt;$G$2,"",COUNT($F$3:F66)+1))</f>
        <v/>
      </c>
      <c r="G67" s="81" t="str">
        <f>IF(F67="","",VLOOKUP(F67,Data!B:N,13,0))</f>
        <v/>
      </c>
      <c r="H67" s="82" t="str">
        <f>IF(F67="","",VLOOKUP(F67,Data!B:AI,34,0))</f>
        <v/>
      </c>
    </row>
    <row r="68" spans="6:8">
      <c r="F68" s="1" t="str">
        <f>IF($G$2=0,"",IF(COUNT($F$3:F67)+1&gt;$G$2,"",COUNT($F$3:F67)+1))</f>
        <v/>
      </c>
      <c r="G68" s="81" t="str">
        <f>IF(F68="","",VLOOKUP(F68,Data!B:N,13,0))</f>
        <v/>
      </c>
      <c r="H68" s="82" t="str">
        <f>IF(F68="","",VLOOKUP(F68,Data!B:AI,34,0))</f>
        <v/>
      </c>
    </row>
    <row r="69" spans="6:8">
      <c r="F69" s="1" t="str">
        <f>IF($G$2=0,"",IF(COUNT($F$3:F68)+1&gt;$G$2,"",COUNT($F$3:F68)+1))</f>
        <v/>
      </c>
      <c r="G69" s="81" t="str">
        <f>IF(F69="","",VLOOKUP(F69,Data!B:N,13,0))</f>
        <v/>
      </c>
      <c r="H69" s="82" t="str">
        <f>IF(F69="","",VLOOKUP(F69,Data!B:AI,34,0))</f>
        <v/>
      </c>
    </row>
    <row r="70" spans="6:8">
      <c r="F70" s="1" t="str">
        <f>IF($G$2=0,"",IF(COUNT($F$3:F69)+1&gt;$G$2,"",COUNT($F$3:F69)+1))</f>
        <v/>
      </c>
      <c r="G70" s="81" t="str">
        <f>IF(F70="","",VLOOKUP(F70,Data!B:N,13,0))</f>
        <v/>
      </c>
      <c r="H70" s="82" t="str">
        <f>IF(F70="","",VLOOKUP(F70,Data!B:AI,34,0))</f>
        <v/>
      </c>
    </row>
    <row r="71" spans="6:8">
      <c r="F71" s="1" t="str">
        <f>IF($G$2=0,"",IF(COUNT($F$3:F70)+1&gt;$G$2,"",COUNT($F$3:F70)+1))</f>
        <v/>
      </c>
      <c r="G71" s="81" t="str">
        <f>IF(F71="","",VLOOKUP(F71,Data!B:N,13,0))</f>
        <v/>
      </c>
      <c r="H71" s="82" t="str">
        <f>IF(F71="","",VLOOKUP(F71,Data!B:AI,34,0))</f>
        <v/>
      </c>
    </row>
    <row r="72" spans="6:8">
      <c r="F72" s="1" t="str">
        <f>IF($G$2=0,"",IF(COUNT($F$3:F71)+1&gt;$G$2,"",COUNT($F$3:F71)+1))</f>
        <v/>
      </c>
      <c r="G72" s="81" t="str">
        <f>IF(F72="","",VLOOKUP(F72,Data!B:N,13,0))</f>
        <v/>
      </c>
      <c r="H72" s="82" t="str">
        <f>IF(F72="","",VLOOKUP(F72,Data!B:AI,34,0))</f>
        <v/>
      </c>
    </row>
    <row r="73" spans="6:8">
      <c r="F73" s="1" t="str">
        <f>IF($G$2=0,"",IF(COUNT($F$3:F72)+1&gt;$G$2,"",COUNT($F$3:F72)+1))</f>
        <v/>
      </c>
      <c r="G73" s="81" t="str">
        <f>IF(F73="","",VLOOKUP(F73,Data!B:N,13,0))</f>
        <v/>
      </c>
      <c r="H73" s="82" t="str">
        <f>IF(F73="","",VLOOKUP(F73,Data!B:AI,34,0))</f>
        <v/>
      </c>
    </row>
    <row r="74" spans="6:8">
      <c r="F74" s="1" t="str">
        <f>IF($G$2=0,"",IF(COUNT($F$3:F73)+1&gt;$G$2,"",COUNT($F$3:F73)+1))</f>
        <v/>
      </c>
      <c r="G74" s="81" t="str">
        <f>IF(F74="","",VLOOKUP(F74,Data!B:N,13,0))</f>
        <v/>
      </c>
      <c r="H74" s="82" t="str">
        <f>IF(F74="","",VLOOKUP(F74,Data!B:AI,34,0))</f>
        <v/>
      </c>
    </row>
    <row r="75" spans="6:8">
      <c r="F75" s="1" t="str">
        <f>IF($G$2=0,"",IF(COUNT($F$3:F74)+1&gt;$G$2,"",COUNT($F$3:F74)+1))</f>
        <v/>
      </c>
      <c r="G75" s="81" t="str">
        <f>IF(F75="","",VLOOKUP(F75,Data!B:N,13,0))</f>
        <v/>
      </c>
      <c r="H75" s="82" t="str">
        <f>IF(F75="","",VLOOKUP(F75,Data!B:AI,34,0))</f>
        <v/>
      </c>
    </row>
    <row r="76" spans="6:8">
      <c r="F76" s="1" t="str">
        <f>IF($G$2=0,"",IF(COUNT($F$3:F75)+1&gt;$G$2,"",COUNT($F$3:F75)+1))</f>
        <v/>
      </c>
      <c r="G76" s="81" t="str">
        <f>IF(F76="","",VLOOKUP(F76,Data!B:N,13,0))</f>
        <v/>
      </c>
      <c r="H76" s="82" t="str">
        <f>IF(F76="","",VLOOKUP(F76,Data!B:AI,34,0))</f>
        <v/>
      </c>
    </row>
    <row r="77" spans="6:8">
      <c r="F77" s="1" t="str">
        <f>IF($G$2=0,"",IF(COUNT($F$3:F76)+1&gt;$G$2,"",COUNT($F$3:F76)+1))</f>
        <v/>
      </c>
      <c r="G77" s="81" t="str">
        <f>IF(F77="","",VLOOKUP(F77,Data!B:N,13,0))</f>
        <v/>
      </c>
      <c r="H77" s="82" t="str">
        <f>IF(F77="","",VLOOKUP(F77,Data!B:AI,34,0))</f>
        <v/>
      </c>
    </row>
    <row r="78" spans="6:8">
      <c r="F78" s="1" t="str">
        <f>IF($G$2=0,"",IF(COUNT($F$3:F77)+1&gt;$G$2,"",COUNT($F$3:F77)+1))</f>
        <v/>
      </c>
      <c r="G78" s="81" t="str">
        <f>IF(F78="","",VLOOKUP(F78,Data!B:N,13,0))</f>
        <v/>
      </c>
      <c r="H78" s="82" t="str">
        <f>IF(F78="","",VLOOKUP(F78,Data!B:AI,34,0))</f>
        <v/>
      </c>
    </row>
    <row r="79" spans="6:8">
      <c r="F79" s="1" t="str">
        <f>IF($G$2=0,"",IF(COUNT($F$3:F78)+1&gt;$G$2,"",COUNT($F$3:F78)+1))</f>
        <v/>
      </c>
      <c r="G79" s="81" t="str">
        <f>IF(F79="","",VLOOKUP(F79,Data!B:N,13,0))</f>
        <v/>
      </c>
      <c r="H79" s="82" t="str">
        <f>IF(F79="","",VLOOKUP(F79,Data!B:AI,34,0))</f>
        <v/>
      </c>
    </row>
    <row r="80" spans="6:8">
      <c r="F80" s="1" t="str">
        <f>IF($G$2=0,"",IF(COUNT($F$3:F79)+1&gt;$G$2,"",COUNT($F$3:F79)+1))</f>
        <v/>
      </c>
      <c r="G80" s="81" t="str">
        <f>IF(F80="","",VLOOKUP(F80,Data!B:N,13,0))</f>
        <v/>
      </c>
      <c r="H80" s="82" t="str">
        <f>IF(F80="","",VLOOKUP(F80,Data!B:AI,34,0))</f>
        <v/>
      </c>
    </row>
    <row r="81" spans="6:8">
      <c r="F81" s="1" t="str">
        <f>IF($G$2=0,"",IF(COUNT($F$3:F80)+1&gt;$G$2,"",COUNT($F$3:F80)+1))</f>
        <v/>
      </c>
      <c r="G81" s="81" t="str">
        <f>IF(F81="","",VLOOKUP(F81,Data!B:N,13,0))</f>
        <v/>
      </c>
      <c r="H81" s="82" t="str">
        <f>IF(F81="","",VLOOKUP(F81,Data!B:AI,34,0))</f>
        <v/>
      </c>
    </row>
    <row r="82" spans="6:8">
      <c r="F82" s="1" t="str">
        <f>IF($G$2=0,"",IF(COUNT($F$3:F81)+1&gt;$G$2,"",COUNT($F$3:F81)+1))</f>
        <v/>
      </c>
      <c r="G82" s="81" t="str">
        <f>IF(F82="","",VLOOKUP(F82,Data!B:N,13,0))</f>
        <v/>
      </c>
      <c r="H82" s="82" t="str">
        <f>IF(F82="","",VLOOKUP(F82,Data!B:AI,34,0))</f>
        <v/>
      </c>
    </row>
    <row r="83" spans="6:8">
      <c r="F83" s="1" t="str">
        <f>IF($G$2=0,"",IF(COUNT($F$3:F82)+1&gt;$G$2,"",COUNT($F$3:F82)+1))</f>
        <v/>
      </c>
      <c r="G83" s="81" t="str">
        <f>IF(F83="","",VLOOKUP(F83,Data!B:N,13,0))</f>
        <v/>
      </c>
      <c r="H83" s="82" t="str">
        <f>IF(F83="","",VLOOKUP(F83,Data!B:AI,34,0))</f>
        <v/>
      </c>
    </row>
    <row r="84" spans="6:8">
      <c r="F84" s="1" t="str">
        <f>IF($G$2=0,"",IF(COUNT($F$3:F83)+1&gt;$G$2,"",COUNT($F$3:F83)+1))</f>
        <v/>
      </c>
      <c r="G84" s="81" t="str">
        <f>IF(F84="","",VLOOKUP(F84,Data!B:N,13,0))</f>
        <v/>
      </c>
      <c r="H84" s="82" t="str">
        <f>IF(F84="","",VLOOKUP(F84,Data!B:AI,34,0))</f>
        <v/>
      </c>
    </row>
    <row r="85" spans="6:8">
      <c r="F85" s="1" t="str">
        <f>IF($G$2=0,"",IF(COUNT($F$3:F84)+1&gt;$G$2,"",COUNT($F$3:F84)+1))</f>
        <v/>
      </c>
      <c r="G85" s="81" t="str">
        <f>IF(F85="","",VLOOKUP(F85,Data!B:N,13,0))</f>
        <v/>
      </c>
      <c r="H85" s="82" t="str">
        <f>IF(F85="","",VLOOKUP(F85,Data!B:AI,34,0))</f>
        <v/>
      </c>
    </row>
    <row r="86" spans="6:8">
      <c r="F86" s="1" t="str">
        <f>IF($G$2=0,"",IF(COUNT($F$3:F85)+1&gt;$G$2,"",COUNT($F$3:F85)+1))</f>
        <v/>
      </c>
      <c r="G86" s="81" t="str">
        <f>IF(F86="","",VLOOKUP(F86,Data!B:N,13,0))</f>
        <v/>
      </c>
      <c r="H86" s="82" t="str">
        <f>IF(F86="","",VLOOKUP(F86,Data!B:AI,34,0))</f>
        <v/>
      </c>
    </row>
    <row r="87" spans="6:8">
      <c r="F87" s="1" t="str">
        <f>IF($G$2=0,"",IF(COUNT($F$3:F86)+1&gt;$G$2,"",COUNT($F$3:F86)+1))</f>
        <v/>
      </c>
      <c r="G87" s="81" t="str">
        <f>IF(F87="","",VLOOKUP(F87,Data!B:N,13,0))</f>
        <v/>
      </c>
      <c r="H87" s="82" t="str">
        <f>IF(F87="","",VLOOKUP(F87,Data!B:AI,34,0))</f>
        <v/>
      </c>
    </row>
    <row r="88" spans="6:8">
      <c r="F88" s="1" t="str">
        <f>IF($G$2=0,"",IF(COUNT($F$3:F87)+1&gt;$G$2,"",COUNT($F$3:F87)+1))</f>
        <v/>
      </c>
      <c r="G88" s="81" t="str">
        <f>IF(F88="","",VLOOKUP(F88,Data!B:N,13,0))</f>
        <v/>
      </c>
      <c r="H88" s="82" t="str">
        <f>IF(F88="","",VLOOKUP(F88,Data!B:AI,34,0))</f>
        <v/>
      </c>
    </row>
    <row r="89" spans="6:8">
      <c r="F89" s="1" t="str">
        <f>IF($G$2=0,"",IF(COUNT($F$3:F88)+1&gt;$G$2,"",COUNT($F$3:F88)+1))</f>
        <v/>
      </c>
      <c r="G89" s="81" t="str">
        <f>IF(F89="","",VLOOKUP(F89,Data!B:N,13,0))</f>
        <v/>
      </c>
      <c r="H89" s="82" t="str">
        <f>IF(F89="","",VLOOKUP(F89,Data!B:AI,34,0))</f>
        <v/>
      </c>
    </row>
    <row r="90" spans="6:8">
      <c r="F90" s="1" t="str">
        <f>IF($G$2=0,"",IF(COUNT($F$3:F89)+1&gt;$G$2,"",COUNT($F$3:F89)+1))</f>
        <v/>
      </c>
      <c r="G90" s="81" t="str">
        <f>IF(F90="","",VLOOKUP(F90,Data!B:N,13,0))</f>
        <v/>
      </c>
      <c r="H90" s="82" t="str">
        <f>IF(F90="","",VLOOKUP(F90,Data!B:AI,34,0))</f>
        <v/>
      </c>
    </row>
    <row r="91" spans="6:8">
      <c r="F91" s="1" t="str">
        <f>IF($G$2=0,"",IF(COUNT($F$3:F90)+1&gt;$G$2,"",COUNT($F$3:F90)+1))</f>
        <v/>
      </c>
      <c r="G91" s="81" t="str">
        <f>IF(F91="","",VLOOKUP(F91,Data!B:N,13,0))</f>
        <v/>
      </c>
      <c r="H91" s="82" t="str">
        <f>IF(F91="","",VLOOKUP(F91,Data!B:AI,34,0))</f>
        <v/>
      </c>
    </row>
    <row r="92" spans="6:8">
      <c r="F92" s="1" t="str">
        <f>IF($G$2=0,"",IF(COUNT($F$3:F91)+1&gt;$G$2,"",COUNT($F$3:F91)+1))</f>
        <v/>
      </c>
      <c r="G92" s="81" t="str">
        <f>IF(F92="","",VLOOKUP(F92,Data!B:N,13,0))</f>
        <v/>
      </c>
      <c r="H92" s="82" t="str">
        <f>IF(F92="","",VLOOKUP(F92,Data!B:AI,34,0))</f>
        <v/>
      </c>
    </row>
    <row r="93" spans="6:8">
      <c r="F93" s="1" t="str">
        <f>IF($G$2=0,"",IF(COUNT($F$3:F92)+1&gt;$G$2,"",COUNT($F$3:F92)+1))</f>
        <v/>
      </c>
      <c r="G93" s="81" t="str">
        <f>IF(F93="","",VLOOKUP(F93,Data!B:N,13,0))</f>
        <v/>
      </c>
      <c r="H93" s="82" t="str">
        <f>IF(F93="","",VLOOKUP(F93,Data!B:AI,34,0))</f>
        <v/>
      </c>
    </row>
    <row r="94" spans="6:8">
      <c r="F94" s="1" t="str">
        <f>IF($G$2=0,"",IF(COUNT($F$3:F93)+1&gt;$G$2,"",COUNT($F$3:F93)+1))</f>
        <v/>
      </c>
      <c r="G94" s="81" t="str">
        <f>IF(F94="","",VLOOKUP(F94,Data!B:N,13,0))</f>
        <v/>
      </c>
      <c r="H94" s="82" t="str">
        <f>IF(F94="","",VLOOKUP(F94,Data!B:AI,34,0))</f>
        <v/>
      </c>
    </row>
    <row r="95" spans="6:8">
      <c r="F95" s="1" t="str">
        <f>IF($G$2=0,"",IF(COUNT($F$3:F94)+1&gt;$G$2,"",COUNT($F$3:F94)+1))</f>
        <v/>
      </c>
      <c r="G95" s="81" t="str">
        <f>IF(F95="","",VLOOKUP(F95,Data!B:N,13,0))</f>
        <v/>
      </c>
      <c r="H95" s="82" t="str">
        <f>IF(F95="","",VLOOKUP(F95,Data!B:AI,34,0))</f>
        <v/>
      </c>
    </row>
    <row r="96" spans="6:8">
      <c r="F96" s="1" t="str">
        <f>IF($G$2=0,"",IF(COUNT($F$3:F95)+1&gt;$G$2,"",COUNT($F$3:F95)+1))</f>
        <v/>
      </c>
      <c r="G96" s="81" t="str">
        <f>IF(F96="","",VLOOKUP(F96,Data!B:N,13,0))</f>
        <v/>
      </c>
      <c r="H96" s="82" t="str">
        <f>IF(F96="","",VLOOKUP(F96,Data!B:AI,34,0))</f>
        <v/>
      </c>
    </row>
    <row r="97" spans="6:8">
      <c r="F97" s="1" t="str">
        <f>IF($G$2=0,"",IF(COUNT($F$3:F96)+1&gt;$G$2,"",COUNT($F$3:F96)+1))</f>
        <v/>
      </c>
      <c r="G97" s="81" t="str">
        <f>IF(F97="","",VLOOKUP(F97,Data!B:N,13,0))</f>
        <v/>
      </c>
      <c r="H97" s="82" t="str">
        <f>IF(F97="","",VLOOKUP(F97,Data!B:AI,34,0))</f>
        <v/>
      </c>
    </row>
    <row r="98" spans="6:8">
      <c r="F98" s="1" t="str">
        <f>IF($G$2=0,"",IF(COUNT($F$3:F97)+1&gt;$G$2,"",COUNT($F$3:F97)+1))</f>
        <v/>
      </c>
      <c r="G98" s="81" t="str">
        <f>IF(F98="","",VLOOKUP(F98,Data!B:N,13,0))</f>
        <v/>
      </c>
      <c r="H98" s="82" t="str">
        <f>IF(F98="","",VLOOKUP(F98,Data!B:AI,34,0))</f>
        <v/>
      </c>
    </row>
    <row r="99" spans="6:8">
      <c r="F99" s="1" t="str">
        <f>IF($G$2=0,"",IF(COUNT($F$3:F98)+1&gt;$G$2,"",COUNT($F$3:F98)+1))</f>
        <v/>
      </c>
      <c r="G99" s="81" t="str">
        <f>IF(F99="","",VLOOKUP(F99,Data!B:N,13,0))</f>
        <v/>
      </c>
      <c r="H99" s="82" t="str">
        <f>IF(F99="","",VLOOKUP(F99,Data!B:AI,34,0))</f>
        <v/>
      </c>
    </row>
    <row r="100" spans="6:8">
      <c r="F100" s="27"/>
      <c r="G100" s="84" t="s">
        <v>77</v>
      </c>
      <c r="H100" s="85">
        <f>AVERAGE(H2:H35)</f>
        <v>96.677777777777777</v>
      </c>
    </row>
    <row r="101" spans="6:8">
      <c r="F101" s="24"/>
      <c r="G101" s="81"/>
      <c r="H101" s="82"/>
    </row>
    <row r="102" spans="6:8">
      <c r="F102" s="24"/>
      <c r="G102" s="81"/>
      <c r="H102" s="82"/>
    </row>
    <row r="103" spans="6:8">
      <c r="F103" s="24"/>
      <c r="G103" s="81"/>
      <c r="H103" s="82"/>
    </row>
    <row r="104" spans="6:8">
      <c r="F104" s="24"/>
      <c r="G104" s="81"/>
      <c r="H104" s="82"/>
    </row>
    <row r="105" spans="6:8">
      <c r="F105" s="24"/>
      <c r="G105" s="81"/>
      <c r="H105" s="82"/>
    </row>
    <row r="106" spans="6:8">
      <c r="F106" s="24"/>
      <c r="G106" s="81"/>
      <c r="H106" s="82"/>
    </row>
    <row r="107" spans="6:8">
      <c r="F107" s="24"/>
      <c r="G107" s="81"/>
      <c r="H107" s="82"/>
    </row>
    <row r="108" spans="6:8">
      <c r="F108" s="24"/>
      <c r="G108" s="81"/>
      <c r="H108" s="82"/>
    </row>
    <row r="109" spans="6:8">
      <c r="F109" s="24"/>
      <c r="G109" s="81"/>
      <c r="H109" s="82"/>
    </row>
    <row r="110" spans="6:8">
      <c r="F110" s="24"/>
      <c r="G110" s="81"/>
      <c r="H110" s="82"/>
    </row>
    <row r="111" spans="6:8">
      <c r="F111" s="24"/>
      <c r="G111" s="81"/>
      <c r="H111" s="82"/>
    </row>
    <row r="112" spans="6:8">
      <c r="F112" s="24"/>
      <c r="G112" s="81"/>
      <c r="H112" s="82"/>
    </row>
    <row r="113" spans="6:8">
      <c r="F113" s="24"/>
      <c r="G113" s="81"/>
      <c r="H113" s="82"/>
    </row>
    <row r="114" spans="6:8">
      <c r="F114" s="24"/>
      <c r="G114" s="81"/>
      <c r="H114" s="82"/>
    </row>
    <row r="115" spans="6:8">
      <c r="F115" s="24"/>
      <c r="G115" s="81"/>
      <c r="H115" s="82"/>
    </row>
    <row r="116" spans="6:8">
      <c r="F116" s="24"/>
      <c r="G116" s="81"/>
      <c r="H116" s="82"/>
    </row>
    <row r="117" spans="6:8">
      <c r="F117" s="24"/>
      <c r="G117" s="81"/>
      <c r="H117" s="82"/>
    </row>
    <row r="118" spans="6:8">
      <c r="F118" s="24"/>
      <c r="G118" s="81"/>
      <c r="H118" s="82"/>
    </row>
    <row r="119" spans="6:8">
      <c r="F119" s="24"/>
      <c r="G119" s="81"/>
      <c r="H119" s="82"/>
    </row>
    <row r="120" spans="6:8">
      <c r="F120" s="24"/>
      <c r="G120" s="81"/>
      <c r="H120" s="82"/>
    </row>
    <row r="121" spans="6:8">
      <c r="F121" s="24"/>
      <c r="G121" s="81"/>
      <c r="H121" s="82"/>
    </row>
    <row r="122" spans="6:8">
      <c r="F122" s="24"/>
      <c r="G122" s="81"/>
      <c r="H122" s="82"/>
    </row>
    <row r="123" spans="6:8">
      <c r="F123" s="24"/>
      <c r="G123" s="81"/>
      <c r="H123" s="82"/>
    </row>
    <row r="124" spans="6:8">
      <c r="F124" s="24"/>
      <c r="G124" s="81"/>
      <c r="H124" s="82"/>
    </row>
    <row r="125" spans="6:8">
      <c r="F125" s="24"/>
      <c r="G125" s="81"/>
      <c r="H125" s="82"/>
    </row>
    <row r="126" spans="6:8">
      <c r="F126" s="24"/>
      <c r="G126" s="81"/>
      <c r="H126" s="82"/>
    </row>
    <row r="127" spans="6:8">
      <c r="F127" s="24"/>
      <c r="G127" s="81"/>
      <c r="H127" s="82"/>
    </row>
    <row r="128" spans="6:8">
      <c r="F128" s="24"/>
      <c r="G128" s="81"/>
      <c r="H128" s="82"/>
    </row>
    <row r="130" spans="6:10">
      <c r="F130" s="14"/>
      <c r="G130" s="238" t="s">
        <v>2580</v>
      </c>
      <c r="H130" s="238"/>
      <c r="I130" s="109"/>
      <c r="J130" s="14"/>
    </row>
    <row r="131" spans="6:10" ht="33.6" customHeight="1">
      <c r="F131" s="14" t="str">
        <f>IF(COUNT(Reject!A:A)=0,"",COUNT(Reject!A:A))</f>
        <v/>
      </c>
      <c r="G131" s="237" t="s">
        <v>2579</v>
      </c>
      <c r="H131" s="237"/>
      <c r="I131" s="109"/>
      <c r="J131" s="14"/>
    </row>
    <row r="132" spans="6:10">
      <c r="F132" s="14"/>
      <c r="G132" s="238" t="str">
        <f>G130&amp;""&amp;F131&amp;" "&amp;G131</f>
        <v>برای این تامین کننده  سند برگشتی موجود است</v>
      </c>
      <c r="H132" s="238"/>
      <c r="I132" s="109"/>
      <c r="J132" s="14"/>
    </row>
    <row r="133" spans="6:10" ht="15.75">
      <c r="F133" s="14"/>
      <c r="G133" s="239" t="str">
        <f>IF(F131="",""," برای مشاهده کلیک کنید")</f>
        <v/>
      </c>
      <c r="H133" s="239"/>
      <c r="I133" s="109"/>
      <c r="J133" s="14"/>
    </row>
    <row r="134" spans="6:10">
      <c r="F134" s="14"/>
      <c r="G134" s="110"/>
      <c r="H134" s="109"/>
      <c r="I134" s="109"/>
      <c r="J134" s="14"/>
    </row>
    <row r="135" spans="6:10">
      <c r="F135" s="14"/>
      <c r="G135" s="110"/>
      <c r="H135" s="109"/>
      <c r="I135" s="109"/>
      <c r="J135" s="14"/>
    </row>
  </sheetData>
  <sortState xmlns:xlrd2="http://schemas.microsoft.com/office/spreadsheetml/2017/richdata2" ref="B4:D26">
    <sortCondition ref="C4:C26"/>
  </sortState>
  <customSheetViews>
    <customSheetView guid="{CA5E68D8-9E94-49AD-B12D-E49A10E46082}" scale="70" showGridLines="0" showRowCol="0" state="veryHidden">
      <selection activeCell="AC4" sqref="AC4"/>
      <pageMargins left="0.7" right="0.7" top="0.75" bottom="0.75" header="0.3" footer="0.3"/>
      <pageSetup orientation="portrait" r:id="rId1"/>
    </customSheetView>
  </customSheetViews>
  <mergeCells count="4">
    <mergeCell ref="G131:H131"/>
    <mergeCell ref="G130:H130"/>
    <mergeCell ref="G132:H132"/>
    <mergeCell ref="G133:H133"/>
  </mergeCells>
  <phoneticPr fontId="10" type="noConversion"/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72EDB-9074-4E03-8AD4-FFC968DA10EE}">
  <sheetPr codeName="Sheet10"/>
  <dimension ref="A1:AD98"/>
  <sheetViews>
    <sheetView showGridLines="0" showRowColHeaders="0" rightToLeft="1" zoomScale="70" zoomScaleNormal="70" workbookViewId="0">
      <pane xSplit="1" ySplit="2" topLeftCell="B3" activePane="bottomRight" state="frozen"/>
      <selection activeCell="O20" sqref="O20"/>
      <selection pane="topRight" activeCell="O20" sqref="O20"/>
      <selection pane="bottomLeft" activeCell="O20" sqref="O20"/>
      <selection pane="bottomRight" activeCell="A2" sqref="A2"/>
    </sheetView>
  </sheetViews>
  <sheetFormatPr defaultColWidth="8.875" defaultRowHeight="15"/>
  <cols>
    <col min="1" max="1" width="8.875" style="77"/>
    <col min="2" max="2" width="27.25" style="77" customWidth="1"/>
    <col min="3" max="3" width="6.125" style="77" hidden="1" customWidth="1"/>
    <col min="4" max="4" width="31.25" style="77" customWidth="1"/>
    <col min="5" max="5" width="40.75" style="77" customWidth="1"/>
    <col min="6" max="6" width="41.375" style="77" customWidth="1"/>
    <col min="7" max="7" width="151.875" style="77" bestFit="1" customWidth="1"/>
    <col min="8" max="8" width="27.75" style="77" customWidth="1"/>
    <col min="9" max="9" width="33.25" style="77" customWidth="1"/>
    <col min="10" max="10" width="28.75" style="77" customWidth="1"/>
    <col min="11" max="11" width="8.875" style="77"/>
    <col min="12" max="12" width="36.25" style="77" bestFit="1" customWidth="1"/>
    <col min="13" max="13" width="28.75" style="77" customWidth="1"/>
    <col min="14" max="25" width="8.875" style="1"/>
    <col min="26" max="26" width="33.625" style="1" bestFit="1" customWidth="1"/>
    <col min="27" max="27" width="15.25" style="1" bestFit="1" customWidth="1"/>
    <col min="28" max="28" width="17.25" style="1" customWidth="1"/>
    <col min="29" max="16384" width="8.875" style="1"/>
  </cols>
  <sheetData>
    <row r="1" spans="1:30" ht="71.45" customHeight="1">
      <c r="A1" s="73"/>
      <c r="B1" s="74"/>
      <c r="C1" s="74"/>
      <c r="D1" s="74"/>
      <c r="E1" s="74"/>
      <c r="F1" s="75"/>
      <c r="G1" s="230">
        <v>46075</v>
      </c>
      <c r="H1" s="74"/>
      <c r="I1" s="74"/>
      <c r="J1" s="74"/>
      <c r="K1" s="74"/>
      <c r="L1" s="74"/>
      <c r="M1" s="74"/>
      <c r="Y1" s="22"/>
      <c r="Z1" s="22" t="s">
        <v>2829</v>
      </c>
      <c r="AA1" s="231" t="s">
        <v>2830</v>
      </c>
      <c r="AB1" s="229"/>
      <c r="AC1" s="22"/>
      <c r="AD1" s="22"/>
    </row>
    <row r="2" spans="1:30" s="76" customFormat="1" ht="42" customHeight="1">
      <c r="A2" s="158" t="s">
        <v>62</v>
      </c>
      <c r="B2" s="159" t="s">
        <v>255</v>
      </c>
      <c r="C2" s="159" t="s">
        <v>263</v>
      </c>
      <c r="D2" s="158" t="s">
        <v>21</v>
      </c>
      <c r="E2" s="158" t="s">
        <v>256</v>
      </c>
      <c r="F2" s="158" t="s">
        <v>257</v>
      </c>
      <c r="G2" s="159" t="s">
        <v>258</v>
      </c>
      <c r="H2" s="160" t="s">
        <v>259</v>
      </c>
      <c r="I2" s="158" t="s">
        <v>260</v>
      </c>
      <c r="J2" s="158" t="s">
        <v>261</v>
      </c>
      <c r="K2" s="158"/>
      <c r="L2" s="161" t="s">
        <v>262</v>
      </c>
      <c r="M2" s="161" t="s">
        <v>290</v>
      </c>
      <c r="Y2" s="228"/>
      <c r="Z2" s="229" t="str">
        <f>Z1&amp;"  -   "&amp;AA1</f>
        <v>اطلاعات تامین کنندگان مواد / قطعات  -   تاریخ بروز رسانی :</v>
      </c>
      <c r="AA2" s="228"/>
      <c r="AB2" s="228"/>
      <c r="AC2" s="228"/>
      <c r="AD2" s="228"/>
    </row>
    <row r="3" spans="1:30" ht="35.1" customHeight="1">
      <c r="A3" s="77">
        <f>IF(B3="","",COUNT($A$2:A2)+1)</f>
        <v>1</v>
      </c>
      <c r="B3" s="162" t="s">
        <v>33</v>
      </c>
      <c r="C3" s="162" t="s">
        <v>162</v>
      </c>
      <c r="D3" s="77" t="s">
        <v>163</v>
      </c>
      <c r="E3" s="77" t="s">
        <v>164</v>
      </c>
      <c r="F3" s="77" t="s">
        <v>165</v>
      </c>
      <c r="G3" s="162" t="s">
        <v>2721</v>
      </c>
      <c r="H3" s="163" t="s">
        <v>166</v>
      </c>
      <c r="L3" s="164" t="s">
        <v>288</v>
      </c>
      <c r="M3" s="162"/>
    </row>
    <row r="4" spans="1:30" ht="35.1" customHeight="1">
      <c r="A4" s="77">
        <f>IF(B4="","",COUNT($A$2:A3)+1)</f>
        <v>2</v>
      </c>
      <c r="B4" s="162" t="s">
        <v>32</v>
      </c>
      <c r="C4" s="162" t="s">
        <v>162</v>
      </c>
      <c r="D4" s="77" t="s">
        <v>167</v>
      </c>
      <c r="E4" s="77" t="s">
        <v>2724</v>
      </c>
      <c r="F4" s="77" t="s">
        <v>2723</v>
      </c>
      <c r="G4" s="77" t="s">
        <v>168</v>
      </c>
      <c r="H4" s="77" t="s">
        <v>169</v>
      </c>
      <c r="I4" s="77">
        <v>9121271429</v>
      </c>
      <c r="J4" s="77">
        <v>88791195</v>
      </c>
      <c r="L4" s="165" t="s">
        <v>170</v>
      </c>
      <c r="M4" s="162" t="s">
        <v>171</v>
      </c>
    </row>
    <row r="5" spans="1:30" ht="35.1" customHeight="1">
      <c r="A5" s="77">
        <f>IF(B5="","",COUNT($A$2:A4)+1)</f>
        <v>3</v>
      </c>
      <c r="B5" s="162" t="s">
        <v>34</v>
      </c>
      <c r="C5" s="162" t="s">
        <v>162</v>
      </c>
      <c r="D5" s="77" t="s">
        <v>172</v>
      </c>
      <c r="E5" s="77" t="s">
        <v>173</v>
      </c>
      <c r="F5" s="77" t="s">
        <v>174</v>
      </c>
      <c r="G5" s="77" t="s">
        <v>175</v>
      </c>
      <c r="H5" s="77" t="s">
        <v>176</v>
      </c>
      <c r="I5" s="77">
        <v>9122137497</v>
      </c>
      <c r="J5" s="77" t="s">
        <v>176</v>
      </c>
      <c r="L5" s="165" t="s">
        <v>177</v>
      </c>
      <c r="M5" s="162"/>
    </row>
    <row r="6" spans="1:30" ht="35.1" customHeight="1">
      <c r="A6" s="77">
        <f>IF(B6="","",COUNT($A$2:A5)+1)</f>
        <v>4</v>
      </c>
      <c r="B6" s="162" t="s">
        <v>107</v>
      </c>
      <c r="C6" s="162" t="s">
        <v>162</v>
      </c>
      <c r="D6" s="77" t="s">
        <v>178</v>
      </c>
      <c r="E6" s="77" t="s">
        <v>179</v>
      </c>
      <c r="F6" s="77" t="s">
        <v>180</v>
      </c>
      <c r="G6" s="77" t="s">
        <v>181</v>
      </c>
      <c r="H6" s="77" t="s">
        <v>182</v>
      </c>
      <c r="I6" s="77">
        <v>9142440046</v>
      </c>
      <c r="J6" s="77" t="s">
        <v>183</v>
      </c>
      <c r="L6" s="165" t="s">
        <v>184</v>
      </c>
      <c r="M6" s="162" t="s">
        <v>29</v>
      </c>
    </row>
    <row r="7" spans="1:30" ht="35.1" customHeight="1">
      <c r="A7" s="77">
        <f>IF(B7="","",COUNT($A$2:A6)+1)</f>
        <v>5</v>
      </c>
      <c r="B7" s="162" t="s">
        <v>185</v>
      </c>
      <c r="C7" s="162" t="s">
        <v>162</v>
      </c>
      <c r="D7" s="77" t="s">
        <v>186</v>
      </c>
      <c r="E7" s="77" t="s">
        <v>2722</v>
      </c>
      <c r="F7" s="77" t="s">
        <v>187</v>
      </c>
      <c r="G7" s="77" t="s">
        <v>188</v>
      </c>
      <c r="I7" s="77">
        <v>9144154916</v>
      </c>
      <c r="J7" s="77">
        <v>4134473951</v>
      </c>
      <c r="L7" s="165"/>
      <c r="M7" s="162"/>
    </row>
    <row r="8" spans="1:30" ht="39.950000000000003" customHeight="1">
      <c r="A8" s="77">
        <f>IF(B8="","",COUNT($A$2:A7)+1)</f>
        <v>6</v>
      </c>
      <c r="B8" s="77" t="s">
        <v>189</v>
      </c>
      <c r="C8" s="162" t="s">
        <v>162</v>
      </c>
      <c r="D8" s="77" t="s">
        <v>190</v>
      </c>
      <c r="E8" s="166" t="s">
        <v>2727</v>
      </c>
      <c r="F8" s="162" t="s">
        <v>2733</v>
      </c>
      <c r="G8" s="162" t="s">
        <v>2725</v>
      </c>
      <c r="H8" s="77">
        <v>88555557</v>
      </c>
      <c r="I8" s="77">
        <v>9122897900</v>
      </c>
      <c r="J8" s="77">
        <v>88716808</v>
      </c>
      <c r="K8" s="167"/>
      <c r="L8" s="165" t="s">
        <v>279</v>
      </c>
      <c r="M8" s="162" t="s">
        <v>2726</v>
      </c>
    </row>
    <row r="9" spans="1:30" ht="35.1" customHeight="1">
      <c r="A9" s="77">
        <f>IF(B9="","",COUNT($A$2:A8)+1)</f>
        <v>7</v>
      </c>
      <c r="B9" s="162" t="s">
        <v>106</v>
      </c>
      <c r="C9" s="162" t="s">
        <v>162</v>
      </c>
      <c r="D9" s="77" t="s">
        <v>191</v>
      </c>
      <c r="E9" s="77" t="s">
        <v>2729</v>
      </c>
      <c r="F9" s="77" t="s">
        <v>2730</v>
      </c>
      <c r="G9" s="77" t="s">
        <v>192</v>
      </c>
      <c r="H9" s="77" t="s">
        <v>193</v>
      </c>
      <c r="I9" s="77" t="s">
        <v>2728</v>
      </c>
      <c r="J9" s="77" t="s">
        <v>2731</v>
      </c>
      <c r="K9" s="167"/>
      <c r="L9" s="165" t="s">
        <v>280</v>
      </c>
      <c r="M9" s="162" t="s">
        <v>29</v>
      </c>
    </row>
    <row r="10" spans="1:30" ht="35.1" customHeight="1">
      <c r="A10" s="77">
        <f>IF(B10="","",COUNT($A$2:A9)+1)</f>
        <v>8</v>
      </c>
      <c r="B10" s="162" t="s">
        <v>194</v>
      </c>
      <c r="C10" s="162" t="s">
        <v>162</v>
      </c>
      <c r="D10" s="77" t="s">
        <v>195</v>
      </c>
      <c r="E10" s="77" t="s">
        <v>196</v>
      </c>
      <c r="F10" s="77" t="s">
        <v>197</v>
      </c>
      <c r="G10" s="77" t="s">
        <v>198</v>
      </c>
      <c r="H10" s="168">
        <v>2142318333</v>
      </c>
      <c r="I10" s="77">
        <v>9219562950</v>
      </c>
      <c r="J10" s="77" t="s">
        <v>199</v>
      </c>
      <c r="L10" s="165" t="s">
        <v>200</v>
      </c>
      <c r="M10" s="162"/>
    </row>
    <row r="11" spans="1:30" ht="35.1" customHeight="1">
      <c r="A11" s="77">
        <f>IF(B11="","",COUNT($A$2:A10)+1)</f>
        <v>9</v>
      </c>
      <c r="B11" s="162" t="s">
        <v>264</v>
      </c>
      <c r="C11" s="162" t="s">
        <v>162</v>
      </c>
      <c r="D11" s="162" t="s">
        <v>2732</v>
      </c>
      <c r="E11" s="77" t="s">
        <v>201</v>
      </c>
      <c r="F11" s="77" t="s">
        <v>180</v>
      </c>
      <c r="G11" s="77" t="s">
        <v>202</v>
      </c>
      <c r="H11" s="77" t="s">
        <v>203</v>
      </c>
      <c r="I11" s="77">
        <v>9128336494</v>
      </c>
      <c r="J11" s="77">
        <v>88744284</v>
      </c>
      <c r="K11" s="77" t="s">
        <v>204</v>
      </c>
      <c r="L11" s="165" t="s">
        <v>205</v>
      </c>
      <c r="M11" s="162"/>
    </row>
    <row r="12" spans="1:30" ht="35.1" customHeight="1">
      <c r="A12" s="77">
        <f>IF(B12="","",COUNT($A$2:A11)+1)</f>
        <v>10</v>
      </c>
      <c r="B12" s="162" t="s">
        <v>28</v>
      </c>
      <c r="C12" s="162" t="s">
        <v>162</v>
      </c>
      <c r="D12" s="162" t="s">
        <v>2719</v>
      </c>
      <c r="E12" s="77" t="s">
        <v>206</v>
      </c>
      <c r="F12" s="77" t="s">
        <v>197</v>
      </c>
      <c r="G12" s="77" t="s">
        <v>2720</v>
      </c>
      <c r="H12" s="77">
        <v>7138000</v>
      </c>
      <c r="I12" s="77">
        <v>9123081574</v>
      </c>
      <c r="J12" s="77">
        <v>40229942</v>
      </c>
      <c r="L12" s="169" t="s">
        <v>281</v>
      </c>
      <c r="M12" s="162"/>
    </row>
    <row r="13" spans="1:30" ht="35.1" customHeight="1">
      <c r="A13" s="77">
        <f>IF(B13="","",COUNT($A$2:A12)+1)</f>
        <v>11</v>
      </c>
      <c r="B13" s="162" t="s">
        <v>207</v>
      </c>
      <c r="C13" s="162" t="s">
        <v>162</v>
      </c>
      <c r="D13" s="162" t="s">
        <v>208</v>
      </c>
      <c r="E13" s="77" t="s">
        <v>209</v>
      </c>
      <c r="F13" s="77" t="s">
        <v>197</v>
      </c>
      <c r="G13" s="77" t="s">
        <v>210</v>
      </c>
      <c r="H13" s="77" t="s">
        <v>211</v>
      </c>
      <c r="I13" s="77" t="s">
        <v>212</v>
      </c>
      <c r="J13" s="77" t="s">
        <v>213</v>
      </c>
      <c r="K13" s="77" t="s">
        <v>214</v>
      </c>
      <c r="L13" s="169" t="s">
        <v>282</v>
      </c>
      <c r="M13" s="162"/>
    </row>
    <row r="14" spans="1:30" ht="35.1" customHeight="1">
      <c r="A14" s="77">
        <f>IF(B14="","",COUNT($A$2:A13)+1)</f>
        <v>12</v>
      </c>
      <c r="B14" s="170" t="s">
        <v>215</v>
      </c>
      <c r="C14" s="162" t="s">
        <v>162</v>
      </c>
      <c r="D14" s="77" t="s">
        <v>216</v>
      </c>
      <c r="E14" s="77" t="s">
        <v>217</v>
      </c>
      <c r="G14" s="77" t="s">
        <v>218</v>
      </c>
      <c r="H14" s="77">
        <v>82852390</v>
      </c>
      <c r="I14" s="77">
        <v>9121213066</v>
      </c>
      <c r="J14" s="77">
        <v>82853390</v>
      </c>
      <c r="L14" s="169" t="s">
        <v>289</v>
      </c>
      <c r="M14" s="162" t="s">
        <v>215</v>
      </c>
    </row>
    <row r="15" spans="1:30" ht="35.1" customHeight="1">
      <c r="A15" s="77">
        <f>IF(B15="","",COUNT($A$2:A14)+1)</f>
        <v>13</v>
      </c>
      <c r="B15" s="162" t="s">
        <v>219</v>
      </c>
      <c r="C15" s="162" t="s">
        <v>162</v>
      </c>
      <c r="D15" s="77" t="s">
        <v>220</v>
      </c>
      <c r="E15" s="77" t="s">
        <v>221</v>
      </c>
      <c r="F15" s="77" t="s">
        <v>222</v>
      </c>
      <c r="G15" s="77" t="s">
        <v>223</v>
      </c>
      <c r="H15" s="77">
        <v>2334584480</v>
      </c>
      <c r="I15" s="77">
        <v>9375315969</v>
      </c>
      <c r="L15" s="169" t="s">
        <v>283</v>
      </c>
      <c r="M15" s="162"/>
    </row>
    <row r="16" spans="1:30" ht="35.1" customHeight="1">
      <c r="A16" s="77">
        <f>IF(B16="","",COUNT($A$2:A15)+1)</f>
        <v>14</v>
      </c>
      <c r="B16" s="162" t="s">
        <v>30</v>
      </c>
      <c r="C16" s="162" t="s">
        <v>162</v>
      </c>
      <c r="D16" s="77" t="s">
        <v>224</v>
      </c>
      <c r="E16" s="77" t="s">
        <v>225</v>
      </c>
      <c r="F16" s="77" t="s">
        <v>226</v>
      </c>
      <c r="G16" s="77" t="s">
        <v>227</v>
      </c>
      <c r="I16" s="77">
        <v>9121238967</v>
      </c>
      <c r="L16" s="169" t="s">
        <v>284</v>
      </c>
      <c r="M16" s="162"/>
    </row>
    <row r="17" spans="1:13" ht="35.1" customHeight="1">
      <c r="A17" s="77">
        <f>IF(B17="","",COUNT($A$2:A16)+1)</f>
        <v>15</v>
      </c>
      <c r="B17" s="162" t="s">
        <v>266</v>
      </c>
      <c r="C17" s="162" t="s">
        <v>162</v>
      </c>
      <c r="D17" s="77" t="s">
        <v>228</v>
      </c>
      <c r="E17" s="77" t="s">
        <v>229</v>
      </c>
      <c r="F17" s="77" t="s">
        <v>222</v>
      </c>
      <c r="G17" s="77" t="s">
        <v>230</v>
      </c>
      <c r="H17" s="77">
        <v>66947210</v>
      </c>
      <c r="I17" s="77">
        <v>66944252</v>
      </c>
      <c r="L17" s="169" t="s">
        <v>2611</v>
      </c>
      <c r="M17" s="162"/>
    </row>
    <row r="18" spans="1:13" ht="35.1" customHeight="1">
      <c r="A18" s="77">
        <f>IF(B18="","",COUNT($A$2:A17)+1)</f>
        <v>16</v>
      </c>
      <c r="B18" s="162" t="s">
        <v>85</v>
      </c>
      <c r="C18" s="162" t="s">
        <v>162</v>
      </c>
      <c r="D18" s="162" t="s">
        <v>231</v>
      </c>
      <c r="E18" s="77" t="s">
        <v>232</v>
      </c>
      <c r="F18" s="77" t="s">
        <v>222</v>
      </c>
      <c r="G18" s="77" t="s">
        <v>233</v>
      </c>
      <c r="H18" s="77" t="s">
        <v>234</v>
      </c>
      <c r="I18" s="77">
        <v>9194835273</v>
      </c>
      <c r="L18" s="169" t="s">
        <v>285</v>
      </c>
      <c r="M18" s="162"/>
    </row>
    <row r="19" spans="1:13" ht="35.1" customHeight="1">
      <c r="A19" s="77">
        <f>IF(B19="","",COUNT($A$2:A18)+1)</f>
        <v>17</v>
      </c>
      <c r="B19" s="162" t="s">
        <v>267</v>
      </c>
      <c r="C19" s="162" t="s">
        <v>162</v>
      </c>
      <c r="D19" s="77" t="s">
        <v>235</v>
      </c>
      <c r="E19" s="77" t="s">
        <v>236</v>
      </c>
      <c r="F19" s="77" t="s">
        <v>237</v>
      </c>
      <c r="G19" s="77" t="s">
        <v>238</v>
      </c>
      <c r="H19" s="77" t="s">
        <v>239</v>
      </c>
      <c r="I19" s="77">
        <v>9134610338</v>
      </c>
      <c r="L19" s="165" t="s">
        <v>286</v>
      </c>
      <c r="M19" s="162"/>
    </row>
    <row r="20" spans="1:13" ht="35.1" customHeight="1">
      <c r="A20" s="77">
        <f>IF(B20="","",COUNT($A$2:A19)+1)</f>
        <v>18</v>
      </c>
      <c r="B20" s="162" t="s">
        <v>273</v>
      </c>
      <c r="C20" s="162" t="s">
        <v>162</v>
      </c>
      <c r="D20" s="77" t="s">
        <v>240</v>
      </c>
      <c r="E20" s="77" t="s">
        <v>241</v>
      </c>
      <c r="F20" s="77" t="s">
        <v>222</v>
      </c>
      <c r="G20" s="77" t="s">
        <v>242</v>
      </c>
      <c r="H20" s="77" t="s">
        <v>243</v>
      </c>
      <c r="I20" s="77">
        <v>9981501138</v>
      </c>
      <c r="L20" s="169" t="s">
        <v>287</v>
      </c>
      <c r="M20" s="162"/>
    </row>
    <row r="21" spans="1:13" ht="35.1" customHeight="1">
      <c r="A21" s="77">
        <f>IF(B21="","",COUNT($A$2:A20)+1)</f>
        <v>19</v>
      </c>
      <c r="B21" s="162" t="s">
        <v>272</v>
      </c>
      <c r="C21" s="162" t="s">
        <v>162</v>
      </c>
      <c r="D21" s="77" t="s">
        <v>48</v>
      </c>
      <c r="E21" s="77" t="s">
        <v>244</v>
      </c>
      <c r="F21" s="77" t="s">
        <v>222</v>
      </c>
      <c r="G21" s="77" t="s">
        <v>2614</v>
      </c>
      <c r="H21" s="168">
        <v>2188102888</v>
      </c>
      <c r="J21" s="168">
        <v>2122926055</v>
      </c>
      <c r="L21" s="165" t="s">
        <v>245</v>
      </c>
      <c r="M21" s="162"/>
    </row>
    <row r="22" spans="1:13" ht="35.1" customHeight="1">
      <c r="A22" s="77">
        <f>IF(B22="","",COUNT($A$2:A21)+1)</f>
        <v>20</v>
      </c>
      <c r="B22" s="162" t="s">
        <v>271</v>
      </c>
      <c r="C22" s="162" t="s">
        <v>162</v>
      </c>
      <c r="D22" s="162" t="s">
        <v>246</v>
      </c>
      <c r="E22" s="77" t="s">
        <v>247</v>
      </c>
      <c r="F22" s="77" t="s">
        <v>226</v>
      </c>
      <c r="G22" s="77" t="s">
        <v>248</v>
      </c>
      <c r="H22" s="168">
        <v>9144309808</v>
      </c>
      <c r="I22" s="77">
        <v>9123179072</v>
      </c>
      <c r="L22" s="169" t="s">
        <v>287</v>
      </c>
      <c r="M22" s="162"/>
    </row>
    <row r="23" spans="1:13" ht="35.1" customHeight="1">
      <c r="A23" s="77">
        <f>IF(B23="","",COUNT($A$2:A22)+1)</f>
        <v>21</v>
      </c>
      <c r="B23" s="162" t="s">
        <v>270</v>
      </c>
      <c r="C23" s="162" t="s">
        <v>162</v>
      </c>
      <c r="D23" s="162" t="s">
        <v>2755</v>
      </c>
      <c r="E23" s="77" t="s">
        <v>2592</v>
      </c>
      <c r="F23" s="77" t="s">
        <v>222</v>
      </c>
      <c r="G23" s="77" t="s">
        <v>2593</v>
      </c>
      <c r="H23" s="168">
        <v>88760430</v>
      </c>
      <c r="I23" s="77">
        <v>9122157569</v>
      </c>
      <c r="L23" s="169" t="s">
        <v>2594</v>
      </c>
      <c r="M23" s="162"/>
    </row>
    <row r="24" spans="1:13" ht="35.1" customHeight="1">
      <c r="A24" s="77">
        <f>IF(B24="","",COUNT($A$2:A23)+1)</f>
        <v>22</v>
      </c>
      <c r="B24" s="162" t="s">
        <v>265</v>
      </c>
      <c r="C24" s="162" t="s">
        <v>162</v>
      </c>
      <c r="D24" s="162" t="s">
        <v>58</v>
      </c>
      <c r="E24" s="77" t="s">
        <v>2596</v>
      </c>
      <c r="F24" s="77" t="s">
        <v>2597</v>
      </c>
      <c r="G24" s="77" t="s">
        <v>2595</v>
      </c>
      <c r="H24" s="168" t="s">
        <v>2606</v>
      </c>
      <c r="L24" s="169" t="s">
        <v>2608</v>
      </c>
      <c r="M24" s="162"/>
    </row>
    <row r="25" spans="1:13" ht="35.1" customHeight="1">
      <c r="A25" s="77">
        <f>IF(B25="","",COUNT($A$2:A24)+1)</f>
        <v>23</v>
      </c>
      <c r="B25" s="162" t="s">
        <v>268</v>
      </c>
      <c r="C25" s="162" t="s">
        <v>162</v>
      </c>
      <c r="D25" s="77" t="s">
        <v>2755</v>
      </c>
      <c r="E25" s="77" t="s">
        <v>2598</v>
      </c>
      <c r="F25" s="77" t="s">
        <v>222</v>
      </c>
      <c r="G25" s="77" t="s">
        <v>2599</v>
      </c>
      <c r="H25" s="168">
        <v>33989475</v>
      </c>
      <c r="I25" s="77">
        <v>9981501138</v>
      </c>
      <c r="L25" s="169" t="s">
        <v>286</v>
      </c>
      <c r="M25" s="162"/>
    </row>
    <row r="26" spans="1:13" ht="35.1" customHeight="1">
      <c r="A26" s="77">
        <f>IF(B26="","",COUNT($A$2:A25)+1)</f>
        <v>24</v>
      </c>
      <c r="B26" s="162" t="s">
        <v>269</v>
      </c>
      <c r="C26" s="162" t="s">
        <v>162</v>
      </c>
      <c r="D26" s="162" t="s">
        <v>2603</v>
      </c>
      <c r="E26" s="77" t="s">
        <v>2604</v>
      </c>
      <c r="F26" s="77" t="s">
        <v>222</v>
      </c>
      <c r="G26" s="77" t="s">
        <v>2602</v>
      </c>
      <c r="H26" s="168" t="s">
        <v>2605</v>
      </c>
      <c r="L26" s="169" t="s">
        <v>2607</v>
      </c>
      <c r="M26" s="162"/>
    </row>
    <row r="27" spans="1:13" ht="35.1" customHeight="1">
      <c r="A27" s="77">
        <f>IF(B27="","",COUNT($A$2:A26)+1)</f>
        <v>25</v>
      </c>
      <c r="B27" s="162" t="s">
        <v>47</v>
      </c>
      <c r="C27" s="162" t="s">
        <v>162</v>
      </c>
      <c r="D27" s="162"/>
      <c r="G27" s="77" t="s">
        <v>2609</v>
      </c>
      <c r="H27" s="168">
        <v>2128421851</v>
      </c>
      <c r="L27" s="169" t="s">
        <v>2610</v>
      </c>
      <c r="M27" s="162"/>
    </row>
    <row r="28" spans="1:13" ht="35.1" customHeight="1">
      <c r="A28" s="77">
        <f>IF(B28="","",COUNT($A$2:A27)+1)</f>
        <v>26</v>
      </c>
      <c r="B28" s="162" t="s">
        <v>31</v>
      </c>
      <c r="C28" s="162" t="s">
        <v>162</v>
      </c>
      <c r="D28" s="162" t="s">
        <v>2601</v>
      </c>
      <c r="E28" s="77" t="s">
        <v>201</v>
      </c>
      <c r="F28" s="77" t="s">
        <v>180</v>
      </c>
      <c r="G28" s="77" t="s">
        <v>202</v>
      </c>
      <c r="H28" s="168">
        <v>2188743930</v>
      </c>
      <c r="L28" s="169" t="s">
        <v>2600</v>
      </c>
      <c r="M28" s="162"/>
    </row>
    <row r="29" spans="1:13" ht="35.1" customHeight="1">
      <c r="A29" s="77">
        <f>IF(B29="","",COUNT($A$2:A28)+1)</f>
        <v>27</v>
      </c>
      <c r="B29" s="162" t="s">
        <v>2815</v>
      </c>
      <c r="C29" s="162"/>
      <c r="D29" s="162" t="s">
        <v>48</v>
      </c>
      <c r="E29" s="77" t="s">
        <v>2834</v>
      </c>
      <c r="F29" s="77" t="s">
        <v>180</v>
      </c>
      <c r="G29" s="77" t="s">
        <v>2835</v>
      </c>
      <c r="H29" s="168">
        <v>2188343427</v>
      </c>
      <c r="L29" s="169" t="s">
        <v>2836</v>
      </c>
      <c r="M29" s="162"/>
    </row>
    <row r="30" spans="1:13" ht="35.1" customHeight="1">
      <c r="A30" s="77" t="str">
        <f>IF(B30="","",COUNT($A$2:A29)+1)</f>
        <v/>
      </c>
      <c r="B30" s="162"/>
      <c r="C30" s="162"/>
      <c r="D30" s="162"/>
      <c r="H30" s="168"/>
      <c r="L30" s="169"/>
      <c r="M30" s="162"/>
    </row>
    <row r="31" spans="1:13" ht="35.1" customHeight="1">
      <c r="A31" s="77" t="str">
        <f>IF(B31="","",COUNT($A$2:A30)+1)</f>
        <v/>
      </c>
      <c r="B31" s="162"/>
      <c r="C31" s="162"/>
      <c r="D31" s="162"/>
      <c r="H31" s="168"/>
      <c r="L31" s="169"/>
      <c r="M31" s="162"/>
    </row>
    <row r="32" spans="1:13" ht="35.1" customHeight="1">
      <c r="A32" s="77" t="str">
        <f>IF(B32="","",COUNT($A$2:A31)+1)</f>
        <v/>
      </c>
      <c r="B32" s="162"/>
      <c r="C32" s="162"/>
      <c r="D32" s="162"/>
      <c r="H32" s="168"/>
      <c r="L32" s="169"/>
      <c r="M32" s="162"/>
    </row>
    <row r="33" spans="1:13" ht="35.1" customHeight="1">
      <c r="A33" s="77" t="str">
        <f>IF(B33="","",COUNT($A$2:A32)+1)</f>
        <v/>
      </c>
      <c r="B33" s="162"/>
      <c r="C33" s="162"/>
      <c r="D33" s="162"/>
      <c r="H33" s="168"/>
      <c r="L33" s="169"/>
      <c r="M33" s="162"/>
    </row>
    <row r="34" spans="1:13" ht="35.1" customHeight="1">
      <c r="A34" s="77" t="str">
        <f>IF(B34="","",COUNT($A$2:A33)+1)</f>
        <v/>
      </c>
      <c r="B34" s="162"/>
      <c r="C34" s="162"/>
      <c r="D34" s="162"/>
      <c r="H34" s="168"/>
      <c r="L34" s="169"/>
      <c r="M34" s="162"/>
    </row>
    <row r="35" spans="1:13" ht="35.1" customHeight="1">
      <c r="A35" s="77" t="str">
        <f>IF(B35="","",COUNT($A$2:A34)+1)</f>
        <v/>
      </c>
      <c r="B35" s="162"/>
      <c r="C35" s="162"/>
      <c r="D35" s="162"/>
      <c r="H35" s="168"/>
      <c r="L35" s="169"/>
      <c r="M35" s="162"/>
    </row>
    <row r="36" spans="1:13" ht="35.1" customHeight="1">
      <c r="A36" s="77" t="str">
        <f>IF(B36="","",COUNT($A$2:A35)+1)</f>
        <v/>
      </c>
      <c r="B36" s="162"/>
      <c r="C36" s="162"/>
      <c r="D36" s="162"/>
      <c r="H36" s="168"/>
      <c r="L36" s="169"/>
      <c r="M36" s="162"/>
    </row>
    <row r="37" spans="1:13" ht="35.1" customHeight="1">
      <c r="A37" s="77" t="str">
        <f>IF(B37="","",COUNT($A$2:A36)+1)</f>
        <v/>
      </c>
      <c r="B37" s="162"/>
      <c r="C37" s="162"/>
      <c r="D37" s="162"/>
      <c r="H37" s="168"/>
      <c r="L37" s="169"/>
      <c r="M37" s="162"/>
    </row>
    <row r="38" spans="1:13" ht="35.1" customHeight="1">
      <c r="A38" s="77" t="str">
        <f>IF(B38="","",COUNT($A$2:A37)+1)</f>
        <v/>
      </c>
      <c r="B38" s="162"/>
      <c r="C38" s="162"/>
      <c r="D38" s="162"/>
      <c r="H38" s="168"/>
      <c r="L38" s="169"/>
      <c r="M38" s="162"/>
    </row>
    <row r="39" spans="1:13" ht="35.1" customHeight="1">
      <c r="A39" s="77" t="str">
        <f>IF(B39="","",COUNT($A$2:A38)+1)</f>
        <v/>
      </c>
      <c r="B39" s="162"/>
      <c r="C39" s="162"/>
      <c r="D39" s="162"/>
      <c r="H39" s="168"/>
      <c r="L39" s="169"/>
      <c r="M39" s="162"/>
    </row>
    <row r="40" spans="1:13" ht="35.1" customHeight="1">
      <c r="A40" s="77" t="str">
        <f>IF(B40="","",COUNT($A$2:A39)+1)</f>
        <v/>
      </c>
      <c r="B40" s="162"/>
      <c r="C40" s="162"/>
      <c r="D40" s="162"/>
      <c r="H40" s="168"/>
      <c r="L40" s="169"/>
      <c r="M40" s="162"/>
    </row>
    <row r="41" spans="1:13" ht="35.1" customHeight="1">
      <c r="A41" s="77" t="str">
        <f>IF(B41="","",COUNT($A$2:A40)+1)</f>
        <v/>
      </c>
      <c r="B41" s="162"/>
      <c r="C41" s="162"/>
      <c r="D41" s="162"/>
      <c r="H41" s="168"/>
      <c r="L41" s="169"/>
      <c r="M41" s="162"/>
    </row>
    <row r="42" spans="1:13" ht="35.1" customHeight="1">
      <c r="A42" s="77" t="str">
        <f>IF(B42="","",COUNT($A$2:A41)+1)</f>
        <v/>
      </c>
      <c r="B42" s="162"/>
      <c r="C42" s="162"/>
      <c r="D42" s="162"/>
      <c r="H42" s="168"/>
      <c r="L42" s="169"/>
      <c r="M42" s="162"/>
    </row>
    <row r="43" spans="1:13">
      <c r="A43" s="77" t="str">
        <f>IF(B43="","",COUNT($A$2:A42)+1)</f>
        <v/>
      </c>
    </row>
    <row r="44" spans="1:13">
      <c r="A44" s="77" t="str">
        <f>IF(B44="","",COUNT($A$2:A43)+1)</f>
        <v/>
      </c>
    </row>
    <row r="45" spans="1:13">
      <c r="A45" s="77" t="str">
        <f>IF(B45="","",COUNT($A$2:A44)+1)</f>
        <v/>
      </c>
    </row>
    <row r="46" spans="1:13">
      <c r="A46" s="77" t="str">
        <f>IF(B46="","",COUNT($A$2:A45)+1)</f>
        <v/>
      </c>
    </row>
    <row r="47" spans="1:13">
      <c r="A47" s="77" t="str">
        <f>IF(B47="","",COUNT($A$2:A46)+1)</f>
        <v/>
      </c>
    </row>
    <row r="48" spans="1:13">
      <c r="A48" s="77" t="str">
        <f>IF(B48="","",COUNT($A$2:A47)+1)</f>
        <v/>
      </c>
    </row>
    <row r="49" spans="1:1">
      <c r="A49" s="77" t="str">
        <f>IF(B49="","",COUNT($A$2:A48)+1)</f>
        <v/>
      </c>
    </row>
    <row r="50" spans="1:1">
      <c r="A50" s="77" t="str">
        <f>IF(B50="","",COUNT($A$2:A49)+1)</f>
        <v/>
      </c>
    </row>
    <row r="51" spans="1:1">
      <c r="A51" s="77" t="str">
        <f>IF(B51="","",COUNT($A$2:A50)+1)</f>
        <v/>
      </c>
    </row>
    <row r="52" spans="1:1">
      <c r="A52" s="77" t="str">
        <f>IF(B52="","",COUNT($A$2:A51)+1)</f>
        <v/>
      </c>
    </row>
    <row r="53" spans="1:1">
      <c r="A53" s="77" t="str">
        <f>IF(B53="","",COUNT($A$2:A52)+1)</f>
        <v/>
      </c>
    </row>
    <row r="54" spans="1:1">
      <c r="A54" s="77" t="str">
        <f>IF(B54="","",COUNT($A$2:A53)+1)</f>
        <v/>
      </c>
    </row>
    <row r="55" spans="1:1">
      <c r="A55" s="77" t="str">
        <f>IF(B55="","",COUNT($A$2:A54)+1)</f>
        <v/>
      </c>
    </row>
    <row r="56" spans="1:1">
      <c r="A56" s="77" t="str">
        <f>IF(B56="","",COUNT($A$2:A55)+1)</f>
        <v/>
      </c>
    </row>
    <row r="57" spans="1:1">
      <c r="A57" s="77" t="str">
        <f>IF(B57="","",COUNT($A$2:A56)+1)</f>
        <v/>
      </c>
    </row>
    <row r="58" spans="1:1">
      <c r="A58" s="77" t="str">
        <f>IF(B58="","",COUNT($A$2:A57)+1)</f>
        <v/>
      </c>
    </row>
    <row r="59" spans="1:1">
      <c r="A59" s="77" t="str">
        <f>IF(B59="","",COUNT($A$2:A58)+1)</f>
        <v/>
      </c>
    </row>
    <row r="60" spans="1:1">
      <c r="A60" s="77" t="str">
        <f>IF(B60="","",COUNT($A$2:A59)+1)</f>
        <v/>
      </c>
    </row>
    <row r="61" spans="1:1">
      <c r="A61" s="77" t="str">
        <f>IF(B61="","",COUNT($A$2:A60)+1)</f>
        <v/>
      </c>
    </row>
    <row r="62" spans="1:1">
      <c r="A62" s="77" t="str">
        <f>IF(B62="","",COUNT($A$2:A61)+1)</f>
        <v/>
      </c>
    </row>
    <row r="63" spans="1:1">
      <c r="A63" s="77" t="str">
        <f>IF(B63="","",COUNT($A$2:A62)+1)</f>
        <v/>
      </c>
    </row>
    <row r="64" spans="1:1">
      <c r="A64" s="77" t="str">
        <f>IF(B64="","",COUNT($A$2:A63)+1)</f>
        <v/>
      </c>
    </row>
    <row r="65" spans="1:1">
      <c r="A65" s="77" t="str">
        <f>IF(B65="","",COUNT($A$2:A64)+1)</f>
        <v/>
      </c>
    </row>
    <row r="66" spans="1:1">
      <c r="A66" s="77" t="str">
        <f>IF(B66="","",COUNT($A$2:A65)+1)</f>
        <v/>
      </c>
    </row>
    <row r="67" spans="1:1">
      <c r="A67" s="77" t="str">
        <f>IF(B67="","",COUNT($A$2:A66)+1)</f>
        <v/>
      </c>
    </row>
    <row r="68" spans="1:1">
      <c r="A68" s="77" t="str">
        <f>IF(B68="","",COUNT($A$2:A67)+1)</f>
        <v/>
      </c>
    </row>
    <row r="69" spans="1:1">
      <c r="A69" s="77" t="str">
        <f>IF(B69="","",COUNT($A$2:A68)+1)</f>
        <v/>
      </c>
    </row>
    <row r="70" spans="1:1">
      <c r="A70" s="77" t="str">
        <f>IF(B70="","",COUNT($A$2:A69)+1)</f>
        <v/>
      </c>
    </row>
    <row r="71" spans="1:1">
      <c r="A71" s="77" t="str">
        <f>IF(B71="","",COUNT($A$2:A70)+1)</f>
        <v/>
      </c>
    </row>
    <row r="72" spans="1:1">
      <c r="A72" s="77" t="str">
        <f>IF(B72="","",COUNT($A$2:A71)+1)</f>
        <v/>
      </c>
    </row>
    <row r="73" spans="1:1">
      <c r="A73" s="77" t="str">
        <f>IF(B73="","",COUNT($A$2:A72)+1)</f>
        <v/>
      </c>
    </row>
    <row r="74" spans="1:1">
      <c r="A74" s="77" t="str">
        <f>IF(B74="","",COUNT($A$2:A73)+1)</f>
        <v/>
      </c>
    </row>
    <row r="75" spans="1:1">
      <c r="A75" s="77" t="str">
        <f>IF(B75="","",COUNT($A$2:A74)+1)</f>
        <v/>
      </c>
    </row>
    <row r="76" spans="1:1">
      <c r="A76" s="77" t="str">
        <f>IF(B76="","",COUNT($A$2:A75)+1)</f>
        <v/>
      </c>
    </row>
    <row r="77" spans="1:1">
      <c r="A77" s="77" t="str">
        <f>IF(B77="","",COUNT($A$2:A76)+1)</f>
        <v/>
      </c>
    </row>
    <row r="78" spans="1:1">
      <c r="A78" s="77" t="str">
        <f>IF(B78="","",COUNT($A$2:A77)+1)</f>
        <v/>
      </c>
    </row>
    <row r="79" spans="1:1">
      <c r="A79" s="77" t="str">
        <f>IF(B79="","",COUNT($A$2:A78)+1)</f>
        <v/>
      </c>
    </row>
    <row r="80" spans="1:1">
      <c r="A80" s="77" t="str">
        <f>IF(B80="","",COUNT($A$2:A79)+1)</f>
        <v/>
      </c>
    </row>
    <row r="81" spans="1:1">
      <c r="A81" s="77" t="str">
        <f>IF(B81="","",COUNT($A$2:A80)+1)</f>
        <v/>
      </c>
    </row>
    <row r="82" spans="1:1">
      <c r="A82" s="77" t="str">
        <f>IF(B82="","",COUNT($A$2:A81)+1)</f>
        <v/>
      </c>
    </row>
    <row r="83" spans="1:1">
      <c r="A83" s="77" t="str">
        <f>IF(B83="","",COUNT($A$2:A82)+1)</f>
        <v/>
      </c>
    </row>
    <row r="84" spans="1:1">
      <c r="A84" s="77" t="str">
        <f>IF(B84="","",COUNT($A$2:A83)+1)</f>
        <v/>
      </c>
    </row>
    <row r="85" spans="1:1">
      <c r="A85" s="77" t="str">
        <f>IF(B85="","",COUNT($A$2:A84)+1)</f>
        <v/>
      </c>
    </row>
    <row r="86" spans="1:1">
      <c r="A86" s="77" t="str">
        <f>IF(B86="","",COUNT($A$2:A85)+1)</f>
        <v/>
      </c>
    </row>
    <row r="87" spans="1:1">
      <c r="A87" s="77" t="str">
        <f>IF(B87="","",COUNT($A$2:A86)+1)</f>
        <v/>
      </c>
    </row>
    <row r="88" spans="1:1">
      <c r="A88" s="77" t="str">
        <f>IF(B88="","",COUNT($A$2:A87)+1)</f>
        <v/>
      </c>
    </row>
    <row r="89" spans="1:1">
      <c r="A89" s="77" t="str">
        <f>IF(B89="","",COUNT($A$2:A88)+1)</f>
        <v/>
      </c>
    </row>
    <row r="90" spans="1:1">
      <c r="A90" s="77" t="str">
        <f>IF(B90="","",COUNT($A$2:A89)+1)</f>
        <v/>
      </c>
    </row>
    <row r="91" spans="1:1">
      <c r="A91" s="77" t="str">
        <f>IF(B91="","",COUNT($A$2:A90)+1)</f>
        <v/>
      </c>
    </row>
    <row r="92" spans="1:1">
      <c r="A92" s="77" t="str">
        <f>IF(B92="","",COUNT($A$2:A91)+1)</f>
        <v/>
      </c>
    </row>
    <row r="93" spans="1:1">
      <c r="A93" s="77" t="str">
        <f>IF(B93="","",COUNT($A$2:A92)+1)</f>
        <v/>
      </c>
    </row>
    <row r="94" spans="1:1">
      <c r="A94" s="77" t="str">
        <f>IF(B94="","",COUNT($A$2:A93)+1)</f>
        <v/>
      </c>
    </row>
    <row r="95" spans="1:1">
      <c r="A95" s="77" t="str">
        <f>IF(B95="","",COUNT($A$2:A94)+1)</f>
        <v/>
      </c>
    </row>
    <row r="96" spans="1:1">
      <c r="A96" s="77" t="str">
        <f>IF(B96="","",COUNT($A$2:A95)+1)</f>
        <v/>
      </c>
    </row>
    <row r="97" spans="1:1">
      <c r="A97" s="77" t="str">
        <f>IF(B97="","",COUNT($A$2:A96)+1)</f>
        <v/>
      </c>
    </row>
    <row r="98" spans="1:1">
      <c r="A98" s="77" t="str">
        <f>IF(B98="","",COUNT($A$2:A97)+1)</f>
        <v/>
      </c>
    </row>
  </sheetData>
  <customSheetViews>
    <customSheetView guid="{CA5E68D8-9E94-49AD-B12D-E49A10E46082}" scale="70" showGridLines="0" showRowCol="0" hiddenColumns="1">
      <pane xSplit="1" ySplit="2" topLeftCell="B3" activePane="bottomRight" state="frozen"/>
      <selection pane="bottomRight" activeCell="A2" sqref="A2"/>
      <pageMargins left="0" right="0" top="0.25" bottom="0" header="0" footer="0"/>
      <printOptions horizontalCentered="1"/>
      <pageSetup paperSize="9" scale="31" orientation="landscape" horizontalDpi="0" verticalDpi="0" r:id="rId1"/>
    </customSheetView>
  </customSheetViews>
  <conditionalFormatting sqref="A3:M98">
    <cfRule type="expression" dxfId="3" priority="1">
      <formula>AND(ISEVEN($A3),$B3&lt;&gt;"")</formula>
    </cfRule>
  </conditionalFormatting>
  <hyperlinks>
    <hyperlink ref="L4" r:id="rId2" xr:uid="{9EE31D4C-D031-449D-A233-075E04E7C656}"/>
    <hyperlink ref="L5" r:id="rId3" xr:uid="{729B144E-E31D-4FA4-811F-457DED3BAFA7}"/>
    <hyperlink ref="L6" r:id="rId4" xr:uid="{70A17C72-6553-4498-8FBA-0FA7013C9239}"/>
    <hyperlink ref="L10" r:id="rId5" xr:uid="{94D3AB0C-3A08-4AF8-AE4A-1D26672705D6}"/>
    <hyperlink ref="L11" r:id="rId6" xr:uid="{99D17386-C276-4C94-82C4-5A5704BEFCDA}"/>
    <hyperlink ref="H3" r:id="rId7" display="tel:" xr:uid="{4DE012D4-A349-4B41-94D5-B693E226ABFA}"/>
    <hyperlink ref="L21" r:id="rId8" xr:uid="{61878386-B0A4-4839-B5F7-9259F8C3E460}"/>
    <hyperlink ref="L8" r:id="rId9" display="http://www.bonyankala.com/" xr:uid="{A5A0F933-C86C-4377-9FFA-5C1CE4E5C954}"/>
    <hyperlink ref="L12" r:id="rId10" xr:uid="{524BDCAE-8A44-493E-8995-B55A296BA40E}"/>
    <hyperlink ref="L13" r:id="rId11" xr:uid="{AFD00CDA-1CD8-48C8-9429-DDA12ADCE0AF}"/>
    <hyperlink ref="L20" r:id="rId12" xr:uid="{A5AEF399-7DAF-46BE-AE06-669DCEE3C44D}"/>
    <hyperlink ref="L22" r:id="rId13" xr:uid="{3D0D2CD1-B579-468F-8F04-AA59E85BFE07}"/>
    <hyperlink ref="L14" r:id="rId14" xr:uid="{9D449906-B2F1-4144-89E1-321E0AE3DF7E}"/>
    <hyperlink ref="L26" r:id="rId15" xr:uid="{30B82A68-6B6F-4DE1-91CC-A43A702645A9}"/>
    <hyperlink ref="L17" r:id="rId16" xr:uid="{6E8B296B-7B3F-4643-A398-98A7A25AFC9C}"/>
  </hyperlinks>
  <printOptions horizontalCentered="1"/>
  <pageMargins left="0" right="0" top="0.25" bottom="0" header="0" footer="0"/>
  <pageSetup paperSize="9" scale="31" orientation="landscape" r:id="rId17"/>
  <drawing r:id="rId18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749D4-CCAF-401E-81AE-D3D0B9591356}">
  <sheetPr codeName="Sheet13"/>
  <dimension ref="A1:AJ5627"/>
  <sheetViews>
    <sheetView showGridLines="0" showRowColHeaders="0" rightToLeft="1" zoomScale="55" zoomScaleNormal="55" workbookViewId="0">
      <selection activeCell="F2" sqref="F2"/>
    </sheetView>
  </sheetViews>
  <sheetFormatPr defaultColWidth="9.125" defaultRowHeight="18.75"/>
  <cols>
    <col min="1" max="1" width="5" style="133" customWidth="1"/>
    <col min="2" max="3" width="20.75" style="133" customWidth="1"/>
    <col min="4" max="4" width="15.75" style="135" customWidth="1"/>
    <col min="5" max="6" width="14.75" style="136" customWidth="1"/>
    <col min="7" max="7" width="5.75" style="133" customWidth="1"/>
    <col min="8" max="8" width="20.75" style="133" customWidth="1"/>
    <col min="9" max="9" width="13.75" style="137" customWidth="1"/>
    <col min="10" max="10" width="27.125" style="133" customWidth="1"/>
    <col min="11" max="11" width="20.75" style="133" customWidth="1"/>
    <col min="12" max="12" width="15.75" style="133" customWidth="1"/>
    <col min="13" max="13" width="21.75" style="133" customWidth="1"/>
    <col min="14" max="14" width="13.25" style="133" bestFit="1" customWidth="1"/>
    <col min="15" max="15" width="3.375" style="133" customWidth="1"/>
    <col min="16" max="16" width="17.125" style="133" customWidth="1"/>
    <col min="17" max="17" width="5" style="133" customWidth="1"/>
    <col min="18" max="18" width="20.75" style="133" customWidth="1"/>
    <col min="19" max="19" width="15.375" style="133" bestFit="1" customWidth="1"/>
    <col min="20" max="20" width="9.125" style="133"/>
    <col min="21" max="21" width="19" style="133" customWidth="1"/>
    <col min="22" max="22" width="19" style="133" bestFit="1" customWidth="1"/>
    <col min="23" max="23" width="9.125" style="133"/>
    <col min="24" max="24" width="13.25" style="133" bestFit="1" customWidth="1"/>
    <col min="25" max="25" width="9.875" style="133" customWidth="1"/>
    <col min="26" max="26" width="9.125" style="133"/>
    <col min="27" max="27" width="11.25" style="133" bestFit="1" customWidth="1"/>
    <col min="28" max="35" width="9.125" style="133"/>
    <col min="36" max="36" width="25" style="133" bestFit="1" customWidth="1"/>
    <col min="37" max="16384" width="9.125" style="133"/>
  </cols>
  <sheetData>
    <row r="1" spans="1:36" ht="21">
      <c r="A1" s="127" t="s">
        <v>2640</v>
      </c>
      <c r="B1" s="127"/>
      <c r="C1" s="127"/>
      <c r="D1" s="128"/>
      <c r="E1" s="129"/>
      <c r="F1" s="129"/>
      <c r="G1" s="127" t="s">
        <v>2641</v>
      </c>
      <c r="H1" s="130"/>
      <c r="I1" s="130"/>
      <c r="J1" s="130"/>
      <c r="K1" s="131" t="s">
        <v>2642</v>
      </c>
      <c r="L1" s="132"/>
      <c r="M1" s="130"/>
      <c r="N1" s="130"/>
      <c r="P1" s="134" t="s">
        <v>2643</v>
      </c>
      <c r="R1" s="127" t="s">
        <v>2644</v>
      </c>
      <c r="S1" s="127"/>
      <c r="U1" s="133" t="s">
        <v>2645</v>
      </c>
      <c r="V1" s="133" t="s">
        <v>2646</v>
      </c>
      <c r="X1" s="133" t="str">
        <f>VLOOKUP(K3,U:V,2,0)</f>
        <v>کاربر : کیانلو</v>
      </c>
      <c r="Y1" s="133" t="str">
        <f>K3</f>
        <v>kianloo_e</v>
      </c>
      <c r="Z1" s="133" t="str">
        <f>VLOOKUP(K3,U:W,3,0)</f>
        <v>Q</v>
      </c>
      <c r="AA1" s="133" t="str">
        <f>VLOOKUP(K3,U:X,4,0)</f>
        <v>الناز کیانلو</v>
      </c>
      <c r="AB1" s="103">
        <f>IF(N3="YES",VLOOKUP(K3,$U$2:$Y$15,5,0),"")</f>
        <v>1.0416666666666666E-2</v>
      </c>
    </row>
    <row r="2" spans="1:36" ht="21">
      <c r="A2" s="151" t="s">
        <v>62</v>
      </c>
      <c r="B2" s="151" t="s">
        <v>2647</v>
      </c>
      <c r="C2" s="151" t="s">
        <v>2648</v>
      </c>
      <c r="D2" s="152" t="s">
        <v>2649</v>
      </c>
      <c r="E2" s="153" t="s">
        <v>2650</v>
      </c>
      <c r="F2" s="153" t="s">
        <v>2678</v>
      </c>
      <c r="G2" s="151" t="s">
        <v>62</v>
      </c>
      <c r="H2" s="151" t="s">
        <v>2645</v>
      </c>
      <c r="I2" s="154" t="s">
        <v>2651</v>
      </c>
      <c r="J2" s="151" t="s">
        <v>2652</v>
      </c>
      <c r="K2" s="151" t="s">
        <v>2645</v>
      </c>
      <c r="L2" s="151" t="s">
        <v>2651</v>
      </c>
      <c r="M2" s="151" t="s">
        <v>2652</v>
      </c>
      <c r="N2" s="151" t="s">
        <v>2653</v>
      </c>
      <c r="P2" s="133" t="s">
        <v>2716</v>
      </c>
      <c r="Q2" s="175" t="s">
        <v>62</v>
      </c>
      <c r="R2" s="175" t="s">
        <v>2648</v>
      </c>
      <c r="S2" s="175" t="s">
        <v>2654</v>
      </c>
      <c r="U2" s="133" t="str">
        <f>H3</f>
        <v>admin</v>
      </c>
      <c r="V2" s="133" t="s">
        <v>2655</v>
      </c>
      <c r="W2" s="133" t="s">
        <v>2656</v>
      </c>
      <c r="X2" s="133" t="str">
        <f>IF(U2=0,"",VLOOKUP(U2,HelpRamz!$A$23:$G$42,6,0))</f>
        <v>شاهین درویش</v>
      </c>
      <c r="Y2" s="103">
        <v>1.0416666666666666E-2</v>
      </c>
      <c r="AJ2" s="138" t="s">
        <v>2583</v>
      </c>
    </row>
    <row r="3" spans="1:36">
      <c r="A3" s="133">
        <f>IF(B3="","",COUNT($A$2:A2)+1)</f>
        <v>1</v>
      </c>
      <c r="B3" s="133" t="s">
        <v>2828</v>
      </c>
      <c r="C3" s="133" t="s">
        <v>2656</v>
      </c>
      <c r="D3" s="135">
        <v>46075</v>
      </c>
      <c r="E3" s="136">
        <v>0.48207175925925921</v>
      </c>
      <c r="F3" s="136">
        <v>0.48755787037037041</v>
      </c>
      <c r="G3" s="133">
        <f>IF(H3="","",COUNT($G$2:G2)+1)</f>
        <v>1</v>
      </c>
      <c r="H3" s="133" t="str">
        <f>HelpRamz!A2</f>
        <v>admin</v>
      </c>
      <c r="I3" s="139">
        <f>IF(H3=0,"",VLOOKUP(H3,HelpRamz!$A$2:$E$21,5,0))</f>
        <v>18101810</v>
      </c>
      <c r="J3" s="140" t="str">
        <f>H3&amp;" - "&amp;I3</f>
        <v>admin - 18101810</v>
      </c>
      <c r="K3" s="133" t="s">
        <v>2665</v>
      </c>
      <c r="L3" s="133">
        <v>6461</v>
      </c>
      <c r="M3" s="133" t="str">
        <f>K3&amp;" - "&amp;L3</f>
        <v>kianloo_e - 6461</v>
      </c>
      <c r="N3" s="133" t="str">
        <f>IF(ISNUMBER(MATCH(M3,J:J,0)),"YES","NO")</f>
        <v>YES</v>
      </c>
      <c r="P3" s="133" t="s">
        <v>2663</v>
      </c>
      <c r="Q3" s="133">
        <v>1</v>
      </c>
      <c r="R3" s="133" t="s">
        <v>2656</v>
      </c>
      <c r="S3" s="133" t="s">
        <v>2656</v>
      </c>
      <c r="U3" s="133" t="str">
        <f t="shared" ref="U3:U22" si="0">H4</f>
        <v>kianloo_e</v>
      </c>
      <c r="V3" s="133" t="s">
        <v>2677</v>
      </c>
      <c r="W3" s="133" t="s">
        <v>2764</v>
      </c>
      <c r="X3" s="133" t="str">
        <f>IF(U3=0,"",VLOOKUP(U3,HelpRamz!$A$23:$G$42,6,0))</f>
        <v>الناز کیانلو</v>
      </c>
      <c r="Y3" s="103">
        <v>1.0416666666666666E-2</v>
      </c>
    </row>
    <row r="4" spans="1:36" ht="21">
      <c r="B4" s="133" t="s">
        <v>2828</v>
      </c>
      <c r="C4" s="133" t="s">
        <v>2656</v>
      </c>
      <c r="D4" s="135">
        <v>46075</v>
      </c>
      <c r="E4" s="136">
        <v>0.48966435185185181</v>
      </c>
      <c r="F4" s="136">
        <v>0.59659722222222222</v>
      </c>
      <c r="G4" s="133">
        <f>IF(H4="","",COUNT($G$2:G3)+1)</f>
        <v>2</v>
      </c>
      <c r="H4" s="133" t="str">
        <f>HelpRamz!A3</f>
        <v>kianloo_e</v>
      </c>
      <c r="I4" s="139">
        <f>IF(H4=0,"",VLOOKUP(H4,HelpRamz!$A$2:$E$21,5,0))</f>
        <v>6461</v>
      </c>
      <c r="J4" s="133" t="str">
        <f t="shared" ref="J4:J10" si="1">H4&amp;" - "&amp;I4</f>
        <v>kianloo_e - 6461</v>
      </c>
      <c r="K4" s="171" t="s">
        <v>2658</v>
      </c>
      <c r="L4" s="171" t="s">
        <v>2659</v>
      </c>
      <c r="M4" s="151"/>
      <c r="N4" s="151"/>
      <c r="P4" s="133" t="s">
        <v>2666</v>
      </c>
      <c r="Q4" s="174">
        <v>2</v>
      </c>
      <c r="R4" s="174" t="str">
        <f>IF(VLOOKUP(Q4,$G$4:$H$22,2,0)=0,"",VLOOKUP(Q4,$G$4:$H$22,2,0))</f>
        <v>kianloo_e</v>
      </c>
      <c r="S4" s="174" t="s">
        <v>2716</v>
      </c>
      <c r="U4" s="133" t="str">
        <f t="shared" si="0"/>
        <v>user110</v>
      </c>
      <c r="V4" s="133" t="s">
        <v>2718</v>
      </c>
      <c r="W4" s="133" t="s">
        <v>2765</v>
      </c>
      <c r="X4" s="133" t="str">
        <f>IF(U4=0,"",VLOOKUP(U4,HelpRamz!$A$23:$G$42,6,0))</f>
        <v>کاربر مهمان</v>
      </c>
      <c r="Y4" s="103">
        <v>1.0416666666666666E-2</v>
      </c>
    </row>
    <row r="5" spans="1:36">
      <c r="B5" s="133" t="s">
        <v>2828</v>
      </c>
      <c r="C5" s="133" t="s">
        <v>2656</v>
      </c>
      <c r="D5" s="135">
        <v>46075</v>
      </c>
      <c r="E5" s="136">
        <v>0.63236111111111104</v>
      </c>
      <c r="F5" s="136">
        <v>0.63767361111111109</v>
      </c>
      <c r="G5" s="133">
        <f>IF(H5="","",COUNT($G$2:G4)+1)</f>
        <v>3</v>
      </c>
      <c r="H5" s="133" t="str">
        <f>HelpRamz!A4</f>
        <v>user110</v>
      </c>
      <c r="I5" s="139">
        <f>IF(H5=0,"",VLOOKUP(H5,HelpRamz!$A$2:$E$21,5,0))</f>
        <v>1234</v>
      </c>
      <c r="J5" s="133" t="str">
        <f>H5&amp;" - "&amp;I5</f>
        <v>user110 - 1234</v>
      </c>
      <c r="K5" s="133">
        <f>IF(L5="","",1)</f>
        <v>1</v>
      </c>
      <c r="L5" s="133" t="str" cm="1">
        <f t="array" ref="L5">IF(ISBLANK($K$3),"",IFERROR(INDEX($S$3:$S$200,SMALL(IF($R$3:$R$200=$K$3,ROW($R$3:$R$200)-2,""),ROW(A1)),0),""))</f>
        <v>Menu</v>
      </c>
      <c r="P5" s="133" t="s">
        <v>2667</v>
      </c>
      <c r="Q5" s="174"/>
      <c r="R5" s="174" t="str">
        <f>$R$4</f>
        <v>kianloo_e</v>
      </c>
      <c r="S5" s="174" t="s">
        <v>2666</v>
      </c>
      <c r="U5" s="133" t="str">
        <f t="shared" si="0"/>
        <v>Najafi_s</v>
      </c>
      <c r="V5" s="133" t="s">
        <v>2825</v>
      </c>
      <c r="W5" s="133" t="s">
        <v>2764</v>
      </c>
      <c r="X5" s="133" t="str">
        <f>IF(U5=0,"",VLOOKUP(U5,HelpRamz!$A$23:$G$42,6,0))</f>
        <v>ساجده نجفی</v>
      </c>
      <c r="Y5" s="103">
        <v>1.0416666666666666E-2</v>
      </c>
    </row>
    <row r="6" spans="1:36">
      <c r="B6" s="133" t="s">
        <v>2828</v>
      </c>
      <c r="C6" s="133" t="s">
        <v>2656</v>
      </c>
      <c r="D6" s="135">
        <v>46075</v>
      </c>
      <c r="E6" s="136">
        <v>0.65439814814814812</v>
      </c>
      <c r="F6" s="136">
        <v>0.65649305555555559</v>
      </c>
      <c r="G6" s="133">
        <f>IF(H6="","",COUNT($G$2:G5)+1)</f>
        <v>4</v>
      </c>
      <c r="H6" s="133" t="str">
        <f>HelpRamz!A5</f>
        <v>Najafi_s</v>
      </c>
      <c r="I6" s="139">
        <f>IF(H6=0,"",VLOOKUP(H6,HelpRamz!$A$2:$E$21,5,0))</f>
        <v>1234</v>
      </c>
      <c r="J6" s="133" t="str">
        <f t="shared" si="1"/>
        <v>Najafi_s - 1234</v>
      </c>
      <c r="K6" s="133">
        <f>IF(L6="","",2)</f>
        <v>2</v>
      </c>
      <c r="L6" s="133" t="str" cm="1">
        <f t="array" ref="L6">IF(ISBLANK($K$3),"",IFERROR(INDEX($S$3:$S$200,SMALL(IF($R$3:$R$200=$K$3,ROW($R$3:$R$200)-2,""),ROW(A2)),0),""))</f>
        <v>Index</v>
      </c>
      <c r="P6" s="133" t="s">
        <v>2668</v>
      </c>
      <c r="Q6" s="174"/>
      <c r="R6" s="174" t="str">
        <f t="shared" ref="R6:R15" si="2">$R$4</f>
        <v>kianloo_e</v>
      </c>
      <c r="S6" s="174" t="s">
        <v>2667</v>
      </c>
      <c r="U6" s="133">
        <f t="shared" si="0"/>
        <v>0</v>
      </c>
      <c r="X6" s="133" t="str">
        <f>IF(U6=0,"",VLOOKUP(U6,HelpRamz!$A$23:$G$42,6,0))</f>
        <v/>
      </c>
      <c r="Y6" s="103"/>
    </row>
    <row r="7" spans="1:36">
      <c r="B7" s="133" t="s">
        <v>2837</v>
      </c>
      <c r="C7" s="133" t="s">
        <v>2665</v>
      </c>
      <c r="D7" s="135">
        <v>46077</v>
      </c>
      <c r="E7" s="136">
        <v>0.65826388888888887</v>
      </c>
      <c r="F7" s="136">
        <v>0.3744791666666667</v>
      </c>
      <c r="G7" s="133">
        <f>IF(H7="","",COUNT($G$2:G6)+1)</f>
        <v>5</v>
      </c>
      <c r="H7" s="133">
        <f>HelpRamz!A6</f>
        <v>0</v>
      </c>
      <c r="I7" s="139" t="str">
        <f>IF(H7=0,"",VLOOKUP(H7,HelpRamz!$A$2:$E$21,5,0))</f>
        <v/>
      </c>
      <c r="J7" s="133" t="str">
        <f t="shared" si="1"/>
        <v xml:space="preserve">0 - </v>
      </c>
      <c r="K7" s="133">
        <f>IF(L7="","",3)</f>
        <v>3</v>
      </c>
      <c r="L7" s="133" t="str" cm="1">
        <f t="array" ref="L7">IF(ISBLANK($K$3),"",IFERROR(INDEX($S$3:$S$200,SMALL(IF($R$3:$R$200=$K$3,ROW($R$3:$R$200)-2,""),ROW(A3)),0),""))</f>
        <v>Home</v>
      </c>
      <c r="P7" s="133" t="s">
        <v>2669</v>
      </c>
      <c r="Q7" s="174"/>
      <c r="R7" s="174" t="str">
        <f>$R$4</f>
        <v>kianloo_e</v>
      </c>
      <c r="S7" s="174" t="s">
        <v>2668</v>
      </c>
      <c r="U7" s="133">
        <f t="shared" si="0"/>
        <v>0</v>
      </c>
      <c r="X7" s="133" t="str">
        <f>IF(U7=0,"",VLOOKUP(U7,HelpRamz!$A$23:$G$42,6,0))</f>
        <v/>
      </c>
      <c r="Y7" s="103"/>
    </row>
    <row r="8" spans="1:36">
      <c r="B8" s="133" t="s">
        <v>2837</v>
      </c>
      <c r="C8" s="133" t="s">
        <v>2665</v>
      </c>
      <c r="D8" s="135">
        <v>46077</v>
      </c>
      <c r="E8" s="136">
        <v>0.37574074074074071</v>
      </c>
      <c r="F8" s="136">
        <v>0.52317129629629633</v>
      </c>
      <c r="G8" s="133">
        <f>IF(H8="","",COUNT($G$2:G7)+1)</f>
        <v>6</v>
      </c>
      <c r="H8" s="133">
        <f>HelpRamz!A7</f>
        <v>0</v>
      </c>
      <c r="I8" s="139" t="str">
        <f>IF(H8=0,"",VLOOKUP(H8,HelpRamz!$A$2:$E$21,5,0))</f>
        <v/>
      </c>
      <c r="J8" s="133" t="str">
        <f t="shared" si="1"/>
        <v xml:space="preserve">0 - </v>
      </c>
      <c r="K8" s="133">
        <f>IF(L8="","",4)</f>
        <v>4</v>
      </c>
      <c r="L8" s="133" t="str" cm="1">
        <f t="array" ref="L8">IF(ISBLANK($K$3),"",IFERROR(INDEX($S$3:$S$200,SMALL(IF($R$3:$R$200=$K$3,ROW($R$3:$R$200)-2,""),ROW(A4)),0),""))</f>
        <v>Trend</v>
      </c>
      <c r="P8" s="133" t="s">
        <v>2747</v>
      </c>
      <c r="Q8" s="174"/>
      <c r="R8" s="174" t="str">
        <f t="shared" si="2"/>
        <v>kianloo_e</v>
      </c>
      <c r="S8" s="174" t="s">
        <v>2669</v>
      </c>
      <c r="U8" s="133">
        <f t="shared" si="0"/>
        <v>0</v>
      </c>
      <c r="X8" s="133" t="str">
        <f>IF(U8=0,"",VLOOKUP(U8,HelpRamz!$A$23:$G$42,6,0))</f>
        <v/>
      </c>
      <c r="Y8" s="103"/>
    </row>
    <row r="9" spans="1:36">
      <c r="B9" s="133" t="s">
        <v>2837</v>
      </c>
      <c r="C9" s="133" t="s">
        <v>2665</v>
      </c>
      <c r="D9" s="135">
        <v>46077</v>
      </c>
      <c r="F9" s="136">
        <v>0.54973379629629626</v>
      </c>
      <c r="G9" s="133">
        <f>IF(H9="","",COUNT($G$2:G8)+1)</f>
        <v>7</v>
      </c>
      <c r="H9" s="133">
        <f>HelpRamz!A8</f>
        <v>0</v>
      </c>
      <c r="I9" s="139" t="str">
        <f>IF(H9=0,"",VLOOKUP(H9,HelpRamz!$A$2:$E$21,5,0))</f>
        <v/>
      </c>
      <c r="J9" s="133" t="str">
        <f t="shared" si="1"/>
        <v xml:space="preserve">0 - </v>
      </c>
      <c r="K9" s="133">
        <f>IF(L9="","",5)</f>
        <v>5</v>
      </c>
      <c r="L9" s="133" t="str" cm="1">
        <f t="array" ref="L9">IF(ISBLANK($K$3),"",IFERROR(INDEX($S$3:$S$200,SMALL(IF($R$3:$R$200=$K$3,ROW($R$3:$R$200)-2,""),ROW(A5)),0),""))</f>
        <v>Arzyabi</v>
      </c>
      <c r="P9" s="133" t="s">
        <v>2670</v>
      </c>
      <c r="Q9" s="174"/>
      <c r="R9" s="174" t="str">
        <f t="shared" si="2"/>
        <v>kianloo_e</v>
      </c>
      <c r="S9" s="174" t="s">
        <v>2747</v>
      </c>
      <c r="U9" s="133">
        <f t="shared" si="0"/>
        <v>0</v>
      </c>
      <c r="X9" s="133" t="str">
        <f>IF(U9=0,"",VLOOKUP(U9,HelpRamz!$A$23:$G$42,6,0))</f>
        <v/>
      </c>
      <c r="Y9" s="103"/>
    </row>
    <row r="10" spans="1:36">
      <c r="B10" s="133" t="s">
        <v>2837</v>
      </c>
      <c r="C10" s="133" t="s">
        <v>2665</v>
      </c>
      <c r="D10" s="135">
        <v>46078</v>
      </c>
      <c r="E10" s="136">
        <v>0.62126157407407401</v>
      </c>
      <c r="F10" s="136">
        <v>0.36638888888888888</v>
      </c>
      <c r="G10" s="133">
        <f>IF(H10="","",COUNT($G$2:G9)+1)</f>
        <v>8</v>
      </c>
      <c r="H10" s="133">
        <f>HelpRamz!A9</f>
        <v>0</v>
      </c>
      <c r="I10" s="139" t="str">
        <f>IF(H10=0,"",VLOOKUP(H10,HelpRamz!$A$2:$E$21,5,0))</f>
        <v/>
      </c>
      <c r="J10" s="133" t="str">
        <f t="shared" si="1"/>
        <v xml:space="preserve">0 - </v>
      </c>
      <c r="K10" s="133">
        <f>IF(L10="","",6)</f>
        <v>6</v>
      </c>
      <c r="L10" s="133" t="str" cm="1">
        <f t="array" ref="L10">IF(ISBLANK($K$3),"",IFERROR(INDEX($S$3:$S$200,SMALL(IF($R$3:$R$200=$K$3,ROW($R$3:$R$200)-2,""),ROW(A6)),0),""))</f>
        <v>Deviation</v>
      </c>
      <c r="P10" s="133" t="s">
        <v>2671</v>
      </c>
      <c r="Q10" s="174"/>
      <c r="R10" s="174" t="str">
        <f t="shared" si="2"/>
        <v>kianloo_e</v>
      </c>
      <c r="S10" s="174" t="s">
        <v>2670</v>
      </c>
      <c r="U10" s="133">
        <f t="shared" si="0"/>
        <v>0</v>
      </c>
      <c r="X10" s="133" t="str">
        <f>IF(U10=0,"",VLOOKUP(U10,HelpRamz!$A$23:$G$42,6,0))</f>
        <v/>
      </c>
    </row>
    <row r="11" spans="1:36">
      <c r="B11" s="133" t="s">
        <v>2837</v>
      </c>
      <c r="C11" s="133" t="s">
        <v>2665</v>
      </c>
      <c r="D11" s="135">
        <v>46078</v>
      </c>
      <c r="E11" s="136">
        <v>0.37900462962962966</v>
      </c>
      <c r="F11" s="136">
        <v>0.43633101851851852</v>
      </c>
      <c r="G11" s="133">
        <f>IF(H11="","",COUNT($G$2:G10)+1)</f>
        <v>9</v>
      </c>
      <c r="H11" s="133">
        <f>HelpRamz!A10</f>
        <v>0</v>
      </c>
      <c r="I11" s="139" t="str">
        <f>IF(H11=0,"",VLOOKUP(H11,HelpRamz!$A$2:$E$21,5,0))</f>
        <v/>
      </c>
      <c r="K11" s="133">
        <f>IF(L11="","",7)</f>
        <v>7</v>
      </c>
      <c r="L11" s="133" t="str" cm="1">
        <f t="array" ref="L11">IF(ISBLANK($K$3),"",IFERROR(INDEX($S$3:$S$200,SMALL(IF($R$3:$R$200=$K$3,ROW($R$3:$R$200)-2,""),ROW(A7)),0),""))</f>
        <v>Report</v>
      </c>
      <c r="P11" s="133" t="s">
        <v>2672</v>
      </c>
      <c r="Q11" s="174"/>
      <c r="R11" s="174" t="str">
        <f t="shared" si="2"/>
        <v>kianloo_e</v>
      </c>
      <c r="S11" s="174" t="s">
        <v>2671</v>
      </c>
      <c r="U11" s="133">
        <f t="shared" si="0"/>
        <v>0</v>
      </c>
      <c r="X11" s="133" t="str">
        <f>IF(U11=0,"",VLOOKUP(U11,HelpRamz!$A$23:$G$42,6,0))</f>
        <v/>
      </c>
    </row>
    <row r="12" spans="1:36">
      <c r="B12" s="133" t="s">
        <v>2837</v>
      </c>
      <c r="C12" s="133" t="s">
        <v>2665</v>
      </c>
      <c r="D12" s="135">
        <v>46078</v>
      </c>
      <c r="E12" s="136">
        <v>0.4442592592592593</v>
      </c>
      <c r="F12" s="136">
        <v>0.60090277777777779</v>
      </c>
      <c r="G12" s="133">
        <f>IF(H12="","",COUNT($G$2:G11)+1)</f>
        <v>10</v>
      </c>
      <c r="H12" s="133">
        <f>HelpRamz!A11</f>
        <v>0</v>
      </c>
      <c r="I12" s="139" t="str">
        <f>IF(H12=0,"",VLOOKUP(H12,HelpRamz!$A$2:$E$21,5,0))</f>
        <v/>
      </c>
      <c r="K12" s="133">
        <f>IF(L12="","",8)</f>
        <v>8</v>
      </c>
      <c r="L12" s="133" t="str" cm="1">
        <f t="array" ref="L12">IF(ISBLANK($K$3),"",IFERROR(INDEX($S$3:$S$200,SMALL(IF($R$3:$R$200=$K$3,ROW($R$3:$R$200)-2,""),ROW(A8)),0),""))</f>
        <v>Report2</v>
      </c>
      <c r="P12" s="133" t="s">
        <v>2673</v>
      </c>
      <c r="Q12" s="174"/>
      <c r="R12" s="174" t="str">
        <f t="shared" si="2"/>
        <v>kianloo_e</v>
      </c>
      <c r="S12" s="174" t="s">
        <v>2672</v>
      </c>
      <c r="U12" s="133">
        <f t="shared" si="0"/>
        <v>0</v>
      </c>
      <c r="X12" s="133" t="str">
        <f>IF(U12=0,"",VLOOKUP(U12,HelpRamz!$A$23:$G$42,6,0))</f>
        <v/>
      </c>
    </row>
    <row r="13" spans="1:36">
      <c r="B13" s="133" t="s">
        <v>2837</v>
      </c>
      <c r="C13" s="133" t="s">
        <v>2665</v>
      </c>
      <c r="D13" s="135">
        <v>46138</v>
      </c>
      <c r="E13" s="136">
        <v>0.60298611111111111</v>
      </c>
      <c r="F13" s="136">
        <v>0.5803356481481482</v>
      </c>
      <c r="G13" s="133">
        <f>IF(H13="","",COUNT($G$2:G12)+1)</f>
        <v>11</v>
      </c>
      <c r="H13" s="133">
        <f>HelpRamz!A12</f>
        <v>0</v>
      </c>
      <c r="I13" s="139" t="str">
        <f>IF(H13=0,"",VLOOKUP(H13,HelpRamz!$A$2:$E$21,5,0))</f>
        <v/>
      </c>
      <c r="K13" s="133">
        <f>IF(L13="","",9)</f>
        <v>9</v>
      </c>
      <c r="L13" s="133" t="str" cm="1">
        <f t="array" ref="L13">IF(ISBLANK($K$3),"",IFERROR(INDEX($S$3:$S$200,SMALL(IF($R$3:$R$200=$K$3,ROW($R$3:$R$200)-2,""),ROW(A9)),0),""))</f>
        <v>Cover</v>
      </c>
      <c r="P13" s="133" t="s">
        <v>2661</v>
      </c>
      <c r="Q13" s="174"/>
      <c r="R13" s="174" t="str">
        <f t="shared" si="2"/>
        <v>kianloo_e</v>
      </c>
      <c r="S13" s="174" t="s">
        <v>2661</v>
      </c>
      <c r="U13" s="133">
        <f t="shared" si="0"/>
        <v>0</v>
      </c>
      <c r="X13" s="133" t="str">
        <f>IF(U13=0,"",VLOOKUP(U13,HelpRamz!$A$23:$G$42,6,0))</f>
        <v/>
      </c>
    </row>
    <row r="14" spans="1:36">
      <c r="B14" s="133" t="s">
        <v>2837</v>
      </c>
      <c r="C14" s="133" t="s">
        <v>2665</v>
      </c>
      <c r="D14" s="135">
        <v>46139</v>
      </c>
      <c r="E14" s="136">
        <v>0.59628472222222217</v>
      </c>
      <c r="F14" s="136">
        <v>0.61898148148148147</v>
      </c>
      <c r="G14" s="133">
        <f>IF(H14="","",COUNT($G$2:G13)+1)</f>
        <v>12</v>
      </c>
      <c r="H14" s="133">
        <f>HelpRamz!A13</f>
        <v>0</v>
      </c>
      <c r="I14" s="139" t="str">
        <f>IF(H14=0,"",VLOOKUP(H14,HelpRamz!$A$2:$E$21,5,0))</f>
        <v/>
      </c>
      <c r="K14" s="133">
        <f>IF(L14="","",10)</f>
        <v>10</v>
      </c>
      <c r="L14" s="133" t="str" cm="1">
        <f t="array" ref="L14">IF(ISBLANK($K$3),"",IFERROR(INDEX($S$3:$S$200,SMALL(IF($R$3:$R$200=$K$3,ROW($R$3:$R$200)-2,""),ROW(A10)),0),""))</f>
        <v>Information</v>
      </c>
      <c r="P14" s="133" t="s">
        <v>2674</v>
      </c>
      <c r="Q14" s="174"/>
      <c r="R14" s="174" t="str">
        <f t="shared" si="2"/>
        <v>kianloo_e</v>
      </c>
      <c r="S14" s="174" t="s">
        <v>2664</v>
      </c>
      <c r="U14" s="133">
        <f t="shared" si="0"/>
        <v>0</v>
      </c>
      <c r="X14" s="133" t="str">
        <f>IF(U14=0,"",VLOOKUP(U14,HelpRamz!$A$23:$G$42,6,0))</f>
        <v/>
      </c>
    </row>
    <row r="15" spans="1:36">
      <c r="B15" s="133" t="s">
        <v>2837</v>
      </c>
      <c r="C15" s="133" t="s">
        <v>2665</v>
      </c>
      <c r="D15" s="135">
        <v>46139</v>
      </c>
      <c r="E15" s="136">
        <v>0.63071759259259264</v>
      </c>
      <c r="F15" s="136">
        <v>0.65342592592592597</v>
      </c>
      <c r="G15" s="133">
        <f>IF(H15="","",COUNT($G$2:G14)+1)</f>
        <v>13</v>
      </c>
      <c r="H15" s="133">
        <f>HelpRamz!A14</f>
        <v>0</v>
      </c>
      <c r="I15" s="139" t="str">
        <f>IF(H15=0,"",VLOOKUP(H15,HelpRamz!$A$2:$E$21,5,0))</f>
        <v/>
      </c>
      <c r="K15" s="133">
        <f>IF(L15="","",11)</f>
        <v>11</v>
      </c>
      <c r="L15" s="133" t="str" cm="1">
        <f t="array" ref="L15">IF(ISBLANK($K$3),"",IFERROR(INDEX($S$3:$S$200,SMALL(IF($R$3:$R$200=$K$3,ROW($R$3:$R$200)-2,""),ROW(A11)),0),""))</f>
        <v>white</v>
      </c>
      <c r="P15" s="133" t="s">
        <v>2662</v>
      </c>
      <c r="Q15" s="174"/>
      <c r="R15" s="174" t="str">
        <f t="shared" si="2"/>
        <v>kianloo_e</v>
      </c>
      <c r="S15" s="174" t="s">
        <v>2663</v>
      </c>
      <c r="U15" s="133">
        <f t="shared" si="0"/>
        <v>0</v>
      </c>
      <c r="X15" s="133" t="str">
        <f>IF(U15=0,"",VLOOKUP(U15,HelpRamz!$A$23:$G$42,6,0))</f>
        <v/>
      </c>
    </row>
    <row r="16" spans="1:36">
      <c r="B16" s="133" t="s">
        <v>2837</v>
      </c>
      <c r="C16" s="133" t="s">
        <v>2665</v>
      </c>
      <c r="D16" s="135">
        <v>46139</v>
      </c>
      <c r="E16" s="136">
        <v>0.65355324074074073</v>
      </c>
      <c r="F16" s="136">
        <v>0.65409722222222222</v>
      </c>
      <c r="G16" s="133">
        <f>IF(H16="","",COUNT($G$2:G15)+1)</f>
        <v>14</v>
      </c>
      <c r="H16" s="133">
        <f>HelpRamz!A15</f>
        <v>0</v>
      </c>
      <c r="I16" s="139" t="str">
        <f>IF(H16=0,"",VLOOKUP(H16,HelpRamz!$A$2:$E$21,5,0))</f>
        <v/>
      </c>
      <c r="K16" s="133">
        <f>IF(L16="","",12)</f>
        <v>12</v>
      </c>
      <c r="L16" s="133" t="str" cm="1">
        <f t="array" ref="L16">IF(ISBLANK($K$3),"",IFERROR(INDEX($S$3:$S$200,SMALL(IF($R$3:$R$200=$K$3,ROW($R$3:$R$200)-2,""),ROW(A12)),0),""))</f>
        <v>List</v>
      </c>
      <c r="P16" s="133" t="s">
        <v>2664</v>
      </c>
      <c r="Q16" s="174"/>
      <c r="R16" s="174"/>
      <c r="S16" s="174"/>
      <c r="U16" s="133">
        <f t="shared" si="0"/>
        <v>0</v>
      </c>
      <c r="X16" s="133" t="str">
        <f>IF(U16=0,"",VLOOKUP(U16,HelpRamz!$A$23:$G$42,6,0))</f>
        <v/>
      </c>
    </row>
    <row r="17" spans="2:24">
      <c r="B17" s="133" t="s">
        <v>2837</v>
      </c>
      <c r="C17" s="133" t="s">
        <v>2665</v>
      </c>
      <c r="D17" s="135">
        <v>46145</v>
      </c>
      <c r="E17" s="136">
        <v>0.65481481481481485</v>
      </c>
      <c r="F17" s="136">
        <v>0.34664351851851855</v>
      </c>
      <c r="G17" s="133">
        <f>IF(H17="","",COUNT($G$2:G16)+1)</f>
        <v>15</v>
      </c>
      <c r="H17" s="133">
        <f>HelpRamz!A16</f>
        <v>0</v>
      </c>
      <c r="I17" s="139" t="str">
        <f>IF(H17=0,"",VLOOKUP(H17,HelpRamz!$A$2:$E$21,5,0))</f>
        <v/>
      </c>
      <c r="K17" s="133" t="str">
        <f>IF(L17="","",13)</f>
        <v/>
      </c>
      <c r="L17" s="133" t="str" cm="1">
        <f t="array" ref="L17">IF(ISBLANK($K$3),"",IFERROR(INDEX($S$3:$S$200,SMALL(IF($R$3:$R$200=$K$3,ROW($R$3:$R$200)-2,""),ROW(A13)),0),""))</f>
        <v/>
      </c>
      <c r="P17" s="133" t="s">
        <v>2660</v>
      </c>
      <c r="Q17" s="174"/>
      <c r="R17" s="174"/>
      <c r="S17" s="174"/>
      <c r="U17" s="133">
        <f t="shared" si="0"/>
        <v>0</v>
      </c>
      <c r="X17" s="133" t="str">
        <f>IF(U17=0,"",VLOOKUP(U17,HelpRamz!$A$23:$G$42,6,0))</f>
        <v/>
      </c>
    </row>
    <row r="18" spans="2:24">
      <c r="B18" s="133" t="s">
        <v>2837</v>
      </c>
      <c r="C18" s="133" t="s">
        <v>2665</v>
      </c>
      <c r="D18" s="135">
        <v>46145</v>
      </c>
      <c r="E18" s="136">
        <v>0.34925925925925921</v>
      </c>
      <c r="F18" s="136">
        <v>0.35614583333333333</v>
      </c>
      <c r="G18" s="133">
        <f>IF(H18="","",COUNT($G$2:G17)+1)</f>
        <v>16</v>
      </c>
      <c r="H18" s="133">
        <f>HelpRamz!A17</f>
        <v>0</v>
      </c>
      <c r="I18" s="139" t="str">
        <f>IF(H18=0,"",VLOOKUP(H18,HelpRamz!$A$2:$E$21,5,0))</f>
        <v/>
      </c>
      <c r="K18" s="133" t="str">
        <f>IF(L18="","",14)</f>
        <v/>
      </c>
      <c r="L18" s="133" t="str" cm="1">
        <f t="array" ref="L18">IF(ISBLANK($K$3),"",IFERROR(INDEX($S$3:$S$200,SMALL(IF($R$3:$R$200=$K$3,ROW($R$3:$R$200)-2,""),ROW(A14)),0),""))</f>
        <v/>
      </c>
      <c r="M18" s="133" t="str" cm="1">
        <f t="array" ref="M18">IF(ISBLANK($K$3),"",IFERROR(INDEX($S$3:$S$200,SMALL(IF($R$3:$R$200=$K$3,ROW($R$3:$R$200)-2,""),ROW(A14)),0),""))</f>
        <v/>
      </c>
      <c r="P18" s="133" t="s">
        <v>2675</v>
      </c>
      <c r="Q18" s="133">
        <v>3</v>
      </c>
      <c r="R18" s="133" t="str">
        <f>IF(VLOOKUP(Q18,$G$4:$H$22,2,0)=0,"",VLOOKUP(Q18,$G$4:$H$22,2,0))</f>
        <v>user110</v>
      </c>
      <c r="S18" s="133" t="s">
        <v>2716</v>
      </c>
      <c r="U18" s="133">
        <f t="shared" si="0"/>
        <v>0</v>
      </c>
      <c r="X18" s="133" t="str">
        <f>IF(U18=0,"",VLOOKUP(U18,HelpRamz!$A$23:$G$42,6,0))</f>
        <v/>
      </c>
    </row>
    <row r="19" spans="2:24">
      <c r="B19" s="133" t="s">
        <v>2837</v>
      </c>
      <c r="C19" s="133" t="s">
        <v>2665</v>
      </c>
      <c r="D19" s="135">
        <v>46148</v>
      </c>
      <c r="E19" s="136">
        <v>0.37684027777777779</v>
      </c>
      <c r="F19" s="136">
        <v>0.39159722222222221</v>
      </c>
      <c r="G19" s="133">
        <f>IF(H19="","",COUNT($G$2:G18)+1)</f>
        <v>17</v>
      </c>
      <c r="H19" s="133">
        <f>HelpRamz!A18</f>
        <v>0</v>
      </c>
      <c r="I19" s="139" t="str">
        <f>IF(H19=0,"",VLOOKUP(H19,HelpRamz!$A$2:$E$21,5,0))</f>
        <v/>
      </c>
      <c r="K19" s="133" t="str">
        <f>IF(L19="","",15)</f>
        <v/>
      </c>
      <c r="L19" s="133" t="str" cm="1">
        <f t="array" ref="L19">IF(ISBLANK($K$3),"",IFERROR(INDEX($S$3:$S$200,SMALL(IF($R$3:$R$200=$K$3,ROW($R$3:$R$200)-2,""),ROW(A15)),0),""))</f>
        <v/>
      </c>
      <c r="M19" s="133" t="str" cm="1">
        <f t="array" ref="M19">IF(ISBLANK($K$3),"",IFERROR(INDEX($S$3:$S$200,SMALL(IF($R$3:$R$200=$K$3,ROW($R$3:$R$200)-2,""),ROW(A15)),0),""))</f>
        <v/>
      </c>
      <c r="R19" s="133" t="str">
        <f>$R$18</f>
        <v>user110</v>
      </c>
      <c r="S19" s="133" t="s">
        <v>2666</v>
      </c>
      <c r="U19" s="133">
        <f t="shared" si="0"/>
        <v>0</v>
      </c>
      <c r="X19" s="133" t="str">
        <f>IF(U19=0,"",VLOOKUP(U19,HelpRamz!$A$23:$G$42,6,0))</f>
        <v/>
      </c>
    </row>
    <row r="20" spans="2:24">
      <c r="B20" s="133" t="s">
        <v>2837</v>
      </c>
      <c r="C20" s="133" t="s">
        <v>2665</v>
      </c>
      <c r="D20" s="135">
        <v>46148</v>
      </c>
      <c r="E20" s="136">
        <v>0.40538194444444442</v>
      </c>
      <c r="F20" s="136">
        <v>0.5285185185185185</v>
      </c>
      <c r="G20" s="133">
        <f>IF(H20="","",COUNT($G$2:G19)+1)</f>
        <v>18</v>
      </c>
      <c r="H20" s="133">
        <f>HelpRamz!A19</f>
        <v>0</v>
      </c>
      <c r="I20" s="139" t="str">
        <f>IF(H20=0,"",VLOOKUP(H20,HelpRamz!$A$2:$E$21,5,0))</f>
        <v/>
      </c>
      <c r="K20" s="133" t="str">
        <f>IF(L20="","",16)</f>
        <v/>
      </c>
      <c r="L20" s="133" t="str" cm="1">
        <f t="array" ref="L20">IF(ISBLANK($K$3),"",IFERROR(INDEX($S$3:$S$200,SMALL(IF($R$3:$R$200=$K$3,ROW($R$3:$R$200)-2,""),ROW(A16)),0),""))</f>
        <v/>
      </c>
      <c r="M20" s="133" t="str" cm="1">
        <f t="array" ref="M20">IF(ISBLANK($K$3),"",IFERROR(INDEX($S$3:$S$200,SMALL(IF($R$3:$R$200=$K$3,ROW($R$3:$R$200)-2,""),ROW(A16)),0),""))</f>
        <v/>
      </c>
      <c r="R20" s="133" t="str">
        <f t="shared" ref="R20:R29" si="3">$R$18</f>
        <v>user110</v>
      </c>
      <c r="S20" s="133" t="s">
        <v>2667</v>
      </c>
      <c r="U20" s="133">
        <f t="shared" si="0"/>
        <v>0</v>
      </c>
      <c r="X20" s="133" t="str">
        <f>IF(U20=0,"",VLOOKUP(U20,HelpRamz!$A$23:$G$42,6,0))</f>
        <v/>
      </c>
    </row>
    <row r="21" spans="2:24">
      <c r="B21" s="133" t="s">
        <v>2837</v>
      </c>
      <c r="C21" s="133" t="s">
        <v>2665</v>
      </c>
      <c r="D21" s="135">
        <v>46149</v>
      </c>
      <c r="F21" s="136">
        <v>0.32969907407407406</v>
      </c>
      <c r="G21" s="133">
        <f>IF(H21="","",COUNT($G$2:G20)+1)</f>
        <v>19</v>
      </c>
      <c r="H21" s="133">
        <f>HelpRamz!A20</f>
        <v>0</v>
      </c>
      <c r="I21" s="139" t="str">
        <f>IF(H21=0,"",VLOOKUP(H21,HelpRamz!$A$2:$E$21,5,0))</f>
        <v/>
      </c>
      <c r="K21" s="133" t="str">
        <f>IF(L21="","",17)</f>
        <v/>
      </c>
      <c r="L21" s="133" t="str" cm="1">
        <f t="array" ref="L21">IF(ISBLANK($K$3),"",IFERROR(INDEX($S$3:$S$200,SMALL(IF($R$3:$R$200=$K$3,ROW($R$3:$R$200)-2,""),ROW(A17)),0),""))</f>
        <v/>
      </c>
      <c r="M21" s="133" t="str" cm="1">
        <f t="array" ref="M21">IF(ISBLANK($K$3),"",IFERROR(INDEX($S$3:$S$200,SMALL(IF($R$3:$R$200=$K$3,ROW($R$3:$R$200)-2,""),ROW(A17)),0),""))</f>
        <v/>
      </c>
      <c r="R21" s="133" t="str">
        <f t="shared" si="3"/>
        <v>user110</v>
      </c>
      <c r="S21" s="133" t="s">
        <v>2668</v>
      </c>
      <c r="U21" s="133">
        <f t="shared" si="0"/>
        <v>0</v>
      </c>
      <c r="X21" s="133" t="str">
        <f>IF(U21=0,"",VLOOKUP(U21,HelpRamz!$A$23:$G$42,6,0))</f>
        <v/>
      </c>
    </row>
    <row r="22" spans="2:24">
      <c r="B22" s="133" t="s">
        <v>2837</v>
      </c>
      <c r="C22" s="133" t="s">
        <v>2665</v>
      </c>
      <c r="D22" s="135">
        <v>46149</v>
      </c>
      <c r="E22" s="136">
        <v>0.35153935185185187</v>
      </c>
      <c r="F22" s="136">
        <v>0.35168981481481482</v>
      </c>
      <c r="G22" s="133">
        <f>IF(H22="","",COUNT($G$2:G21)+1)</f>
        <v>20</v>
      </c>
      <c r="H22" s="133">
        <f>HelpRamz!A21</f>
        <v>0</v>
      </c>
      <c r="I22" s="139" t="str">
        <f>IF(H22=0,"",VLOOKUP(H22,HelpRamz!$A$2:$E$21,5,0))</f>
        <v/>
      </c>
      <c r="K22" s="133" t="str">
        <f>IF(L22="","",18)</f>
        <v/>
      </c>
      <c r="L22" s="133" t="str" cm="1">
        <f t="array" ref="L22">IF(ISBLANK($K$3),"",IFERROR(INDEX($S$3:$S$200,SMALL(IF($R$3:$R$200=$K$3,ROW($R$3:$R$200)-2,""),ROW(A18)),0),""))</f>
        <v/>
      </c>
      <c r="M22" s="133" t="str" cm="1">
        <f t="array" ref="M22">IF(ISBLANK($K$3),"",IFERROR(INDEX($S$3:$S$200,SMALL(IF($R$3:$R$200=$K$3,ROW($R$3:$R$200)-2,""),ROW(A18)),0),""))</f>
        <v/>
      </c>
      <c r="R22" s="133" t="str">
        <f t="shared" si="3"/>
        <v>user110</v>
      </c>
      <c r="S22" s="133" t="s">
        <v>2669</v>
      </c>
      <c r="U22" s="133">
        <f t="shared" si="0"/>
        <v>0</v>
      </c>
      <c r="X22" s="133" t="str">
        <f>IF(U22=0,"",VLOOKUP(U22,HelpRamz!$A$23:$G$42,6,0))</f>
        <v/>
      </c>
    </row>
    <row r="23" spans="2:24">
      <c r="B23" s="133" t="s">
        <v>2837</v>
      </c>
      <c r="C23" s="133" t="s">
        <v>2665</v>
      </c>
      <c r="D23" s="135">
        <v>46149</v>
      </c>
      <c r="E23" s="136">
        <v>0.37299768518518522</v>
      </c>
      <c r="F23" s="136">
        <v>0.37320601851851848</v>
      </c>
      <c r="G23" s="151"/>
      <c r="H23" s="151"/>
      <c r="I23" s="154"/>
      <c r="J23" s="151"/>
      <c r="K23" s="133" t="str">
        <f>IF(L23="","",19)</f>
        <v/>
      </c>
      <c r="L23" s="133" t="str" cm="1">
        <f t="array" ref="L23">IF(ISBLANK($K$3),"",IFERROR(INDEX($S$3:$S$200,SMALL(IF($R$3:$R$200=$K$3,ROW($R$3:$R$200)-2,""),ROW(A19)),0),""))</f>
        <v/>
      </c>
      <c r="M23" s="133" t="str" cm="1">
        <f t="array" ref="M23">IF(ISBLANK($K$3),"",IFERROR(INDEX($S$3:$S$200,SMALL(IF($R$3:$R$200=$K$3,ROW($R$3:$R$200)-2,""),ROW(A19)),0),""))</f>
        <v/>
      </c>
      <c r="R23" s="133" t="str">
        <f t="shared" si="3"/>
        <v>user110</v>
      </c>
      <c r="S23" s="133" t="s">
        <v>2747</v>
      </c>
    </row>
    <row r="24" spans="2:24">
      <c r="B24" s="133" t="s">
        <v>2837</v>
      </c>
      <c r="C24" s="133" t="s">
        <v>2665</v>
      </c>
      <c r="D24" s="135">
        <v>46149</v>
      </c>
      <c r="E24" s="136">
        <v>0.37329861111111112</v>
      </c>
      <c r="F24" s="136">
        <v>0.41369212962962965</v>
      </c>
      <c r="K24" s="151"/>
      <c r="L24" s="151"/>
      <c r="M24" s="151"/>
      <c r="N24" s="151"/>
      <c r="R24" s="133" t="str">
        <f t="shared" si="3"/>
        <v>user110</v>
      </c>
      <c r="S24" s="133" t="s">
        <v>2670</v>
      </c>
    </row>
    <row r="25" spans="2:24">
      <c r="E25" s="136">
        <v>0.44983796296296297</v>
      </c>
      <c r="R25" s="133" t="str">
        <f t="shared" si="3"/>
        <v>user110</v>
      </c>
      <c r="S25" s="133" t="s">
        <v>2671</v>
      </c>
    </row>
    <row r="26" spans="2:24">
      <c r="R26" s="133" t="str">
        <f t="shared" si="3"/>
        <v>user110</v>
      </c>
      <c r="S26" s="133" t="s">
        <v>2672</v>
      </c>
    </row>
    <row r="27" spans="2:24">
      <c r="R27" s="133" t="str">
        <f t="shared" si="3"/>
        <v>user110</v>
      </c>
      <c r="S27" s="133" t="s">
        <v>2661</v>
      </c>
    </row>
    <row r="28" spans="2:24">
      <c r="R28" s="133" t="str">
        <f t="shared" si="3"/>
        <v>user110</v>
      </c>
      <c r="S28" s="133" t="s">
        <v>2664</v>
      </c>
    </row>
    <row r="29" spans="2:24">
      <c r="R29" s="133" t="str">
        <f t="shared" si="3"/>
        <v>user110</v>
      </c>
      <c r="S29" s="133" t="s">
        <v>2663</v>
      </c>
    </row>
    <row r="32" spans="2:24">
      <c r="Q32" s="174">
        <v>4</v>
      </c>
      <c r="R32" s="174" t="str">
        <f>IF(VLOOKUP(Q32,$G$4:$H$22,2,0)=0,"",VLOOKUP(Q32,$G$4:$H$22,2,0))</f>
        <v>Najafi_s</v>
      </c>
      <c r="S32" s="174" t="s">
        <v>2716</v>
      </c>
    </row>
    <row r="33" spans="17:19">
      <c r="Q33" s="174"/>
      <c r="R33" s="174" t="str">
        <f>$R$32</f>
        <v>Najafi_s</v>
      </c>
      <c r="S33" s="174" t="s">
        <v>2666</v>
      </c>
    </row>
    <row r="34" spans="17:19">
      <c r="Q34" s="174"/>
      <c r="R34" s="174" t="str">
        <f t="shared" ref="R34:R43" si="4">$R$32</f>
        <v>Najafi_s</v>
      </c>
      <c r="S34" s="174" t="s">
        <v>2667</v>
      </c>
    </row>
    <row r="35" spans="17:19">
      <c r="Q35" s="174"/>
      <c r="R35" s="174" t="str">
        <f t="shared" si="4"/>
        <v>Najafi_s</v>
      </c>
      <c r="S35" s="174" t="s">
        <v>2668</v>
      </c>
    </row>
    <row r="36" spans="17:19">
      <c r="Q36" s="174"/>
      <c r="R36" s="174" t="str">
        <f t="shared" si="4"/>
        <v>Najafi_s</v>
      </c>
      <c r="S36" s="174" t="s">
        <v>2669</v>
      </c>
    </row>
    <row r="37" spans="17:19">
      <c r="Q37" s="174"/>
      <c r="R37" s="174" t="str">
        <f t="shared" si="4"/>
        <v>Najafi_s</v>
      </c>
      <c r="S37" s="174" t="s">
        <v>2747</v>
      </c>
    </row>
    <row r="38" spans="17:19">
      <c r="Q38" s="174"/>
      <c r="R38" s="174" t="str">
        <f t="shared" si="4"/>
        <v>Najafi_s</v>
      </c>
      <c r="S38" s="174" t="s">
        <v>2670</v>
      </c>
    </row>
    <row r="39" spans="17:19">
      <c r="Q39" s="174"/>
      <c r="R39" s="174" t="str">
        <f t="shared" si="4"/>
        <v>Najafi_s</v>
      </c>
      <c r="S39" s="174" t="s">
        <v>2671</v>
      </c>
    </row>
    <row r="40" spans="17:19">
      <c r="Q40" s="174"/>
      <c r="R40" s="174" t="str">
        <f t="shared" si="4"/>
        <v>Najafi_s</v>
      </c>
      <c r="S40" s="174" t="s">
        <v>2672</v>
      </c>
    </row>
    <row r="41" spans="17:19">
      <c r="Q41" s="174"/>
      <c r="R41" s="174" t="str">
        <f t="shared" si="4"/>
        <v>Najafi_s</v>
      </c>
      <c r="S41" s="174" t="s">
        <v>2661</v>
      </c>
    </row>
    <row r="42" spans="17:19">
      <c r="Q42" s="174"/>
      <c r="R42" s="174" t="str">
        <f t="shared" si="4"/>
        <v>Najafi_s</v>
      </c>
      <c r="S42" s="174" t="s">
        <v>2664</v>
      </c>
    </row>
    <row r="43" spans="17:19">
      <c r="Q43" s="174"/>
      <c r="R43" s="174" t="str">
        <f t="shared" si="4"/>
        <v>Najafi_s</v>
      </c>
      <c r="S43" s="174" t="s">
        <v>2663</v>
      </c>
    </row>
    <row r="44" spans="17:19">
      <c r="Q44" s="174"/>
      <c r="R44" s="174"/>
      <c r="S44" s="174"/>
    </row>
    <row r="45" spans="17:19">
      <c r="Q45" s="174"/>
      <c r="R45" s="174"/>
      <c r="S45" s="174"/>
    </row>
    <row r="46" spans="17:19">
      <c r="Q46" s="133">
        <v>5</v>
      </c>
      <c r="R46" s="133" t="str">
        <f>IF(VLOOKUP(Q46,$G$4:$H$22,2,0)=0,"",VLOOKUP(Q46,$G$4:$H$22,2,0))</f>
        <v/>
      </c>
      <c r="S46" s="133" t="s">
        <v>2716</v>
      </c>
    </row>
    <row r="47" spans="17:19">
      <c r="R47" s="133" t="str">
        <f>$R$46</f>
        <v/>
      </c>
      <c r="S47" s="133" t="s">
        <v>2666</v>
      </c>
    </row>
    <row r="48" spans="17:19">
      <c r="R48" s="133" t="str">
        <f t="shared" ref="R48:R59" si="5">$R$46</f>
        <v/>
      </c>
      <c r="S48" s="133" t="s">
        <v>2667</v>
      </c>
    </row>
    <row r="49" spans="17:19">
      <c r="R49" s="133" t="str">
        <f t="shared" si="5"/>
        <v/>
      </c>
      <c r="S49" s="133" t="s">
        <v>2668</v>
      </c>
    </row>
    <row r="50" spans="17:19">
      <c r="R50" s="133" t="str">
        <f t="shared" si="5"/>
        <v/>
      </c>
      <c r="S50" s="133" t="s">
        <v>2669</v>
      </c>
    </row>
    <row r="51" spans="17:19">
      <c r="R51" s="133" t="str">
        <f t="shared" si="5"/>
        <v/>
      </c>
      <c r="S51" s="133" t="s">
        <v>2747</v>
      </c>
    </row>
    <row r="52" spans="17:19">
      <c r="R52" s="133" t="str">
        <f t="shared" si="5"/>
        <v/>
      </c>
      <c r="S52" s="133" t="s">
        <v>2670</v>
      </c>
    </row>
    <row r="53" spans="17:19">
      <c r="R53" s="133" t="str">
        <f t="shared" si="5"/>
        <v/>
      </c>
      <c r="S53" s="133" t="s">
        <v>2671</v>
      </c>
    </row>
    <row r="54" spans="17:19">
      <c r="R54" s="133" t="str">
        <f t="shared" si="5"/>
        <v/>
      </c>
      <c r="S54" s="133" t="s">
        <v>2672</v>
      </c>
    </row>
    <row r="55" spans="17:19">
      <c r="R55" s="133" t="str">
        <f t="shared" si="5"/>
        <v/>
      </c>
      <c r="S55" s="133" t="s">
        <v>2661</v>
      </c>
    </row>
    <row r="56" spans="17:19">
      <c r="R56" s="133" t="str">
        <f t="shared" si="5"/>
        <v/>
      </c>
      <c r="S56" s="133" t="s">
        <v>2664</v>
      </c>
    </row>
    <row r="57" spans="17:19">
      <c r="R57" s="133" t="str">
        <f t="shared" si="5"/>
        <v/>
      </c>
      <c r="S57" s="133" t="s">
        <v>2663</v>
      </c>
    </row>
    <row r="58" spans="17:19">
      <c r="R58" s="133" t="str">
        <f t="shared" si="5"/>
        <v/>
      </c>
    </row>
    <row r="59" spans="17:19">
      <c r="R59" s="133" t="str">
        <f t="shared" si="5"/>
        <v/>
      </c>
    </row>
    <row r="60" spans="17:19">
      <c r="Q60" s="174"/>
      <c r="R60" s="174"/>
      <c r="S60" s="174" t="s">
        <v>2716</v>
      </c>
    </row>
    <row r="61" spans="17:19">
      <c r="Q61" s="174"/>
      <c r="R61" s="174"/>
      <c r="S61" s="174" t="s">
        <v>2666</v>
      </c>
    </row>
    <row r="62" spans="17:19">
      <c r="Q62" s="174"/>
      <c r="R62" s="174"/>
      <c r="S62" s="174" t="s">
        <v>2667</v>
      </c>
    </row>
    <row r="63" spans="17:19">
      <c r="Q63" s="174"/>
      <c r="R63" s="174"/>
      <c r="S63" s="174" t="s">
        <v>2668</v>
      </c>
    </row>
    <row r="64" spans="17:19">
      <c r="Q64" s="174"/>
      <c r="R64" s="174"/>
      <c r="S64" s="174" t="s">
        <v>2669</v>
      </c>
    </row>
    <row r="65" spans="17:19">
      <c r="Q65" s="174"/>
      <c r="R65" s="174"/>
      <c r="S65" s="174" t="s">
        <v>2747</v>
      </c>
    </row>
    <row r="66" spans="17:19">
      <c r="Q66" s="174"/>
      <c r="R66" s="174"/>
      <c r="S66" s="174" t="s">
        <v>2670</v>
      </c>
    </row>
    <row r="67" spans="17:19">
      <c r="Q67" s="174"/>
      <c r="R67" s="174"/>
      <c r="S67" s="174" t="s">
        <v>2671</v>
      </c>
    </row>
    <row r="68" spans="17:19">
      <c r="Q68" s="174"/>
      <c r="R68" s="174"/>
      <c r="S68" s="174" t="s">
        <v>2672</v>
      </c>
    </row>
    <row r="69" spans="17:19">
      <c r="Q69" s="174"/>
      <c r="R69" s="174"/>
      <c r="S69" s="174" t="s">
        <v>2661</v>
      </c>
    </row>
    <row r="70" spans="17:19">
      <c r="Q70" s="174"/>
      <c r="R70" s="174"/>
      <c r="S70" s="174" t="s">
        <v>2664</v>
      </c>
    </row>
    <row r="71" spans="17:19">
      <c r="Q71" s="174"/>
      <c r="R71" s="174"/>
      <c r="S71" s="174" t="s">
        <v>2663</v>
      </c>
    </row>
    <row r="72" spans="17:19">
      <c r="Q72" s="174"/>
      <c r="R72" s="174"/>
      <c r="S72" s="174"/>
    </row>
    <row r="73" spans="17:19">
      <c r="Q73" s="174"/>
      <c r="R73" s="174"/>
      <c r="S73" s="174"/>
    </row>
    <row r="74" spans="17:19">
      <c r="S74" s="133" t="s">
        <v>2716</v>
      </c>
    </row>
    <row r="75" spans="17:19">
      <c r="S75" s="133" t="s">
        <v>2666</v>
      </c>
    </row>
    <row r="76" spans="17:19">
      <c r="S76" s="133" t="s">
        <v>2667</v>
      </c>
    </row>
    <row r="77" spans="17:19">
      <c r="S77" s="133" t="s">
        <v>2668</v>
      </c>
    </row>
    <row r="78" spans="17:19">
      <c r="S78" s="133" t="s">
        <v>2669</v>
      </c>
    </row>
    <row r="79" spans="17:19">
      <c r="S79" s="133" t="s">
        <v>2747</v>
      </c>
    </row>
    <row r="80" spans="17:19">
      <c r="S80" s="133" t="s">
        <v>2670</v>
      </c>
    </row>
    <row r="81" spans="17:19">
      <c r="S81" s="133" t="s">
        <v>2671</v>
      </c>
    </row>
    <row r="82" spans="17:19">
      <c r="S82" s="133" t="s">
        <v>2672</v>
      </c>
    </row>
    <row r="83" spans="17:19">
      <c r="S83" s="133" t="s">
        <v>2661</v>
      </c>
    </row>
    <row r="84" spans="17:19">
      <c r="S84" s="133" t="s">
        <v>2664</v>
      </c>
    </row>
    <row r="85" spans="17:19">
      <c r="S85" s="133" t="s">
        <v>2663</v>
      </c>
    </row>
    <row r="88" spans="17:19">
      <c r="Q88" s="174"/>
      <c r="R88" s="174"/>
      <c r="S88" s="174" t="s">
        <v>2716</v>
      </c>
    </row>
    <row r="89" spans="17:19">
      <c r="Q89" s="174"/>
      <c r="R89" s="174"/>
      <c r="S89" s="174" t="s">
        <v>2666</v>
      </c>
    </row>
    <row r="90" spans="17:19">
      <c r="Q90" s="174"/>
      <c r="R90" s="174"/>
      <c r="S90" s="174" t="s">
        <v>2667</v>
      </c>
    </row>
    <row r="91" spans="17:19">
      <c r="Q91" s="174"/>
      <c r="R91" s="174"/>
      <c r="S91" s="174" t="s">
        <v>2668</v>
      </c>
    </row>
    <row r="92" spans="17:19">
      <c r="Q92" s="174"/>
      <c r="R92" s="174"/>
      <c r="S92" s="174" t="s">
        <v>2669</v>
      </c>
    </row>
    <row r="93" spans="17:19">
      <c r="Q93" s="174"/>
      <c r="R93" s="174"/>
      <c r="S93" s="174" t="s">
        <v>2747</v>
      </c>
    </row>
    <row r="94" spans="17:19">
      <c r="Q94" s="174"/>
      <c r="R94" s="174"/>
      <c r="S94" s="174" t="s">
        <v>2670</v>
      </c>
    </row>
    <row r="95" spans="17:19">
      <c r="Q95" s="174"/>
      <c r="R95" s="174"/>
      <c r="S95" s="174" t="s">
        <v>2671</v>
      </c>
    </row>
    <row r="96" spans="17:19">
      <c r="Q96" s="174"/>
      <c r="R96" s="174"/>
      <c r="S96" s="174" t="s">
        <v>2672</v>
      </c>
    </row>
    <row r="97" spans="17:19">
      <c r="Q97" s="174"/>
      <c r="R97" s="174"/>
      <c r="S97" s="174" t="s">
        <v>2661</v>
      </c>
    </row>
    <row r="98" spans="17:19">
      <c r="Q98" s="174"/>
      <c r="R98" s="174"/>
      <c r="S98" s="174" t="s">
        <v>2664</v>
      </c>
    </row>
    <row r="99" spans="17:19">
      <c r="Q99" s="174"/>
      <c r="R99" s="174"/>
      <c r="S99" s="174" t="s">
        <v>2663</v>
      </c>
    </row>
    <row r="100" spans="17:19">
      <c r="Q100" s="174"/>
      <c r="R100" s="174"/>
      <c r="S100" s="174"/>
    </row>
    <row r="101" spans="17:19">
      <c r="Q101" s="174"/>
      <c r="R101" s="174"/>
      <c r="S101" s="174"/>
    </row>
    <row r="102" spans="17:19">
      <c r="S102" s="133" t="s">
        <v>2716</v>
      </c>
    </row>
    <row r="103" spans="17:19">
      <c r="S103" s="133" t="s">
        <v>2666</v>
      </c>
    </row>
    <row r="104" spans="17:19">
      <c r="S104" s="133" t="s">
        <v>2667</v>
      </c>
    </row>
    <row r="105" spans="17:19">
      <c r="S105" s="133" t="s">
        <v>2668</v>
      </c>
    </row>
    <row r="106" spans="17:19">
      <c r="S106" s="133" t="s">
        <v>2669</v>
      </c>
    </row>
    <row r="107" spans="17:19">
      <c r="S107" s="133" t="s">
        <v>2747</v>
      </c>
    </row>
    <row r="108" spans="17:19">
      <c r="S108" s="133" t="s">
        <v>2670</v>
      </c>
    </row>
    <row r="109" spans="17:19">
      <c r="S109" s="133" t="s">
        <v>2671</v>
      </c>
    </row>
    <row r="110" spans="17:19">
      <c r="S110" s="133" t="s">
        <v>2672</v>
      </c>
    </row>
    <row r="111" spans="17:19">
      <c r="S111" s="133" t="s">
        <v>2661</v>
      </c>
    </row>
    <row r="112" spans="17:19">
      <c r="S112" s="133" t="s">
        <v>2664</v>
      </c>
    </row>
    <row r="113" spans="19:19">
      <c r="S113" s="133" t="s">
        <v>2663</v>
      </c>
    </row>
    <row r="973" spans="1:1">
      <c r="A973" s="133" t="str">
        <f>IF(B973="","",COUNT($A$2:A972)+1)</f>
        <v/>
      </c>
    </row>
    <row r="974" spans="1:1">
      <c r="A974" s="133" t="str">
        <f>IF(B974="","",COUNT($A$2:A973)+1)</f>
        <v/>
      </c>
    </row>
    <row r="975" spans="1:1">
      <c r="A975" s="133" t="str">
        <f>IF(B975="","",COUNT($A$2:A974)+1)</f>
        <v/>
      </c>
    </row>
    <row r="976" spans="1:1">
      <c r="A976" s="133" t="str">
        <f>IF(B976="","",COUNT($A$2:A975)+1)</f>
        <v/>
      </c>
    </row>
    <row r="977" spans="1:1">
      <c r="A977" s="133" t="str">
        <f>IF(B977="","",COUNT($A$2:A976)+1)</f>
        <v/>
      </c>
    </row>
    <row r="978" spans="1:1">
      <c r="A978" s="133" t="str">
        <f>IF(B978="","",COUNT($A$2:A977)+1)</f>
        <v/>
      </c>
    </row>
    <row r="979" spans="1:1">
      <c r="A979" s="133" t="str">
        <f>IF(B979="","",COUNT($A$2:A978)+1)</f>
        <v/>
      </c>
    </row>
    <row r="980" spans="1:1">
      <c r="A980" s="133" t="str">
        <f>IF(B980="","",COUNT($A$2:A979)+1)</f>
        <v/>
      </c>
    </row>
    <row r="981" spans="1:1">
      <c r="A981" s="133" t="str">
        <f>IF(B981="","",COUNT($A$2:A980)+1)</f>
        <v/>
      </c>
    </row>
    <row r="982" spans="1:1">
      <c r="A982" s="133" t="str">
        <f>IF(B982="","",COUNT($A$2:A981)+1)</f>
        <v/>
      </c>
    </row>
    <row r="983" spans="1:1">
      <c r="A983" s="133" t="str">
        <f>IF(B983="","",COUNT($A$2:A982)+1)</f>
        <v/>
      </c>
    </row>
    <row r="984" spans="1:1">
      <c r="A984" s="133" t="str">
        <f>IF(B984="","",COUNT($A$2:A983)+1)</f>
        <v/>
      </c>
    </row>
    <row r="985" spans="1:1">
      <c r="A985" s="133" t="str">
        <f>IF(B985="","",COUNT($A$2:A984)+1)</f>
        <v/>
      </c>
    </row>
    <row r="986" spans="1:1">
      <c r="A986" s="133" t="str">
        <f>IF(B986="","",COUNT($A$2:A985)+1)</f>
        <v/>
      </c>
    </row>
    <row r="987" spans="1:1">
      <c r="A987" s="133" t="str">
        <f>IF(B987="","",COUNT($A$2:A986)+1)</f>
        <v/>
      </c>
    </row>
    <row r="988" spans="1:1">
      <c r="A988" s="133" t="str">
        <f>IF(B988="","",COUNT($A$2:A987)+1)</f>
        <v/>
      </c>
    </row>
    <row r="989" spans="1:1">
      <c r="A989" s="133" t="str">
        <f>IF(B989="","",COUNT($A$2:A988)+1)</f>
        <v/>
      </c>
    </row>
    <row r="990" spans="1:1">
      <c r="A990" s="133" t="str">
        <f>IF(B990="","",COUNT($A$2:A989)+1)</f>
        <v/>
      </c>
    </row>
    <row r="991" spans="1:1">
      <c r="A991" s="133" t="str">
        <f>IF(B991="","",COUNT($A$2:A990)+1)</f>
        <v/>
      </c>
    </row>
    <row r="992" spans="1:1">
      <c r="A992" s="133" t="str">
        <f>IF(B992="","",COUNT($A$2:A991)+1)</f>
        <v/>
      </c>
    </row>
    <row r="993" spans="1:1">
      <c r="A993" s="133" t="str">
        <f>IF(B993="","",COUNT($A$2:A992)+1)</f>
        <v/>
      </c>
    </row>
    <row r="994" spans="1:1">
      <c r="A994" s="133" t="str">
        <f>IF(B994="","",COUNT($A$2:A993)+1)</f>
        <v/>
      </c>
    </row>
    <row r="995" spans="1:1">
      <c r="A995" s="133" t="str">
        <f>IF(B995="","",COUNT($A$2:A994)+1)</f>
        <v/>
      </c>
    </row>
    <row r="996" spans="1:1">
      <c r="A996" s="133" t="str">
        <f>IF(B996="","",COUNT($A$2:A995)+1)</f>
        <v/>
      </c>
    </row>
    <row r="997" spans="1:1">
      <c r="A997" s="133" t="str">
        <f>IF(B997="","",COUNT($A$2:A996)+1)</f>
        <v/>
      </c>
    </row>
    <row r="998" spans="1:1">
      <c r="A998" s="133" t="str">
        <f>IF(B998="","",COUNT($A$2:A997)+1)</f>
        <v/>
      </c>
    </row>
    <row r="999" spans="1:1">
      <c r="A999" s="133" t="str">
        <f>IF(B999="","",COUNT($A$2:A998)+1)</f>
        <v/>
      </c>
    </row>
    <row r="1000" spans="1:1">
      <c r="A1000" s="133" t="str">
        <f>IF(B1000="","",COUNT($A$2:A999)+1)</f>
        <v/>
      </c>
    </row>
    <row r="1001" spans="1:1">
      <c r="A1001" s="133" t="str">
        <f>IF(B1001="","",COUNT($A$2:A1000)+1)</f>
        <v/>
      </c>
    </row>
    <row r="1002" spans="1:1">
      <c r="A1002" s="133" t="str">
        <f>IF(B1002="","",COUNT($A$2:A1001)+1)</f>
        <v/>
      </c>
    </row>
    <row r="1003" spans="1:1">
      <c r="A1003" s="133" t="str">
        <f>IF(B1003="","",COUNT($A$2:A1002)+1)</f>
        <v/>
      </c>
    </row>
    <row r="1004" spans="1:1">
      <c r="A1004" s="133" t="str">
        <f>IF(B1004="","",COUNT($A$2:A1003)+1)</f>
        <v/>
      </c>
    </row>
    <row r="1005" spans="1:1">
      <c r="A1005" s="133" t="str">
        <f>IF(B1005="","",COUNT($A$2:A1004)+1)</f>
        <v/>
      </c>
    </row>
    <row r="1006" spans="1:1">
      <c r="A1006" s="133" t="str">
        <f>IF(B1006="","",COUNT($A$2:A1005)+1)</f>
        <v/>
      </c>
    </row>
    <row r="1007" spans="1:1">
      <c r="A1007" s="133" t="str">
        <f>IF(B1007="","",COUNT($A$2:A1006)+1)</f>
        <v/>
      </c>
    </row>
    <row r="1008" spans="1:1">
      <c r="A1008" s="133" t="str">
        <f>IF(B1008="","",COUNT($A$2:A1007)+1)</f>
        <v/>
      </c>
    </row>
    <row r="1009" spans="1:1">
      <c r="A1009" s="133" t="str">
        <f>IF(B1009="","",COUNT($A$2:A1008)+1)</f>
        <v/>
      </c>
    </row>
    <row r="1010" spans="1:1">
      <c r="A1010" s="133" t="str">
        <f>IF(B1010="","",COUNT($A$2:A1009)+1)</f>
        <v/>
      </c>
    </row>
    <row r="1011" spans="1:1">
      <c r="A1011" s="133" t="str">
        <f>IF(B1011="","",COUNT($A$2:A1010)+1)</f>
        <v/>
      </c>
    </row>
    <row r="1012" spans="1:1">
      <c r="A1012" s="133" t="str">
        <f>IF(B1012="","",COUNT($A$2:A1011)+1)</f>
        <v/>
      </c>
    </row>
    <row r="1013" spans="1:1">
      <c r="A1013" s="133" t="str">
        <f>IF(B1013="","",COUNT($A$2:A1012)+1)</f>
        <v/>
      </c>
    </row>
    <row r="1014" spans="1:1">
      <c r="A1014" s="133" t="str">
        <f>IF(B1014="","",COUNT($A$2:A1013)+1)</f>
        <v/>
      </c>
    </row>
    <row r="1015" spans="1:1">
      <c r="A1015" s="133" t="str">
        <f>IF(B1015="","",COUNT($A$2:A1014)+1)</f>
        <v/>
      </c>
    </row>
    <row r="1016" spans="1:1">
      <c r="A1016" s="133" t="str">
        <f>IF(B1016="","",COUNT($A$2:A1015)+1)</f>
        <v/>
      </c>
    </row>
    <row r="1017" spans="1:1">
      <c r="A1017" s="133" t="str">
        <f>IF(B1017="","",COUNT($A$2:A1016)+1)</f>
        <v/>
      </c>
    </row>
    <row r="1018" spans="1:1">
      <c r="A1018" s="133" t="str">
        <f>IF(B1018="","",COUNT($A$2:A1017)+1)</f>
        <v/>
      </c>
    </row>
    <row r="1019" spans="1:1">
      <c r="A1019" s="133" t="str">
        <f>IF(B1019="","",COUNT($A$2:A1018)+1)</f>
        <v/>
      </c>
    </row>
    <row r="1020" spans="1:1">
      <c r="A1020" s="133" t="str">
        <f>IF(B1020="","",COUNT($A$2:A1019)+1)</f>
        <v/>
      </c>
    </row>
    <row r="1021" spans="1:1">
      <c r="A1021" s="133" t="str">
        <f>IF(B1021="","",COUNT($A$2:A1020)+1)</f>
        <v/>
      </c>
    </row>
    <row r="1022" spans="1:1">
      <c r="A1022" s="133" t="str">
        <f>IF(B1022="","",COUNT($A$2:A1021)+1)</f>
        <v/>
      </c>
    </row>
    <row r="1023" spans="1:1">
      <c r="A1023" s="133" t="str">
        <f>IF(B1023="","",COUNT($A$2:A1022)+1)</f>
        <v/>
      </c>
    </row>
    <row r="1024" spans="1:1">
      <c r="A1024" s="133" t="str">
        <f>IF(B1024="","",COUNT($A$2:A1023)+1)</f>
        <v/>
      </c>
    </row>
    <row r="1025" spans="1:1">
      <c r="A1025" s="133" t="str">
        <f>IF(B1025="","",COUNT($A$2:A1024)+1)</f>
        <v/>
      </c>
    </row>
    <row r="1026" spans="1:1">
      <c r="A1026" s="133" t="str">
        <f>IF(B1026="","",COUNT($A$2:A1025)+1)</f>
        <v/>
      </c>
    </row>
    <row r="1027" spans="1:1">
      <c r="A1027" s="133" t="str">
        <f>IF(B1027="","",COUNT($A$2:A1026)+1)</f>
        <v/>
      </c>
    </row>
    <row r="1028" spans="1:1">
      <c r="A1028" s="133" t="str">
        <f>IF(B1028="","",COUNT($A$2:A1027)+1)</f>
        <v/>
      </c>
    </row>
    <row r="1029" spans="1:1">
      <c r="A1029" s="133" t="str">
        <f>IF(B1029="","",COUNT($A$2:A1028)+1)</f>
        <v/>
      </c>
    </row>
    <row r="1030" spans="1:1">
      <c r="A1030" s="133" t="str">
        <f>IF(B1030="","",COUNT($A$2:A1029)+1)</f>
        <v/>
      </c>
    </row>
    <row r="1031" spans="1:1">
      <c r="A1031" s="133" t="str">
        <f>IF(B1031="","",COUNT($A$2:A1030)+1)</f>
        <v/>
      </c>
    </row>
    <row r="1032" spans="1:1">
      <c r="A1032" s="133" t="str">
        <f>IF(B1032="","",COUNT($A$2:A1031)+1)</f>
        <v/>
      </c>
    </row>
    <row r="1033" spans="1:1">
      <c r="A1033" s="133" t="str">
        <f>IF(B1033="","",COUNT($A$2:A1032)+1)</f>
        <v/>
      </c>
    </row>
    <row r="1034" spans="1:1">
      <c r="A1034" s="133" t="str">
        <f>IF(B1034="","",COUNT($A$2:A1033)+1)</f>
        <v/>
      </c>
    </row>
    <row r="1035" spans="1:1">
      <c r="A1035" s="133" t="str">
        <f>IF(B1035="","",COUNT($A$2:A1034)+1)</f>
        <v/>
      </c>
    </row>
    <row r="1036" spans="1:1">
      <c r="A1036" s="133" t="str">
        <f>IF(B1036="","",COUNT($A$2:A1035)+1)</f>
        <v/>
      </c>
    </row>
    <row r="1037" spans="1:1">
      <c r="A1037" s="133" t="str">
        <f>IF(B1037="","",COUNT($A$2:A1036)+1)</f>
        <v/>
      </c>
    </row>
    <row r="1038" spans="1:1">
      <c r="A1038" s="133" t="str">
        <f>IF(B1038="","",COUNT($A$2:A1037)+1)</f>
        <v/>
      </c>
    </row>
    <row r="1039" spans="1:1">
      <c r="A1039" s="133" t="str">
        <f>IF(B1039="","",COUNT($A$2:A1038)+1)</f>
        <v/>
      </c>
    </row>
    <row r="1040" spans="1:1">
      <c r="A1040" s="133" t="str">
        <f>IF(B1040="","",COUNT($A$2:A1039)+1)</f>
        <v/>
      </c>
    </row>
    <row r="1041" spans="1:1">
      <c r="A1041" s="133" t="str">
        <f>IF(B1041="","",COUNT($A$2:A1040)+1)</f>
        <v/>
      </c>
    </row>
    <row r="1042" spans="1:1">
      <c r="A1042" s="133" t="str">
        <f>IF(B1042="","",COUNT($A$2:A1041)+1)</f>
        <v/>
      </c>
    </row>
    <row r="1043" spans="1:1">
      <c r="A1043" s="133" t="str">
        <f>IF(B1043="","",COUNT($A$2:A1042)+1)</f>
        <v/>
      </c>
    </row>
    <row r="1044" spans="1:1">
      <c r="A1044" s="133" t="str">
        <f>IF(B1044="","",COUNT($A$2:A1043)+1)</f>
        <v/>
      </c>
    </row>
    <row r="1045" spans="1:1">
      <c r="A1045" s="133" t="str">
        <f>IF(B1045="","",COUNT($A$2:A1044)+1)</f>
        <v/>
      </c>
    </row>
    <row r="1046" spans="1:1">
      <c r="A1046" s="133" t="str">
        <f>IF(B1046="","",COUNT($A$2:A1045)+1)</f>
        <v/>
      </c>
    </row>
    <row r="1047" spans="1:1">
      <c r="A1047" s="133" t="str">
        <f>IF(B1047="","",COUNT($A$2:A1046)+1)</f>
        <v/>
      </c>
    </row>
    <row r="1048" spans="1:1">
      <c r="A1048" s="133" t="str">
        <f>IF(B1048="","",COUNT($A$2:A1047)+1)</f>
        <v/>
      </c>
    </row>
    <row r="1049" spans="1:1">
      <c r="A1049" s="133" t="str">
        <f>IF(B1049="","",COUNT($A$2:A1048)+1)</f>
        <v/>
      </c>
    </row>
    <row r="1050" spans="1:1">
      <c r="A1050" s="133" t="str">
        <f>IF(B1050="","",COUNT($A$2:A1049)+1)</f>
        <v/>
      </c>
    </row>
    <row r="1051" spans="1:1">
      <c r="A1051" s="133" t="str">
        <f>IF(B1051="","",COUNT($A$2:A1050)+1)</f>
        <v/>
      </c>
    </row>
    <row r="1052" spans="1:1">
      <c r="A1052" s="133" t="str">
        <f>IF(B1052="","",COUNT($A$2:A1051)+1)</f>
        <v/>
      </c>
    </row>
    <row r="1053" spans="1:1">
      <c r="A1053" s="133" t="str">
        <f>IF(B1053="","",COUNT($A$2:A1052)+1)</f>
        <v/>
      </c>
    </row>
    <row r="1054" spans="1:1">
      <c r="A1054" s="133" t="str">
        <f>IF(B1054="","",COUNT($A$2:A1053)+1)</f>
        <v/>
      </c>
    </row>
    <row r="1055" spans="1:1">
      <c r="A1055" s="133" t="str">
        <f>IF(B1055="","",COUNT($A$2:A1054)+1)</f>
        <v/>
      </c>
    </row>
    <row r="1056" spans="1:1">
      <c r="A1056" s="133" t="str">
        <f>IF(B1056="","",COUNT($A$2:A1055)+1)</f>
        <v/>
      </c>
    </row>
    <row r="1057" spans="1:1">
      <c r="A1057" s="133" t="str">
        <f>IF(B1057="","",COUNT($A$2:A1056)+1)</f>
        <v/>
      </c>
    </row>
    <row r="1058" spans="1:1">
      <c r="A1058" s="133" t="str">
        <f>IF(B1058="","",COUNT($A$2:A1057)+1)</f>
        <v/>
      </c>
    </row>
    <row r="1059" spans="1:1">
      <c r="A1059" s="133" t="str">
        <f>IF(B1059="","",COUNT($A$2:A1058)+1)</f>
        <v/>
      </c>
    </row>
    <row r="1060" spans="1:1">
      <c r="A1060" s="133" t="str">
        <f>IF(B1060="","",COUNT($A$2:A1059)+1)</f>
        <v/>
      </c>
    </row>
    <row r="1061" spans="1:1">
      <c r="A1061" s="133" t="str">
        <f>IF(B1061="","",COUNT($A$2:A1060)+1)</f>
        <v/>
      </c>
    </row>
    <row r="1062" spans="1:1">
      <c r="A1062" s="133" t="str">
        <f>IF(B1062="","",COUNT($A$2:A1061)+1)</f>
        <v/>
      </c>
    </row>
    <row r="1063" spans="1:1">
      <c r="A1063" s="133" t="str">
        <f>IF(B1063="","",COUNT($A$2:A1062)+1)</f>
        <v/>
      </c>
    </row>
    <row r="1064" spans="1:1">
      <c r="A1064" s="133" t="str">
        <f>IF(B1064="","",COUNT($A$2:A1063)+1)</f>
        <v/>
      </c>
    </row>
    <row r="1065" spans="1:1">
      <c r="A1065" s="133" t="str">
        <f>IF(B1065="","",COUNT($A$2:A1064)+1)</f>
        <v/>
      </c>
    </row>
    <row r="1066" spans="1:1">
      <c r="A1066" s="133" t="str">
        <f>IF(B1066="","",COUNT($A$2:A1065)+1)</f>
        <v/>
      </c>
    </row>
    <row r="1067" spans="1:1">
      <c r="A1067" s="133" t="str">
        <f>IF(B1067="","",COUNT($A$2:A1066)+1)</f>
        <v/>
      </c>
    </row>
    <row r="1068" spans="1:1">
      <c r="A1068" s="133" t="str">
        <f>IF(B1068="","",COUNT($A$2:A1067)+1)</f>
        <v/>
      </c>
    </row>
    <row r="1069" spans="1:1">
      <c r="A1069" s="133" t="str">
        <f>IF(B1069="","",COUNT($A$2:A1068)+1)</f>
        <v/>
      </c>
    </row>
    <row r="1070" spans="1:1">
      <c r="A1070" s="133" t="str">
        <f>IF(B1070="","",COUNT($A$2:A1069)+1)</f>
        <v/>
      </c>
    </row>
    <row r="1071" spans="1:1">
      <c r="A1071" s="133" t="str">
        <f>IF(B1071="","",COUNT($A$2:A1070)+1)</f>
        <v/>
      </c>
    </row>
    <row r="1072" spans="1:1">
      <c r="A1072" s="133" t="str">
        <f>IF(B1072="","",COUNT($A$2:A1071)+1)</f>
        <v/>
      </c>
    </row>
    <row r="1073" spans="1:1">
      <c r="A1073" s="133" t="str">
        <f>IF(B1073="","",COUNT($A$2:A1072)+1)</f>
        <v/>
      </c>
    </row>
    <row r="1074" spans="1:1">
      <c r="A1074" s="133" t="str">
        <f>IF(B1074="","",COUNT($A$2:A1073)+1)</f>
        <v/>
      </c>
    </row>
    <row r="1075" spans="1:1">
      <c r="A1075" s="133" t="str">
        <f>IF(B1075="","",COUNT($A$2:A1074)+1)</f>
        <v/>
      </c>
    </row>
    <row r="1076" spans="1:1">
      <c r="A1076" s="133" t="str">
        <f>IF(B1076="","",COUNT($A$2:A1075)+1)</f>
        <v/>
      </c>
    </row>
    <row r="1077" spans="1:1">
      <c r="A1077" s="133" t="str">
        <f>IF(B1077="","",COUNT($A$2:A1076)+1)</f>
        <v/>
      </c>
    </row>
    <row r="1078" spans="1:1">
      <c r="A1078" s="133" t="str">
        <f>IF(B1078="","",COUNT($A$2:A1077)+1)</f>
        <v/>
      </c>
    </row>
    <row r="1079" spans="1:1">
      <c r="A1079" s="133" t="str">
        <f>IF(B1079="","",COUNT($A$2:A1078)+1)</f>
        <v/>
      </c>
    </row>
    <row r="1080" spans="1:1">
      <c r="A1080" s="133" t="str">
        <f>IF(B1080="","",COUNT($A$2:A1079)+1)</f>
        <v/>
      </c>
    </row>
    <row r="1081" spans="1:1">
      <c r="A1081" s="133" t="str">
        <f>IF(B1081="","",COUNT($A$2:A1080)+1)</f>
        <v/>
      </c>
    </row>
    <row r="1082" spans="1:1">
      <c r="A1082" s="133" t="str">
        <f>IF(B1082="","",COUNT($A$2:A1081)+1)</f>
        <v/>
      </c>
    </row>
    <row r="1083" spans="1:1">
      <c r="A1083" s="133" t="str">
        <f>IF(B1083="","",COUNT($A$2:A1082)+1)</f>
        <v/>
      </c>
    </row>
    <row r="1084" spans="1:1">
      <c r="A1084" s="133" t="str">
        <f>IF(B1084="","",COUNT($A$2:A1083)+1)</f>
        <v/>
      </c>
    </row>
    <row r="1085" spans="1:1">
      <c r="A1085" s="133" t="str">
        <f>IF(B1085="","",COUNT($A$2:A1084)+1)</f>
        <v/>
      </c>
    </row>
    <row r="1086" spans="1:1">
      <c r="A1086" s="133" t="str">
        <f>IF(B1086="","",COUNT($A$2:A1085)+1)</f>
        <v/>
      </c>
    </row>
    <row r="1087" spans="1:1">
      <c r="A1087" s="133" t="str">
        <f>IF(B1087="","",COUNT($A$2:A1086)+1)</f>
        <v/>
      </c>
    </row>
    <row r="1088" spans="1:1">
      <c r="A1088" s="133" t="str">
        <f>IF(B1088="","",COUNT($A$2:A1087)+1)</f>
        <v/>
      </c>
    </row>
    <row r="1089" spans="1:1">
      <c r="A1089" s="133" t="str">
        <f>IF(B1089="","",COUNT($A$2:A1088)+1)</f>
        <v/>
      </c>
    </row>
    <row r="1090" spans="1:1">
      <c r="A1090" s="133" t="str">
        <f>IF(B1090="","",COUNT($A$2:A1089)+1)</f>
        <v/>
      </c>
    </row>
    <row r="1091" spans="1:1">
      <c r="A1091" s="133" t="str">
        <f>IF(B1091="","",COUNT($A$2:A1090)+1)</f>
        <v/>
      </c>
    </row>
    <row r="1092" spans="1:1">
      <c r="A1092" s="133" t="str">
        <f>IF(B1092="","",COUNT($A$2:A1091)+1)</f>
        <v/>
      </c>
    </row>
    <row r="1093" spans="1:1">
      <c r="A1093" s="133" t="str">
        <f>IF(B1093="","",COUNT($A$2:A1092)+1)</f>
        <v/>
      </c>
    </row>
    <row r="1094" spans="1:1">
      <c r="A1094" s="133" t="str">
        <f>IF(B1094="","",COUNT($A$2:A1093)+1)</f>
        <v/>
      </c>
    </row>
    <row r="1095" spans="1:1">
      <c r="A1095" s="133" t="str">
        <f>IF(B1095="","",COUNT($A$2:A1094)+1)</f>
        <v/>
      </c>
    </row>
    <row r="1096" spans="1:1">
      <c r="A1096" s="133" t="str">
        <f>IF(B1096="","",COUNT($A$2:A1095)+1)</f>
        <v/>
      </c>
    </row>
    <row r="1097" spans="1:1">
      <c r="A1097" s="133" t="str">
        <f>IF(B1097="","",COUNT($A$2:A1096)+1)</f>
        <v/>
      </c>
    </row>
    <row r="1098" spans="1:1">
      <c r="A1098" s="133" t="str">
        <f>IF(B1098="","",COUNT($A$2:A1097)+1)</f>
        <v/>
      </c>
    </row>
    <row r="1099" spans="1:1">
      <c r="A1099" s="133" t="str">
        <f>IF(B1099="","",COUNT($A$2:A1098)+1)</f>
        <v/>
      </c>
    </row>
    <row r="1100" spans="1:1">
      <c r="A1100" s="133" t="str">
        <f>IF(B1100="","",COUNT($A$2:A1099)+1)</f>
        <v/>
      </c>
    </row>
    <row r="1101" spans="1:1">
      <c r="A1101" s="133" t="str">
        <f>IF(B1101="","",COUNT($A$2:A1100)+1)</f>
        <v/>
      </c>
    </row>
    <row r="1102" spans="1:1">
      <c r="A1102" s="133" t="str">
        <f>IF(B1102="","",COUNT($A$2:A1101)+1)</f>
        <v/>
      </c>
    </row>
    <row r="1103" spans="1:1">
      <c r="A1103" s="133" t="str">
        <f>IF(B1103="","",COUNT($A$2:A1102)+1)</f>
        <v/>
      </c>
    </row>
    <row r="1104" spans="1:1">
      <c r="A1104" s="133" t="str">
        <f>IF(B1104="","",COUNT($A$2:A1103)+1)</f>
        <v/>
      </c>
    </row>
    <row r="1105" spans="1:1">
      <c r="A1105" s="133" t="str">
        <f>IF(B1105="","",COUNT($A$2:A1104)+1)</f>
        <v/>
      </c>
    </row>
    <row r="1106" spans="1:1">
      <c r="A1106" s="133" t="str">
        <f>IF(B1106="","",COUNT($A$2:A1105)+1)</f>
        <v/>
      </c>
    </row>
    <row r="1107" spans="1:1">
      <c r="A1107" s="133" t="str">
        <f>IF(B1107="","",COUNT($A$2:A1106)+1)</f>
        <v/>
      </c>
    </row>
    <row r="1108" spans="1:1">
      <c r="A1108" s="133" t="str">
        <f>IF(B1108="","",COUNT($A$2:A1107)+1)</f>
        <v/>
      </c>
    </row>
    <row r="1109" spans="1:1">
      <c r="A1109" s="133" t="str">
        <f>IF(B1109="","",COUNT($A$2:A1108)+1)</f>
        <v/>
      </c>
    </row>
    <row r="1110" spans="1:1">
      <c r="A1110" s="133" t="str">
        <f>IF(B1110="","",COUNT($A$2:A1109)+1)</f>
        <v/>
      </c>
    </row>
    <row r="1111" spans="1:1">
      <c r="A1111" s="133" t="str">
        <f>IF(B1111="","",COUNT($A$2:A1110)+1)</f>
        <v/>
      </c>
    </row>
    <row r="1112" spans="1:1">
      <c r="A1112" s="133" t="str">
        <f>IF(B1112="","",COUNT($A$2:A1111)+1)</f>
        <v/>
      </c>
    </row>
    <row r="1113" spans="1:1">
      <c r="A1113" s="133" t="str">
        <f>IF(B1113="","",COUNT($A$2:A1112)+1)</f>
        <v/>
      </c>
    </row>
    <row r="1114" spans="1:1">
      <c r="A1114" s="133" t="str">
        <f>IF(B1114="","",COUNT($A$2:A1113)+1)</f>
        <v/>
      </c>
    </row>
    <row r="1115" spans="1:1">
      <c r="A1115" s="133" t="str">
        <f>IF(B1115="","",COUNT($A$2:A1114)+1)</f>
        <v/>
      </c>
    </row>
    <row r="1116" spans="1:1">
      <c r="A1116" s="133" t="str">
        <f>IF(B1116="","",COUNT($A$2:A1115)+1)</f>
        <v/>
      </c>
    </row>
    <row r="1117" spans="1:1">
      <c r="A1117" s="133" t="str">
        <f>IF(B1117="","",COUNT($A$2:A1116)+1)</f>
        <v/>
      </c>
    </row>
    <row r="1118" spans="1:1">
      <c r="A1118" s="133" t="str">
        <f>IF(B1118="","",COUNT($A$2:A1117)+1)</f>
        <v/>
      </c>
    </row>
    <row r="1119" spans="1:1">
      <c r="A1119" s="133" t="str">
        <f>IF(B1119="","",COUNT($A$2:A1118)+1)</f>
        <v/>
      </c>
    </row>
    <row r="1120" spans="1:1">
      <c r="A1120" s="133" t="str">
        <f>IF(B1120="","",COUNT($A$2:A1119)+1)</f>
        <v/>
      </c>
    </row>
    <row r="1121" spans="1:1">
      <c r="A1121" s="133" t="str">
        <f>IF(B1121="","",COUNT($A$2:A1120)+1)</f>
        <v/>
      </c>
    </row>
    <row r="1122" spans="1:1">
      <c r="A1122" s="133" t="str">
        <f>IF(B1122="","",COUNT($A$2:A1121)+1)</f>
        <v/>
      </c>
    </row>
    <row r="1123" spans="1:1">
      <c r="A1123" s="133" t="str">
        <f>IF(B1123="","",COUNT($A$2:A1122)+1)</f>
        <v/>
      </c>
    </row>
    <row r="1124" spans="1:1">
      <c r="A1124" s="133" t="str">
        <f>IF(B1124="","",COUNT($A$2:A1123)+1)</f>
        <v/>
      </c>
    </row>
    <row r="1125" spans="1:1">
      <c r="A1125" s="133" t="str">
        <f>IF(B1125="","",COUNT($A$2:A1124)+1)</f>
        <v/>
      </c>
    </row>
    <row r="1126" spans="1:1">
      <c r="A1126" s="133" t="str">
        <f>IF(B1126="","",COUNT($A$2:A1125)+1)</f>
        <v/>
      </c>
    </row>
    <row r="1127" spans="1:1">
      <c r="A1127" s="133" t="str">
        <f>IF(B1127="","",COUNT($A$2:A1126)+1)</f>
        <v/>
      </c>
    </row>
    <row r="1128" spans="1:1">
      <c r="A1128" s="133" t="str">
        <f>IF(B1128="","",COUNT($A$2:A1127)+1)</f>
        <v/>
      </c>
    </row>
    <row r="1129" spans="1:1">
      <c r="A1129" s="133" t="str">
        <f>IF(B1129="","",COUNT($A$2:A1128)+1)</f>
        <v/>
      </c>
    </row>
    <row r="1130" spans="1:1">
      <c r="A1130" s="133" t="str">
        <f>IF(B1130="","",COUNT($A$2:A1129)+1)</f>
        <v/>
      </c>
    </row>
    <row r="1131" spans="1:1">
      <c r="A1131" s="133" t="str">
        <f>IF(B1131="","",COUNT($A$2:A1130)+1)</f>
        <v/>
      </c>
    </row>
    <row r="1132" spans="1:1">
      <c r="A1132" s="133" t="str">
        <f>IF(B1132="","",COUNT($A$2:A1131)+1)</f>
        <v/>
      </c>
    </row>
    <row r="1133" spans="1:1">
      <c r="A1133" s="133" t="str">
        <f>IF(B1133="","",COUNT($A$2:A1132)+1)</f>
        <v/>
      </c>
    </row>
    <row r="1134" spans="1:1">
      <c r="A1134" s="133" t="str">
        <f>IF(B1134="","",COUNT($A$2:A1133)+1)</f>
        <v/>
      </c>
    </row>
    <row r="1135" spans="1:1">
      <c r="A1135" s="133" t="str">
        <f>IF(B1135="","",COUNT($A$2:A1134)+1)</f>
        <v/>
      </c>
    </row>
    <row r="1136" spans="1:1">
      <c r="A1136" s="133" t="str">
        <f>IF(B1136="","",COUNT($A$2:A1135)+1)</f>
        <v/>
      </c>
    </row>
    <row r="1137" spans="1:1">
      <c r="A1137" s="133" t="str">
        <f>IF(B1137="","",COUNT($A$2:A1136)+1)</f>
        <v/>
      </c>
    </row>
    <row r="1138" spans="1:1">
      <c r="A1138" s="133" t="str">
        <f>IF(B1138="","",COUNT($A$2:A1137)+1)</f>
        <v/>
      </c>
    </row>
    <row r="1139" spans="1:1">
      <c r="A1139" s="133" t="str">
        <f>IF(B1139="","",COUNT($A$2:A1138)+1)</f>
        <v/>
      </c>
    </row>
    <row r="1140" spans="1:1">
      <c r="A1140" s="133" t="str">
        <f>IF(B1140="","",COUNT($A$2:A1139)+1)</f>
        <v/>
      </c>
    </row>
    <row r="1141" spans="1:1">
      <c r="A1141" s="133" t="str">
        <f>IF(B1141="","",COUNT($A$2:A1140)+1)</f>
        <v/>
      </c>
    </row>
    <row r="1142" spans="1:1">
      <c r="A1142" s="133" t="str">
        <f>IF(B1142="","",COUNT($A$2:A1141)+1)</f>
        <v/>
      </c>
    </row>
    <row r="1143" spans="1:1">
      <c r="A1143" s="133" t="str">
        <f>IF(B1143="","",COUNT($A$2:A1142)+1)</f>
        <v/>
      </c>
    </row>
    <row r="1144" spans="1:1">
      <c r="A1144" s="133" t="str">
        <f>IF(B1144="","",COUNT($A$2:A1143)+1)</f>
        <v/>
      </c>
    </row>
    <row r="1145" spans="1:1">
      <c r="A1145" s="133" t="str">
        <f>IF(B1145="","",COUNT($A$2:A1144)+1)</f>
        <v/>
      </c>
    </row>
    <row r="1146" spans="1:1">
      <c r="A1146" s="133" t="str">
        <f>IF(B1146="","",COUNT($A$2:A1145)+1)</f>
        <v/>
      </c>
    </row>
    <row r="1147" spans="1:1">
      <c r="A1147" s="133" t="str">
        <f>IF(B1147="","",COUNT($A$2:A1146)+1)</f>
        <v/>
      </c>
    </row>
    <row r="1148" spans="1:1">
      <c r="A1148" s="133" t="str">
        <f>IF(B1148="","",COUNT($A$2:A1147)+1)</f>
        <v/>
      </c>
    </row>
    <row r="1149" spans="1:1">
      <c r="A1149" s="133" t="str">
        <f>IF(B1149="","",COUNT($A$2:A1148)+1)</f>
        <v/>
      </c>
    </row>
    <row r="1150" spans="1:1">
      <c r="A1150" s="133" t="str">
        <f>IF(B1150="","",COUNT($A$2:A1149)+1)</f>
        <v/>
      </c>
    </row>
    <row r="1151" spans="1:1">
      <c r="A1151" s="133" t="str">
        <f>IF(B1151="","",COUNT($A$2:A1150)+1)</f>
        <v/>
      </c>
    </row>
    <row r="1152" spans="1:1">
      <c r="A1152" s="133" t="str">
        <f>IF(B1152="","",COUNT($A$2:A1151)+1)</f>
        <v/>
      </c>
    </row>
    <row r="1153" spans="1:1">
      <c r="A1153" s="133" t="str">
        <f>IF(B1153="","",COUNT($A$2:A1152)+1)</f>
        <v/>
      </c>
    </row>
    <row r="1154" spans="1:1">
      <c r="A1154" s="133" t="str">
        <f>IF(B1154="","",COUNT($A$2:A1153)+1)</f>
        <v/>
      </c>
    </row>
    <row r="1155" spans="1:1">
      <c r="A1155" s="133" t="str">
        <f>IF(B1155="","",COUNT($A$2:A1154)+1)</f>
        <v/>
      </c>
    </row>
    <row r="1156" spans="1:1">
      <c r="A1156" s="133" t="str">
        <f>IF(B1156="","",COUNT($A$2:A1155)+1)</f>
        <v/>
      </c>
    </row>
    <row r="1157" spans="1:1">
      <c r="A1157" s="133" t="str">
        <f>IF(B1157="","",COUNT($A$2:A1156)+1)</f>
        <v/>
      </c>
    </row>
    <row r="1158" spans="1:1">
      <c r="A1158" s="133" t="str">
        <f>IF(B1158="","",COUNT($A$2:A1157)+1)</f>
        <v/>
      </c>
    </row>
    <row r="1159" spans="1:1">
      <c r="A1159" s="133" t="str">
        <f>IF(B1159="","",COUNT($A$2:A1158)+1)</f>
        <v/>
      </c>
    </row>
    <row r="1160" spans="1:1">
      <c r="A1160" s="133" t="str">
        <f>IF(B1160="","",COUNT($A$2:A1159)+1)</f>
        <v/>
      </c>
    </row>
    <row r="1161" spans="1:1">
      <c r="A1161" s="133" t="str">
        <f>IF(B1161="","",COUNT($A$2:A1160)+1)</f>
        <v/>
      </c>
    </row>
    <row r="1162" spans="1:1">
      <c r="A1162" s="133" t="str">
        <f>IF(B1162="","",COUNT($A$2:A1161)+1)</f>
        <v/>
      </c>
    </row>
    <row r="1163" spans="1:1">
      <c r="A1163" s="133" t="str">
        <f>IF(B1163="","",COUNT($A$2:A1162)+1)</f>
        <v/>
      </c>
    </row>
    <row r="1164" spans="1:1">
      <c r="A1164" s="133" t="str">
        <f>IF(B1164="","",COUNT($A$2:A1163)+1)</f>
        <v/>
      </c>
    </row>
    <row r="1165" spans="1:1">
      <c r="A1165" s="133" t="str">
        <f>IF(B1165="","",COUNT($A$2:A1164)+1)</f>
        <v/>
      </c>
    </row>
    <row r="1166" spans="1:1">
      <c r="A1166" s="133" t="str">
        <f>IF(B1166="","",COUNT($A$2:A1165)+1)</f>
        <v/>
      </c>
    </row>
    <row r="1167" spans="1:1">
      <c r="A1167" s="133" t="str">
        <f>IF(B1167="","",COUNT($A$2:A1166)+1)</f>
        <v/>
      </c>
    </row>
    <row r="1168" spans="1:1">
      <c r="A1168" s="133" t="str">
        <f>IF(B1168="","",COUNT($A$2:A1167)+1)</f>
        <v/>
      </c>
    </row>
    <row r="1169" spans="1:1">
      <c r="A1169" s="133" t="str">
        <f>IF(B1169="","",COUNT($A$2:A1168)+1)</f>
        <v/>
      </c>
    </row>
    <row r="1170" spans="1:1">
      <c r="A1170" s="133" t="str">
        <f>IF(B1170="","",COUNT($A$2:A1169)+1)</f>
        <v/>
      </c>
    </row>
    <row r="1171" spans="1:1">
      <c r="A1171" s="133" t="str">
        <f>IF(B1171="","",COUNT($A$2:A1170)+1)</f>
        <v/>
      </c>
    </row>
    <row r="1172" spans="1:1">
      <c r="A1172" s="133" t="str">
        <f>IF(B1172="","",COUNT($A$2:A1171)+1)</f>
        <v/>
      </c>
    </row>
    <row r="1173" spans="1:1">
      <c r="A1173" s="133" t="str">
        <f>IF(B1173="","",COUNT($A$2:A1172)+1)</f>
        <v/>
      </c>
    </row>
    <row r="1174" spans="1:1">
      <c r="A1174" s="133" t="str">
        <f>IF(B1174="","",COUNT($A$2:A1173)+1)</f>
        <v/>
      </c>
    </row>
    <row r="1175" spans="1:1">
      <c r="A1175" s="133" t="str">
        <f>IF(B1175="","",COUNT($A$2:A1174)+1)</f>
        <v/>
      </c>
    </row>
    <row r="1176" spans="1:1">
      <c r="A1176" s="133" t="str">
        <f>IF(B1176="","",COUNT($A$2:A1175)+1)</f>
        <v/>
      </c>
    </row>
    <row r="1177" spans="1:1">
      <c r="A1177" s="133" t="str">
        <f>IF(B1177="","",COUNT($A$2:A1176)+1)</f>
        <v/>
      </c>
    </row>
    <row r="1178" spans="1:1">
      <c r="A1178" s="133" t="str">
        <f>IF(B1178="","",COUNT($A$2:A1177)+1)</f>
        <v/>
      </c>
    </row>
    <row r="1179" spans="1:1">
      <c r="A1179" s="133" t="str">
        <f>IF(B1179="","",COUNT($A$2:A1178)+1)</f>
        <v/>
      </c>
    </row>
    <row r="1180" spans="1:1">
      <c r="A1180" s="133" t="str">
        <f>IF(B1180="","",COUNT($A$2:A1179)+1)</f>
        <v/>
      </c>
    </row>
    <row r="1181" spans="1:1">
      <c r="A1181" s="133" t="str">
        <f>IF(B1181="","",COUNT($A$2:A1180)+1)</f>
        <v/>
      </c>
    </row>
    <row r="1182" spans="1:1">
      <c r="A1182" s="133" t="str">
        <f>IF(B1182="","",COUNT($A$2:A1181)+1)</f>
        <v/>
      </c>
    </row>
    <row r="1183" spans="1:1">
      <c r="A1183" s="133" t="str">
        <f>IF(B1183="","",COUNT($A$2:A1182)+1)</f>
        <v/>
      </c>
    </row>
    <row r="1184" spans="1:1">
      <c r="A1184" s="133" t="str">
        <f>IF(B1184="","",COUNT($A$2:A1183)+1)</f>
        <v/>
      </c>
    </row>
    <row r="1185" spans="1:1">
      <c r="A1185" s="133" t="str">
        <f>IF(B1185="","",COUNT($A$2:A1184)+1)</f>
        <v/>
      </c>
    </row>
    <row r="1186" spans="1:1">
      <c r="A1186" s="133" t="str">
        <f>IF(B1186="","",COUNT($A$2:A1185)+1)</f>
        <v/>
      </c>
    </row>
    <row r="1187" spans="1:1">
      <c r="A1187" s="133" t="str">
        <f>IF(B1187="","",COUNT($A$2:A1186)+1)</f>
        <v/>
      </c>
    </row>
    <row r="1188" spans="1:1">
      <c r="A1188" s="133" t="str">
        <f>IF(B1188="","",COUNT($A$2:A1187)+1)</f>
        <v/>
      </c>
    </row>
    <row r="1189" spans="1:1">
      <c r="A1189" s="133" t="str">
        <f>IF(B1189="","",COUNT($A$2:A1188)+1)</f>
        <v/>
      </c>
    </row>
    <row r="1190" spans="1:1">
      <c r="A1190" s="133" t="str">
        <f>IF(B1190="","",COUNT($A$2:A1189)+1)</f>
        <v/>
      </c>
    </row>
    <row r="1191" spans="1:1">
      <c r="A1191" s="133" t="str">
        <f>IF(B1191="","",COUNT($A$2:A1190)+1)</f>
        <v/>
      </c>
    </row>
    <row r="1192" spans="1:1">
      <c r="A1192" s="133" t="str">
        <f>IF(B1192="","",COUNT($A$2:A1191)+1)</f>
        <v/>
      </c>
    </row>
    <row r="1193" spans="1:1">
      <c r="A1193" s="133" t="str">
        <f>IF(B1193="","",COUNT($A$2:A1192)+1)</f>
        <v/>
      </c>
    </row>
    <row r="1194" spans="1:1">
      <c r="A1194" s="133" t="str">
        <f>IF(B1194="","",COUNT($A$2:A1193)+1)</f>
        <v/>
      </c>
    </row>
    <row r="1195" spans="1:1">
      <c r="A1195" s="133" t="str">
        <f>IF(B1195="","",COUNT($A$2:A1194)+1)</f>
        <v/>
      </c>
    </row>
    <row r="1196" spans="1:1">
      <c r="A1196" s="133" t="str">
        <f>IF(B1196="","",COUNT($A$2:A1195)+1)</f>
        <v/>
      </c>
    </row>
    <row r="1197" spans="1:1">
      <c r="A1197" s="133" t="str">
        <f>IF(B1197="","",COUNT($A$2:A1196)+1)</f>
        <v/>
      </c>
    </row>
    <row r="1198" spans="1:1">
      <c r="A1198" s="133" t="str">
        <f>IF(B1198="","",COUNT($A$2:A1197)+1)</f>
        <v/>
      </c>
    </row>
    <row r="1199" spans="1:1">
      <c r="A1199" s="133" t="str">
        <f>IF(B1199="","",COUNT($A$2:A1198)+1)</f>
        <v/>
      </c>
    </row>
    <row r="1200" spans="1:1">
      <c r="A1200" s="133" t="str">
        <f>IF(B1200="","",COUNT($A$2:A1199)+1)</f>
        <v/>
      </c>
    </row>
    <row r="1201" spans="1:1">
      <c r="A1201" s="133" t="str">
        <f>IF(B1201="","",COUNT($A$2:A1200)+1)</f>
        <v/>
      </c>
    </row>
    <row r="1202" spans="1:1">
      <c r="A1202" s="133" t="str">
        <f>IF(B1202="","",COUNT($A$2:A1201)+1)</f>
        <v/>
      </c>
    </row>
    <row r="1203" spans="1:1">
      <c r="A1203" s="133" t="str">
        <f>IF(B1203="","",COUNT($A$2:A1202)+1)</f>
        <v/>
      </c>
    </row>
    <row r="1204" spans="1:1">
      <c r="A1204" s="133" t="str">
        <f>IF(B1204="","",COUNT($A$2:A1203)+1)</f>
        <v/>
      </c>
    </row>
    <row r="1205" spans="1:1">
      <c r="A1205" s="133" t="str">
        <f>IF(B1205="","",COUNT($A$2:A1204)+1)</f>
        <v/>
      </c>
    </row>
    <row r="1206" spans="1:1">
      <c r="A1206" s="133" t="str">
        <f>IF(B1206="","",COUNT($A$2:A1205)+1)</f>
        <v/>
      </c>
    </row>
    <row r="1207" spans="1:1">
      <c r="A1207" s="133" t="str">
        <f>IF(B1207="","",COUNT($A$2:A1206)+1)</f>
        <v/>
      </c>
    </row>
    <row r="1208" spans="1:1">
      <c r="A1208" s="133" t="str">
        <f>IF(B1208="","",COUNT($A$2:A1207)+1)</f>
        <v/>
      </c>
    </row>
    <row r="1209" spans="1:1">
      <c r="A1209" s="133" t="str">
        <f>IF(B1209="","",COUNT($A$2:A1208)+1)</f>
        <v/>
      </c>
    </row>
    <row r="1210" spans="1:1">
      <c r="A1210" s="133" t="str">
        <f>IF(B1210="","",COUNT($A$2:A1209)+1)</f>
        <v/>
      </c>
    </row>
    <row r="1211" spans="1:1">
      <c r="A1211" s="133" t="str">
        <f>IF(B1211="","",COUNT($A$2:A1210)+1)</f>
        <v/>
      </c>
    </row>
    <row r="1212" spans="1:1">
      <c r="A1212" s="133" t="str">
        <f>IF(B1212="","",COUNT($A$2:A1211)+1)</f>
        <v/>
      </c>
    </row>
    <row r="1213" spans="1:1">
      <c r="A1213" s="133" t="str">
        <f>IF(B1213="","",COUNT($A$2:A1212)+1)</f>
        <v/>
      </c>
    </row>
    <row r="1214" spans="1:1">
      <c r="A1214" s="133" t="str">
        <f>IF(B1214="","",COUNT($A$2:A1213)+1)</f>
        <v/>
      </c>
    </row>
    <row r="1215" spans="1:1">
      <c r="A1215" s="133" t="str">
        <f>IF(B1215="","",COUNT($A$2:A1214)+1)</f>
        <v/>
      </c>
    </row>
    <row r="1216" spans="1:1">
      <c r="A1216" s="133" t="str">
        <f>IF(B1216="","",COUNT($A$2:A1215)+1)</f>
        <v/>
      </c>
    </row>
    <row r="1217" spans="1:1">
      <c r="A1217" s="133" t="str">
        <f>IF(B1217="","",COUNT($A$2:A1216)+1)</f>
        <v/>
      </c>
    </row>
    <row r="1218" spans="1:1">
      <c r="A1218" s="133" t="str">
        <f>IF(B1218="","",COUNT($A$2:A1217)+1)</f>
        <v/>
      </c>
    </row>
    <row r="1219" spans="1:1">
      <c r="A1219" s="133" t="str">
        <f>IF(B1219="","",COUNT($A$2:A1218)+1)</f>
        <v/>
      </c>
    </row>
    <row r="1220" spans="1:1">
      <c r="A1220" s="133" t="str">
        <f>IF(B1220="","",COUNT($A$2:A1219)+1)</f>
        <v/>
      </c>
    </row>
    <row r="1221" spans="1:1">
      <c r="A1221" s="133" t="str">
        <f>IF(B1221="","",COUNT($A$2:A1220)+1)</f>
        <v/>
      </c>
    </row>
    <row r="1222" spans="1:1">
      <c r="A1222" s="133" t="str">
        <f>IF(B1222="","",COUNT($A$2:A1221)+1)</f>
        <v/>
      </c>
    </row>
    <row r="1223" spans="1:1">
      <c r="A1223" s="133" t="str">
        <f>IF(B1223="","",COUNT($A$2:A1222)+1)</f>
        <v/>
      </c>
    </row>
    <row r="1224" spans="1:1">
      <c r="A1224" s="133" t="str">
        <f>IF(B1224="","",COUNT($A$2:A1223)+1)</f>
        <v/>
      </c>
    </row>
    <row r="1225" spans="1:1">
      <c r="A1225" s="133" t="str">
        <f>IF(B1225="","",COUNT($A$2:A1224)+1)</f>
        <v/>
      </c>
    </row>
    <row r="1226" spans="1:1">
      <c r="A1226" s="133" t="str">
        <f>IF(B1226="","",COUNT($A$2:A1225)+1)</f>
        <v/>
      </c>
    </row>
    <row r="1227" spans="1:1">
      <c r="A1227" s="133" t="str">
        <f>IF(B1227="","",COUNT($A$2:A1226)+1)</f>
        <v/>
      </c>
    </row>
    <row r="1228" spans="1:1">
      <c r="A1228" s="133" t="str">
        <f>IF(B1228="","",COUNT($A$2:A1227)+1)</f>
        <v/>
      </c>
    </row>
    <row r="1229" spans="1:1">
      <c r="A1229" s="133" t="str">
        <f>IF(B1229="","",COUNT($A$2:A1228)+1)</f>
        <v/>
      </c>
    </row>
    <row r="1230" spans="1:1">
      <c r="A1230" s="133" t="str">
        <f>IF(B1230="","",COUNT($A$2:A1229)+1)</f>
        <v/>
      </c>
    </row>
    <row r="1231" spans="1:1">
      <c r="A1231" s="133" t="str">
        <f>IF(B1231="","",COUNT($A$2:A1230)+1)</f>
        <v/>
      </c>
    </row>
    <row r="1232" spans="1:1">
      <c r="A1232" s="133" t="str">
        <f>IF(B1232="","",COUNT($A$2:A1231)+1)</f>
        <v/>
      </c>
    </row>
    <row r="1233" spans="1:1">
      <c r="A1233" s="133" t="str">
        <f>IF(B1233="","",COUNT($A$2:A1232)+1)</f>
        <v/>
      </c>
    </row>
    <row r="1234" spans="1:1">
      <c r="A1234" s="133" t="str">
        <f>IF(B1234="","",COUNT($A$2:A1233)+1)</f>
        <v/>
      </c>
    </row>
    <row r="1235" spans="1:1">
      <c r="A1235" s="133" t="str">
        <f>IF(B1235="","",COUNT($A$2:A1234)+1)</f>
        <v/>
      </c>
    </row>
    <row r="1236" spans="1:1">
      <c r="A1236" s="133" t="str">
        <f>IF(B1236="","",COUNT($A$2:A1235)+1)</f>
        <v/>
      </c>
    </row>
    <row r="1237" spans="1:1">
      <c r="A1237" s="133" t="str">
        <f>IF(B1237="","",COUNT($A$2:A1236)+1)</f>
        <v/>
      </c>
    </row>
    <row r="1238" spans="1:1">
      <c r="A1238" s="133" t="str">
        <f>IF(B1238="","",COUNT($A$2:A1237)+1)</f>
        <v/>
      </c>
    </row>
    <row r="1239" spans="1:1">
      <c r="A1239" s="133" t="str">
        <f>IF(B1239="","",COUNT($A$2:A1238)+1)</f>
        <v/>
      </c>
    </row>
    <row r="1240" spans="1:1">
      <c r="A1240" s="133" t="str">
        <f>IF(B1240="","",COUNT($A$2:A1239)+1)</f>
        <v/>
      </c>
    </row>
    <row r="1241" spans="1:1">
      <c r="A1241" s="133" t="str">
        <f>IF(B1241="","",COUNT($A$2:A1240)+1)</f>
        <v/>
      </c>
    </row>
    <row r="1242" spans="1:1">
      <c r="A1242" s="133" t="str">
        <f>IF(B1242="","",COUNT($A$2:A1241)+1)</f>
        <v/>
      </c>
    </row>
    <row r="1243" spans="1:1">
      <c r="A1243" s="133" t="str">
        <f>IF(B1243="","",COUNT($A$2:A1242)+1)</f>
        <v/>
      </c>
    </row>
    <row r="1244" spans="1:1">
      <c r="A1244" s="133" t="str">
        <f>IF(B1244="","",COUNT($A$2:A1243)+1)</f>
        <v/>
      </c>
    </row>
    <row r="1245" spans="1:1">
      <c r="A1245" s="133" t="str">
        <f>IF(B1245="","",COUNT($A$2:A1244)+1)</f>
        <v/>
      </c>
    </row>
    <row r="1246" spans="1:1">
      <c r="A1246" s="133" t="str">
        <f>IF(B1246="","",COUNT($A$2:A1245)+1)</f>
        <v/>
      </c>
    </row>
    <row r="1247" spans="1:1">
      <c r="A1247" s="133" t="str">
        <f>IF(B1247="","",COUNT($A$2:A1246)+1)</f>
        <v/>
      </c>
    </row>
    <row r="1248" spans="1:1">
      <c r="A1248" s="133" t="str">
        <f>IF(B1248="","",COUNT($A$2:A1247)+1)</f>
        <v/>
      </c>
    </row>
    <row r="1249" spans="1:1">
      <c r="A1249" s="133" t="str">
        <f>IF(B1249="","",COUNT($A$2:A1248)+1)</f>
        <v/>
      </c>
    </row>
    <row r="1250" spans="1:1">
      <c r="A1250" s="133" t="str">
        <f>IF(B1250="","",COUNT($A$2:A1249)+1)</f>
        <v/>
      </c>
    </row>
    <row r="1251" spans="1:1">
      <c r="A1251" s="133" t="str">
        <f>IF(B1251="","",COUNT($A$2:A1250)+1)</f>
        <v/>
      </c>
    </row>
    <row r="1252" spans="1:1">
      <c r="A1252" s="133" t="str">
        <f>IF(B1252="","",COUNT($A$2:A1251)+1)</f>
        <v/>
      </c>
    </row>
    <row r="1253" spans="1:1">
      <c r="A1253" s="133" t="str">
        <f>IF(B1253="","",COUNT($A$2:A1252)+1)</f>
        <v/>
      </c>
    </row>
    <row r="1254" spans="1:1">
      <c r="A1254" s="133" t="str">
        <f>IF(B1254="","",COUNT($A$2:A1253)+1)</f>
        <v/>
      </c>
    </row>
    <row r="1255" spans="1:1">
      <c r="A1255" s="133" t="str">
        <f>IF(B1255="","",COUNT($A$2:A1254)+1)</f>
        <v/>
      </c>
    </row>
    <row r="1256" spans="1:1">
      <c r="A1256" s="133" t="str">
        <f>IF(B1256="","",COUNT($A$2:A1255)+1)</f>
        <v/>
      </c>
    </row>
    <row r="1257" spans="1:1">
      <c r="A1257" s="133" t="str">
        <f>IF(B1257="","",COUNT($A$2:A1256)+1)</f>
        <v/>
      </c>
    </row>
    <row r="1258" spans="1:1">
      <c r="A1258" s="133" t="str">
        <f>IF(B1258="","",COUNT($A$2:A1257)+1)</f>
        <v/>
      </c>
    </row>
    <row r="1259" spans="1:1">
      <c r="A1259" s="133" t="str">
        <f>IF(B1259="","",COUNT($A$2:A1258)+1)</f>
        <v/>
      </c>
    </row>
    <row r="1260" spans="1:1">
      <c r="A1260" s="133" t="str">
        <f>IF(B1260="","",COUNT($A$2:A1259)+1)</f>
        <v/>
      </c>
    </row>
    <row r="1261" spans="1:1">
      <c r="A1261" s="133" t="str">
        <f>IF(B1261="","",COUNT($A$2:A1260)+1)</f>
        <v/>
      </c>
    </row>
    <row r="1262" spans="1:1">
      <c r="A1262" s="133" t="str">
        <f>IF(B1262="","",COUNT($A$2:A1261)+1)</f>
        <v/>
      </c>
    </row>
    <row r="1263" spans="1:1">
      <c r="A1263" s="133" t="str">
        <f>IF(B1263="","",COUNT($A$2:A1262)+1)</f>
        <v/>
      </c>
    </row>
    <row r="1264" spans="1:1">
      <c r="A1264" s="133" t="str">
        <f>IF(B1264="","",COUNT($A$2:A1263)+1)</f>
        <v/>
      </c>
    </row>
    <row r="1265" spans="1:1">
      <c r="A1265" s="133" t="str">
        <f>IF(B1265="","",COUNT($A$2:A1264)+1)</f>
        <v/>
      </c>
    </row>
    <row r="1266" spans="1:1">
      <c r="A1266" s="133" t="str">
        <f>IF(B1266="","",COUNT($A$2:A1265)+1)</f>
        <v/>
      </c>
    </row>
    <row r="1267" spans="1:1">
      <c r="A1267" s="133" t="str">
        <f>IF(B1267="","",COUNT($A$2:A1266)+1)</f>
        <v/>
      </c>
    </row>
    <row r="1268" spans="1:1">
      <c r="A1268" s="133" t="str">
        <f>IF(B1268="","",COUNT($A$2:A1267)+1)</f>
        <v/>
      </c>
    </row>
    <row r="1269" spans="1:1">
      <c r="A1269" s="133" t="str">
        <f>IF(B1269="","",COUNT($A$2:A1268)+1)</f>
        <v/>
      </c>
    </row>
    <row r="1270" spans="1:1">
      <c r="A1270" s="133" t="str">
        <f>IF(B1270="","",COUNT($A$2:A1269)+1)</f>
        <v/>
      </c>
    </row>
    <row r="1271" spans="1:1">
      <c r="A1271" s="133" t="str">
        <f>IF(B1271="","",COUNT($A$2:A1270)+1)</f>
        <v/>
      </c>
    </row>
    <row r="1272" spans="1:1">
      <c r="A1272" s="133" t="str">
        <f>IF(B1272="","",COUNT($A$2:A1271)+1)</f>
        <v/>
      </c>
    </row>
    <row r="1273" spans="1:1">
      <c r="A1273" s="133" t="str">
        <f>IF(B1273="","",COUNT($A$2:A1272)+1)</f>
        <v/>
      </c>
    </row>
    <row r="1274" spans="1:1">
      <c r="A1274" s="133" t="str">
        <f>IF(B1274="","",COUNT($A$2:A1273)+1)</f>
        <v/>
      </c>
    </row>
    <row r="1275" spans="1:1">
      <c r="A1275" s="133" t="str">
        <f>IF(B1275="","",COUNT($A$2:A1274)+1)</f>
        <v/>
      </c>
    </row>
    <row r="1276" spans="1:1">
      <c r="A1276" s="133" t="str">
        <f>IF(B1276="","",COUNT($A$2:A1275)+1)</f>
        <v/>
      </c>
    </row>
    <row r="1277" spans="1:1">
      <c r="A1277" s="133" t="str">
        <f>IF(B1277="","",COUNT($A$2:A1276)+1)</f>
        <v/>
      </c>
    </row>
    <row r="1278" spans="1:1">
      <c r="A1278" s="133" t="str">
        <f>IF(B1278="","",COUNT($A$2:A1277)+1)</f>
        <v/>
      </c>
    </row>
    <row r="1279" spans="1:1">
      <c r="A1279" s="133" t="str">
        <f>IF(B1279="","",COUNT($A$2:A1278)+1)</f>
        <v/>
      </c>
    </row>
    <row r="1280" spans="1:1">
      <c r="A1280" s="133" t="str">
        <f>IF(B1280="","",COUNT($A$2:A1279)+1)</f>
        <v/>
      </c>
    </row>
    <row r="1281" spans="1:1">
      <c r="A1281" s="133" t="str">
        <f>IF(B1281="","",COUNT($A$2:A1280)+1)</f>
        <v/>
      </c>
    </row>
    <row r="1282" spans="1:1">
      <c r="A1282" s="133" t="str">
        <f>IF(B1282="","",COUNT($A$2:A1281)+1)</f>
        <v/>
      </c>
    </row>
    <row r="1283" spans="1:1">
      <c r="A1283" s="133" t="str">
        <f>IF(B1283="","",COUNT($A$2:A1282)+1)</f>
        <v/>
      </c>
    </row>
    <row r="1284" spans="1:1">
      <c r="A1284" s="133" t="str">
        <f>IF(B1284="","",COUNT($A$2:A1283)+1)</f>
        <v/>
      </c>
    </row>
    <row r="1285" spans="1:1">
      <c r="A1285" s="133" t="str">
        <f>IF(B1285="","",COUNT($A$2:A1284)+1)</f>
        <v/>
      </c>
    </row>
    <row r="1286" spans="1:1">
      <c r="A1286" s="133" t="str">
        <f>IF(B1286="","",COUNT($A$2:A1285)+1)</f>
        <v/>
      </c>
    </row>
    <row r="1287" spans="1:1">
      <c r="A1287" s="133" t="str">
        <f>IF(B1287="","",COUNT($A$2:A1286)+1)</f>
        <v/>
      </c>
    </row>
    <row r="1288" spans="1:1">
      <c r="A1288" s="133" t="str">
        <f>IF(B1288="","",COUNT($A$2:A1287)+1)</f>
        <v/>
      </c>
    </row>
    <row r="1289" spans="1:1">
      <c r="A1289" s="133" t="str">
        <f>IF(B1289="","",COUNT($A$2:A1288)+1)</f>
        <v/>
      </c>
    </row>
    <row r="1290" spans="1:1">
      <c r="A1290" s="133" t="str">
        <f>IF(B1290="","",COUNT($A$2:A1289)+1)</f>
        <v/>
      </c>
    </row>
    <row r="1291" spans="1:1">
      <c r="A1291" s="133" t="str">
        <f>IF(B1291="","",COUNT($A$2:A1290)+1)</f>
        <v/>
      </c>
    </row>
    <row r="1292" spans="1:1">
      <c r="A1292" s="133" t="str">
        <f>IF(B1292="","",COUNT($A$2:A1291)+1)</f>
        <v/>
      </c>
    </row>
    <row r="1293" spans="1:1">
      <c r="A1293" s="133" t="str">
        <f>IF(B1293="","",COUNT($A$2:A1292)+1)</f>
        <v/>
      </c>
    </row>
    <row r="1294" spans="1:1">
      <c r="A1294" s="133" t="str">
        <f>IF(B1294="","",COUNT($A$2:A1293)+1)</f>
        <v/>
      </c>
    </row>
    <row r="1295" spans="1:1">
      <c r="A1295" s="133" t="str">
        <f>IF(B1295="","",COUNT($A$2:A1294)+1)</f>
        <v/>
      </c>
    </row>
    <row r="1296" spans="1:1">
      <c r="A1296" s="133" t="str">
        <f>IF(B1296="","",COUNT($A$2:A1295)+1)</f>
        <v/>
      </c>
    </row>
    <row r="1297" spans="1:1">
      <c r="A1297" s="133" t="str">
        <f>IF(B1297="","",COUNT($A$2:A1296)+1)</f>
        <v/>
      </c>
    </row>
    <row r="1298" spans="1:1">
      <c r="A1298" s="133" t="str">
        <f>IF(B1298="","",COUNT($A$2:A1297)+1)</f>
        <v/>
      </c>
    </row>
    <row r="1299" spans="1:1">
      <c r="A1299" s="133" t="str">
        <f>IF(B1299="","",COUNT($A$2:A1298)+1)</f>
        <v/>
      </c>
    </row>
    <row r="1300" spans="1:1">
      <c r="A1300" s="133" t="str">
        <f>IF(B1300="","",COUNT($A$2:A1299)+1)</f>
        <v/>
      </c>
    </row>
    <row r="1301" spans="1:1">
      <c r="A1301" s="133" t="str">
        <f>IF(B1301="","",COUNT($A$2:A1300)+1)</f>
        <v/>
      </c>
    </row>
    <row r="1302" spans="1:1">
      <c r="A1302" s="133" t="str">
        <f>IF(B1302="","",COUNT($A$2:A1301)+1)</f>
        <v/>
      </c>
    </row>
    <row r="1303" spans="1:1">
      <c r="A1303" s="133" t="str">
        <f>IF(B1303="","",COUNT($A$2:A1302)+1)</f>
        <v/>
      </c>
    </row>
    <row r="1304" spans="1:1">
      <c r="A1304" s="133" t="str">
        <f>IF(B1304="","",COUNT($A$2:A1303)+1)</f>
        <v/>
      </c>
    </row>
    <row r="1305" spans="1:1">
      <c r="A1305" s="133" t="str">
        <f>IF(B1305="","",COUNT($A$2:A1304)+1)</f>
        <v/>
      </c>
    </row>
    <row r="1306" spans="1:1">
      <c r="A1306" s="133" t="str">
        <f>IF(B1306="","",COUNT($A$2:A1305)+1)</f>
        <v/>
      </c>
    </row>
    <row r="1307" spans="1:1">
      <c r="A1307" s="133" t="str">
        <f>IF(B1307="","",COUNT($A$2:A1306)+1)</f>
        <v/>
      </c>
    </row>
    <row r="1308" spans="1:1">
      <c r="A1308" s="133" t="str">
        <f>IF(B1308="","",COUNT($A$2:A1307)+1)</f>
        <v/>
      </c>
    </row>
    <row r="1309" spans="1:1">
      <c r="A1309" s="133" t="str">
        <f>IF(B1309="","",COUNT($A$2:A1308)+1)</f>
        <v/>
      </c>
    </row>
    <row r="1310" spans="1:1">
      <c r="A1310" s="133" t="str">
        <f>IF(B1310="","",COUNT($A$2:A1309)+1)</f>
        <v/>
      </c>
    </row>
    <row r="1311" spans="1:1">
      <c r="A1311" s="133" t="str">
        <f>IF(B1311="","",COUNT($A$2:A1310)+1)</f>
        <v/>
      </c>
    </row>
    <row r="1312" spans="1:1">
      <c r="A1312" s="133" t="str">
        <f>IF(B1312="","",COUNT($A$2:A1311)+1)</f>
        <v/>
      </c>
    </row>
    <row r="1313" spans="1:1">
      <c r="A1313" s="133" t="str">
        <f>IF(B1313="","",COUNT($A$2:A1312)+1)</f>
        <v/>
      </c>
    </row>
    <row r="1314" spans="1:1">
      <c r="A1314" s="133" t="str">
        <f>IF(B1314="","",COUNT($A$2:A1313)+1)</f>
        <v/>
      </c>
    </row>
    <row r="1315" spans="1:1">
      <c r="A1315" s="133" t="str">
        <f>IF(B1315="","",COUNT($A$2:A1314)+1)</f>
        <v/>
      </c>
    </row>
    <row r="1316" spans="1:1">
      <c r="A1316" s="133" t="str">
        <f>IF(B1316="","",COUNT($A$2:A1315)+1)</f>
        <v/>
      </c>
    </row>
    <row r="1317" spans="1:1">
      <c r="A1317" s="133" t="str">
        <f>IF(B1317="","",COUNT($A$2:A1316)+1)</f>
        <v/>
      </c>
    </row>
    <row r="1318" spans="1:1">
      <c r="A1318" s="133" t="str">
        <f>IF(B1318="","",COUNT($A$2:A1317)+1)</f>
        <v/>
      </c>
    </row>
    <row r="1319" spans="1:1">
      <c r="A1319" s="133" t="str">
        <f>IF(B1319="","",COUNT($A$2:A1318)+1)</f>
        <v/>
      </c>
    </row>
    <row r="1320" spans="1:1">
      <c r="A1320" s="133" t="str">
        <f>IF(B1320="","",COUNT($A$2:A1319)+1)</f>
        <v/>
      </c>
    </row>
    <row r="1321" spans="1:1">
      <c r="A1321" s="133" t="str">
        <f>IF(B1321="","",COUNT($A$2:A1320)+1)</f>
        <v/>
      </c>
    </row>
    <row r="1322" spans="1:1">
      <c r="A1322" s="133" t="str">
        <f>IF(B1322="","",COUNT($A$2:A1321)+1)</f>
        <v/>
      </c>
    </row>
    <row r="1323" spans="1:1">
      <c r="A1323" s="133" t="str">
        <f>IF(B1323="","",COUNT($A$2:A1322)+1)</f>
        <v/>
      </c>
    </row>
    <row r="1324" spans="1:1">
      <c r="A1324" s="133" t="str">
        <f>IF(B1324="","",COUNT($A$2:A1323)+1)</f>
        <v/>
      </c>
    </row>
    <row r="1325" spans="1:1">
      <c r="A1325" s="133" t="str">
        <f>IF(B1325="","",COUNT($A$2:A1324)+1)</f>
        <v/>
      </c>
    </row>
    <row r="1326" spans="1:1">
      <c r="A1326" s="133" t="str">
        <f>IF(B1326="","",COUNT($A$2:A1325)+1)</f>
        <v/>
      </c>
    </row>
    <row r="1327" spans="1:1">
      <c r="A1327" s="133" t="str">
        <f>IF(B1327="","",COUNT($A$2:A1326)+1)</f>
        <v/>
      </c>
    </row>
    <row r="1328" spans="1:1">
      <c r="A1328" s="133" t="str">
        <f>IF(B1328="","",COUNT($A$2:A1327)+1)</f>
        <v/>
      </c>
    </row>
    <row r="1329" spans="1:1">
      <c r="A1329" s="133" t="str">
        <f>IF(B1329="","",COUNT($A$2:A1328)+1)</f>
        <v/>
      </c>
    </row>
    <row r="1330" spans="1:1">
      <c r="A1330" s="133" t="str">
        <f>IF(B1330="","",COUNT($A$2:A1329)+1)</f>
        <v/>
      </c>
    </row>
    <row r="1331" spans="1:1">
      <c r="A1331" s="133" t="str">
        <f>IF(B1331="","",COUNT($A$2:A1330)+1)</f>
        <v/>
      </c>
    </row>
    <row r="1332" spans="1:1">
      <c r="A1332" s="133" t="str">
        <f>IF(B1332="","",COUNT($A$2:A1331)+1)</f>
        <v/>
      </c>
    </row>
    <row r="1333" spans="1:1">
      <c r="A1333" s="133" t="str">
        <f>IF(B1333="","",COUNT($A$2:A1332)+1)</f>
        <v/>
      </c>
    </row>
    <row r="1334" spans="1:1">
      <c r="A1334" s="133" t="str">
        <f>IF(B1334="","",COUNT($A$2:A1333)+1)</f>
        <v/>
      </c>
    </row>
    <row r="1335" spans="1:1">
      <c r="A1335" s="133" t="str">
        <f>IF(B1335="","",COUNT($A$2:A1334)+1)</f>
        <v/>
      </c>
    </row>
    <row r="1336" spans="1:1">
      <c r="A1336" s="133" t="str">
        <f>IF(B1336="","",COUNT($A$2:A1335)+1)</f>
        <v/>
      </c>
    </row>
    <row r="1337" spans="1:1">
      <c r="A1337" s="133" t="str">
        <f>IF(B1337="","",COUNT($A$2:A1336)+1)</f>
        <v/>
      </c>
    </row>
    <row r="1338" spans="1:1">
      <c r="A1338" s="133" t="str">
        <f>IF(B1338="","",COUNT($A$2:A1337)+1)</f>
        <v/>
      </c>
    </row>
    <row r="1339" spans="1:1">
      <c r="A1339" s="133" t="str">
        <f>IF(B1339="","",COUNT($A$2:A1338)+1)</f>
        <v/>
      </c>
    </row>
    <row r="1340" spans="1:1">
      <c r="A1340" s="133" t="str">
        <f>IF(B1340="","",COUNT($A$2:A1339)+1)</f>
        <v/>
      </c>
    </row>
    <row r="1341" spans="1:1">
      <c r="A1341" s="133" t="str">
        <f>IF(B1341="","",COUNT($A$2:A1340)+1)</f>
        <v/>
      </c>
    </row>
    <row r="1342" spans="1:1">
      <c r="A1342" s="133" t="str">
        <f>IF(B1342="","",COUNT($A$2:A1341)+1)</f>
        <v/>
      </c>
    </row>
    <row r="1343" spans="1:1">
      <c r="A1343" s="133" t="str">
        <f>IF(B1343="","",COUNT($A$2:A1342)+1)</f>
        <v/>
      </c>
    </row>
    <row r="1344" spans="1:1">
      <c r="A1344" s="133" t="str">
        <f>IF(B1344="","",COUNT($A$2:A1343)+1)</f>
        <v/>
      </c>
    </row>
    <row r="1345" spans="1:1">
      <c r="A1345" s="133" t="str">
        <f>IF(B1345="","",COUNT($A$2:A1344)+1)</f>
        <v/>
      </c>
    </row>
    <row r="1346" spans="1:1">
      <c r="A1346" s="133" t="str">
        <f>IF(B1346="","",COUNT($A$2:A1345)+1)</f>
        <v/>
      </c>
    </row>
    <row r="1347" spans="1:1">
      <c r="A1347" s="133" t="str">
        <f>IF(B1347="","",COUNT($A$2:A1346)+1)</f>
        <v/>
      </c>
    </row>
    <row r="1348" spans="1:1">
      <c r="A1348" s="133" t="str">
        <f>IF(B1348="","",COUNT($A$2:A1347)+1)</f>
        <v/>
      </c>
    </row>
    <row r="1349" spans="1:1">
      <c r="A1349" s="133" t="str">
        <f>IF(B1349="","",COUNT($A$2:A1348)+1)</f>
        <v/>
      </c>
    </row>
    <row r="1350" spans="1:1">
      <c r="A1350" s="133" t="str">
        <f>IF(B1350="","",COUNT($A$2:A1349)+1)</f>
        <v/>
      </c>
    </row>
    <row r="1351" spans="1:1">
      <c r="A1351" s="133" t="str">
        <f>IF(B1351="","",COUNT($A$2:A1350)+1)</f>
        <v/>
      </c>
    </row>
    <row r="1352" spans="1:1">
      <c r="A1352" s="133" t="str">
        <f>IF(B1352="","",COUNT($A$2:A1351)+1)</f>
        <v/>
      </c>
    </row>
    <row r="1353" spans="1:1">
      <c r="A1353" s="133" t="str">
        <f>IF(B1353="","",COUNT($A$2:A1352)+1)</f>
        <v/>
      </c>
    </row>
    <row r="1354" spans="1:1">
      <c r="A1354" s="133" t="str">
        <f>IF(B1354="","",COUNT($A$2:A1353)+1)</f>
        <v/>
      </c>
    </row>
    <row r="1355" spans="1:1">
      <c r="A1355" s="133" t="str">
        <f>IF(B1355="","",COUNT($A$2:A1354)+1)</f>
        <v/>
      </c>
    </row>
    <row r="1356" spans="1:1">
      <c r="A1356" s="133" t="str">
        <f>IF(B1356="","",COUNT($A$2:A1355)+1)</f>
        <v/>
      </c>
    </row>
    <row r="1357" spans="1:1">
      <c r="A1357" s="133" t="str">
        <f>IF(B1357="","",COUNT($A$2:A1356)+1)</f>
        <v/>
      </c>
    </row>
    <row r="1358" spans="1:1">
      <c r="A1358" s="133" t="str">
        <f>IF(B1358="","",COUNT($A$2:A1357)+1)</f>
        <v/>
      </c>
    </row>
    <row r="1359" spans="1:1">
      <c r="A1359" s="133" t="str">
        <f>IF(B1359="","",COUNT($A$2:A1358)+1)</f>
        <v/>
      </c>
    </row>
    <row r="1360" spans="1:1">
      <c r="A1360" s="133" t="str">
        <f>IF(B1360="","",COUNT($A$2:A1359)+1)</f>
        <v/>
      </c>
    </row>
    <row r="1361" spans="1:1">
      <c r="A1361" s="133" t="str">
        <f>IF(B1361="","",COUNT($A$2:A1360)+1)</f>
        <v/>
      </c>
    </row>
    <row r="1362" spans="1:1">
      <c r="A1362" s="133" t="str">
        <f>IF(B1362="","",COUNT($A$2:A1361)+1)</f>
        <v/>
      </c>
    </row>
    <row r="1363" spans="1:1">
      <c r="A1363" s="133" t="str">
        <f>IF(B1363="","",COUNT($A$2:A1362)+1)</f>
        <v/>
      </c>
    </row>
    <row r="1364" spans="1:1">
      <c r="A1364" s="133" t="str">
        <f>IF(B1364="","",COUNT($A$2:A1363)+1)</f>
        <v/>
      </c>
    </row>
    <row r="1365" spans="1:1">
      <c r="A1365" s="133" t="str">
        <f>IF(B1365="","",COUNT($A$2:A1364)+1)</f>
        <v/>
      </c>
    </row>
    <row r="1366" spans="1:1">
      <c r="A1366" s="133" t="str">
        <f>IF(B1366="","",COUNT($A$2:A1365)+1)</f>
        <v/>
      </c>
    </row>
    <row r="1367" spans="1:1">
      <c r="A1367" s="133" t="str">
        <f>IF(B1367="","",COUNT($A$2:A1366)+1)</f>
        <v/>
      </c>
    </row>
    <row r="1368" spans="1:1">
      <c r="A1368" s="133" t="str">
        <f>IF(B1368="","",COUNT($A$2:A1367)+1)</f>
        <v/>
      </c>
    </row>
    <row r="1369" spans="1:1">
      <c r="A1369" s="133" t="str">
        <f>IF(B1369="","",COUNT($A$2:A1368)+1)</f>
        <v/>
      </c>
    </row>
    <row r="1370" spans="1:1">
      <c r="A1370" s="133" t="str">
        <f>IF(B1370="","",COUNT($A$2:A1369)+1)</f>
        <v/>
      </c>
    </row>
    <row r="1371" spans="1:1">
      <c r="A1371" s="133" t="str">
        <f>IF(B1371="","",COUNT($A$2:A1370)+1)</f>
        <v/>
      </c>
    </row>
    <row r="1372" spans="1:1">
      <c r="A1372" s="133" t="str">
        <f>IF(B1372="","",COUNT($A$2:A1371)+1)</f>
        <v/>
      </c>
    </row>
    <row r="1373" spans="1:1">
      <c r="A1373" s="133" t="str">
        <f>IF(B1373="","",COUNT($A$2:A1372)+1)</f>
        <v/>
      </c>
    </row>
    <row r="1374" spans="1:1">
      <c r="A1374" s="133" t="str">
        <f>IF(B1374="","",COUNT($A$2:A1373)+1)</f>
        <v/>
      </c>
    </row>
    <row r="1375" spans="1:1">
      <c r="A1375" s="133" t="str">
        <f>IF(B1375="","",COUNT($A$2:A1374)+1)</f>
        <v/>
      </c>
    </row>
    <row r="1376" spans="1:1">
      <c r="A1376" s="133" t="str">
        <f>IF(B1376="","",COUNT($A$2:A1375)+1)</f>
        <v/>
      </c>
    </row>
    <row r="1377" spans="1:1">
      <c r="A1377" s="133" t="str">
        <f>IF(B1377="","",COUNT($A$2:A1376)+1)</f>
        <v/>
      </c>
    </row>
    <row r="1378" spans="1:1">
      <c r="A1378" s="133" t="str">
        <f>IF(B1378="","",COUNT($A$2:A1377)+1)</f>
        <v/>
      </c>
    </row>
    <row r="1379" spans="1:1">
      <c r="A1379" s="133" t="str">
        <f>IF(B1379="","",COUNT($A$2:A1378)+1)</f>
        <v/>
      </c>
    </row>
    <row r="1380" spans="1:1">
      <c r="A1380" s="133" t="str">
        <f>IF(B1380="","",COUNT($A$2:A1379)+1)</f>
        <v/>
      </c>
    </row>
    <row r="1381" spans="1:1">
      <c r="A1381" s="133" t="str">
        <f>IF(B1381="","",COUNT($A$2:A1380)+1)</f>
        <v/>
      </c>
    </row>
    <row r="1382" spans="1:1">
      <c r="A1382" s="133" t="str">
        <f>IF(B1382="","",COUNT($A$2:A1381)+1)</f>
        <v/>
      </c>
    </row>
    <row r="1383" spans="1:1">
      <c r="A1383" s="133" t="str">
        <f>IF(B1383="","",COUNT($A$2:A1382)+1)</f>
        <v/>
      </c>
    </row>
    <row r="1384" spans="1:1">
      <c r="A1384" s="133" t="str">
        <f>IF(B1384="","",COUNT($A$2:A1383)+1)</f>
        <v/>
      </c>
    </row>
    <row r="1385" spans="1:1">
      <c r="A1385" s="133" t="str">
        <f>IF(B1385="","",COUNT($A$2:A1384)+1)</f>
        <v/>
      </c>
    </row>
    <row r="1386" spans="1:1">
      <c r="A1386" s="133" t="str">
        <f>IF(B1386="","",COUNT($A$2:A1385)+1)</f>
        <v/>
      </c>
    </row>
    <row r="1387" spans="1:1">
      <c r="A1387" s="133" t="str">
        <f>IF(B1387="","",COUNT($A$2:A1386)+1)</f>
        <v/>
      </c>
    </row>
    <row r="1388" spans="1:1">
      <c r="A1388" s="133" t="str">
        <f>IF(B1388="","",COUNT($A$2:A1387)+1)</f>
        <v/>
      </c>
    </row>
    <row r="1389" spans="1:1">
      <c r="A1389" s="133" t="str">
        <f>IF(B1389="","",COUNT($A$2:A1388)+1)</f>
        <v/>
      </c>
    </row>
    <row r="1390" spans="1:1">
      <c r="A1390" s="133" t="str">
        <f>IF(B1390="","",COUNT($A$2:A1389)+1)</f>
        <v/>
      </c>
    </row>
    <row r="1391" spans="1:1">
      <c r="A1391" s="133" t="str">
        <f>IF(B1391="","",COUNT($A$2:A1390)+1)</f>
        <v/>
      </c>
    </row>
    <row r="1392" spans="1:1">
      <c r="A1392" s="133" t="str">
        <f>IF(B1392="","",COUNT($A$2:A1391)+1)</f>
        <v/>
      </c>
    </row>
    <row r="1393" spans="1:1">
      <c r="A1393" s="133" t="str">
        <f>IF(B1393="","",COUNT($A$2:A1392)+1)</f>
        <v/>
      </c>
    </row>
    <row r="1394" spans="1:1">
      <c r="A1394" s="133" t="str">
        <f>IF(B1394="","",COUNT($A$2:A1393)+1)</f>
        <v/>
      </c>
    </row>
    <row r="1395" spans="1:1">
      <c r="A1395" s="133" t="str">
        <f>IF(B1395="","",COUNT($A$2:A1394)+1)</f>
        <v/>
      </c>
    </row>
    <row r="1396" spans="1:1">
      <c r="A1396" s="133" t="str">
        <f>IF(B1396="","",COUNT($A$2:A1395)+1)</f>
        <v/>
      </c>
    </row>
    <row r="1397" spans="1:1">
      <c r="A1397" s="133" t="str">
        <f>IF(B1397="","",COUNT($A$2:A1396)+1)</f>
        <v/>
      </c>
    </row>
    <row r="1398" spans="1:1">
      <c r="A1398" s="133" t="str">
        <f>IF(B1398="","",COUNT($A$2:A1397)+1)</f>
        <v/>
      </c>
    </row>
    <row r="1399" spans="1:1">
      <c r="A1399" s="133" t="str">
        <f>IF(B1399="","",COUNT($A$2:A1398)+1)</f>
        <v/>
      </c>
    </row>
    <row r="1400" spans="1:1">
      <c r="A1400" s="133" t="str">
        <f>IF(B1400="","",COUNT($A$2:A1399)+1)</f>
        <v/>
      </c>
    </row>
    <row r="1401" spans="1:1">
      <c r="A1401" s="133" t="str">
        <f>IF(B1401="","",COUNT($A$2:A1400)+1)</f>
        <v/>
      </c>
    </row>
    <row r="1402" spans="1:1">
      <c r="A1402" s="133" t="str">
        <f>IF(B1402="","",COUNT($A$2:A1401)+1)</f>
        <v/>
      </c>
    </row>
    <row r="1403" spans="1:1">
      <c r="A1403" s="133" t="str">
        <f>IF(B1403="","",COUNT($A$2:A1402)+1)</f>
        <v/>
      </c>
    </row>
    <row r="1404" spans="1:1">
      <c r="A1404" s="133" t="str">
        <f>IF(B1404="","",COUNT($A$2:A1403)+1)</f>
        <v/>
      </c>
    </row>
    <row r="1405" spans="1:1">
      <c r="A1405" s="133" t="str">
        <f>IF(B1405="","",COUNT($A$2:A1404)+1)</f>
        <v/>
      </c>
    </row>
    <row r="1406" spans="1:1">
      <c r="A1406" s="133" t="str">
        <f>IF(B1406="","",COUNT($A$2:A1405)+1)</f>
        <v/>
      </c>
    </row>
    <row r="1407" spans="1:1">
      <c r="A1407" s="133" t="str">
        <f>IF(B1407="","",COUNT($A$2:A1406)+1)</f>
        <v/>
      </c>
    </row>
    <row r="1408" spans="1:1">
      <c r="A1408" s="133" t="str">
        <f>IF(B1408="","",COUNT($A$2:A1407)+1)</f>
        <v/>
      </c>
    </row>
    <row r="1409" spans="1:1">
      <c r="A1409" s="133" t="str">
        <f>IF(B1409="","",COUNT($A$2:A1408)+1)</f>
        <v/>
      </c>
    </row>
    <row r="1410" spans="1:1">
      <c r="A1410" s="133" t="str">
        <f>IF(B1410="","",COUNT($A$2:A1409)+1)</f>
        <v/>
      </c>
    </row>
    <row r="1411" spans="1:1">
      <c r="A1411" s="133" t="str">
        <f>IF(B1411="","",COUNT($A$2:A1410)+1)</f>
        <v/>
      </c>
    </row>
    <row r="1412" spans="1:1">
      <c r="A1412" s="133" t="str">
        <f>IF(B1412="","",COUNT($A$2:A1411)+1)</f>
        <v/>
      </c>
    </row>
    <row r="1413" spans="1:1">
      <c r="A1413" s="133" t="str">
        <f>IF(B1413="","",COUNT($A$2:A1412)+1)</f>
        <v/>
      </c>
    </row>
    <row r="1414" spans="1:1">
      <c r="A1414" s="133" t="str">
        <f>IF(B1414="","",COUNT($A$2:A1413)+1)</f>
        <v/>
      </c>
    </row>
    <row r="1415" spans="1:1">
      <c r="A1415" s="133" t="str">
        <f>IF(B1415="","",COUNT($A$2:A1414)+1)</f>
        <v/>
      </c>
    </row>
    <row r="1416" spans="1:1">
      <c r="A1416" s="133" t="str">
        <f>IF(B1416="","",COUNT($A$2:A1415)+1)</f>
        <v/>
      </c>
    </row>
    <row r="1417" spans="1:1">
      <c r="A1417" s="133" t="str">
        <f>IF(B1417="","",COUNT($A$2:A1416)+1)</f>
        <v/>
      </c>
    </row>
    <row r="1418" spans="1:1">
      <c r="A1418" s="133" t="str">
        <f>IF(B1418="","",COUNT($A$2:A1417)+1)</f>
        <v/>
      </c>
    </row>
    <row r="1419" spans="1:1">
      <c r="A1419" s="133" t="str">
        <f>IF(B1419="","",COUNT($A$2:A1418)+1)</f>
        <v/>
      </c>
    </row>
    <row r="1420" spans="1:1">
      <c r="A1420" s="133" t="str">
        <f>IF(B1420="","",COUNT($A$2:A1419)+1)</f>
        <v/>
      </c>
    </row>
    <row r="1421" spans="1:1">
      <c r="A1421" s="133" t="str">
        <f>IF(B1421="","",COUNT($A$2:A1420)+1)</f>
        <v/>
      </c>
    </row>
    <row r="1422" spans="1:1">
      <c r="A1422" s="133" t="str">
        <f>IF(B1422="","",COUNT($A$2:A1421)+1)</f>
        <v/>
      </c>
    </row>
    <row r="1423" spans="1:1">
      <c r="A1423" s="133" t="str">
        <f>IF(B1423="","",COUNT($A$2:A1422)+1)</f>
        <v/>
      </c>
    </row>
    <row r="1424" spans="1:1">
      <c r="A1424" s="133" t="str">
        <f>IF(B1424="","",COUNT($A$2:A1423)+1)</f>
        <v/>
      </c>
    </row>
    <row r="1425" spans="1:1">
      <c r="A1425" s="133" t="str">
        <f>IF(B1425="","",COUNT($A$2:A1424)+1)</f>
        <v/>
      </c>
    </row>
    <row r="1426" spans="1:1">
      <c r="A1426" s="133" t="str">
        <f>IF(B1426="","",COUNT($A$2:A1425)+1)</f>
        <v/>
      </c>
    </row>
    <row r="1427" spans="1:1">
      <c r="A1427" s="133" t="str">
        <f>IF(B1427="","",COUNT($A$2:A1426)+1)</f>
        <v/>
      </c>
    </row>
    <row r="1428" spans="1:1">
      <c r="A1428" s="133" t="str">
        <f>IF(B1428="","",COUNT($A$2:A1427)+1)</f>
        <v/>
      </c>
    </row>
    <row r="1429" spans="1:1">
      <c r="A1429" s="133" t="str">
        <f>IF(B1429="","",COUNT($A$2:A1428)+1)</f>
        <v/>
      </c>
    </row>
    <row r="1430" spans="1:1">
      <c r="A1430" s="133" t="str">
        <f>IF(B1430="","",COUNT($A$2:A1429)+1)</f>
        <v/>
      </c>
    </row>
    <row r="1431" spans="1:1">
      <c r="A1431" s="133" t="str">
        <f>IF(B1431="","",COUNT($A$2:A1430)+1)</f>
        <v/>
      </c>
    </row>
    <row r="1432" spans="1:1">
      <c r="A1432" s="133" t="str">
        <f>IF(B1432="","",COUNT($A$2:A1431)+1)</f>
        <v/>
      </c>
    </row>
    <row r="1433" spans="1:1">
      <c r="A1433" s="133" t="str">
        <f>IF(B1433="","",COUNT($A$2:A1432)+1)</f>
        <v/>
      </c>
    </row>
    <row r="1434" spans="1:1">
      <c r="A1434" s="133" t="str">
        <f>IF(B1434="","",COUNT($A$2:A1433)+1)</f>
        <v/>
      </c>
    </row>
    <row r="1435" spans="1:1">
      <c r="A1435" s="133" t="str">
        <f>IF(B1435="","",COUNT($A$2:A1434)+1)</f>
        <v/>
      </c>
    </row>
    <row r="1436" spans="1:1">
      <c r="A1436" s="133" t="str">
        <f>IF(B1436="","",COUNT($A$2:A1435)+1)</f>
        <v/>
      </c>
    </row>
    <row r="1437" spans="1:1">
      <c r="A1437" s="133" t="str">
        <f>IF(B1437="","",COUNT($A$2:A1436)+1)</f>
        <v/>
      </c>
    </row>
    <row r="1438" spans="1:1">
      <c r="A1438" s="133" t="str">
        <f>IF(B1438="","",COUNT($A$2:A1437)+1)</f>
        <v/>
      </c>
    </row>
    <row r="1439" spans="1:1">
      <c r="A1439" s="133" t="str">
        <f>IF(B1439="","",COUNT($A$2:A1438)+1)</f>
        <v/>
      </c>
    </row>
    <row r="1440" spans="1:1">
      <c r="A1440" s="133" t="str">
        <f>IF(B1440="","",COUNT($A$2:A1439)+1)</f>
        <v/>
      </c>
    </row>
    <row r="1441" spans="1:1">
      <c r="A1441" s="133" t="str">
        <f>IF(B1441="","",COUNT($A$2:A1440)+1)</f>
        <v/>
      </c>
    </row>
    <row r="1442" spans="1:1">
      <c r="A1442" s="133" t="str">
        <f>IF(B1442="","",COUNT($A$2:A1441)+1)</f>
        <v/>
      </c>
    </row>
    <row r="1443" spans="1:1">
      <c r="A1443" s="133" t="str">
        <f>IF(B1443="","",COUNT($A$2:A1442)+1)</f>
        <v/>
      </c>
    </row>
    <row r="1444" spans="1:1">
      <c r="A1444" s="133" t="str">
        <f>IF(B1444="","",COUNT($A$2:A1443)+1)</f>
        <v/>
      </c>
    </row>
    <row r="1445" spans="1:1">
      <c r="A1445" s="133" t="str">
        <f>IF(B1445="","",COUNT($A$2:A1444)+1)</f>
        <v/>
      </c>
    </row>
    <row r="1446" spans="1:1">
      <c r="A1446" s="133" t="str">
        <f>IF(B1446="","",COUNT($A$2:A1445)+1)</f>
        <v/>
      </c>
    </row>
    <row r="1447" spans="1:1">
      <c r="A1447" s="133" t="str">
        <f>IF(B1447="","",COUNT($A$2:A1446)+1)</f>
        <v/>
      </c>
    </row>
    <row r="1448" spans="1:1">
      <c r="A1448" s="133" t="str">
        <f>IF(B1448="","",COUNT($A$2:A1447)+1)</f>
        <v/>
      </c>
    </row>
    <row r="1449" spans="1:1">
      <c r="A1449" s="133" t="str">
        <f>IF(B1449="","",COUNT($A$2:A1448)+1)</f>
        <v/>
      </c>
    </row>
    <row r="1450" spans="1:1">
      <c r="A1450" s="133" t="str">
        <f>IF(B1450="","",COUNT($A$2:A1449)+1)</f>
        <v/>
      </c>
    </row>
    <row r="1451" spans="1:1">
      <c r="A1451" s="133" t="str">
        <f>IF(B1451="","",COUNT($A$2:A1450)+1)</f>
        <v/>
      </c>
    </row>
    <row r="1452" spans="1:1">
      <c r="A1452" s="133" t="str">
        <f>IF(B1452="","",COUNT($A$2:A1451)+1)</f>
        <v/>
      </c>
    </row>
    <row r="1453" spans="1:1">
      <c r="A1453" s="133" t="str">
        <f>IF(B1453="","",COUNT($A$2:A1452)+1)</f>
        <v/>
      </c>
    </row>
    <row r="1454" spans="1:1">
      <c r="A1454" s="133" t="str">
        <f>IF(B1454="","",COUNT($A$2:A1453)+1)</f>
        <v/>
      </c>
    </row>
    <row r="1455" spans="1:1">
      <c r="A1455" s="133" t="str">
        <f>IF(B1455="","",COUNT($A$2:A1454)+1)</f>
        <v/>
      </c>
    </row>
    <row r="1456" spans="1:1">
      <c r="A1456" s="133" t="str">
        <f>IF(B1456="","",COUNT($A$2:A1455)+1)</f>
        <v/>
      </c>
    </row>
    <row r="1457" spans="1:1">
      <c r="A1457" s="133" t="str">
        <f>IF(B1457="","",COUNT($A$2:A1456)+1)</f>
        <v/>
      </c>
    </row>
    <row r="1458" spans="1:1">
      <c r="A1458" s="133" t="str">
        <f>IF(B1458="","",COUNT($A$2:A1457)+1)</f>
        <v/>
      </c>
    </row>
    <row r="1459" spans="1:1">
      <c r="A1459" s="133" t="str">
        <f>IF(B1459="","",COUNT($A$2:A1458)+1)</f>
        <v/>
      </c>
    </row>
    <row r="1460" spans="1:1">
      <c r="A1460" s="133" t="str">
        <f>IF(B1460="","",COUNT($A$2:A1459)+1)</f>
        <v/>
      </c>
    </row>
    <row r="1461" spans="1:1">
      <c r="A1461" s="133" t="str">
        <f>IF(B1461="","",COUNT($A$2:A1460)+1)</f>
        <v/>
      </c>
    </row>
    <row r="1462" spans="1:1">
      <c r="A1462" s="133" t="str">
        <f>IF(B1462="","",COUNT($A$2:A1461)+1)</f>
        <v/>
      </c>
    </row>
    <row r="1463" spans="1:1">
      <c r="A1463" s="133" t="str">
        <f>IF(B1463="","",COUNT($A$2:A1462)+1)</f>
        <v/>
      </c>
    </row>
    <row r="1464" spans="1:1">
      <c r="A1464" s="133" t="str">
        <f>IF(B1464="","",COUNT($A$2:A1463)+1)</f>
        <v/>
      </c>
    </row>
    <row r="1465" spans="1:1">
      <c r="A1465" s="133" t="str">
        <f>IF(B1465="","",COUNT($A$2:A1464)+1)</f>
        <v/>
      </c>
    </row>
    <row r="1466" spans="1:1">
      <c r="A1466" s="133" t="str">
        <f>IF(B1466="","",COUNT($A$2:A1465)+1)</f>
        <v/>
      </c>
    </row>
    <row r="1467" spans="1:1">
      <c r="A1467" s="133" t="str">
        <f>IF(B1467="","",COUNT($A$2:A1466)+1)</f>
        <v/>
      </c>
    </row>
    <row r="1468" spans="1:1">
      <c r="A1468" s="133" t="str">
        <f>IF(B1468="","",COUNT($A$2:A1467)+1)</f>
        <v/>
      </c>
    </row>
    <row r="1469" spans="1:1">
      <c r="A1469" s="133" t="str">
        <f>IF(B1469="","",COUNT($A$2:A1468)+1)</f>
        <v/>
      </c>
    </row>
    <row r="1470" spans="1:1">
      <c r="A1470" s="133" t="str">
        <f>IF(B1470="","",COUNT($A$2:A1469)+1)</f>
        <v/>
      </c>
    </row>
    <row r="1471" spans="1:1">
      <c r="A1471" s="133" t="str">
        <f>IF(B1471="","",COUNT($A$2:A1470)+1)</f>
        <v/>
      </c>
    </row>
    <row r="1472" spans="1:1">
      <c r="A1472" s="133" t="str">
        <f>IF(B1472="","",COUNT($A$2:A1471)+1)</f>
        <v/>
      </c>
    </row>
    <row r="1473" spans="1:1">
      <c r="A1473" s="133" t="str">
        <f>IF(B1473="","",COUNT($A$2:A1472)+1)</f>
        <v/>
      </c>
    </row>
    <row r="1474" spans="1:1">
      <c r="A1474" s="133" t="str">
        <f>IF(B1474="","",COUNT($A$2:A1473)+1)</f>
        <v/>
      </c>
    </row>
    <row r="1475" spans="1:1">
      <c r="A1475" s="133" t="str">
        <f>IF(B1475="","",COUNT($A$2:A1474)+1)</f>
        <v/>
      </c>
    </row>
    <row r="1476" spans="1:1">
      <c r="A1476" s="133" t="str">
        <f>IF(B1476="","",COUNT($A$2:A1475)+1)</f>
        <v/>
      </c>
    </row>
    <row r="1477" spans="1:1">
      <c r="A1477" s="133" t="str">
        <f>IF(B1477="","",COUNT($A$2:A1476)+1)</f>
        <v/>
      </c>
    </row>
    <row r="1478" spans="1:1">
      <c r="A1478" s="133" t="str">
        <f>IF(B1478="","",COUNT($A$2:A1477)+1)</f>
        <v/>
      </c>
    </row>
    <row r="1479" spans="1:1">
      <c r="A1479" s="133" t="str">
        <f>IF(B1479="","",COUNT($A$2:A1478)+1)</f>
        <v/>
      </c>
    </row>
    <row r="1480" spans="1:1">
      <c r="A1480" s="133" t="str">
        <f>IF(B1480="","",COUNT($A$2:A1479)+1)</f>
        <v/>
      </c>
    </row>
    <row r="1481" spans="1:1">
      <c r="A1481" s="133" t="str">
        <f>IF(B1481="","",COUNT($A$2:A1480)+1)</f>
        <v/>
      </c>
    </row>
    <row r="1482" spans="1:1">
      <c r="A1482" s="133" t="str">
        <f>IF(B1482="","",COUNT($A$2:A1481)+1)</f>
        <v/>
      </c>
    </row>
    <row r="1483" spans="1:1">
      <c r="A1483" s="133" t="str">
        <f>IF(B1483="","",COUNT($A$2:A1482)+1)</f>
        <v/>
      </c>
    </row>
    <row r="1484" spans="1:1">
      <c r="A1484" s="133" t="str">
        <f>IF(B1484="","",COUNT($A$2:A1483)+1)</f>
        <v/>
      </c>
    </row>
    <row r="1485" spans="1:1">
      <c r="A1485" s="133" t="str">
        <f>IF(B1485="","",COUNT($A$2:A1484)+1)</f>
        <v/>
      </c>
    </row>
    <row r="1486" spans="1:1">
      <c r="A1486" s="133" t="str">
        <f>IF(B1486="","",COUNT($A$2:A1485)+1)</f>
        <v/>
      </c>
    </row>
    <row r="1487" spans="1:1">
      <c r="A1487" s="133" t="str">
        <f>IF(B1487="","",COUNT($A$2:A1486)+1)</f>
        <v/>
      </c>
    </row>
    <row r="1488" spans="1:1">
      <c r="A1488" s="133" t="str">
        <f>IF(B1488="","",COUNT($A$2:A1487)+1)</f>
        <v/>
      </c>
    </row>
    <row r="1489" spans="1:1">
      <c r="A1489" s="133" t="str">
        <f>IF(B1489="","",COUNT($A$2:A1488)+1)</f>
        <v/>
      </c>
    </row>
    <row r="1490" spans="1:1">
      <c r="A1490" s="133" t="str">
        <f>IF(B1490="","",COUNT($A$2:A1489)+1)</f>
        <v/>
      </c>
    </row>
    <row r="1491" spans="1:1">
      <c r="A1491" s="133" t="str">
        <f>IF(B1491="","",COUNT($A$2:A1490)+1)</f>
        <v/>
      </c>
    </row>
    <row r="1492" spans="1:1">
      <c r="A1492" s="133" t="str">
        <f>IF(B1492="","",COUNT($A$2:A1491)+1)</f>
        <v/>
      </c>
    </row>
    <row r="1493" spans="1:1">
      <c r="A1493" s="133" t="str">
        <f>IF(B1493="","",COUNT($A$2:A1492)+1)</f>
        <v/>
      </c>
    </row>
    <row r="1494" spans="1:1">
      <c r="A1494" s="133" t="str">
        <f>IF(B1494="","",COUNT($A$2:A1493)+1)</f>
        <v/>
      </c>
    </row>
    <row r="1495" spans="1:1">
      <c r="A1495" s="133" t="str">
        <f>IF(B1495="","",COUNT($A$2:A1494)+1)</f>
        <v/>
      </c>
    </row>
    <row r="1496" spans="1:1">
      <c r="A1496" s="133" t="str">
        <f>IF(B1496="","",COUNT($A$2:A1495)+1)</f>
        <v/>
      </c>
    </row>
    <row r="1497" spans="1:1">
      <c r="A1497" s="133" t="str">
        <f>IF(B1497="","",COUNT($A$2:A1496)+1)</f>
        <v/>
      </c>
    </row>
    <row r="1498" spans="1:1">
      <c r="A1498" s="133" t="str">
        <f>IF(B1498="","",COUNT($A$2:A1497)+1)</f>
        <v/>
      </c>
    </row>
    <row r="1499" spans="1:1">
      <c r="A1499" s="133" t="str">
        <f>IF(B1499="","",COUNT($A$2:A1498)+1)</f>
        <v/>
      </c>
    </row>
    <row r="1500" spans="1:1">
      <c r="A1500" s="133" t="str">
        <f>IF(B1500="","",COUNT($A$2:A1499)+1)</f>
        <v/>
      </c>
    </row>
    <row r="1501" spans="1:1">
      <c r="A1501" s="133" t="str">
        <f>IF(B1501="","",COUNT($A$2:A1500)+1)</f>
        <v/>
      </c>
    </row>
    <row r="1502" spans="1:1">
      <c r="A1502" s="133" t="str">
        <f>IF(B1502="","",COUNT($A$2:A1501)+1)</f>
        <v/>
      </c>
    </row>
    <row r="1503" spans="1:1">
      <c r="A1503" s="133" t="str">
        <f>IF(B1503="","",COUNT($A$2:A1502)+1)</f>
        <v/>
      </c>
    </row>
    <row r="1504" spans="1:1">
      <c r="A1504" s="133" t="str">
        <f>IF(B1504="","",COUNT($A$2:A1503)+1)</f>
        <v/>
      </c>
    </row>
    <row r="1505" spans="1:1">
      <c r="A1505" s="133" t="str">
        <f>IF(B1505="","",COUNT($A$2:A1504)+1)</f>
        <v/>
      </c>
    </row>
    <row r="1506" spans="1:1">
      <c r="A1506" s="133" t="str">
        <f>IF(B1506="","",COUNT($A$2:A1505)+1)</f>
        <v/>
      </c>
    </row>
    <row r="1507" spans="1:1">
      <c r="A1507" s="133" t="str">
        <f>IF(B1507="","",COUNT($A$2:A1506)+1)</f>
        <v/>
      </c>
    </row>
    <row r="1508" spans="1:1">
      <c r="A1508" s="133" t="str">
        <f>IF(B1508="","",COUNT($A$2:A1507)+1)</f>
        <v/>
      </c>
    </row>
    <row r="1509" spans="1:1">
      <c r="A1509" s="133" t="str">
        <f>IF(B1509="","",COUNT($A$2:A1508)+1)</f>
        <v/>
      </c>
    </row>
    <row r="1510" spans="1:1">
      <c r="A1510" s="133" t="str">
        <f>IF(B1510="","",COUNT($A$2:A1509)+1)</f>
        <v/>
      </c>
    </row>
    <row r="1511" spans="1:1">
      <c r="A1511" s="133" t="str">
        <f>IF(B1511="","",COUNT($A$2:A1510)+1)</f>
        <v/>
      </c>
    </row>
    <row r="1512" spans="1:1">
      <c r="A1512" s="133" t="str">
        <f>IF(B1512="","",COUNT($A$2:A1511)+1)</f>
        <v/>
      </c>
    </row>
    <row r="1513" spans="1:1">
      <c r="A1513" s="133" t="str">
        <f>IF(B1513="","",COUNT($A$2:A1512)+1)</f>
        <v/>
      </c>
    </row>
    <row r="1514" spans="1:1">
      <c r="A1514" s="133" t="str">
        <f>IF(B1514="","",COUNT($A$2:A1513)+1)</f>
        <v/>
      </c>
    </row>
    <row r="1515" spans="1:1">
      <c r="A1515" s="133" t="str">
        <f>IF(B1515="","",COUNT($A$2:A1514)+1)</f>
        <v/>
      </c>
    </row>
    <row r="1516" spans="1:1">
      <c r="A1516" s="133" t="str">
        <f>IF(B1516="","",COUNT($A$2:A1515)+1)</f>
        <v/>
      </c>
    </row>
    <row r="1517" spans="1:1">
      <c r="A1517" s="133" t="str">
        <f>IF(B1517="","",COUNT($A$2:A1516)+1)</f>
        <v/>
      </c>
    </row>
    <row r="1518" spans="1:1">
      <c r="A1518" s="133" t="str">
        <f>IF(B1518="","",COUNT($A$2:A1517)+1)</f>
        <v/>
      </c>
    </row>
    <row r="1519" spans="1:1">
      <c r="A1519" s="133" t="str">
        <f>IF(B1519="","",COUNT($A$2:A1518)+1)</f>
        <v/>
      </c>
    </row>
    <row r="1520" spans="1:1">
      <c r="A1520" s="133" t="str">
        <f>IF(B1520="","",COUNT($A$2:A1519)+1)</f>
        <v/>
      </c>
    </row>
    <row r="1521" spans="1:1">
      <c r="A1521" s="133" t="str">
        <f>IF(B1521="","",COUNT($A$2:A1520)+1)</f>
        <v/>
      </c>
    </row>
    <row r="1522" spans="1:1">
      <c r="A1522" s="133" t="str">
        <f>IF(B1522="","",COUNT($A$2:A1521)+1)</f>
        <v/>
      </c>
    </row>
    <row r="1523" spans="1:1">
      <c r="A1523" s="133" t="str">
        <f>IF(B1523="","",COUNT($A$2:A1522)+1)</f>
        <v/>
      </c>
    </row>
    <row r="1524" spans="1:1">
      <c r="A1524" s="133" t="str">
        <f>IF(B1524="","",COUNT($A$2:A1523)+1)</f>
        <v/>
      </c>
    </row>
    <row r="1525" spans="1:1">
      <c r="A1525" s="133" t="str">
        <f>IF(B1525="","",COUNT($A$2:A1524)+1)</f>
        <v/>
      </c>
    </row>
    <row r="1526" spans="1:1">
      <c r="A1526" s="133" t="str">
        <f>IF(B1526="","",COUNT($A$2:A1525)+1)</f>
        <v/>
      </c>
    </row>
    <row r="1527" spans="1:1">
      <c r="A1527" s="133" t="str">
        <f>IF(B1527="","",COUNT($A$2:A1526)+1)</f>
        <v/>
      </c>
    </row>
    <row r="1528" spans="1:1">
      <c r="A1528" s="133" t="str">
        <f>IF(B1528="","",COUNT($A$2:A1527)+1)</f>
        <v/>
      </c>
    </row>
    <row r="1529" spans="1:1">
      <c r="A1529" s="133" t="str">
        <f>IF(B1529="","",COUNT($A$2:A1528)+1)</f>
        <v/>
      </c>
    </row>
    <row r="1530" spans="1:1">
      <c r="A1530" s="133" t="str">
        <f>IF(B1530="","",COUNT($A$2:A1529)+1)</f>
        <v/>
      </c>
    </row>
    <row r="1531" spans="1:1">
      <c r="A1531" s="133" t="str">
        <f>IF(B1531="","",COUNT($A$2:A1530)+1)</f>
        <v/>
      </c>
    </row>
    <row r="1532" spans="1:1">
      <c r="A1532" s="133" t="str">
        <f>IF(B1532="","",COUNT($A$2:A1531)+1)</f>
        <v/>
      </c>
    </row>
    <row r="1533" spans="1:1">
      <c r="A1533" s="133" t="str">
        <f>IF(B1533="","",COUNT($A$2:A1532)+1)</f>
        <v/>
      </c>
    </row>
    <row r="1534" spans="1:1">
      <c r="A1534" s="133" t="str">
        <f>IF(B1534="","",COUNT($A$2:A1533)+1)</f>
        <v/>
      </c>
    </row>
    <row r="1535" spans="1:1">
      <c r="A1535" s="133" t="str">
        <f>IF(B1535="","",COUNT($A$2:A1534)+1)</f>
        <v/>
      </c>
    </row>
    <row r="1536" spans="1:1">
      <c r="A1536" s="133" t="str">
        <f>IF(B1536="","",COUNT($A$2:A1535)+1)</f>
        <v/>
      </c>
    </row>
    <row r="1537" spans="1:1">
      <c r="A1537" s="133" t="str">
        <f>IF(B1537="","",COUNT($A$2:A1536)+1)</f>
        <v/>
      </c>
    </row>
    <row r="1538" spans="1:1">
      <c r="A1538" s="133" t="str">
        <f>IF(B1538="","",COUNT($A$2:A1537)+1)</f>
        <v/>
      </c>
    </row>
    <row r="1539" spans="1:1">
      <c r="A1539" s="133" t="str">
        <f>IF(B1539="","",COUNT($A$2:A1538)+1)</f>
        <v/>
      </c>
    </row>
    <row r="1540" spans="1:1">
      <c r="A1540" s="133" t="str">
        <f>IF(B1540="","",COUNT($A$2:A1539)+1)</f>
        <v/>
      </c>
    </row>
    <row r="1541" spans="1:1">
      <c r="A1541" s="133" t="str">
        <f>IF(B1541="","",COUNT($A$2:A1540)+1)</f>
        <v/>
      </c>
    </row>
    <row r="1542" spans="1:1">
      <c r="A1542" s="133" t="str">
        <f>IF(B1542="","",COUNT($A$2:A1541)+1)</f>
        <v/>
      </c>
    </row>
    <row r="1543" spans="1:1">
      <c r="A1543" s="133" t="str">
        <f>IF(B1543="","",COUNT($A$2:A1542)+1)</f>
        <v/>
      </c>
    </row>
    <row r="1544" spans="1:1">
      <c r="A1544" s="133" t="str">
        <f>IF(B1544="","",COUNT($A$2:A1543)+1)</f>
        <v/>
      </c>
    </row>
    <row r="1545" spans="1:1">
      <c r="A1545" s="133" t="str">
        <f>IF(B1545="","",COUNT($A$2:A1544)+1)</f>
        <v/>
      </c>
    </row>
    <row r="1546" spans="1:1">
      <c r="A1546" s="133" t="str">
        <f>IF(B1546="","",COUNT($A$2:A1545)+1)</f>
        <v/>
      </c>
    </row>
    <row r="1547" spans="1:1">
      <c r="A1547" s="133" t="str">
        <f>IF(B1547="","",COUNT($A$2:A1546)+1)</f>
        <v/>
      </c>
    </row>
    <row r="1548" spans="1:1">
      <c r="A1548" s="133" t="str">
        <f>IF(B1548="","",COUNT($A$2:A1547)+1)</f>
        <v/>
      </c>
    </row>
    <row r="1549" spans="1:1">
      <c r="A1549" s="133" t="str">
        <f>IF(B1549="","",COUNT($A$2:A1548)+1)</f>
        <v/>
      </c>
    </row>
    <row r="1550" spans="1:1">
      <c r="A1550" s="133" t="str">
        <f>IF(B1550="","",COUNT($A$2:A1549)+1)</f>
        <v/>
      </c>
    </row>
    <row r="1551" spans="1:1">
      <c r="A1551" s="133" t="str">
        <f>IF(B1551="","",COUNT($A$2:A1550)+1)</f>
        <v/>
      </c>
    </row>
    <row r="1552" spans="1:1">
      <c r="A1552" s="133" t="str">
        <f>IF(B1552="","",COUNT($A$2:A1551)+1)</f>
        <v/>
      </c>
    </row>
    <row r="1553" spans="1:1">
      <c r="A1553" s="133" t="str">
        <f>IF(B1553="","",COUNT($A$2:A1552)+1)</f>
        <v/>
      </c>
    </row>
    <row r="1554" spans="1:1">
      <c r="A1554" s="133" t="str">
        <f>IF(B1554="","",COUNT($A$2:A1553)+1)</f>
        <v/>
      </c>
    </row>
    <row r="1555" spans="1:1">
      <c r="A1555" s="133" t="str">
        <f>IF(B1555="","",COUNT($A$2:A1554)+1)</f>
        <v/>
      </c>
    </row>
    <row r="1556" spans="1:1">
      <c r="A1556" s="133" t="str">
        <f>IF(B1556="","",COUNT($A$2:A1555)+1)</f>
        <v/>
      </c>
    </row>
    <row r="1557" spans="1:1">
      <c r="A1557" s="133" t="str">
        <f>IF(B1557="","",COUNT($A$2:A1556)+1)</f>
        <v/>
      </c>
    </row>
    <row r="1558" spans="1:1">
      <c r="A1558" s="133" t="str">
        <f>IF(B1558="","",COUNT($A$2:A1557)+1)</f>
        <v/>
      </c>
    </row>
    <row r="1559" spans="1:1">
      <c r="A1559" s="133" t="str">
        <f>IF(B1559="","",COUNT($A$2:A1558)+1)</f>
        <v/>
      </c>
    </row>
    <row r="1560" spans="1:1">
      <c r="A1560" s="133" t="str">
        <f>IF(B1560="","",COUNT($A$2:A1559)+1)</f>
        <v/>
      </c>
    </row>
    <row r="1561" spans="1:1">
      <c r="A1561" s="133" t="str">
        <f>IF(B1561="","",COUNT($A$2:A1560)+1)</f>
        <v/>
      </c>
    </row>
    <row r="1562" spans="1:1">
      <c r="A1562" s="133" t="str">
        <f>IF(B1562="","",COUNT($A$2:A1561)+1)</f>
        <v/>
      </c>
    </row>
    <row r="1563" spans="1:1">
      <c r="A1563" s="133" t="str">
        <f>IF(B1563="","",COUNT($A$2:A1562)+1)</f>
        <v/>
      </c>
    </row>
    <row r="1564" spans="1:1">
      <c r="A1564" s="133" t="str">
        <f>IF(B1564="","",COUNT($A$2:A1563)+1)</f>
        <v/>
      </c>
    </row>
    <row r="1565" spans="1:1">
      <c r="A1565" s="133" t="str">
        <f>IF(B1565="","",COUNT($A$2:A1564)+1)</f>
        <v/>
      </c>
    </row>
    <row r="1566" spans="1:1">
      <c r="A1566" s="133" t="str">
        <f>IF(B1566="","",COUNT($A$2:A1565)+1)</f>
        <v/>
      </c>
    </row>
    <row r="1567" spans="1:1">
      <c r="A1567" s="133" t="str">
        <f>IF(B1567="","",COUNT($A$2:A1566)+1)</f>
        <v/>
      </c>
    </row>
    <row r="1568" spans="1:1">
      <c r="A1568" s="133" t="str">
        <f>IF(B1568="","",COUNT($A$2:A1567)+1)</f>
        <v/>
      </c>
    </row>
    <row r="1569" spans="1:1">
      <c r="A1569" s="133" t="str">
        <f>IF(B1569="","",COUNT($A$2:A1568)+1)</f>
        <v/>
      </c>
    </row>
    <row r="1570" spans="1:1">
      <c r="A1570" s="133" t="str">
        <f>IF(B1570="","",COUNT($A$2:A1569)+1)</f>
        <v/>
      </c>
    </row>
    <row r="1571" spans="1:1">
      <c r="A1571" s="133" t="str">
        <f>IF(B1571="","",COUNT($A$2:A1570)+1)</f>
        <v/>
      </c>
    </row>
    <row r="1572" spans="1:1">
      <c r="A1572" s="133" t="str">
        <f>IF(B1572="","",COUNT($A$2:A1571)+1)</f>
        <v/>
      </c>
    </row>
    <row r="1573" spans="1:1">
      <c r="A1573" s="133" t="str">
        <f>IF(B1573="","",COUNT($A$2:A1572)+1)</f>
        <v/>
      </c>
    </row>
    <row r="1574" spans="1:1">
      <c r="A1574" s="133" t="str">
        <f>IF(B1574="","",COUNT($A$2:A1573)+1)</f>
        <v/>
      </c>
    </row>
    <row r="1575" spans="1:1">
      <c r="A1575" s="133" t="str">
        <f>IF(B1575="","",COUNT($A$2:A1574)+1)</f>
        <v/>
      </c>
    </row>
    <row r="1576" spans="1:1">
      <c r="A1576" s="133" t="str">
        <f>IF(B1576="","",COUNT($A$2:A1575)+1)</f>
        <v/>
      </c>
    </row>
    <row r="1577" spans="1:1">
      <c r="A1577" s="133" t="str">
        <f>IF(B1577="","",COUNT($A$2:A1576)+1)</f>
        <v/>
      </c>
    </row>
    <row r="1578" spans="1:1">
      <c r="A1578" s="133" t="str">
        <f>IF(B1578="","",COUNT($A$2:A1577)+1)</f>
        <v/>
      </c>
    </row>
    <row r="1579" spans="1:1">
      <c r="A1579" s="133" t="str">
        <f>IF(B1579="","",COUNT($A$2:A1578)+1)</f>
        <v/>
      </c>
    </row>
    <row r="1580" spans="1:1">
      <c r="A1580" s="133" t="str">
        <f>IF(B1580="","",COUNT($A$2:A1579)+1)</f>
        <v/>
      </c>
    </row>
    <row r="1581" spans="1:1">
      <c r="A1581" s="133" t="str">
        <f>IF(B1581="","",COUNT($A$2:A1580)+1)</f>
        <v/>
      </c>
    </row>
    <row r="1582" spans="1:1">
      <c r="A1582" s="133" t="str">
        <f>IF(B1582="","",COUNT($A$2:A1581)+1)</f>
        <v/>
      </c>
    </row>
    <row r="1583" spans="1:1">
      <c r="A1583" s="133" t="str">
        <f>IF(B1583="","",COUNT($A$2:A1582)+1)</f>
        <v/>
      </c>
    </row>
    <row r="1584" spans="1:1">
      <c r="A1584" s="133" t="str">
        <f>IF(B1584="","",COUNT($A$2:A1583)+1)</f>
        <v/>
      </c>
    </row>
    <row r="1585" spans="1:1">
      <c r="A1585" s="133" t="str">
        <f>IF(B1585="","",COUNT($A$2:A1584)+1)</f>
        <v/>
      </c>
    </row>
    <row r="1586" spans="1:1">
      <c r="A1586" s="133" t="str">
        <f>IF(B1586="","",COUNT($A$2:A1585)+1)</f>
        <v/>
      </c>
    </row>
    <row r="1587" spans="1:1">
      <c r="A1587" s="133" t="str">
        <f>IF(B1587="","",COUNT($A$2:A1586)+1)</f>
        <v/>
      </c>
    </row>
    <row r="1588" spans="1:1">
      <c r="A1588" s="133" t="str">
        <f>IF(B1588="","",COUNT($A$2:A1587)+1)</f>
        <v/>
      </c>
    </row>
    <row r="1589" spans="1:1">
      <c r="A1589" s="133" t="str">
        <f>IF(B1589="","",COUNT($A$2:A1588)+1)</f>
        <v/>
      </c>
    </row>
    <row r="1590" spans="1:1">
      <c r="A1590" s="133" t="str">
        <f>IF(B1590="","",COUNT($A$2:A1589)+1)</f>
        <v/>
      </c>
    </row>
    <row r="1591" spans="1:1">
      <c r="A1591" s="133" t="str">
        <f>IF(B1591="","",COUNT($A$2:A1590)+1)</f>
        <v/>
      </c>
    </row>
    <row r="1592" spans="1:1">
      <c r="A1592" s="133" t="str">
        <f>IF(B1592="","",COUNT($A$2:A1591)+1)</f>
        <v/>
      </c>
    </row>
    <row r="1593" spans="1:1">
      <c r="A1593" s="133" t="str">
        <f>IF(B1593="","",COUNT($A$2:A1592)+1)</f>
        <v/>
      </c>
    </row>
    <row r="1594" spans="1:1">
      <c r="A1594" s="133" t="str">
        <f>IF(B1594="","",COUNT($A$2:A1593)+1)</f>
        <v/>
      </c>
    </row>
    <row r="1595" spans="1:1">
      <c r="A1595" s="133" t="str">
        <f>IF(B1595="","",COUNT($A$2:A1594)+1)</f>
        <v/>
      </c>
    </row>
    <row r="1596" spans="1:1">
      <c r="A1596" s="133" t="str">
        <f>IF(B1596="","",COUNT($A$2:A1595)+1)</f>
        <v/>
      </c>
    </row>
    <row r="1597" spans="1:1">
      <c r="A1597" s="133" t="str">
        <f>IF(B1597="","",COUNT($A$2:A1596)+1)</f>
        <v/>
      </c>
    </row>
    <row r="1598" spans="1:1">
      <c r="A1598" s="133" t="str">
        <f>IF(B1598="","",COUNT($A$2:A1597)+1)</f>
        <v/>
      </c>
    </row>
    <row r="1599" spans="1:1">
      <c r="A1599" s="133" t="str">
        <f>IF(B1599="","",COUNT($A$2:A1598)+1)</f>
        <v/>
      </c>
    </row>
    <row r="1600" spans="1:1">
      <c r="A1600" s="133" t="str">
        <f>IF(B1600="","",COUNT($A$2:A1599)+1)</f>
        <v/>
      </c>
    </row>
    <row r="1601" spans="1:1">
      <c r="A1601" s="133" t="str">
        <f>IF(B1601="","",COUNT($A$2:A1600)+1)</f>
        <v/>
      </c>
    </row>
    <row r="1602" spans="1:1">
      <c r="A1602" s="133" t="str">
        <f>IF(B1602="","",COUNT($A$2:A1601)+1)</f>
        <v/>
      </c>
    </row>
    <row r="1603" spans="1:1">
      <c r="A1603" s="133" t="str">
        <f>IF(B1603="","",COUNT($A$2:A1602)+1)</f>
        <v/>
      </c>
    </row>
    <row r="1604" spans="1:1">
      <c r="A1604" s="133" t="str">
        <f>IF(B1604="","",COUNT($A$2:A1603)+1)</f>
        <v/>
      </c>
    </row>
    <row r="1605" spans="1:1">
      <c r="A1605" s="133" t="str">
        <f>IF(B1605="","",COUNT($A$2:A1604)+1)</f>
        <v/>
      </c>
    </row>
    <row r="1606" spans="1:1">
      <c r="A1606" s="133" t="str">
        <f>IF(B1606="","",COUNT($A$2:A1605)+1)</f>
        <v/>
      </c>
    </row>
    <row r="1607" spans="1:1">
      <c r="A1607" s="133" t="str">
        <f>IF(B1607="","",COUNT($A$2:A1606)+1)</f>
        <v/>
      </c>
    </row>
    <row r="1608" spans="1:1">
      <c r="A1608" s="133" t="str">
        <f>IF(B1608="","",COUNT($A$2:A1607)+1)</f>
        <v/>
      </c>
    </row>
    <row r="1609" spans="1:1">
      <c r="A1609" s="133" t="str">
        <f>IF(B1609="","",COUNT($A$2:A1608)+1)</f>
        <v/>
      </c>
    </row>
    <row r="1610" spans="1:1">
      <c r="A1610" s="133" t="str">
        <f>IF(B1610="","",COUNT($A$2:A1609)+1)</f>
        <v/>
      </c>
    </row>
    <row r="1611" spans="1:1">
      <c r="A1611" s="133" t="str">
        <f>IF(B1611="","",COUNT($A$2:A1610)+1)</f>
        <v/>
      </c>
    </row>
    <row r="1612" spans="1:1">
      <c r="A1612" s="133" t="str">
        <f>IF(B1612="","",COUNT($A$2:A1611)+1)</f>
        <v/>
      </c>
    </row>
    <row r="1613" spans="1:1">
      <c r="A1613" s="133" t="str">
        <f>IF(B1613="","",COUNT($A$2:A1612)+1)</f>
        <v/>
      </c>
    </row>
    <row r="1614" spans="1:1">
      <c r="A1614" s="133" t="str">
        <f>IF(B1614="","",COUNT($A$2:A1613)+1)</f>
        <v/>
      </c>
    </row>
    <row r="1615" spans="1:1">
      <c r="A1615" s="133" t="str">
        <f>IF(B1615="","",COUNT($A$2:A1614)+1)</f>
        <v/>
      </c>
    </row>
    <row r="1616" spans="1:1">
      <c r="A1616" s="133" t="str">
        <f>IF(B1616="","",COUNT($A$2:A1615)+1)</f>
        <v/>
      </c>
    </row>
    <row r="1617" spans="1:1">
      <c r="A1617" s="133" t="str">
        <f>IF(B1617="","",COUNT($A$2:A1616)+1)</f>
        <v/>
      </c>
    </row>
    <row r="1618" spans="1:1">
      <c r="A1618" s="133" t="str">
        <f>IF(B1618="","",COUNT($A$2:A1617)+1)</f>
        <v/>
      </c>
    </row>
    <row r="1619" spans="1:1">
      <c r="A1619" s="133" t="str">
        <f>IF(B1619="","",COUNT($A$2:A1618)+1)</f>
        <v/>
      </c>
    </row>
    <row r="1620" spans="1:1">
      <c r="A1620" s="133" t="str">
        <f>IF(B1620="","",COUNT($A$2:A1619)+1)</f>
        <v/>
      </c>
    </row>
    <row r="1621" spans="1:1">
      <c r="A1621" s="133" t="str">
        <f>IF(B1621="","",COUNT($A$2:A1620)+1)</f>
        <v/>
      </c>
    </row>
    <row r="1622" spans="1:1">
      <c r="A1622" s="133" t="str">
        <f>IF(B1622="","",COUNT($A$2:A1621)+1)</f>
        <v/>
      </c>
    </row>
    <row r="1623" spans="1:1">
      <c r="A1623" s="133" t="str">
        <f>IF(B1623="","",COUNT($A$2:A1622)+1)</f>
        <v/>
      </c>
    </row>
    <row r="1624" spans="1:1">
      <c r="A1624" s="133" t="str">
        <f>IF(B1624="","",COUNT($A$2:A1623)+1)</f>
        <v/>
      </c>
    </row>
    <row r="1625" spans="1:1">
      <c r="A1625" s="133" t="str">
        <f>IF(B1625="","",COUNT($A$2:A1624)+1)</f>
        <v/>
      </c>
    </row>
    <row r="1626" spans="1:1">
      <c r="A1626" s="133" t="str">
        <f>IF(B1626="","",COUNT($A$2:A1625)+1)</f>
        <v/>
      </c>
    </row>
    <row r="1627" spans="1:1">
      <c r="A1627" s="133" t="str">
        <f>IF(B1627="","",COUNT($A$2:A1626)+1)</f>
        <v/>
      </c>
    </row>
    <row r="1628" spans="1:1">
      <c r="A1628" s="133" t="str">
        <f>IF(B1628="","",COUNT($A$2:A1627)+1)</f>
        <v/>
      </c>
    </row>
    <row r="1629" spans="1:1">
      <c r="A1629" s="133" t="str">
        <f>IF(B1629="","",COUNT($A$2:A1628)+1)</f>
        <v/>
      </c>
    </row>
    <row r="1630" spans="1:1">
      <c r="A1630" s="133" t="str">
        <f>IF(B1630="","",COUNT($A$2:A1629)+1)</f>
        <v/>
      </c>
    </row>
    <row r="1631" spans="1:1">
      <c r="A1631" s="133" t="str">
        <f>IF(B1631="","",COUNT($A$2:A1630)+1)</f>
        <v/>
      </c>
    </row>
    <row r="1632" spans="1:1">
      <c r="A1632" s="133" t="str">
        <f>IF(B1632="","",COUNT($A$2:A1631)+1)</f>
        <v/>
      </c>
    </row>
    <row r="1633" spans="1:1">
      <c r="A1633" s="133" t="str">
        <f>IF(B1633="","",COUNT($A$2:A1632)+1)</f>
        <v/>
      </c>
    </row>
    <row r="1634" spans="1:1">
      <c r="A1634" s="133" t="str">
        <f>IF(B1634="","",COUNT($A$2:A1633)+1)</f>
        <v/>
      </c>
    </row>
    <row r="1635" spans="1:1">
      <c r="A1635" s="133" t="str">
        <f>IF(B1635="","",COUNT($A$2:A1634)+1)</f>
        <v/>
      </c>
    </row>
    <row r="1636" spans="1:1">
      <c r="A1636" s="133" t="str">
        <f>IF(B1636="","",COUNT($A$2:A1635)+1)</f>
        <v/>
      </c>
    </row>
    <row r="1637" spans="1:1">
      <c r="A1637" s="133" t="str">
        <f>IF(B1637="","",COUNT($A$2:A1636)+1)</f>
        <v/>
      </c>
    </row>
    <row r="1638" spans="1:1">
      <c r="A1638" s="133" t="str">
        <f>IF(B1638="","",COUNT($A$2:A1637)+1)</f>
        <v/>
      </c>
    </row>
    <row r="1639" spans="1:1">
      <c r="A1639" s="133" t="str">
        <f>IF(B1639="","",COUNT($A$2:A1638)+1)</f>
        <v/>
      </c>
    </row>
    <row r="1640" spans="1:1">
      <c r="A1640" s="133" t="str">
        <f>IF(B1640="","",COUNT($A$2:A1639)+1)</f>
        <v/>
      </c>
    </row>
    <row r="1641" spans="1:1">
      <c r="A1641" s="133" t="str">
        <f>IF(B1641="","",COUNT($A$2:A1640)+1)</f>
        <v/>
      </c>
    </row>
    <row r="1642" spans="1:1">
      <c r="A1642" s="133" t="str">
        <f>IF(B1642="","",COUNT($A$2:A1641)+1)</f>
        <v/>
      </c>
    </row>
    <row r="1643" spans="1:1">
      <c r="A1643" s="133" t="str">
        <f>IF(B1643="","",COUNT($A$2:A1642)+1)</f>
        <v/>
      </c>
    </row>
    <row r="1644" spans="1:1">
      <c r="A1644" s="133" t="str">
        <f>IF(B1644="","",COUNT($A$2:A1643)+1)</f>
        <v/>
      </c>
    </row>
    <row r="1645" spans="1:1">
      <c r="A1645" s="133" t="str">
        <f>IF(B1645="","",COUNT($A$2:A1644)+1)</f>
        <v/>
      </c>
    </row>
    <row r="1646" spans="1:1">
      <c r="A1646" s="133" t="str">
        <f>IF(B1646="","",COUNT($A$2:A1645)+1)</f>
        <v/>
      </c>
    </row>
    <row r="1647" spans="1:1">
      <c r="A1647" s="133" t="str">
        <f>IF(B1647="","",COUNT($A$2:A1646)+1)</f>
        <v/>
      </c>
    </row>
    <row r="1648" spans="1:1">
      <c r="A1648" s="133" t="str">
        <f>IF(B1648="","",COUNT($A$2:A1647)+1)</f>
        <v/>
      </c>
    </row>
    <row r="1649" spans="1:1">
      <c r="A1649" s="133" t="str">
        <f>IF(B1649="","",COUNT($A$2:A1648)+1)</f>
        <v/>
      </c>
    </row>
    <row r="1650" spans="1:1">
      <c r="A1650" s="133" t="str">
        <f>IF(B1650="","",COUNT($A$2:A1649)+1)</f>
        <v/>
      </c>
    </row>
    <row r="1651" spans="1:1">
      <c r="A1651" s="133" t="str">
        <f>IF(B1651="","",COUNT($A$2:A1650)+1)</f>
        <v/>
      </c>
    </row>
    <row r="1652" spans="1:1">
      <c r="A1652" s="133" t="str">
        <f>IF(B1652="","",COUNT($A$2:A1651)+1)</f>
        <v/>
      </c>
    </row>
    <row r="1653" spans="1:1">
      <c r="A1653" s="133" t="str">
        <f>IF(B1653="","",COUNT($A$2:A1652)+1)</f>
        <v/>
      </c>
    </row>
    <row r="1654" spans="1:1">
      <c r="A1654" s="133" t="str">
        <f>IF(B1654="","",COUNT($A$2:A1653)+1)</f>
        <v/>
      </c>
    </row>
    <row r="1655" spans="1:1">
      <c r="A1655" s="133" t="str">
        <f>IF(B1655="","",COUNT($A$2:A1654)+1)</f>
        <v/>
      </c>
    </row>
    <row r="1656" spans="1:1">
      <c r="A1656" s="133" t="str">
        <f>IF(B1656="","",COUNT($A$2:A1655)+1)</f>
        <v/>
      </c>
    </row>
    <row r="1657" spans="1:1">
      <c r="A1657" s="133" t="str">
        <f>IF(B1657="","",COUNT($A$2:A1656)+1)</f>
        <v/>
      </c>
    </row>
    <row r="1658" spans="1:1">
      <c r="A1658" s="133" t="str">
        <f>IF(B1658="","",COUNT($A$2:A1657)+1)</f>
        <v/>
      </c>
    </row>
    <row r="1659" spans="1:1">
      <c r="A1659" s="133" t="str">
        <f>IF(B1659="","",COUNT($A$2:A1658)+1)</f>
        <v/>
      </c>
    </row>
    <row r="1660" spans="1:1">
      <c r="A1660" s="133" t="str">
        <f>IF(B1660="","",COUNT($A$2:A1659)+1)</f>
        <v/>
      </c>
    </row>
    <row r="1661" spans="1:1">
      <c r="A1661" s="133" t="str">
        <f>IF(B1661="","",COUNT($A$2:A1660)+1)</f>
        <v/>
      </c>
    </row>
    <row r="1662" spans="1:1">
      <c r="A1662" s="133" t="str">
        <f>IF(B1662="","",COUNT($A$2:A1661)+1)</f>
        <v/>
      </c>
    </row>
    <row r="1663" spans="1:1">
      <c r="A1663" s="133" t="str">
        <f>IF(B1663="","",COUNT($A$2:A1662)+1)</f>
        <v/>
      </c>
    </row>
    <row r="1664" spans="1:1">
      <c r="A1664" s="133" t="str">
        <f>IF(B1664="","",COUNT($A$2:A1663)+1)</f>
        <v/>
      </c>
    </row>
    <row r="1665" spans="1:1">
      <c r="A1665" s="133" t="str">
        <f>IF(B1665="","",COUNT($A$2:A1664)+1)</f>
        <v/>
      </c>
    </row>
    <row r="1666" spans="1:1">
      <c r="A1666" s="133" t="str">
        <f>IF(B1666="","",COUNT($A$2:A1665)+1)</f>
        <v/>
      </c>
    </row>
    <row r="1667" spans="1:1">
      <c r="A1667" s="133" t="str">
        <f>IF(B1667="","",COUNT($A$2:A1666)+1)</f>
        <v/>
      </c>
    </row>
    <row r="1668" spans="1:1">
      <c r="A1668" s="133" t="str">
        <f>IF(B1668="","",COUNT($A$2:A1667)+1)</f>
        <v/>
      </c>
    </row>
    <row r="1669" spans="1:1">
      <c r="A1669" s="133" t="str">
        <f>IF(B1669="","",COUNT($A$2:A1668)+1)</f>
        <v/>
      </c>
    </row>
    <row r="1670" spans="1:1">
      <c r="A1670" s="133" t="str">
        <f>IF(B1670="","",COUNT($A$2:A1669)+1)</f>
        <v/>
      </c>
    </row>
    <row r="1671" spans="1:1">
      <c r="A1671" s="133" t="str">
        <f>IF(B1671="","",COUNT($A$2:A1670)+1)</f>
        <v/>
      </c>
    </row>
    <row r="1672" spans="1:1">
      <c r="A1672" s="133" t="str">
        <f>IF(B1672="","",COUNT($A$2:A1671)+1)</f>
        <v/>
      </c>
    </row>
    <row r="1673" spans="1:1">
      <c r="A1673" s="133" t="str">
        <f>IF(B1673="","",COUNT($A$2:A1672)+1)</f>
        <v/>
      </c>
    </row>
    <row r="1674" spans="1:1">
      <c r="A1674" s="133" t="str">
        <f>IF(B1674="","",COUNT($A$2:A1673)+1)</f>
        <v/>
      </c>
    </row>
    <row r="1675" spans="1:1">
      <c r="A1675" s="133" t="str">
        <f>IF(B1675="","",COUNT($A$2:A1674)+1)</f>
        <v/>
      </c>
    </row>
    <row r="1676" spans="1:1">
      <c r="A1676" s="133" t="str">
        <f>IF(B1676="","",COUNT($A$2:A1675)+1)</f>
        <v/>
      </c>
    </row>
    <row r="1677" spans="1:1">
      <c r="A1677" s="133" t="str">
        <f>IF(B1677="","",COUNT($A$2:A1676)+1)</f>
        <v/>
      </c>
    </row>
    <row r="1678" spans="1:1">
      <c r="A1678" s="133" t="str">
        <f>IF(B1678="","",COUNT($A$2:A1677)+1)</f>
        <v/>
      </c>
    </row>
    <row r="1679" spans="1:1">
      <c r="A1679" s="133" t="str">
        <f>IF(B1679="","",COUNT($A$2:A1678)+1)</f>
        <v/>
      </c>
    </row>
    <row r="1680" spans="1:1">
      <c r="A1680" s="133" t="str">
        <f>IF(B1680="","",COUNT($A$2:A1679)+1)</f>
        <v/>
      </c>
    </row>
    <row r="1681" spans="1:1">
      <c r="A1681" s="133" t="str">
        <f>IF(B1681="","",COUNT($A$2:A1680)+1)</f>
        <v/>
      </c>
    </row>
    <row r="1682" spans="1:1">
      <c r="A1682" s="133" t="str">
        <f>IF(B1682="","",COUNT($A$2:A1681)+1)</f>
        <v/>
      </c>
    </row>
    <row r="1683" spans="1:1">
      <c r="A1683" s="133" t="str">
        <f>IF(B1683="","",COUNT($A$2:A1682)+1)</f>
        <v/>
      </c>
    </row>
    <row r="1684" spans="1:1">
      <c r="A1684" s="133" t="str">
        <f>IF(B1684="","",COUNT($A$2:A1683)+1)</f>
        <v/>
      </c>
    </row>
    <row r="1685" spans="1:1">
      <c r="A1685" s="133" t="str">
        <f>IF(B1685="","",COUNT($A$2:A1684)+1)</f>
        <v/>
      </c>
    </row>
    <row r="1686" spans="1:1">
      <c r="A1686" s="133" t="str">
        <f>IF(B1686="","",COUNT($A$2:A1685)+1)</f>
        <v/>
      </c>
    </row>
    <row r="1687" spans="1:1">
      <c r="A1687" s="133" t="str">
        <f>IF(B1687="","",COUNT($A$2:A1686)+1)</f>
        <v/>
      </c>
    </row>
    <row r="1688" spans="1:1">
      <c r="A1688" s="133" t="str">
        <f>IF(B1688="","",COUNT($A$2:A1687)+1)</f>
        <v/>
      </c>
    </row>
    <row r="1689" spans="1:1">
      <c r="A1689" s="133" t="str">
        <f>IF(B1689="","",COUNT($A$2:A1688)+1)</f>
        <v/>
      </c>
    </row>
    <row r="1690" spans="1:1">
      <c r="A1690" s="133" t="str">
        <f>IF(B1690="","",COUNT($A$2:A1689)+1)</f>
        <v/>
      </c>
    </row>
    <row r="1691" spans="1:1">
      <c r="A1691" s="133" t="str">
        <f>IF(B1691="","",COUNT($A$2:A1690)+1)</f>
        <v/>
      </c>
    </row>
    <row r="1692" spans="1:1">
      <c r="A1692" s="133" t="str">
        <f>IF(B1692="","",COUNT($A$2:A1691)+1)</f>
        <v/>
      </c>
    </row>
    <row r="1693" spans="1:1">
      <c r="A1693" s="133" t="str">
        <f>IF(B1693="","",COUNT($A$2:A1692)+1)</f>
        <v/>
      </c>
    </row>
    <row r="1694" spans="1:1">
      <c r="A1694" s="133" t="str">
        <f>IF(B1694="","",COUNT($A$2:A1693)+1)</f>
        <v/>
      </c>
    </row>
    <row r="1695" spans="1:1">
      <c r="A1695" s="133" t="str">
        <f>IF(B1695="","",COUNT($A$2:A1694)+1)</f>
        <v/>
      </c>
    </row>
    <row r="1696" spans="1:1">
      <c r="A1696" s="133" t="str">
        <f>IF(B1696="","",COUNT($A$2:A1695)+1)</f>
        <v/>
      </c>
    </row>
    <row r="1697" spans="1:1">
      <c r="A1697" s="133" t="str">
        <f>IF(B1697="","",COUNT($A$2:A1696)+1)</f>
        <v/>
      </c>
    </row>
    <row r="1698" spans="1:1">
      <c r="A1698" s="133" t="str">
        <f>IF(B1698="","",COUNT($A$2:A1697)+1)</f>
        <v/>
      </c>
    </row>
    <row r="1699" spans="1:1">
      <c r="A1699" s="133" t="str">
        <f>IF(B1699="","",COUNT($A$2:A1698)+1)</f>
        <v/>
      </c>
    </row>
    <row r="1700" spans="1:1">
      <c r="A1700" s="133" t="str">
        <f>IF(B1700="","",COUNT($A$2:A1699)+1)</f>
        <v/>
      </c>
    </row>
    <row r="1701" spans="1:1">
      <c r="A1701" s="133" t="str">
        <f>IF(B1701="","",COUNT($A$2:A1700)+1)</f>
        <v/>
      </c>
    </row>
    <row r="1702" spans="1:1">
      <c r="A1702" s="133" t="str">
        <f>IF(B1702="","",COUNT($A$2:A1701)+1)</f>
        <v/>
      </c>
    </row>
    <row r="1703" spans="1:1">
      <c r="A1703" s="133" t="str">
        <f>IF(B1703="","",COUNT($A$2:A1702)+1)</f>
        <v/>
      </c>
    </row>
    <row r="1704" spans="1:1">
      <c r="A1704" s="133" t="str">
        <f>IF(B1704="","",COUNT($A$2:A1703)+1)</f>
        <v/>
      </c>
    </row>
    <row r="1705" spans="1:1">
      <c r="A1705" s="133" t="str">
        <f>IF(B1705="","",COUNT($A$2:A1704)+1)</f>
        <v/>
      </c>
    </row>
    <row r="1706" spans="1:1">
      <c r="A1706" s="133" t="str">
        <f>IF(B1706="","",COUNT($A$2:A1705)+1)</f>
        <v/>
      </c>
    </row>
    <row r="1707" spans="1:1">
      <c r="A1707" s="133" t="str">
        <f>IF(B1707="","",COUNT($A$2:A1706)+1)</f>
        <v/>
      </c>
    </row>
    <row r="1708" spans="1:1">
      <c r="A1708" s="133" t="str">
        <f>IF(B1708="","",COUNT($A$2:A1707)+1)</f>
        <v/>
      </c>
    </row>
    <row r="1709" spans="1:1">
      <c r="A1709" s="133" t="str">
        <f>IF(B1709="","",COUNT($A$2:A1708)+1)</f>
        <v/>
      </c>
    </row>
    <row r="1710" spans="1:1">
      <c r="A1710" s="133" t="str">
        <f>IF(B1710="","",COUNT($A$2:A1709)+1)</f>
        <v/>
      </c>
    </row>
    <row r="1711" spans="1:1">
      <c r="A1711" s="133" t="str">
        <f>IF(B1711="","",COUNT($A$2:A1710)+1)</f>
        <v/>
      </c>
    </row>
    <row r="1712" spans="1:1">
      <c r="A1712" s="133" t="str">
        <f>IF(B1712="","",COUNT($A$2:A1711)+1)</f>
        <v/>
      </c>
    </row>
    <row r="1713" spans="1:1">
      <c r="A1713" s="133" t="str">
        <f>IF(B1713="","",COUNT($A$2:A1712)+1)</f>
        <v/>
      </c>
    </row>
    <row r="1714" spans="1:1">
      <c r="A1714" s="133" t="str">
        <f>IF(B1714="","",COUNT($A$2:A1713)+1)</f>
        <v/>
      </c>
    </row>
    <row r="1715" spans="1:1">
      <c r="A1715" s="133" t="str">
        <f>IF(B1715="","",COUNT($A$2:A1714)+1)</f>
        <v/>
      </c>
    </row>
    <row r="1716" spans="1:1">
      <c r="A1716" s="133" t="str">
        <f>IF(B1716="","",COUNT($A$2:A1715)+1)</f>
        <v/>
      </c>
    </row>
    <row r="1717" spans="1:1">
      <c r="A1717" s="133" t="str">
        <f>IF(B1717="","",COUNT($A$2:A1716)+1)</f>
        <v/>
      </c>
    </row>
    <row r="1718" spans="1:1">
      <c r="A1718" s="133" t="str">
        <f>IF(B1718="","",COUNT($A$2:A1717)+1)</f>
        <v/>
      </c>
    </row>
    <row r="1719" spans="1:1">
      <c r="A1719" s="133" t="str">
        <f>IF(B1719="","",COUNT($A$2:A1718)+1)</f>
        <v/>
      </c>
    </row>
    <row r="1720" spans="1:1">
      <c r="A1720" s="133" t="str">
        <f>IF(B1720="","",COUNT($A$2:A1719)+1)</f>
        <v/>
      </c>
    </row>
    <row r="1721" spans="1:1">
      <c r="A1721" s="133" t="str">
        <f>IF(B1721="","",COUNT($A$2:A1720)+1)</f>
        <v/>
      </c>
    </row>
    <row r="1722" spans="1:1">
      <c r="A1722" s="133" t="str">
        <f>IF(B1722="","",COUNT($A$2:A1721)+1)</f>
        <v/>
      </c>
    </row>
    <row r="1723" spans="1:1">
      <c r="A1723" s="133" t="str">
        <f>IF(B1723="","",COUNT($A$2:A1722)+1)</f>
        <v/>
      </c>
    </row>
    <row r="1724" spans="1:1">
      <c r="A1724" s="133" t="str">
        <f>IF(B1724="","",COUNT($A$2:A1723)+1)</f>
        <v/>
      </c>
    </row>
    <row r="1725" spans="1:1">
      <c r="A1725" s="133" t="str">
        <f>IF(B1725="","",COUNT($A$2:A1724)+1)</f>
        <v/>
      </c>
    </row>
    <row r="1726" spans="1:1">
      <c r="A1726" s="133" t="str">
        <f>IF(B1726="","",COUNT($A$2:A1725)+1)</f>
        <v/>
      </c>
    </row>
    <row r="1727" spans="1:1">
      <c r="A1727" s="133" t="str">
        <f>IF(B1727="","",COUNT($A$2:A1726)+1)</f>
        <v/>
      </c>
    </row>
    <row r="1728" spans="1:1">
      <c r="A1728" s="133" t="str">
        <f>IF(B1728="","",COUNT($A$2:A1727)+1)</f>
        <v/>
      </c>
    </row>
    <row r="1729" spans="1:1">
      <c r="A1729" s="133" t="str">
        <f>IF(B1729="","",COUNT($A$2:A1728)+1)</f>
        <v/>
      </c>
    </row>
    <row r="1730" spans="1:1">
      <c r="A1730" s="133" t="str">
        <f>IF(B1730="","",COUNT($A$2:A1729)+1)</f>
        <v/>
      </c>
    </row>
    <row r="1731" spans="1:1">
      <c r="A1731" s="133" t="str">
        <f>IF(B1731="","",COUNT($A$2:A1730)+1)</f>
        <v/>
      </c>
    </row>
    <row r="1732" spans="1:1">
      <c r="A1732" s="133" t="str">
        <f>IF(B1732="","",COUNT($A$2:A1731)+1)</f>
        <v/>
      </c>
    </row>
    <row r="1733" spans="1:1">
      <c r="A1733" s="133" t="str">
        <f>IF(B1733="","",COUNT($A$2:A1732)+1)</f>
        <v/>
      </c>
    </row>
    <row r="1734" spans="1:1">
      <c r="A1734" s="133" t="str">
        <f>IF(B1734="","",COUNT($A$2:A1733)+1)</f>
        <v/>
      </c>
    </row>
    <row r="1735" spans="1:1">
      <c r="A1735" s="133" t="str">
        <f>IF(B1735="","",COUNT($A$2:A1734)+1)</f>
        <v/>
      </c>
    </row>
    <row r="1736" spans="1:1">
      <c r="A1736" s="133" t="str">
        <f>IF(B1736="","",COUNT($A$2:A1735)+1)</f>
        <v/>
      </c>
    </row>
    <row r="1737" spans="1:1">
      <c r="A1737" s="133" t="str">
        <f>IF(B1737="","",COUNT($A$2:A1736)+1)</f>
        <v/>
      </c>
    </row>
    <row r="1738" spans="1:1">
      <c r="A1738" s="133" t="str">
        <f>IF(B1738="","",COUNT($A$2:A1737)+1)</f>
        <v/>
      </c>
    </row>
    <row r="1739" spans="1:1">
      <c r="A1739" s="133" t="str">
        <f>IF(B1739="","",COUNT($A$2:A1738)+1)</f>
        <v/>
      </c>
    </row>
    <row r="1740" spans="1:1">
      <c r="A1740" s="133" t="str">
        <f>IF(B1740="","",COUNT($A$2:A1739)+1)</f>
        <v/>
      </c>
    </row>
    <row r="1741" spans="1:1">
      <c r="A1741" s="133" t="str">
        <f>IF(B1741="","",COUNT($A$2:A1740)+1)</f>
        <v/>
      </c>
    </row>
    <row r="1742" spans="1:1">
      <c r="A1742" s="133" t="str">
        <f>IF(B1742="","",COUNT($A$2:A1741)+1)</f>
        <v/>
      </c>
    </row>
    <row r="1743" spans="1:1">
      <c r="A1743" s="133" t="str">
        <f>IF(B1743="","",COUNT($A$2:A1742)+1)</f>
        <v/>
      </c>
    </row>
    <row r="1744" spans="1:1">
      <c r="A1744" s="133" t="str">
        <f>IF(B1744="","",COUNT($A$2:A1743)+1)</f>
        <v/>
      </c>
    </row>
    <row r="1745" spans="1:1">
      <c r="A1745" s="133" t="str">
        <f>IF(B1745="","",COUNT($A$2:A1744)+1)</f>
        <v/>
      </c>
    </row>
    <row r="1746" spans="1:1">
      <c r="A1746" s="133" t="str">
        <f>IF(B1746="","",COUNT($A$2:A1745)+1)</f>
        <v/>
      </c>
    </row>
    <row r="1747" spans="1:1">
      <c r="A1747" s="133" t="str">
        <f>IF(B1747="","",COUNT($A$2:A1746)+1)</f>
        <v/>
      </c>
    </row>
    <row r="1748" spans="1:1">
      <c r="A1748" s="133" t="str">
        <f>IF(B1748="","",COUNT($A$2:A1747)+1)</f>
        <v/>
      </c>
    </row>
    <row r="1749" spans="1:1">
      <c r="A1749" s="133" t="str">
        <f>IF(B1749="","",COUNT($A$2:A1748)+1)</f>
        <v/>
      </c>
    </row>
    <row r="1750" spans="1:1">
      <c r="A1750" s="133" t="str">
        <f>IF(B1750="","",COUNT($A$2:A1749)+1)</f>
        <v/>
      </c>
    </row>
    <row r="1751" spans="1:1">
      <c r="A1751" s="133" t="str">
        <f>IF(B1751="","",COUNT($A$2:A1750)+1)</f>
        <v/>
      </c>
    </row>
    <row r="1752" spans="1:1">
      <c r="A1752" s="133" t="str">
        <f>IF(B1752="","",COUNT($A$2:A1751)+1)</f>
        <v/>
      </c>
    </row>
    <row r="1753" spans="1:1">
      <c r="A1753" s="133" t="str">
        <f>IF(B1753="","",COUNT($A$2:A1752)+1)</f>
        <v/>
      </c>
    </row>
    <row r="1754" spans="1:1">
      <c r="A1754" s="133" t="str">
        <f>IF(B1754="","",COUNT($A$2:A1753)+1)</f>
        <v/>
      </c>
    </row>
    <row r="1755" spans="1:1">
      <c r="A1755" s="133" t="str">
        <f>IF(B1755="","",COUNT($A$2:A1754)+1)</f>
        <v/>
      </c>
    </row>
    <row r="1756" spans="1:1">
      <c r="A1756" s="133" t="str">
        <f>IF(B1756="","",COUNT($A$2:A1755)+1)</f>
        <v/>
      </c>
    </row>
    <row r="1757" spans="1:1">
      <c r="A1757" s="133" t="str">
        <f>IF(B1757="","",COUNT($A$2:A1756)+1)</f>
        <v/>
      </c>
    </row>
    <row r="1758" spans="1:1">
      <c r="A1758" s="133" t="str">
        <f>IF(B1758="","",COUNT($A$2:A1757)+1)</f>
        <v/>
      </c>
    </row>
    <row r="1759" spans="1:1">
      <c r="A1759" s="133" t="str">
        <f>IF(B1759="","",COUNT($A$2:A1758)+1)</f>
        <v/>
      </c>
    </row>
    <row r="1760" spans="1:1">
      <c r="A1760" s="133" t="str">
        <f>IF(B1760="","",COUNT($A$2:A1759)+1)</f>
        <v/>
      </c>
    </row>
    <row r="1761" spans="1:1">
      <c r="A1761" s="133" t="str">
        <f>IF(B1761="","",COUNT($A$2:A1760)+1)</f>
        <v/>
      </c>
    </row>
    <row r="1762" spans="1:1">
      <c r="A1762" s="133" t="str">
        <f>IF(B1762="","",COUNT($A$2:A1761)+1)</f>
        <v/>
      </c>
    </row>
    <row r="1763" spans="1:1">
      <c r="A1763" s="133" t="str">
        <f>IF(B1763="","",COUNT($A$2:A1762)+1)</f>
        <v/>
      </c>
    </row>
    <row r="1764" spans="1:1">
      <c r="A1764" s="133" t="str">
        <f>IF(B1764="","",COUNT($A$2:A1763)+1)</f>
        <v/>
      </c>
    </row>
    <row r="1765" spans="1:1">
      <c r="A1765" s="133" t="str">
        <f>IF(B1765="","",COUNT($A$2:A1764)+1)</f>
        <v/>
      </c>
    </row>
    <row r="1766" spans="1:1">
      <c r="A1766" s="133" t="str">
        <f>IF(B1766="","",COUNT($A$2:A1765)+1)</f>
        <v/>
      </c>
    </row>
    <row r="1767" spans="1:1">
      <c r="A1767" s="133" t="str">
        <f>IF(B1767="","",COUNT($A$2:A1766)+1)</f>
        <v/>
      </c>
    </row>
    <row r="1768" spans="1:1">
      <c r="A1768" s="133" t="str">
        <f>IF(B1768="","",COUNT($A$2:A1767)+1)</f>
        <v/>
      </c>
    </row>
    <row r="1769" spans="1:1">
      <c r="A1769" s="133" t="str">
        <f>IF(B1769="","",COUNT($A$2:A1768)+1)</f>
        <v/>
      </c>
    </row>
    <row r="1770" spans="1:1">
      <c r="A1770" s="133" t="str">
        <f>IF(B1770="","",COUNT($A$2:A1769)+1)</f>
        <v/>
      </c>
    </row>
    <row r="1771" spans="1:1">
      <c r="A1771" s="133" t="str">
        <f>IF(B1771="","",COUNT($A$2:A1770)+1)</f>
        <v/>
      </c>
    </row>
    <row r="1772" spans="1:1">
      <c r="A1772" s="133" t="str">
        <f>IF(B1772="","",COUNT($A$2:A1771)+1)</f>
        <v/>
      </c>
    </row>
    <row r="1773" spans="1:1">
      <c r="A1773" s="133" t="str">
        <f>IF(B1773="","",COUNT($A$2:A1772)+1)</f>
        <v/>
      </c>
    </row>
    <row r="1774" spans="1:1">
      <c r="A1774" s="133" t="str">
        <f>IF(B1774="","",COUNT($A$2:A1773)+1)</f>
        <v/>
      </c>
    </row>
    <row r="1775" spans="1:1">
      <c r="A1775" s="133" t="str">
        <f>IF(B1775="","",COUNT($A$2:A1774)+1)</f>
        <v/>
      </c>
    </row>
    <row r="1776" spans="1:1">
      <c r="A1776" s="133" t="str">
        <f>IF(B1776="","",COUNT($A$2:A1775)+1)</f>
        <v/>
      </c>
    </row>
    <row r="1777" spans="1:1">
      <c r="A1777" s="133" t="str">
        <f>IF(B1777="","",COUNT($A$2:A1776)+1)</f>
        <v/>
      </c>
    </row>
    <row r="1778" spans="1:1">
      <c r="A1778" s="133" t="str">
        <f>IF(B1778="","",COUNT($A$2:A1777)+1)</f>
        <v/>
      </c>
    </row>
    <row r="1779" spans="1:1">
      <c r="A1779" s="133" t="str">
        <f>IF(B1779="","",COUNT($A$2:A1778)+1)</f>
        <v/>
      </c>
    </row>
    <row r="1780" spans="1:1">
      <c r="A1780" s="133" t="str">
        <f>IF(B1780="","",COUNT($A$2:A1779)+1)</f>
        <v/>
      </c>
    </row>
    <row r="1781" spans="1:1">
      <c r="A1781" s="133" t="str">
        <f>IF(B1781="","",COUNT($A$2:A1780)+1)</f>
        <v/>
      </c>
    </row>
    <row r="1782" spans="1:1">
      <c r="A1782" s="133" t="str">
        <f>IF(B1782="","",COUNT($A$2:A1781)+1)</f>
        <v/>
      </c>
    </row>
    <row r="1783" spans="1:1">
      <c r="A1783" s="133" t="str">
        <f>IF(B1783="","",COUNT($A$2:A1782)+1)</f>
        <v/>
      </c>
    </row>
    <row r="1784" spans="1:1">
      <c r="A1784" s="133" t="str">
        <f>IF(B1784="","",COUNT($A$2:A1783)+1)</f>
        <v/>
      </c>
    </row>
    <row r="1785" spans="1:1">
      <c r="A1785" s="133" t="str">
        <f>IF(B1785="","",COUNT($A$2:A1784)+1)</f>
        <v/>
      </c>
    </row>
    <row r="1786" spans="1:1">
      <c r="A1786" s="133" t="str">
        <f>IF(B1786="","",COUNT($A$2:A1785)+1)</f>
        <v/>
      </c>
    </row>
    <row r="1787" spans="1:1">
      <c r="A1787" s="133" t="str">
        <f>IF(B1787="","",COUNT($A$2:A1786)+1)</f>
        <v/>
      </c>
    </row>
    <row r="1788" spans="1:1">
      <c r="A1788" s="133" t="str">
        <f>IF(B1788="","",COUNT($A$2:A1787)+1)</f>
        <v/>
      </c>
    </row>
    <row r="1789" spans="1:1">
      <c r="A1789" s="133" t="str">
        <f>IF(B1789="","",COUNT($A$2:A1788)+1)</f>
        <v/>
      </c>
    </row>
    <row r="1790" spans="1:1">
      <c r="A1790" s="133" t="str">
        <f>IF(B1790="","",COUNT($A$2:A1789)+1)</f>
        <v/>
      </c>
    </row>
    <row r="1791" spans="1:1">
      <c r="A1791" s="133" t="str">
        <f>IF(B1791="","",COUNT($A$2:A1790)+1)</f>
        <v/>
      </c>
    </row>
    <row r="1792" spans="1:1">
      <c r="A1792" s="133" t="str">
        <f>IF(B1792="","",COUNT($A$2:A1791)+1)</f>
        <v/>
      </c>
    </row>
    <row r="1793" spans="1:1">
      <c r="A1793" s="133" t="str">
        <f>IF(B1793="","",COUNT($A$2:A1792)+1)</f>
        <v/>
      </c>
    </row>
    <row r="1794" spans="1:1">
      <c r="A1794" s="133" t="str">
        <f>IF(B1794="","",COUNT($A$2:A1793)+1)</f>
        <v/>
      </c>
    </row>
    <row r="1795" spans="1:1">
      <c r="A1795" s="133" t="str">
        <f>IF(B1795="","",COUNT($A$2:A1794)+1)</f>
        <v/>
      </c>
    </row>
    <row r="1796" spans="1:1">
      <c r="A1796" s="133" t="str">
        <f>IF(B1796="","",COUNT($A$2:A1795)+1)</f>
        <v/>
      </c>
    </row>
    <row r="1797" spans="1:1">
      <c r="A1797" s="133" t="str">
        <f>IF(B1797="","",COUNT($A$2:A1796)+1)</f>
        <v/>
      </c>
    </row>
    <row r="1798" spans="1:1">
      <c r="A1798" s="133" t="str">
        <f>IF(B1798="","",COUNT($A$2:A1797)+1)</f>
        <v/>
      </c>
    </row>
    <row r="1799" spans="1:1">
      <c r="A1799" s="133" t="str">
        <f>IF(B1799="","",COUNT($A$2:A1798)+1)</f>
        <v/>
      </c>
    </row>
    <row r="1800" spans="1:1">
      <c r="A1800" s="133" t="str">
        <f>IF(B1800="","",COUNT($A$2:A1799)+1)</f>
        <v/>
      </c>
    </row>
    <row r="1801" spans="1:1">
      <c r="A1801" s="133" t="str">
        <f>IF(B1801="","",COUNT($A$2:A1800)+1)</f>
        <v/>
      </c>
    </row>
    <row r="1802" spans="1:1">
      <c r="A1802" s="133" t="str">
        <f>IF(B1802="","",COUNT($A$2:A1801)+1)</f>
        <v/>
      </c>
    </row>
    <row r="1803" spans="1:1">
      <c r="A1803" s="133" t="str">
        <f>IF(B1803="","",COUNT($A$2:A1802)+1)</f>
        <v/>
      </c>
    </row>
    <row r="1804" spans="1:1">
      <c r="A1804" s="133" t="str">
        <f>IF(B1804="","",COUNT($A$2:A1803)+1)</f>
        <v/>
      </c>
    </row>
    <row r="1805" spans="1:1">
      <c r="A1805" s="133" t="str">
        <f>IF(B1805="","",COUNT($A$2:A1804)+1)</f>
        <v/>
      </c>
    </row>
    <row r="1806" spans="1:1">
      <c r="A1806" s="133" t="str">
        <f>IF(B1806="","",COUNT($A$2:A1805)+1)</f>
        <v/>
      </c>
    </row>
    <row r="1807" spans="1:1">
      <c r="A1807" s="133" t="str">
        <f>IF(B1807="","",COUNT($A$2:A1806)+1)</f>
        <v/>
      </c>
    </row>
    <row r="1808" spans="1:1">
      <c r="A1808" s="133" t="str">
        <f>IF(B1808="","",COUNT($A$2:A1807)+1)</f>
        <v/>
      </c>
    </row>
    <row r="1809" spans="1:1">
      <c r="A1809" s="133" t="str">
        <f>IF(B1809="","",COUNT($A$2:A1808)+1)</f>
        <v/>
      </c>
    </row>
    <row r="1810" spans="1:1">
      <c r="A1810" s="133" t="str">
        <f>IF(B1810="","",COUNT($A$2:A1809)+1)</f>
        <v/>
      </c>
    </row>
    <row r="1811" spans="1:1">
      <c r="A1811" s="133" t="str">
        <f>IF(B1811="","",COUNT($A$2:A1810)+1)</f>
        <v/>
      </c>
    </row>
    <row r="1812" spans="1:1">
      <c r="A1812" s="133" t="str">
        <f>IF(B1812="","",COUNT($A$2:A1811)+1)</f>
        <v/>
      </c>
    </row>
    <row r="1813" spans="1:1">
      <c r="A1813" s="133" t="str">
        <f>IF(B1813="","",COUNT($A$2:A1812)+1)</f>
        <v/>
      </c>
    </row>
    <row r="1814" spans="1:1">
      <c r="A1814" s="133" t="str">
        <f>IF(B1814="","",COUNT($A$2:A1813)+1)</f>
        <v/>
      </c>
    </row>
    <row r="1815" spans="1:1">
      <c r="A1815" s="133" t="str">
        <f>IF(B1815="","",COUNT($A$2:A1814)+1)</f>
        <v/>
      </c>
    </row>
    <row r="1816" spans="1:1">
      <c r="A1816" s="133" t="str">
        <f>IF(B1816="","",COUNT($A$2:A1815)+1)</f>
        <v/>
      </c>
    </row>
    <row r="1817" spans="1:1">
      <c r="A1817" s="133" t="str">
        <f>IF(B1817="","",COUNT($A$2:A1816)+1)</f>
        <v/>
      </c>
    </row>
    <row r="1818" spans="1:1">
      <c r="A1818" s="133" t="str">
        <f>IF(B1818="","",COUNT($A$2:A1817)+1)</f>
        <v/>
      </c>
    </row>
    <row r="1819" spans="1:1">
      <c r="A1819" s="133" t="str">
        <f>IF(B1819="","",COUNT($A$2:A1818)+1)</f>
        <v/>
      </c>
    </row>
    <row r="1820" spans="1:1">
      <c r="A1820" s="133" t="str">
        <f>IF(B1820="","",COUNT($A$2:A1819)+1)</f>
        <v/>
      </c>
    </row>
    <row r="1821" spans="1:1">
      <c r="A1821" s="133" t="str">
        <f>IF(B1821="","",COUNT($A$2:A1820)+1)</f>
        <v/>
      </c>
    </row>
    <row r="1822" spans="1:1">
      <c r="A1822" s="133" t="str">
        <f>IF(B1822="","",COUNT($A$2:A1821)+1)</f>
        <v/>
      </c>
    </row>
    <row r="1823" spans="1:1">
      <c r="A1823" s="133" t="str">
        <f>IF(B1823="","",COUNT($A$2:A1822)+1)</f>
        <v/>
      </c>
    </row>
    <row r="1824" spans="1:1">
      <c r="A1824" s="133" t="str">
        <f>IF(B1824="","",COUNT($A$2:A1823)+1)</f>
        <v/>
      </c>
    </row>
    <row r="1825" spans="1:1">
      <c r="A1825" s="133" t="str">
        <f>IF(B1825="","",COUNT($A$2:A1824)+1)</f>
        <v/>
      </c>
    </row>
    <row r="1826" spans="1:1">
      <c r="A1826" s="133" t="str">
        <f>IF(B1826="","",COUNT($A$2:A1825)+1)</f>
        <v/>
      </c>
    </row>
    <row r="1827" spans="1:1">
      <c r="A1827" s="133" t="str">
        <f>IF(B1827="","",COUNT($A$2:A1826)+1)</f>
        <v/>
      </c>
    </row>
    <row r="1828" spans="1:1">
      <c r="A1828" s="133" t="str">
        <f>IF(B1828="","",COUNT($A$2:A1827)+1)</f>
        <v/>
      </c>
    </row>
    <row r="1829" spans="1:1">
      <c r="A1829" s="133" t="str">
        <f>IF(B1829="","",COUNT($A$2:A1828)+1)</f>
        <v/>
      </c>
    </row>
    <row r="1830" spans="1:1">
      <c r="A1830" s="133" t="str">
        <f>IF(B1830="","",COUNT($A$2:A1829)+1)</f>
        <v/>
      </c>
    </row>
    <row r="1831" spans="1:1">
      <c r="A1831" s="133" t="str">
        <f>IF(B1831="","",COUNT($A$2:A1830)+1)</f>
        <v/>
      </c>
    </row>
    <row r="1832" spans="1:1">
      <c r="A1832" s="133" t="str">
        <f>IF(B1832="","",COUNT($A$2:A1831)+1)</f>
        <v/>
      </c>
    </row>
    <row r="1833" spans="1:1">
      <c r="A1833" s="133" t="str">
        <f>IF(B1833="","",COUNT($A$2:A1832)+1)</f>
        <v/>
      </c>
    </row>
    <row r="1834" spans="1:1">
      <c r="A1834" s="133" t="str">
        <f>IF(B1834="","",COUNT($A$2:A1833)+1)</f>
        <v/>
      </c>
    </row>
    <row r="1835" spans="1:1">
      <c r="A1835" s="133" t="str">
        <f>IF(B1835="","",COUNT($A$2:A1834)+1)</f>
        <v/>
      </c>
    </row>
    <row r="1836" spans="1:1">
      <c r="A1836" s="133" t="str">
        <f>IF(B1836="","",COUNT($A$2:A1835)+1)</f>
        <v/>
      </c>
    </row>
    <row r="1837" spans="1:1">
      <c r="A1837" s="133" t="str">
        <f>IF(B1837="","",COUNT($A$2:A1836)+1)</f>
        <v/>
      </c>
    </row>
    <row r="1838" spans="1:1">
      <c r="A1838" s="133" t="str">
        <f>IF(B1838="","",COUNT($A$2:A1837)+1)</f>
        <v/>
      </c>
    </row>
    <row r="1839" spans="1:1">
      <c r="A1839" s="133" t="str">
        <f>IF(B1839="","",COUNT($A$2:A1838)+1)</f>
        <v/>
      </c>
    </row>
    <row r="1840" spans="1:1">
      <c r="A1840" s="133" t="str">
        <f>IF(B1840="","",COUNT($A$2:A1839)+1)</f>
        <v/>
      </c>
    </row>
    <row r="1841" spans="1:1">
      <c r="A1841" s="133" t="str">
        <f>IF(B1841="","",COUNT($A$2:A1840)+1)</f>
        <v/>
      </c>
    </row>
    <row r="1842" spans="1:1">
      <c r="A1842" s="133" t="str">
        <f>IF(B1842="","",COUNT($A$2:A1841)+1)</f>
        <v/>
      </c>
    </row>
    <row r="1843" spans="1:1">
      <c r="A1843" s="133" t="str">
        <f>IF(B1843="","",COUNT($A$2:A1842)+1)</f>
        <v/>
      </c>
    </row>
    <row r="1844" spans="1:1">
      <c r="A1844" s="133" t="str">
        <f>IF(B1844="","",COUNT($A$2:A1843)+1)</f>
        <v/>
      </c>
    </row>
    <row r="1845" spans="1:1">
      <c r="A1845" s="133" t="str">
        <f>IF(B1845="","",COUNT($A$2:A1844)+1)</f>
        <v/>
      </c>
    </row>
    <row r="1846" spans="1:1">
      <c r="A1846" s="133" t="str">
        <f>IF(B1846="","",COUNT($A$2:A1845)+1)</f>
        <v/>
      </c>
    </row>
    <row r="1847" spans="1:1">
      <c r="A1847" s="133" t="str">
        <f>IF(B1847="","",COUNT($A$2:A1846)+1)</f>
        <v/>
      </c>
    </row>
    <row r="1848" spans="1:1">
      <c r="A1848" s="133" t="str">
        <f>IF(B1848="","",COUNT($A$2:A1847)+1)</f>
        <v/>
      </c>
    </row>
    <row r="1849" spans="1:1">
      <c r="A1849" s="133" t="str">
        <f>IF(B1849="","",COUNT($A$2:A1848)+1)</f>
        <v/>
      </c>
    </row>
    <row r="1850" spans="1:1">
      <c r="A1850" s="133" t="str">
        <f>IF(B1850="","",COUNT($A$2:A1849)+1)</f>
        <v/>
      </c>
    </row>
    <row r="1851" spans="1:1">
      <c r="A1851" s="133" t="str">
        <f>IF(B1851="","",COUNT($A$2:A1850)+1)</f>
        <v/>
      </c>
    </row>
    <row r="1852" spans="1:1">
      <c r="A1852" s="133" t="str">
        <f>IF(B1852="","",COUNT($A$2:A1851)+1)</f>
        <v/>
      </c>
    </row>
    <row r="1853" spans="1:1">
      <c r="A1853" s="133" t="str">
        <f>IF(B1853="","",COUNT($A$2:A1852)+1)</f>
        <v/>
      </c>
    </row>
    <row r="1854" spans="1:1">
      <c r="A1854" s="133" t="str">
        <f>IF(B1854="","",COUNT($A$2:A1853)+1)</f>
        <v/>
      </c>
    </row>
    <row r="1855" spans="1:1">
      <c r="A1855" s="133" t="str">
        <f>IF(B1855="","",COUNT($A$2:A1854)+1)</f>
        <v/>
      </c>
    </row>
    <row r="1856" spans="1:1">
      <c r="A1856" s="133" t="str">
        <f>IF(B1856="","",COUNT($A$2:A1855)+1)</f>
        <v/>
      </c>
    </row>
    <row r="1857" spans="1:1">
      <c r="A1857" s="133" t="str">
        <f>IF(B1857="","",COUNT($A$2:A1856)+1)</f>
        <v/>
      </c>
    </row>
    <row r="1858" spans="1:1">
      <c r="A1858" s="133" t="str">
        <f>IF(B1858="","",COUNT($A$2:A1857)+1)</f>
        <v/>
      </c>
    </row>
    <row r="1859" spans="1:1">
      <c r="A1859" s="133" t="str">
        <f>IF(B1859="","",COUNT($A$2:A1858)+1)</f>
        <v/>
      </c>
    </row>
    <row r="1860" spans="1:1">
      <c r="A1860" s="133" t="str">
        <f>IF(B1860="","",COUNT($A$2:A1859)+1)</f>
        <v/>
      </c>
    </row>
    <row r="1861" spans="1:1">
      <c r="A1861" s="133" t="str">
        <f>IF(B1861="","",COUNT($A$2:A1860)+1)</f>
        <v/>
      </c>
    </row>
    <row r="1862" spans="1:1">
      <c r="A1862" s="133" t="str">
        <f>IF(B1862="","",COUNT($A$2:A1861)+1)</f>
        <v/>
      </c>
    </row>
    <row r="1863" spans="1:1">
      <c r="A1863" s="133" t="str">
        <f>IF(B1863="","",COUNT($A$2:A1862)+1)</f>
        <v/>
      </c>
    </row>
    <row r="1864" spans="1:1">
      <c r="A1864" s="133" t="str">
        <f>IF(B1864="","",COUNT($A$2:A1863)+1)</f>
        <v/>
      </c>
    </row>
    <row r="1865" spans="1:1">
      <c r="A1865" s="133" t="str">
        <f>IF(B1865="","",COUNT($A$2:A1864)+1)</f>
        <v/>
      </c>
    </row>
    <row r="1866" spans="1:1">
      <c r="A1866" s="133" t="str">
        <f>IF(B1866="","",COUNT($A$2:A1865)+1)</f>
        <v/>
      </c>
    </row>
    <row r="1867" spans="1:1">
      <c r="A1867" s="133" t="str">
        <f>IF(B1867="","",COUNT($A$2:A1866)+1)</f>
        <v/>
      </c>
    </row>
    <row r="1868" spans="1:1">
      <c r="A1868" s="133" t="str">
        <f>IF(B1868="","",COUNT($A$2:A1867)+1)</f>
        <v/>
      </c>
    </row>
    <row r="1869" spans="1:1">
      <c r="A1869" s="133" t="str">
        <f>IF(B1869="","",COUNT($A$2:A1868)+1)</f>
        <v/>
      </c>
    </row>
    <row r="1870" spans="1:1">
      <c r="A1870" s="133" t="str">
        <f>IF(B1870="","",COUNT($A$2:A1869)+1)</f>
        <v/>
      </c>
    </row>
    <row r="1871" spans="1:1">
      <c r="A1871" s="133" t="str">
        <f>IF(B1871="","",COUNT($A$2:A1870)+1)</f>
        <v/>
      </c>
    </row>
    <row r="1872" spans="1:1">
      <c r="A1872" s="133" t="str">
        <f>IF(B1872="","",COUNT($A$2:A1871)+1)</f>
        <v/>
      </c>
    </row>
    <row r="1873" spans="1:1">
      <c r="A1873" s="133" t="str">
        <f>IF(B1873="","",COUNT($A$2:A1872)+1)</f>
        <v/>
      </c>
    </row>
    <row r="1874" spans="1:1">
      <c r="A1874" s="133" t="str">
        <f>IF(B1874="","",COUNT($A$2:A1873)+1)</f>
        <v/>
      </c>
    </row>
    <row r="1875" spans="1:1">
      <c r="A1875" s="133" t="str">
        <f>IF(B1875="","",COUNT($A$2:A1874)+1)</f>
        <v/>
      </c>
    </row>
    <row r="1876" spans="1:1">
      <c r="A1876" s="133" t="str">
        <f>IF(B1876="","",COUNT($A$2:A1875)+1)</f>
        <v/>
      </c>
    </row>
    <row r="1877" spans="1:1">
      <c r="A1877" s="133" t="str">
        <f>IF(B1877="","",COUNT($A$2:A1876)+1)</f>
        <v/>
      </c>
    </row>
    <row r="1878" spans="1:1">
      <c r="A1878" s="133" t="str">
        <f>IF(B1878="","",COUNT($A$2:A1877)+1)</f>
        <v/>
      </c>
    </row>
    <row r="1879" spans="1:1">
      <c r="A1879" s="133" t="str">
        <f>IF(B1879="","",COUNT($A$2:A1878)+1)</f>
        <v/>
      </c>
    </row>
    <row r="1880" spans="1:1">
      <c r="A1880" s="133" t="str">
        <f>IF(B1880="","",COUNT($A$2:A1879)+1)</f>
        <v/>
      </c>
    </row>
    <row r="1881" spans="1:1">
      <c r="A1881" s="133" t="str">
        <f>IF(B1881="","",COUNT($A$2:A1880)+1)</f>
        <v/>
      </c>
    </row>
    <row r="1882" spans="1:1">
      <c r="A1882" s="133" t="str">
        <f>IF(B1882="","",COUNT($A$2:A1881)+1)</f>
        <v/>
      </c>
    </row>
    <row r="1883" spans="1:1">
      <c r="A1883" s="133" t="str">
        <f>IF(B1883="","",COUNT($A$2:A1882)+1)</f>
        <v/>
      </c>
    </row>
    <row r="1884" spans="1:1">
      <c r="A1884" s="133" t="str">
        <f>IF(B1884="","",COUNT($A$2:A1883)+1)</f>
        <v/>
      </c>
    </row>
    <row r="1885" spans="1:1">
      <c r="A1885" s="133" t="str">
        <f>IF(B1885="","",COUNT($A$2:A1884)+1)</f>
        <v/>
      </c>
    </row>
    <row r="1886" spans="1:1">
      <c r="A1886" s="133" t="str">
        <f>IF(B1886="","",COUNT($A$2:A1885)+1)</f>
        <v/>
      </c>
    </row>
    <row r="1887" spans="1:1">
      <c r="A1887" s="133" t="str">
        <f>IF(B1887="","",COUNT($A$2:A1886)+1)</f>
        <v/>
      </c>
    </row>
    <row r="1888" spans="1:1">
      <c r="A1888" s="133" t="str">
        <f>IF(B1888="","",COUNT($A$2:A1887)+1)</f>
        <v/>
      </c>
    </row>
    <row r="1889" spans="1:1">
      <c r="A1889" s="133" t="str">
        <f>IF(B1889="","",COUNT($A$2:A1888)+1)</f>
        <v/>
      </c>
    </row>
    <row r="1890" spans="1:1">
      <c r="A1890" s="133" t="str">
        <f>IF(B1890="","",COUNT($A$2:A1889)+1)</f>
        <v/>
      </c>
    </row>
    <row r="1891" spans="1:1">
      <c r="A1891" s="133" t="str">
        <f>IF(B1891="","",COUNT($A$2:A1890)+1)</f>
        <v/>
      </c>
    </row>
    <row r="1892" spans="1:1">
      <c r="A1892" s="133" t="str">
        <f>IF(B1892="","",COUNT($A$2:A1891)+1)</f>
        <v/>
      </c>
    </row>
    <row r="1893" spans="1:1">
      <c r="A1893" s="133" t="str">
        <f>IF(B1893="","",COUNT($A$2:A1892)+1)</f>
        <v/>
      </c>
    </row>
    <row r="1894" spans="1:1">
      <c r="A1894" s="133" t="str">
        <f>IF(B1894="","",COUNT($A$2:A1893)+1)</f>
        <v/>
      </c>
    </row>
    <row r="1895" spans="1:1">
      <c r="A1895" s="133" t="str">
        <f>IF(B1895="","",COUNT($A$2:A1894)+1)</f>
        <v/>
      </c>
    </row>
    <row r="1896" spans="1:1">
      <c r="A1896" s="133" t="str">
        <f>IF(B1896="","",COUNT($A$2:A1895)+1)</f>
        <v/>
      </c>
    </row>
    <row r="1897" spans="1:1">
      <c r="A1897" s="133" t="str">
        <f>IF(B1897="","",COUNT($A$2:A1896)+1)</f>
        <v/>
      </c>
    </row>
    <row r="1898" spans="1:1">
      <c r="A1898" s="133" t="str">
        <f>IF(B1898="","",COUNT($A$2:A1897)+1)</f>
        <v/>
      </c>
    </row>
    <row r="1899" spans="1:1">
      <c r="A1899" s="133" t="str">
        <f>IF(B1899="","",COUNT($A$2:A1898)+1)</f>
        <v/>
      </c>
    </row>
    <row r="1900" spans="1:1">
      <c r="A1900" s="133" t="str">
        <f>IF(B1900="","",COUNT($A$2:A1899)+1)</f>
        <v/>
      </c>
    </row>
    <row r="1901" spans="1:1">
      <c r="A1901" s="133" t="str">
        <f>IF(B1901="","",COUNT($A$2:A1900)+1)</f>
        <v/>
      </c>
    </row>
    <row r="1902" spans="1:1">
      <c r="A1902" s="133" t="str">
        <f>IF(B1902="","",COUNT($A$2:A1901)+1)</f>
        <v/>
      </c>
    </row>
    <row r="1903" spans="1:1">
      <c r="A1903" s="133" t="str">
        <f>IF(B1903="","",COUNT($A$2:A1902)+1)</f>
        <v/>
      </c>
    </row>
    <row r="1904" spans="1:1">
      <c r="A1904" s="133" t="str">
        <f>IF(B1904="","",COUNT($A$2:A1903)+1)</f>
        <v/>
      </c>
    </row>
    <row r="1905" spans="1:1">
      <c r="A1905" s="133" t="str">
        <f>IF(B1905="","",COUNT($A$2:A1904)+1)</f>
        <v/>
      </c>
    </row>
    <row r="1906" spans="1:1">
      <c r="A1906" s="133" t="str">
        <f>IF(B1906="","",COUNT($A$2:A1905)+1)</f>
        <v/>
      </c>
    </row>
    <row r="1907" spans="1:1">
      <c r="A1907" s="133" t="str">
        <f>IF(B1907="","",COUNT($A$2:A1906)+1)</f>
        <v/>
      </c>
    </row>
    <row r="1908" spans="1:1">
      <c r="A1908" s="133" t="str">
        <f>IF(B1908="","",COUNT($A$2:A1907)+1)</f>
        <v/>
      </c>
    </row>
    <row r="1909" spans="1:1">
      <c r="A1909" s="133" t="str">
        <f>IF(B1909="","",COUNT($A$2:A1908)+1)</f>
        <v/>
      </c>
    </row>
    <row r="1910" spans="1:1">
      <c r="A1910" s="133" t="str">
        <f>IF(B1910="","",COUNT($A$2:A1909)+1)</f>
        <v/>
      </c>
    </row>
    <row r="1911" spans="1:1">
      <c r="A1911" s="133" t="str">
        <f>IF(B1911="","",COUNT($A$2:A1910)+1)</f>
        <v/>
      </c>
    </row>
    <row r="1912" spans="1:1">
      <c r="A1912" s="133" t="str">
        <f>IF(B1912="","",COUNT($A$2:A1911)+1)</f>
        <v/>
      </c>
    </row>
    <row r="1913" spans="1:1">
      <c r="A1913" s="133" t="str">
        <f>IF(B1913="","",COUNT($A$2:A1912)+1)</f>
        <v/>
      </c>
    </row>
    <row r="1914" spans="1:1">
      <c r="A1914" s="133" t="str">
        <f>IF(B1914="","",COUNT($A$2:A1913)+1)</f>
        <v/>
      </c>
    </row>
    <row r="1915" spans="1:1">
      <c r="A1915" s="133" t="str">
        <f>IF(B1915="","",COUNT($A$2:A1914)+1)</f>
        <v/>
      </c>
    </row>
    <row r="1916" spans="1:1">
      <c r="A1916" s="133" t="str">
        <f>IF(B1916="","",COUNT($A$2:A1915)+1)</f>
        <v/>
      </c>
    </row>
    <row r="1917" spans="1:1">
      <c r="A1917" s="133" t="str">
        <f>IF(B1917="","",COUNT($A$2:A1916)+1)</f>
        <v/>
      </c>
    </row>
    <row r="1918" spans="1:1">
      <c r="A1918" s="133" t="str">
        <f>IF(B1918="","",COUNT($A$2:A1917)+1)</f>
        <v/>
      </c>
    </row>
    <row r="1919" spans="1:1">
      <c r="A1919" s="133" t="str">
        <f>IF(B1919="","",COUNT($A$2:A1918)+1)</f>
        <v/>
      </c>
    </row>
    <row r="1920" spans="1:1">
      <c r="A1920" s="133" t="str">
        <f>IF(B1920="","",COUNT($A$2:A1919)+1)</f>
        <v/>
      </c>
    </row>
    <row r="1921" spans="1:1">
      <c r="A1921" s="133" t="str">
        <f>IF(B1921="","",COUNT($A$2:A1920)+1)</f>
        <v/>
      </c>
    </row>
    <row r="1922" spans="1:1">
      <c r="A1922" s="133" t="str">
        <f>IF(B1922="","",COUNT($A$2:A1921)+1)</f>
        <v/>
      </c>
    </row>
    <row r="1923" spans="1:1">
      <c r="A1923" s="133" t="str">
        <f>IF(B1923="","",COUNT($A$2:A1922)+1)</f>
        <v/>
      </c>
    </row>
    <row r="1924" spans="1:1">
      <c r="A1924" s="133" t="str">
        <f>IF(B1924="","",COUNT($A$2:A1923)+1)</f>
        <v/>
      </c>
    </row>
    <row r="1925" spans="1:1">
      <c r="A1925" s="133" t="str">
        <f>IF(B1925="","",COUNT($A$2:A1924)+1)</f>
        <v/>
      </c>
    </row>
    <row r="1926" spans="1:1">
      <c r="A1926" s="133" t="str">
        <f>IF(B1926="","",COUNT($A$2:A1925)+1)</f>
        <v/>
      </c>
    </row>
    <row r="1927" spans="1:1">
      <c r="A1927" s="133" t="str">
        <f>IF(B1927="","",COUNT($A$2:A1926)+1)</f>
        <v/>
      </c>
    </row>
    <row r="1928" spans="1:1">
      <c r="A1928" s="133" t="str">
        <f>IF(B1928="","",COUNT($A$2:A1927)+1)</f>
        <v/>
      </c>
    </row>
    <row r="1929" spans="1:1">
      <c r="A1929" s="133" t="str">
        <f>IF(B1929="","",COUNT($A$2:A1928)+1)</f>
        <v/>
      </c>
    </row>
    <row r="1930" spans="1:1">
      <c r="A1930" s="133" t="str">
        <f>IF(B1930="","",COUNT($A$2:A1929)+1)</f>
        <v/>
      </c>
    </row>
    <row r="1931" spans="1:1">
      <c r="A1931" s="133" t="str">
        <f>IF(B1931="","",COUNT($A$2:A1930)+1)</f>
        <v/>
      </c>
    </row>
    <row r="1932" spans="1:1">
      <c r="A1932" s="133" t="str">
        <f>IF(B1932="","",COUNT($A$2:A1931)+1)</f>
        <v/>
      </c>
    </row>
    <row r="1933" spans="1:1">
      <c r="A1933" s="133" t="str">
        <f>IF(B1933="","",COUNT($A$2:A1932)+1)</f>
        <v/>
      </c>
    </row>
    <row r="1934" spans="1:1">
      <c r="A1934" s="133" t="str">
        <f>IF(B1934="","",COUNT($A$2:A1933)+1)</f>
        <v/>
      </c>
    </row>
    <row r="1935" spans="1:1">
      <c r="A1935" s="133" t="str">
        <f>IF(B1935="","",COUNT($A$2:A1934)+1)</f>
        <v/>
      </c>
    </row>
    <row r="1936" spans="1:1">
      <c r="A1936" s="133" t="str">
        <f>IF(B1936="","",COUNT($A$2:A1935)+1)</f>
        <v/>
      </c>
    </row>
    <row r="1937" spans="1:1">
      <c r="A1937" s="133" t="str">
        <f>IF(B1937="","",COUNT($A$2:A1936)+1)</f>
        <v/>
      </c>
    </row>
    <row r="1938" spans="1:1">
      <c r="A1938" s="133" t="str">
        <f>IF(B1938="","",COUNT($A$2:A1937)+1)</f>
        <v/>
      </c>
    </row>
    <row r="1939" spans="1:1">
      <c r="A1939" s="133" t="str">
        <f>IF(B1939="","",COUNT($A$2:A1938)+1)</f>
        <v/>
      </c>
    </row>
    <row r="1940" spans="1:1">
      <c r="A1940" s="133" t="str">
        <f>IF(B1940="","",COUNT($A$2:A1939)+1)</f>
        <v/>
      </c>
    </row>
    <row r="1941" spans="1:1">
      <c r="A1941" s="133" t="str">
        <f>IF(B1941="","",COUNT($A$2:A1940)+1)</f>
        <v/>
      </c>
    </row>
    <row r="1942" spans="1:1">
      <c r="A1942" s="133" t="str">
        <f>IF(B1942="","",COUNT($A$2:A1941)+1)</f>
        <v/>
      </c>
    </row>
    <row r="1943" spans="1:1">
      <c r="A1943" s="133" t="str">
        <f>IF(B1943="","",COUNT($A$2:A1942)+1)</f>
        <v/>
      </c>
    </row>
    <row r="1944" spans="1:1">
      <c r="A1944" s="133" t="str">
        <f>IF(B1944="","",COUNT($A$2:A1943)+1)</f>
        <v/>
      </c>
    </row>
    <row r="1945" spans="1:1">
      <c r="A1945" s="133" t="str">
        <f>IF(B1945="","",COUNT($A$2:A1944)+1)</f>
        <v/>
      </c>
    </row>
    <row r="1946" spans="1:1">
      <c r="A1946" s="133" t="str">
        <f>IF(B1946="","",COUNT($A$2:A1945)+1)</f>
        <v/>
      </c>
    </row>
    <row r="1947" spans="1:1">
      <c r="A1947" s="133" t="str">
        <f>IF(B1947="","",COUNT($A$2:A1946)+1)</f>
        <v/>
      </c>
    </row>
    <row r="1948" spans="1:1">
      <c r="A1948" s="133" t="str">
        <f>IF(B1948="","",COUNT($A$2:A1947)+1)</f>
        <v/>
      </c>
    </row>
    <row r="1949" spans="1:1">
      <c r="A1949" s="133" t="str">
        <f>IF(B1949="","",COUNT($A$2:A1948)+1)</f>
        <v/>
      </c>
    </row>
    <row r="1950" spans="1:1">
      <c r="A1950" s="133" t="str">
        <f>IF(B1950="","",COUNT($A$2:A1949)+1)</f>
        <v/>
      </c>
    </row>
    <row r="1951" spans="1:1">
      <c r="A1951" s="133" t="str">
        <f>IF(B1951="","",COUNT($A$2:A1950)+1)</f>
        <v/>
      </c>
    </row>
    <row r="1952" spans="1:1">
      <c r="A1952" s="133" t="str">
        <f>IF(B1952="","",COUNT($A$2:A1951)+1)</f>
        <v/>
      </c>
    </row>
    <row r="1953" spans="1:1">
      <c r="A1953" s="133" t="str">
        <f>IF(B1953="","",COUNT($A$2:A1952)+1)</f>
        <v/>
      </c>
    </row>
    <row r="1954" spans="1:1">
      <c r="A1954" s="133" t="str">
        <f>IF(B1954="","",COUNT($A$2:A1953)+1)</f>
        <v/>
      </c>
    </row>
    <row r="1955" spans="1:1">
      <c r="A1955" s="133" t="str">
        <f>IF(B1955="","",COUNT($A$2:A1954)+1)</f>
        <v/>
      </c>
    </row>
    <row r="1956" spans="1:1">
      <c r="A1956" s="133" t="str">
        <f>IF(B1956="","",COUNT($A$2:A1955)+1)</f>
        <v/>
      </c>
    </row>
    <row r="1957" spans="1:1">
      <c r="A1957" s="133" t="str">
        <f>IF(B1957="","",COUNT($A$2:A1956)+1)</f>
        <v/>
      </c>
    </row>
    <row r="1958" spans="1:1">
      <c r="A1958" s="133" t="str">
        <f>IF(B1958="","",COUNT($A$2:A1957)+1)</f>
        <v/>
      </c>
    </row>
    <row r="1959" spans="1:1">
      <c r="A1959" s="133" t="str">
        <f>IF(B1959="","",COUNT($A$2:A1958)+1)</f>
        <v/>
      </c>
    </row>
    <row r="1960" spans="1:1">
      <c r="A1960" s="133" t="str">
        <f>IF(B1960="","",COUNT($A$2:A1959)+1)</f>
        <v/>
      </c>
    </row>
    <row r="1961" spans="1:1">
      <c r="A1961" s="133" t="str">
        <f>IF(B1961="","",COUNT($A$2:A1960)+1)</f>
        <v/>
      </c>
    </row>
    <row r="1962" spans="1:1">
      <c r="A1962" s="133" t="str">
        <f>IF(B1962="","",COUNT($A$2:A1961)+1)</f>
        <v/>
      </c>
    </row>
    <row r="1963" spans="1:1">
      <c r="A1963" s="133" t="str">
        <f>IF(B1963="","",COUNT($A$2:A1962)+1)</f>
        <v/>
      </c>
    </row>
    <row r="1964" spans="1:1">
      <c r="A1964" s="133" t="str">
        <f>IF(B1964="","",COUNT($A$2:A1963)+1)</f>
        <v/>
      </c>
    </row>
    <row r="1965" spans="1:1">
      <c r="A1965" s="133" t="str">
        <f>IF(B1965="","",COUNT($A$2:A1964)+1)</f>
        <v/>
      </c>
    </row>
    <row r="1966" spans="1:1">
      <c r="A1966" s="133" t="str">
        <f>IF(B1966="","",COUNT($A$2:A1965)+1)</f>
        <v/>
      </c>
    </row>
    <row r="1967" spans="1:1">
      <c r="A1967" s="133" t="str">
        <f>IF(B1967="","",COUNT($A$2:A1966)+1)</f>
        <v/>
      </c>
    </row>
    <row r="1968" spans="1:1">
      <c r="A1968" s="133" t="str">
        <f>IF(B1968="","",COUNT($A$2:A1967)+1)</f>
        <v/>
      </c>
    </row>
    <row r="1969" spans="1:1">
      <c r="A1969" s="133" t="str">
        <f>IF(B1969="","",COUNT($A$2:A1968)+1)</f>
        <v/>
      </c>
    </row>
    <row r="1970" spans="1:1">
      <c r="A1970" s="133" t="str">
        <f>IF(B1970="","",COUNT($A$2:A1969)+1)</f>
        <v/>
      </c>
    </row>
    <row r="1971" spans="1:1">
      <c r="A1971" s="133" t="str">
        <f>IF(B1971="","",COUNT($A$2:A1970)+1)</f>
        <v/>
      </c>
    </row>
    <row r="1972" spans="1:1">
      <c r="A1972" s="133" t="str">
        <f>IF(B1972="","",COUNT($A$2:A1971)+1)</f>
        <v/>
      </c>
    </row>
    <row r="1973" spans="1:1">
      <c r="A1973" s="133" t="str">
        <f>IF(B1973="","",COUNT($A$2:A1972)+1)</f>
        <v/>
      </c>
    </row>
    <row r="1974" spans="1:1">
      <c r="A1974" s="133" t="str">
        <f>IF(B1974="","",COUNT($A$2:A1973)+1)</f>
        <v/>
      </c>
    </row>
    <row r="1975" spans="1:1">
      <c r="A1975" s="133" t="str">
        <f>IF(B1975="","",COUNT($A$2:A1974)+1)</f>
        <v/>
      </c>
    </row>
    <row r="1976" spans="1:1">
      <c r="A1976" s="133" t="str">
        <f>IF(B1976="","",COUNT($A$2:A1975)+1)</f>
        <v/>
      </c>
    </row>
    <row r="1977" spans="1:1">
      <c r="A1977" s="133" t="str">
        <f>IF(B1977="","",COUNT($A$2:A1976)+1)</f>
        <v/>
      </c>
    </row>
    <row r="1978" spans="1:1">
      <c r="A1978" s="133" t="str">
        <f>IF(B1978="","",COUNT($A$2:A1977)+1)</f>
        <v/>
      </c>
    </row>
    <row r="1979" spans="1:1">
      <c r="A1979" s="133" t="str">
        <f>IF(B1979="","",COUNT($A$2:A1978)+1)</f>
        <v/>
      </c>
    </row>
    <row r="1980" spans="1:1">
      <c r="A1980" s="133" t="str">
        <f>IF(B1980="","",COUNT($A$2:A1979)+1)</f>
        <v/>
      </c>
    </row>
    <row r="1981" spans="1:1">
      <c r="A1981" s="133" t="str">
        <f>IF(B1981="","",COUNT($A$2:A1980)+1)</f>
        <v/>
      </c>
    </row>
    <row r="1982" spans="1:1">
      <c r="A1982" s="133" t="str">
        <f>IF(B1982="","",COUNT($A$2:A1981)+1)</f>
        <v/>
      </c>
    </row>
    <row r="1983" spans="1:1">
      <c r="A1983" s="133" t="str">
        <f>IF(B1983="","",COUNT($A$2:A1982)+1)</f>
        <v/>
      </c>
    </row>
    <row r="1984" spans="1:1">
      <c r="A1984" s="133" t="str">
        <f>IF(B1984="","",COUNT($A$2:A1983)+1)</f>
        <v/>
      </c>
    </row>
    <row r="1985" spans="1:1">
      <c r="A1985" s="133" t="str">
        <f>IF(B1985="","",COUNT($A$2:A1984)+1)</f>
        <v/>
      </c>
    </row>
    <row r="1986" spans="1:1">
      <c r="A1986" s="133" t="str">
        <f>IF(B1986="","",COUNT($A$2:A1985)+1)</f>
        <v/>
      </c>
    </row>
    <row r="1987" spans="1:1">
      <c r="A1987" s="133" t="str">
        <f>IF(B1987="","",COUNT($A$2:A1986)+1)</f>
        <v/>
      </c>
    </row>
    <row r="1988" spans="1:1">
      <c r="A1988" s="133" t="str">
        <f>IF(B1988="","",COUNT($A$2:A1987)+1)</f>
        <v/>
      </c>
    </row>
    <row r="1989" spans="1:1">
      <c r="A1989" s="133" t="str">
        <f>IF(B1989="","",COUNT($A$2:A1988)+1)</f>
        <v/>
      </c>
    </row>
    <row r="1990" spans="1:1">
      <c r="A1990" s="133" t="str">
        <f>IF(B1990="","",COUNT($A$2:A1989)+1)</f>
        <v/>
      </c>
    </row>
    <row r="1991" spans="1:1">
      <c r="A1991" s="133" t="str">
        <f>IF(B1991="","",COUNT($A$2:A1990)+1)</f>
        <v/>
      </c>
    </row>
    <row r="1992" spans="1:1">
      <c r="A1992" s="133" t="str">
        <f>IF(B1992="","",COUNT($A$2:A1991)+1)</f>
        <v/>
      </c>
    </row>
    <row r="1993" spans="1:1">
      <c r="A1993" s="133" t="str">
        <f>IF(B1993="","",COUNT($A$2:A1992)+1)</f>
        <v/>
      </c>
    </row>
    <row r="1994" spans="1:1">
      <c r="A1994" s="133" t="str">
        <f>IF(B1994="","",COUNT($A$2:A1993)+1)</f>
        <v/>
      </c>
    </row>
    <row r="1995" spans="1:1">
      <c r="A1995" s="133" t="str">
        <f>IF(B1995="","",COUNT($A$2:A1994)+1)</f>
        <v/>
      </c>
    </row>
    <row r="1996" spans="1:1">
      <c r="A1996" s="133" t="str">
        <f>IF(B1996="","",COUNT($A$2:A1995)+1)</f>
        <v/>
      </c>
    </row>
    <row r="1997" spans="1:1">
      <c r="A1997" s="133" t="str">
        <f>IF(B1997="","",COUNT($A$2:A1996)+1)</f>
        <v/>
      </c>
    </row>
    <row r="1998" spans="1:1">
      <c r="A1998" s="133" t="str">
        <f>IF(B1998="","",COUNT($A$2:A1997)+1)</f>
        <v/>
      </c>
    </row>
    <row r="1999" spans="1:1">
      <c r="A1999" s="133" t="str">
        <f>IF(B1999="","",COUNT($A$2:A1998)+1)</f>
        <v/>
      </c>
    </row>
    <row r="2000" spans="1:1">
      <c r="A2000" s="133" t="str">
        <f>IF(B2000="","",COUNT($A$2:A1999)+1)</f>
        <v/>
      </c>
    </row>
    <row r="2001" spans="1:1">
      <c r="A2001" s="133" t="str">
        <f>IF(B2001="","",COUNT($A$2:A2000)+1)</f>
        <v/>
      </c>
    </row>
    <row r="2002" spans="1:1">
      <c r="A2002" s="133" t="str">
        <f>IF(B2002="","",COUNT($A$2:A2001)+1)</f>
        <v/>
      </c>
    </row>
    <row r="2003" spans="1:1">
      <c r="A2003" s="133" t="str">
        <f>IF(B2003="","",COUNT($A$2:A2002)+1)</f>
        <v/>
      </c>
    </row>
    <row r="2004" spans="1:1">
      <c r="A2004" s="133" t="str">
        <f>IF(B2004="","",COUNT($A$2:A2003)+1)</f>
        <v/>
      </c>
    </row>
    <row r="2005" spans="1:1">
      <c r="A2005" s="133" t="str">
        <f>IF(B2005="","",COUNT($A$2:A2004)+1)</f>
        <v/>
      </c>
    </row>
    <row r="2006" spans="1:1">
      <c r="A2006" s="133" t="str">
        <f>IF(B2006="","",COUNT($A$2:A2005)+1)</f>
        <v/>
      </c>
    </row>
    <row r="2007" spans="1:1">
      <c r="A2007" s="133" t="str">
        <f>IF(B2007="","",COUNT($A$2:A2006)+1)</f>
        <v/>
      </c>
    </row>
    <row r="2008" spans="1:1">
      <c r="A2008" s="133" t="str">
        <f>IF(B2008="","",COUNT($A$2:A2007)+1)</f>
        <v/>
      </c>
    </row>
    <row r="2009" spans="1:1">
      <c r="A2009" s="133" t="str">
        <f>IF(B2009="","",COUNT($A$2:A2008)+1)</f>
        <v/>
      </c>
    </row>
    <row r="2010" spans="1:1">
      <c r="A2010" s="133" t="str">
        <f>IF(B2010="","",COUNT($A$2:A2009)+1)</f>
        <v/>
      </c>
    </row>
    <row r="2011" spans="1:1">
      <c r="A2011" s="133" t="str">
        <f>IF(B2011="","",COUNT($A$2:A2010)+1)</f>
        <v/>
      </c>
    </row>
    <row r="2012" spans="1:1">
      <c r="A2012" s="133" t="str">
        <f>IF(B2012="","",COUNT($A$2:A2011)+1)</f>
        <v/>
      </c>
    </row>
    <row r="2013" spans="1:1">
      <c r="A2013" s="133" t="str">
        <f>IF(B2013="","",COUNT($A$2:A2012)+1)</f>
        <v/>
      </c>
    </row>
    <row r="2014" spans="1:1">
      <c r="A2014" s="133" t="str">
        <f>IF(B2014="","",COUNT($A$2:A2013)+1)</f>
        <v/>
      </c>
    </row>
    <row r="2015" spans="1:1">
      <c r="A2015" s="133" t="str">
        <f>IF(B2015="","",COUNT($A$2:A2014)+1)</f>
        <v/>
      </c>
    </row>
    <row r="2016" spans="1:1">
      <c r="A2016" s="133" t="str">
        <f>IF(B2016="","",COUNT($A$2:A2015)+1)</f>
        <v/>
      </c>
    </row>
    <row r="2017" spans="1:1">
      <c r="A2017" s="133" t="str">
        <f>IF(B2017="","",COUNT($A$2:A2016)+1)</f>
        <v/>
      </c>
    </row>
    <row r="2018" spans="1:1">
      <c r="A2018" s="133" t="str">
        <f>IF(B2018="","",COUNT($A$2:A2017)+1)</f>
        <v/>
      </c>
    </row>
    <row r="2019" spans="1:1">
      <c r="A2019" s="133" t="str">
        <f>IF(B2019="","",COUNT($A$2:A2018)+1)</f>
        <v/>
      </c>
    </row>
    <row r="2020" spans="1:1">
      <c r="A2020" s="133" t="str">
        <f>IF(B2020="","",COUNT($A$2:A2019)+1)</f>
        <v/>
      </c>
    </row>
    <row r="2021" spans="1:1">
      <c r="A2021" s="133" t="str">
        <f>IF(B2021="","",COUNT($A$2:A2020)+1)</f>
        <v/>
      </c>
    </row>
    <row r="2022" spans="1:1">
      <c r="A2022" s="133" t="str">
        <f>IF(B2022="","",COUNT($A$2:A2021)+1)</f>
        <v/>
      </c>
    </row>
    <row r="2023" spans="1:1">
      <c r="A2023" s="133" t="str">
        <f>IF(B2023="","",COUNT($A$2:A2022)+1)</f>
        <v/>
      </c>
    </row>
    <row r="2024" spans="1:1">
      <c r="A2024" s="133" t="str">
        <f>IF(B2024="","",COUNT($A$2:A2023)+1)</f>
        <v/>
      </c>
    </row>
    <row r="2025" spans="1:1">
      <c r="A2025" s="133" t="str">
        <f>IF(B2025="","",COUNT($A$2:A2024)+1)</f>
        <v/>
      </c>
    </row>
    <row r="2026" spans="1:1">
      <c r="A2026" s="133" t="str">
        <f>IF(B2026="","",COUNT($A$2:A2025)+1)</f>
        <v/>
      </c>
    </row>
    <row r="2027" spans="1:1">
      <c r="A2027" s="133" t="str">
        <f>IF(B2027="","",COUNT($A$2:A2026)+1)</f>
        <v/>
      </c>
    </row>
    <row r="2028" spans="1:1">
      <c r="A2028" s="133" t="str">
        <f>IF(B2028="","",COUNT($A$2:A2027)+1)</f>
        <v/>
      </c>
    </row>
    <row r="2029" spans="1:1">
      <c r="A2029" s="133" t="str">
        <f>IF(B2029="","",COUNT($A$2:A2028)+1)</f>
        <v/>
      </c>
    </row>
    <row r="2030" spans="1:1">
      <c r="A2030" s="133" t="str">
        <f>IF(B2030="","",COUNT($A$2:A2029)+1)</f>
        <v/>
      </c>
    </row>
    <row r="2031" spans="1:1">
      <c r="A2031" s="133" t="str">
        <f>IF(B2031="","",COUNT($A$2:A2030)+1)</f>
        <v/>
      </c>
    </row>
    <row r="2032" spans="1:1">
      <c r="A2032" s="133" t="str">
        <f>IF(B2032="","",COUNT($A$2:A2031)+1)</f>
        <v/>
      </c>
    </row>
    <row r="2033" spans="1:1">
      <c r="A2033" s="133" t="str">
        <f>IF(B2033="","",COUNT($A$2:A2032)+1)</f>
        <v/>
      </c>
    </row>
    <row r="2034" spans="1:1">
      <c r="A2034" s="133" t="str">
        <f>IF(B2034="","",COUNT($A$2:A2033)+1)</f>
        <v/>
      </c>
    </row>
    <row r="2035" spans="1:1">
      <c r="A2035" s="133" t="str">
        <f>IF(B2035="","",COUNT($A$2:A2034)+1)</f>
        <v/>
      </c>
    </row>
    <row r="2036" spans="1:1">
      <c r="A2036" s="133" t="str">
        <f>IF(B2036="","",COUNT($A$2:A2035)+1)</f>
        <v/>
      </c>
    </row>
    <row r="2037" spans="1:1">
      <c r="A2037" s="133" t="str">
        <f>IF(B2037="","",COUNT($A$2:A2036)+1)</f>
        <v/>
      </c>
    </row>
    <row r="2038" spans="1:1">
      <c r="A2038" s="133" t="str">
        <f>IF(B2038="","",COUNT($A$2:A2037)+1)</f>
        <v/>
      </c>
    </row>
    <row r="2039" spans="1:1">
      <c r="A2039" s="133" t="str">
        <f>IF(B2039="","",COUNT($A$2:A2038)+1)</f>
        <v/>
      </c>
    </row>
    <row r="2040" spans="1:1">
      <c r="A2040" s="133" t="str">
        <f>IF(B2040="","",COUNT($A$2:A2039)+1)</f>
        <v/>
      </c>
    </row>
    <row r="2041" spans="1:1">
      <c r="A2041" s="133" t="str">
        <f>IF(B2041="","",COUNT($A$2:A2040)+1)</f>
        <v/>
      </c>
    </row>
    <row r="2042" spans="1:1">
      <c r="A2042" s="133" t="str">
        <f>IF(B2042="","",COUNT($A$2:A2041)+1)</f>
        <v/>
      </c>
    </row>
    <row r="2043" spans="1:1">
      <c r="A2043" s="133" t="str">
        <f>IF(B2043="","",COUNT($A$2:A2042)+1)</f>
        <v/>
      </c>
    </row>
    <row r="2044" spans="1:1">
      <c r="A2044" s="133" t="str">
        <f>IF(B2044="","",COUNT($A$2:A2043)+1)</f>
        <v/>
      </c>
    </row>
    <row r="2045" spans="1:1">
      <c r="A2045" s="133" t="str">
        <f>IF(B2045="","",COUNT($A$2:A2044)+1)</f>
        <v/>
      </c>
    </row>
    <row r="2046" spans="1:1">
      <c r="A2046" s="133" t="str">
        <f>IF(B2046="","",COUNT($A$2:A2045)+1)</f>
        <v/>
      </c>
    </row>
    <row r="2047" spans="1:1">
      <c r="A2047" s="133" t="str">
        <f>IF(B2047="","",COUNT($A$2:A2046)+1)</f>
        <v/>
      </c>
    </row>
    <row r="2048" spans="1:1">
      <c r="A2048" s="133" t="str">
        <f>IF(B2048="","",COUNT($A$2:A2047)+1)</f>
        <v/>
      </c>
    </row>
    <row r="2049" spans="1:1">
      <c r="A2049" s="133" t="str">
        <f>IF(B2049="","",COUNT($A$2:A2048)+1)</f>
        <v/>
      </c>
    </row>
    <row r="2050" spans="1:1">
      <c r="A2050" s="133" t="str">
        <f>IF(B2050="","",COUNT($A$2:A2049)+1)</f>
        <v/>
      </c>
    </row>
    <row r="2051" spans="1:1">
      <c r="A2051" s="133" t="str">
        <f>IF(B2051="","",COUNT($A$2:A2050)+1)</f>
        <v/>
      </c>
    </row>
    <row r="2052" spans="1:1">
      <c r="A2052" s="133" t="str">
        <f>IF(B2052="","",COUNT($A$2:A2051)+1)</f>
        <v/>
      </c>
    </row>
    <row r="2053" spans="1:1">
      <c r="A2053" s="133" t="str">
        <f>IF(B2053="","",COUNT($A$2:A2052)+1)</f>
        <v/>
      </c>
    </row>
    <row r="2054" spans="1:1">
      <c r="A2054" s="133" t="str">
        <f>IF(B2054="","",COUNT($A$2:A2053)+1)</f>
        <v/>
      </c>
    </row>
    <row r="2055" spans="1:1">
      <c r="A2055" s="133" t="str">
        <f>IF(B2055="","",COUNT($A$2:A2054)+1)</f>
        <v/>
      </c>
    </row>
    <row r="2056" spans="1:1">
      <c r="A2056" s="133" t="str">
        <f>IF(B2056="","",COUNT($A$2:A2055)+1)</f>
        <v/>
      </c>
    </row>
    <row r="2057" spans="1:1">
      <c r="A2057" s="133" t="str">
        <f>IF(B2057="","",COUNT($A$2:A2056)+1)</f>
        <v/>
      </c>
    </row>
    <row r="2058" spans="1:1">
      <c r="A2058" s="133" t="str">
        <f>IF(B2058="","",COUNT($A$2:A2057)+1)</f>
        <v/>
      </c>
    </row>
    <row r="2059" spans="1:1">
      <c r="A2059" s="133" t="str">
        <f>IF(B2059="","",COUNT($A$2:A2058)+1)</f>
        <v/>
      </c>
    </row>
    <row r="2060" spans="1:1">
      <c r="A2060" s="133" t="str">
        <f>IF(B2060="","",COUNT($A$2:A2059)+1)</f>
        <v/>
      </c>
    </row>
    <row r="2061" spans="1:1">
      <c r="A2061" s="133" t="str">
        <f>IF(B2061="","",COUNT($A$2:A2060)+1)</f>
        <v/>
      </c>
    </row>
    <row r="2062" spans="1:1">
      <c r="A2062" s="133" t="str">
        <f>IF(B2062="","",COUNT($A$2:A2061)+1)</f>
        <v/>
      </c>
    </row>
    <row r="2063" spans="1:1">
      <c r="A2063" s="133" t="str">
        <f>IF(B2063="","",COUNT($A$2:A2062)+1)</f>
        <v/>
      </c>
    </row>
    <row r="2064" spans="1:1">
      <c r="A2064" s="133" t="str">
        <f>IF(B2064="","",COUNT($A$2:A2063)+1)</f>
        <v/>
      </c>
    </row>
    <row r="2065" spans="1:1">
      <c r="A2065" s="133" t="str">
        <f>IF(B2065="","",COUNT($A$2:A2064)+1)</f>
        <v/>
      </c>
    </row>
    <row r="2066" spans="1:1">
      <c r="A2066" s="133" t="str">
        <f>IF(B2066="","",COUNT($A$2:A2065)+1)</f>
        <v/>
      </c>
    </row>
    <row r="2067" spans="1:1">
      <c r="A2067" s="133" t="str">
        <f>IF(B2067="","",COUNT($A$2:A2066)+1)</f>
        <v/>
      </c>
    </row>
    <row r="2068" spans="1:1">
      <c r="A2068" s="133" t="str">
        <f>IF(B2068="","",COUNT($A$2:A2067)+1)</f>
        <v/>
      </c>
    </row>
    <row r="2069" spans="1:1">
      <c r="A2069" s="133" t="str">
        <f>IF(B2069="","",COUNT($A$2:A2068)+1)</f>
        <v/>
      </c>
    </row>
    <row r="2070" spans="1:1">
      <c r="A2070" s="133" t="str">
        <f>IF(B2070="","",COUNT($A$2:A2069)+1)</f>
        <v/>
      </c>
    </row>
    <row r="2071" spans="1:1">
      <c r="A2071" s="133" t="str">
        <f>IF(B2071="","",COUNT($A$2:A2070)+1)</f>
        <v/>
      </c>
    </row>
    <row r="2072" spans="1:1">
      <c r="A2072" s="133" t="str">
        <f>IF(B2072="","",COUNT($A$2:A2071)+1)</f>
        <v/>
      </c>
    </row>
    <row r="2073" spans="1:1">
      <c r="A2073" s="133" t="str">
        <f>IF(B2073="","",COUNT($A$2:A2072)+1)</f>
        <v/>
      </c>
    </row>
    <row r="2074" spans="1:1">
      <c r="A2074" s="133" t="str">
        <f>IF(B2074="","",COUNT($A$2:A2073)+1)</f>
        <v/>
      </c>
    </row>
    <row r="2075" spans="1:1">
      <c r="A2075" s="133" t="str">
        <f>IF(B2075="","",COUNT($A$2:A2074)+1)</f>
        <v/>
      </c>
    </row>
    <row r="2076" spans="1:1">
      <c r="A2076" s="133" t="str">
        <f>IF(B2076="","",COUNT($A$2:A2075)+1)</f>
        <v/>
      </c>
    </row>
    <row r="2077" spans="1:1">
      <c r="A2077" s="133" t="str">
        <f>IF(B2077="","",COUNT($A$2:A2076)+1)</f>
        <v/>
      </c>
    </row>
    <row r="2078" spans="1:1">
      <c r="A2078" s="133" t="str">
        <f>IF(B2078="","",COUNT($A$2:A2077)+1)</f>
        <v/>
      </c>
    </row>
    <row r="2079" spans="1:1">
      <c r="A2079" s="133" t="str">
        <f>IF(B2079="","",COUNT($A$2:A2078)+1)</f>
        <v/>
      </c>
    </row>
    <row r="2080" spans="1:1">
      <c r="A2080" s="133" t="str">
        <f>IF(B2080="","",COUNT($A$2:A2079)+1)</f>
        <v/>
      </c>
    </row>
    <row r="2081" spans="1:1">
      <c r="A2081" s="133" t="str">
        <f>IF(B2081="","",COUNT($A$2:A2080)+1)</f>
        <v/>
      </c>
    </row>
    <row r="2082" spans="1:1">
      <c r="A2082" s="133" t="str">
        <f>IF(B2082="","",COUNT($A$2:A2081)+1)</f>
        <v/>
      </c>
    </row>
    <row r="2083" spans="1:1">
      <c r="A2083" s="133" t="str">
        <f>IF(B2083="","",COUNT($A$2:A2082)+1)</f>
        <v/>
      </c>
    </row>
    <row r="2084" spans="1:1">
      <c r="A2084" s="133" t="str">
        <f>IF(B2084="","",COUNT($A$2:A2083)+1)</f>
        <v/>
      </c>
    </row>
    <row r="2085" spans="1:1">
      <c r="A2085" s="133" t="str">
        <f>IF(B2085="","",COUNT($A$2:A2084)+1)</f>
        <v/>
      </c>
    </row>
    <row r="2086" spans="1:1">
      <c r="A2086" s="133" t="str">
        <f>IF(B2086="","",COUNT($A$2:A2085)+1)</f>
        <v/>
      </c>
    </row>
    <row r="2087" spans="1:1">
      <c r="A2087" s="133" t="str">
        <f>IF(B2087="","",COUNT($A$2:A2086)+1)</f>
        <v/>
      </c>
    </row>
    <row r="2088" spans="1:1">
      <c r="A2088" s="133" t="str">
        <f>IF(B2088="","",COUNT($A$2:A2087)+1)</f>
        <v/>
      </c>
    </row>
    <row r="2089" spans="1:1">
      <c r="A2089" s="133" t="str">
        <f>IF(B2089="","",COUNT($A$2:A2088)+1)</f>
        <v/>
      </c>
    </row>
    <row r="2090" spans="1:1">
      <c r="A2090" s="133" t="str">
        <f>IF(B2090="","",COUNT($A$2:A2089)+1)</f>
        <v/>
      </c>
    </row>
    <row r="2091" spans="1:1">
      <c r="A2091" s="133" t="str">
        <f>IF(B2091="","",COUNT($A$2:A2090)+1)</f>
        <v/>
      </c>
    </row>
    <row r="2092" spans="1:1">
      <c r="A2092" s="133" t="str">
        <f>IF(B2092="","",COUNT($A$2:A2091)+1)</f>
        <v/>
      </c>
    </row>
    <row r="2093" spans="1:1">
      <c r="A2093" s="133" t="str">
        <f>IF(B2093="","",COUNT($A$2:A2092)+1)</f>
        <v/>
      </c>
    </row>
    <row r="2094" spans="1:1">
      <c r="A2094" s="133" t="str">
        <f>IF(B2094="","",COUNT($A$2:A2093)+1)</f>
        <v/>
      </c>
    </row>
    <row r="2095" spans="1:1">
      <c r="A2095" s="133" t="str">
        <f>IF(B2095="","",COUNT($A$2:A2094)+1)</f>
        <v/>
      </c>
    </row>
    <row r="2096" spans="1:1">
      <c r="A2096" s="133" t="str">
        <f>IF(B2096="","",COUNT($A$2:A2095)+1)</f>
        <v/>
      </c>
    </row>
    <row r="2097" spans="1:1">
      <c r="A2097" s="133" t="str">
        <f>IF(B2097="","",COUNT($A$2:A2096)+1)</f>
        <v/>
      </c>
    </row>
    <row r="2098" spans="1:1">
      <c r="A2098" s="133" t="str">
        <f>IF(B2098="","",COUNT($A$2:A2097)+1)</f>
        <v/>
      </c>
    </row>
    <row r="2099" spans="1:1">
      <c r="A2099" s="133" t="str">
        <f>IF(B2099="","",COUNT($A$2:A2098)+1)</f>
        <v/>
      </c>
    </row>
    <row r="2100" spans="1:1">
      <c r="A2100" s="133" t="str">
        <f>IF(B2100="","",COUNT($A$2:A2099)+1)</f>
        <v/>
      </c>
    </row>
    <row r="2101" spans="1:1">
      <c r="A2101" s="133" t="str">
        <f>IF(B2101="","",COUNT($A$2:A2100)+1)</f>
        <v/>
      </c>
    </row>
    <row r="2102" spans="1:1">
      <c r="A2102" s="133" t="str">
        <f>IF(B2102="","",COUNT($A$2:A2101)+1)</f>
        <v/>
      </c>
    </row>
    <row r="2103" spans="1:1">
      <c r="A2103" s="133" t="str">
        <f>IF(B2103="","",COUNT($A$2:A2102)+1)</f>
        <v/>
      </c>
    </row>
    <row r="2104" spans="1:1">
      <c r="A2104" s="133" t="str">
        <f>IF(B2104="","",COUNT($A$2:A2103)+1)</f>
        <v/>
      </c>
    </row>
    <row r="2105" spans="1:1">
      <c r="A2105" s="133" t="str">
        <f>IF(B2105="","",COUNT($A$2:A2104)+1)</f>
        <v/>
      </c>
    </row>
    <row r="2106" spans="1:1">
      <c r="A2106" s="133" t="str">
        <f>IF(B2106="","",COUNT($A$2:A2105)+1)</f>
        <v/>
      </c>
    </row>
    <row r="2107" spans="1:1">
      <c r="A2107" s="133" t="str">
        <f>IF(B2107="","",COUNT($A$2:A2106)+1)</f>
        <v/>
      </c>
    </row>
    <row r="2108" spans="1:1">
      <c r="A2108" s="133" t="str">
        <f>IF(B2108="","",COUNT($A$2:A2107)+1)</f>
        <v/>
      </c>
    </row>
    <row r="2109" spans="1:1">
      <c r="A2109" s="133" t="str">
        <f>IF(B2109="","",COUNT($A$2:A2108)+1)</f>
        <v/>
      </c>
    </row>
    <row r="2110" spans="1:1">
      <c r="A2110" s="133" t="str">
        <f>IF(B2110="","",COUNT($A$2:A2109)+1)</f>
        <v/>
      </c>
    </row>
    <row r="2111" spans="1:1">
      <c r="A2111" s="133" t="str">
        <f>IF(B2111="","",COUNT($A$2:A2110)+1)</f>
        <v/>
      </c>
    </row>
    <row r="2112" spans="1:1">
      <c r="A2112" s="133" t="str">
        <f>IF(B2112="","",COUNT($A$2:A2111)+1)</f>
        <v/>
      </c>
    </row>
    <row r="2113" spans="1:1">
      <c r="A2113" s="133" t="str">
        <f>IF(B2113="","",COUNT($A$2:A2112)+1)</f>
        <v/>
      </c>
    </row>
    <row r="2114" spans="1:1">
      <c r="A2114" s="133" t="str">
        <f>IF(B2114="","",COUNT($A$2:A2113)+1)</f>
        <v/>
      </c>
    </row>
    <row r="2115" spans="1:1">
      <c r="A2115" s="133" t="str">
        <f>IF(B2115="","",COUNT($A$2:A2114)+1)</f>
        <v/>
      </c>
    </row>
    <row r="2116" spans="1:1">
      <c r="A2116" s="133" t="str">
        <f>IF(B2116="","",COUNT($A$2:A2115)+1)</f>
        <v/>
      </c>
    </row>
    <row r="2117" spans="1:1">
      <c r="A2117" s="133" t="str">
        <f>IF(B2117="","",COUNT($A$2:A2116)+1)</f>
        <v/>
      </c>
    </row>
    <row r="2118" spans="1:1">
      <c r="A2118" s="133" t="str">
        <f>IF(B2118="","",COUNT($A$2:A2117)+1)</f>
        <v/>
      </c>
    </row>
    <row r="2119" spans="1:1">
      <c r="A2119" s="133" t="str">
        <f>IF(B2119="","",COUNT($A$2:A2118)+1)</f>
        <v/>
      </c>
    </row>
    <row r="2120" spans="1:1">
      <c r="A2120" s="133" t="str">
        <f>IF(B2120="","",COUNT($A$2:A2119)+1)</f>
        <v/>
      </c>
    </row>
    <row r="2121" spans="1:1">
      <c r="A2121" s="133" t="str">
        <f>IF(B2121="","",COUNT($A$2:A2120)+1)</f>
        <v/>
      </c>
    </row>
    <row r="2122" spans="1:1">
      <c r="A2122" s="133" t="str">
        <f>IF(B2122="","",COUNT($A$2:A2121)+1)</f>
        <v/>
      </c>
    </row>
    <row r="2123" spans="1:1">
      <c r="A2123" s="133" t="str">
        <f>IF(B2123="","",COUNT($A$2:A2122)+1)</f>
        <v/>
      </c>
    </row>
    <row r="2124" spans="1:1">
      <c r="A2124" s="133" t="str">
        <f>IF(B2124="","",COUNT($A$2:A2123)+1)</f>
        <v/>
      </c>
    </row>
    <row r="2125" spans="1:1">
      <c r="A2125" s="133" t="str">
        <f>IF(B2125="","",COUNT($A$2:A2124)+1)</f>
        <v/>
      </c>
    </row>
    <row r="2126" spans="1:1">
      <c r="A2126" s="133" t="str">
        <f>IF(B2126="","",COUNT($A$2:A2125)+1)</f>
        <v/>
      </c>
    </row>
    <row r="2127" spans="1:1">
      <c r="A2127" s="133" t="str">
        <f>IF(B2127="","",COUNT($A$2:A2126)+1)</f>
        <v/>
      </c>
    </row>
    <row r="2128" spans="1:1">
      <c r="A2128" s="133" t="str">
        <f>IF(B2128="","",COUNT($A$2:A2127)+1)</f>
        <v/>
      </c>
    </row>
    <row r="2129" spans="1:1">
      <c r="A2129" s="133" t="str">
        <f>IF(B2129="","",COUNT($A$2:A2128)+1)</f>
        <v/>
      </c>
    </row>
    <row r="2130" spans="1:1">
      <c r="A2130" s="133" t="str">
        <f>IF(B2130="","",COUNT($A$2:A2129)+1)</f>
        <v/>
      </c>
    </row>
    <row r="2131" spans="1:1">
      <c r="A2131" s="133" t="str">
        <f>IF(B2131="","",COUNT($A$2:A2130)+1)</f>
        <v/>
      </c>
    </row>
    <row r="2132" spans="1:1">
      <c r="A2132" s="133" t="str">
        <f>IF(B2132="","",COUNT($A$2:A2131)+1)</f>
        <v/>
      </c>
    </row>
    <row r="2133" spans="1:1">
      <c r="A2133" s="133" t="str">
        <f>IF(B2133="","",COUNT($A$2:A2132)+1)</f>
        <v/>
      </c>
    </row>
    <row r="2134" spans="1:1">
      <c r="A2134" s="133" t="str">
        <f>IF(B2134="","",COUNT($A$2:A2133)+1)</f>
        <v/>
      </c>
    </row>
    <row r="2135" spans="1:1">
      <c r="A2135" s="133" t="str">
        <f>IF(B2135="","",COUNT($A$2:A2134)+1)</f>
        <v/>
      </c>
    </row>
    <row r="2136" spans="1:1">
      <c r="A2136" s="133" t="str">
        <f>IF(B2136="","",COUNT($A$2:A2135)+1)</f>
        <v/>
      </c>
    </row>
    <row r="2137" spans="1:1">
      <c r="A2137" s="133" t="str">
        <f>IF(B2137="","",COUNT($A$2:A2136)+1)</f>
        <v/>
      </c>
    </row>
    <row r="2138" spans="1:1">
      <c r="A2138" s="133" t="str">
        <f>IF(B2138="","",COUNT($A$2:A2137)+1)</f>
        <v/>
      </c>
    </row>
    <row r="2139" spans="1:1">
      <c r="A2139" s="133" t="str">
        <f>IF(B2139="","",COUNT($A$2:A2138)+1)</f>
        <v/>
      </c>
    </row>
    <row r="2140" spans="1:1">
      <c r="A2140" s="133" t="str">
        <f>IF(B2140="","",COUNT($A$2:A2139)+1)</f>
        <v/>
      </c>
    </row>
    <row r="2141" spans="1:1">
      <c r="A2141" s="133" t="str">
        <f>IF(B2141="","",COUNT($A$2:A2140)+1)</f>
        <v/>
      </c>
    </row>
    <row r="2142" spans="1:1">
      <c r="A2142" s="133" t="str">
        <f>IF(B2142="","",COUNT($A$2:A2141)+1)</f>
        <v/>
      </c>
    </row>
    <row r="2143" spans="1:1">
      <c r="A2143" s="133" t="str">
        <f>IF(B2143="","",COUNT($A$2:A2142)+1)</f>
        <v/>
      </c>
    </row>
    <row r="2144" spans="1:1">
      <c r="A2144" s="133" t="str">
        <f>IF(B2144="","",COUNT($A$2:A2143)+1)</f>
        <v/>
      </c>
    </row>
    <row r="2145" spans="1:1">
      <c r="A2145" s="133" t="str">
        <f>IF(B2145="","",COUNT($A$2:A2144)+1)</f>
        <v/>
      </c>
    </row>
    <row r="2146" spans="1:1">
      <c r="A2146" s="133" t="str">
        <f>IF(B2146="","",COUNT($A$2:A2145)+1)</f>
        <v/>
      </c>
    </row>
    <row r="2147" spans="1:1">
      <c r="A2147" s="133" t="str">
        <f>IF(B2147="","",COUNT($A$2:A2146)+1)</f>
        <v/>
      </c>
    </row>
    <row r="2148" spans="1:1">
      <c r="A2148" s="133" t="str">
        <f>IF(B2148="","",COUNT($A$2:A2147)+1)</f>
        <v/>
      </c>
    </row>
    <row r="2149" spans="1:1">
      <c r="A2149" s="133" t="str">
        <f>IF(B2149="","",COUNT($A$2:A2148)+1)</f>
        <v/>
      </c>
    </row>
    <row r="2150" spans="1:1">
      <c r="A2150" s="133" t="str">
        <f>IF(B2150="","",COUNT($A$2:A2149)+1)</f>
        <v/>
      </c>
    </row>
    <row r="2151" spans="1:1">
      <c r="A2151" s="133" t="str">
        <f>IF(B2151="","",COUNT($A$2:A2150)+1)</f>
        <v/>
      </c>
    </row>
    <row r="2152" spans="1:1">
      <c r="A2152" s="133" t="str">
        <f>IF(B2152="","",COUNT($A$2:A2151)+1)</f>
        <v/>
      </c>
    </row>
    <row r="2153" spans="1:1">
      <c r="A2153" s="133" t="str">
        <f>IF(B2153="","",COUNT($A$2:A2152)+1)</f>
        <v/>
      </c>
    </row>
    <row r="2154" spans="1:1">
      <c r="A2154" s="133" t="str">
        <f>IF(B2154="","",COUNT($A$2:A2153)+1)</f>
        <v/>
      </c>
    </row>
    <row r="2155" spans="1:1">
      <c r="A2155" s="133" t="str">
        <f>IF(B2155="","",COUNT($A$2:A2154)+1)</f>
        <v/>
      </c>
    </row>
    <row r="2156" spans="1:1">
      <c r="A2156" s="133" t="str">
        <f>IF(B2156="","",COUNT($A$2:A2155)+1)</f>
        <v/>
      </c>
    </row>
    <row r="2157" spans="1:1">
      <c r="A2157" s="133" t="str">
        <f>IF(B2157="","",COUNT($A$2:A2156)+1)</f>
        <v/>
      </c>
    </row>
    <row r="2158" spans="1:1">
      <c r="A2158" s="133" t="str">
        <f>IF(B2158="","",COUNT($A$2:A2157)+1)</f>
        <v/>
      </c>
    </row>
    <row r="2159" spans="1:1">
      <c r="A2159" s="133" t="str">
        <f>IF(B2159="","",COUNT($A$2:A2158)+1)</f>
        <v/>
      </c>
    </row>
    <row r="2160" spans="1:1">
      <c r="A2160" s="133" t="str">
        <f>IF(B2160="","",COUNT($A$2:A2159)+1)</f>
        <v/>
      </c>
    </row>
    <row r="2161" spans="1:1">
      <c r="A2161" s="133" t="str">
        <f>IF(B2161="","",COUNT($A$2:A2160)+1)</f>
        <v/>
      </c>
    </row>
    <row r="2162" spans="1:1">
      <c r="A2162" s="133" t="str">
        <f>IF(B2162="","",COUNT($A$2:A2161)+1)</f>
        <v/>
      </c>
    </row>
    <row r="2163" spans="1:1">
      <c r="A2163" s="133" t="str">
        <f>IF(B2163="","",COUNT($A$2:A2162)+1)</f>
        <v/>
      </c>
    </row>
    <row r="2164" spans="1:1">
      <c r="A2164" s="133" t="str">
        <f>IF(B2164="","",COUNT($A$2:A2163)+1)</f>
        <v/>
      </c>
    </row>
    <row r="2165" spans="1:1">
      <c r="A2165" s="133" t="str">
        <f>IF(B2165="","",COUNT($A$2:A2164)+1)</f>
        <v/>
      </c>
    </row>
    <row r="2166" spans="1:1">
      <c r="A2166" s="133" t="str">
        <f>IF(B2166="","",COUNT($A$2:A2165)+1)</f>
        <v/>
      </c>
    </row>
    <row r="2167" spans="1:1">
      <c r="A2167" s="133" t="str">
        <f>IF(B2167="","",COUNT($A$2:A2166)+1)</f>
        <v/>
      </c>
    </row>
    <row r="2168" spans="1:1">
      <c r="A2168" s="133" t="str">
        <f>IF(B2168="","",COUNT($A$2:A2167)+1)</f>
        <v/>
      </c>
    </row>
    <row r="2169" spans="1:1">
      <c r="A2169" s="133" t="str">
        <f>IF(B2169="","",COUNT($A$2:A2168)+1)</f>
        <v/>
      </c>
    </row>
    <row r="2170" spans="1:1">
      <c r="A2170" s="133" t="str">
        <f>IF(B2170="","",COUNT($A$2:A2169)+1)</f>
        <v/>
      </c>
    </row>
    <row r="2171" spans="1:1">
      <c r="A2171" s="133" t="str">
        <f>IF(B2171="","",COUNT($A$2:A2170)+1)</f>
        <v/>
      </c>
    </row>
    <row r="2172" spans="1:1">
      <c r="A2172" s="133" t="str">
        <f>IF(B2172="","",COUNT($A$2:A2171)+1)</f>
        <v/>
      </c>
    </row>
    <row r="2173" spans="1:1">
      <c r="A2173" s="133" t="str">
        <f>IF(B2173="","",COUNT($A$2:A2172)+1)</f>
        <v/>
      </c>
    </row>
    <row r="2174" spans="1:1">
      <c r="A2174" s="133" t="str">
        <f>IF(B2174="","",COUNT($A$2:A2173)+1)</f>
        <v/>
      </c>
    </row>
    <row r="2175" spans="1:1">
      <c r="A2175" s="133" t="str">
        <f>IF(B2175="","",COUNT($A$2:A2174)+1)</f>
        <v/>
      </c>
    </row>
    <row r="2176" spans="1:1">
      <c r="A2176" s="133" t="str">
        <f>IF(B2176="","",COUNT($A$2:A2175)+1)</f>
        <v/>
      </c>
    </row>
    <row r="2177" spans="1:1">
      <c r="A2177" s="133" t="str">
        <f>IF(B2177="","",COUNT($A$2:A2176)+1)</f>
        <v/>
      </c>
    </row>
    <row r="2178" spans="1:1">
      <c r="A2178" s="133" t="str">
        <f>IF(B2178="","",COUNT($A$2:A2177)+1)</f>
        <v/>
      </c>
    </row>
    <row r="2179" spans="1:1">
      <c r="A2179" s="133" t="str">
        <f>IF(B2179="","",COUNT($A$2:A2178)+1)</f>
        <v/>
      </c>
    </row>
    <row r="2180" spans="1:1">
      <c r="A2180" s="133" t="str">
        <f>IF(B2180="","",COUNT($A$2:A2179)+1)</f>
        <v/>
      </c>
    </row>
    <row r="2181" spans="1:1">
      <c r="A2181" s="133" t="str">
        <f>IF(B2181="","",COUNT($A$2:A2180)+1)</f>
        <v/>
      </c>
    </row>
    <row r="2182" spans="1:1">
      <c r="A2182" s="133" t="str">
        <f>IF(B2182="","",COUNT($A$2:A2181)+1)</f>
        <v/>
      </c>
    </row>
    <row r="2183" spans="1:1">
      <c r="A2183" s="133" t="str">
        <f>IF(B2183="","",COUNT($A$2:A2182)+1)</f>
        <v/>
      </c>
    </row>
    <row r="2184" spans="1:1">
      <c r="A2184" s="133" t="str">
        <f>IF(B2184="","",COUNT($A$2:A2183)+1)</f>
        <v/>
      </c>
    </row>
    <row r="2185" spans="1:1">
      <c r="A2185" s="133" t="str">
        <f>IF(B2185="","",COUNT($A$2:A2184)+1)</f>
        <v/>
      </c>
    </row>
    <row r="2186" spans="1:1">
      <c r="A2186" s="133" t="str">
        <f>IF(B2186="","",COUNT($A$2:A2185)+1)</f>
        <v/>
      </c>
    </row>
    <row r="2187" spans="1:1">
      <c r="A2187" s="133" t="str">
        <f>IF(B2187="","",COUNT($A$2:A2186)+1)</f>
        <v/>
      </c>
    </row>
    <row r="2188" spans="1:1">
      <c r="A2188" s="133" t="str">
        <f>IF(B2188="","",COUNT($A$2:A2187)+1)</f>
        <v/>
      </c>
    </row>
    <row r="2189" spans="1:1">
      <c r="A2189" s="133" t="str">
        <f>IF(B2189="","",COUNT($A$2:A2188)+1)</f>
        <v/>
      </c>
    </row>
    <row r="2190" spans="1:1">
      <c r="A2190" s="133" t="str">
        <f>IF(B2190="","",COUNT($A$2:A2189)+1)</f>
        <v/>
      </c>
    </row>
    <row r="2191" spans="1:1">
      <c r="A2191" s="133" t="str">
        <f>IF(B2191="","",COUNT($A$2:A2190)+1)</f>
        <v/>
      </c>
    </row>
    <row r="2192" spans="1:1">
      <c r="A2192" s="133" t="str">
        <f>IF(B2192="","",COUNT($A$2:A2191)+1)</f>
        <v/>
      </c>
    </row>
    <row r="2193" spans="1:1">
      <c r="A2193" s="133" t="str">
        <f>IF(B2193="","",COUNT($A$2:A2192)+1)</f>
        <v/>
      </c>
    </row>
    <row r="2194" spans="1:1">
      <c r="A2194" s="133" t="str">
        <f>IF(B2194="","",COUNT($A$2:A2193)+1)</f>
        <v/>
      </c>
    </row>
    <row r="2195" spans="1:1">
      <c r="A2195" s="133" t="str">
        <f>IF(B2195="","",COUNT($A$2:A2194)+1)</f>
        <v/>
      </c>
    </row>
    <row r="2196" spans="1:1">
      <c r="A2196" s="133" t="str">
        <f>IF(B2196="","",COUNT($A$2:A2195)+1)</f>
        <v/>
      </c>
    </row>
    <row r="2197" spans="1:1">
      <c r="A2197" s="133" t="str">
        <f>IF(B2197="","",COUNT($A$2:A2196)+1)</f>
        <v/>
      </c>
    </row>
    <row r="2198" spans="1:1">
      <c r="A2198" s="133" t="str">
        <f>IF(B2198="","",COUNT($A$2:A2197)+1)</f>
        <v/>
      </c>
    </row>
    <row r="2199" spans="1:1">
      <c r="A2199" s="133" t="str">
        <f>IF(B2199="","",COUNT($A$2:A2198)+1)</f>
        <v/>
      </c>
    </row>
    <row r="2200" spans="1:1">
      <c r="A2200" s="133" t="str">
        <f>IF(B2200="","",COUNT($A$2:A2199)+1)</f>
        <v/>
      </c>
    </row>
    <row r="2201" spans="1:1">
      <c r="A2201" s="133" t="str">
        <f>IF(B2201="","",COUNT($A$2:A2200)+1)</f>
        <v/>
      </c>
    </row>
    <row r="2202" spans="1:1">
      <c r="A2202" s="133" t="str">
        <f>IF(B2202="","",COUNT($A$2:A2201)+1)</f>
        <v/>
      </c>
    </row>
    <row r="2203" spans="1:1">
      <c r="A2203" s="133" t="str">
        <f>IF(B2203="","",COUNT($A$2:A2202)+1)</f>
        <v/>
      </c>
    </row>
    <row r="2204" spans="1:1">
      <c r="A2204" s="133" t="str">
        <f>IF(B2204="","",COUNT($A$2:A2203)+1)</f>
        <v/>
      </c>
    </row>
    <row r="2205" spans="1:1">
      <c r="A2205" s="133" t="str">
        <f>IF(B2205="","",COUNT($A$2:A2204)+1)</f>
        <v/>
      </c>
    </row>
    <row r="2206" spans="1:1">
      <c r="A2206" s="133" t="str">
        <f>IF(B2206="","",COUNT($A$2:A2205)+1)</f>
        <v/>
      </c>
    </row>
    <row r="2207" spans="1:1">
      <c r="A2207" s="133" t="str">
        <f>IF(B2207="","",COUNT($A$2:A2206)+1)</f>
        <v/>
      </c>
    </row>
    <row r="2208" spans="1:1">
      <c r="A2208" s="133" t="str">
        <f>IF(B2208="","",COUNT($A$2:A2207)+1)</f>
        <v/>
      </c>
    </row>
    <row r="2209" spans="1:1">
      <c r="A2209" s="133" t="str">
        <f>IF(B2209="","",COUNT($A$2:A2208)+1)</f>
        <v/>
      </c>
    </row>
    <row r="2210" spans="1:1">
      <c r="A2210" s="133" t="str">
        <f>IF(B2210="","",COUNT($A$2:A2209)+1)</f>
        <v/>
      </c>
    </row>
    <row r="2211" spans="1:1">
      <c r="A2211" s="133" t="str">
        <f>IF(B2211="","",COUNT($A$2:A2210)+1)</f>
        <v/>
      </c>
    </row>
    <row r="2212" spans="1:1">
      <c r="A2212" s="133" t="str">
        <f>IF(B2212="","",COUNT($A$2:A2211)+1)</f>
        <v/>
      </c>
    </row>
    <row r="2213" spans="1:1">
      <c r="A2213" s="133" t="str">
        <f>IF(B2213="","",COUNT($A$2:A2212)+1)</f>
        <v/>
      </c>
    </row>
    <row r="2214" spans="1:1">
      <c r="A2214" s="133" t="str">
        <f>IF(B2214="","",COUNT($A$2:A2213)+1)</f>
        <v/>
      </c>
    </row>
    <row r="2215" spans="1:1">
      <c r="A2215" s="133" t="str">
        <f>IF(B2215="","",COUNT($A$2:A2214)+1)</f>
        <v/>
      </c>
    </row>
    <row r="2216" spans="1:1">
      <c r="A2216" s="133" t="str">
        <f>IF(B2216="","",COUNT($A$2:A2215)+1)</f>
        <v/>
      </c>
    </row>
    <row r="2217" spans="1:1">
      <c r="A2217" s="133" t="str">
        <f>IF(B2217="","",COUNT($A$2:A2216)+1)</f>
        <v/>
      </c>
    </row>
    <row r="2218" spans="1:1">
      <c r="A2218" s="133" t="str">
        <f>IF(B2218="","",COUNT($A$2:A2217)+1)</f>
        <v/>
      </c>
    </row>
    <row r="2219" spans="1:1">
      <c r="A2219" s="133" t="str">
        <f>IF(B2219="","",COUNT($A$2:A2218)+1)</f>
        <v/>
      </c>
    </row>
    <row r="2220" spans="1:1">
      <c r="A2220" s="133" t="str">
        <f>IF(B2220="","",COUNT($A$2:A2219)+1)</f>
        <v/>
      </c>
    </row>
    <row r="2221" spans="1:1">
      <c r="A2221" s="133" t="str">
        <f>IF(B2221="","",COUNT($A$2:A2220)+1)</f>
        <v/>
      </c>
    </row>
    <row r="2222" spans="1:1">
      <c r="A2222" s="133" t="str">
        <f>IF(B2222="","",COUNT($A$2:A2221)+1)</f>
        <v/>
      </c>
    </row>
    <row r="2223" spans="1:1">
      <c r="A2223" s="133" t="str">
        <f>IF(B2223="","",COUNT($A$2:A2222)+1)</f>
        <v/>
      </c>
    </row>
    <row r="2224" spans="1:1">
      <c r="A2224" s="133" t="str">
        <f>IF(B2224="","",COUNT($A$2:A2223)+1)</f>
        <v/>
      </c>
    </row>
    <row r="2225" spans="1:1">
      <c r="A2225" s="133" t="str">
        <f>IF(B2225="","",COUNT($A$2:A2224)+1)</f>
        <v/>
      </c>
    </row>
    <row r="2226" spans="1:1">
      <c r="A2226" s="133" t="str">
        <f>IF(B2226="","",COUNT($A$2:A2225)+1)</f>
        <v/>
      </c>
    </row>
    <row r="2227" spans="1:1">
      <c r="A2227" s="133" t="str">
        <f>IF(B2227="","",COUNT($A$2:A2226)+1)</f>
        <v/>
      </c>
    </row>
    <row r="2228" spans="1:1">
      <c r="A2228" s="133" t="str">
        <f>IF(B2228="","",COUNT($A$2:A2227)+1)</f>
        <v/>
      </c>
    </row>
    <row r="2229" spans="1:1">
      <c r="A2229" s="133" t="str">
        <f>IF(B2229="","",COUNT($A$2:A2228)+1)</f>
        <v/>
      </c>
    </row>
    <row r="2230" spans="1:1">
      <c r="A2230" s="133" t="str">
        <f>IF(B2230="","",COUNT($A$2:A2229)+1)</f>
        <v/>
      </c>
    </row>
    <row r="2231" spans="1:1">
      <c r="A2231" s="133" t="str">
        <f>IF(B2231="","",COUNT($A$2:A2230)+1)</f>
        <v/>
      </c>
    </row>
    <row r="2232" spans="1:1">
      <c r="A2232" s="133" t="str">
        <f>IF(B2232="","",COUNT($A$2:A2231)+1)</f>
        <v/>
      </c>
    </row>
    <row r="2233" spans="1:1">
      <c r="A2233" s="133" t="str">
        <f>IF(B2233="","",COUNT($A$2:A2232)+1)</f>
        <v/>
      </c>
    </row>
    <row r="2234" spans="1:1">
      <c r="A2234" s="133" t="str">
        <f>IF(B2234="","",COUNT($A$2:A2233)+1)</f>
        <v/>
      </c>
    </row>
    <row r="2235" spans="1:1">
      <c r="A2235" s="133" t="str">
        <f>IF(B2235="","",COUNT($A$2:A2234)+1)</f>
        <v/>
      </c>
    </row>
    <row r="2236" spans="1:1">
      <c r="A2236" s="133" t="str">
        <f>IF(B2236="","",COUNT($A$2:A2235)+1)</f>
        <v/>
      </c>
    </row>
    <row r="2237" spans="1:1">
      <c r="A2237" s="133" t="str">
        <f>IF(B2237="","",COUNT($A$2:A2236)+1)</f>
        <v/>
      </c>
    </row>
    <row r="2238" spans="1:1">
      <c r="A2238" s="133" t="str">
        <f>IF(B2238="","",COUNT($A$2:A2237)+1)</f>
        <v/>
      </c>
    </row>
    <row r="2239" spans="1:1">
      <c r="A2239" s="133" t="str">
        <f>IF(B2239="","",COUNT($A$2:A2238)+1)</f>
        <v/>
      </c>
    </row>
    <row r="2240" spans="1:1">
      <c r="A2240" s="133" t="str">
        <f>IF(B2240="","",COUNT($A$2:A2239)+1)</f>
        <v/>
      </c>
    </row>
    <row r="2241" spans="1:1">
      <c r="A2241" s="133" t="str">
        <f>IF(B2241="","",COUNT($A$2:A2240)+1)</f>
        <v/>
      </c>
    </row>
    <row r="2242" spans="1:1">
      <c r="A2242" s="133" t="str">
        <f>IF(B2242="","",COUNT($A$2:A2241)+1)</f>
        <v/>
      </c>
    </row>
    <row r="2243" spans="1:1">
      <c r="A2243" s="133" t="str">
        <f>IF(B2243="","",COUNT($A$2:A2242)+1)</f>
        <v/>
      </c>
    </row>
    <row r="2244" spans="1:1">
      <c r="A2244" s="133" t="str">
        <f>IF(B2244="","",COUNT($A$2:A2243)+1)</f>
        <v/>
      </c>
    </row>
    <row r="2245" spans="1:1">
      <c r="A2245" s="133" t="str">
        <f>IF(B2245="","",COUNT($A$2:A2244)+1)</f>
        <v/>
      </c>
    </row>
    <row r="2246" spans="1:1">
      <c r="A2246" s="133" t="str">
        <f>IF(B2246="","",COUNT($A$2:A2245)+1)</f>
        <v/>
      </c>
    </row>
    <row r="2247" spans="1:1">
      <c r="A2247" s="133" t="str">
        <f>IF(B2247="","",COUNT($A$2:A2246)+1)</f>
        <v/>
      </c>
    </row>
    <row r="2248" spans="1:1">
      <c r="A2248" s="133" t="str">
        <f>IF(B2248="","",COUNT($A$2:A2247)+1)</f>
        <v/>
      </c>
    </row>
    <row r="2249" spans="1:1">
      <c r="A2249" s="133" t="str">
        <f>IF(B2249="","",COUNT($A$2:A2248)+1)</f>
        <v/>
      </c>
    </row>
    <row r="2250" spans="1:1">
      <c r="A2250" s="133" t="str">
        <f>IF(B2250="","",COUNT($A$2:A2249)+1)</f>
        <v/>
      </c>
    </row>
    <row r="2251" spans="1:1">
      <c r="A2251" s="133" t="str">
        <f>IF(B2251="","",COUNT($A$2:A2250)+1)</f>
        <v/>
      </c>
    </row>
    <row r="2252" spans="1:1">
      <c r="A2252" s="133" t="str">
        <f>IF(B2252="","",COUNT($A$2:A2251)+1)</f>
        <v/>
      </c>
    </row>
    <row r="2253" spans="1:1">
      <c r="A2253" s="133" t="str">
        <f>IF(B2253="","",COUNT($A$2:A2252)+1)</f>
        <v/>
      </c>
    </row>
    <row r="2254" spans="1:1">
      <c r="A2254" s="133" t="str">
        <f>IF(B2254="","",COUNT($A$2:A2253)+1)</f>
        <v/>
      </c>
    </row>
    <row r="2255" spans="1:1">
      <c r="A2255" s="133" t="str">
        <f>IF(B2255="","",COUNT($A$2:A2254)+1)</f>
        <v/>
      </c>
    </row>
    <row r="2256" spans="1:1">
      <c r="A2256" s="133" t="str">
        <f>IF(B2256="","",COUNT($A$2:A2255)+1)</f>
        <v/>
      </c>
    </row>
    <row r="2257" spans="1:1">
      <c r="A2257" s="133" t="str">
        <f>IF(B2257="","",COUNT($A$2:A2256)+1)</f>
        <v/>
      </c>
    </row>
    <row r="2258" spans="1:1">
      <c r="A2258" s="133" t="str">
        <f>IF(B2258="","",COUNT($A$2:A2257)+1)</f>
        <v/>
      </c>
    </row>
    <row r="2259" spans="1:1">
      <c r="A2259" s="133" t="str">
        <f>IF(B2259="","",COUNT($A$2:A2258)+1)</f>
        <v/>
      </c>
    </row>
    <row r="2260" spans="1:1">
      <c r="A2260" s="133" t="str">
        <f>IF(B2260="","",COUNT($A$2:A2259)+1)</f>
        <v/>
      </c>
    </row>
    <row r="2261" spans="1:1">
      <c r="A2261" s="133" t="str">
        <f>IF(B2261="","",COUNT($A$2:A2260)+1)</f>
        <v/>
      </c>
    </row>
    <row r="2262" spans="1:1">
      <c r="A2262" s="133" t="str">
        <f>IF(B2262="","",COUNT($A$2:A2261)+1)</f>
        <v/>
      </c>
    </row>
    <row r="2263" spans="1:1">
      <c r="A2263" s="133" t="str">
        <f>IF(B2263="","",COUNT($A$2:A2262)+1)</f>
        <v/>
      </c>
    </row>
    <row r="2264" spans="1:1">
      <c r="A2264" s="133" t="str">
        <f>IF(B2264="","",COUNT($A$2:A2263)+1)</f>
        <v/>
      </c>
    </row>
    <row r="2265" spans="1:1">
      <c r="A2265" s="133" t="str">
        <f>IF(B2265="","",COUNT($A$2:A2264)+1)</f>
        <v/>
      </c>
    </row>
    <row r="2266" spans="1:1">
      <c r="A2266" s="133" t="str">
        <f>IF(B2266="","",COUNT($A$2:A2265)+1)</f>
        <v/>
      </c>
    </row>
    <row r="2267" spans="1:1">
      <c r="A2267" s="133" t="str">
        <f>IF(B2267="","",COUNT($A$2:A2266)+1)</f>
        <v/>
      </c>
    </row>
    <row r="2268" spans="1:1">
      <c r="A2268" s="133" t="str">
        <f>IF(B2268="","",COUNT($A$2:A2267)+1)</f>
        <v/>
      </c>
    </row>
    <row r="2269" spans="1:1">
      <c r="A2269" s="133" t="str">
        <f>IF(B2269="","",COUNT($A$2:A2268)+1)</f>
        <v/>
      </c>
    </row>
    <row r="2270" spans="1:1">
      <c r="A2270" s="133" t="str">
        <f>IF(B2270="","",COUNT($A$2:A2269)+1)</f>
        <v/>
      </c>
    </row>
    <row r="2271" spans="1:1">
      <c r="A2271" s="133" t="str">
        <f>IF(B2271="","",COUNT($A$2:A2270)+1)</f>
        <v/>
      </c>
    </row>
    <row r="2272" spans="1:1">
      <c r="A2272" s="133" t="str">
        <f>IF(B2272="","",COUNT($A$2:A2271)+1)</f>
        <v/>
      </c>
    </row>
    <row r="2273" spans="1:1">
      <c r="A2273" s="133" t="str">
        <f>IF(B2273="","",COUNT($A$2:A2272)+1)</f>
        <v/>
      </c>
    </row>
    <row r="2274" spans="1:1">
      <c r="A2274" s="133" t="str">
        <f>IF(B2274="","",COUNT($A$2:A2273)+1)</f>
        <v/>
      </c>
    </row>
    <row r="2275" spans="1:1">
      <c r="A2275" s="133" t="str">
        <f>IF(B2275="","",COUNT($A$2:A2274)+1)</f>
        <v/>
      </c>
    </row>
    <row r="2276" spans="1:1">
      <c r="A2276" s="133" t="str">
        <f>IF(B2276="","",COUNT($A$2:A2275)+1)</f>
        <v/>
      </c>
    </row>
    <row r="2277" spans="1:1">
      <c r="A2277" s="133" t="str">
        <f>IF(B2277="","",COUNT($A$2:A2276)+1)</f>
        <v/>
      </c>
    </row>
    <row r="2278" spans="1:1">
      <c r="A2278" s="133" t="str">
        <f>IF(B2278="","",COUNT($A$2:A2277)+1)</f>
        <v/>
      </c>
    </row>
    <row r="2279" spans="1:1">
      <c r="A2279" s="133" t="str">
        <f>IF(B2279="","",COUNT($A$2:A2278)+1)</f>
        <v/>
      </c>
    </row>
    <row r="2280" spans="1:1">
      <c r="A2280" s="133" t="str">
        <f>IF(B2280="","",COUNT($A$2:A2279)+1)</f>
        <v/>
      </c>
    </row>
    <row r="2281" spans="1:1">
      <c r="A2281" s="133" t="str">
        <f>IF(B2281="","",COUNT($A$2:A2280)+1)</f>
        <v/>
      </c>
    </row>
    <row r="2282" spans="1:1">
      <c r="A2282" s="133" t="str">
        <f>IF(B2282="","",COUNT($A$2:A2281)+1)</f>
        <v/>
      </c>
    </row>
    <row r="2283" spans="1:1">
      <c r="A2283" s="133" t="str">
        <f>IF(B2283="","",COUNT($A$2:A2282)+1)</f>
        <v/>
      </c>
    </row>
    <row r="2284" spans="1:1">
      <c r="A2284" s="133" t="str">
        <f>IF(B2284="","",COUNT($A$2:A2283)+1)</f>
        <v/>
      </c>
    </row>
    <row r="2285" spans="1:1">
      <c r="A2285" s="133" t="str">
        <f>IF(B2285="","",COUNT($A$2:A2284)+1)</f>
        <v/>
      </c>
    </row>
    <row r="2286" spans="1:1">
      <c r="A2286" s="133" t="str">
        <f>IF(B2286="","",COUNT($A$2:A2285)+1)</f>
        <v/>
      </c>
    </row>
    <row r="2287" spans="1:1">
      <c r="A2287" s="133" t="str">
        <f>IF(B2287="","",COUNT($A$2:A2286)+1)</f>
        <v/>
      </c>
    </row>
    <row r="2288" spans="1:1">
      <c r="A2288" s="133" t="str">
        <f>IF(B2288="","",COUNT($A$2:A2287)+1)</f>
        <v/>
      </c>
    </row>
    <row r="2289" spans="1:1">
      <c r="A2289" s="133" t="str">
        <f>IF(B2289="","",COUNT($A$2:A2288)+1)</f>
        <v/>
      </c>
    </row>
    <row r="2290" spans="1:1">
      <c r="A2290" s="133" t="str">
        <f>IF(B2290="","",COUNT($A$2:A2289)+1)</f>
        <v/>
      </c>
    </row>
    <row r="2291" spans="1:1">
      <c r="A2291" s="133" t="str">
        <f>IF(B2291="","",COUNT($A$2:A2290)+1)</f>
        <v/>
      </c>
    </row>
    <row r="2292" spans="1:1">
      <c r="A2292" s="133" t="str">
        <f>IF(B2292="","",COUNT($A$2:A2291)+1)</f>
        <v/>
      </c>
    </row>
    <row r="2293" spans="1:1">
      <c r="A2293" s="133" t="str">
        <f>IF(B2293="","",COUNT($A$2:A2292)+1)</f>
        <v/>
      </c>
    </row>
    <row r="2294" spans="1:1">
      <c r="A2294" s="133" t="str">
        <f>IF(B2294="","",COUNT($A$2:A2293)+1)</f>
        <v/>
      </c>
    </row>
    <row r="2295" spans="1:1">
      <c r="A2295" s="133" t="str">
        <f>IF(B2295="","",COUNT($A$2:A2294)+1)</f>
        <v/>
      </c>
    </row>
    <row r="2296" spans="1:1">
      <c r="A2296" s="133" t="str">
        <f>IF(B2296="","",COUNT($A$2:A2295)+1)</f>
        <v/>
      </c>
    </row>
    <row r="2297" spans="1:1">
      <c r="A2297" s="133" t="str">
        <f>IF(B2297="","",COUNT($A$2:A2296)+1)</f>
        <v/>
      </c>
    </row>
    <row r="2298" spans="1:1">
      <c r="A2298" s="133" t="str">
        <f>IF(B2298="","",COUNT($A$2:A2297)+1)</f>
        <v/>
      </c>
    </row>
    <row r="2299" spans="1:1">
      <c r="A2299" s="133" t="str">
        <f>IF(B2299="","",COUNT($A$2:A2298)+1)</f>
        <v/>
      </c>
    </row>
    <row r="2300" spans="1:1">
      <c r="A2300" s="133" t="str">
        <f>IF(B2300="","",COUNT($A$2:A2299)+1)</f>
        <v/>
      </c>
    </row>
    <row r="2301" spans="1:1">
      <c r="A2301" s="133" t="str">
        <f>IF(B2301="","",COUNT($A$2:A2300)+1)</f>
        <v/>
      </c>
    </row>
    <row r="2302" spans="1:1">
      <c r="A2302" s="133" t="str">
        <f>IF(B2302="","",COUNT($A$2:A2301)+1)</f>
        <v/>
      </c>
    </row>
    <row r="2303" spans="1:1">
      <c r="A2303" s="133" t="str">
        <f>IF(B2303="","",COUNT($A$2:A2302)+1)</f>
        <v/>
      </c>
    </row>
    <row r="2304" spans="1:1">
      <c r="A2304" s="133" t="str">
        <f>IF(B2304="","",COUNT($A$2:A2303)+1)</f>
        <v/>
      </c>
    </row>
    <row r="2305" spans="1:1">
      <c r="A2305" s="133" t="str">
        <f>IF(B2305="","",COUNT($A$2:A2304)+1)</f>
        <v/>
      </c>
    </row>
    <row r="2306" spans="1:1">
      <c r="A2306" s="133" t="str">
        <f>IF(B2306="","",COUNT($A$2:A2305)+1)</f>
        <v/>
      </c>
    </row>
    <row r="2307" spans="1:1">
      <c r="A2307" s="133" t="str">
        <f>IF(B2307="","",COUNT($A$2:A2306)+1)</f>
        <v/>
      </c>
    </row>
    <row r="2308" spans="1:1">
      <c r="A2308" s="133" t="str">
        <f>IF(B2308="","",COUNT($A$2:A2307)+1)</f>
        <v/>
      </c>
    </row>
    <row r="2309" spans="1:1">
      <c r="A2309" s="133" t="str">
        <f>IF(B2309="","",COUNT($A$2:A2308)+1)</f>
        <v/>
      </c>
    </row>
    <row r="2310" spans="1:1">
      <c r="A2310" s="133" t="str">
        <f>IF(B2310="","",COUNT($A$2:A2309)+1)</f>
        <v/>
      </c>
    </row>
    <row r="2311" spans="1:1">
      <c r="A2311" s="133" t="str">
        <f>IF(B2311="","",COUNT($A$2:A2310)+1)</f>
        <v/>
      </c>
    </row>
    <row r="2312" spans="1:1">
      <c r="A2312" s="133" t="str">
        <f>IF(B2312="","",COUNT($A$2:A2311)+1)</f>
        <v/>
      </c>
    </row>
    <row r="2313" spans="1:1">
      <c r="A2313" s="133" t="str">
        <f>IF(B2313="","",COUNT($A$2:A2312)+1)</f>
        <v/>
      </c>
    </row>
    <row r="2314" spans="1:1">
      <c r="A2314" s="133" t="str">
        <f>IF(B2314="","",COUNT($A$2:A2313)+1)</f>
        <v/>
      </c>
    </row>
    <row r="2315" spans="1:1">
      <c r="A2315" s="133" t="str">
        <f>IF(B2315="","",COUNT($A$2:A2314)+1)</f>
        <v/>
      </c>
    </row>
    <row r="2316" spans="1:1">
      <c r="A2316" s="133" t="str">
        <f>IF(B2316="","",COUNT($A$2:A2315)+1)</f>
        <v/>
      </c>
    </row>
    <row r="2317" spans="1:1">
      <c r="A2317" s="133" t="str">
        <f>IF(B2317="","",COUNT($A$2:A2316)+1)</f>
        <v/>
      </c>
    </row>
    <row r="2318" spans="1:1">
      <c r="A2318" s="133" t="str">
        <f>IF(B2318="","",COUNT($A$2:A2317)+1)</f>
        <v/>
      </c>
    </row>
    <row r="2319" spans="1:1">
      <c r="A2319" s="133" t="str">
        <f>IF(B2319="","",COUNT($A$2:A2318)+1)</f>
        <v/>
      </c>
    </row>
    <row r="2320" spans="1:1">
      <c r="A2320" s="133" t="str">
        <f>IF(B2320="","",COUNT($A$2:A2319)+1)</f>
        <v/>
      </c>
    </row>
    <row r="2321" spans="1:1">
      <c r="A2321" s="133" t="str">
        <f>IF(B2321="","",COUNT($A$2:A2320)+1)</f>
        <v/>
      </c>
    </row>
    <row r="2322" spans="1:1">
      <c r="A2322" s="133" t="str">
        <f>IF(B2322="","",COUNT($A$2:A2321)+1)</f>
        <v/>
      </c>
    </row>
    <row r="2323" spans="1:1">
      <c r="A2323" s="133" t="str">
        <f>IF(B2323="","",COUNT($A$2:A2322)+1)</f>
        <v/>
      </c>
    </row>
    <row r="2324" spans="1:1">
      <c r="A2324" s="133" t="str">
        <f>IF(B2324="","",COUNT($A$2:A2323)+1)</f>
        <v/>
      </c>
    </row>
    <row r="2325" spans="1:1">
      <c r="A2325" s="133" t="str">
        <f>IF(B2325="","",COUNT($A$2:A2324)+1)</f>
        <v/>
      </c>
    </row>
    <row r="2326" spans="1:1">
      <c r="A2326" s="133" t="str">
        <f>IF(B2326="","",COUNT($A$2:A2325)+1)</f>
        <v/>
      </c>
    </row>
    <row r="2327" spans="1:1">
      <c r="A2327" s="133" t="str">
        <f>IF(B2327="","",COUNT($A$2:A2326)+1)</f>
        <v/>
      </c>
    </row>
    <row r="2328" spans="1:1">
      <c r="A2328" s="133" t="str">
        <f>IF(B2328="","",COUNT($A$2:A2327)+1)</f>
        <v/>
      </c>
    </row>
    <row r="2329" spans="1:1">
      <c r="A2329" s="133" t="str">
        <f>IF(B2329="","",COUNT($A$2:A2328)+1)</f>
        <v/>
      </c>
    </row>
    <row r="2330" spans="1:1">
      <c r="A2330" s="133" t="str">
        <f>IF(B2330="","",COUNT($A$2:A2329)+1)</f>
        <v/>
      </c>
    </row>
    <row r="2331" spans="1:1">
      <c r="A2331" s="133" t="str">
        <f>IF(B2331="","",COUNT($A$2:A2330)+1)</f>
        <v/>
      </c>
    </row>
    <row r="2332" spans="1:1">
      <c r="A2332" s="133" t="str">
        <f>IF(B2332="","",COUNT($A$2:A2331)+1)</f>
        <v/>
      </c>
    </row>
    <row r="2333" spans="1:1">
      <c r="A2333" s="133" t="str">
        <f>IF(B2333="","",COUNT($A$2:A2332)+1)</f>
        <v/>
      </c>
    </row>
    <row r="2334" spans="1:1">
      <c r="A2334" s="133" t="str">
        <f>IF(B2334="","",COUNT($A$2:A2333)+1)</f>
        <v/>
      </c>
    </row>
    <row r="2335" spans="1:1">
      <c r="A2335" s="133" t="str">
        <f>IF(B2335="","",COUNT($A$2:A2334)+1)</f>
        <v/>
      </c>
    </row>
    <row r="2336" spans="1:1">
      <c r="A2336" s="133" t="str">
        <f>IF(B2336="","",COUNT($A$2:A2335)+1)</f>
        <v/>
      </c>
    </row>
    <row r="2337" spans="1:1">
      <c r="A2337" s="133" t="str">
        <f>IF(B2337="","",COUNT($A$2:A2336)+1)</f>
        <v/>
      </c>
    </row>
    <row r="2338" spans="1:1">
      <c r="A2338" s="133" t="str">
        <f>IF(B2338="","",COUNT($A$2:A2337)+1)</f>
        <v/>
      </c>
    </row>
    <row r="2339" spans="1:1">
      <c r="A2339" s="133" t="str">
        <f>IF(B2339="","",COUNT($A$2:A2338)+1)</f>
        <v/>
      </c>
    </row>
    <row r="2340" spans="1:1">
      <c r="A2340" s="133" t="str">
        <f>IF(B2340="","",COUNT($A$2:A2339)+1)</f>
        <v/>
      </c>
    </row>
    <row r="2341" spans="1:1">
      <c r="A2341" s="133" t="str">
        <f>IF(B2341="","",COUNT($A$2:A2340)+1)</f>
        <v/>
      </c>
    </row>
    <row r="2342" spans="1:1">
      <c r="A2342" s="133" t="str">
        <f>IF(B2342="","",COUNT($A$2:A2341)+1)</f>
        <v/>
      </c>
    </row>
    <row r="2343" spans="1:1">
      <c r="A2343" s="133" t="str">
        <f>IF(B2343="","",COUNT($A$2:A2342)+1)</f>
        <v/>
      </c>
    </row>
    <row r="2344" spans="1:1">
      <c r="A2344" s="133" t="str">
        <f>IF(B2344="","",COUNT($A$2:A2343)+1)</f>
        <v/>
      </c>
    </row>
    <row r="2345" spans="1:1">
      <c r="A2345" s="133" t="str">
        <f>IF(B2345="","",COUNT($A$2:A2344)+1)</f>
        <v/>
      </c>
    </row>
    <row r="2346" spans="1:1">
      <c r="A2346" s="133" t="str">
        <f>IF(B2346="","",COUNT($A$2:A2345)+1)</f>
        <v/>
      </c>
    </row>
    <row r="2347" spans="1:1">
      <c r="A2347" s="133" t="str">
        <f>IF(B2347="","",COUNT($A$2:A2346)+1)</f>
        <v/>
      </c>
    </row>
    <row r="2348" spans="1:1">
      <c r="A2348" s="133" t="str">
        <f>IF(B2348="","",COUNT($A$2:A2347)+1)</f>
        <v/>
      </c>
    </row>
    <row r="2349" spans="1:1">
      <c r="A2349" s="133" t="str">
        <f>IF(B2349="","",COUNT($A$2:A2348)+1)</f>
        <v/>
      </c>
    </row>
    <row r="2350" spans="1:1">
      <c r="A2350" s="133" t="str">
        <f>IF(B2350="","",COUNT($A$2:A2349)+1)</f>
        <v/>
      </c>
    </row>
    <row r="2351" spans="1:1">
      <c r="A2351" s="133" t="str">
        <f>IF(B2351="","",COUNT($A$2:A2350)+1)</f>
        <v/>
      </c>
    </row>
    <row r="2352" spans="1:1">
      <c r="A2352" s="133" t="str">
        <f>IF(B2352="","",COUNT($A$2:A2351)+1)</f>
        <v/>
      </c>
    </row>
    <row r="2353" spans="1:1">
      <c r="A2353" s="133" t="str">
        <f>IF(B2353="","",COUNT($A$2:A2352)+1)</f>
        <v/>
      </c>
    </row>
    <row r="2354" spans="1:1">
      <c r="A2354" s="133" t="str">
        <f>IF(B2354="","",COUNT($A$2:A2353)+1)</f>
        <v/>
      </c>
    </row>
    <row r="2355" spans="1:1">
      <c r="A2355" s="133" t="str">
        <f>IF(B2355="","",COUNT($A$2:A2354)+1)</f>
        <v/>
      </c>
    </row>
    <row r="2356" spans="1:1">
      <c r="A2356" s="133" t="str">
        <f>IF(B2356="","",COUNT($A$2:A2355)+1)</f>
        <v/>
      </c>
    </row>
    <row r="2357" spans="1:1">
      <c r="A2357" s="133" t="str">
        <f>IF(B2357="","",COUNT($A$2:A2356)+1)</f>
        <v/>
      </c>
    </row>
    <row r="2358" spans="1:1">
      <c r="A2358" s="133" t="str">
        <f>IF(B2358="","",COUNT($A$2:A2357)+1)</f>
        <v/>
      </c>
    </row>
    <row r="2359" spans="1:1">
      <c r="A2359" s="133" t="str">
        <f>IF(B2359="","",COUNT($A$2:A2358)+1)</f>
        <v/>
      </c>
    </row>
    <row r="2360" spans="1:1">
      <c r="A2360" s="133" t="str">
        <f>IF(B2360="","",COUNT($A$2:A2359)+1)</f>
        <v/>
      </c>
    </row>
    <row r="2361" spans="1:1">
      <c r="A2361" s="133" t="str">
        <f>IF(B2361="","",COUNT($A$2:A2360)+1)</f>
        <v/>
      </c>
    </row>
    <row r="2362" spans="1:1">
      <c r="A2362" s="133" t="str">
        <f>IF(B2362="","",COUNT($A$2:A2361)+1)</f>
        <v/>
      </c>
    </row>
    <row r="2363" spans="1:1">
      <c r="A2363" s="133" t="str">
        <f>IF(B2363="","",COUNT($A$2:A2362)+1)</f>
        <v/>
      </c>
    </row>
    <row r="2364" spans="1:1">
      <c r="A2364" s="133" t="str">
        <f>IF(B2364="","",COUNT($A$2:A2363)+1)</f>
        <v/>
      </c>
    </row>
    <row r="2365" spans="1:1">
      <c r="A2365" s="133" t="str">
        <f>IF(B2365="","",COUNT($A$2:A2364)+1)</f>
        <v/>
      </c>
    </row>
    <row r="2366" spans="1:1">
      <c r="A2366" s="133" t="str">
        <f>IF(B2366="","",COUNT($A$2:A2365)+1)</f>
        <v/>
      </c>
    </row>
    <row r="2367" spans="1:1">
      <c r="A2367" s="133" t="str">
        <f>IF(B2367="","",COUNT($A$2:A2366)+1)</f>
        <v/>
      </c>
    </row>
    <row r="2368" spans="1:1">
      <c r="A2368" s="133" t="str">
        <f>IF(B2368="","",COUNT($A$2:A2367)+1)</f>
        <v/>
      </c>
    </row>
    <row r="2369" spans="1:1">
      <c r="A2369" s="133" t="str">
        <f>IF(B2369="","",COUNT($A$2:A2368)+1)</f>
        <v/>
      </c>
    </row>
    <row r="2370" spans="1:1">
      <c r="A2370" s="133" t="str">
        <f>IF(B2370="","",COUNT($A$2:A2369)+1)</f>
        <v/>
      </c>
    </row>
    <row r="2371" spans="1:1">
      <c r="A2371" s="133" t="str">
        <f>IF(B2371="","",COUNT($A$2:A2370)+1)</f>
        <v/>
      </c>
    </row>
    <row r="2372" spans="1:1">
      <c r="A2372" s="133" t="str">
        <f>IF(B2372="","",COUNT($A$2:A2371)+1)</f>
        <v/>
      </c>
    </row>
    <row r="2373" spans="1:1">
      <c r="A2373" s="133" t="str">
        <f>IF(B2373="","",COUNT($A$2:A2372)+1)</f>
        <v/>
      </c>
    </row>
    <row r="2374" spans="1:1">
      <c r="A2374" s="133" t="str">
        <f>IF(B2374="","",COUNT($A$2:A2373)+1)</f>
        <v/>
      </c>
    </row>
    <row r="2375" spans="1:1">
      <c r="A2375" s="133" t="str">
        <f>IF(B2375="","",COUNT($A$2:A2374)+1)</f>
        <v/>
      </c>
    </row>
    <row r="2376" spans="1:1">
      <c r="A2376" s="133" t="str">
        <f>IF(B2376="","",COUNT($A$2:A2375)+1)</f>
        <v/>
      </c>
    </row>
    <row r="2377" spans="1:1">
      <c r="A2377" s="133" t="str">
        <f>IF(B2377="","",COUNT($A$2:A2376)+1)</f>
        <v/>
      </c>
    </row>
    <row r="2378" spans="1:1">
      <c r="A2378" s="133" t="str">
        <f>IF(B2378="","",COUNT($A$2:A2377)+1)</f>
        <v/>
      </c>
    </row>
    <row r="2379" spans="1:1">
      <c r="A2379" s="133" t="str">
        <f>IF(B2379="","",COUNT($A$2:A2378)+1)</f>
        <v/>
      </c>
    </row>
    <row r="2380" spans="1:1">
      <c r="A2380" s="133" t="str">
        <f>IF(B2380="","",COUNT($A$2:A2379)+1)</f>
        <v/>
      </c>
    </row>
    <row r="2381" spans="1:1">
      <c r="A2381" s="133" t="str">
        <f>IF(B2381="","",COUNT($A$2:A2380)+1)</f>
        <v/>
      </c>
    </row>
    <row r="2382" spans="1:1">
      <c r="A2382" s="133" t="str">
        <f>IF(B2382="","",COUNT($A$2:A2381)+1)</f>
        <v/>
      </c>
    </row>
    <row r="2383" spans="1:1">
      <c r="A2383" s="133" t="str">
        <f>IF(B2383="","",COUNT($A$2:A2382)+1)</f>
        <v/>
      </c>
    </row>
    <row r="2384" spans="1:1">
      <c r="A2384" s="133" t="str">
        <f>IF(B2384="","",COUNT($A$2:A2383)+1)</f>
        <v/>
      </c>
    </row>
    <row r="2385" spans="1:1">
      <c r="A2385" s="133" t="str">
        <f>IF(B2385="","",COUNT($A$2:A2384)+1)</f>
        <v/>
      </c>
    </row>
    <row r="2386" spans="1:1">
      <c r="A2386" s="133" t="str">
        <f>IF(B2386="","",COUNT($A$2:A2385)+1)</f>
        <v/>
      </c>
    </row>
    <row r="2387" spans="1:1">
      <c r="A2387" s="133" t="str">
        <f>IF(B2387="","",COUNT($A$2:A2386)+1)</f>
        <v/>
      </c>
    </row>
    <row r="2388" spans="1:1">
      <c r="A2388" s="133" t="str">
        <f>IF(B2388="","",COUNT($A$2:A2387)+1)</f>
        <v/>
      </c>
    </row>
    <row r="2389" spans="1:1">
      <c r="A2389" s="133" t="str">
        <f>IF(B2389="","",COUNT($A$2:A2388)+1)</f>
        <v/>
      </c>
    </row>
    <row r="2390" spans="1:1">
      <c r="A2390" s="133" t="str">
        <f>IF(B2390="","",COUNT($A$2:A2389)+1)</f>
        <v/>
      </c>
    </row>
    <row r="2391" spans="1:1">
      <c r="A2391" s="133" t="str">
        <f>IF(B2391="","",COUNT($A$2:A2390)+1)</f>
        <v/>
      </c>
    </row>
    <row r="2392" spans="1:1">
      <c r="A2392" s="133" t="str">
        <f>IF(B2392="","",COUNT($A$2:A2391)+1)</f>
        <v/>
      </c>
    </row>
    <row r="2393" spans="1:1">
      <c r="A2393" s="133" t="str">
        <f>IF(B2393="","",COUNT($A$2:A2392)+1)</f>
        <v/>
      </c>
    </row>
    <row r="2394" spans="1:1">
      <c r="A2394" s="133" t="str">
        <f>IF(B2394="","",COUNT($A$2:A2393)+1)</f>
        <v/>
      </c>
    </row>
    <row r="2395" spans="1:1">
      <c r="A2395" s="133" t="str">
        <f>IF(B2395="","",COUNT($A$2:A2394)+1)</f>
        <v/>
      </c>
    </row>
    <row r="2396" spans="1:1">
      <c r="A2396" s="133" t="str">
        <f>IF(B2396="","",COUNT($A$2:A2395)+1)</f>
        <v/>
      </c>
    </row>
    <row r="2397" spans="1:1">
      <c r="A2397" s="133" t="str">
        <f>IF(B2397="","",COUNT($A$2:A2396)+1)</f>
        <v/>
      </c>
    </row>
    <row r="2398" spans="1:1">
      <c r="A2398" s="133" t="str">
        <f>IF(B2398="","",COUNT($A$2:A2397)+1)</f>
        <v/>
      </c>
    </row>
    <row r="2399" spans="1:1">
      <c r="A2399" s="133" t="str">
        <f>IF(B2399="","",COUNT($A$2:A2398)+1)</f>
        <v/>
      </c>
    </row>
    <row r="2400" spans="1:1">
      <c r="A2400" s="133" t="str">
        <f>IF(B2400="","",COUNT($A$2:A2399)+1)</f>
        <v/>
      </c>
    </row>
    <row r="2401" spans="1:1">
      <c r="A2401" s="133" t="str">
        <f>IF(B2401="","",COUNT($A$2:A2400)+1)</f>
        <v/>
      </c>
    </row>
    <row r="2402" spans="1:1">
      <c r="A2402" s="133" t="str">
        <f>IF(B2402="","",COUNT($A$2:A2401)+1)</f>
        <v/>
      </c>
    </row>
    <row r="2403" spans="1:1">
      <c r="A2403" s="133" t="str">
        <f>IF(B2403="","",COUNT($A$2:A2402)+1)</f>
        <v/>
      </c>
    </row>
    <row r="2404" spans="1:1">
      <c r="A2404" s="133" t="str">
        <f>IF(B2404="","",COUNT($A$2:A2403)+1)</f>
        <v/>
      </c>
    </row>
    <row r="2405" spans="1:1">
      <c r="A2405" s="133" t="str">
        <f>IF(B2405="","",COUNT($A$2:A2404)+1)</f>
        <v/>
      </c>
    </row>
    <row r="2406" spans="1:1">
      <c r="A2406" s="133" t="str">
        <f>IF(B2406="","",COUNT($A$2:A2405)+1)</f>
        <v/>
      </c>
    </row>
    <row r="2407" spans="1:1">
      <c r="A2407" s="133" t="str">
        <f>IF(B2407="","",COUNT($A$2:A2406)+1)</f>
        <v/>
      </c>
    </row>
    <row r="2408" spans="1:1">
      <c r="A2408" s="133" t="str">
        <f>IF(B2408="","",COUNT($A$2:A2407)+1)</f>
        <v/>
      </c>
    </row>
    <row r="2409" spans="1:1">
      <c r="A2409" s="133" t="str">
        <f>IF(B2409="","",COUNT($A$2:A2408)+1)</f>
        <v/>
      </c>
    </row>
    <row r="2410" spans="1:1">
      <c r="A2410" s="133" t="str">
        <f>IF(B2410="","",COUNT($A$2:A2409)+1)</f>
        <v/>
      </c>
    </row>
    <row r="2411" spans="1:1">
      <c r="A2411" s="133" t="str">
        <f>IF(B2411="","",COUNT($A$2:A2410)+1)</f>
        <v/>
      </c>
    </row>
    <row r="2412" spans="1:1">
      <c r="A2412" s="133" t="str">
        <f>IF(B2412="","",COUNT($A$2:A2411)+1)</f>
        <v/>
      </c>
    </row>
    <row r="2413" spans="1:1">
      <c r="A2413" s="133" t="str">
        <f>IF(B2413="","",COUNT($A$2:A2412)+1)</f>
        <v/>
      </c>
    </row>
    <row r="2414" spans="1:1">
      <c r="A2414" s="133" t="str">
        <f>IF(B2414="","",COUNT($A$2:A2413)+1)</f>
        <v/>
      </c>
    </row>
    <row r="2415" spans="1:1">
      <c r="A2415" s="133" t="str">
        <f>IF(B2415="","",COUNT($A$2:A2414)+1)</f>
        <v/>
      </c>
    </row>
    <row r="2416" spans="1:1">
      <c r="A2416" s="133" t="str">
        <f>IF(B2416="","",COUNT($A$2:A2415)+1)</f>
        <v/>
      </c>
    </row>
    <row r="2417" spans="1:1">
      <c r="A2417" s="133" t="str">
        <f>IF(B2417="","",COUNT($A$2:A2416)+1)</f>
        <v/>
      </c>
    </row>
    <row r="2418" spans="1:1">
      <c r="A2418" s="133" t="str">
        <f>IF(B2418="","",COUNT($A$2:A2417)+1)</f>
        <v/>
      </c>
    </row>
    <row r="2419" spans="1:1">
      <c r="A2419" s="133" t="str">
        <f>IF(B2419="","",COUNT($A$2:A2418)+1)</f>
        <v/>
      </c>
    </row>
    <row r="2420" spans="1:1">
      <c r="A2420" s="133" t="str">
        <f>IF(B2420="","",COUNT($A$2:A2419)+1)</f>
        <v/>
      </c>
    </row>
    <row r="2421" spans="1:1">
      <c r="A2421" s="133" t="str">
        <f>IF(B2421="","",COUNT($A$2:A2420)+1)</f>
        <v/>
      </c>
    </row>
    <row r="2422" spans="1:1">
      <c r="A2422" s="133" t="str">
        <f>IF(B2422="","",COUNT($A$2:A2421)+1)</f>
        <v/>
      </c>
    </row>
    <row r="2423" spans="1:1">
      <c r="A2423" s="133" t="str">
        <f>IF(B2423="","",COUNT($A$2:A2422)+1)</f>
        <v/>
      </c>
    </row>
    <row r="2424" spans="1:1">
      <c r="A2424" s="133" t="str">
        <f>IF(B2424="","",COUNT($A$2:A2423)+1)</f>
        <v/>
      </c>
    </row>
    <row r="2425" spans="1:1">
      <c r="A2425" s="133" t="str">
        <f>IF(B2425="","",COUNT($A$2:A2424)+1)</f>
        <v/>
      </c>
    </row>
    <row r="2426" spans="1:1">
      <c r="A2426" s="133" t="str">
        <f>IF(B2426="","",COUNT($A$2:A2425)+1)</f>
        <v/>
      </c>
    </row>
    <row r="2427" spans="1:1">
      <c r="A2427" s="133" t="str">
        <f>IF(B2427="","",COUNT($A$2:A2426)+1)</f>
        <v/>
      </c>
    </row>
    <row r="2428" spans="1:1">
      <c r="A2428" s="133" t="str">
        <f>IF(B2428="","",COUNT($A$2:A2427)+1)</f>
        <v/>
      </c>
    </row>
    <row r="2429" spans="1:1">
      <c r="A2429" s="133" t="str">
        <f>IF(B2429="","",COUNT($A$2:A2428)+1)</f>
        <v/>
      </c>
    </row>
    <row r="2430" spans="1:1">
      <c r="A2430" s="133" t="str">
        <f>IF(B2430="","",COUNT($A$2:A2429)+1)</f>
        <v/>
      </c>
    </row>
    <row r="2431" spans="1:1">
      <c r="A2431" s="133" t="str">
        <f>IF(B2431="","",COUNT($A$2:A2430)+1)</f>
        <v/>
      </c>
    </row>
    <row r="2432" spans="1:1">
      <c r="A2432" s="133" t="str">
        <f>IF(B2432="","",COUNT($A$2:A2431)+1)</f>
        <v/>
      </c>
    </row>
    <row r="2433" spans="1:1">
      <c r="A2433" s="133" t="str">
        <f>IF(B2433="","",COUNT($A$2:A2432)+1)</f>
        <v/>
      </c>
    </row>
    <row r="2434" spans="1:1">
      <c r="A2434" s="133" t="str">
        <f>IF(B2434="","",COUNT($A$2:A2433)+1)</f>
        <v/>
      </c>
    </row>
    <row r="2435" spans="1:1">
      <c r="A2435" s="133" t="str">
        <f>IF(B2435="","",COUNT($A$2:A2434)+1)</f>
        <v/>
      </c>
    </row>
    <row r="2436" spans="1:1">
      <c r="A2436" s="133" t="str">
        <f>IF(B2436="","",COUNT($A$2:A2435)+1)</f>
        <v/>
      </c>
    </row>
    <row r="2437" spans="1:1">
      <c r="A2437" s="133" t="str">
        <f>IF(B2437="","",COUNT($A$2:A2436)+1)</f>
        <v/>
      </c>
    </row>
    <row r="2438" spans="1:1">
      <c r="A2438" s="133" t="str">
        <f>IF(B2438="","",COUNT($A$2:A2437)+1)</f>
        <v/>
      </c>
    </row>
    <row r="2439" spans="1:1">
      <c r="A2439" s="133" t="str">
        <f>IF(B2439="","",COUNT($A$2:A2438)+1)</f>
        <v/>
      </c>
    </row>
    <row r="2440" spans="1:1">
      <c r="A2440" s="133" t="str">
        <f>IF(B2440="","",COUNT($A$2:A2439)+1)</f>
        <v/>
      </c>
    </row>
    <row r="2441" spans="1:1">
      <c r="A2441" s="133" t="str">
        <f>IF(B2441="","",COUNT($A$2:A2440)+1)</f>
        <v/>
      </c>
    </row>
    <row r="2442" spans="1:1">
      <c r="A2442" s="133" t="str">
        <f>IF(B2442="","",COUNT($A$2:A2441)+1)</f>
        <v/>
      </c>
    </row>
    <row r="2443" spans="1:1">
      <c r="A2443" s="133" t="str">
        <f>IF(B2443="","",COUNT($A$2:A2442)+1)</f>
        <v/>
      </c>
    </row>
    <row r="2444" spans="1:1">
      <c r="A2444" s="133" t="str">
        <f>IF(B2444="","",COUNT($A$2:A2443)+1)</f>
        <v/>
      </c>
    </row>
    <row r="2445" spans="1:1">
      <c r="A2445" s="133" t="str">
        <f>IF(B2445="","",COUNT($A$2:A2444)+1)</f>
        <v/>
      </c>
    </row>
    <row r="2446" spans="1:1">
      <c r="A2446" s="133" t="str">
        <f>IF(B2446="","",COUNT($A$2:A2445)+1)</f>
        <v/>
      </c>
    </row>
    <row r="2447" spans="1:1">
      <c r="A2447" s="133" t="str">
        <f>IF(B2447="","",COUNT($A$2:A2446)+1)</f>
        <v/>
      </c>
    </row>
    <row r="2448" spans="1:1">
      <c r="A2448" s="133" t="str">
        <f>IF(B2448="","",COUNT($A$2:A2447)+1)</f>
        <v/>
      </c>
    </row>
    <row r="2449" spans="1:1">
      <c r="A2449" s="133" t="str">
        <f>IF(B2449="","",COUNT($A$2:A2448)+1)</f>
        <v/>
      </c>
    </row>
    <row r="2450" spans="1:1">
      <c r="A2450" s="133" t="str">
        <f>IF(B2450="","",COUNT($A$2:A2449)+1)</f>
        <v/>
      </c>
    </row>
    <row r="2451" spans="1:1">
      <c r="A2451" s="133" t="str">
        <f>IF(B2451="","",COUNT($A$2:A2450)+1)</f>
        <v/>
      </c>
    </row>
    <row r="2452" spans="1:1">
      <c r="A2452" s="133" t="str">
        <f>IF(B2452="","",COUNT($A$2:A2451)+1)</f>
        <v/>
      </c>
    </row>
    <row r="2453" spans="1:1">
      <c r="A2453" s="133" t="str">
        <f>IF(B2453="","",COUNT($A$2:A2452)+1)</f>
        <v/>
      </c>
    </row>
    <row r="2454" spans="1:1">
      <c r="A2454" s="133" t="str">
        <f>IF(B2454="","",COUNT($A$2:A2453)+1)</f>
        <v/>
      </c>
    </row>
    <row r="2455" spans="1:1">
      <c r="A2455" s="133" t="str">
        <f>IF(B2455="","",COUNT($A$2:A2454)+1)</f>
        <v/>
      </c>
    </row>
    <row r="2456" spans="1:1">
      <c r="A2456" s="133" t="str">
        <f>IF(B2456="","",COUNT($A$2:A2455)+1)</f>
        <v/>
      </c>
    </row>
    <row r="2457" spans="1:1">
      <c r="A2457" s="133" t="str">
        <f>IF(B2457="","",COUNT($A$2:A2456)+1)</f>
        <v/>
      </c>
    </row>
    <row r="2458" spans="1:1">
      <c r="A2458" s="133" t="str">
        <f>IF(B2458="","",COUNT($A$2:A2457)+1)</f>
        <v/>
      </c>
    </row>
    <row r="2459" spans="1:1">
      <c r="A2459" s="133" t="str">
        <f>IF(B2459="","",COUNT($A$2:A2458)+1)</f>
        <v/>
      </c>
    </row>
    <row r="2460" spans="1:1">
      <c r="A2460" s="133" t="str">
        <f>IF(B2460="","",COUNT($A$2:A2459)+1)</f>
        <v/>
      </c>
    </row>
    <row r="2461" spans="1:1">
      <c r="A2461" s="133" t="str">
        <f>IF(B2461="","",COUNT($A$2:A2460)+1)</f>
        <v/>
      </c>
    </row>
    <row r="2462" spans="1:1">
      <c r="A2462" s="133" t="str">
        <f>IF(B2462="","",COUNT($A$2:A2461)+1)</f>
        <v/>
      </c>
    </row>
    <row r="2463" spans="1:1">
      <c r="A2463" s="133" t="str">
        <f>IF(B2463="","",COUNT($A$2:A2462)+1)</f>
        <v/>
      </c>
    </row>
    <row r="2464" spans="1:1">
      <c r="A2464" s="133" t="str">
        <f>IF(B2464="","",COUNT($A$2:A2463)+1)</f>
        <v/>
      </c>
    </row>
    <row r="2465" spans="1:1">
      <c r="A2465" s="133" t="str">
        <f>IF(B2465="","",COUNT($A$2:A2464)+1)</f>
        <v/>
      </c>
    </row>
    <row r="2466" spans="1:1">
      <c r="A2466" s="133" t="str">
        <f>IF(B2466="","",COUNT($A$2:A2465)+1)</f>
        <v/>
      </c>
    </row>
    <row r="2467" spans="1:1">
      <c r="A2467" s="133" t="str">
        <f>IF(B2467="","",COUNT($A$2:A2466)+1)</f>
        <v/>
      </c>
    </row>
    <row r="2468" spans="1:1">
      <c r="A2468" s="133" t="str">
        <f>IF(B2468="","",COUNT($A$2:A2467)+1)</f>
        <v/>
      </c>
    </row>
    <row r="2469" spans="1:1">
      <c r="A2469" s="133" t="str">
        <f>IF(B2469="","",COUNT($A$2:A2468)+1)</f>
        <v/>
      </c>
    </row>
    <row r="2470" spans="1:1">
      <c r="A2470" s="133" t="str">
        <f>IF(B2470="","",COUNT($A$2:A2469)+1)</f>
        <v/>
      </c>
    </row>
    <row r="2471" spans="1:1">
      <c r="A2471" s="133" t="str">
        <f>IF(B2471="","",COUNT($A$2:A2470)+1)</f>
        <v/>
      </c>
    </row>
    <row r="2472" spans="1:1">
      <c r="A2472" s="133" t="str">
        <f>IF(B2472="","",COUNT($A$2:A2471)+1)</f>
        <v/>
      </c>
    </row>
    <row r="2473" spans="1:1">
      <c r="A2473" s="133" t="str">
        <f>IF(B2473="","",COUNT($A$2:A2472)+1)</f>
        <v/>
      </c>
    </row>
    <row r="2474" spans="1:1">
      <c r="A2474" s="133" t="str">
        <f>IF(B2474="","",COUNT($A$2:A2473)+1)</f>
        <v/>
      </c>
    </row>
    <row r="2475" spans="1:1">
      <c r="A2475" s="133" t="str">
        <f>IF(B2475="","",COUNT($A$2:A2474)+1)</f>
        <v/>
      </c>
    </row>
    <row r="2476" spans="1:1">
      <c r="A2476" s="133" t="str">
        <f>IF(B2476="","",COUNT($A$2:A2475)+1)</f>
        <v/>
      </c>
    </row>
    <row r="2477" spans="1:1">
      <c r="A2477" s="133" t="str">
        <f>IF(B2477="","",COUNT($A$2:A2476)+1)</f>
        <v/>
      </c>
    </row>
    <row r="2478" spans="1:1">
      <c r="A2478" s="133" t="str">
        <f>IF(B2478="","",COUNT($A$2:A2477)+1)</f>
        <v/>
      </c>
    </row>
    <row r="2479" spans="1:1">
      <c r="A2479" s="133" t="str">
        <f>IF(B2479="","",COUNT($A$2:A2478)+1)</f>
        <v/>
      </c>
    </row>
    <row r="2480" spans="1:1">
      <c r="A2480" s="133" t="str">
        <f>IF(B2480="","",COUNT($A$2:A2479)+1)</f>
        <v/>
      </c>
    </row>
    <row r="2481" spans="1:1">
      <c r="A2481" s="133" t="str">
        <f>IF(B2481="","",COUNT($A$2:A2480)+1)</f>
        <v/>
      </c>
    </row>
    <row r="2482" spans="1:1">
      <c r="A2482" s="133" t="str">
        <f>IF(B2482="","",COUNT($A$2:A2481)+1)</f>
        <v/>
      </c>
    </row>
    <row r="2483" spans="1:1">
      <c r="A2483" s="133" t="str">
        <f>IF(B2483="","",COUNT($A$2:A2482)+1)</f>
        <v/>
      </c>
    </row>
    <row r="2484" spans="1:1">
      <c r="A2484" s="133" t="str">
        <f>IF(B2484="","",COUNT($A$2:A2483)+1)</f>
        <v/>
      </c>
    </row>
    <row r="2485" spans="1:1">
      <c r="A2485" s="133" t="str">
        <f>IF(B2485="","",COUNT($A$2:A2484)+1)</f>
        <v/>
      </c>
    </row>
    <row r="2486" spans="1:1">
      <c r="A2486" s="133" t="str">
        <f>IF(B2486="","",COUNT($A$2:A2485)+1)</f>
        <v/>
      </c>
    </row>
    <row r="2487" spans="1:1">
      <c r="A2487" s="133" t="str">
        <f>IF(B2487="","",COUNT($A$2:A2486)+1)</f>
        <v/>
      </c>
    </row>
    <row r="2488" spans="1:1">
      <c r="A2488" s="133" t="str">
        <f>IF(B2488="","",COUNT($A$2:A2487)+1)</f>
        <v/>
      </c>
    </row>
    <row r="2489" spans="1:1">
      <c r="A2489" s="133" t="str">
        <f>IF(B2489="","",COUNT($A$2:A2488)+1)</f>
        <v/>
      </c>
    </row>
    <row r="2490" spans="1:1">
      <c r="A2490" s="133" t="str">
        <f>IF(B2490="","",COUNT($A$2:A2489)+1)</f>
        <v/>
      </c>
    </row>
    <row r="2491" spans="1:1">
      <c r="A2491" s="133" t="str">
        <f>IF(B2491="","",COUNT($A$2:A2490)+1)</f>
        <v/>
      </c>
    </row>
    <row r="2492" spans="1:1">
      <c r="A2492" s="133" t="str">
        <f>IF(B2492="","",COUNT($A$2:A2491)+1)</f>
        <v/>
      </c>
    </row>
    <row r="2493" spans="1:1">
      <c r="A2493" s="133" t="str">
        <f>IF(B2493="","",COUNT($A$2:A2492)+1)</f>
        <v/>
      </c>
    </row>
    <row r="2494" spans="1:1">
      <c r="A2494" s="133" t="str">
        <f>IF(B2494="","",COUNT($A$2:A2493)+1)</f>
        <v/>
      </c>
    </row>
    <row r="2495" spans="1:1">
      <c r="A2495" s="133" t="str">
        <f>IF(B2495="","",COUNT($A$2:A2494)+1)</f>
        <v/>
      </c>
    </row>
    <row r="2496" spans="1:1">
      <c r="A2496" s="133" t="str">
        <f>IF(B2496="","",COUNT($A$2:A2495)+1)</f>
        <v/>
      </c>
    </row>
    <row r="2497" spans="1:1">
      <c r="A2497" s="133" t="str">
        <f>IF(B2497="","",COUNT($A$2:A2496)+1)</f>
        <v/>
      </c>
    </row>
    <row r="2498" spans="1:1">
      <c r="A2498" s="133" t="str">
        <f>IF(B2498="","",COUNT($A$2:A2497)+1)</f>
        <v/>
      </c>
    </row>
    <row r="2499" spans="1:1">
      <c r="A2499" s="133" t="str">
        <f>IF(B2499="","",COUNT($A$2:A2498)+1)</f>
        <v/>
      </c>
    </row>
    <row r="2500" spans="1:1">
      <c r="A2500" s="133" t="str">
        <f>IF(B2500="","",COUNT($A$2:A2499)+1)</f>
        <v/>
      </c>
    </row>
    <row r="2501" spans="1:1">
      <c r="A2501" s="133" t="str">
        <f>IF(B2501="","",COUNT($A$2:A2500)+1)</f>
        <v/>
      </c>
    </row>
    <row r="2502" spans="1:1">
      <c r="A2502" s="133" t="str">
        <f>IF(B2502="","",COUNT($A$2:A2501)+1)</f>
        <v/>
      </c>
    </row>
    <row r="2503" spans="1:1">
      <c r="A2503" s="133" t="str">
        <f>IF(B2503="","",COUNT($A$2:A2502)+1)</f>
        <v/>
      </c>
    </row>
    <row r="2504" spans="1:1">
      <c r="A2504" s="133" t="str">
        <f>IF(B2504="","",COUNT($A$2:A2503)+1)</f>
        <v/>
      </c>
    </row>
    <row r="2505" spans="1:1">
      <c r="A2505" s="133" t="str">
        <f>IF(B2505="","",COUNT($A$2:A2504)+1)</f>
        <v/>
      </c>
    </row>
    <row r="2506" spans="1:1">
      <c r="A2506" s="133" t="str">
        <f>IF(B2506="","",COUNT($A$2:A2505)+1)</f>
        <v/>
      </c>
    </row>
    <row r="2507" spans="1:1">
      <c r="A2507" s="133" t="str">
        <f>IF(B2507="","",COUNT($A$2:A2506)+1)</f>
        <v/>
      </c>
    </row>
    <row r="2508" spans="1:1">
      <c r="A2508" s="133" t="str">
        <f>IF(B2508="","",COUNT($A$2:A2507)+1)</f>
        <v/>
      </c>
    </row>
    <row r="2509" spans="1:1">
      <c r="A2509" s="133" t="str">
        <f>IF(B2509="","",COUNT($A$2:A2508)+1)</f>
        <v/>
      </c>
    </row>
    <row r="2510" spans="1:1">
      <c r="A2510" s="133" t="str">
        <f>IF(B2510="","",COUNT($A$2:A2509)+1)</f>
        <v/>
      </c>
    </row>
    <row r="2511" spans="1:1">
      <c r="A2511" s="133" t="str">
        <f>IF(B2511="","",COUNT($A$2:A2510)+1)</f>
        <v/>
      </c>
    </row>
    <row r="2512" spans="1:1">
      <c r="A2512" s="133" t="str">
        <f>IF(B2512="","",COUNT($A$2:A2511)+1)</f>
        <v/>
      </c>
    </row>
    <row r="2513" spans="1:1">
      <c r="A2513" s="133" t="str">
        <f>IF(B2513="","",COUNT($A$2:A2512)+1)</f>
        <v/>
      </c>
    </row>
    <row r="2514" spans="1:1">
      <c r="A2514" s="133" t="str">
        <f>IF(B2514="","",COUNT($A$2:A2513)+1)</f>
        <v/>
      </c>
    </row>
    <row r="2515" spans="1:1">
      <c r="A2515" s="133" t="str">
        <f>IF(B2515="","",COUNT($A$2:A2514)+1)</f>
        <v/>
      </c>
    </row>
    <row r="2516" spans="1:1">
      <c r="A2516" s="133" t="str">
        <f>IF(B2516="","",COUNT($A$2:A2515)+1)</f>
        <v/>
      </c>
    </row>
    <row r="2517" spans="1:1">
      <c r="A2517" s="133" t="str">
        <f>IF(B2517="","",COUNT($A$2:A2516)+1)</f>
        <v/>
      </c>
    </row>
    <row r="2518" spans="1:1">
      <c r="A2518" s="133" t="str">
        <f>IF(B2518="","",COUNT($A$2:A2517)+1)</f>
        <v/>
      </c>
    </row>
    <row r="2519" spans="1:1">
      <c r="A2519" s="133" t="str">
        <f>IF(B2519="","",COUNT($A$2:A2518)+1)</f>
        <v/>
      </c>
    </row>
    <row r="2520" spans="1:1">
      <c r="A2520" s="133" t="str">
        <f>IF(B2520="","",COUNT($A$2:A2519)+1)</f>
        <v/>
      </c>
    </row>
    <row r="2521" spans="1:1">
      <c r="A2521" s="133" t="str">
        <f>IF(B2521="","",COUNT($A$2:A2520)+1)</f>
        <v/>
      </c>
    </row>
    <row r="2522" spans="1:1">
      <c r="A2522" s="133" t="str">
        <f>IF(B2522="","",COUNT($A$2:A2521)+1)</f>
        <v/>
      </c>
    </row>
    <row r="2523" spans="1:1">
      <c r="A2523" s="133" t="str">
        <f>IF(B2523="","",COUNT($A$2:A2522)+1)</f>
        <v/>
      </c>
    </row>
    <row r="2524" spans="1:1">
      <c r="A2524" s="133" t="str">
        <f>IF(B2524="","",COUNT($A$2:A2523)+1)</f>
        <v/>
      </c>
    </row>
    <row r="2525" spans="1:1">
      <c r="A2525" s="133" t="str">
        <f>IF(B2525="","",COUNT($A$2:A2524)+1)</f>
        <v/>
      </c>
    </row>
    <row r="2526" spans="1:1">
      <c r="A2526" s="133" t="str">
        <f>IF(B2526="","",COUNT($A$2:A2525)+1)</f>
        <v/>
      </c>
    </row>
    <row r="2527" spans="1:1">
      <c r="A2527" s="133" t="str">
        <f>IF(B2527="","",COUNT($A$2:A2526)+1)</f>
        <v/>
      </c>
    </row>
    <row r="2528" spans="1:1">
      <c r="A2528" s="133" t="str">
        <f>IF(B2528="","",COUNT($A$2:A2527)+1)</f>
        <v/>
      </c>
    </row>
    <row r="2529" spans="1:1">
      <c r="A2529" s="133" t="str">
        <f>IF(B2529="","",COUNT($A$2:A2528)+1)</f>
        <v/>
      </c>
    </row>
    <row r="2530" spans="1:1">
      <c r="A2530" s="133" t="str">
        <f>IF(B2530="","",COUNT($A$2:A2529)+1)</f>
        <v/>
      </c>
    </row>
    <row r="2531" spans="1:1">
      <c r="A2531" s="133" t="str">
        <f>IF(B2531="","",COUNT($A$2:A2530)+1)</f>
        <v/>
      </c>
    </row>
    <row r="2532" spans="1:1">
      <c r="A2532" s="133" t="str">
        <f>IF(B2532="","",COUNT($A$2:A2531)+1)</f>
        <v/>
      </c>
    </row>
    <row r="2533" spans="1:1">
      <c r="A2533" s="133" t="str">
        <f>IF(B2533="","",COUNT($A$2:A2532)+1)</f>
        <v/>
      </c>
    </row>
    <row r="2534" spans="1:1">
      <c r="A2534" s="133" t="str">
        <f>IF(B2534="","",COUNT($A$2:A2533)+1)</f>
        <v/>
      </c>
    </row>
    <row r="2535" spans="1:1">
      <c r="A2535" s="133" t="str">
        <f>IF(B2535="","",COUNT($A$2:A2534)+1)</f>
        <v/>
      </c>
    </row>
    <row r="2536" spans="1:1">
      <c r="A2536" s="133" t="str">
        <f>IF(B2536="","",COUNT($A$2:A2535)+1)</f>
        <v/>
      </c>
    </row>
    <row r="2537" spans="1:1">
      <c r="A2537" s="133" t="str">
        <f>IF(B2537="","",COUNT($A$2:A2536)+1)</f>
        <v/>
      </c>
    </row>
    <row r="2538" spans="1:1">
      <c r="A2538" s="133" t="str">
        <f>IF(B2538="","",COUNT($A$2:A2537)+1)</f>
        <v/>
      </c>
    </row>
    <row r="2539" spans="1:1">
      <c r="A2539" s="133" t="str">
        <f>IF(B2539="","",COUNT($A$2:A2538)+1)</f>
        <v/>
      </c>
    </row>
    <row r="2540" spans="1:1">
      <c r="A2540" s="133" t="str">
        <f>IF(B2540="","",COUNT($A$2:A2539)+1)</f>
        <v/>
      </c>
    </row>
    <row r="2541" spans="1:1">
      <c r="A2541" s="133" t="str">
        <f>IF(B2541="","",COUNT($A$2:A2540)+1)</f>
        <v/>
      </c>
    </row>
    <row r="2542" spans="1:1">
      <c r="A2542" s="133" t="str">
        <f>IF(B2542="","",COUNT($A$2:A2541)+1)</f>
        <v/>
      </c>
    </row>
    <row r="2543" spans="1:1">
      <c r="A2543" s="133" t="str">
        <f>IF(B2543="","",COUNT($A$2:A2542)+1)</f>
        <v/>
      </c>
    </row>
    <row r="2544" spans="1:1">
      <c r="A2544" s="133" t="str">
        <f>IF(B2544="","",COUNT($A$2:A2543)+1)</f>
        <v/>
      </c>
    </row>
    <row r="2545" spans="1:1">
      <c r="A2545" s="133" t="str">
        <f>IF(B2545="","",COUNT($A$2:A2544)+1)</f>
        <v/>
      </c>
    </row>
    <row r="2546" spans="1:1">
      <c r="A2546" s="133" t="str">
        <f>IF(B2546="","",COUNT($A$2:A2545)+1)</f>
        <v/>
      </c>
    </row>
    <row r="2547" spans="1:1">
      <c r="A2547" s="133" t="str">
        <f>IF(B2547="","",COUNT($A$2:A2546)+1)</f>
        <v/>
      </c>
    </row>
    <row r="2548" spans="1:1">
      <c r="A2548" s="133" t="str">
        <f>IF(B2548="","",COUNT($A$2:A2547)+1)</f>
        <v/>
      </c>
    </row>
    <row r="2549" spans="1:1">
      <c r="A2549" s="133" t="str">
        <f>IF(B2549="","",COUNT($A$2:A2548)+1)</f>
        <v/>
      </c>
    </row>
    <row r="2550" spans="1:1">
      <c r="A2550" s="133" t="str">
        <f>IF(B2550="","",COUNT($A$2:A2549)+1)</f>
        <v/>
      </c>
    </row>
    <row r="2551" spans="1:1">
      <c r="A2551" s="133" t="str">
        <f>IF(B2551="","",COUNT($A$2:A2550)+1)</f>
        <v/>
      </c>
    </row>
    <row r="2552" spans="1:1">
      <c r="A2552" s="133" t="str">
        <f>IF(B2552="","",COUNT($A$2:A2551)+1)</f>
        <v/>
      </c>
    </row>
    <row r="2553" spans="1:1">
      <c r="A2553" s="133" t="str">
        <f>IF(B2553="","",COUNT($A$2:A2552)+1)</f>
        <v/>
      </c>
    </row>
    <row r="2554" spans="1:1">
      <c r="A2554" s="133" t="str">
        <f>IF(B2554="","",COUNT($A$2:A2553)+1)</f>
        <v/>
      </c>
    </row>
    <row r="2555" spans="1:1">
      <c r="A2555" s="133" t="str">
        <f>IF(B2555="","",COUNT($A$2:A2554)+1)</f>
        <v/>
      </c>
    </row>
    <row r="2556" spans="1:1">
      <c r="A2556" s="133" t="str">
        <f>IF(B2556="","",COUNT($A$2:A2555)+1)</f>
        <v/>
      </c>
    </row>
    <row r="2557" spans="1:1">
      <c r="A2557" s="133" t="str">
        <f>IF(B2557="","",COUNT($A$2:A2556)+1)</f>
        <v/>
      </c>
    </row>
    <row r="2558" spans="1:1">
      <c r="A2558" s="133" t="str">
        <f>IF(B2558="","",COUNT($A$2:A2557)+1)</f>
        <v/>
      </c>
    </row>
    <row r="2559" spans="1:1">
      <c r="A2559" s="133" t="str">
        <f>IF(B2559="","",COUNT($A$2:A2558)+1)</f>
        <v/>
      </c>
    </row>
    <row r="2560" spans="1:1">
      <c r="A2560" s="133" t="str">
        <f>IF(B2560="","",COUNT($A$2:A2559)+1)</f>
        <v/>
      </c>
    </row>
    <row r="2561" spans="1:1">
      <c r="A2561" s="133" t="str">
        <f>IF(B2561="","",COUNT($A$2:A2560)+1)</f>
        <v/>
      </c>
    </row>
    <row r="2562" spans="1:1">
      <c r="A2562" s="133" t="str">
        <f>IF(B2562="","",COUNT($A$2:A2561)+1)</f>
        <v/>
      </c>
    </row>
    <row r="2563" spans="1:1">
      <c r="A2563" s="133" t="str">
        <f>IF(B2563="","",COUNT($A$2:A2562)+1)</f>
        <v/>
      </c>
    </row>
    <row r="2564" spans="1:1">
      <c r="A2564" s="133" t="str">
        <f>IF(B2564="","",COUNT($A$2:A2563)+1)</f>
        <v/>
      </c>
    </row>
    <row r="2565" spans="1:1">
      <c r="A2565" s="133" t="str">
        <f>IF(B2565="","",COUNT($A$2:A2564)+1)</f>
        <v/>
      </c>
    </row>
    <row r="2566" spans="1:1">
      <c r="A2566" s="133" t="str">
        <f>IF(B2566="","",COUNT($A$2:A2565)+1)</f>
        <v/>
      </c>
    </row>
    <row r="2567" spans="1:1">
      <c r="A2567" s="133" t="str">
        <f>IF(B2567="","",COUNT($A$2:A2566)+1)</f>
        <v/>
      </c>
    </row>
    <row r="2568" spans="1:1">
      <c r="A2568" s="133" t="str">
        <f>IF(B2568="","",COUNT($A$2:A2567)+1)</f>
        <v/>
      </c>
    </row>
    <row r="2569" spans="1:1">
      <c r="A2569" s="133" t="str">
        <f>IF(B2569="","",COUNT($A$2:A2568)+1)</f>
        <v/>
      </c>
    </row>
    <row r="2570" spans="1:1">
      <c r="A2570" s="133" t="str">
        <f>IF(B2570="","",COUNT($A$2:A2569)+1)</f>
        <v/>
      </c>
    </row>
    <row r="2571" spans="1:1">
      <c r="A2571" s="133" t="str">
        <f>IF(B2571="","",COUNT($A$2:A2570)+1)</f>
        <v/>
      </c>
    </row>
    <row r="2572" spans="1:1">
      <c r="A2572" s="133" t="str">
        <f>IF(B2572="","",COUNT($A$2:A2571)+1)</f>
        <v/>
      </c>
    </row>
    <row r="2573" spans="1:1">
      <c r="A2573" s="133" t="str">
        <f>IF(B2573="","",COUNT($A$2:A2572)+1)</f>
        <v/>
      </c>
    </row>
    <row r="2574" spans="1:1">
      <c r="A2574" s="133" t="str">
        <f>IF(B2574="","",COUNT($A$2:A2573)+1)</f>
        <v/>
      </c>
    </row>
    <row r="2575" spans="1:1">
      <c r="A2575" s="133" t="str">
        <f>IF(B2575="","",COUNT($A$2:A2574)+1)</f>
        <v/>
      </c>
    </row>
    <row r="2576" spans="1:1">
      <c r="A2576" s="133" t="str">
        <f>IF(B2576="","",COUNT($A$2:A2575)+1)</f>
        <v/>
      </c>
    </row>
    <row r="2577" spans="1:1">
      <c r="A2577" s="133" t="str">
        <f>IF(B2577="","",COUNT($A$2:A2576)+1)</f>
        <v/>
      </c>
    </row>
    <row r="2578" spans="1:1">
      <c r="A2578" s="133" t="str">
        <f>IF(B2578="","",COUNT($A$2:A2577)+1)</f>
        <v/>
      </c>
    </row>
    <row r="2579" spans="1:1">
      <c r="A2579" s="133" t="str">
        <f>IF(B2579="","",COUNT($A$2:A2578)+1)</f>
        <v/>
      </c>
    </row>
    <row r="2580" spans="1:1">
      <c r="A2580" s="133" t="str">
        <f>IF(B2580="","",COUNT($A$2:A2579)+1)</f>
        <v/>
      </c>
    </row>
    <row r="2581" spans="1:1">
      <c r="A2581" s="133" t="str">
        <f>IF(B2581="","",COUNT($A$2:A2580)+1)</f>
        <v/>
      </c>
    </row>
    <row r="2582" spans="1:1">
      <c r="A2582" s="133" t="str">
        <f>IF(B2582="","",COUNT($A$2:A2581)+1)</f>
        <v/>
      </c>
    </row>
    <row r="2583" spans="1:1">
      <c r="A2583" s="133" t="str">
        <f>IF(B2583="","",COUNT($A$2:A2582)+1)</f>
        <v/>
      </c>
    </row>
    <row r="2584" spans="1:1">
      <c r="A2584" s="133" t="str">
        <f>IF(B2584="","",COUNT($A$2:A2583)+1)</f>
        <v/>
      </c>
    </row>
    <row r="2585" spans="1:1">
      <c r="A2585" s="133" t="str">
        <f>IF(B2585="","",COUNT($A$2:A2584)+1)</f>
        <v/>
      </c>
    </row>
    <row r="2586" spans="1:1">
      <c r="A2586" s="133" t="str">
        <f>IF(B2586="","",COUNT($A$2:A2585)+1)</f>
        <v/>
      </c>
    </row>
    <row r="2587" spans="1:1">
      <c r="A2587" s="133" t="str">
        <f>IF(B2587="","",COUNT($A$2:A2586)+1)</f>
        <v/>
      </c>
    </row>
    <row r="2588" spans="1:1">
      <c r="A2588" s="133" t="str">
        <f>IF(B2588="","",COUNT($A$2:A2587)+1)</f>
        <v/>
      </c>
    </row>
    <row r="2589" spans="1:1">
      <c r="A2589" s="133" t="str">
        <f>IF(B2589="","",COUNT($A$2:A2588)+1)</f>
        <v/>
      </c>
    </row>
    <row r="2590" spans="1:1">
      <c r="A2590" s="133" t="str">
        <f>IF(B2590="","",COUNT($A$2:A2589)+1)</f>
        <v/>
      </c>
    </row>
    <row r="2591" spans="1:1">
      <c r="A2591" s="133" t="str">
        <f>IF(B2591="","",COUNT($A$2:A2590)+1)</f>
        <v/>
      </c>
    </row>
    <row r="2592" spans="1:1">
      <c r="A2592" s="133" t="str">
        <f>IF(B2592="","",COUNT($A$2:A2591)+1)</f>
        <v/>
      </c>
    </row>
    <row r="2593" spans="1:1">
      <c r="A2593" s="133" t="str">
        <f>IF(B2593="","",COUNT($A$2:A2592)+1)</f>
        <v/>
      </c>
    </row>
    <row r="2594" spans="1:1">
      <c r="A2594" s="133" t="str">
        <f>IF(B2594="","",COUNT($A$2:A2593)+1)</f>
        <v/>
      </c>
    </row>
    <row r="2595" spans="1:1">
      <c r="A2595" s="133" t="str">
        <f>IF(B2595="","",COUNT($A$2:A2594)+1)</f>
        <v/>
      </c>
    </row>
    <row r="2596" spans="1:1">
      <c r="A2596" s="133" t="str">
        <f>IF(B2596="","",COUNT($A$2:A2595)+1)</f>
        <v/>
      </c>
    </row>
    <row r="2597" spans="1:1">
      <c r="A2597" s="133" t="str">
        <f>IF(B2597="","",COUNT($A$2:A2596)+1)</f>
        <v/>
      </c>
    </row>
    <row r="2598" spans="1:1">
      <c r="A2598" s="133" t="str">
        <f>IF(B2598="","",COUNT($A$2:A2597)+1)</f>
        <v/>
      </c>
    </row>
    <row r="2599" spans="1:1">
      <c r="A2599" s="133" t="str">
        <f>IF(B2599="","",COUNT($A$2:A2598)+1)</f>
        <v/>
      </c>
    </row>
    <row r="2600" spans="1:1">
      <c r="A2600" s="133" t="str">
        <f>IF(B2600="","",COUNT($A$2:A2599)+1)</f>
        <v/>
      </c>
    </row>
    <row r="2601" spans="1:1">
      <c r="A2601" s="133" t="str">
        <f>IF(B2601="","",COUNT($A$2:A2600)+1)</f>
        <v/>
      </c>
    </row>
    <row r="2602" spans="1:1">
      <c r="A2602" s="133" t="str">
        <f>IF(B2602="","",COUNT($A$2:A2601)+1)</f>
        <v/>
      </c>
    </row>
    <row r="2603" spans="1:1">
      <c r="A2603" s="133" t="str">
        <f>IF(B2603="","",COUNT($A$2:A2602)+1)</f>
        <v/>
      </c>
    </row>
    <row r="2604" spans="1:1">
      <c r="A2604" s="133" t="str">
        <f>IF(B2604="","",COUNT($A$2:A2603)+1)</f>
        <v/>
      </c>
    </row>
    <row r="2605" spans="1:1">
      <c r="A2605" s="133" t="str">
        <f>IF(B2605="","",COUNT($A$2:A2604)+1)</f>
        <v/>
      </c>
    </row>
    <row r="2606" spans="1:1">
      <c r="A2606" s="133" t="str">
        <f>IF(B2606="","",COUNT($A$2:A2605)+1)</f>
        <v/>
      </c>
    </row>
    <row r="2607" spans="1:1">
      <c r="A2607" s="133" t="str">
        <f>IF(B2607="","",COUNT($A$2:A2606)+1)</f>
        <v/>
      </c>
    </row>
    <row r="2608" spans="1:1">
      <c r="A2608" s="133" t="str">
        <f>IF(B2608="","",COUNT($A$2:A2607)+1)</f>
        <v/>
      </c>
    </row>
    <row r="2609" spans="1:1">
      <c r="A2609" s="133" t="str">
        <f>IF(B2609="","",COUNT($A$2:A2608)+1)</f>
        <v/>
      </c>
    </row>
    <row r="2610" spans="1:1">
      <c r="A2610" s="133" t="str">
        <f>IF(B2610="","",COUNT($A$2:A2609)+1)</f>
        <v/>
      </c>
    </row>
    <row r="2611" spans="1:1">
      <c r="A2611" s="133" t="str">
        <f>IF(B2611="","",COUNT($A$2:A2610)+1)</f>
        <v/>
      </c>
    </row>
    <row r="2612" spans="1:1">
      <c r="A2612" s="133" t="str">
        <f>IF(B2612="","",COUNT($A$2:A2611)+1)</f>
        <v/>
      </c>
    </row>
    <row r="2613" spans="1:1">
      <c r="A2613" s="133" t="str">
        <f>IF(B2613="","",COUNT($A$2:A2612)+1)</f>
        <v/>
      </c>
    </row>
    <row r="2614" spans="1:1">
      <c r="A2614" s="133" t="str">
        <f>IF(B2614="","",COUNT($A$2:A2613)+1)</f>
        <v/>
      </c>
    </row>
    <row r="2615" spans="1:1">
      <c r="A2615" s="133" t="str">
        <f>IF(B2615="","",COUNT($A$2:A2614)+1)</f>
        <v/>
      </c>
    </row>
    <row r="2616" spans="1:1">
      <c r="A2616" s="133" t="str">
        <f>IF(B2616="","",COUNT($A$2:A2615)+1)</f>
        <v/>
      </c>
    </row>
    <row r="2617" spans="1:1">
      <c r="A2617" s="133" t="str">
        <f>IF(B2617="","",COUNT($A$2:A2616)+1)</f>
        <v/>
      </c>
    </row>
    <row r="2618" spans="1:1">
      <c r="A2618" s="133" t="str">
        <f>IF(B2618="","",COUNT($A$2:A2617)+1)</f>
        <v/>
      </c>
    </row>
    <row r="2619" spans="1:1">
      <c r="A2619" s="133" t="str">
        <f>IF(B2619="","",COUNT($A$2:A2618)+1)</f>
        <v/>
      </c>
    </row>
    <row r="2620" spans="1:1">
      <c r="A2620" s="133" t="str">
        <f>IF(B2620="","",COUNT($A$2:A2619)+1)</f>
        <v/>
      </c>
    </row>
    <row r="2621" spans="1:1">
      <c r="A2621" s="133" t="str">
        <f>IF(B2621="","",COUNT($A$2:A2620)+1)</f>
        <v/>
      </c>
    </row>
    <row r="2622" spans="1:1">
      <c r="A2622" s="133" t="str">
        <f>IF(B2622="","",COUNT($A$2:A2621)+1)</f>
        <v/>
      </c>
    </row>
    <row r="2623" spans="1:1">
      <c r="A2623" s="133" t="str">
        <f>IF(B2623="","",COUNT($A$2:A2622)+1)</f>
        <v/>
      </c>
    </row>
    <row r="2624" spans="1:1">
      <c r="A2624" s="133" t="str">
        <f>IF(B2624="","",COUNT($A$2:A2623)+1)</f>
        <v/>
      </c>
    </row>
    <row r="2625" spans="1:1">
      <c r="A2625" s="133" t="str">
        <f>IF(B2625="","",COUNT($A$2:A2624)+1)</f>
        <v/>
      </c>
    </row>
    <row r="2626" spans="1:1">
      <c r="A2626" s="133" t="str">
        <f>IF(B2626="","",COUNT($A$2:A2625)+1)</f>
        <v/>
      </c>
    </row>
    <row r="2627" spans="1:1">
      <c r="A2627" s="133" t="str">
        <f>IF(B2627="","",COUNT($A$2:A2626)+1)</f>
        <v/>
      </c>
    </row>
    <row r="2628" spans="1:1">
      <c r="A2628" s="133" t="str">
        <f>IF(B2628="","",COUNT($A$2:A2627)+1)</f>
        <v/>
      </c>
    </row>
    <row r="2629" spans="1:1">
      <c r="A2629" s="133" t="str">
        <f>IF(B2629="","",COUNT($A$2:A2628)+1)</f>
        <v/>
      </c>
    </row>
    <row r="2630" spans="1:1">
      <c r="A2630" s="133" t="str">
        <f>IF(B2630="","",COUNT($A$2:A2629)+1)</f>
        <v/>
      </c>
    </row>
    <row r="2631" spans="1:1">
      <c r="A2631" s="133" t="str">
        <f>IF(B2631="","",COUNT($A$2:A2630)+1)</f>
        <v/>
      </c>
    </row>
    <row r="2632" spans="1:1">
      <c r="A2632" s="133" t="str">
        <f>IF(B2632="","",COUNT($A$2:A2631)+1)</f>
        <v/>
      </c>
    </row>
    <row r="2633" spans="1:1">
      <c r="A2633" s="133" t="str">
        <f>IF(B2633="","",COUNT($A$2:A2632)+1)</f>
        <v/>
      </c>
    </row>
    <row r="2634" spans="1:1">
      <c r="A2634" s="133" t="str">
        <f>IF(B2634="","",COUNT($A$2:A2633)+1)</f>
        <v/>
      </c>
    </row>
    <row r="2635" spans="1:1">
      <c r="A2635" s="133" t="str">
        <f>IF(B2635="","",COUNT($A$2:A2634)+1)</f>
        <v/>
      </c>
    </row>
    <row r="2636" spans="1:1">
      <c r="A2636" s="133" t="str">
        <f>IF(B2636="","",COUNT($A$2:A2635)+1)</f>
        <v/>
      </c>
    </row>
    <row r="2637" spans="1:1">
      <c r="A2637" s="133" t="str">
        <f>IF(B2637="","",COUNT($A$2:A2636)+1)</f>
        <v/>
      </c>
    </row>
    <row r="2638" spans="1:1">
      <c r="A2638" s="133" t="str">
        <f>IF(B2638="","",COUNT($A$2:A2637)+1)</f>
        <v/>
      </c>
    </row>
    <row r="2639" spans="1:1">
      <c r="A2639" s="133" t="str">
        <f>IF(B2639="","",COUNT($A$2:A2638)+1)</f>
        <v/>
      </c>
    </row>
    <row r="2640" spans="1:1">
      <c r="A2640" s="133" t="str">
        <f>IF(B2640="","",COUNT($A$2:A2639)+1)</f>
        <v/>
      </c>
    </row>
    <row r="2641" spans="1:1">
      <c r="A2641" s="133" t="str">
        <f>IF(B2641="","",COUNT($A$2:A2640)+1)</f>
        <v/>
      </c>
    </row>
    <row r="2642" spans="1:1">
      <c r="A2642" s="133" t="str">
        <f>IF(B2642="","",COUNT($A$2:A2641)+1)</f>
        <v/>
      </c>
    </row>
    <row r="2643" spans="1:1">
      <c r="A2643" s="133" t="str">
        <f>IF(B2643="","",COUNT($A$2:A2642)+1)</f>
        <v/>
      </c>
    </row>
    <row r="2644" spans="1:1">
      <c r="A2644" s="133" t="str">
        <f>IF(B2644="","",COUNT($A$2:A2643)+1)</f>
        <v/>
      </c>
    </row>
    <row r="2645" spans="1:1">
      <c r="A2645" s="133" t="str">
        <f>IF(B2645="","",COUNT($A$2:A2644)+1)</f>
        <v/>
      </c>
    </row>
    <row r="2646" spans="1:1">
      <c r="A2646" s="133" t="str">
        <f>IF(B2646="","",COUNT($A$2:A2645)+1)</f>
        <v/>
      </c>
    </row>
    <row r="2647" spans="1:1">
      <c r="A2647" s="133" t="str">
        <f>IF(B2647="","",COUNT($A$2:A2646)+1)</f>
        <v/>
      </c>
    </row>
    <row r="2648" spans="1:1">
      <c r="A2648" s="133" t="str">
        <f>IF(B2648="","",COUNT($A$2:A2647)+1)</f>
        <v/>
      </c>
    </row>
    <row r="2649" spans="1:1">
      <c r="A2649" s="133" t="str">
        <f>IF(B2649="","",COUNT($A$2:A2648)+1)</f>
        <v/>
      </c>
    </row>
    <row r="2650" spans="1:1">
      <c r="A2650" s="133" t="str">
        <f>IF(B2650="","",COUNT($A$2:A2649)+1)</f>
        <v/>
      </c>
    </row>
    <row r="2651" spans="1:1">
      <c r="A2651" s="133" t="str">
        <f>IF(B2651="","",COUNT($A$2:A2650)+1)</f>
        <v/>
      </c>
    </row>
    <row r="2652" spans="1:1">
      <c r="A2652" s="133" t="str">
        <f>IF(B2652="","",COUNT($A$2:A2651)+1)</f>
        <v/>
      </c>
    </row>
    <row r="2653" spans="1:1">
      <c r="A2653" s="133" t="str">
        <f>IF(B2653="","",COUNT($A$2:A2652)+1)</f>
        <v/>
      </c>
    </row>
    <row r="2654" spans="1:1">
      <c r="A2654" s="133" t="str">
        <f>IF(B2654="","",COUNT($A$2:A2653)+1)</f>
        <v/>
      </c>
    </row>
    <row r="2655" spans="1:1">
      <c r="A2655" s="133" t="str">
        <f>IF(B2655="","",COUNT($A$2:A2654)+1)</f>
        <v/>
      </c>
    </row>
    <row r="2656" spans="1:1">
      <c r="A2656" s="133" t="str">
        <f>IF(B2656="","",COUNT($A$2:A2655)+1)</f>
        <v/>
      </c>
    </row>
    <row r="2657" spans="1:1">
      <c r="A2657" s="133" t="str">
        <f>IF(B2657="","",COUNT($A$2:A2656)+1)</f>
        <v/>
      </c>
    </row>
    <row r="2658" spans="1:1">
      <c r="A2658" s="133" t="str">
        <f>IF(B2658="","",COUNT($A$2:A2657)+1)</f>
        <v/>
      </c>
    </row>
    <row r="2659" spans="1:1">
      <c r="A2659" s="133" t="str">
        <f>IF(B2659="","",COUNT($A$2:A2658)+1)</f>
        <v/>
      </c>
    </row>
    <row r="2660" spans="1:1">
      <c r="A2660" s="133" t="str">
        <f>IF(B2660="","",COUNT($A$2:A2659)+1)</f>
        <v/>
      </c>
    </row>
    <row r="2661" spans="1:1">
      <c r="A2661" s="133" t="str">
        <f>IF(B2661="","",COUNT($A$2:A2660)+1)</f>
        <v/>
      </c>
    </row>
    <row r="2662" spans="1:1">
      <c r="A2662" s="133" t="str">
        <f>IF(B2662="","",COUNT($A$2:A2661)+1)</f>
        <v/>
      </c>
    </row>
    <row r="2663" spans="1:1">
      <c r="A2663" s="133" t="str">
        <f>IF(B2663="","",COUNT($A$2:A2662)+1)</f>
        <v/>
      </c>
    </row>
    <row r="2664" spans="1:1">
      <c r="A2664" s="133" t="str">
        <f>IF(B2664="","",COUNT($A$2:A2663)+1)</f>
        <v/>
      </c>
    </row>
    <row r="2665" spans="1:1">
      <c r="A2665" s="133" t="str">
        <f>IF(B2665="","",COUNT($A$2:A2664)+1)</f>
        <v/>
      </c>
    </row>
    <row r="2666" spans="1:1">
      <c r="A2666" s="133" t="str">
        <f>IF(B2666="","",COUNT($A$2:A2665)+1)</f>
        <v/>
      </c>
    </row>
    <row r="2667" spans="1:1">
      <c r="A2667" s="133" t="str">
        <f>IF(B2667="","",COUNT($A$2:A2666)+1)</f>
        <v/>
      </c>
    </row>
    <row r="2668" spans="1:1">
      <c r="A2668" s="133" t="str">
        <f>IF(B2668="","",COUNT($A$2:A2667)+1)</f>
        <v/>
      </c>
    </row>
    <row r="2669" spans="1:1">
      <c r="A2669" s="133" t="str">
        <f>IF(B2669="","",COUNT($A$2:A2668)+1)</f>
        <v/>
      </c>
    </row>
    <row r="2670" spans="1:1">
      <c r="A2670" s="133" t="str">
        <f>IF(B2670="","",COUNT($A$2:A2669)+1)</f>
        <v/>
      </c>
    </row>
    <row r="2671" spans="1:1">
      <c r="A2671" s="133" t="str">
        <f>IF(B2671="","",COUNT($A$2:A2670)+1)</f>
        <v/>
      </c>
    </row>
    <row r="2672" spans="1:1">
      <c r="A2672" s="133" t="str">
        <f>IF(B2672="","",COUNT($A$2:A2671)+1)</f>
        <v/>
      </c>
    </row>
    <row r="2673" spans="1:1">
      <c r="A2673" s="133" t="str">
        <f>IF(B2673="","",COUNT($A$2:A2672)+1)</f>
        <v/>
      </c>
    </row>
    <row r="2674" spans="1:1">
      <c r="A2674" s="133" t="str">
        <f>IF(B2674="","",COUNT($A$2:A2673)+1)</f>
        <v/>
      </c>
    </row>
    <row r="2675" spans="1:1">
      <c r="A2675" s="133" t="str">
        <f>IF(B2675="","",COUNT($A$2:A2674)+1)</f>
        <v/>
      </c>
    </row>
    <row r="2676" spans="1:1">
      <c r="A2676" s="133" t="str">
        <f>IF(B2676="","",COUNT($A$2:A2675)+1)</f>
        <v/>
      </c>
    </row>
    <row r="2677" spans="1:1">
      <c r="A2677" s="133" t="str">
        <f>IF(B2677="","",COUNT($A$2:A2676)+1)</f>
        <v/>
      </c>
    </row>
    <row r="2678" spans="1:1">
      <c r="A2678" s="133" t="str">
        <f>IF(B2678="","",COUNT($A$2:A2677)+1)</f>
        <v/>
      </c>
    </row>
    <row r="2679" spans="1:1">
      <c r="A2679" s="133" t="str">
        <f>IF(B2679="","",COUNT($A$2:A2678)+1)</f>
        <v/>
      </c>
    </row>
    <row r="2680" spans="1:1">
      <c r="A2680" s="133" t="str">
        <f>IF(B2680="","",COUNT($A$2:A2679)+1)</f>
        <v/>
      </c>
    </row>
    <row r="2681" spans="1:1">
      <c r="A2681" s="133" t="str">
        <f>IF(B2681="","",COUNT($A$2:A2680)+1)</f>
        <v/>
      </c>
    </row>
    <row r="2682" spans="1:1">
      <c r="A2682" s="133" t="str">
        <f>IF(B2682="","",COUNT($A$2:A2681)+1)</f>
        <v/>
      </c>
    </row>
    <row r="2683" spans="1:1">
      <c r="A2683" s="133" t="str">
        <f>IF(B2683="","",COUNT($A$2:A2682)+1)</f>
        <v/>
      </c>
    </row>
    <row r="2684" spans="1:1">
      <c r="A2684" s="133" t="str">
        <f>IF(B2684="","",COUNT($A$2:A2683)+1)</f>
        <v/>
      </c>
    </row>
    <row r="2685" spans="1:1">
      <c r="A2685" s="133" t="str">
        <f>IF(B2685="","",COUNT($A$2:A2684)+1)</f>
        <v/>
      </c>
    </row>
    <row r="2686" spans="1:1">
      <c r="A2686" s="133" t="str">
        <f>IF(B2686="","",COUNT($A$2:A2685)+1)</f>
        <v/>
      </c>
    </row>
    <row r="2687" spans="1:1">
      <c r="A2687" s="133" t="str">
        <f>IF(B2687="","",COUNT($A$2:A2686)+1)</f>
        <v/>
      </c>
    </row>
    <row r="2688" spans="1:1">
      <c r="A2688" s="133" t="str">
        <f>IF(B2688="","",COUNT($A$2:A2687)+1)</f>
        <v/>
      </c>
    </row>
    <row r="2689" spans="1:1">
      <c r="A2689" s="133" t="str">
        <f>IF(B2689="","",COUNT($A$2:A2688)+1)</f>
        <v/>
      </c>
    </row>
    <row r="2690" spans="1:1">
      <c r="A2690" s="133" t="str">
        <f>IF(B2690="","",COUNT($A$2:A2689)+1)</f>
        <v/>
      </c>
    </row>
    <row r="2691" spans="1:1">
      <c r="A2691" s="133" t="str">
        <f>IF(B2691="","",COUNT($A$2:A2690)+1)</f>
        <v/>
      </c>
    </row>
    <row r="2692" spans="1:1">
      <c r="A2692" s="133" t="str">
        <f>IF(B2692="","",COUNT($A$2:A2691)+1)</f>
        <v/>
      </c>
    </row>
    <row r="2693" spans="1:1">
      <c r="A2693" s="133" t="str">
        <f>IF(B2693="","",COUNT($A$2:A2692)+1)</f>
        <v/>
      </c>
    </row>
    <row r="2694" spans="1:1">
      <c r="A2694" s="133" t="str">
        <f>IF(B2694="","",COUNT($A$2:A2693)+1)</f>
        <v/>
      </c>
    </row>
    <row r="2695" spans="1:1">
      <c r="A2695" s="133" t="str">
        <f>IF(B2695="","",COUNT($A$2:A2694)+1)</f>
        <v/>
      </c>
    </row>
    <row r="2696" spans="1:1">
      <c r="A2696" s="133" t="str">
        <f>IF(B2696="","",COUNT($A$2:A2695)+1)</f>
        <v/>
      </c>
    </row>
    <row r="2697" spans="1:1">
      <c r="A2697" s="133" t="str">
        <f>IF(B2697="","",COUNT($A$2:A2696)+1)</f>
        <v/>
      </c>
    </row>
    <row r="2698" spans="1:1">
      <c r="A2698" s="133" t="str">
        <f>IF(B2698="","",COUNT($A$2:A2697)+1)</f>
        <v/>
      </c>
    </row>
    <row r="2699" spans="1:1">
      <c r="A2699" s="133" t="str">
        <f>IF(B2699="","",COUNT($A$2:A2698)+1)</f>
        <v/>
      </c>
    </row>
    <row r="2700" spans="1:1">
      <c r="A2700" s="133" t="str">
        <f>IF(B2700="","",COUNT($A$2:A2699)+1)</f>
        <v/>
      </c>
    </row>
    <row r="2701" spans="1:1">
      <c r="A2701" s="133" t="str">
        <f>IF(B2701="","",COUNT($A$2:A2700)+1)</f>
        <v/>
      </c>
    </row>
    <row r="2702" spans="1:1">
      <c r="A2702" s="133" t="str">
        <f>IF(B2702="","",COUNT($A$2:A2701)+1)</f>
        <v/>
      </c>
    </row>
    <row r="2703" spans="1:1">
      <c r="A2703" s="133" t="str">
        <f>IF(B2703="","",COUNT($A$2:A2702)+1)</f>
        <v/>
      </c>
    </row>
    <row r="2704" spans="1:1">
      <c r="A2704" s="133" t="str">
        <f>IF(B2704="","",COUNT($A$2:A2703)+1)</f>
        <v/>
      </c>
    </row>
    <row r="2705" spans="1:1">
      <c r="A2705" s="133" t="str">
        <f>IF(B2705="","",COUNT($A$2:A2704)+1)</f>
        <v/>
      </c>
    </row>
    <row r="2706" spans="1:1">
      <c r="A2706" s="133" t="str">
        <f>IF(B2706="","",COUNT($A$2:A2705)+1)</f>
        <v/>
      </c>
    </row>
    <row r="2707" spans="1:1">
      <c r="A2707" s="133" t="str">
        <f>IF(B2707="","",COUNT($A$2:A2706)+1)</f>
        <v/>
      </c>
    </row>
    <row r="2708" spans="1:1">
      <c r="A2708" s="133" t="str">
        <f>IF(B2708="","",COUNT($A$2:A2707)+1)</f>
        <v/>
      </c>
    </row>
    <row r="2709" spans="1:1">
      <c r="A2709" s="133" t="str">
        <f>IF(B2709="","",COUNT($A$2:A2708)+1)</f>
        <v/>
      </c>
    </row>
    <row r="2710" spans="1:1">
      <c r="A2710" s="133" t="str">
        <f>IF(B2710="","",COUNT($A$2:A2709)+1)</f>
        <v/>
      </c>
    </row>
    <row r="2711" spans="1:1">
      <c r="A2711" s="133" t="str">
        <f>IF(B2711="","",COUNT($A$2:A2710)+1)</f>
        <v/>
      </c>
    </row>
    <row r="2712" spans="1:1">
      <c r="A2712" s="133" t="str">
        <f>IF(B2712="","",COUNT($A$2:A2711)+1)</f>
        <v/>
      </c>
    </row>
    <row r="2713" spans="1:1">
      <c r="A2713" s="133" t="str">
        <f>IF(B2713="","",COUNT($A$2:A2712)+1)</f>
        <v/>
      </c>
    </row>
    <row r="2714" spans="1:1">
      <c r="A2714" s="133" t="str">
        <f>IF(B2714="","",COUNT($A$2:A2713)+1)</f>
        <v/>
      </c>
    </row>
    <row r="2715" spans="1:1">
      <c r="A2715" s="133" t="str">
        <f>IF(B2715="","",COUNT($A$2:A2714)+1)</f>
        <v/>
      </c>
    </row>
    <row r="2716" spans="1:1">
      <c r="A2716" s="133" t="str">
        <f>IF(B2716="","",COUNT($A$2:A2715)+1)</f>
        <v/>
      </c>
    </row>
    <row r="2717" spans="1:1">
      <c r="A2717" s="133" t="str">
        <f>IF(B2717="","",COUNT($A$2:A2716)+1)</f>
        <v/>
      </c>
    </row>
    <row r="2718" spans="1:1">
      <c r="A2718" s="133" t="str">
        <f>IF(B2718="","",COUNT($A$2:A2717)+1)</f>
        <v/>
      </c>
    </row>
    <row r="2719" spans="1:1">
      <c r="A2719" s="133" t="str">
        <f>IF(B2719="","",COUNT($A$2:A2718)+1)</f>
        <v/>
      </c>
    </row>
    <row r="2720" spans="1:1">
      <c r="A2720" s="133" t="str">
        <f>IF(B2720="","",COUNT($A$2:A2719)+1)</f>
        <v/>
      </c>
    </row>
    <row r="2721" spans="1:1">
      <c r="A2721" s="133" t="str">
        <f>IF(B2721="","",COUNT($A$2:A2720)+1)</f>
        <v/>
      </c>
    </row>
    <row r="2722" spans="1:1">
      <c r="A2722" s="133" t="str">
        <f>IF(B2722="","",COUNT($A$2:A2721)+1)</f>
        <v/>
      </c>
    </row>
    <row r="2723" spans="1:1">
      <c r="A2723" s="133" t="str">
        <f>IF(B2723="","",COUNT($A$2:A2722)+1)</f>
        <v/>
      </c>
    </row>
    <row r="2724" spans="1:1">
      <c r="A2724" s="133" t="str">
        <f>IF(B2724="","",COUNT($A$2:A2723)+1)</f>
        <v/>
      </c>
    </row>
    <row r="2725" spans="1:1">
      <c r="A2725" s="133" t="str">
        <f>IF(B2725="","",COUNT($A$2:A2724)+1)</f>
        <v/>
      </c>
    </row>
    <row r="2726" spans="1:1">
      <c r="A2726" s="133" t="str">
        <f>IF(B2726="","",COUNT($A$2:A2725)+1)</f>
        <v/>
      </c>
    </row>
    <row r="2727" spans="1:1">
      <c r="A2727" s="133" t="str">
        <f>IF(B2727="","",COUNT($A$2:A2726)+1)</f>
        <v/>
      </c>
    </row>
    <row r="2728" spans="1:1">
      <c r="A2728" s="133" t="str">
        <f>IF(B2728="","",COUNT($A$2:A2727)+1)</f>
        <v/>
      </c>
    </row>
    <row r="2729" spans="1:1">
      <c r="A2729" s="133" t="str">
        <f>IF(B2729="","",COUNT($A$2:A2728)+1)</f>
        <v/>
      </c>
    </row>
    <row r="2730" spans="1:1">
      <c r="A2730" s="133" t="str">
        <f>IF(B2730="","",COUNT($A$2:A2729)+1)</f>
        <v/>
      </c>
    </row>
    <row r="2731" spans="1:1">
      <c r="A2731" s="133" t="str">
        <f>IF(B2731="","",COUNT($A$2:A2730)+1)</f>
        <v/>
      </c>
    </row>
    <row r="2732" spans="1:1">
      <c r="A2732" s="133" t="str">
        <f>IF(B2732="","",COUNT($A$2:A2731)+1)</f>
        <v/>
      </c>
    </row>
    <row r="2733" spans="1:1">
      <c r="A2733" s="133" t="str">
        <f>IF(B2733="","",COUNT($A$2:A2732)+1)</f>
        <v/>
      </c>
    </row>
    <row r="2734" spans="1:1">
      <c r="A2734" s="133" t="str">
        <f>IF(B2734="","",COUNT($A$2:A2733)+1)</f>
        <v/>
      </c>
    </row>
    <row r="2735" spans="1:1">
      <c r="A2735" s="133" t="str">
        <f>IF(B2735="","",COUNT($A$2:A2734)+1)</f>
        <v/>
      </c>
    </row>
    <row r="2736" spans="1:1">
      <c r="A2736" s="133" t="str">
        <f>IF(B2736="","",COUNT($A$2:A2735)+1)</f>
        <v/>
      </c>
    </row>
    <row r="2737" spans="1:1">
      <c r="A2737" s="133" t="str">
        <f>IF(B2737="","",COUNT($A$2:A2736)+1)</f>
        <v/>
      </c>
    </row>
    <row r="2738" spans="1:1">
      <c r="A2738" s="133" t="str">
        <f>IF(B2738="","",COUNT($A$2:A2737)+1)</f>
        <v/>
      </c>
    </row>
    <row r="2739" spans="1:1">
      <c r="A2739" s="133" t="str">
        <f>IF(B2739="","",COUNT($A$2:A2738)+1)</f>
        <v/>
      </c>
    </row>
    <row r="2740" spans="1:1">
      <c r="A2740" s="133" t="str">
        <f>IF(B2740="","",COUNT($A$2:A2739)+1)</f>
        <v/>
      </c>
    </row>
    <row r="2741" spans="1:1">
      <c r="A2741" s="133" t="str">
        <f>IF(B2741="","",COUNT($A$2:A2740)+1)</f>
        <v/>
      </c>
    </row>
    <row r="2742" spans="1:1">
      <c r="A2742" s="133" t="str">
        <f>IF(B2742="","",COUNT($A$2:A2741)+1)</f>
        <v/>
      </c>
    </row>
    <row r="2743" spans="1:1">
      <c r="A2743" s="133" t="str">
        <f>IF(B2743="","",COUNT($A$2:A2742)+1)</f>
        <v/>
      </c>
    </row>
    <row r="2744" spans="1:1">
      <c r="A2744" s="133" t="str">
        <f>IF(B2744="","",COUNT($A$2:A2743)+1)</f>
        <v/>
      </c>
    </row>
    <row r="2745" spans="1:1">
      <c r="A2745" s="133" t="str">
        <f>IF(B2745="","",COUNT($A$2:A2744)+1)</f>
        <v/>
      </c>
    </row>
    <row r="2746" spans="1:1">
      <c r="A2746" s="133" t="str">
        <f>IF(B2746="","",COUNT($A$2:A2745)+1)</f>
        <v/>
      </c>
    </row>
    <row r="2747" spans="1:1">
      <c r="A2747" s="133" t="str">
        <f>IF(B2747="","",COUNT($A$2:A2746)+1)</f>
        <v/>
      </c>
    </row>
    <row r="2748" spans="1:1">
      <c r="A2748" s="133" t="str">
        <f>IF(B2748="","",COUNT($A$2:A2747)+1)</f>
        <v/>
      </c>
    </row>
    <row r="2749" spans="1:1">
      <c r="A2749" s="133" t="str">
        <f>IF(B2749="","",COUNT($A$2:A2748)+1)</f>
        <v/>
      </c>
    </row>
    <row r="2750" spans="1:1">
      <c r="A2750" s="133" t="str">
        <f>IF(B2750="","",COUNT($A$2:A2749)+1)</f>
        <v/>
      </c>
    </row>
    <row r="2751" spans="1:1">
      <c r="A2751" s="133" t="str">
        <f>IF(B2751="","",COUNT($A$2:A2750)+1)</f>
        <v/>
      </c>
    </row>
    <row r="2752" spans="1:1">
      <c r="A2752" s="133" t="str">
        <f>IF(B2752="","",COUNT($A$2:A2751)+1)</f>
        <v/>
      </c>
    </row>
    <row r="2753" spans="1:1">
      <c r="A2753" s="133" t="str">
        <f>IF(B2753="","",COUNT($A$2:A2752)+1)</f>
        <v/>
      </c>
    </row>
    <row r="2754" spans="1:1">
      <c r="A2754" s="133" t="str">
        <f>IF(B2754="","",COUNT($A$2:A2753)+1)</f>
        <v/>
      </c>
    </row>
    <row r="2755" spans="1:1">
      <c r="A2755" s="133" t="str">
        <f>IF(B2755="","",COUNT($A$2:A2754)+1)</f>
        <v/>
      </c>
    </row>
    <row r="2756" spans="1:1">
      <c r="A2756" s="133" t="str">
        <f>IF(B2756="","",COUNT($A$2:A2755)+1)</f>
        <v/>
      </c>
    </row>
    <row r="2757" spans="1:1">
      <c r="A2757" s="133" t="str">
        <f>IF(B2757="","",COUNT($A$2:A2756)+1)</f>
        <v/>
      </c>
    </row>
    <row r="2758" spans="1:1">
      <c r="A2758" s="133" t="str">
        <f>IF(B2758="","",COUNT($A$2:A2757)+1)</f>
        <v/>
      </c>
    </row>
    <row r="2759" spans="1:1">
      <c r="A2759" s="133" t="str">
        <f>IF(B2759="","",COUNT($A$2:A2758)+1)</f>
        <v/>
      </c>
    </row>
    <row r="2760" spans="1:1">
      <c r="A2760" s="133" t="str">
        <f>IF(B2760="","",COUNT($A$2:A2759)+1)</f>
        <v/>
      </c>
    </row>
    <row r="2761" spans="1:1">
      <c r="A2761" s="133" t="str">
        <f>IF(B2761="","",COUNT($A$2:A2760)+1)</f>
        <v/>
      </c>
    </row>
    <row r="2762" spans="1:1">
      <c r="A2762" s="133" t="str">
        <f>IF(B2762="","",COUNT($A$2:A2761)+1)</f>
        <v/>
      </c>
    </row>
    <row r="2763" spans="1:1">
      <c r="A2763" s="133" t="str">
        <f>IF(B2763="","",COUNT($A$2:A2762)+1)</f>
        <v/>
      </c>
    </row>
    <row r="2764" spans="1:1">
      <c r="A2764" s="133" t="str">
        <f>IF(B2764="","",COUNT($A$2:A2763)+1)</f>
        <v/>
      </c>
    </row>
    <row r="2765" spans="1:1">
      <c r="A2765" s="133" t="str">
        <f>IF(B2765="","",COUNT($A$2:A2764)+1)</f>
        <v/>
      </c>
    </row>
    <row r="2766" spans="1:1">
      <c r="A2766" s="133" t="str">
        <f>IF(B2766="","",COUNT($A$2:A2765)+1)</f>
        <v/>
      </c>
    </row>
    <row r="2767" spans="1:1">
      <c r="A2767" s="133" t="str">
        <f>IF(B2767="","",COUNT($A$2:A2766)+1)</f>
        <v/>
      </c>
    </row>
    <row r="2768" spans="1:1">
      <c r="A2768" s="133" t="str">
        <f>IF(B2768="","",COUNT($A$2:A2767)+1)</f>
        <v/>
      </c>
    </row>
    <row r="2769" spans="1:1">
      <c r="A2769" s="133" t="str">
        <f>IF(B2769="","",COUNT($A$2:A2768)+1)</f>
        <v/>
      </c>
    </row>
    <row r="2770" spans="1:1">
      <c r="A2770" s="133" t="str">
        <f>IF(B2770="","",COUNT($A$2:A2769)+1)</f>
        <v/>
      </c>
    </row>
    <row r="2771" spans="1:1">
      <c r="A2771" s="133" t="str">
        <f>IF(B2771="","",COUNT($A$2:A2770)+1)</f>
        <v/>
      </c>
    </row>
    <row r="2772" spans="1:1">
      <c r="A2772" s="133" t="str">
        <f>IF(B2772="","",COUNT($A$2:A2771)+1)</f>
        <v/>
      </c>
    </row>
    <row r="2773" spans="1:1">
      <c r="A2773" s="133" t="str">
        <f>IF(B2773="","",COUNT($A$2:A2772)+1)</f>
        <v/>
      </c>
    </row>
    <row r="2774" spans="1:1">
      <c r="A2774" s="133" t="str">
        <f>IF(B2774="","",COUNT($A$2:A2773)+1)</f>
        <v/>
      </c>
    </row>
    <row r="2775" spans="1:1">
      <c r="A2775" s="133" t="str">
        <f>IF(B2775="","",COUNT($A$2:A2774)+1)</f>
        <v/>
      </c>
    </row>
    <row r="2776" spans="1:1">
      <c r="A2776" s="133" t="str">
        <f>IF(B2776="","",COUNT($A$2:A2775)+1)</f>
        <v/>
      </c>
    </row>
    <row r="2777" spans="1:1">
      <c r="A2777" s="133" t="str">
        <f>IF(B2777="","",COUNT($A$2:A2776)+1)</f>
        <v/>
      </c>
    </row>
    <row r="2778" spans="1:1">
      <c r="A2778" s="133" t="str">
        <f>IF(B2778="","",COUNT($A$2:A2777)+1)</f>
        <v/>
      </c>
    </row>
    <row r="2779" spans="1:1">
      <c r="A2779" s="133" t="str">
        <f>IF(B2779="","",COUNT($A$2:A2778)+1)</f>
        <v/>
      </c>
    </row>
    <row r="2780" spans="1:1">
      <c r="A2780" s="133" t="str">
        <f>IF(B2780="","",COUNT($A$2:A2779)+1)</f>
        <v/>
      </c>
    </row>
    <row r="2781" spans="1:1">
      <c r="A2781" s="133" t="str">
        <f>IF(B2781="","",COUNT($A$2:A2780)+1)</f>
        <v/>
      </c>
    </row>
    <row r="2782" spans="1:1">
      <c r="A2782" s="133" t="str">
        <f>IF(B2782="","",COUNT($A$2:A2781)+1)</f>
        <v/>
      </c>
    </row>
    <row r="2783" spans="1:1">
      <c r="A2783" s="133" t="str">
        <f>IF(B2783="","",COUNT($A$2:A2782)+1)</f>
        <v/>
      </c>
    </row>
    <row r="2784" spans="1:1">
      <c r="A2784" s="133" t="str">
        <f>IF(B2784="","",COUNT($A$2:A2783)+1)</f>
        <v/>
      </c>
    </row>
    <row r="2785" spans="1:1">
      <c r="A2785" s="133" t="str">
        <f>IF(B2785="","",COUNT($A$2:A2784)+1)</f>
        <v/>
      </c>
    </row>
    <row r="2786" spans="1:1">
      <c r="A2786" s="133" t="str">
        <f>IF(B2786="","",COUNT($A$2:A2785)+1)</f>
        <v/>
      </c>
    </row>
    <row r="2787" spans="1:1">
      <c r="A2787" s="133" t="str">
        <f>IF(B2787="","",COUNT($A$2:A2786)+1)</f>
        <v/>
      </c>
    </row>
    <row r="2788" spans="1:1">
      <c r="A2788" s="133" t="str">
        <f>IF(B2788="","",COUNT($A$2:A2787)+1)</f>
        <v/>
      </c>
    </row>
    <row r="2789" spans="1:1">
      <c r="A2789" s="133" t="str">
        <f>IF(B2789="","",COUNT($A$2:A2788)+1)</f>
        <v/>
      </c>
    </row>
    <row r="2790" spans="1:1">
      <c r="A2790" s="133" t="str">
        <f>IF(B2790="","",COUNT($A$2:A2789)+1)</f>
        <v/>
      </c>
    </row>
    <row r="2791" spans="1:1">
      <c r="A2791" s="133" t="str">
        <f>IF(B2791="","",COUNT($A$2:A2790)+1)</f>
        <v/>
      </c>
    </row>
    <row r="2792" spans="1:1">
      <c r="A2792" s="133" t="str">
        <f>IF(B2792="","",COUNT($A$2:A2791)+1)</f>
        <v/>
      </c>
    </row>
    <row r="2793" spans="1:1">
      <c r="A2793" s="133" t="str">
        <f>IF(B2793="","",COUNT($A$2:A2792)+1)</f>
        <v/>
      </c>
    </row>
    <row r="2794" spans="1:1">
      <c r="A2794" s="133" t="str">
        <f>IF(B2794="","",COUNT($A$2:A2793)+1)</f>
        <v/>
      </c>
    </row>
    <row r="2795" spans="1:1">
      <c r="A2795" s="133" t="str">
        <f>IF(B2795="","",COUNT($A$2:A2794)+1)</f>
        <v/>
      </c>
    </row>
    <row r="2796" spans="1:1">
      <c r="A2796" s="133" t="str">
        <f>IF(B2796="","",COUNT($A$2:A2795)+1)</f>
        <v/>
      </c>
    </row>
    <row r="2797" spans="1:1">
      <c r="A2797" s="133" t="str">
        <f>IF(B2797="","",COUNT($A$2:A2796)+1)</f>
        <v/>
      </c>
    </row>
    <row r="2798" spans="1:1">
      <c r="A2798" s="133" t="str">
        <f>IF(B2798="","",COUNT($A$2:A2797)+1)</f>
        <v/>
      </c>
    </row>
    <row r="2799" spans="1:1">
      <c r="A2799" s="133" t="str">
        <f>IF(B2799="","",COUNT($A$2:A2798)+1)</f>
        <v/>
      </c>
    </row>
    <row r="2800" spans="1:1">
      <c r="A2800" s="133" t="str">
        <f>IF(B2800="","",COUNT($A$2:A2799)+1)</f>
        <v/>
      </c>
    </row>
    <row r="2801" spans="1:1">
      <c r="A2801" s="133" t="str">
        <f>IF(B2801="","",COUNT($A$2:A2800)+1)</f>
        <v/>
      </c>
    </row>
    <row r="2802" spans="1:1">
      <c r="A2802" s="133" t="str">
        <f>IF(B2802="","",COUNT($A$2:A2801)+1)</f>
        <v/>
      </c>
    </row>
    <row r="2803" spans="1:1">
      <c r="A2803" s="133" t="str">
        <f>IF(B2803="","",COUNT($A$2:A2802)+1)</f>
        <v/>
      </c>
    </row>
    <row r="2804" spans="1:1">
      <c r="A2804" s="133" t="str">
        <f>IF(B2804="","",COUNT($A$2:A2803)+1)</f>
        <v/>
      </c>
    </row>
    <row r="2805" spans="1:1">
      <c r="A2805" s="133" t="str">
        <f>IF(B2805="","",COUNT($A$2:A2804)+1)</f>
        <v/>
      </c>
    </row>
    <row r="2806" spans="1:1">
      <c r="A2806" s="133" t="str">
        <f>IF(B2806="","",COUNT($A$2:A2805)+1)</f>
        <v/>
      </c>
    </row>
    <row r="2807" spans="1:1">
      <c r="A2807" s="133" t="str">
        <f>IF(B2807="","",COUNT($A$2:A2806)+1)</f>
        <v/>
      </c>
    </row>
    <row r="2808" spans="1:1">
      <c r="A2808" s="133" t="str">
        <f>IF(B2808="","",COUNT($A$2:A2807)+1)</f>
        <v/>
      </c>
    </row>
    <row r="2809" spans="1:1">
      <c r="A2809" s="133" t="str">
        <f>IF(B2809="","",COUNT($A$2:A2808)+1)</f>
        <v/>
      </c>
    </row>
    <row r="2810" spans="1:1">
      <c r="A2810" s="133" t="str">
        <f>IF(B2810="","",COUNT($A$2:A2809)+1)</f>
        <v/>
      </c>
    </row>
    <row r="2811" spans="1:1">
      <c r="A2811" s="133" t="str">
        <f>IF(B2811="","",COUNT($A$2:A2810)+1)</f>
        <v/>
      </c>
    </row>
    <row r="2812" spans="1:1">
      <c r="A2812" s="133" t="str">
        <f>IF(B2812="","",COUNT($A$2:A2811)+1)</f>
        <v/>
      </c>
    </row>
    <row r="2813" spans="1:1">
      <c r="A2813" s="133" t="str">
        <f>IF(B2813="","",COUNT($A$2:A2812)+1)</f>
        <v/>
      </c>
    </row>
    <row r="2814" spans="1:1">
      <c r="A2814" s="133" t="str">
        <f>IF(B2814="","",COUNT($A$2:A2813)+1)</f>
        <v/>
      </c>
    </row>
    <row r="2815" spans="1:1">
      <c r="A2815" s="133" t="str">
        <f>IF(B2815="","",COUNT($A$2:A2814)+1)</f>
        <v/>
      </c>
    </row>
    <row r="2816" spans="1:1">
      <c r="A2816" s="133" t="str">
        <f>IF(B2816="","",COUNT($A$2:A2815)+1)</f>
        <v/>
      </c>
    </row>
    <row r="2817" spans="1:1">
      <c r="A2817" s="133" t="str">
        <f>IF(B2817="","",COUNT($A$2:A2816)+1)</f>
        <v/>
      </c>
    </row>
    <row r="2818" spans="1:1">
      <c r="A2818" s="133" t="str">
        <f>IF(B2818="","",COUNT($A$2:A2817)+1)</f>
        <v/>
      </c>
    </row>
    <row r="2819" spans="1:1">
      <c r="A2819" s="133" t="str">
        <f>IF(B2819="","",COUNT($A$2:A2818)+1)</f>
        <v/>
      </c>
    </row>
    <row r="2820" spans="1:1">
      <c r="A2820" s="133" t="str">
        <f>IF(B2820="","",COUNT($A$2:A2819)+1)</f>
        <v/>
      </c>
    </row>
    <row r="2821" spans="1:1">
      <c r="A2821" s="133" t="str">
        <f>IF(B2821="","",COUNT($A$2:A2820)+1)</f>
        <v/>
      </c>
    </row>
    <row r="2822" spans="1:1">
      <c r="A2822" s="133" t="str">
        <f>IF(B2822="","",COUNT($A$2:A2821)+1)</f>
        <v/>
      </c>
    </row>
    <row r="2823" spans="1:1">
      <c r="A2823" s="133" t="str">
        <f>IF(B2823="","",COUNT($A$2:A2822)+1)</f>
        <v/>
      </c>
    </row>
    <row r="2824" spans="1:1">
      <c r="A2824" s="133" t="str">
        <f>IF(B2824="","",COUNT($A$2:A2823)+1)</f>
        <v/>
      </c>
    </row>
    <row r="2825" spans="1:1">
      <c r="A2825" s="133" t="str">
        <f>IF(B2825="","",COUNT($A$2:A2824)+1)</f>
        <v/>
      </c>
    </row>
    <row r="2826" spans="1:1">
      <c r="A2826" s="133" t="str">
        <f>IF(B2826="","",COUNT($A$2:A2825)+1)</f>
        <v/>
      </c>
    </row>
    <row r="2827" spans="1:1">
      <c r="A2827" s="133" t="str">
        <f>IF(B2827="","",COUNT($A$2:A2826)+1)</f>
        <v/>
      </c>
    </row>
    <row r="2828" spans="1:1">
      <c r="A2828" s="133" t="str">
        <f>IF(B2828="","",COUNT($A$2:A2827)+1)</f>
        <v/>
      </c>
    </row>
    <row r="2829" spans="1:1">
      <c r="A2829" s="133" t="str">
        <f>IF(B2829="","",COUNT($A$2:A2828)+1)</f>
        <v/>
      </c>
    </row>
    <row r="2830" spans="1:1">
      <c r="A2830" s="133" t="str">
        <f>IF(B2830="","",COUNT($A$2:A2829)+1)</f>
        <v/>
      </c>
    </row>
    <row r="2831" spans="1:1">
      <c r="A2831" s="133" t="str">
        <f>IF(B2831="","",COUNT($A$2:A2830)+1)</f>
        <v/>
      </c>
    </row>
    <row r="2832" spans="1:1">
      <c r="A2832" s="133" t="str">
        <f>IF(B2832="","",COUNT($A$2:A2831)+1)</f>
        <v/>
      </c>
    </row>
    <row r="2833" spans="1:1">
      <c r="A2833" s="133" t="str">
        <f>IF(B2833="","",COUNT($A$2:A2832)+1)</f>
        <v/>
      </c>
    </row>
    <row r="2834" spans="1:1">
      <c r="A2834" s="133" t="str">
        <f>IF(B2834="","",COUNT($A$2:A2833)+1)</f>
        <v/>
      </c>
    </row>
    <row r="2835" spans="1:1">
      <c r="A2835" s="133" t="str">
        <f>IF(B2835="","",COUNT($A$2:A2834)+1)</f>
        <v/>
      </c>
    </row>
    <row r="2836" spans="1:1">
      <c r="A2836" s="133" t="str">
        <f>IF(B2836="","",COUNT($A$2:A2835)+1)</f>
        <v/>
      </c>
    </row>
    <row r="2837" spans="1:1">
      <c r="A2837" s="133" t="str">
        <f>IF(B2837="","",COUNT($A$2:A2836)+1)</f>
        <v/>
      </c>
    </row>
    <row r="2838" spans="1:1">
      <c r="A2838" s="133" t="str">
        <f>IF(B2838="","",COUNT($A$2:A2837)+1)</f>
        <v/>
      </c>
    </row>
    <row r="2839" spans="1:1">
      <c r="A2839" s="133" t="str">
        <f>IF(B2839="","",COUNT($A$2:A2838)+1)</f>
        <v/>
      </c>
    </row>
    <row r="2840" spans="1:1">
      <c r="A2840" s="133" t="str">
        <f>IF(B2840="","",COUNT($A$2:A2839)+1)</f>
        <v/>
      </c>
    </row>
    <row r="2841" spans="1:1">
      <c r="A2841" s="133" t="str">
        <f>IF(B2841="","",COUNT($A$2:A2840)+1)</f>
        <v/>
      </c>
    </row>
    <row r="2842" spans="1:1">
      <c r="A2842" s="133" t="str">
        <f>IF(B2842="","",COUNT($A$2:A2841)+1)</f>
        <v/>
      </c>
    </row>
    <row r="2843" spans="1:1">
      <c r="A2843" s="133" t="str">
        <f>IF(B2843="","",COUNT($A$2:A2842)+1)</f>
        <v/>
      </c>
    </row>
    <row r="2844" spans="1:1">
      <c r="A2844" s="133" t="str">
        <f>IF(B2844="","",COUNT($A$2:A2843)+1)</f>
        <v/>
      </c>
    </row>
    <row r="2845" spans="1:1">
      <c r="A2845" s="133" t="str">
        <f>IF(B2845="","",COUNT($A$2:A2844)+1)</f>
        <v/>
      </c>
    </row>
    <row r="2846" spans="1:1">
      <c r="A2846" s="133" t="str">
        <f>IF(B2846="","",COUNT($A$2:A2845)+1)</f>
        <v/>
      </c>
    </row>
    <row r="2847" spans="1:1">
      <c r="A2847" s="133" t="str">
        <f>IF(B2847="","",COUNT($A$2:A2846)+1)</f>
        <v/>
      </c>
    </row>
    <row r="2848" spans="1:1">
      <c r="A2848" s="133" t="str">
        <f>IF(B2848="","",COUNT($A$2:A2847)+1)</f>
        <v/>
      </c>
    </row>
    <row r="2849" spans="1:1">
      <c r="A2849" s="133" t="str">
        <f>IF(B2849="","",COUNT($A$2:A2848)+1)</f>
        <v/>
      </c>
    </row>
    <row r="2850" spans="1:1">
      <c r="A2850" s="133" t="str">
        <f>IF(B2850="","",COUNT($A$2:A2849)+1)</f>
        <v/>
      </c>
    </row>
    <row r="2851" spans="1:1">
      <c r="A2851" s="133" t="str">
        <f>IF(B2851="","",COUNT($A$2:A2850)+1)</f>
        <v/>
      </c>
    </row>
    <row r="2852" spans="1:1">
      <c r="A2852" s="133" t="str">
        <f>IF(B2852="","",COUNT($A$2:A2851)+1)</f>
        <v/>
      </c>
    </row>
    <row r="2853" spans="1:1">
      <c r="A2853" s="133" t="str">
        <f>IF(B2853="","",COUNT($A$2:A2852)+1)</f>
        <v/>
      </c>
    </row>
    <row r="2854" spans="1:1">
      <c r="A2854" s="133" t="str">
        <f>IF(B2854="","",COUNT($A$2:A2853)+1)</f>
        <v/>
      </c>
    </row>
    <row r="2855" spans="1:1">
      <c r="A2855" s="133" t="str">
        <f>IF(B2855="","",COUNT($A$2:A2854)+1)</f>
        <v/>
      </c>
    </row>
    <row r="2856" spans="1:1">
      <c r="A2856" s="133" t="str">
        <f>IF(B2856="","",COUNT($A$2:A2855)+1)</f>
        <v/>
      </c>
    </row>
    <row r="2857" spans="1:1">
      <c r="A2857" s="133" t="str">
        <f>IF(B2857="","",COUNT($A$2:A2856)+1)</f>
        <v/>
      </c>
    </row>
    <row r="2858" spans="1:1">
      <c r="A2858" s="133" t="str">
        <f>IF(B2858="","",COUNT($A$2:A2857)+1)</f>
        <v/>
      </c>
    </row>
    <row r="2859" spans="1:1">
      <c r="A2859" s="133" t="str">
        <f>IF(B2859="","",COUNT($A$2:A2858)+1)</f>
        <v/>
      </c>
    </row>
    <row r="2860" spans="1:1">
      <c r="A2860" s="133" t="str">
        <f>IF(B2860="","",COUNT($A$2:A2859)+1)</f>
        <v/>
      </c>
    </row>
    <row r="2861" spans="1:1">
      <c r="A2861" s="133" t="str">
        <f>IF(B2861="","",COUNT($A$2:A2860)+1)</f>
        <v/>
      </c>
    </row>
    <row r="2862" spans="1:1">
      <c r="A2862" s="133" t="str">
        <f>IF(B2862="","",COUNT($A$2:A2861)+1)</f>
        <v/>
      </c>
    </row>
    <row r="2863" spans="1:1">
      <c r="A2863" s="133" t="str">
        <f>IF(B2863="","",COUNT($A$2:A2862)+1)</f>
        <v/>
      </c>
    </row>
    <row r="2864" spans="1:1">
      <c r="A2864" s="133" t="str">
        <f>IF(B2864="","",COUNT($A$2:A2863)+1)</f>
        <v/>
      </c>
    </row>
    <row r="2865" spans="1:1">
      <c r="A2865" s="133" t="str">
        <f>IF(B2865="","",COUNT($A$2:A2864)+1)</f>
        <v/>
      </c>
    </row>
    <row r="2866" spans="1:1">
      <c r="A2866" s="133" t="str">
        <f>IF(B2866="","",COUNT($A$2:A2865)+1)</f>
        <v/>
      </c>
    </row>
    <row r="2867" spans="1:1">
      <c r="A2867" s="133" t="str">
        <f>IF(B2867="","",COUNT($A$2:A2866)+1)</f>
        <v/>
      </c>
    </row>
    <row r="2868" spans="1:1">
      <c r="A2868" s="133" t="str">
        <f>IF(B2868="","",COUNT($A$2:A2867)+1)</f>
        <v/>
      </c>
    </row>
    <row r="2869" spans="1:1">
      <c r="A2869" s="133" t="str">
        <f>IF(B2869="","",COUNT($A$2:A2868)+1)</f>
        <v/>
      </c>
    </row>
    <row r="2870" spans="1:1">
      <c r="A2870" s="133" t="str">
        <f>IF(B2870="","",COUNT($A$2:A2869)+1)</f>
        <v/>
      </c>
    </row>
    <row r="2871" spans="1:1">
      <c r="A2871" s="133" t="str">
        <f>IF(B2871="","",COUNT($A$2:A2870)+1)</f>
        <v/>
      </c>
    </row>
    <row r="2872" spans="1:1">
      <c r="A2872" s="133" t="str">
        <f>IF(B2872="","",COUNT($A$2:A2871)+1)</f>
        <v/>
      </c>
    </row>
    <row r="2873" spans="1:1">
      <c r="A2873" s="133" t="str">
        <f>IF(B2873="","",COUNT($A$2:A2872)+1)</f>
        <v/>
      </c>
    </row>
    <row r="2874" spans="1:1">
      <c r="A2874" s="133" t="str">
        <f>IF(B2874="","",COUNT($A$2:A2873)+1)</f>
        <v/>
      </c>
    </row>
    <row r="2875" spans="1:1">
      <c r="A2875" s="133" t="str">
        <f>IF(B2875="","",COUNT($A$2:A2874)+1)</f>
        <v/>
      </c>
    </row>
    <row r="2876" spans="1:1">
      <c r="A2876" s="133" t="str">
        <f>IF(B2876="","",COUNT($A$2:A2875)+1)</f>
        <v/>
      </c>
    </row>
    <row r="2877" spans="1:1">
      <c r="A2877" s="133" t="str">
        <f>IF(B2877="","",COUNT($A$2:A2876)+1)</f>
        <v/>
      </c>
    </row>
    <row r="2878" spans="1:1">
      <c r="A2878" s="133" t="str">
        <f>IF(B2878="","",COUNT($A$2:A2877)+1)</f>
        <v/>
      </c>
    </row>
    <row r="2879" spans="1:1">
      <c r="A2879" s="133" t="str">
        <f>IF(B2879="","",COUNT($A$2:A2878)+1)</f>
        <v/>
      </c>
    </row>
    <row r="2880" spans="1:1">
      <c r="A2880" s="133" t="str">
        <f>IF(B2880="","",COUNT($A$2:A2879)+1)</f>
        <v/>
      </c>
    </row>
    <row r="2881" spans="1:1">
      <c r="A2881" s="133" t="str">
        <f>IF(B2881="","",COUNT($A$2:A2880)+1)</f>
        <v/>
      </c>
    </row>
    <row r="2882" spans="1:1">
      <c r="A2882" s="133" t="str">
        <f>IF(B2882="","",COUNT($A$2:A2881)+1)</f>
        <v/>
      </c>
    </row>
    <row r="2883" spans="1:1">
      <c r="A2883" s="133" t="str">
        <f>IF(B2883="","",COUNT($A$2:A2882)+1)</f>
        <v/>
      </c>
    </row>
    <row r="2884" spans="1:1">
      <c r="A2884" s="133" t="str">
        <f>IF(B2884="","",COUNT($A$2:A2883)+1)</f>
        <v/>
      </c>
    </row>
    <row r="2885" spans="1:1">
      <c r="A2885" s="133" t="str">
        <f>IF(B2885="","",COUNT($A$2:A2884)+1)</f>
        <v/>
      </c>
    </row>
    <row r="2886" spans="1:1">
      <c r="A2886" s="133" t="str">
        <f>IF(B2886="","",COUNT($A$2:A2885)+1)</f>
        <v/>
      </c>
    </row>
    <row r="2887" spans="1:1">
      <c r="A2887" s="133" t="str">
        <f>IF(B2887="","",COUNT($A$2:A2886)+1)</f>
        <v/>
      </c>
    </row>
    <row r="2888" spans="1:1">
      <c r="A2888" s="133" t="str">
        <f>IF(B2888="","",COUNT($A$2:A2887)+1)</f>
        <v/>
      </c>
    </row>
    <row r="2889" spans="1:1">
      <c r="A2889" s="133" t="str">
        <f>IF(B2889="","",COUNT($A$2:A2888)+1)</f>
        <v/>
      </c>
    </row>
    <row r="2890" spans="1:1">
      <c r="A2890" s="133" t="str">
        <f>IF(B2890="","",COUNT($A$2:A2889)+1)</f>
        <v/>
      </c>
    </row>
    <row r="2891" spans="1:1">
      <c r="A2891" s="133" t="str">
        <f>IF(B2891="","",COUNT($A$2:A2890)+1)</f>
        <v/>
      </c>
    </row>
    <row r="2892" spans="1:1">
      <c r="A2892" s="133" t="str">
        <f>IF(B2892="","",COUNT($A$2:A2891)+1)</f>
        <v/>
      </c>
    </row>
    <row r="2893" spans="1:1">
      <c r="A2893" s="133" t="str">
        <f>IF(B2893="","",COUNT($A$2:A2892)+1)</f>
        <v/>
      </c>
    </row>
    <row r="2894" spans="1:1">
      <c r="A2894" s="133" t="str">
        <f>IF(B2894="","",COUNT($A$2:A2893)+1)</f>
        <v/>
      </c>
    </row>
    <row r="2895" spans="1:1">
      <c r="A2895" s="133" t="str">
        <f>IF(B2895="","",COUNT($A$2:A2894)+1)</f>
        <v/>
      </c>
    </row>
    <row r="2896" spans="1:1">
      <c r="A2896" s="133" t="str">
        <f>IF(B2896="","",COUNT($A$2:A2895)+1)</f>
        <v/>
      </c>
    </row>
    <row r="2897" spans="1:1">
      <c r="A2897" s="133" t="str">
        <f>IF(B2897="","",COUNT($A$2:A2896)+1)</f>
        <v/>
      </c>
    </row>
    <row r="2898" spans="1:1">
      <c r="A2898" s="133" t="str">
        <f>IF(B2898="","",COUNT($A$2:A2897)+1)</f>
        <v/>
      </c>
    </row>
    <row r="2899" spans="1:1">
      <c r="A2899" s="133" t="str">
        <f>IF(B2899="","",COUNT($A$2:A2898)+1)</f>
        <v/>
      </c>
    </row>
    <row r="2900" spans="1:1">
      <c r="A2900" s="133" t="str">
        <f>IF(B2900="","",COUNT($A$2:A2899)+1)</f>
        <v/>
      </c>
    </row>
    <row r="2901" spans="1:1">
      <c r="A2901" s="133" t="str">
        <f>IF(B2901="","",COUNT($A$2:A2900)+1)</f>
        <v/>
      </c>
    </row>
    <row r="2902" spans="1:1">
      <c r="A2902" s="133" t="str">
        <f>IF(B2902="","",COUNT($A$2:A2901)+1)</f>
        <v/>
      </c>
    </row>
    <row r="2903" spans="1:1">
      <c r="A2903" s="133" t="str">
        <f>IF(B2903="","",COUNT($A$2:A2902)+1)</f>
        <v/>
      </c>
    </row>
    <row r="2904" spans="1:1">
      <c r="A2904" s="133" t="str">
        <f>IF(B2904="","",COUNT($A$2:A2903)+1)</f>
        <v/>
      </c>
    </row>
    <row r="2905" spans="1:1">
      <c r="A2905" s="133" t="str">
        <f>IF(B2905="","",COUNT($A$2:A2904)+1)</f>
        <v/>
      </c>
    </row>
    <row r="2906" spans="1:1">
      <c r="A2906" s="133" t="str">
        <f>IF(B2906="","",COUNT($A$2:A2905)+1)</f>
        <v/>
      </c>
    </row>
    <row r="2907" spans="1:1">
      <c r="A2907" s="133" t="str">
        <f>IF(B2907="","",COUNT($A$2:A2906)+1)</f>
        <v/>
      </c>
    </row>
    <row r="2908" spans="1:1">
      <c r="A2908" s="133" t="str">
        <f>IF(B2908="","",COUNT($A$2:A2907)+1)</f>
        <v/>
      </c>
    </row>
    <row r="2909" spans="1:1">
      <c r="A2909" s="133" t="str">
        <f>IF(B2909="","",COUNT($A$2:A2908)+1)</f>
        <v/>
      </c>
    </row>
    <row r="2910" spans="1:1">
      <c r="A2910" s="133" t="str">
        <f>IF(B2910="","",COUNT($A$2:A2909)+1)</f>
        <v/>
      </c>
    </row>
    <row r="2911" spans="1:1">
      <c r="A2911" s="133" t="str">
        <f>IF(B2911="","",COUNT($A$2:A2910)+1)</f>
        <v/>
      </c>
    </row>
    <row r="2912" spans="1:1">
      <c r="A2912" s="133" t="str">
        <f>IF(B2912="","",COUNT($A$2:A2911)+1)</f>
        <v/>
      </c>
    </row>
    <row r="2913" spans="1:1">
      <c r="A2913" s="133" t="str">
        <f>IF(B2913="","",COUNT($A$2:A2912)+1)</f>
        <v/>
      </c>
    </row>
    <row r="2914" spans="1:1">
      <c r="A2914" s="133" t="str">
        <f>IF(B2914="","",COUNT($A$2:A2913)+1)</f>
        <v/>
      </c>
    </row>
    <row r="2915" spans="1:1">
      <c r="A2915" s="133" t="str">
        <f>IF(B2915="","",COUNT($A$2:A2914)+1)</f>
        <v/>
      </c>
    </row>
    <row r="2916" spans="1:1">
      <c r="A2916" s="133" t="str">
        <f>IF(B2916="","",COUNT($A$2:A2915)+1)</f>
        <v/>
      </c>
    </row>
    <row r="2917" spans="1:1">
      <c r="A2917" s="133" t="str">
        <f>IF(B2917="","",COUNT($A$2:A2916)+1)</f>
        <v/>
      </c>
    </row>
    <row r="2918" spans="1:1">
      <c r="A2918" s="133" t="str">
        <f>IF(B2918="","",COUNT($A$2:A2917)+1)</f>
        <v/>
      </c>
    </row>
    <row r="2919" spans="1:1">
      <c r="A2919" s="133" t="str">
        <f>IF(B2919="","",COUNT($A$2:A2918)+1)</f>
        <v/>
      </c>
    </row>
    <row r="2920" spans="1:1">
      <c r="A2920" s="133" t="str">
        <f>IF(B2920="","",COUNT($A$2:A2919)+1)</f>
        <v/>
      </c>
    </row>
    <row r="2921" spans="1:1">
      <c r="A2921" s="133" t="str">
        <f>IF(B2921="","",COUNT($A$2:A2920)+1)</f>
        <v/>
      </c>
    </row>
    <row r="2922" spans="1:1">
      <c r="A2922" s="133" t="str">
        <f>IF(B2922="","",COUNT($A$2:A2921)+1)</f>
        <v/>
      </c>
    </row>
    <row r="2923" spans="1:1">
      <c r="A2923" s="133" t="str">
        <f>IF(B2923="","",COUNT($A$2:A2922)+1)</f>
        <v/>
      </c>
    </row>
    <row r="2924" spans="1:1">
      <c r="A2924" s="133" t="str">
        <f>IF(B2924="","",COUNT($A$2:A2923)+1)</f>
        <v/>
      </c>
    </row>
    <row r="2925" spans="1:1">
      <c r="A2925" s="133" t="str">
        <f>IF(B2925="","",COUNT($A$2:A2924)+1)</f>
        <v/>
      </c>
    </row>
    <row r="2926" spans="1:1">
      <c r="A2926" s="133" t="str">
        <f>IF(B2926="","",COUNT($A$2:A2925)+1)</f>
        <v/>
      </c>
    </row>
    <row r="2927" spans="1:1">
      <c r="A2927" s="133" t="str">
        <f>IF(B2927="","",COUNT($A$2:A2926)+1)</f>
        <v/>
      </c>
    </row>
    <row r="2928" spans="1:1">
      <c r="A2928" s="133" t="str">
        <f>IF(B2928="","",COUNT($A$2:A2927)+1)</f>
        <v/>
      </c>
    </row>
    <row r="2929" spans="1:1">
      <c r="A2929" s="133" t="str">
        <f>IF(B2929="","",COUNT($A$2:A2928)+1)</f>
        <v/>
      </c>
    </row>
    <row r="2930" spans="1:1">
      <c r="A2930" s="133" t="str">
        <f>IF(B2930="","",COUNT($A$2:A2929)+1)</f>
        <v/>
      </c>
    </row>
    <row r="2931" spans="1:1">
      <c r="A2931" s="133" t="str">
        <f>IF(B2931="","",COUNT($A$2:A2930)+1)</f>
        <v/>
      </c>
    </row>
    <row r="2932" spans="1:1">
      <c r="A2932" s="133" t="str">
        <f>IF(B2932="","",COUNT($A$2:A2931)+1)</f>
        <v/>
      </c>
    </row>
    <row r="2933" spans="1:1">
      <c r="A2933" s="133" t="str">
        <f>IF(B2933="","",COUNT($A$2:A2932)+1)</f>
        <v/>
      </c>
    </row>
    <row r="2934" spans="1:1">
      <c r="A2934" s="133" t="str">
        <f>IF(B2934="","",COUNT($A$2:A2933)+1)</f>
        <v/>
      </c>
    </row>
    <row r="2935" spans="1:1">
      <c r="A2935" s="133" t="str">
        <f>IF(B2935="","",COUNT($A$2:A2934)+1)</f>
        <v/>
      </c>
    </row>
    <row r="2936" spans="1:1">
      <c r="A2936" s="133" t="str">
        <f>IF(B2936="","",COUNT($A$2:A2935)+1)</f>
        <v/>
      </c>
    </row>
    <row r="2937" spans="1:1">
      <c r="A2937" s="133" t="str">
        <f>IF(B2937="","",COUNT($A$2:A2936)+1)</f>
        <v/>
      </c>
    </row>
    <row r="2938" spans="1:1">
      <c r="A2938" s="133" t="str">
        <f>IF(B2938="","",COUNT($A$2:A2937)+1)</f>
        <v/>
      </c>
    </row>
    <row r="2939" spans="1:1">
      <c r="A2939" s="133" t="str">
        <f>IF(B2939="","",COUNT($A$2:A2938)+1)</f>
        <v/>
      </c>
    </row>
    <row r="2940" spans="1:1">
      <c r="A2940" s="133" t="str">
        <f>IF(B2940="","",COUNT($A$2:A2939)+1)</f>
        <v/>
      </c>
    </row>
    <row r="2941" spans="1:1">
      <c r="A2941" s="133" t="str">
        <f>IF(B2941="","",COUNT($A$2:A2940)+1)</f>
        <v/>
      </c>
    </row>
    <row r="2942" spans="1:1">
      <c r="A2942" s="133" t="str">
        <f>IF(B2942="","",COUNT($A$2:A2941)+1)</f>
        <v/>
      </c>
    </row>
    <row r="2943" spans="1:1">
      <c r="A2943" s="133" t="str">
        <f>IF(B2943="","",COUNT($A$2:A2942)+1)</f>
        <v/>
      </c>
    </row>
    <row r="2944" spans="1:1">
      <c r="A2944" s="133" t="str">
        <f>IF(B2944="","",COUNT($A$2:A2943)+1)</f>
        <v/>
      </c>
    </row>
    <row r="2945" spans="1:1">
      <c r="A2945" s="133" t="str">
        <f>IF(B2945="","",COUNT($A$2:A2944)+1)</f>
        <v/>
      </c>
    </row>
    <row r="2946" spans="1:1">
      <c r="A2946" s="133" t="str">
        <f>IF(B2946="","",COUNT($A$2:A2945)+1)</f>
        <v/>
      </c>
    </row>
    <row r="2947" spans="1:1">
      <c r="A2947" s="133" t="str">
        <f>IF(B2947="","",COUNT($A$2:A2946)+1)</f>
        <v/>
      </c>
    </row>
    <row r="2948" spans="1:1">
      <c r="A2948" s="133" t="str">
        <f>IF(B2948="","",COUNT($A$2:A2947)+1)</f>
        <v/>
      </c>
    </row>
    <row r="2949" spans="1:1">
      <c r="A2949" s="133" t="str">
        <f>IF(B2949="","",COUNT($A$2:A2948)+1)</f>
        <v/>
      </c>
    </row>
    <row r="2950" spans="1:1">
      <c r="A2950" s="133" t="str">
        <f>IF(B2950="","",COUNT($A$2:A2949)+1)</f>
        <v/>
      </c>
    </row>
    <row r="2951" spans="1:1">
      <c r="A2951" s="133" t="str">
        <f>IF(B2951="","",COUNT($A$2:A2950)+1)</f>
        <v/>
      </c>
    </row>
    <row r="2952" spans="1:1">
      <c r="A2952" s="133" t="str">
        <f>IF(B2952="","",COUNT($A$2:A2951)+1)</f>
        <v/>
      </c>
    </row>
    <row r="2953" spans="1:1">
      <c r="A2953" s="133" t="str">
        <f>IF(B2953="","",COUNT($A$2:A2952)+1)</f>
        <v/>
      </c>
    </row>
    <row r="2954" spans="1:1">
      <c r="A2954" s="133" t="str">
        <f>IF(B2954="","",COUNT($A$2:A2953)+1)</f>
        <v/>
      </c>
    </row>
    <row r="2955" spans="1:1">
      <c r="A2955" s="133" t="str">
        <f>IF(B2955="","",COUNT($A$2:A2954)+1)</f>
        <v/>
      </c>
    </row>
    <row r="2956" spans="1:1">
      <c r="A2956" s="133" t="str">
        <f>IF(B2956="","",COUNT($A$2:A2955)+1)</f>
        <v/>
      </c>
    </row>
    <row r="2957" spans="1:1">
      <c r="A2957" s="133" t="str">
        <f>IF(B2957="","",COUNT($A$2:A2956)+1)</f>
        <v/>
      </c>
    </row>
    <row r="2958" spans="1:1">
      <c r="A2958" s="133" t="str">
        <f>IF(B2958="","",COUNT($A$2:A2957)+1)</f>
        <v/>
      </c>
    </row>
    <row r="2959" spans="1:1">
      <c r="A2959" s="133" t="str">
        <f>IF(B2959="","",COUNT($A$2:A2958)+1)</f>
        <v/>
      </c>
    </row>
    <row r="2960" spans="1:1">
      <c r="A2960" s="133" t="str">
        <f>IF(B2960="","",COUNT($A$2:A2959)+1)</f>
        <v/>
      </c>
    </row>
    <row r="2961" spans="1:1">
      <c r="A2961" s="133" t="str">
        <f>IF(B2961="","",COUNT($A$2:A2960)+1)</f>
        <v/>
      </c>
    </row>
    <row r="2962" spans="1:1">
      <c r="A2962" s="133" t="str">
        <f>IF(B2962="","",COUNT($A$2:A2961)+1)</f>
        <v/>
      </c>
    </row>
    <row r="2963" spans="1:1">
      <c r="A2963" s="133" t="str">
        <f>IF(B2963="","",COUNT($A$2:A2962)+1)</f>
        <v/>
      </c>
    </row>
    <row r="2964" spans="1:1">
      <c r="A2964" s="133" t="str">
        <f>IF(B2964="","",COUNT($A$2:A2963)+1)</f>
        <v/>
      </c>
    </row>
    <row r="2965" spans="1:1">
      <c r="A2965" s="133" t="str">
        <f>IF(B2965="","",COUNT($A$2:A2964)+1)</f>
        <v/>
      </c>
    </row>
    <row r="2966" spans="1:1">
      <c r="A2966" s="133" t="str">
        <f>IF(B2966="","",COUNT($A$2:A2965)+1)</f>
        <v/>
      </c>
    </row>
    <row r="2967" spans="1:1">
      <c r="A2967" s="133" t="str">
        <f>IF(B2967="","",COUNT($A$2:A2966)+1)</f>
        <v/>
      </c>
    </row>
    <row r="2968" spans="1:1">
      <c r="A2968" s="133" t="str">
        <f>IF(B2968="","",COUNT($A$2:A2967)+1)</f>
        <v/>
      </c>
    </row>
    <row r="2969" spans="1:1">
      <c r="A2969" s="133" t="str">
        <f>IF(B2969="","",COUNT($A$2:A2968)+1)</f>
        <v/>
      </c>
    </row>
    <row r="2970" spans="1:1">
      <c r="A2970" s="133" t="str">
        <f>IF(B2970="","",COUNT($A$2:A2969)+1)</f>
        <v/>
      </c>
    </row>
    <row r="2971" spans="1:1">
      <c r="A2971" s="133" t="str">
        <f>IF(B2971="","",COUNT($A$2:A2970)+1)</f>
        <v/>
      </c>
    </row>
    <row r="2972" spans="1:1">
      <c r="A2972" s="133" t="str">
        <f>IF(B2972="","",COUNT($A$2:A2971)+1)</f>
        <v/>
      </c>
    </row>
    <row r="2973" spans="1:1">
      <c r="A2973" s="133" t="str">
        <f>IF(B2973="","",COUNT($A$2:A2972)+1)</f>
        <v/>
      </c>
    </row>
    <row r="2974" spans="1:1">
      <c r="A2974" s="133" t="str">
        <f>IF(B2974="","",COUNT($A$2:A2973)+1)</f>
        <v/>
      </c>
    </row>
    <row r="2975" spans="1:1">
      <c r="A2975" s="133" t="str">
        <f>IF(B2975="","",COUNT($A$2:A2974)+1)</f>
        <v/>
      </c>
    </row>
    <row r="2976" spans="1:1">
      <c r="A2976" s="133" t="str">
        <f>IF(B2976="","",COUNT($A$2:A2975)+1)</f>
        <v/>
      </c>
    </row>
    <row r="2977" spans="1:1">
      <c r="A2977" s="133" t="str">
        <f>IF(B2977="","",COUNT($A$2:A2976)+1)</f>
        <v/>
      </c>
    </row>
    <row r="2978" spans="1:1">
      <c r="A2978" s="133" t="str">
        <f>IF(B2978="","",COUNT($A$2:A2977)+1)</f>
        <v/>
      </c>
    </row>
    <row r="2979" spans="1:1">
      <c r="A2979" s="133" t="str">
        <f>IF(B2979="","",COUNT($A$2:A2978)+1)</f>
        <v/>
      </c>
    </row>
    <row r="2980" spans="1:1">
      <c r="A2980" s="133" t="str">
        <f>IF(B2980="","",COUNT($A$2:A2979)+1)</f>
        <v/>
      </c>
    </row>
    <row r="2981" spans="1:1">
      <c r="A2981" s="133" t="str">
        <f>IF(B2981="","",COUNT($A$2:A2980)+1)</f>
        <v/>
      </c>
    </row>
    <row r="2982" spans="1:1">
      <c r="A2982" s="133" t="str">
        <f>IF(B2982="","",COUNT($A$2:A2981)+1)</f>
        <v/>
      </c>
    </row>
    <row r="2983" spans="1:1">
      <c r="A2983" s="133" t="str">
        <f>IF(B2983="","",COUNT($A$2:A2982)+1)</f>
        <v/>
      </c>
    </row>
    <row r="2984" spans="1:1">
      <c r="A2984" s="133" t="str">
        <f>IF(B2984="","",COUNT($A$2:A2983)+1)</f>
        <v/>
      </c>
    </row>
    <row r="2985" spans="1:1">
      <c r="A2985" s="133" t="str">
        <f>IF(B2985="","",COUNT($A$2:A2984)+1)</f>
        <v/>
      </c>
    </row>
    <row r="2986" spans="1:1">
      <c r="A2986" s="133" t="str">
        <f>IF(B2986="","",COUNT($A$2:A2985)+1)</f>
        <v/>
      </c>
    </row>
    <row r="2987" spans="1:1">
      <c r="A2987" s="133" t="str">
        <f>IF(B2987="","",COUNT($A$2:A2986)+1)</f>
        <v/>
      </c>
    </row>
    <row r="2988" spans="1:1">
      <c r="A2988" s="133" t="str">
        <f>IF(B2988="","",COUNT($A$2:A2987)+1)</f>
        <v/>
      </c>
    </row>
    <row r="2989" spans="1:1">
      <c r="A2989" s="133" t="str">
        <f>IF(B2989="","",COUNT($A$2:A2988)+1)</f>
        <v/>
      </c>
    </row>
    <row r="2990" spans="1:1">
      <c r="A2990" s="133" t="str">
        <f>IF(B2990="","",COUNT($A$2:A2989)+1)</f>
        <v/>
      </c>
    </row>
    <row r="2991" spans="1:1">
      <c r="A2991" s="133" t="str">
        <f>IF(B2991="","",COUNT($A$2:A2990)+1)</f>
        <v/>
      </c>
    </row>
    <row r="2992" spans="1:1">
      <c r="A2992" s="133" t="str">
        <f>IF(B2992="","",COUNT($A$2:A2991)+1)</f>
        <v/>
      </c>
    </row>
    <row r="2993" spans="1:1">
      <c r="A2993" s="133" t="str">
        <f>IF(B2993="","",COUNT($A$2:A2992)+1)</f>
        <v/>
      </c>
    </row>
    <row r="2994" spans="1:1">
      <c r="A2994" s="133" t="str">
        <f>IF(B2994="","",COUNT($A$2:A2993)+1)</f>
        <v/>
      </c>
    </row>
    <row r="2995" spans="1:1">
      <c r="A2995" s="133" t="str">
        <f>IF(B2995="","",COUNT($A$2:A2994)+1)</f>
        <v/>
      </c>
    </row>
    <row r="2996" spans="1:1">
      <c r="A2996" s="133" t="str">
        <f>IF(B2996="","",COUNT($A$2:A2995)+1)</f>
        <v/>
      </c>
    </row>
    <row r="2997" spans="1:1">
      <c r="A2997" s="133" t="str">
        <f>IF(B2997="","",COUNT($A$2:A2996)+1)</f>
        <v/>
      </c>
    </row>
    <row r="2998" spans="1:1">
      <c r="A2998" s="133" t="str">
        <f>IF(B2998="","",COUNT($A$2:A2997)+1)</f>
        <v/>
      </c>
    </row>
    <row r="2999" spans="1:1">
      <c r="A2999" s="133" t="str">
        <f>IF(B2999="","",COUNT($A$2:A2998)+1)</f>
        <v/>
      </c>
    </row>
    <row r="3000" spans="1:1">
      <c r="A3000" s="133" t="str">
        <f>IF(B3000="","",COUNT($A$2:A2999)+1)</f>
        <v/>
      </c>
    </row>
    <row r="3001" spans="1:1">
      <c r="A3001" s="133" t="str">
        <f>IF(B3001="","",COUNT($A$2:A3000)+1)</f>
        <v/>
      </c>
    </row>
    <row r="3002" spans="1:1">
      <c r="A3002" s="133" t="str">
        <f>IF(B3002="","",COUNT($A$2:A3001)+1)</f>
        <v/>
      </c>
    </row>
    <row r="3003" spans="1:1">
      <c r="A3003" s="133" t="str">
        <f>IF(B3003="","",COUNT($A$2:A3002)+1)</f>
        <v/>
      </c>
    </row>
    <row r="3004" spans="1:1">
      <c r="A3004" s="133" t="str">
        <f>IF(B3004="","",COUNT($A$2:A3003)+1)</f>
        <v/>
      </c>
    </row>
    <row r="3005" spans="1:1">
      <c r="A3005" s="133" t="str">
        <f>IF(B3005="","",COUNT($A$2:A3004)+1)</f>
        <v/>
      </c>
    </row>
    <row r="3006" spans="1:1">
      <c r="A3006" s="133" t="str">
        <f>IF(B3006="","",COUNT($A$2:A3005)+1)</f>
        <v/>
      </c>
    </row>
    <row r="3007" spans="1:1">
      <c r="A3007" s="133" t="str">
        <f>IF(B3007="","",COUNT($A$2:A3006)+1)</f>
        <v/>
      </c>
    </row>
    <row r="3008" spans="1:1">
      <c r="A3008" s="133" t="str">
        <f>IF(B3008="","",COUNT($A$2:A3007)+1)</f>
        <v/>
      </c>
    </row>
    <row r="3009" spans="1:1">
      <c r="A3009" s="133" t="str">
        <f>IF(B3009="","",COUNT($A$2:A3008)+1)</f>
        <v/>
      </c>
    </row>
    <row r="3010" spans="1:1">
      <c r="A3010" s="133" t="str">
        <f>IF(B3010="","",COUNT($A$2:A3009)+1)</f>
        <v/>
      </c>
    </row>
    <row r="3011" spans="1:1">
      <c r="A3011" s="133" t="str">
        <f>IF(B3011="","",COUNT($A$2:A3010)+1)</f>
        <v/>
      </c>
    </row>
    <row r="3012" spans="1:1">
      <c r="A3012" s="133" t="str">
        <f>IF(B3012="","",COUNT($A$2:A3011)+1)</f>
        <v/>
      </c>
    </row>
    <row r="3013" spans="1:1">
      <c r="A3013" s="133" t="str">
        <f>IF(B3013="","",COUNT($A$2:A3012)+1)</f>
        <v/>
      </c>
    </row>
    <row r="3014" spans="1:1">
      <c r="A3014" s="133" t="str">
        <f>IF(B3014="","",COUNT($A$2:A3013)+1)</f>
        <v/>
      </c>
    </row>
    <row r="3015" spans="1:1">
      <c r="A3015" s="133" t="str">
        <f>IF(B3015="","",COUNT($A$2:A3014)+1)</f>
        <v/>
      </c>
    </row>
    <row r="3016" spans="1:1">
      <c r="A3016" s="133" t="str">
        <f>IF(B3016="","",COUNT($A$2:A3015)+1)</f>
        <v/>
      </c>
    </row>
    <row r="3017" spans="1:1">
      <c r="A3017" s="133" t="str">
        <f>IF(B3017="","",COUNT($A$2:A3016)+1)</f>
        <v/>
      </c>
    </row>
    <row r="3018" spans="1:1">
      <c r="A3018" s="133" t="str">
        <f>IF(B3018="","",COUNT($A$2:A3017)+1)</f>
        <v/>
      </c>
    </row>
    <row r="3019" spans="1:1">
      <c r="A3019" s="133" t="str">
        <f>IF(B3019="","",COUNT($A$2:A3018)+1)</f>
        <v/>
      </c>
    </row>
    <row r="3020" spans="1:1">
      <c r="A3020" s="133" t="str">
        <f>IF(B3020="","",COUNT($A$2:A3019)+1)</f>
        <v/>
      </c>
    </row>
    <row r="3021" spans="1:1">
      <c r="A3021" s="133" t="str">
        <f>IF(B3021="","",COUNT($A$2:A3020)+1)</f>
        <v/>
      </c>
    </row>
    <row r="3022" spans="1:1">
      <c r="A3022" s="133" t="str">
        <f>IF(B3022="","",COUNT($A$2:A3021)+1)</f>
        <v/>
      </c>
    </row>
    <row r="3023" spans="1:1">
      <c r="A3023" s="133" t="str">
        <f>IF(B3023="","",COUNT($A$2:A3022)+1)</f>
        <v/>
      </c>
    </row>
    <row r="3024" spans="1:1">
      <c r="A3024" s="133" t="str">
        <f>IF(B3024="","",COUNT($A$2:A3023)+1)</f>
        <v/>
      </c>
    </row>
    <row r="3025" spans="1:1">
      <c r="A3025" s="133" t="str">
        <f>IF(B3025="","",COUNT($A$2:A3024)+1)</f>
        <v/>
      </c>
    </row>
    <row r="3026" spans="1:1">
      <c r="A3026" s="133" t="str">
        <f>IF(B3026="","",COUNT($A$2:A3025)+1)</f>
        <v/>
      </c>
    </row>
    <row r="3027" spans="1:1">
      <c r="A3027" s="133" t="str">
        <f>IF(B3027="","",COUNT($A$2:A3026)+1)</f>
        <v/>
      </c>
    </row>
    <row r="3028" spans="1:1">
      <c r="A3028" s="133" t="str">
        <f>IF(B3028="","",COUNT($A$2:A3027)+1)</f>
        <v/>
      </c>
    </row>
    <row r="3029" spans="1:1">
      <c r="A3029" s="133" t="str">
        <f>IF(B3029="","",COUNT($A$2:A3028)+1)</f>
        <v/>
      </c>
    </row>
    <row r="3030" spans="1:1">
      <c r="A3030" s="133" t="str">
        <f>IF(B3030="","",COUNT($A$2:A3029)+1)</f>
        <v/>
      </c>
    </row>
    <row r="3031" spans="1:1">
      <c r="A3031" s="133" t="str">
        <f>IF(B3031="","",COUNT($A$2:A3030)+1)</f>
        <v/>
      </c>
    </row>
    <row r="3032" spans="1:1">
      <c r="A3032" s="133" t="str">
        <f>IF(B3032="","",COUNT($A$2:A3031)+1)</f>
        <v/>
      </c>
    </row>
    <row r="3033" spans="1:1">
      <c r="A3033" s="133" t="str">
        <f>IF(B3033="","",COUNT($A$2:A3032)+1)</f>
        <v/>
      </c>
    </row>
    <row r="3034" spans="1:1">
      <c r="A3034" s="133" t="str">
        <f>IF(B3034="","",COUNT($A$2:A3033)+1)</f>
        <v/>
      </c>
    </row>
    <row r="3035" spans="1:1">
      <c r="A3035" s="133" t="str">
        <f>IF(B3035="","",COUNT($A$2:A3034)+1)</f>
        <v/>
      </c>
    </row>
    <row r="3036" spans="1:1">
      <c r="A3036" s="133" t="str">
        <f>IF(B3036="","",COUNT($A$2:A3035)+1)</f>
        <v/>
      </c>
    </row>
    <row r="3037" spans="1:1">
      <c r="A3037" s="133" t="str">
        <f>IF(B3037="","",COUNT($A$2:A3036)+1)</f>
        <v/>
      </c>
    </row>
    <row r="3038" spans="1:1">
      <c r="A3038" s="133" t="str">
        <f>IF(B3038="","",COUNT($A$2:A3037)+1)</f>
        <v/>
      </c>
    </row>
    <row r="3039" spans="1:1">
      <c r="A3039" s="133" t="str">
        <f>IF(B3039="","",COUNT($A$2:A3038)+1)</f>
        <v/>
      </c>
    </row>
    <row r="3040" spans="1:1">
      <c r="A3040" s="133" t="str">
        <f>IF(B3040="","",COUNT($A$2:A3039)+1)</f>
        <v/>
      </c>
    </row>
    <row r="3041" spans="1:1">
      <c r="A3041" s="133" t="str">
        <f>IF(B3041="","",COUNT($A$2:A3040)+1)</f>
        <v/>
      </c>
    </row>
    <row r="3042" spans="1:1">
      <c r="A3042" s="133" t="str">
        <f>IF(B3042="","",COUNT($A$2:A3041)+1)</f>
        <v/>
      </c>
    </row>
    <row r="3043" spans="1:1">
      <c r="A3043" s="133" t="str">
        <f>IF(B3043="","",COUNT($A$2:A3042)+1)</f>
        <v/>
      </c>
    </row>
    <row r="3044" spans="1:1">
      <c r="A3044" s="133" t="str">
        <f>IF(B3044="","",COUNT($A$2:A3043)+1)</f>
        <v/>
      </c>
    </row>
    <row r="3045" spans="1:1">
      <c r="A3045" s="133" t="str">
        <f>IF(B3045="","",COUNT($A$2:A3044)+1)</f>
        <v/>
      </c>
    </row>
    <row r="3046" spans="1:1">
      <c r="A3046" s="133" t="str">
        <f>IF(B3046="","",COUNT($A$2:A3045)+1)</f>
        <v/>
      </c>
    </row>
    <row r="3047" spans="1:1">
      <c r="A3047" s="133" t="str">
        <f>IF(B3047="","",COUNT($A$2:A3046)+1)</f>
        <v/>
      </c>
    </row>
    <row r="3048" spans="1:1">
      <c r="A3048" s="133" t="str">
        <f>IF(B3048="","",COUNT($A$2:A3047)+1)</f>
        <v/>
      </c>
    </row>
    <row r="3049" spans="1:1">
      <c r="A3049" s="133" t="str">
        <f>IF(B3049="","",COUNT($A$2:A3048)+1)</f>
        <v/>
      </c>
    </row>
    <row r="3050" spans="1:1">
      <c r="A3050" s="133" t="str">
        <f>IF(B3050="","",COUNT($A$2:A3049)+1)</f>
        <v/>
      </c>
    </row>
    <row r="3051" spans="1:1">
      <c r="A3051" s="133" t="str">
        <f>IF(B3051="","",COUNT($A$2:A3050)+1)</f>
        <v/>
      </c>
    </row>
    <row r="3052" spans="1:1">
      <c r="A3052" s="133" t="str">
        <f>IF(B3052="","",COUNT($A$2:A3051)+1)</f>
        <v/>
      </c>
    </row>
    <row r="3053" spans="1:1">
      <c r="A3053" s="133" t="str">
        <f>IF(B3053="","",COUNT($A$2:A3052)+1)</f>
        <v/>
      </c>
    </row>
    <row r="3054" spans="1:1">
      <c r="A3054" s="133" t="str">
        <f>IF(B3054="","",COUNT($A$2:A3053)+1)</f>
        <v/>
      </c>
    </row>
    <row r="3055" spans="1:1">
      <c r="A3055" s="133" t="str">
        <f>IF(B3055="","",COUNT($A$2:A3054)+1)</f>
        <v/>
      </c>
    </row>
    <row r="3056" spans="1:1">
      <c r="A3056" s="133" t="str">
        <f>IF(B3056="","",COUNT($A$2:A3055)+1)</f>
        <v/>
      </c>
    </row>
    <row r="3057" spans="1:1">
      <c r="A3057" s="133" t="str">
        <f>IF(B3057="","",COUNT($A$2:A3056)+1)</f>
        <v/>
      </c>
    </row>
    <row r="3058" spans="1:1">
      <c r="A3058" s="133" t="str">
        <f>IF(B3058="","",COUNT($A$2:A3057)+1)</f>
        <v/>
      </c>
    </row>
    <row r="3059" spans="1:1">
      <c r="A3059" s="133" t="str">
        <f>IF(B3059="","",COUNT($A$2:A3058)+1)</f>
        <v/>
      </c>
    </row>
    <row r="3060" spans="1:1">
      <c r="A3060" s="133" t="str">
        <f>IF(B3060="","",COUNT($A$2:A3059)+1)</f>
        <v/>
      </c>
    </row>
    <row r="3061" spans="1:1">
      <c r="A3061" s="133" t="str">
        <f>IF(B3061="","",COUNT($A$2:A3060)+1)</f>
        <v/>
      </c>
    </row>
    <row r="3062" spans="1:1">
      <c r="A3062" s="133" t="str">
        <f>IF(B3062="","",COUNT($A$2:A3061)+1)</f>
        <v/>
      </c>
    </row>
    <row r="3063" spans="1:1">
      <c r="A3063" s="133" t="str">
        <f>IF(B3063="","",COUNT($A$2:A3062)+1)</f>
        <v/>
      </c>
    </row>
    <row r="3064" spans="1:1">
      <c r="A3064" s="133" t="str">
        <f>IF(B3064="","",COUNT($A$2:A3063)+1)</f>
        <v/>
      </c>
    </row>
    <row r="3065" spans="1:1">
      <c r="A3065" s="133" t="str">
        <f>IF(B3065="","",COUNT($A$2:A3064)+1)</f>
        <v/>
      </c>
    </row>
    <row r="3066" spans="1:1">
      <c r="A3066" s="133" t="str">
        <f>IF(B3066="","",COUNT($A$2:A3065)+1)</f>
        <v/>
      </c>
    </row>
    <row r="3067" spans="1:1">
      <c r="A3067" s="133" t="str">
        <f>IF(B3067="","",COUNT($A$2:A3066)+1)</f>
        <v/>
      </c>
    </row>
    <row r="3068" spans="1:1">
      <c r="A3068" s="133" t="str">
        <f>IF(B3068="","",COUNT($A$2:A3067)+1)</f>
        <v/>
      </c>
    </row>
    <row r="3069" spans="1:1">
      <c r="A3069" s="133" t="str">
        <f>IF(B3069="","",COUNT($A$2:A3068)+1)</f>
        <v/>
      </c>
    </row>
    <row r="3070" spans="1:1">
      <c r="A3070" s="133" t="str">
        <f>IF(B3070="","",COUNT($A$2:A3069)+1)</f>
        <v/>
      </c>
    </row>
    <row r="3071" spans="1:1">
      <c r="A3071" s="133" t="str">
        <f>IF(B3071="","",COUNT($A$2:A3070)+1)</f>
        <v/>
      </c>
    </row>
    <row r="3072" spans="1:1">
      <c r="A3072" s="133" t="str">
        <f>IF(B3072="","",COUNT($A$2:A3071)+1)</f>
        <v/>
      </c>
    </row>
    <row r="3073" spans="1:1">
      <c r="A3073" s="133" t="str">
        <f>IF(B3073="","",COUNT($A$2:A3072)+1)</f>
        <v/>
      </c>
    </row>
    <row r="3074" spans="1:1">
      <c r="A3074" s="133" t="str">
        <f>IF(B3074="","",COUNT($A$2:A3073)+1)</f>
        <v/>
      </c>
    </row>
    <row r="3075" spans="1:1">
      <c r="A3075" s="133" t="str">
        <f>IF(B3075="","",COUNT($A$2:A3074)+1)</f>
        <v/>
      </c>
    </row>
    <row r="3076" spans="1:1">
      <c r="A3076" s="133" t="str">
        <f>IF(B3076="","",COUNT($A$2:A3075)+1)</f>
        <v/>
      </c>
    </row>
    <row r="3077" spans="1:1">
      <c r="A3077" s="133" t="str">
        <f>IF(B3077="","",COUNT($A$2:A3076)+1)</f>
        <v/>
      </c>
    </row>
    <row r="3078" spans="1:1">
      <c r="A3078" s="133" t="str">
        <f>IF(B3078="","",COUNT($A$2:A3077)+1)</f>
        <v/>
      </c>
    </row>
    <row r="3079" spans="1:1">
      <c r="A3079" s="133" t="str">
        <f>IF(B3079="","",COUNT($A$2:A3078)+1)</f>
        <v/>
      </c>
    </row>
    <row r="3080" spans="1:1">
      <c r="A3080" s="133" t="str">
        <f>IF(B3080="","",COUNT($A$2:A3079)+1)</f>
        <v/>
      </c>
    </row>
    <row r="3081" spans="1:1">
      <c r="A3081" s="133" t="str">
        <f>IF(B3081="","",COUNT($A$2:A3080)+1)</f>
        <v/>
      </c>
    </row>
    <row r="3082" spans="1:1">
      <c r="A3082" s="133" t="str">
        <f>IF(B3082="","",COUNT($A$2:A3081)+1)</f>
        <v/>
      </c>
    </row>
    <row r="3083" spans="1:1">
      <c r="A3083" s="133" t="str">
        <f>IF(B3083="","",COUNT($A$2:A3082)+1)</f>
        <v/>
      </c>
    </row>
    <row r="3084" spans="1:1">
      <c r="A3084" s="133" t="str">
        <f>IF(B3084="","",COUNT($A$2:A3083)+1)</f>
        <v/>
      </c>
    </row>
    <row r="3085" spans="1:1">
      <c r="A3085" s="133" t="str">
        <f>IF(B3085="","",COUNT($A$2:A3084)+1)</f>
        <v/>
      </c>
    </row>
    <row r="3086" spans="1:1">
      <c r="A3086" s="133" t="str">
        <f>IF(B3086="","",COUNT($A$2:A3085)+1)</f>
        <v/>
      </c>
    </row>
    <row r="3087" spans="1:1">
      <c r="A3087" s="133" t="str">
        <f>IF(B3087="","",COUNT($A$2:A3086)+1)</f>
        <v/>
      </c>
    </row>
    <row r="3088" spans="1:1">
      <c r="A3088" s="133" t="str">
        <f>IF(B3088="","",COUNT($A$2:A3087)+1)</f>
        <v/>
      </c>
    </row>
    <row r="3089" spans="1:1">
      <c r="A3089" s="133" t="str">
        <f>IF(B3089="","",COUNT($A$2:A3088)+1)</f>
        <v/>
      </c>
    </row>
    <row r="3090" spans="1:1">
      <c r="A3090" s="133" t="str">
        <f>IF(B3090="","",COUNT($A$2:A3089)+1)</f>
        <v/>
      </c>
    </row>
    <row r="3091" spans="1:1">
      <c r="A3091" s="133" t="str">
        <f>IF(B3091="","",COUNT($A$2:A3090)+1)</f>
        <v/>
      </c>
    </row>
    <row r="3092" spans="1:1">
      <c r="A3092" s="133" t="str">
        <f>IF(B3092="","",COUNT($A$2:A3091)+1)</f>
        <v/>
      </c>
    </row>
    <row r="3093" spans="1:1">
      <c r="A3093" s="133" t="str">
        <f>IF(B3093="","",COUNT($A$2:A3092)+1)</f>
        <v/>
      </c>
    </row>
    <row r="3094" spans="1:1">
      <c r="A3094" s="133" t="str">
        <f>IF(B3094="","",COUNT($A$2:A3093)+1)</f>
        <v/>
      </c>
    </row>
    <row r="3095" spans="1:1">
      <c r="A3095" s="133" t="str">
        <f>IF(B3095="","",COUNT($A$2:A3094)+1)</f>
        <v/>
      </c>
    </row>
    <row r="3096" spans="1:1">
      <c r="A3096" s="133" t="str">
        <f>IF(B3096="","",COUNT($A$2:A3095)+1)</f>
        <v/>
      </c>
    </row>
    <row r="3097" spans="1:1">
      <c r="A3097" s="133" t="str">
        <f>IF(B3097="","",COUNT($A$2:A3096)+1)</f>
        <v/>
      </c>
    </row>
    <row r="3098" spans="1:1">
      <c r="A3098" s="133" t="str">
        <f>IF(B3098="","",COUNT($A$2:A3097)+1)</f>
        <v/>
      </c>
    </row>
    <row r="3099" spans="1:1">
      <c r="A3099" s="133" t="str">
        <f>IF(B3099="","",COUNT($A$2:A3098)+1)</f>
        <v/>
      </c>
    </row>
    <row r="3100" spans="1:1">
      <c r="A3100" s="133" t="str">
        <f>IF(B3100="","",COUNT($A$2:A3099)+1)</f>
        <v/>
      </c>
    </row>
    <row r="3101" spans="1:1">
      <c r="A3101" s="133" t="str">
        <f>IF(B3101="","",COUNT($A$2:A3100)+1)</f>
        <v/>
      </c>
    </row>
    <row r="3102" spans="1:1">
      <c r="A3102" s="133" t="str">
        <f>IF(B3102="","",COUNT($A$2:A3101)+1)</f>
        <v/>
      </c>
    </row>
    <row r="3103" spans="1:1">
      <c r="A3103" s="133" t="str">
        <f>IF(B3103="","",COUNT($A$2:A3102)+1)</f>
        <v/>
      </c>
    </row>
    <row r="3104" spans="1:1">
      <c r="A3104" s="133" t="str">
        <f>IF(B3104="","",COUNT($A$2:A3103)+1)</f>
        <v/>
      </c>
    </row>
    <row r="3105" spans="1:1">
      <c r="A3105" s="133" t="str">
        <f>IF(B3105="","",COUNT($A$2:A3104)+1)</f>
        <v/>
      </c>
    </row>
    <row r="3106" spans="1:1">
      <c r="A3106" s="133" t="str">
        <f>IF(B3106="","",COUNT($A$2:A3105)+1)</f>
        <v/>
      </c>
    </row>
    <row r="3107" spans="1:1">
      <c r="A3107" s="133" t="str">
        <f>IF(B3107="","",COUNT($A$2:A3106)+1)</f>
        <v/>
      </c>
    </row>
    <row r="3108" spans="1:1">
      <c r="A3108" s="133" t="str">
        <f>IF(B3108="","",COUNT($A$2:A3107)+1)</f>
        <v/>
      </c>
    </row>
    <row r="3109" spans="1:1">
      <c r="A3109" s="133" t="str">
        <f>IF(B3109="","",COUNT($A$2:A3108)+1)</f>
        <v/>
      </c>
    </row>
    <row r="3110" spans="1:1">
      <c r="A3110" s="133" t="str">
        <f>IF(B3110="","",COUNT($A$2:A3109)+1)</f>
        <v/>
      </c>
    </row>
    <row r="3111" spans="1:1">
      <c r="A3111" s="133" t="str">
        <f>IF(B3111="","",COUNT($A$2:A3110)+1)</f>
        <v/>
      </c>
    </row>
    <row r="3112" spans="1:1">
      <c r="A3112" s="133" t="str">
        <f>IF(B3112="","",COUNT($A$2:A3111)+1)</f>
        <v/>
      </c>
    </row>
    <row r="3113" spans="1:1">
      <c r="A3113" s="133" t="str">
        <f>IF(B3113="","",COUNT($A$2:A3112)+1)</f>
        <v/>
      </c>
    </row>
    <row r="3114" spans="1:1">
      <c r="A3114" s="133" t="str">
        <f>IF(B3114="","",COUNT($A$2:A3113)+1)</f>
        <v/>
      </c>
    </row>
    <row r="3115" spans="1:1">
      <c r="A3115" s="133" t="str">
        <f>IF(B3115="","",COUNT($A$2:A3114)+1)</f>
        <v/>
      </c>
    </row>
    <row r="3116" spans="1:1">
      <c r="A3116" s="133" t="str">
        <f>IF(B3116="","",COUNT($A$2:A3115)+1)</f>
        <v/>
      </c>
    </row>
    <row r="3117" spans="1:1">
      <c r="A3117" s="133" t="str">
        <f>IF(B3117="","",COUNT($A$2:A3116)+1)</f>
        <v/>
      </c>
    </row>
    <row r="3118" spans="1:1">
      <c r="A3118" s="133" t="str">
        <f>IF(B3118="","",COUNT($A$2:A3117)+1)</f>
        <v/>
      </c>
    </row>
    <row r="3119" spans="1:1">
      <c r="A3119" s="133" t="str">
        <f>IF(B3119="","",COUNT($A$2:A3118)+1)</f>
        <v/>
      </c>
    </row>
    <row r="3120" spans="1:1">
      <c r="A3120" s="133" t="str">
        <f>IF(B3120="","",COUNT($A$2:A3119)+1)</f>
        <v/>
      </c>
    </row>
    <row r="3121" spans="1:1">
      <c r="A3121" s="133" t="str">
        <f>IF(B3121="","",COUNT($A$2:A3120)+1)</f>
        <v/>
      </c>
    </row>
    <row r="3122" spans="1:1">
      <c r="A3122" s="133" t="str">
        <f>IF(B3122="","",COUNT($A$2:A3121)+1)</f>
        <v/>
      </c>
    </row>
    <row r="3123" spans="1:1">
      <c r="A3123" s="133" t="str">
        <f>IF(B3123="","",COUNT($A$2:A3122)+1)</f>
        <v/>
      </c>
    </row>
    <row r="3124" spans="1:1">
      <c r="A3124" s="133" t="str">
        <f>IF(B3124="","",COUNT($A$2:A3123)+1)</f>
        <v/>
      </c>
    </row>
    <row r="3125" spans="1:1">
      <c r="A3125" s="133" t="str">
        <f>IF(B3125="","",COUNT($A$2:A3124)+1)</f>
        <v/>
      </c>
    </row>
    <row r="3126" spans="1:1">
      <c r="A3126" s="133" t="str">
        <f>IF(B3126="","",COUNT($A$2:A3125)+1)</f>
        <v/>
      </c>
    </row>
    <row r="3127" spans="1:1">
      <c r="A3127" s="133" t="str">
        <f>IF(B3127="","",COUNT($A$2:A3126)+1)</f>
        <v/>
      </c>
    </row>
    <row r="3128" spans="1:1">
      <c r="A3128" s="133" t="str">
        <f>IF(B3128="","",COUNT($A$2:A3127)+1)</f>
        <v/>
      </c>
    </row>
    <row r="3129" spans="1:1">
      <c r="A3129" s="133" t="str">
        <f>IF(B3129="","",COUNT($A$2:A3128)+1)</f>
        <v/>
      </c>
    </row>
    <row r="3130" spans="1:1">
      <c r="A3130" s="133" t="str">
        <f>IF(B3130="","",COUNT($A$2:A3129)+1)</f>
        <v/>
      </c>
    </row>
    <row r="3131" spans="1:1">
      <c r="A3131" s="133" t="str">
        <f>IF(B3131="","",COUNT($A$2:A3130)+1)</f>
        <v/>
      </c>
    </row>
    <row r="3132" spans="1:1">
      <c r="A3132" s="133" t="str">
        <f>IF(B3132="","",COUNT($A$2:A3131)+1)</f>
        <v/>
      </c>
    </row>
    <row r="3133" spans="1:1">
      <c r="A3133" s="133" t="str">
        <f>IF(B3133="","",COUNT($A$2:A3132)+1)</f>
        <v/>
      </c>
    </row>
    <row r="3134" spans="1:1">
      <c r="A3134" s="133" t="str">
        <f>IF(B3134="","",COUNT($A$2:A3133)+1)</f>
        <v/>
      </c>
    </row>
    <row r="3135" spans="1:1">
      <c r="A3135" s="133" t="str">
        <f>IF(B3135="","",COUNT($A$2:A3134)+1)</f>
        <v/>
      </c>
    </row>
    <row r="3136" spans="1:1">
      <c r="A3136" s="133" t="str">
        <f>IF(B3136="","",COUNT($A$2:A3135)+1)</f>
        <v/>
      </c>
    </row>
    <row r="3137" spans="1:1">
      <c r="A3137" s="133" t="str">
        <f>IF(B3137="","",COUNT($A$2:A3136)+1)</f>
        <v/>
      </c>
    </row>
    <row r="3138" spans="1:1">
      <c r="A3138" s="133" t="str">
        <f>IF(B3138="","",COUNT($A$2:A3137)+1)</f>
        <v/>
      </c>
    </row>
    <row r="3139" spans="1:1">
      <c r="A3139" s="133" t="str">
        <f>IF(B3139="","",COUNT($A$2:A3138)+1)</f>
        <v/>
      </c>
    </row>
    <row r="3140" spans="1:1">
      <c r="A3140" s="133" t="str">
        <f>IF(B3140="","",COUNT($A$2:A3139)+1)</f>
        <v/>
      </c>
    </row>
    <row r="3141" spans="1:1">
      <c r="A3141" s="133" t="str">
        <f>IF(B3141="","",COUNT($A$2:A3140)+1)</f>
        <v/>
      </c>
    </row>
    <row r="3142" spans="1:1">
      <c r="A3142" s="133" t="str">
        <f>IF(B3142="","",COUNT($A$2:A3141)+1)</f>
        <v/>
      </c>
    </row>
    <row r="3143" spans="1:1">
      <c r="A3143" s="133" t="str">
        <f>IF(B3143="","",COUNT($A$2:A3142)+1)</f>
        <v/>
      </c>
    </row>
    <row r="3144" spans="1:1">
      <c r="A3144" s="133" t="str">
        <f>IF(B3144="","",COUNT($A$2:A3143)+1)</f>
        <v/>
      </c>
    </row>
    <row r="3145" spans="1:1">
      <c r="A3145" s="133" t="str">
        <f>IF(B3145="","",COUNT($A$2:A3144)+1)</f>
        <v/>
      </c>
    </row>
    <row r="3146" spans="1:1">
      <c r="A3146" s="133" t="str">
        <f>IF(B3146="","",COUNT($A$2:A3145)+1)</f>
        <v/>
      </c>
    </row>
    <row r="3147" spans="1:1">
      <c r="A3147" s="133" t="str">
        <f>IF(B3147="","",COUNT($A$2:A3146)+1)</f>
        <v/>
      </c>
    </row>
    <row r="3148" spans="1:1">
      <c r="A3148" s="133" t="str">
        <f>IF(B3148="","",COUNT($A$2:A3147)+1)</f>
        <v/>
      </c>
    </row>
    <row r="3149" spans="1:1">
      <c r="A3149" s="133" t="str">
        <f>IF(B3149="","",COUNT($A$2:A3148)+1)</f>
        <v/>
      </c>
    </row>
    <row r="3150" spans="1:1">
      <c r="A3150" s="133" t="str">
        <f>IF(B3150="","",COUNT($A$2:A3149)+1)</f>
        <v/>
      </c>
    </row>
    <row r="3151" spans="1:1">
      <c r="A3151" s="133" t="str">
        <f>IF(B3151="","",COUNT($A$2:A3150)+1)</f>
        <v/>
      </c>
    </row>
    <row r="3152" spans="1:1">
      <c r="A3152" s="133" t="str">
        <f>IF(B3152="","",COUNT($A$2:A3151)+1)</f>
        <v/>
      </c>
    </row>
    <row r="3153" spans="1:1">
      <c r="A3153" s="133" t="str">
        <f>IF(B3153="","",COUNT($A$2:A3152)+1)</f>
        <v/>
      </c>
    </row>
    <row r="3154" spans="1:1">
      <c r="A3154" s="133" t="str">
        <f>IF(B3154="","",COUNT($A$2:A3153)+1)</f>
        <v/>
      </c>
    </row>
    <row r="3155" spans="1:1">
      <c r="A3155" s="133" t="str">
        <f>IF(B3155="","",COUNT($A$2:A3154)+1)</f>
        <v/>
      </c>
    </row>
    <row r="3156" spans="1:1">
      <c r="A3156" s="133" t="str">
        <f>IF(B3156="","",COUNT($A$2:A3155)+1)</f>
        <v/>
      </c>
    </row>
    <row r="3157" spans="1:1">
      <c r="A3157" s="133" t="str">
        <f>IF(B3157="","",COUNT($A$2:A3156)+1)</f>
        <v/>
      </c>
    </row>
    <row r="3158" spans="1:1">
      <c r="A3158" s="133" t="str">
        <f>IF(B3158="","",COUNT($A$2:A3157)+1)</f>
        <v/>
      </c>
    </row>
    <row r="3159" spans="1:1">
      <c r="A3159" s="133" t="str">
        <f>IF(B3159="","",COUNT($A$2:A3158)+1)</f>
        <v/>
      </c>
    </row>
    <row r="3160" spans="1:1">
      <c r="A3160" s="133" t="str">
        <f>IF(B3160="","",COUNT($A$2:A3159)+1)</f>
        <v/>
      </c>
    </row>
    <row r="3161" spans="1:1">
      <c r="A3161" s="133" t="str">
        <f>IF(B3161="","",COUNT($A$2:A3160)+1)</f>
        <v/>
      </c>
    </row>
    <row r="3162" spans="1:1">
      <c r="A3162" s="133" t="str">
        <f>IF(B3162="","",COUNT($A$2:A3161)+1)</f>
        <v/>
      </c>
    </row>
    <row r="3163" spans="1:1">
      <c r="A3163" s="133" t="str">
        <f>IF(B3163="","",COUNT($A$2:A3162)+1)</f>
        <v/>
      </c>
    </row>
    <row r="3164" spans="1:1">
      <c r="A3164" s="133" t="str">
        <f>IF(B3164="","",COUNT($A$2:A3163)+1)</f>
        <v/>
      </c>
    </row>
    <row r="3165" spans="1:1">
      <c r="A3165" s="133" t="str">
        <f>IF(B3165="","",COUNT($A$2:A3164)+1)</f>
        <v/>
      </c>
    </row>
    <row r="3166" spans="1:1">
      <c r="A3166" s="133" t="str">
        <f>IF(B3166="","",COUNT($A$2:A3165)+1)</f>
        <v/>
      </c>
    </row>
    <row r="3167" spans="1:1">
      <c r="A3167" s="133" t="str">
        <f>IF(B3167="","",COUNT($A$2:A3166)+1)</f>
        <v/>
      </c>
    </row>
    <row r="3168" spans="1:1">
      <c r="A3168" s="133" t="str">
        <f>IF(B3168="","",COUNT($A$2:A3167)+1)</f>
        <v/>
      </c>
    </row>
    <row r="3169" spans="1:1">
      <c r="A3169" s="133" t="str">
        <f>IF(B3169="","",COUNT($A$2:A3168)+1)</f>
        <v/>
      </c>
    </row>
    <row r="3170" spans="1:1">
      <c r="A3170" s="133" t="str">
        <f>IF(B3170="","",COUNT($A$2:A3169)+1)</f>
        <v/>
      </c>
    </row>
    <row r="3171" spans="1:1">
      <c r="A3171" s="133" t="str">
        <f>IF(B3171="","",COUNT($A$2:A3170)+1)</f>
        <v/>
      </c>
    </row>
    <row r="3172" spans="1:1">
      <c r="A3172" s="133" t="str">
        <f>IF(B3172="","",COUNT($A$2:A3171)+1)</f>
        <v/>
      </c>
    </row>
    <row r="3173" spans="1:1">
      <c r="A3173" s="133" t="str">
        <f>IF(B3173="","",COUNT($A$2:A3172)+1)</f>
        <v/>
      </c>
    </row>
    <row r="3174" spans="1:1">
      <c r="A3174" s="133" t="str">
        <f>IF(B3174="","",COUNT($A$2:A3173)+1)</f>
        <v/>
      </c>
    </row>
    <row r="3175" spans="1:1">
      <c r="A3175" s="133" t="str">
        <f>IF(B3175="","",COUNT($A$2:A3174)+1)</f>
        <v/>
      </c>
    </row>
    <row r="3176" spans="1:1">
      <c r="A3176" s="133" t="str">
        <f>IF(B3176="","",COUNT($A$2:A3175)+1)</f>
        <v/>
      </c>
    </row>
    <row r="3177" spans="1:1">
      <c r="A3177" s="133" t="str">
        <f>IF(B3177="","",COUNT($A$2:A3176)+1)</f>
        <v/>
      </c>
    </row>
    <row r="3178" spans="1:1">
      <c r="A3178" s="133" t="str">
        <f>IF(B3178="","",COUNT($A$2:A3177)+1)</f>
        <v/>
      </c>
    </row>
    <row r="3179" spans="1:1">
      <c r="A3179" s="133" t="str">
        <f>IF(B3179="","",COUNT($A$2:A3178)+1)</f>
        <v/>
      </c>
    </row>
    <row r="3180" spans="1:1">
      <c r="A3180" s="133" t="str">
        <f>IF(B3180="","",COUNT($A$2:A3179)+1)</f>
        <v/>
      </c>
    </row>
    <row r="3181" spans="1:1">
      <c r="A3181" s="133" t="str">
        <f>IF(B3181="","",COUNT($A$2:A3180)+1)</f>
        <v/>
      </c>
    </row>
    <row r="3182" spans="1:1">
      <c r="A3182" s="133" t="str">
        <f>IF(B3182="","",COUNT($A$2:A3181)+1)</f>
        <v/>
      </c>
    </row>
    <row r="3183" spans="1:1">
      <c r="A3183" s="133" t="str">
        <f>IF(B3183="","",COUNT($A$2:A3182)+1)</f>
        <v/>
      </c>
    </row>
    <row r="3184" spans="1:1">
      <c r="A3184" s="133" t="str">
        <f>IF(B3184="","",COUNT($A$2:A3183)+1)</f>
        <v/>
      </c>
    </row>
    <row r="3185" spans="1:1">
      <c r="A3185" s="133" t="str">
        <f>IF(B3185="","",COUNT($A$2:A3184)+1)</f>
        <v/>
      </c>
    </row>
    <row r="3186" spans="1:1">
      <c r="A3186" s="133" t="str">
        <f>IF(B3186="","",COUNT($A$2:A3185)+1)</f>
        <v/>
      </c>
    </row>
    <row r="3187" spans="1:1">
      <c r="A3187" s="133" t="str">
        <f>IF(B3187="","",COUNT($A$2:A3186)+1)</f>
        <v/>
      </c>
    </row>
    <row r="3188" spans="1:1">
      <c r="A3188" s="133" t="str">
        <f>IF(B3188="","",COUNT($A$2:A3187)+1)</f>
        <v/>
      </c>
    </row>
    <row r="3189" spans="1:1">
      <c r="A3189" s="133" t="str">
        <f>IF(B3189="","",COUNT($A$2:A3188)+1)</f>
        <v/>
      </c>
    </row>
    <row r="3190" spans="1:1">
      <c r="A3190" s="133" t="str">
        <f>IF(B3190="","",COUNT($A$2:A3189)+1)</f>
        <v/>
      </c>
    </row>
    <row r="3191" spans="1:1">
      <c r="A3191" s="133" t="str">
        <f>IF(B3191="","",COUNT($A$2:A3190)+1)</f>
        <v/>
      </c>
    </row>
    <row r="3192" spans="1:1">
      <c r="A3192" s="133" t="str">
        <f>IF(B3192="","",COUNT($A$2:A3191)+1)</f>
        <v/>
      </c>
    </row>
    <row r="3193" spans="1:1">
      <c r="A3193" s="133" t="str">
        <f>IF(B3193="","",COUNT($A$2:A3192)+1)</f>
        <v/>
      </c>
    </row>
    <row r="3194" spans="1:1">
      <c r="A3194" s="133" t="str">
        <f>IF(B3194="","",COUNT($A$2:A3193)+1)</f>
        <v/>
      </c>
    </row>
    <row r="3195" spans="1:1">
      <c r="A3195" s="133" t="str">
        <f>IF(B3195="","",COUNT($A$2:A3194)+1)</f>
        <v/>
      </c>
    </row>
    <row r="3196" spans="1:1">
      <c r="A3196" s="133" t="str">
        <f>IF(B3196="","",COUNT($A$2:A3195)+1)</f>
        <v/>
      </c>
    </row>
    <row r="3197" spans="1:1">
      <c r="A3197" s="133" t="str">
        <f>IF(B3197="","",COUNT($A$2:A3196)+1)</f>
        <v/>
      </c>
    </row>
    <row r="3198" spans="1:1">
      <c r="A3198" s="133" t="str">
        <f>IF(B3198="","",COUNT($A$2:A3197)+1)</f>
        <v/>
      </c>
    </row>
    <row r="3199" spans="1:1">
      <c r="A3199" s="133" t="str">
        <f>IF(B3199="","",COUNT($A$2:A3198)+1)</f>
        <v/>
      </c>
    </row>
    <row r="3200" spans="1:1">
      <c r="A3200" s="133" t="str">
        <f>IF(B3200="","",COUNT($A$2:A3199)+1)</f>
        <v/>
      </c>
    </row>
    <row r="3201" spans="1:1">
      <c r="A3201" s="133" t="str">
        <f>IF(B3201="","",COUNT($A$2:A3200)+1)</f>
        <v/>
      </c>
    </row>
    <row r="3202" spans="1:1">
      <c r="A3202" s="133" t="str">
        <f>IF(B3202="","",COUNT($A$2:A3201)+1)</f>
        <v/>
      </c>
    </row>
    <row r="3203" spans="1:1">
      <c r="A3203" s="133" t="str">
        <f>IF(B3203="","",COUNT($A$2:A3202)+1)</f>
        <v/>
      </c>
    </row>
    <row r="3204" spans="1:1">
      <c r="A3204" s="133" t="str">
        <f>IF(B3204="","",COUNT($A$2:A3203)+1)</f>
        <v/>
      </c>
    </row>
    <row r="3205" spans="1:1">
      <c r="A3205" s="133" t="str">
        <f>IF(B3205="","",COUNT($A$2:A3204)+1)</f>
        <v/>
      </c>
    </row>
    <row r="3206" spans="1:1">
      <c r="A3206" s="133" t="str">
        <f>IF(B3206="","",COUNT($A$2:A3205)+1)</f>
        <v/>
      </c>
    </row>
    <row r="3207" spans="1:1">
      <c r="A3207" s="133" t="str">
        <f>IF(B3207="","",COUNT($A$2:A3206)+1)</f>
        <v/>
      </c>
    </row>
    <row r="3208" spans="1:1">
      <c r="A3208" s="133" t="str">
        <f>IF(B3208="","",COUNT($A$2:A3207)+1)</f>
        <v/>
      </c>
    </row>
    <row r="3209" spans="1:1">
      <c r="A3209" s="133" t="str">
        <f>IF(B3209="","",COUNT($A$2:A3208)+1)</f>
        <v/>
      </c>
    </row>
    <row r="3210" spans="1:1">
      <c r="A3210" s="133" t="str">
        <f>IF(B3210="","",COUNT($A$2:A3209)+1)</f>
        <v/>
      </c>
    </row>
    <row r="3211" spans="1:1">
      <c r="A3211" s="133" t="str">
        <f>IF(B3211="","",COUNT($A$2:A3210)+1)</f>
        <v/>
      </c>
    </row>
    <row r="3212" spans="1:1">
      <c r="A3212" s="133" t="str">
        <f>IF(B3212="","",COUNT($A$2:A3211)+1)</f>
        <v/>
      </c>
    </row>
    <row r="3213" spans="1:1">
      <c r="A3213" s="133" t="str">
        <f>IF(B3213="","",COUNT($A$2:A3212)+1)</f>
        <v/>
      </c>
    </row>
    <row r="3214" spans="1:1">
      <c r="A3214" s="133" t="str">
        <f>IF(B3214="","",COUNT($A$2:A3213)+1)</f>
        <v/>
      </c>
    </row>
    <row r="3215" spans="1:1">
      <c r="A3215" s="133" t="str">
        <f>IF(B3215="","",COUNT($A$2:A3214)+1)</f>
        <v/>
      </c>
    </row>
    <row r="3216" spans="1:1">
      <c r="A3216" s="133" t="str">
        <f>IF(B3216="","",COUNT($A$2:A3215)+1)</f>
        <v/>
      </c>
    </row>
    <row r="3217" spans="1:1">
      <c r="A3217" s="133" t="str">
        <f>IF(B3217="","",COUNT($A$2:A3216)+1)</f>
        <v/>
      </c>
    </row>
    <row r="3218" spans="1:1">
      <c r="A3218" s="133" t="str">
        <f>IF(B3218="","",COUNT($A$2:A3217)+1)</f>
        <v/>
      </c>
    </row>
    <row r="3219" spans="1:1">
      <c r="A3219" s="133" t="str">
        <f>IF(B3219="","",COUNT($A$2:A3218)+1)</f>
        <v/>
      </c>
    </row>
    <row r="3220" spans="1:1">
      <c r="A3220" s="133" t="str">
        <f>IF(B3220="","",COUNT($A$2:A3219)+1)</f>
        <v/>
      </c>
    </row>
    <row r="3221" spans="1:1">
      <c r="A3221" s="133" t="str">
        <f>IF(B3221="","",COUNT($A$2:A3220)+1)</f>
        <v/>
      </c>
    </row>
    <row r="3222" spans="1:1">
      <c r="A3222" s="133" t="str">
        <f>IF(B3222="","",COUNT($A$2:A3221)+1)</f>
        <v/>
      </c>
    </row>
    <row r="3223" spans="1:1">
      <c r="A3223" s="133" t="str">
        <f>IF(B3223="","",COUNT($A$2:A3222)+1)</f>
        <v/>
      </c>
    </row>
    <row r="3224" spans="1:1">
      <c r="A3224" s="133" t="str">
        <f>IF(B3224="","",COUNT($A$2:A3223)+1)</f>
        <v/>
      </c>
    </row>
    <row r="3225" spans="1:1">
      <c r="A3225" s="133" t="str">
        <f>IF(B3225="","",COUNT($A$2:A3224)+1)</f>
        <v/>
      </c>
    </row>
    <row r="3226" spans="1:1">
      <c r="A3226" s="133" t="str">
        <f>IF(B3226="","",COUNT($A$2:A3225)+1)</f>
        <v/>
      </c>
    </row>
    <row r="3227" spans="1:1">
      <c r="A3227" s="133" t="str">
        <f>IF(B3227="","",COUNT($A$2:A3226)+1)</f>
        <v/>
      </c>
    </row>
    <row r="3228" spans="1:1">
      <c r="A3228" s="133" t="str">
        <f>IF(B3228="","",COUNT($A$2:A3227)+1)</f>
        <v/>
      </c>
    </row>
    <row r="3229" spans="1:1">
      <c r="A3229" s="133" t="str">
        <f>IF(B3229="","",COUNT($A$2:A3228)+1)</f>
        <v/>
      </c>
    </row>
    <row r="3230" spans="1:1">
      <c r="A3230" s="133" t="str">
        <f>IF(B3230="","",COUNT($A$2:A3229)+1)</f>
        <v/>
      </c>
    </row>
    <row r="3231" spans="1:1">
      <c r="A3231" s="133" t="str">
        <f>IF(B3231="","",COUNT($A$2:A3230)+1)</f>
        <v/>
      </c>
    </row>
    <row r="3232" spans="1:1">
      <c r="A3232" s="133" t="str">
        <f>IF(B3232="","",COUNT($A$2:A3231)+1)</f>
        <v/>
      </c>
    </row>
    <row r="3233" spans="1:1">
      <c r="A3233" s="133" t="str">
        <f>IF(B3233="","",COUNT($A$2:A3232)+1)</f>
        <v/>
      </c>
    </row>
    <row r="3234" spans="1:1">
      <c r="A3234" s="133" t="str">
        <f>IF(B3234="","",COUNT($A$2:A3233)+1)</f>
        <v/>
      </c>
    </row>
    <row r="3235" spans="1:1">
      <c r="A3235" s="133" t="str">
        <f>IF(B3235="","",COUNT($A$2:A3234)+1)</f>
        <v/>
      </c>
    </row>
    <row r="3236" spans="1:1">
      <c r="A3236" s="133" t="str">
        <f>IF(B3236="","",COUNT($A$2:A3235)+1)</f>
        <v/>
      </c>
    </row>
    <row r="3237" spans="1:1">
      <c r="A3237" s="133" t="str">
        <f>IF(B3237="","",COUNT($A$2:A3236)+1)</f>
        <v/>
      </c>
    </row>
    <row r="3238" spans="1:1">
      <c r="A3238" s="133" t="str">
        <f>IF(B3238="","",COUNT($A$2:A3237)+1)</f>
        <v/>
      </c>
    </row>
    <row r="3239" spans="1:1">
      <c r="A3239" s="133" t="str">
        <f>IF(B3239="","",COUNT($A$2:A3238)+1)</f>
        <v/>
      </c>
    </row>
    <row r="3240" spans="1:1">
      <c r="A3240" s="133" t="str">
        <f>IF(B3240="","",COUNT($A$2:A3239)+1)</f>
        <v/>
      </c>
    </row>
    <row r="3241" spans="1:1">
      <c r="A3241" s="133" t="str">
        <f>IF(B3241="","",COUNT($A$2:A3240)+1)</f>
        <v/>
      </c>
    </row>
    <row r="3242" spans="1:1">
      <c r="A3242" s="133" t="str">
        <f>IF(B3242="","",COUNT($A$2:A3241)+1)</f>
        <v/>
      </c>
    </row>
    <row r="3243" spans="1:1">
      <c r="A3243" s="133" t="str">
        <f>IF(B3243="","",COUNT($A$2:A3242)+1)</f>
        <v/>
      </c>
    </row>
    <row r="3244" spans="1:1">
      <c r="A3244" s="133" t="str">
        <f>IF(B3244="","",COUNT($A$2:A3243)+1)</f>
        <v/>
      </c>
    </row>
    <row r="3245" spans="1:1">
      <c r="A3245" s="133" t="str">
        <f>IF(B3245="","",COUNT($A$2:A3244)+1)</f>
        <v/>
      </c>
    </row>
    <row r="3246" spans="1:1">
      <c r="A3246" s="133" t="str">
        <f>IF(B3246="","",COUNT($A$2:A3245)+1)</f>
        <v/>
      </c>
    </row>
    <row r="3247" spans="1:1">
      <c r="A3247" s="133" t="str">
        <f>IF(B3247="","",COUNT($A$2:A3246)+1)</f>
        <v/>
      </c>
    </row>
    <row r="3248" spans="1:1">
      <c r="A3248" s="133" t="str">
        <f>IF(B3248="","",COUNT($A$2:A3247)+1)</f>
        <v/>
      </c>
    </row>
    <row r="3249" spans="1:1">
      <c r="A3249" s="133" t="str">
        <f>IF(B3249="","",COUNT($A$2:A3248)+1)</f>
        <v/>
      </c>
    </row>
    <row r="3250" spans="1:1">
      <c r="A3250" s="133" t="str">
        <f>IF(B3250="","",COUNT($A$2:A3249)+1)</f>
        <v/>
      </c>
    </row>
    <row r="3251" spans="1:1">
      <c r="A3251" s="133" t="str">
        <f>IF(B3251="","",COUNT($A$2:A3250)+1)</f>
        <v/>
      </c>
    </row>
    <row r="3252" spans="1:1">
      <c r="A3252" s="133" t="str">
        <f>IF(B3252="","",COUNT($A$2:A3251)+1)</f>
        <v/>
      </c>
    </row>
    <row r="3253" spans="1:1">
      <c r="A3253" s="133" t="str">
        <f>IF(B3253="","",COUNT($A$2:A3252)+1)</f>
        <v/>
      </c>
    </row>
    <row r="3254" spans="1:1">
      <c r="A3254" s="133" t="str">
        <f>IF(B3254="","",COUNT($A$2:A3253)+1)</f>
        <v/>
      </c>
    </row>
    <row r="3255" spans="1:1">
      <c r="A3255" s="133" t="str">
        <f>IF(B3255="","",COUNT($A$2:A3254)+1)</f>
        <v/>
      </c>
    </row>
    <row r="3256" spans="1:1">
      <c r="A3256" s="133" t="str">
        <f>IF(B3256="","",COUNT($A$2:A3255)+1)</f>
        <v/>
      </c>
    </row>
    <row r="3257" spans="1:1">
      <c r="A3257" s="133" t="str">
        <f>IF(B3257="","",COUNT($A$2:A3256)+1)</f>
        <v/>
      </c>
    </row>
    <row r="3258" spans="1:1">
      <c r="A3258" s="133" t="str">
        <f>IF(B3258="","",COUNT($A$2:A3257)+1)</f>
        <v/>
      </c>
    </row>
    <row r="3259" spans="1:1">
      <c r="A3259" s="133" t="str">
        <f>IF(B3259="","",COUNT($A$2:A3258)+1)</f>
        <v/>
      </c>
    </row>
    <row r="3260" spans="1:1">
      <c r="A3260" s="133" t="str">
        <f>IF(B3260="","",COUNT($A$2:A3259)+1)</f>
        <v/>
      </c>
    </row>
    <row r="3261" spans="1:1">
      <c r="A3261" s="133" t="str">
        <f>IF(B3261="","",COUNT($A$2:A3260)+1)</f>
        <v/>
      </c>
    </row>
    <row r="3262" spans="1:1">
      <c r="A3262" s="133" t="str">
        <f>IF(B3262="","",COUNT($A$2:A3261)+1)</f>
        <v/>
      </c>
    </row>
    <row r="3263" spans="1:1">
      <c r="A3263" s="133" t="str">
        <f>IF(B3263="","",COUNT($A$2:A3262)+1)</f>
        <v/>
      </c>
    </row>
    <row r="3264" spans="1:1">
      <c r="A3264" s="133" t="str">
        <f>IF(B3264="","",COUNT($A$2:A3263)+1)</f>
        <v/>
      </c>
    </row>
    <row r="3265" spans="1:1">
      <c r="A3265" s="133" t="str">
        <f>IF(B3265="","",COUNT($A$2:A3264)+1)</f>
        <v/>
      </c>
    </row>
    <row r="3266" spans="1:1">
      <c r="A3266" s="133" t="str">
        <f>IF(B3266="","",COUNT($A$2:A3265)+1)</f>
        <v/>
      </c>
    </row>
    <row r="3267" spans="1:1">
      <c r="A3267" s="133" t="str">
        <f>IF(B3267="","",COUNT($A$2:A3266)+1)</f>
        <v/>
      </c>
    </row>
    <row r="3268" spans="1:1">
      <c r="A3268" s="133" t="str">
        <f>IF(B3268="","",COUNT($A$2:A3267)+1)</f>
        <v/>
      </c>
    </row>
    <row r="3269" spans="1:1">
      <c r="A3269" s="133" t="str">
        <f>IF(B3269="","",COUNT($A$2:A3268)+1)</f>
        <v/>
      </c>
    </row>
    <row r="3270" spans="1:1">
      <c r="A3270" s="133" t="str">
        <f>IF(B3270="","",COUNT($A$2:A3269)+1)</f>
        <v/>
      </c>
    </row>
    <row r="3271" spans="1:1">
      <c r="A3271" s="133" t="str">
        <f>IF(B3271="","",COUNT($A$2:A3270)+1)</f>
        <v/>
      </c>
    </row>
    <row r="3272" spans="1:1">
      <c r="A3272" s="133" t="str">
        <f>IF(B3272="","",COUNT($A$2:A3271)+1)</f>
        <v/>
      </c>
    </row>
    <row r="3273" spans="1:1">
      <c r="A3273" s="133" t="str">
        <f>IF(B3273="","",COUNT($A$2:A3272)+1)</f>
        <v/>
      </c>
    </row>
    <row r="3274" spans="1:1">
      <c r="A3274" s="133" t="str">
        <f>IF(B3274="","",COUNT($A$2:A3273)+1)</f>
        <v/>
      </c>
    </row>
    <row r="3275" spans="1:1">
      <c r="A3275" s="133" t="str">
        <f>IF(B3275="","",COUNT($A$2:A3274)+1)</f>
        <v/>
      </c>
    </row>
    <row r="3276" spans="1:1">
      <c r="A3276" s="133" t="str">
        <f>IF(B3276="","",COUNT($A$2:A3275)+1)</f>
        <v/>
      </c>
    </row>
    <row r="3277" spans="1:1">
      <c r="A3277" s="133" t="str">
        <f>IF(B3277="","",COUNT($A$2:A3276)+1)</f>
        <v/>
      </c>
    </row>
    <row r="3278" spans="1:1">
      <c r="A3278" s="133" t="str">
        <f>IF(B3278="","",COUNT($A$2:A3277)+1)</f>
        <v/>
      </c>
    </row>
    <row r="3279" spans="1:1">
      <c r="A3279" s="133" t="str">
        <f>IF(B3279="","",COUNT($A$2:A3278)+1)</f>
        <v/>
      </c>
    </row>
    <row r="3280" spans="1:1">
      <c r="A3280" s="133" t="str">
        <f>IF(B3280="","",COUNT($A$2:A3279)+1)</f>
        <v/>
      </c>
    </row>
    <row r="3281" spans="1:1">
      <c r="A3281" s="133" t="str">
        <f>IF(B3281="","",COUNT($A$2:A3280)+1)</f>
        <v/>
      </c>
    </row>
    <row r="3282" spans="1:1">
      <c r="A3282" s="133" t="str">
        <f>IF(B3282="","",COUNT($A$2:A3281)+1)</f>
        <v/>
      </c>
    </row>
    <row r="3283" spans="1:1">
      <c r="A3283" s="133" t="str">
        <f>IF(B3283="","",COUNT($A$2:A3282)+1)</f>
        <v/>
      </c>
    </row>
    <row r="3284" spans="1:1">
      <c r="A3284" s="133" t="str">
        <f>IF(B3284="","",COUNT($A$2:A3283)+1)</f>
        <v/>
      </c>
    </row>
    <row r="3285" spans="1:1">
      <c r="A3285" s="133" t="str">
        <f>IF(B3285="","",COUNT($A$2:A3284)+1)</f>
        <v/>
      </c>
    </row>
    <row r="3286" spans="1:1">
      <c r="A3286" s="133" t="str">
        <f>IF(B3286="","",COUNT($A$2:A3285)+1)</f>
        <v/>
      </c>
    </row>
    <row r="3287" spans="1:1">
      <c r="A3287" s="133" t="str">
        <f>IF(B3287="","",COUNT($A$2:A3286)+1)</f>
        <v/>
      </c>
    </row>
    <row r="3288" spans="1:1">
      <c r="A3288" s="133" t="str">
        <f>IF(B3288="","",COUNT($A$2:A3287)+1)</f>
        <v/>
      </c>
    </row>
    <row r="3289" spans="1:1">
      <c r="A3289" s="133" t="str">
        <f>IF(B3289="","",COUNT($A$2:A3288)+1)</f>
        <v/>
      </c>
    </row>
    <row r="3290" spans="1:1">
      <c r="A3290" s="133" t="str">
        <f>IF(B3290="","",COUNT($A$2:A3289)+1)</f>
        <v/>
      </c>
    </row>
    <row r="3291" spans="1:1">
      <c r="A3291" s="133" t="str">
        <f>IF(B3291="","",COUNT($A$2:A3290)+1)</f>
        <v/>
      </c>
    </row>
    <row r="3292" spans="1:1">
      <c r="A3292" s="133" t="str">
        <f>IF(B3292="","",COUNT($A$2:A3291)+1)</f>
        <v/>
      </c>
    </row>
    <row r="3293" spans="1:1">
      <c r="A3293" s="133" t="str">
        <f>IF(B3293="","",COUNT($A$2:A3292)+1)</f>
        <v/>
      </c>
    </row>
    <row r="3294" spans="1:1">
      <c r="A3294" s="133" t="str">
        <f>IF(B3294="","",COUNT($A$2:A3293)+1)</f>
        <v/>
      </c>
    </row>
    <row r="3295" spans="1:1">
      <c r="A3295" s="133" t="str">
        <f>IF(B3295="","",COUNT($A$2:A3294)+1)</f>
        <v/>
      </c>
    </row>
    <row r="3296" spans="1:1">
      <c r="A3296" s="133" t="str">
        <f>IF(B3296="","",COUNT($A$2:A3295)+1)</f>
        <v/>
      </c>
    </row>
    <row r="3297" spans="1:1">
      <c r="A3297" s="133" t="str">
        <f>IF(B3297="","",COUNT($A$2:A3296)+1)</f>
        <v/>
      </c>
    </row>
    <row r="3298" spans="1:1">
      <c r="A3298" s="133" t="str">
        <f>IF(B3298="","",COUNT($A$2:A3297)+1)</f>
        <v/>
      </c>
    </row>
    <row r="3299" spans="1:1">
      <c r="A3299" s="133" t="str">
        <f>IF(B3299="","",COUNT($A$2:A3298)+1)</f>
        <v/>
      </c>
    </row>
    <row r="3300" spans="1:1">
      <c r="A3300" s="133" t="str">
        <f>IF(B3300="","",COUNT($A$2:A3299)+1)</f>
        <v/>
      </c>
    </row>
    <row r="3301" spans="1:1">
      <c r="A3301" s="133" t="str">
        <f>IF(B3301="","",COUNT($A$2:A3300)+1)</f>
        <v/>
      </c>
    </row>
    <row r="3302" spans="1:1">
      <c r="A3302" s="133" t="str">
        <f>IF(B3302="","",COUNT($A$2:A3301)+1)</f>
        <v/>
      </c>
    </row>
    <row r="3303" spans="1:1">
      <c r="A3303" s="133" t="str">
        <f>IF(B3303="","",COUNT($A$2:A3302)+1)</f>
        <v/>
      </c>
    </row>
    <row r="3304" spans="1:1">
      <c r="A3304" s="133" t="str">
        <f>IF(B3304="","",COUNT($A$2:A3303)+1)</f>
        <v/>
      </c>
    </row>
    <row r="3305" spans="1:1">
      <c r="A3305" s="133" t="str">
        <f>IF(B3305="","",COUNT($A$2:A3304)+1)</f>
        <v/>
      </c>
    </row>
    <row r="3306" spans="1:1">
      <c r="A3306" s="133" t="str">
        <f>IF(B3306="","",COUNT($A$2:A3305)+1)</f>
        <v/>
      </c>
    </row>
    <row r="3307" spans="1:1">
      <c r="A3307" s="133" t="str">
        <f>IF(B3307="","",COUNT($A$2:A3306)+1)</f>
        <v/>
      </c>
    </row>
    <row r="3308" spans="1:1">
      <c r="A3308" s="133" t="str">
        <f>IF(B3308="","",COUNT($A$2:A3307)+1)</f>
        <v/>
      </c>
    </row>
    <row r="3309" spans="1:1">
      <c r="A3309" s="133" t="str">
        <f>IF(B3309="","",COUNT($A$2:A3308)+1)</f>
        <v/>
      </c>
    </row>
    <row r="3310" spans="1:1">
      <c r="A3310" s="133" t="str">
        <f>IF(B3310="","",COUNT($A$2:A3309)+1)</f>
        <v/>
      </c>
    </row>
    <row r="3311" spans="1:1">
      <c r="A3311" s="133" t="str">
        <f>IF(B3311="","",COUNT($A$2:A3310)+1)</f>
        <v/>
      </c>
    </row>
    <row r="3312" spans="1:1">
      <c r="A3312" s="133" t="str">
        <f>IF(B3312="","",COUNT($A$2:A3311)+1)</f>
        <v/>
      </c>
    </row>
    <row r="3313" spans="1:1">
      <c r="A3313" s="133" t="str">
        <f>IF(B3313="","",COUNT($A$2:A3312)+1)</f>
        <v/>
      </c>
    </row>
    <row r="3314" spans="1:1">
      <c r="A3314" s="133" t="str">
        <f>IF(B3314="","",COUNT($A$2:A3313)+1)</f>
        <v/>
      </c>
    </row>
    <row r="3315" spans="1:1">
      <c r="A3315" s="133" t="str">
        <f>IF(B3315="","",COUNT($A$2:A3314)+1)</f>
        <v/>
      </c>
    </row>
    <row r="3316" spans="1:1">
      <c r="A3316" s="133" t="str">
        <f>IF(B3316="","",COUNT($A$2:A3315)+1)</f>
        <v/>
      </c>
    </row>
    <row r="3317" spans="1:1">
      <c r="A3317" s="133" t="str">
        <f>IF(B3317="","",COUNT($A$2:A3316)+1)</f>
        <v/>
      </c>
    </row>
    <row r="3318" spans="1:1">
      <c r="A3318" s="133" t="str">
        <f>IF(B3318="","",COUNT($A$2:A3317)+1)</f>
        <v/>
      </c>
    </row>
    <row r="3319" spans="1:1">
      <c r="A3319" s="133" t="str">
        <f>IF(B3319="","",COUNT($A$2:A3318)+1)</f>
        <v/>
      </c>
    </row>
    <row r="3320" spans="1:1">
      <c r="A3320" s="133" t="str">
        <f>IF(B3320="","",COUNT($A$2:A3319)+1)</f>
        <v/>
      </c>
    </row>
    <row r="3321" spans="1:1">
      <c r="A3321" s="133" t="str">
        <f>IF(B3321="","",COUNT($A$2:A3320)+1)</f>
        <v/>
      </c>
    </row>
    <row r="3322" spans="1:1">
      <c r="A3322" s="133" t="str">
        <f>IF(B3322="","",COUNT($A$2:A3321)+1)</f>
        <v/>
      </c>
    </row>
    <row r="3323" spans="1:1">
      <c r="A3323" s="133" t="str">
        <f>IF(B3323="","",COUNT($A$2:A3322)+1)</f>
        <v/>
      </c>
    </row>
    <row r="3324" spans="1:1">
      <c r="A3324" s="133" t="str">
        <f>IF(B3324="","",COUNT($A$2:A3323)+1)</f>
        <v/>
      </c>
    </row>
    <row r="3325" spans="1:1">
      <c r="A3325" s="133" t="str">
        <f>IF(B3325="","",COUNT($A$2:A3324)+1)</f>
        <v/>
      </c>
    </row>
    <row r="3326" spans="1:1">
      <c r="A3326" s="133" t="str">
        <f>IF(B3326="","",COUNT($A$2:A3325)+1)</f>
        <v/>
      </c>
    </row>
    <row r="3327" spans="1:1">
      <c r="A3327" s="133" t="str">
        <f>IF(B3327="","",COUNT($A$2:A3326)+1)</f>
        <v/>
      </c>
    </row>
    <row r="3328" spans="1:1">
      <c r="A3328" s="133" t="str">
        <f>IF(B3328="","",COUNT($A$2:A3327)+1)</f>
        <v/>
      </c>
    </row>
    <row r="3329" spans="1:1">
      <c r="A3329" s="133" t="str">
        <f>IF(B3329="","",COUNT($A$2:A3328)+1)</f>
        <v/>
      </c>
    </row>
    <row r="3330" spans="1:1">
      <c r="A3330" s="133" t="str">
        <f>IF(B3330="","",COUNT($A$2:A3329)+1)</f>
        <v/>
      </c>
    </row>
    <row r="3331" spans="1:1">
      <c r="A3331" s="133" t="str">
        <f>IF(B3331="","",COUNT($A$2:A3330)+1)</f>
        <v/>
      </c>
    </row>
    <row r="3332" spans="1:1">
      <c r="A3332" s="133" t="str">
        <f>IF(B3332="","",COUNT($A$2:A3331)+1)</f>
        <v/>
      </c>
    </row>
    <row r="3333" spans="1:1">
      <c r="A3333" s="133" t="str">
        <f>IF(B3333="","",COUNT($A$2:A3332)+1)</f>
        <v/>
      </c>
    </row>
    <row r="3334" spans="1:1">
      <c r="A3334" s="133" t="str">
        <f>IF(B3334="","",COUNT($A$2:A3333)+1)</f>
        <v/>
      </c>
    </row>
    <row r="3335" spans="1:1">
      <c r="A3335" s="133" t="str">
        <f>IF(B3335="","",COUNT($A$2:A3334)+1)</f>
        <v/>
      </c>
    </row>
    <row r="3336" spans="1:1">
      <c r="A3336" s="133" t="str">
        <f>IF(B3336="","",COUNT($A$2:A3335)+1)</f>
        <v/>
      </c>
    </row>
    <row r="3337" spans="1:1">
      <c r="A3337" s="133" t="str">
        <f>IF(B3337="","",COUNT($A$2:A3336)+1)</f>
        <v/>
      </c>
    </row>
    <row r="3338" spans="1:1">
      <c r="A3338" s="133" t="str">
        <f>IF(B3338="","",COUNT($A$2:A3337)+1)</f>
        <v/>
      </c>
    </row>
    <row r="3339" spans="1:1">
      <c r="A3339" s="133" t="str">
        <f>IF(B3339="","",COUNT($A$2:A3338)+1)</f>
        <v/>
      </c>
    </row>
    <row r="3340" spans="1:1">
      <c r="A3340" s="133" t="str">
        <f>IF(B3340="","",COUNT($A$2:A3339)+1)</f>
        <v/>
      </c>
    </row>
    <row r="3341" spans="1:1">
      <c r="A3341" s="133" t="str">
        <f>IF(B3341="","",COUNT($A$2:A3340)+1)</f>
        <v/>
      </c>
    </row>
    <row r="3342" spans="1:1">
      <c r="A3342" s="133" t="str">
        <f>IF(B3342="","",COUNT($A$2:A3341)+1)</f>
        <v/>
      </c>
    </row>
    <row r="3343" spans="1:1">
      <c r="A3343" s="133" t="str">
        <f>IF(B3343="","",COUNT($A$2:A3342)+1)</f>
        <v/>
      </c>
    </row>
    <row r="3344" spans="1:1">
      <c r="A3344" s="133" t="str">
        <f>IF(B3344="","",COUNT($A$2:A3343)+1)</f>
        <v/>
      </c>
    </row>
    <row r="3345" spans="1:1">
      <c r="A3345" s="133" t="str">
        <f>IF(B3345="","",COUNT($A$2:A3344)+1)</f>
        <v/>
      </c>
    </row>
    <row r="3346" spans="1:1">
      <c r="A3346" s="133" t="str">
        <f>IF(B3346="","",COUNT($A$2:A3345)+1)</f>
        <v/>
      </c>
    </row>
    <row r="3347" spans="1:1">
      <c r="A3347" s="133" t="str">
        <f>IF(B3347="","",COUNT($A$2:A3346)+1)</f>
        <v/>
      </c>
    </row>
    <row r="3348" spans="1:1">
      <c r="A3348" s="133" t="str">
        <f>IF(B3348="","",COUNT($A$2:A3347)+1)</f>
        <v/>
      </c>
    </row>
    <row r="3349" spans="1:1">
      <c r="A3349" s="133" t="str">
        <f>IF(B3349="","",COUNT($A$2:A3348)+1)</f>
        <v/>
      </c>
    </row>
    <row r="3350" spans="1:1">
      <c r="A3350" s="133" t="str">
        <f>IF(B3350="","",COUNT($A$2:A3349)+1)</f>
        <v/>
      </c>
    </row>
    <row r="3351" spans="1:1">
      <c r="A3351" s="133" t="str">
        <f>IF(B3351="","",COUNT($A$2:A3350)+1)</f>
        <v/>
      </c>
    </row>
    <row r="3352" spans="1:1">
      <c r="A3352" s="133" t="str">
        <f>IF(B3352="","",COUNT($A$2:A3351)+1)</f>
        <v/>
      </c>
    </row>
    <row r="3353" spans="1:1">
      <c r="A3353" s="133" t="str">
        <f>IF(B3353="","",COUNT($A$2:A3352)+1)</f>
        <v/>
      </c>
    </row>
    <row r="3354" spans="1:1">
      <c r="A3354" s="133" t="str">
        <f>IF(B3354="","",COUNT($A$2:A3353)+1)</f>
        <v/>
      </c>
    </row>
    <row r="3355" spans="1:1">
      <c r="A3355" s="133" t="str">
        <f>IF(B3355="","",COUNT($A$2:A3354)+1)</f>
        <v/>
      </c>
    </row>
    <row r="3356" spans="1:1">
      <c r="A3356" s="133" t="str">
        <f>IF(B3356="","",COUNT($A$2:A3355)+1)</f>
        <v/>
      </c>
    </row>
    <row r="3357" spans="1:1">
      <c r="A3357" s="133" t="str">
        <f>IF(B3357="","",COUNT($A$2:A3356)+1)</f>
        <v/>
      </c>
    </row>
    <row r="3358" spans="1:1">
      <c r="A3358" s="133" t="str">
        <f>IF(B3358="","",COUNT($A$2:A3357)+1)</f>
        <v/>
      </c>
    </row>
    <row r="3359" spans="1:1">
      <c r="A3359" s="133" t="str">
        <f>IF(B3359="","",COUNT($A$2:A3358)+1)</f>
        <v/>
      </c>
    </row>
    <row r="3360" spans="1:1">
      <c r="A3360" s="133" t="str">
        <f>IF(B3360="","",COUNT($A$2:A3359)+1)</f>
        <v/>
      </c>
    </row>
    <row r="3361" spans="1:1">
      <c r="A3361" s="133" t="str">
        <f>IF(B3361="","",COUNT($A$2:A3360)+1)</f>
        <v/>
      </c>
    </row>
    <row r="3362" spans="1:1">
      <c r="A3362" s="133" t="str">
        <f>IF(B3362="","",COUNT($A$2:A3361)+1)</f>
        <v/>
      </c>
    </row>
    <row r="3363" spans="1:1">
      <c r="A3363" s="133" t="str">
        <f>IF(B3363="","",COUNT($A$2:A3362)+1)</f>
        <v/>
      </c>
    </row>
    <row r="3364" spans="1:1">
      <c r="A3364" s="133" t="str">
        <f>IF(B3364="","",COUNT($A$2:A3363)+1)</f>
        <v/>
      </c>
    </row>
    <row r="3365" spans="1:1">
      <c r="A3365" s="133" t="str">
        <f>IF(B3365="","",COUNT($A$2:A3364)+1)</f>
        <v/>
      </c>
    </row>
    <row r="3366" spans="1:1">
      <c r="A3366" s="133" t="str">
        <f>IF(B3366="","",COUNT($A$2:A3365)+1)</f>
        <v/>
      </c>
    </row>
    <row r="3367" spans="1:1">
      <c r="A3367" s="133" t="str">
        <f>IF(B3367="","",COUNT($A$2:A3366)+1)</f>
        <v/>
      </c>
    </row>
    <row r="3368" spans="1:1">
      <c r="A3368" s="133" t="str">
        <f>IF(B3368="","",COUNT($A$2:A3367)+1)</f>
        <v/>
      </c>
    </row>
    <row r="3369" spans="1:1">
      <c r="A3369" s="133" t="str">
        <f>IF(B3369="","",COUNT($A$2:A3368)+1)</f>
        <v/>
      </c>
    </row>
    <row r="3370" spans="1:1">
      <c r="A3370" s="133" t="str">
        <f>IF(B3370="","",COUNT($A$2:A3369)+1)</f>
        <v/>
      </c>
    </row>
    <row r="3371" spans="1:1">
      <c r="A3371" s="133" t="str">
        <f>IF(B3371="","",COUNT($A$2:A3370)+1)</f>
        <v/>
      </c>
    </row>
    <row r="3372" spans="1:1">
      <c r="A3372" s="133" t="str">
        <f>IF(B3372="","",COUNT($A$2:A3371)+1)</f>
        <v/>
      </c>
    </row>
    <row r="3373" spans="1:1">
      <c r="A3373" s="133" t="str">
        <f>IF(B3373="","",COUNT($A$2:A3372)+1)</f>
        <v/>
      </c>
    </row>
    <row r="3374" spans="1:1">
      <c r="A3374" s="133" t="str">
        <f>IF(B3374="","",COUNT($A$2:A3373)+1)</f>
        <v/>
      </c>
    </row>
    <row r="3375" spans="1:1">
      <c r="A3375" s="133" t="str">
        <f>IF(B3375="","",COUNT($A$2:A3374)+1)</f>
        <v/>
      </c>
    </row>
    <row r="3376" spans="1:1">
      <c r="A3376" s="133" t="str">
        <f>IF(B3376="","",COUNT($A$2:A3375)+1)</f>
        <v/>
      </c>
    </row>
    <row r="3377" spans="1:1">
      <c r="A3377" s="133" t="str">
        <f>IF(B3377="","",COUNT($A$2:A3376)+1)</f>
        <v/>
      </c>
    </row>
    <row r="3378" spans="1:1">
      <c r="A3378" s="133" t="str">
        <f>IF(B3378="","",COUNT($A$2:A3377)+1)</f>
        <v/>
      </c>
    </row>
    <row r="3379" spans="1:1">
      <c r="A3379" s="133" t="str">
        <f>IF(B3379="","",COUNT($A$2:A3378)+1)</f>
        <v/>
      </c>
    </row>
    <row r="3380" spans="1:1">
      <c r="A3380" s="133" t="str">
        <f>IF(B3380="","",COUNT($A$2:A3379)+1)</f>
        <v/>
      </c>
    </row>
    <row r="3381" spans="1:1">
      <c r="A3381" s="133" t="str">
        <f>IF(B3381="","",COUNT($A$2:A3380)+1)</f>
        <v/>
      </c>
    </row>
    <row r="3382" spans="1:1">
      <c r="A3382" s="133" t="str">
        <f>IF(B3382="","",COUNT($A$2:A3381)+1)</f>
        <v/>
      </c>
    </row>
    <row r="3383" spans="1:1">
      <c r="A3383" s="133" t="str">
        <f>IF(B3383="","",COUNT($A$2:A3382)+1)</f>
        <v/>
      </c>
    </row>
    <row r="3384" spans="1:1">
      <c r="A3384" s="133" t="str">
        <f>IF(B3384="","",COUNT($A$2:A3383)+1)</f>
        <v/>
      </c>
    </row>
    <row r="3385" spans="1:1">
      <c r="A3385" s="133" t="str">
        <f>IF(B3385="","",COUNT($A$2:A3384)+1)</f>
        <v/>
      </c>
    </row>
    <row r="3386" spans="1:1">
      <c r="A3386" s="133" t="str">
        <f>IF(B3386="","",COUNT($A$2:A3385)+1)</f>
        <v/>
      </c>
    </row>
    <row r="3387" spans="1:1">
      <c r="A3387" s="133" t="str">
        <f>IF(B3387="","",COUNT($A$2:A3386)+1)</f>
        <v/>
      </c>
    </row>
    <row r="3388" spans="1:1">
      <c r="A3388" s="133" t="str">
        <f>IF(B3388="","",COUNT($A$2:A3387)+1)</f>
        <v/>
      </c>
    </row>
    <row r="3389" spans="1:1">
      <c r="A3389" s="133" t="str">
        <f>IF(B3389="","",COUNT($A$2:A3388)+1)</f>
        <v/>
      </c>
    </row>
    <row r="3390" spans="1:1">
      <c r="A3390" s="133" t="str">
        <f>IF(B3390="","",COUNT($A$2:A3389)+1)</f>
        <v/>
      </c>
    </row>
    <row r="3391" spans="1:1">
      <c r="A3391" s="133" t="str">
        <f>IF(B3391="","",COUNT($A$2:A3390)+1)</f>
        <v/>
      </c>
    </row>
    <row r="3392" spans="1:1">
      <c r="A3392" s="133" t="str">
        <f>IF(B3392="","",COUNT($A$2:A3391)+1)</f>
        <v/>
      </c>
    </row>
    <row r="3393" spans="1:1">
      <c r="A3393" s="133" t="str">
        <f>IF(B3393="","",COUNT($A$2:A3392)+1)</f>
        <v/>
      </c>
    </row>
    <row r="3394" spans="1:1">
      <c r="A3394" s="133" t="str">
        <f>IF(B3394="","",COUNT($A$2:A3393)+1)</f>
        <v/>
      </c>
    </row>
    <row r="3395" spans="1:1">
      <c r="A3395" s="133" t="str">
        <f>IF(B3395="","",COUNT($A$2:A3394)+1)</f>
        <v/>
      </c>
    </row>
    <row r="3396" spans="1:1">
      <c r="A3396" s="133" t="str">
        <f>IF(B3396="","",COUNT($A$2:A3395)+1)</f>
        <v/>
      </c>
    </row>
    <row r="3397" spans="1:1">
      <c r="A3397" s="133" t="str">
        <f>IF(B3397="","",COUNT($A$2:A3396)+1)</f>
        <v/>
      </c>
    </row>
    <row r="3398" spans="1:1">
      <c r="A3398" s="133" t="str">
        <f>IF(B3398="","",COUNT($A$2:A3397)+1)</f>
        <v/>
      </c>
    </row>
    <row r="3399" spans="1:1">
      <c r="A3399" s="133" t="str">
        <f>IF(B3399="","",COUNT($A$2:A3398)+1)</f>
        <v/>
      </c>
    </row>
    <row r="3400" spans="1:1">
      <c r="A3400" s="133" t="str">
        <f>IF(B3400="","",COUNT($A$2:A3399)+1)</f>
        <v/>
      </c>
    </row>
    <row r="3401" spans="1:1">
      <c r="A3401" s="133" t="str">
        <f>IF(B3401="","",COUNT($A$2:A3400)+1)</f>
        <v/>
      </c>
    </row>
    <row r="3402" spans="1:1">
      <c r="A3402" s="133" t="str">
        <f>IF(B3402="","",COUNT($A$2:A3401)+1)</f>
        <v/>
      </c>
    </row>
    <row r="3403" spans="1:1">
      <c r="A3403" s="133" t="str">
        <f>IF(B3403="","",COUNT($A$2:A3402)+1)</f>
        <v/>
      </c>
    </row>
    <row r="3404" spans="1:1">
      <c r="A3404" s="133" t="str">
        <f>IF(B3404="","",COUNT($A$2:A3403)+1)</f>
        <v/>
      </c>
    </row>
    <row r="3405" spans="1:1">
      <c r="A3405" s="133" t="str">
        <f>IF(B3405="","",COUNT($A$2:A3404)+1)</f>
        <v/>
      </c>
    </row>
    <row r="3406" spans="1:1">
      <c r="A3406" s="133" t="str">
        <f>IF(B3406="","",COUNT($A$2:A3405)+1)</f>
        <v/>
      </c>
    </row>
    <row r="3407" spans="1:1">
      <c r="A3407" s="133" t="str">
        <f>IF(B3407="","",COUNT($A$2:A3406)+1)</f>
        <v/>
      </c>
    </row>
    <row r="3408" spans="1:1">
      <c r="A3408" s="133" t="str">
        <f>IF(B3408="","",COUNT($A$2:A3407)+1)</f>
        <v/>
      </c>
    </row>
    <row r="3409" spans="1:1">
      <c r="A3409" s="133" t="str">
        <f>IF(B3409="","",COUNT($A$2:A3408)+1)</f>
        <v/>
      </c>
    </row>
    <row r="3410" spans="1:1">
      <c r="A3410" s="133" t="str">
        <f>IF(B3410="","",COUNT($A$2:A3409)+1)</f>
        <v/>
      </c>
    </row>
    <row r="3411" spans="1:1">
      <c r="A3411" s="133" t="str">
        <f>IF(B3411="","",COUNT($A$2:A3410)+1)</f>
        <v/>
      </c>
    </row>
    <row r="3412" spans="1:1">
      <c r="A3412" s="133" t="str">
        <f>IF(B3412="","",COUNT($A$2:A3411)+1)</f>
        <v/>
      </c>
    </row>
    <row r="3413" spans="1:1">
      <c r="A3413" s="133" t="str">
        <f>IF(B3413="","",COUNT($A$2:A3412)+1)</f>
        <v/>
      </c>
    </row>
    <row r="3414" spans="1:1">
      <c r="A3414" s="133" t="str">
        <f>IF(B3414="","",COUNT($A$2:A3413)+1)</f>
        <v/>
      </c>
    </row>
    <row r="3415" spans="1:1">
      <c r="A3415" s="133" t="str">
        <f>IF(B3415="","",COUNT($A$2:A3414)+1)</f>
        <v/>
      </c>
    </row>
    <row r="3416" spans="1:1">
      <c r="A3416" s="133" t="str">
        <f>IF(B3416="","",COUNT($A$2:A3415)+1)</f>
        <v/>
      </c>
    </row>
    <row r="3417" spans="1:1">
      <c r="A3417" s="133" t="str">
        <f>IF(B3417="","",COUNT($A$2:A3416)+1)</f>
        <v/>
      </c>
    </row>
    <row r="3418" spans="1:1">
      <c r="A3418" s="133" t="str">
        <f>IF(B3418="","",COUNT($A$2:A3417)+1)</f>
        <v/>
      </c>
    </row>
    <row r="3419" spans="1:1">
      <c r="A3419" s="133" t="str">
        <f>IF(B3419="","",COUNT($A$2:A3418)+1)</f>
        <v/>
      </c>
    </row>
    <row r="3420" spans="1:1">
      <c r="A3420" s="133" t="str">
        <f>IF(B3420="","",COUNT($A$2:A3419)+1)</f>
        <v/>
      </c>
    </row>
    <row r="3421" spans="1:1">
      <c r="A3421" s="133" t="str">
        <f>IF(B3421="","",COUNT($A$2:A3420)+1)</f>
        <v/>
      </c>
    </row>
    <row r="3422" spans="1:1">
      <c r="A3422" s="133" t="str">
        <f>IF(B3422="","",COUNT($A$2:A3421)+1)</f>
        <v/>
      </c>
    </row>
    <row r="3423" spans="1:1">
      <c r="A3423" s="133" t="str">
        <f>IF(B3423="","",COUNT($A$2:A3422)+1)</f>
        <v/>
      </c>
    </row>
    <row r="3424" spans="1:1">
      <c r="A3424" s="133" t="str">
        <f>IF(B3424="","",COUNT($A$2:A3423)+1)</f>
        <v/>
      </c>
    </row>
    <row r="3425" spans="1:1">
      <c r="A3425" s="133" t="str">
        <f>IF(B3425="","",COUNT($A$2:A3424)+1)</f>
        <v/>
      </c>
    </row>
    <row r="3426" spans="1:1">
      <c r="A3426" s="133" t="str">
        <f>IF(B3426="","",COUNT($A$2:A3425)+1)</f>
        <v/>
      </c>
    </row>
    <row r="3427" spans="1:1">
      <c r="A3427" s="133" t="str">
        <f>IF(B3427="","",COUNT($A$2:A3426)+1)</f>
        <v/>
      </c>
    </row>
    <row r="3428" spans="1:1">
      <c r="A3428" s="133" t="str">
        <f>IF(B3428="","",COUNT($A$2:A3427)+1)</f>
        <v/>
      </c>
    </row>
    <row r="3429" spans="1:1">
      <c r="A3429" s="133" t="str">
        <f>IF(B3429="","",COUNT($A$2:A3428)+1)</f>
        <v/>
      </c>
    </row>
    <row r="3430" spans="1:1">
      <c r="A3430" s="133" t="str">
        <f>IF(B3430="","",COUNT($A$2:A3429)+1)</f>
        <v/>
      </c>
    </row>
    <row r="3431" spans="1:1">
      <c r="A3431" s="133" t="str">
        <f>IF(B3431="","",COUNT($A$2:A3430)+1)</f>
        <v/>
      </c>
    </row>
    <row r="3432" spans="1:1">
      <c r="A3432" s="133" t="str">
        <f>IF(B3432="","",COUNT($A$2:A3431)+1)</f>
        <v/>
      </c>
    </row>
    <row r="3433" spans="1:1">
      <c r="A3433" s="133" t="str">
        <f>IF(B3433="","",COUNT($A$2:A3432)+1)</f>
        <v/>
      </c>
    </row>
    <row r="3434" spans="1:1">
      <c r="A3434" s="133" t="str">
        <f>IF(B3434="","",COUNT($A$2:A3433)+1)</f>
        <v/>
      </c>
    </row>
    <row r="3435" spans="1:1">
      <c r="A3435" s="133" t="str">
        <f>IF(B3435="","",COUNT($A$2:A3434)+1)</f>
        <v/>
      </c>
    </row>
    <row r="3436" spans="1:1">
      <c r="A3436" s="133" t="str">
        <f>IF(B3436="","",COUNT($A$2:A3435)+1)</f>
        <v/>
      </c>
    </row>
    <row r="3437" spans="1:1">
      <c r="A3437" s="133" t="str">
        <f>IF(B3437="","",COUNT($A$2:A3436)+1)</f>
        <v/>
      </c>
    </row>
    <row r="3438" spans="1:1">
      <c r="A3438" s="133" t="str">
        <f>IF(B3438="","",COUNT($A$2:A3437)+1)</f>
        <v/>
      </c>
    </row>
    <row r="3439" spans="1:1">
      <c r="A3439" s="133" t="str">
        <f>IF(B3439="","",COUNT($A$2:A3438)+1)</f>
        <v/>
      </c>
    </row>
    <row r="3440" spans="1:1">
      <c r="A3440" s="133" t="str">
        <f>IF(B3440="","",COUNT($A$2:A3439)+1)</f>
        <v/>
      </c>
    </row>
    <row r="3441" spans="1:1">
      <c r="A3441" s="133" t="str">
        <f>IF(B3441="","",COUNT($A$2:A3440)+1)</f>
        <v/>
      </c>
    </row>
    <row r="3442" spans="1:1">
      <c r="A3442" s="133" t="str">
        <f>IF(B3442="","",COUNT($A$2:A3441)+1)</f>
        <v/>
      </c>
    </row>
    <row r="3443" spans="1:1">
      <c r="A3443" s="133" t="str">
        <f>IF(B3443="","",COUNT($A$2:A3442)+1)</f>
        <v/>
      </c>
    </row>
    <row r="3444" spans="1:1">
      <c r="A3444" s="133" t="str">
        <f>IF(B3444="","",COUNT($A$2:A3443)+1)</f>
        <v/>
      </c>
    </row>
    <row r="3445" spans="1:1">
      <c r="A3445" s="133" t="str">
        <f>IF(B3445="","",COUNT($A$2:A3444)+1)</f>
        <v/>
      </c>
    </row>
    <row r="3446" spans="1:1">
      <c r="A3446" s="133" t="str">
        <f>IF(B3446="","",COUNT($A$2:A3445)+1)</f>
        <v/>
      </c>
    </row>
    <row r="3447" spans="1:1">
      <c r="A3447" s="133" t="str">
        <f>IF(B3447="","",COUNT($A$2:A3446)+1)</f>
        <v/>
      </c>
    </row>
    <row r="3448" spans="1:1">
      <c r="A3448" s="133" t="str">
        <f>IF(B3448="","",COUNT($A$2:A3447)+1)</f>
        <v/>
      </c>
    </row>
    <row r="3449" spans="1:1">
      <c r="A3449" s="133" t="str">
        <f>IF(B3449="","",COUNT($A$2:A3448)+1)</f>
        <v/>
      </c>
    </row>
    <row r="3450" spans="1:1">
      <c r="A3450" s="133" t="str">
        <f>IF(B3450="","",COUNT($A$2:A3449)+1)</f>
        <v/>
      </c>
    </row>
    <row r="3451" spans="1:1">
      <c r="A3451" s="133" t="str">
        <f>IF(B3451="","",COUNT($A$2:A3450)+1)</f>
        <v/>
      </c>
    </row>
    <row r="3452" spans="1:1">
      <c r="A3452" s="133" t="str">
        <f>IF(B3452="","",COUNT($A$2:A3451)+1)</f>
        <v/>
      </c>
    </row>
    <row r="3453" spans="1:1">
      <c r="A3453" s="133" t="str">
        <f>IF(B3453="","",COUNT($A$2:A3452)+1)</f>
        <v/>
      </c>
    </row>
    <row r="3454" spans="1:1">
      <c r="A3454" s="133" t="str">
        <f>IF(B3454="","",COUNT($A$2:A3453)+1)</f>
        <v/>
      </c>
    </row>
    <row r="3455" spans="1:1">
      <c r="A3455" s="133" t="str">
        <f>IF(B3455="","",COUNT($A$2:A3454)+1)</f>
        <v/>
      </c>
    </row>
    <row r="3456" spans="1:1">
      <c r="A3456" s="133" t="str">
        <f>IF(B3456="","",COUNT($A$2:A3455)+1)</f>
        <v/>
      </c>
    </row>
    <row r="3457" spans="1:1">
      <c r="A3457" s="133" t="str">
        <f>IF(B3457="","",COUNT($A$2:A3456)+1)</f>
        <v/>
      </c>
    </row>
    <row r="3458" spans="1:1">
      <c r="A3458" s="133" t="str">
        <f>IF(B3458="","",COUNT($A$2:A3457)+1)</f>
        <v/>
      </c>
    </row>
    <row r="3459" spans="1:1">
      <c r="A3459" s="133" t="str">
        <f>IF(B3459="","",COUNT($A$2:A3458)+1)</f>
        <v/>
      </c>
    </row>
    <row r="3460" spans="1:1">
      <c r="A3460" s="133" t="str">
        <f>IF(B3460="","",COUNT($A$2:A3459)+1)</f>
        <v/>
      </c>
    </row>
    <row r="3461" spans="1:1">
      <c r="A3461" s="133" t="str">
        <f>IF(B3461="","",COUNT($A$2:A3460)+1)</f>
        <v/>
      </c>
    </row>
    <row r="3462" spans="1:1">
      <c r="A3462" s="133" t="str">
        <f>IF(B3462="","",COUNT($A$2:A3461)+1)</f>
        <v/>
      </c>
    </row>
    <row r="3463" spans="1:1">
      <c r="A3463" s="133" t="str">
        <f>IF(B3463="","",COUNT($A$2:A3462)+1)</f>
        <v/>
      </c>
    </row>
    <row r="3464" spans="1:1">
      <c r="A3464" s="133" t="str">
        <f>IF(B3464="","",COUNT($A$2:A3463)+1)</f>
        <v/>
      </c>
    </row>
    <row r="3465" spans="1:1">
      <c r="A3465" s="133" t="str">
        <f>IF(B3465="","",COUNT($A$2:A3464)+1)</f>
        <v/>
      </c>
    </row>
    <row r="3466" spans="1:1">
      <c r="A3466" s="133" t="str">
        <f>IF(B3466="","",COUNT($A$2:A3465)+1)</f>
        <v/>
      </c>
    </row>
    <row r="3467" spans="1:1">
      <c r="A3467" s="133" t="str">
        <f>IF(B3467="","",COUNT($A$2:A3466)+1)</f>
        <v/>
      </c>
    </row>
    <row r="3468" spans="1:1">
      <c r="A3468" s="133" t="str">
        <f>IF(B3468="","",COUNT($A$2:A3467)+1)</f>
        <v/>
      </c>
    </row>
    <row r="3469" spans="1:1">
      <c r="A3469" s="133" t="str">
        <f>IF(B3469="","",COUNT($A$2:A3468)+1)</f>
        <v/>
      </c>
    </row>
    <row r="3470" spans="1:1">
      <c r="A3470" s="133" t="str">
        <f>IF(B3470="","",COUNT($A$2:A3469)+1)</f>
        <v/>
      </c>
    </row>
    <row r="3471" spans="1:1">
      <c r="A3471" s="133" t="str">
        <f>IF(B3471="","",COUNT($A$2:A3470)+1)</f>
        <v/>
      </c>
    </row>
    <row r="3472" spans="1:1">
      <c r="A3472" s="133" t="str">
        <f>IF(B3472="","",COUNT($A$2:A3471)+1)</f>
        <v/>
      </c>
    </row>
    <row r="3473" spans="1:1">
      <c r="A3473" s="133" t="str">
        <f>IF(B3473="","",COUNT($A$2:A3472)+1)</f>
        <v/>
      </c>
    </row>
    <row r="3474" spans="1:1">
      <c r="A3474" s="133" t="str">
        <f>IF(B3474="","",COUNT($A$2:A3473)+1)</f>
        <v/>
      </c>
    </row>
    <row r="3475" spans="1:1">
      <c r="A3475" s="133" t="str">
        <f>IF(B3475="","",COUNT($A$2:A3474)+1)</f>
        <v/>
      </c>
    </row>
    <row r="3476" spans="1:1">
      <c r="A3476" s="133" t="str">
        <f>IF(B3476="","",COUNT($A$2:A3475)+1)</f>
        <v/>
      </c>
    </row>
    <row r="3477" spans="1:1">
      <c r="A3477" s="133" t="str">
        <f>IF(B3477="","",COUNT($A$2:A3476)+1)</f>
        <v/>
      </c>
    </row>
    <row r="3478" spans="1:1">
      <c r="A3478" s="133" t="str">
        <f>IF(B3478="","",COUNT($A$2:A3477)+1)</f>
        <v/>
      </c>
    </row>
    <row r="3479" spans="1:1">
      <c r="A3479" s="133" t="str">
        <f>IF(B3479="","",COUNT($A$2:A3478)+1)</f>
        <v/>
      </c>
    </row>
    <row r="3480" spans="1:1">
      <c r="A3480" s="133" t="str">
        <f>IF(B3480="","",COUNT($A$2:A3479)+1)</f>
        <v/>
      </c>
    </row>
    <row r="3481" spans="1:1">
      <c r="A3481" s="133" t="str">
        <f>IF(B3481="","",COUNT($A$2:A3480)+1)</f>
        <v/>
      </c>
    </row>
    <row r="3482" spans="1:1">
      <c r="A3482" s="133" t="str">
        <f>IF(B3482="","",COUNT($A$2:A3481)+1)</f>
        <v/>
      </c>
    </row>
    <row r="3483" spans="1:1">
      <c r="A3483" s="133" t="str">
        <f>IF(B3483="","",COUNT($A$2:A3482)+1)</f>
        <v/>
      </c>
    </row>
    <row r="3484" spans="1:1">
      <c r="A3484" s="133" t="str">
        <f>IF(B3484="","",COUNT($A$2:A3483)+1)</f>
        <v/>
      </c>
    </row>
    <row r="3485" spans="1:1">
      <c r="A3485" s="133" t="str">
        <f>IF(B3485="","",COUNT($A$2:A3484)+1)</f>
        <v/>
      </c>
    </row>
    <row r="3486" spans="1:1">
      <c r="A3486" s="133" t="str">
        <f>IF(B3486="","",COUNT($A$2:A3485)+1)</f>
        <v/>
      </c>
    </row>
    <row r="3487" spans="1:1">
      <c r="A3487" s="133" t="str">
        <f>IF(B3487="","",COUNT($A$2:A3486)+1)</f>
        <v/>
      </c>
    </row>
    <row r="3488" spans="1:1">
      <c r="A3488" s="133" t="str">
        <f>IF(B3488="","",COUNT($A$2:A3487)+1)</f>
        <v/>
      </c>
    </row>
    <row r="3489" spans="1:1">
      <c r="A3489" s="133" t="str">
        <f>IF(B3489="","",COUNT($A$2:A3488)+1)</f>
        <v/>
      </c>
    </row>
    <row r="3490" spans="1:1">
      <c r="A3490" s="133" t="str">
        <f>IF(B3490="","",COUNT($A$2:A3489)+1)</f>
        <v/>
      </c>
    </row>
    <row r="3491" spans="1:1">
      <c r="A3491" s="133" t="str">
        <f>IF(B3491="","",COUNT($A$2:A3490)+1)</f>
        <v/>
      </c>
    </row>
    <row r="3492" spans="1:1">
      <c r="A3492" s="133" t="str">
        <f>IF(B3492="","",COUNT($A$2:A3491)+1)</f>
        <v/>
      </c>
    </row>
    <row r="3493" spans="1:1">
      <c r="A3493" s="133" t="str">
        <f>IF(B3493="","",COUNT($A$2:A3492)+1)</f>
        <v/>
      </c>
    </row>
    <row r="3494" spans="1:1">
      <c r="A3494" s="133" t="str">
        <f>IF(B3494="","",COUNT($A$2:A3493)+1)</f>
        <v/>
      </c>
    </row>
    <row r="3495" spans="1:1">
      <c r="A3495" s="133" t="str">
        <f>IF(B3495="","",COUNT($A$2:A3494)+1)</f>
        <v/>
      </c>
    </row>
    <row r="3496" spans="1:1">
      <c r="A3496" s="133" t="str">
        <f>IF(B3496="","",COUNT($A$2:A3495)+1)</f>
        <v/>
      </c>
    </row>
    <row r="3497" spans="1:1">
      <c r="A3497" s="133" t="str">
        <f>IF(B3497="","",COUNT($A$2:A3496)+1)</f>
        <v/>
      </c>
    </row>
    <row r="3498" spans="1:1">
      <c r="A3498" s="133" t="str">
        <f>IF(B3498="","",COUNT($A$2:A3497)+1)</f>
        <v/>
      </c>
    </row>
    <row r="3499" spans="1:1">
      <c r="A3499" s="133" t="str">
        <f>IF(B3499="","",COUNT($A$2:A3498)+1)</f>
        <v/>
      </c>
    </row>
    <row r="3500" spans="1:1">
      <c r="A3500" s="133" t="str">
        <f>IF(B3500="","",COUNT($A$2:A3499)+1)</f>
        <v/>
      </c>
    </row>
    <row r="3501" spans="1:1">
      <c r="A3501" s="133" t="str">
        <f>IF(B3501="","",COUNT($A$2:A3500)+1)</f>
        <v/>
      </c>
    </row>
    <row r="3502" spans="1:1">
      <c r="A3502" s="133" t="str">
        <f>IF(B3502="","",COUNT($A$2:A3501)+1)</f>
        <v/>
      </c>
    </row>
    <row r="3503" spans="1:1">
      <c r="A3503" s="133" t="str">
        <f>IF(B3503="","",COUNT($A$2:A3502)+1)</f>
        <v/>
      </c>
    </row>
    <row r="3504" spans="1:1">
      <c r="A3504" s="133" t="str">
        <f>IF(B3504="","",COUNT($A$2:A3503)+1)</f>
        <v/>
      </c>
    </row>
    <row r="3505" spans="1:1">
      <c r="A3505" s="133" t="str">
        <f>IF(B3505="","",COUNT($A$2:A3504)+1)</f>
        <v/>
      </c>
    </row>
    <row r="3506" spans="1:1">
      <c r="A3506" s="133" t="str">
        <f>IF(B3506="","",COUNT($A$2:A3505)+1)</f>
        <v/>
      </c>
    </row>
    <row r="3507" spans="1:1">
      <c r="A3507" s="133" t="str">
        <f>IF(B3507="","",COUNT($A$2:A3506)+1)</f>
        <v/>
      </c>
    </row>
    <row r="3508" spans="1:1">
      <c r="A3508" s="133" t="str">
        <f>IF(B3508="","",COUNT($A$2:A3507)+1)</f>
        <v/>
      </c>
    </row>
    <row r="3509" spans="1:1">
      <c r="A3509" s="133" t="str">
        <f>IF(B3509="","",COUNT($A$2:A3508)+1)</f>
        <v/>
      </c>
    </row>
    <row r="3510" spans="1:1">
      <c r="A3510" s="133" t="str">
        <f>IF(B3510="","",COUNT($A$2:A3509)+1)</f>
        <v/>
      </c>
    </row>
    <row r="3511" spans="1:1">
      <c r="A3511" s="133" t="str">
        <f>IF(B3511="","",COUNT($A$2:A3510)+1)</f>
        <v/>
      </c>
    </row>
    <row r="3512" spans="1:1">
      <c r="A3512" s="133" t="str">
        <f>IF(B3512="","",COUNT($A$2:A3511)+1)</f>
        <v/>
      </c>
    </row>
    <row r="3513" spans="1:1">
      <c r="A3513" s="133" t="str">
        <f>IF(B3513="","",COUNT($A$2:A3512)+1)</f>
        <v/>
      </c>
    </row>
    <row r="3514" spans="1:1">
      <c r="A3514" s="133" t="str">
        <f>IF(B3514="","",COUNT($A$2:A3513)+1)</f>
        <v/>
      </c>
    </row>
    <row r="3515" spans="1:1">
      <c r="A3515" s="133" t="str">
        <f>IF(B3515="","",COUNT($A$2:A3514)+1)</f>
        <v/>
      </c>
    </row>
    <row r="3516" spans="1:1">
      <c r="A3516" s="133" t="str">
        <f>IF(B3516="","",COUNT($A$2:A3515)+1)</f>
        <v/>
      </c>
    </row>
    <row r="3517" spans="1:1">
      <c r="A3517" s="133" t="str">
        <f>IF(B3517="","",COUNT($A$2:A3516)+1)</f>
        <v/>
      </c>
    </row>
    <row r="3518" spans="1:1">
      <c r="A3518" s="133" t="str">
        <f>IF(B3518="","",COUNT($A$2:A3517)+1)</f>
        <v/>
      </c>
    </row>
    <row r="3519" spans="1:1">
      <c r="A3519" s="133" t="str">
        <f>IF(B3519="","",COUNT($A$2:A3518)+1)</f>
        <v/>
      </c>
    </row>
    <row r="3520" spans="1:1">
      <c r="A3520" s="133" t="str">
        <f>IF(B3520="","",COUNT($A$2:A3519)+1)</f>
        <v/>
      </c>
    </row>
    <row r="3521" spans="1:1">
      <c r="A3521" s="133" t="str">
        <f>IF(B3521="","",COUNT($A$2:A3520)+1)</f>
        <v/>
      </c>
    </row>
    <row r="3522" spans="1:1">
      <c r="A3522" s="133" t="str">
        <f>IF(B3522="","",COUNT($A$2:A3521)+1)</f>
        <v/>
      </c>
    </row>
    <row r="3523" spans="1:1">
      <c r="A3523" s="133" t="str">
        <f>IF(B3523="","",COUNT($A$2:A3522)+1)</f>
        <v/>
      </c>
    </row>
    <row r="3524" spans="1:1">
      <c r="A3524" s="133" t="str">
        <f>IF(B3524="","",COUNT($A$2:A3523)+1)</f>
        <v/>
      </c>
    </row>
    <row r="3525" spans="1:1">
      <c r="A3525" s="133" t="str">
        <f>IF(B3525="","",COUNT($A$2:A3524)+1)</f>
        <v/>
      </c>
    </row>
    <row r="3526" spans="1:1">
      <c r="A3526" s="133" t="str">
        <f>IF(B3526="","",COUNT($A$2:A3525)+1)</f>
        <v/>
      </c>
    </row>
    <row r="3527" spans="1:1">
      <c r="A3527" s="133" t="str">
        <f>IF(B3527="","",COUNT($A$2:A3526)+1)</f>
        <v/>
      </c>
    </row>
    <row r="3528" spans="1:1">
      <c r="A3528" s="133" t="str">
        <f>IF(B3528="","",COUNT($A$2:A3527)+1)</f>
        <v/>
      </c>
    </row>
    <row r="3529" spans="1:1">
      <c r="A3529" s="133" t="str">
        <f>IF(B3529="","",COUNT($A$2:A3528)+1)</f>
        <v/>
      </c>
    </row>
    <row r="3530" spans="1:1">
      <c r="A3530" s="133" t="str">
        <f>IF(B3530="","",COUNT($A$2:A3529)+1)</f>
        <v/>
      </c>
    </row>
    <row r="3531" spans="1:1">
      <c r="A3531" s="133" t="str">
        <f>IF(B3531="","",COUNT($A$2:A3530)+1)</f>
        <v/>
      </c>
    </row>
    <row r="3532" spans="1:1">
      <c r="A3532" s="133" t="str">
        <f>IF(B3532="","",COUNT($A$2:A3531)+1)</f>
        <v/>
      </c>
    </row>
    <row r="3533" spans="1:1">
      <c r="A3533" s="133" t="str">
        <f>IF(B3533="","",COUNT($A$2:A3532)+1)</f>
        <v/>
      </c>
    </row>
    <row r="3534" spans="1:1">
      <c r="A3534" s="133" t="str">
        <f>IF(B3534="","",COUNT($A$2:A3533)+1)</f>
        <v/>
      </c>
    </row>
    <row r="3535" spans="1:1">
      <c r="A3535" s="133" t="str">
        <f>IF(B3535="","",COUNT($A$2:A3534)+1)</f>
        <v/>
      </c>
    </row>
    <row r="3536" spans="1:1">
      <c r="A3536" s="133" t="str">
        <f>IF(B3536="","",COUNT($A$2:A3535)+1)</f>
        <v/>
      </c>
    </row>
    <row r="3537" spans="1:1">
      <c r="A3537" s="133" t="str">
        <f>IF(B3537="","",COUNT($A$2:A3536)+1)</f>
        <v/>
      </c>
    </row>
    <row r="3538" spans="1:1">
      <c r="A3538" s="133" t="str">
        <f>IF(B3538="","",COUNT($A$2:A3537)+1)</f>
        <v/>
      </c>
    </row>
    <row r="3539" spans="1:1">
      <c r="A3539" s="133" t="str">
        <f>IF(B3539="","",COUNT($A$2:A3538)+1)</f>
        <v/>
      </c>
    </row>
    <row r="3540" spans="1:1">
      <c r="A3540" s="133" t="str">
        <f>IF(B3540="","",COUNT($A$2:A3539)+1)</f>
        <v/>
      </c>
    </row>
    <row r="3541" spans="1:1">
      <c r="A3541" s="133" t="str">
        <f>IF(B3541="","",COUNT($A$2:A3540)+1)</f>
        <v/>
      </c>
    </row>
    <row r="3542" spans="1:1">
      <c r="A3542" s="133" t="str">
        <f>IF(B3542="","",COUNT($A$2:A3541)+1)</f>
        <v/>
      </c>
    </row>
    <row r="3543" spans="1:1">
      <c r="A3543" s="133" t="str">
        <f>IF(B3543="","",COUNT($A$2:A3542)+1)</f>
        <v/>
      </c>
    </row>
    <row r="3544" spans="1:1">
      <c r="A3544" s="133" t="str">
        <f>IF(B3544="","",COUNT($A$2:A3543)+1)</f>
        <v/>
      </c>
    </row>
    <row r="3545" spans="1:1">
      <c r="A3545" s="133" t="str">
        <f>IF(B3545="","",COUNT($A$2:A3544)+1)</f>
        <v/>
      </c>
    </row>
    <row r="3546" spans="1:1">
      <c r="A3546" s="133" t="str">
        <f>IF(B3546="","",COUNT($A$2:A3545)+1)</f>
        <v/>
      </c>
    </row>
    <row r="3547" spans="1:1">
      <c r="A3547" s="133" t="str">
        <f>IF(B3547="","",COUNT($A$2:A3546)+1)</f>
        <v/>
      </c>
    </row>
    <row r="3548" spans="1:1">
      <c r="A3548" s="133" t="str">
        <f>IF(B3548="","",COUNT($A$2:A3547)+1)</f>
        <v/>
      </c>
    </row>
    <row r="3549" spans="1:1">
      <c r="A3549" s="133" t="str">
        <f>IF(B3549="","",COUNT($A$2:A3548)+1)</f>
        <v/>
      </c>
    </row>
    <row r="3550" spans="1:1">
      <c r="A3550" s="133" t="str">
        <f>IF(B3550="","",COUNT($A$2:A3549)+1)</f>
        <v/>
      </c>
    </row>
    <row r="3551" spans="1:1">
      <c r="A3551" s="133" t="str">
        <f>IF(B3551="","",COUNT($A$2:A3550)+1)</f>
        <v/>
      </c>
    </row>
    <row r="3552" spans="1:1">
      <c r="A3552" s="133" t="str">
        <f>IF(B3552="","",COUNT($A$2:A3551)+1)</f>
        <v/>
      </c>
    </row>
    <row r="3553" spans="1:1">
      <c r="A3553" s="133" t="str">
        <f>IF(B3553="","",COUNT($A$2:A3552)+1)</f>
        <v/>
      </c>
    </row>
    <row r="3554" spans="1:1">
      <c r="A3554" s="133" t="str">
        <f>IF(B3554="","",COUNT($A$2:A3553)+1)</f>
        <v/>
      </c>
    </row>
    <row r="3555" spans="1:1">
      <c r="A3555" s="133" t="str">
        <f>IF(B3555="","",COUNT($A$2:A3554)+1)</f>
        <v/>
      </c>
    </row>
    <row r="3556" spans="1:1">
      <c r="A3556" s="133" t="str">
        <f>IF(B3556="","",COUNT($A$2:A3555)+1)</f>
        <v/>
      </c>
    </row>
    <row r="3557" spans="1:1">
      <c r="A3557" s="133" t="str">
        <f>IF(B3557="","",COUNT($A$2:A3556)+1)</f>
        <v/>
      </c>
    </row>
    <row r="3558" spans="1:1">
      <c r="A3558" s="133" t="str">
        <f>IF(B3558="","",COUNT($A$2:A3557)+1)</f>
        <v/>
      </c>
    </row>
    <row r="3559" spans="1:1">
      <c r="A3559" s="133" t="str">
        <f>IF(B3559="","",COUNT($A$2:A3558)+1)</f>
        <v/>
      </c>
    </row>
    <row r="3560" spans="1:1">
      <c r="A3560" s="133" t="str">
        <f>IF(B3560="","",COUNT($A$2:A3559)+1)</f>
        <v/>
      </c>
    </row>
    <row r="3561" spans="1:1">
      <c r="A3561" s="133" t="str">
        <f>IF(B3561="","",COUNT($A$2:A3560)+1)</f>
        <v/>
      </c>
    </row>
    <row r="3562" spans="1:1">
      <c r="A3562" s="133" t="str">
        <f>IF(B3562="","",COUNT($A$2:A3561)+1)</f>
        <v/>
      </c>
    </row>
    <row r="3563" spans="1:1">
      <c r="A3563" s="133" t="str">
        <f>IF(B3563="","",COUNT($A$2:A3562)+1)</f>
        <v/>
      </c>
    </row>
    <row r="3564" spans="1:1">
      <c r="A3564" s="133" t="str">
        <f>IF(B3564="","",COUNT($A$2:A3563)+1)</f>
        <v/>
      </c>
    </row>
    <row r="3565" spans="1:1">
      <c r="A3565" s="133" t="str">
        <f>IF(B3565="","",COUNT($A$2:A3564)+1)</f>
        <v/>
      </c>
    </row>
    <row r="3566" spans="1:1">
      <c r="A3566" s="133" t="str">
        <f>IF(B3566="","",COUNT($A$2:A3565)+1)</f>
        <v/>
      </c>
    </row>
    <row r="3567" spans="1:1">
      <c r="A3567" s="133" t="str">
        <f>IF(B3567="","",COUNT($A$2:A3566)+1)</f>
        <v/>
      </c>
    </row>
    <row r="3568" spans="1:1">
      <c r="A3568" s="133" t="str">
        <f>IF(B3568="","",COUNT($A$2:A3567)+1)</f>
        <v/>
      </c>
    </row>
    <row r="3569" spans="1:1">
      <c r="A3569" s="133" t="str">
        <f>IF(B3569="","",COUNT($A$2:A3568)+1)</f>
        <v/>
      </c>
    </row>
    <row r="3570" spans="1:1">
      <c r="A3570" s="133" t="str">
        <f>IF(B3570="","",COUNT($A$2:A3569)+1)</f>
        <v/>
      </c>
    </row>
    <row r="3571" spans="1:1">
      <c r="A3571" s="133" t="str">
        <f>IF(B3571="","",COUNT($A$2:A3570)+1)</f>
        <v/>
      </c>
    </row>
    <row r="3572" spans="1:1">
      <c r="A3572" s="133" t="str">
        <f>IF(B3572="","",COUNT($A$2:A3571)+1)</f>
        <v/>
      </c>
    </row>
    <row r="3573" spans="1:1">
      <c r="A3573" s="133" t="str">
        <f>IF(B3573="","",COUNT($A$2:A3572)+1)</f>
        <v/>
      </c>
    </row>
    <row r="3574" spans="1:1">
      <c r="A3574" s="133" t="str">
        <f>IF(B3574="","",COUNT($A$2:A3573)+1)</f>
        <v/>
      </c>
    </row>
    <row r="3575" spans="1:1">
      <c r="A3575" s="133" t="str">
        <f>IF(B3575="","",COUNT($A$2:A3574)+1)</f>
        <v/>
      </c>
    </row>
    <row r="3576" spans="1:1">
      <c r="A3576" s="133" t="str">
        <f>IF(B3576="","",COUNT($A$2:A3575)+1)</f>
        <v/>
      </c>
    </row>
    <row r="3577" spans="1:1">
      <c r="A3577" s="133" t="str">
        <f>IF(B3577="","",COUNT($A$2:A3576)+1)</f>
        <v/>
      </c>
    </row>
    <row r="3578" spans="1:1">
      <c r="A3578" s="133" t="str">
        <f>IF(B3578="","",COUNT($A$2:A3577)+1)</f>
        <v/>
      </c>
    </row>
    <row r="3579" spans="1:1">
      <c r="A3579" s="133" t="str">
        <f>IF(B3579="","",COUNT($A$2:A3578)+1)</f>
        <v/>
      </c>
    </row>
    <row r="3580" spans="1:1">
      <c r="A3580" s="133" t="str">
        <f>IF(B3580="","",COUNT($A$2:A3579)+1)</f>
        <v/>
      </c>
    </row>
    <row r="3581" spans="1:1">
      <c r="A3581" s="133" t="str">
        <f>IF(B3581="","",COUNT($A$2:A3580)+1)</f>
        <v/>
      </c>
    </row>
    <row r="3582" spans="1:1">
      <c r="A3582" s="133" t="str">
        <f>IF(B3582="","",COUNT($A$2:A3581)+1)</f>
        <v/>
      </c>
    </row>
    <row r="3583" spans="1:1">
      <c r="A3583" s="133" t="str">
        <f>IF(B3583="","",COUNT($A$2:A3582)+1)</f>
        <v/>
      </c>
    </row>
    <row r="3584" spans="1:1">
      <c r="A3584" s="133" t="str">
        <f>IF(B3584="","",COUNT($A$2:A3583)+1)</f>
        <v/>
      </c>
    </row>
    <row r="3585" spans="1:1">
      <c r="A3585" s="133" t="str">
        <f>IF(B3585="","",COUNT($A$2:A3584)+1)</f>
        <v/>
      </c>
    </row>
    <row r="3586" spans="1:1">
      <c r="A3586" s="133" t="str">
        <f>IF(B3586="","",COUNT($A$2:A3585)+1)</f>
        <v/>
      </c>
    </row>
    <row r="3587" spans="1:1">
      <c r="A3587" s="133" t="str">
        <f>IF(B3587="","",COUNT($A$2:A3586)+1)</f>
        <v/>
      </c>
    </row>
    <row r="3588" spans="1:1">
      <c r="A3588" s="133" t="str">
        <f>IF(B3588="","",COUNT($A$2:A3587)+1)</f>
        <v/>
      </c>
    </row>
    <row r="3589" spans="1:1">
      <c r="A3589" s="133" t="str">
        <f>IF(B3589="","",COUNT($A$2:A3588)+1)</f>
        <v/>
      </c>
    </row>
    <row r="3590" spans="1:1">
      <c r="A3590" s="133" t="str">
        <f>IF(B3590="","",COUNT($A$2:A3589)+1)</f>
        <v/>
      </c>
    </row>
    <row r="3591" spans="1:1">
      <c r="A3591" s="133" t="str">
        <f>IF(B3591="","",COUNT($A$2:A3590)+1)</f>
        <v/>
      </c>
    </row>
    <row r="3592" spans="1:1">
      <c r="A3592" s="133" t="str">
        <f>IF(B3592="","",COUNT($A$2:A3591)+1)</f>
        <v/>
      </c>
    </row>
    <row r="3593" spans="1:1">
      <c r="A3593" s="133" t="str">
        <f>IF(B3593="","",COUNT($A$2:A3592)+1)</f>
        <v/>
      </c>
    </row>
    <row r="3594" spans="1:1">
      <c r="A3594" s="133" t="str">
        <f>IF(B3594="","",COUNT($A$2:A3593)+1)</f>
        <v/>
      </c>
    </row>
    <row r="3595" spans="1:1">
      <c r="A3595" s="133" t="str">
        <f>IF(B3595="","",COUNT($A$2:A3594)+1)</f>
        <v/>
      </c>
    </row>
    <row r="3596" spans="1:1">
      <c r="A3596" s="133" t="str">
        <f>IF(B3596="","",COUNT($A$2:A3595)+1)</f>
        <v/>
      </c>
    </row>
    <row r="3597" spans="1:1">
      <c r="A3597" s="133" t="str">
        <f>IF(B3597="","",COUNT($A$2:A3596)+1)</f>
        <v/>
      </c>
    </row>
    <row r="3598" spans="1:1">
      <c r="A3598" s="133" t="str">
        <f>IF(B3598="","",COUNT($A$2:A3597)+1)</f>
        <v/>
      </c>
    </row>
    <row r="3599" spans="1:1">
      <c r="A3599" s="133" t="str">
        <f>IF(B3599="","",COUNT($A$2:A3598)+1)</f>
        <v/>
      </c>
    </row>
    <row r="3600" spans="1:1">
      <c r="A3600" s="133" t="str">
        <f>IF(B3600="","",COUNT($A$2:A3599)+1)</f>
        <v/>
      </c>
    </row>
    <row r="3601" spans="1:1">
      <c r="A3601" s="133" t="str">
        <f>IF(B3601="","",COUNT($A$2:A3600)+1)</f>
        <v/>
      </c>
    </row>
    <row r="3602" spans="1:1">
      <c r="A3602" s="133" t="str">
        <f>IF(B3602="","",COUNT($A$2:A3601)+1)</f>
        <v/>
      </c>
    </row>
    <row r="3603" spans="1:1">
      <c r="A3603" s="133" t="str">
        <f>IF(B3603="","",COUNT($A$2:A3602)+1)</f>
        <v/>
      </c>
    </row>
    <row r="3604" spans="1:1">
      <c r="A3604" s="133" t="str">
        <f>IF(B3604="","",COUNT($A$2:A3603)+1)</f>
        <v/>
      </c>
    </row>
    <row r="3605" spans="1:1">
      <c r="A3605" s="133" t="str">
        <f>IF(B3605="","",COUNT($A$2:A3604)+1)</f>
        <v/>
      </c>
    </row>
    <row r="3606" spans="1:1">
      <c r="A3606" s="133" t="str">
        <f>IF(B3606="","",COUNT($A$2:A3605)+1)</f>
        <v/>
      </c>
    </row>
    <row r="3607" spans="1:1">
      <c r="A3607" s="133" t="str">
        <f>IF(B3607="","",COUNT($A$2:A3606)+1)</f>
        <v/>
      </c>
    </row>
    <row r="3608" spans="1:1">
      <c r="A3608" s="133" t="str">
        <f>IF(B3608="","",COUNT($A$2:A3607)+1)</f>
        <v/>
      </c>
    </row>
    <row r="3609" spans="1:1">
      <c r="A3609" s="133" t="str">
        <f>IF(B3609="","",COUNT($A$2:A3608)+1)</f>
        <v/>
      </c>
    </row>
    <row r="3610" spans="1:1">
      <c r="A3610" s="133" t="str">
        <f>IF(B3610="","",COUNT($A$2:A3609)+1)</f>
        <v/>
      </c>
    </row>
    <row r="3611" spans="1:1">
      <c r="A3611" s="133" t="str">
        <f>IF(B3611="","",COUNT($A$2:A3610)+1)</f>
        <v/>
      </c>
    </row>
    <row r="3612" spans="1:1">
      <c r="A3612" s="133" t="str">
        <f>IF(B3612="","",COUNT($A$2:A3611)+1)</f>
        <v/>
      </c>
    </row>
    <row r="3613" spans="1:1">
      <c r="A3613" s="133" t="str">
        <f>IF(B3613="","",COUNT($A$2:A3612)+1)</f>
        <v/>
      </c>
    </row>
    <row r="3614" spans="1:1">
      <c r="A3614" s="133" t="str">
        <f>IF(B3614="","",COUNT($A$2:A3613)+1)</f>
        <v/>
      </c>
    </row>
    <row r="3615" spans="1:1">
      <c r="A3615" s="133" t="str">
        <f>IF(B3615="","",COUNT($A$2:A3614)+1)</f>
        <v/>
      </c>
    </row>
    <row r="3616" spans="1:1">
      <c r="A3616" s="133" t="str">
        <f>IF(B3616="","",COUNT($A$2:A3615)+1)</f>
        <v/>
      </c>
    </row>
    <row r="3617" spans="1:1">
      <c r="A3617" s="133" t="str">
        <f>IF(B3617="","",COUNT($A$2:A3616)+1)</f>
        <v/>
      </c>
    </row>
    <row r="3618" spans="1:1">
      <c r="A3618" s="133" t="str">
        <f>IF(B3618="","",COUNT($A$2:A3617)+1)</f>
        <v/>
      </c>
    </row>
    <row r="3619" spans="1:1">
      <c r="A3619" s="133" t="str">
        <f>IF(B3619="","",COUNT($A$2:A3618)+1)</f>
        <v/>
      </c>
    </row>
    <row r="3620" spans="1:1">
      <c r="A3620" s="133" t="str">
        <f>IF(B3620="","",COUNT($A$2:A3619)+1)</f>
        <v/>
      </c>
    </row>
    <row r="3621" spans="1:1">
      <c r="A3621" s="133" t="str">
        <f>IF(B3621="","",COUNT($A$2:A3620)+1)</f>
        <v/>
      </c>
    </row>
    <row r="3622" spans="1:1">
      <c r="A3622" s="133" t="str">
        <f>IF(B3622="","",COUNT($A$2:A3621)+1)</f>
        <v/>
      </c>
    </row>
    <row r="3623" spans="1:1">
      <c r="A3623" s="133" t="str">
        <f>IF(B3623="","",COUNT($A$2:A3622)+1)</f>
        <v/>
      </c>
    </row>
    <row r="3624" spans="1:1">
      <c r="A3624" s="133" t="str">
        <f>IF(B3624="","",COUNT($A$2:A3623)+1)</f>
        <v/>
      </c>
    </row>
    <row r="3625" spans="1:1">
      <c r="A3625" s="133" t="str">
        <f>IF(B3625="","",COUNT($A$2:A3624)+1)</f>
        <v/>
      </c>
    </row>
    <row r="3626" spans="1:1">
      <c r="A3626" s="133" t="str">
        <f>IF(B3626="","",COUNT($A$2:A3625)+1)</f>
        <v/>
      </c>
    </row>
    <row r="3627" spans="1:1">
      <c r="A3627" s="133" t="str">
        <f>IF(B3627="","",COUNT($A$2:A3626)+1)</f>
        <v/>
      </c>
    </row>
    <row r="3628" spans="1:1">
      <c r="A3628" s="133" t="str">
        <f>IF(B3628="","",COUNT($A$2:A3627)+1)</f>
        <v/>
      </c>
    </row>
    <row r="3629" spans="1:1">
      <c r="A3629" s="133" t="str">
        <f>IF(B3629="","",COUNT($A$2:A3628)+1)</f>
        <v/>
      </c>
    </row>
    <row r="3630" spans="1:1">
      <c r="A3630" s="133" t="str">
        <f>IF(B3630="","",COUNT($A$2:A3629)+1)</f>
        <v/>
      </c>
    </row>
    <row r="3631" spans="1:1">
      <c r="A3631" s="133" t="str">
        <f>IF(B3631="","",COUNT($A$2:A3630)+1)</f>
        <v/>
      </c>
    </row>
    <row r="3632" spans="1:1">
      <c r="A3632" s="133" t="str">
        <f>IF(B3632="","",COUNT($A$2:A3631)+1)</f>
        <v/>
      </c>
    </row>
    <row r="3633" spans="1:1">
      <c r="A3633" s="133" t="str">
        <f>IF(B3633="","",COUNT($A$2:A3632)+1)</f>
        <v/>
      </c>
    </row>
    <row r="3634" spans="1:1">
      <c r="A3634" s="133" t="str">
        <f>IF(B3634="","",COUNT($A$2:A3633)+1)</f>
        <v/>
      </c>
    </row>
    <row r="3635" spans="1:1">
      <c r="A3635" s="133" t="str">
        <f>IF(B3635="","",COUNT($A$2:A3634)+1)</f>
        <v/>
      </c>
    </row>
    <row r="3636" spans="1:1">
      <c r="A3636" s="133" t="str">
        <f>IF(B3636="","",COUNT($A$2:A3635)+1)</f>
        <v/>
      </c>
    </row>
    <row r="3637" spans="1:1">
      <c r="A3637" s="133" t="str">
        <f>IF(B3637="","",COUNT($A$2:A3636)+1)</f>
        <v/>
      </c>
    </row>
    <row r="3638" spans="1:1">
      <c r="A3638" s="133" t="str">
        <f>IF(B3638="","",COUNT($A$2:A3637)+1)</f>
        <v/>
      </c>
    </row>
    <row r="3639" spans="1:1">
      <c r="A3639" s="133" t="str">
        <f>IF(B3639="","",COUNT($A$2:A3638)+1)</f>
        <v/>
      </c>
    </row>
    <row r="3640" spans="1:1">
      <c r="A3640" s="133" t="str">
        <f>IF(B3640="","",COUNT($A$2:A3639)+1)</f>
        <v/>
      </c>
    </row>
    <row r="3641" spans="1:1">
      <c r="A3641" s="133" t="str">
        <f>IF(B3641="","",COUNT($A$2:A3640)+1)</f>
        <v/>
      </c>
    </row>
    <row r="3642" spans="1:1">
      <c r="A3642" s="133" t="str">
        <f>IF(B3642="","",COUNT($A$2:A3641)+1)</f>
        <v/>
      </c>
    </row>
    <row r="3643" spans="1:1">
      <c r="A3643" s="133" t="str">
        <f>IF(B3643="","",COUNT($A$2:A3642)+1)</f>
        <v/>
      </c>
    </row>
    <row r="3644" spans="1:1">
      <c r="A3644" s="133" t="str">
        <f>IF(B3644="","",COUNT($A$2:A3643)+1)</f>
        <v/>
      </c>
    </row>
    <row r="3645" spans="1:1">
      <c r="A3645" s="133" t="str">
        <f>IF(B3645="","",COUNT($A$2:A3644)+1)</f>
        <v/>
      </c>
    </row>
    <row r="3646" spans="1:1">
      <c r="A3646" s="133" t="str">
        <f>IF(B3646="","",COUNT($A$2:A3645)+1)</f>
        <v/>
      </c>
    </row>
    <row r="3647" spans="1:1">
      <c r="A3647" s="133" t="str">
        <f>IF(B3647="","",COUNT($A$2:A3646)+1)</f>
        <v/>
      </c>
    </row>
    <row r="3648" spans="1:1">
      <c r="A3648" s="133" t="str">
        <f>IF(B3648="","",COUNT($A$2:A3647)+1)</f>
        <v/>
      </c>
    </row>
    <row r="3649" spans="1:1">
      <c r="A3649" s="133" t="str">
        <f>IF(B3649="","",COUNT($A$2:A3648)+1)</f>
        <v/>
      </c>
    </row>
    <row r="3650" spans="1:1">
      <c r="A3650" s="133" t="str">
        <f>IF(B3650="","",COUNT($A$2:A3649)+1)</f>
        <v/>
      </c>
    </row>
    <row r="3651" spans="1:1">
      <c r="A3651" s="133" t="str">
        <f>IF(B3651="","",COUNT($A$2:A3650)+1)</f>
        <v/>
      </c>
    </row>
    <row r="3652" spans="1:1">
      <c r="A3652" s="133" t="str">
        <f>IF(B3652="","",COUNT($A$2:A3651)+1)</f>
        <v/>
      </c>
    </row>
    <row r="3653" spans="1:1">
      <c r="A3653" s="133" t="str">
        <f>IF(B3653="","",COUNT($A$2:A3652)+1)</f>
        <v/>
      </c>
    </row>
    <row r="3654" spans="1:1">
      <c r="A3654" s="133" t="str">
        <f>IF(B3654="","",COUNT($A$2:A3653)+1)</f>
        <v/>
      </c>
    </row>
    <row r="3655" spans="1:1">
      <c r="A3655" s="133" t="str">
        <f>IF(B3655="","",COUNT($A$2:A3654)+1)</f>
        <v/>
      </c>
    </row>
    <row r="3656" spans="1:1">
      <c r="A3656" s="133" t="str">
        <f>IF(B3656="","",COUNT($A$2:A3655)+1)</f>
        <v/>
      </c>
    </row>
    <row r="3657" spans="1:1">
      <c r="A3657" s="133" t="str">
        <f>IF(B3657="","",COUNT($A$2:A3656)+1)</f>
        <v/>
      </c>
    </row>
    <row r="3658" spans="1:1">
      <c r="A3658" s="133" t="str">
        <f>IF(B3658="","",COUNT($A$2:A3657)+1)</f>
        <v/>
      </c>
    </row>
    <row r="3659" spans="1:1">
      <c r="A3659" s="133" t="str">
        <f>IF(B3659="","",COUNT($A$2:A3658)+1)</f>
        <v/>
      </c>
    </row>
    <row r="3660" spans="1:1">
      <c r="A3660" s="133" t="str">
        <f>IF(B3660="","",COUNT($A$2:A3659)+1)</f>
        <v/>
      </c>
    </row>
    <row r="3661" spans="1:1">
      <c r="A3661" s="133" t="str">
        <f>IF(B3661="","",COUNT($A$2:A3660)+1)</f>
        <v/>
      </c>
    </row>
    <row r="3662" spans="1:1">
      <c r="A3662" s="133" t="str">
        <f>IF(B3662="","",COUNT($A$2:A3661)+1)</f>
        <v/>
      </c>
    </row>
    <row r="3663" spans="1:1">
      <c r="A3663" s="133" t="str">
        <f>IF(B3663="","",COUNT($A$2:A3662)+1)</f>
        <v/>
      </c>
    </row>
    <row r="3664" spans="1:1">
      <c r="A3664" s="133" t="str">
        <f>IF(B3664="","",COUNT($A$2:A3663)+1)</f>
        <v/>
      </c>
    </row>
    <row r="3665" spans="1:1">
      <c r="A3665" s="133" t="str">
        <f>IF(B3665="","",COUNT($A$2:A3664)+1)</f>
        <v/>
      </c>
    </row>
    <row r="3666" spans="1:1">
      <c r="A3666" s="133" t="str">
        <f>IF(B3666="","",COUNT($A$2:A3665)+1)</f>
        <v/>
      </c>
    </row>
    <row r="3667" spans="1:1">
      <c r="A3667" s="133" t="str">
        <f>IF(B3667="","",COUNT($A$2:A3666)+1)</f>
        <v/>
      </c>
    </row>
    <row r="3668" spans="1:1">
      <c r="A3668" s="133" t="str">
        <f>IF(B3668="","",COUNT($A$2:A3667)+1)</f>
        <v/>
      </c>
    </row>
    <row r="3669" spans="1:1">
      <c r="A3669" s="133" t="str">
        <f>IF(B3669="","",COUNT($A$2:A3668)+1)</f>
        <v/>
      </c>
    </row>
    <row r="3670" spans="1:1">
      <c r="A3670" s="133" t="str">
        <f>IF(B3670="","",COUNT($A$2:A3669)+1)</f>
        <v/>
      </c>
    </row>
    <row r="3671" spans="1:1">
      <c r="A3671" s="133" t="str">
        <f>IF(B3671="","",COUNT($A$2:A3670)+1)</f>
        <v/>
      </c>
    </row>
    <row r="3672" spans="1:1">
      <c r="A3672" s="133" t="str">
        <f>IF(B3672="","",COUNT($A$2:A3671)+1)</f>
        <v/>
      </c>
    </row>
    <row r="3673" spans="1:1">
      <c r="A3673" s="133" t="str">
        <f>IF(B3673="","",COUNT($A$2:A3672)+1)</f>
        <v/>
      </c>
    </row>
    <row r="3674" spans="1:1">
      <c r="A3674" s="133" t="str">
        <f>IF(B3674="","",COUNT($A$2:A3673)+1)</f>
        <v/>
      </c>
    </row>
    <row r="3675" spans="1:1">
      <c r="A3675" s="133" t="str">
        <f>IF(B3675="","",COUNT($A$2:A3674)+1)</f>
        <v/>
      </c>
    </row>
    <row r="3676" spans="1:1">
      <c r="A3676" s="133" t="str">
        <f>IF(B3676="","",COUNT($A$2:A3675)+1)</f>
        <v/>
      </c>
    </row>
    <row r="3677" spans="1:1">
      <c r="A3677" s="133" t="str">
        <f>IF(B3677="","",COUNT($A$2:A3676)+1)</f>
        <v/>
      </c>
    </row>
    <row r="3678" spans="1:1">
      <c r="A3678" s="133" t="str">
        <f>IF(B3678="","",COUNT($A$2:A3677)+1)</f>
        <v/>
      </c>
    </row>
    <row r="3679" spans="1:1">
      <c r="A3679" s="133" t="str">
        <f>IF(B3679="","",COUNT($A$2:A3678)+1)</f>
        <v/>
      </c>
    </row>
    <row r="3680" spans="1:1">
      <c r="A3680" s="133" t="str">
        <f>IF(B3680="","",COUNT($A$2:A3679)+1)</f>
        <v/>
      </c>
    </row>
    <row r="3681" spans="1:1">
      <c r="A3681" s="133" t="str">
        <f>IF(B3681="","",COUNT($A$2:A3680)+1)</f>
        <v/>
      </c>
    </row>
    <row r="3682" spans="1:1">
      <c r="A3682" s="133" t="str">
        <f>IF(B3682="","",COUNT($A$2:A3681)+1)</f>
        <v/>
      </c>
    </row>
    <row r="3683" spans="1:1">
      <c r="A3683" s="133" t="str">
        <f>IF(B3683="","",COUNT($A$2:A3682)+1)</f>
        <v/>
      </c>
    </row>
    <row r="3684" spans="1:1">
      <c r="A3684" s="133" t="str">
        <f>IF(B3684="","",COUNT($A$2:A3683)+1)</f>
        <v/>
      </c>
    </row>
    <row r="3685" spans="1:1">
      <c r="A3685" s="133" t="str">
        <f>IF(B3685="","",COUNT($A$2:A3684)+1)</f>
        <v/>
      </c>
    </row>
    <row r="3686" spans="1:1">
      <c r="A3686" s="133" t="str">
        <f>IF(B3686="","",COUNT($A$2:A3685)+1)</f>
        <v/>
      </c>
    </row>
    <row r="3687" spans="1:1">
      <c r="A3687" s="133" t="str">
        <f>IF(B3687="","",COUNT($A$2:A3686)+1)</f>
        <v/>
      </c>
    </row>
    <row r="3688" spans="1:1">
      <c r="A3688" s="133" t="str">
        <f>IF(B3688="","",COUNT($A$2:A3687)+1)</f>
        <v/>
      </c>
    </row>
    <row r="3689" spans="1:1">
      <c r="A3689" s="133" t="str">
        <f>IF(B3689="","",COUNT($A$2:A3688)+1)</f>
        <v/>
      </c>
    </row>
    <row r="3690" spans="1:1">
      <c r="A3690" s="133" t="str">
        <f>IF(B3690="","",COUNT($A$2:A3689)+1)</f>
        <v/>
      </c>
    </row>
    <row r="3691" spans="1:1">
      <c r="A3691" s="133" t="str">
        <f>IF(B3691="","",COUNT($A$2:A3690)+1)</f>
        <v/>
      </c>
    </row>
    <row r="3692" spans="1:1">
      <c r="A3692" s="133" t="str">
        <f>IF(B3692="","",COUNT($A$2:A3691)+1)</f>
        <v/>
      </c>
    </row>
    <row r="3693" spans="1:1">
      <c r="A3693" s="133" t="str">
        <f>IF(B3693="","",COUNT($A$2:A3692)+1)</f>
        <v/>
      </c>
    </row>
    <row r="3694" spans="1:1">
      <c r="A3694" s="133" t="str">
        <f>IF(B3694="","",COUNT($A$2:A3693)+1)</f>
        <v/>
      </c>
    </row>
    <row r="3695" spans="1:1">
      <c r="A3695" s="133" t="str">
        <f>IF(B3695="","",COUNT($A$2:A3694)+1)</f>
        <v/>
      </c>
    </row>
    <row r="3696" spans="1:1">
      <c r="A3696" s="133" t="str">
        <f>IF(B3696="","",COUNT($A$2:A3695)+1)</f>
        <v/>
      </c>
    </row>
    <row r="3697" spans="1:1">
      <c r="A3697" s="133" t="str">
        <f>IF(B3697="","",COUNT($A$2:A3696)+1)</f>
        <v/>
      </c>
    </row>
    <row r="3698" spans="1:1">
      <c r="A3698" s="133" t="str">
        <f>IF(B3698="","",COUNT($A$2:A3697)+1)</f>
        <v/>
      </c>
    </row>
    <row r="3699" spans="1:1">
      <c r="A3699" s="133" t="str">
        <f>IF(B3699="","",COUNT($A$2:A3698)+1)</f>
        <v/>
      </c>
    </row>
    <row r="3700" spans="1:1">
      <c r="A3700" s="133" t="str">
        <f>IF(B3700="","",COUNT($A$2:A3699)+1)</f>
        <v/>
      </c>
    </row>
    <row r="3701" spans="1:1">
      <c r="A3701" s="133" t="str">
        <f>IF(B3701="","",COUNT($A$2:A3700)+1)</f>
        <v/>
      </c>
    </row>
    <row r="3702" spans="1:1">
      <c r="A3702" s="133" t="str">
        <f>IF(B3702="","",COUNT($A$2:A3701)+1)</f>
        <v/>
      </c>
    </row>
    <row r="3703" spans="1:1">
      <c r="A3703" s="133" t="str">
        <f>IF(B3703="","",COUNT($A$2:A3702)+1)</f>
        <v/>
      </c>
    </row>
    <row r="3704" spans="1:1">
      <c r="A3704" s="133" t="str">
        <f>IF(B3704="","",COUNT($A$2:A3703)+1)</f>
        <v/>
      </c>
    </row>
    <row r="3705" spans="1:1">
      <c r="A3705" s="133" t="str">
        <f>IF(B3705="","",COUNT($A$2:A3704)+1)</f>
        <v/>
      </c>
    </row>
    <row r="3706" spans="1:1">
      <c r="A3706" s="133" t="str">
        <f>IF(B3706="","",COUNT($A$2:A3705)+1)</f>
        <v/>
      </c>
    </row>
    <row r="3707" spans="1:1">
      <c r="A3707" s="133" t="str">
        <f>IF(B3707="","",COUNT($A$2:A3706)+1)</f>
        <v/>
      </c>
    </row>
    <row r="3708" spans="1:1">
      <c r="A3708" s="133" t="str">
        <f>IF(B3708="","",COUNT($A$2:A3707)+1)</f>
        <v/>
      </c>
    </row>
    <row r="3709" spans="1:1">
      <c r="A3709" s="133" t="str">
        <f>IF(B3709="","",COUNT($A$2:A3708)+1)</f>
        <v/>
      </c>
    </row>
    <row r="3710" spans="1:1">
      <c r="A3710" s="133" t="str">
        <f>IF(B3710="","",COUNT($A$2:A3709)+1)</f>
        <v/>
      </c>
    </row>
    <row r="3711" spans="1:1">
      <c r="A3711" s="133" t="str">
        <f>IF(B3711="","",COUNT($A$2:A3710)+1)</f>
        <v/>
      </c>
    </row>
    <row r="3712" spans="1:1">
      <c r="A3712" s="133" t="str">
        <f>IF(B3712="","",COUNT($A$2:A3711)+1)</f>
        <v/>
      </c>
    </row>
    <row r="3713" spans="1:1">
      <c r="A3713" s="133" t="str">
        <f>IF(B3713="","",COUNT($A$2:A3712)+1)</f>
        <v/>
      </c>
    </row>
    <row r="3714" spans="1:1">
      <c r="A3714" s="133" t="str">
        <f>IF(B3714="","",COUNT($A$2:A3713)+1)</f>
        <v/>
      </c>
    </row>
    <row r="3715" spans="1:1">
      <c r="A3715" s="133" t="str">
        <f>IF(B3715="","",COUNT($A$2:A3714)+1)</f>
        <v/>
      </c>
    </row>
    <row r="3716" spans="1:1">
      <c r="A3716" s="133" t="str">
        <f>IF(B3716="","",COUNT($A$2:A3715)+1)</f>
        <v/>
      </c>
    </row>
    <row r="3717" spans="1:1">
      <c r="A3717" s="133" t="str">
        <f>IF(B3717="","",COUNT($A$2:A3716)+1)</f>
        <v/>
      </c>
    </row>
    <row r="3718" spans="1:1">
      <c r="A3718" s="133" t="str">
        <f>IF(B3718="","",COUNT($A$2:A3717)+1)</f>
        <v/>
      </c>
    </row>
    <row r="3719" spans="1:1">
      <c r="A3719" s="133" t="str">
        <f>IF(B3719="","",COUNT($A$2:A3718)+1)</f>
        <v/>
      </c>
    </row>
    <row r="3720" spans="1:1">
      <c r="A3720" s="133" t="str">
        <f>IF(B3720="","",COUNT($A$2:A3719)+1)</f>
        <v/>
      </c>
    </row>
    <row r="3721" spans="1:1">
      <c r="A3721" s="133" t="str">
        <f>IF(B3721="","",COUNT($A$2:A3720)+1)</f>
        <v/>
      </c>
    </row>
    <row r="3722" spans="1:1">
      <c r="A3722" s="133" t="str">
        <f>IF(B3722="","",COUNT($A$2:A3721)+1)</f>
        <v/>
      </c>
    </row>
    <row r="3723" spans="1:1">
      <c r="A3723" s="133" t="str">
        <f>IF(B3723="","",COUNT($A$2:A3722)+1)</f>
        <v/>
      </c>
    </row>
    <row r="3724" spans="1:1">
      <c r="A3724" s="133" t="str">
        <f>IF(B3724="","",COUNT($A$2:A3723)+1)</f>
        <v/>
      </c>
    </row>
    <row r="3725" spans="1:1">
      <c r="A3725" s="133" t="str">
        <f>IF(B3725="","",COUNT($A$2:A3724)+1)</f>
        <v/>
      </c>
    </row>
    <row r="3726" spans="1:1">
      <c r="A3726" s="133" t="str">
        <f>IF(B3726="","",COUNT($A$2:A3725)+1)</f>
        <v/>
      </c>
    </row>
    <row r="3727" spans="1:1">
      <c r="A3727" s="133" t="str">
        <f>IF(B3727="","",COUNT($A$2:A3726)+1)</f>
        <v/>
      </c>
    </row>
    <row r="3728" spans="1:1">
      <c r="A3728" s="133" t="str">
        <f>IF(B3728="","",COUNT($A$2:A3727)+1)</f>
        <v/>
      </c>
    </row>
    <row r="3729" spans="1:1">
      <c r="A3729" s="133" t="str">
        <f>IF(B3729="","",COUNT($A$2:A3728)+1)</f>
        <v/>
      </c>
    </row>
    <row r="3730" spans="1:1">
      <c r="A3730" s="133" t="str">
        <f>IF(B3730="","",COUNT($A$2:A3729)+1)</f>
        <v/>
      </c>
    </row>
    <row r="3731" spans="1:1">
      <c r="A3731" s="133" t="str">
        <f>IF(B3731="","",COUNT($A$2:A3730)+1)</f>
        <v/>
      </c>
    </row>
    <row r="3732" spans="1:1">
      <c r="A3732" s="133" t="str">
        <f>IF(B3732="","",COUNT($A$2:A3731)+1)</f>
        <v/>
      </c>
    </row>
    <row r="3733" spans="1:1">
      <c r="A3733" s="133" t="str">
        <f>IF(B3733="","",COUNT($A$2:A3732)+1)</f>
        <v/>
      </c>
    </row>
    <row r="3734" spans="1:1">
      <c r="A3734" s="133" t="str">
        <f>IF(B3734="","",COUNT($A$2:A3733)+1)</f>
        <v/>
      </c>
    </row>
    <row r="3735" spans="1:1">
      <c r="A3735" s="133" t="str">
        <f>IF(B3735="","",COUNT($A$2:A3734)+1)</f>
        <v/>
      </c>
    </row>
    <row r="3736" spans="1:1">
      <c r="A3736" s="133" t="str">
        <f>IF(B3736="","",COUNT($A$2:A3735)+1)</f>
        <v/>
      </c>
    </row>
    <row r="3737" spans="1:1">
      <c r="A3737" s="133" t="str">
        <f>IF(B3737="","",COUNT($A$2:A3736)+1)</f>
        <v/>
      </c>
    </row>
    <row r="3738" spans="1:1">
      <c r="A3738" s="133" t="str">
        <f>IF(B3738="","",COUNT($A$2:A3737)+1)</f>
        <v/>
      </c>
    </row>
    <row r="3739" spans="1:1">
      <c r="A3739" s="133" t="str">
        <f>IF(B3739="","",COUNT($A$2:A3738)+1)</f>
        <v/>
      </c>
    </row>
    <row r="3740" spans="1:1">
      <c r="A3740" s="133" t="str">
        <f>IF(B3740="","",COUNT($A$2:A3739)+1)</f>
        <v/>
      </c>
    </row>
    <row r="3741" spans="1:1">
      <c r="A3741" s="133" t="str">
        <f>IF(B3741="","",COUNT($A$2:A3740)+1)</f>
        <v/>
      </c>
    </row>
    <row r="3742" spans="1:1">
      <c r="A3742" s="133" t="str">
        <f>IF(B3742="","",COUNT($A$2:A3741)+1)</f>
        <v/>
      </c>
    </row>
    <row r="3743" spans="1:1">
      <c r="A3743" s="133" t="str">
        <f>IF(B3743="","",COUNT($A$2:A3742)+1)</f>
        <v/>
      </c>
    </row>
    <row r="3744" spans="1:1">
      <c r="A3744" s="133" t="str">
        <f>IF(B3744="","",COUNT($A$2:A3743)+1)</f>
        <v/>
      </c>
    </row>
    <row r="3745" spans="1:1">
      <c r="A3745" s="133" t="str">
        <f>IF(B3745="","",COUNT($A$2:A3744)+1)</f>
        <v/>
      </c>
    </row>
    <row r="3746" spans="1:1">
      <c r="A3746" s="133" t="str">
        <f>IF(B3746="","",COUNT($A$2:A3745)+1)</f>
        <v/>
      </c>
    </row>
    <row r="3747" spans="1:1">
      <c r="A3747" s="133" t="str">
        <f>IF(B3747="","",COUNT($A$2:A3746)+1)</f>
        <v/>
      </c>
    </row>
    <row r="3748" spans="1:1">
      <c r="A3748" s="133" t="str">
        <f>IF(B3748="","",COUNT($A$2:A3747)+1)</f>
        <v/>
      </c>
    </row>
    <row r="3749" spans="1:1">
      <c r="A3749" s="133" t="str">
        <f>IF(B3749="","",COUNT($A$2:A3748)+1)</f>
        <v/>
      </c>
    </row>
    <row r="3750" spans="1:1">
      <c r="A3750" s="133" t="str">
        <f>IF(B3750="","",COUNT($A$2:A3749)+1)</f>
        <v/>
      </c>
    </row>
    <row r="3751" spans="1:1">
      <c r="A3751" s="133" t="str">
        <f>IF(B3751="","",COUNT($A$2:A3750)+1)</f>
        <v/>
      </c>
    </row>
    <row r="3752" spans="1:1">
      <c r="A3752" s="133" t="str">
        <f>IF(B3752="","",COUNT($A$2:A3751)+1)</f>
        <v/>
      </c>
    </row>
    <row r="3753" spans="1:1">
      <c r="A3753" s="133" t="str">
        <f>IF(B3753="","",COUNT($A$2:A3752)+1)</f>
        <v/>
      </c>
    </row>
    <row r="3754" spans="1:1">
      <c r="A3754" s="133" t="str">
        <f>IF(B3754="","",COUNT($A$2:A3753)+1)</f>
        <v/>
      </c>
    </row>
    <row r="3755" spans="1:1">
      <c r="A3755" s="133" t="str">
        <f>IF(B3755="","",COUNT($A$2:A3754)+1)</f>
        <v/>
      </c>
    </row>
    <row r="3756" spans="1:1">
      <c r="A3756" s="133" t="str">
        <f>IF(B3756="","",COUNT($A$2:A3755)+1)</f>
        <v/>
      </c>
    </row>
    <row r="3757" spans="1:1">
      <c r="A3757" s="133" t="str">
        <f>IF(B3757="","",COUNT($A$2:A3756)+1)</f>
        <v/>
      </c>
    </row>
    <row r="3758" spans="1:1">
      <c r="A3758" s="133" t="str">
        <f>IF(B3758="","",COUNT($A$2:A3757)+1)</f>
        <v/>
      </c>
    </row>
    <row r="3759" spans="1:1">
      <c r="A3759" s="133" t="str">
        <f>IF(B3759="","",COUNT($A$2:A3758)+1)</f>
        <v/>
      </c>
    </row>
    <row r="3760" spans="1:1">
      <c r="A3760" s="133" t="str">
        <f>IF(B3760="","",COUNT($A$2:A3759)+1)</f>
        <v/>
      </c>
    </row>
    <row r="3761" spans="1:1">
      <c r="A3761" s="133" t="str">
        <f>IF(B3761="","",COUNT($A$2:A3760)+1)</f>
        <v/>
      </c>
    </row>
    <row r="3762" spans="1:1">
      <c r="A3762" s="133" t="str">
        <f>IF(B3762="","",COUNT($A$2:A3761)+1)</f>
        <v/>
      </c>
    </row>
    <row r="3763" spans="1:1">
      <c r="A3763" s="133" t="str">
        <f>IF(B3763="","",COUNT($A$2:A3762)+1)</f>
        <v/>
      </c>
    </row>
    <row r="3764" spans="1:1">
      <c r="A3764" s="133" t="str">
        <f>IF(B3764="","",COUNT($A$2:A3763)+1)</f>
        <v/>
      </c>
    </row>
    <row r="3765" spans="1:1">
      <c r="A3765" s="133" t="str">
        <f>IF(B3765="","",COUNT($A$2:A3764)+1)</f>
        <v/>
      </c>
    </row>
    <row r="3766" spans="1:1">
      <c r="A3766" s="133" t="str">
        <f>IF(B3766="","",COUNT($A$2:A3765)+1)</f>
        <v/>
      </c>
    </row>
    <row r="3767" spans="1:1">
      <c r="A3767" s="133" t="str">
        <f>IF(B3767="","",COUNT($A$2:A3766)+1)</f>
        <v/>
      </c>
    </row>
    <row r="3768" spans="1:1">
      <c r="A3768" s="133" t="str">
        <f>IF(B3768="","",COUNT($A$2:A3767)+1)</f>
        <v/>
      </c>
    </row>
    <row r="3769" spans="1:1">
      <c r="A3769" s="133" t="str">
        <f>IF(B3769="","",COUNT($A$2:A3768)+1)</f>
        <v/>
      </c>
    </row>
    <row r="3770" spans="1:1">
      <c r="A3770" s="133" t="str">
        <f>IF(B3770="","",COUNT($A$2:A3769)+1)</f>
        <v/>
      </c>
    </row>
    <row r="3771" spans="1:1">
      <c r="A3771" s="133" t="str">
        <f>IF(B3771="","",COUNT($A$2:A3770)+1)</f>
        <v/>
      </c>
    </row>
    <row r="3772" spans="1:1">
      <c r="A3772" s="133" t="str">
        <f>IF(B3772="","",COUNT($A$2:A3771)+1)</f>
        <v/>
      </c>
    </row>
    <row r="3773" spans="1:1">
      <c r="A3773" s="133" t="str">
        <f>IF(B3773="","",COUNT($A$2:A3772)+1)</f>
        <v/>
      </c>
    </row>
    <row r="3774" spans="1:1">
      <c r="A3774" s="133" t="str">
        <f>IF(B3774="","",COUNT($A$2:A3773)+1)</f>
        <v/>
      </c>
    </row>
    <row r="3775" spans="1:1">
      <c r="A3775" s="133" t="str">
        <f>IF(B3775="","",COUNT($A$2:A3774)+1)</f>
        <v/>
      </c>
    </row>
    <row r="3776" spans="1:1">
      <c r="A3776" s="133" t="str">
        <f>IF(B3776="","",COUNT($A$2:A3775)+1)</f>
        <v/>
      </c>
    </row>
    <row r="3777" spans="1:1">
      <c r="A3777" s="133" t="str">
        <f>IF(B3777="","",COUNT($A$2:A3776)+1)</f>
        <v/>
      </c>
    </row>
    <row r="3778" spans="1:1">
      <c r="A3778" s="133" t="str">
        <f>IF(B3778="","",COUNT($A$2:A3777)+1)</f>
        <v/>
      </c>
    </row>
    <row r="3779" spans="1:1">
      <c r="A3779" s="133" t="str">
        <f>IF(B3779="","",COUNT($A$2:A3778)+1)</f>
        <v/>
      </c>
    </row>
    <row r="3780" spans="1:1">
      <c r="A3780" s="133" t="str">
        <f>IF(B3780="","",COUNT($A$2:A3779)+1)</f>
        <v/>
      </c>
    </row>
    <row r="3781" spans="1:1">
      <c r="A3781" s="133" t="str">
        <f>IF(B3781="","",COUNT($A$2:A3780)+1)</f>
        <v/>
      </c>
    </row>
    <row r="3782" spans="1:1">
      <c r="A3782" s="133" t="str">
        <f>IF(B3782="","",COUNT($A$2:A3781)+1)</f>
        <v/>
      </c>
    </row>
    <row r="3783" spans="1:1">
      <c r="A3783" s="133" t="str">
        <f>IF(B3783="","",COUNT($A$2:A3782)+1)</f>
        <v/>
      </c>
    </row>
    <row r="3784" spans="1:1">
      <c r="A3784" s="133" t="str">
        <f>IF(B3784="","",COUNT($A$2:A3783)+1)</f>
        <v/>
      </c>
    </row>
    <row r="3785" spans="1:1">
      <c r="A3785" s="133" t="str">
        <f>IF(B3785="","",COUNT($A$2:A3784)+1)</f>
        <v/>
      </c>
    </row>
    <row r="3786" spans="1:1">
      <c r="A3786" s="133" t="str">
        <f>IF(B3786="","",COUNT($A$2:A3785)+1)</f>
        <v/>
      </c>
    </row>
    <row r="3787" spans="1:1">
      <c r="A3787" s="133" t="str">
        <f>IF(B3787="","",COUNT($A$2:A3786)+1)</f>
        <v/>
      </c>
    </row>
    <row r="3788" spans="1:1">
      <c r="A3788" s="133" t="str">
        <f>IF(B3788="","",COUNT($A$2:A3787)+1)</f>
        <v/>
      </c>
    </row>
    <row r="3789" spans="1:1">
      <c r="A3789" s="133" t="str">
        <f>IF(B3789="","",COUNT($A$2:A3788)+1)</f>
        <v/>
      </c>
    </row>
    <row r="3790" spans="1:1">
      <c r="A3790" s="133" t="str">
        <f>IF(B3790="","",COUNT($A$2:A3789)+1)</f>
        <v/>
      </c>
    </row>
    <row r="3791" spans="1:1">
      <c r="A3791" s="133" t="str">
        <f>IF(B3791="","",COUNT($A$2:A3790)+1)</f>
        <v/>
      </c>
    </row>
    <row r="3792" spans="1:1">
      <c r="A3792" s="133" t="str">
        <f>IF(B3792="","",COUNT($A$2:A3791)+1)</f>
        <v/>
      </c>
    </row>
    <row r="3793" spans="1:1">
      <c r="A3793" s="133" t="str">
        <f>IF(B3793="","",COUNT($A$2:A3792)+1)</f>
        <v/>
      </c>
    </row>
    <row r="3794" spans="1:1">
      <c r="A3794" s="133" t="str">
        <f>IF(B3794="","",COUNT($A$2:A3793)+1)</f>
        <v/>
      </c>
    </row>
    <row r="3795" spans="1:1">
      <c r="A3795" s="133" t="str">
        <f>IF(B3795="","",COUNT($A$2:A3794)+1)</f>
        <v/>
      </c>
    </row>
    <row r="3796" spans="1:1">
      <c r="A3796" s="133" t="str">
        <f>IF(B3796="","",COUNT($A$2:A3795)+1)</f>
        <v/>
      </c>
    </row>
    <row r="3797" spans="1:1">
      <c r="A3797" s="133" t="str">
        <f>IF(B3797="","",COUNT($A$2:A3796)+1)</f>
        <v/>
      </c>
    </row>
    <row r="3798" spans="1:1">
      <c r="A3798" s="133" t="str">
        <f>IF(B3798="","",COUNT($A$2:A3797)+1)</f>
        <v/>
      </c>
    </row>
    <row r="3799" spans="1:1">
      <c r="A3799" s="133" t="str">
        <f>IF(B3799="","",COUNT($A$2:A3798)+1)</f>
        <v/>
      </c>
    </row>
    <row r="3800" spans="1:1">
      <c r="A3800" s="133" t="str">
        <f>IF(B3800="","",COUNT($A$2:A3799)+1)</f>
        <v/>
      </c>
    </row>
    <row r="3801" spans="1:1">
      <c r="A3801" s="133" t="str">
        <f>IF(B3801="","",COUNT($A$2:A3800)+1)</f>
        <v/>
      </c>
    </row>
    <row r="3802" spans="1:1">
      <c r="A3802" s="133" t="str">
        <f>IF(B3802="","",COUNT($A$2:A3801)+1)</f>
        <v/>
      </c>
    </row>
    <row r="3803" spans="1:1">
      <c r="A3803" s="133" t="str">
        <f>IF(B3803="","",COUNT($A$2:A3802)+1)</f>
        <v/>
      </c>
    </row>
    <row r="3804" spans="1:1">
      <c r="A3804" s="133" t="str">
        <f>IF(B3804="","",COUNT($A$2:A3803)+1)</f>
        <v/>
      </c>
    </row>
    <row r="3805" spans="1:1">
      <c r="A3805" s="133" t="str">
        <f>IF(B3805="","",COUNT($A$2:A3804)+1)</f>
        <v/>
      </c>
    </row>
    <row r="3806" spans="1:1">
      <c r="A3806" s="133" t="str">
        <f>IF(B3806="","",COUNT($A$2:A3805)+1)</f>
        <v/>
      </c>
    </row>
    <row r="3807" spans="1:1">
      <c r="A3807" s="133" t="str">
        <f>IF(B3807="","",COUNT($A$2:A3806)+1)</f>
        <v/>
      </c>
    </row>
    <row r="3808" spans="1:1">
      <c r="A3808" s="133" t="str">
        <f>IF(B3808="","",COUNT($A$2:A3807)+1)</f>
        <v/>
      </c>
    </row>
    <row r="3809" spans="1:1">
      <c r="A3809" s="133" t="str">
        <f>IF(B3809="","",COUNT($A$2:A3808)+1)</f>
        <v/>
      </c>
    </row>
    <row r="3810" spans="1:1">
      <c r="A3810" s="133" t="str">
        <f>IF(B3810="","",COUNT($A$2:A3809)+1)</f>
        <v/>
      </c>
    </row>
    <row r="3811" spans="1:1">
      <c r="A3811" s="133" t="str">
        <f>IF(B3811="","",COUNT($A$2:A3810)+1)</f>
        <v/>
      </c>
    </row>
    <row r="3812" spans="1:1">
      <c r="A3812" s="133" t="str">
        <f>IF(B3812="","",COUNT($A$2:A3811)+1)</f>
        <v/>
      </c>
    </row>
    <row r="3813" spans="1:1">
      <c r="A3813" s="133" t="str">
        <f>IF(B3813="","",COUNT($A$2:A3812)+1)</f>
        <v/>
      </c>
    </row>
    <row r="3814" spans="1:1">
      <c r="A3814" s="133" t="str">
        <f>IF(B3814="","",COUNT($A$2:A3813)+1)</f>
        <v/>
      </c>
    </row>
    <row r="3815" spans="1:1">
      <c r="A3815" s="133" t="str">
        <f>IF(B3815="","",COUNT($A$2:A3814)+1)</f>
        <v/>
      </c>
    </row>
    <row r="3816" spans="1:1">
      <c r="A3816" s="133" t="str">
        <f>IF(B3816="","",COUNT($A$2:A3815)+1)</f>
        <v/>
      </c>
    </row>
    <row r="3817" spans="1:1">
      <c r="A3817" s="133" t="str">
        <f>IF(B3817="","",COUNT($A$2:A3816)+1)</f>
        <v/>
      </c>
    </row>
    <row r="3818" spans="1:1">
      <c r="A3818" s="133" t="str">
        <f>IF(B3818="","",COUNT($A$2:A3817)+1)</f>
        <v/>
      </c>
    </row>
    <row r="3819" spans="1:1">
      <c r="A3819" s="133" t="str">
        <f>IF(B3819="","",COUNT($A$2:A3818)+1)</f>
        <v/>
      </c>
    </row>
    <row r="3820" spans="1:1">
      <c r="A3820" s="133" t="str">
        <f>IF(B3820="","",COUNT($A$2:A3819)+1)</f>
        <v/>
      </c>
    </row>
    <row r="3821" spans="1:1">
      <c r="A3821" s="133" t="str">
        <f>IF(B3821="","",COUNT($A$2:A3820)+1)</f>
        <v/>
      </c>
    </row>
    <row r="3822" spans="1:1">
      <c r="A3822" s="133" t="str">
        <f>IF(B3822="","",COUNT($A$2:A3821)+1)</f>
        <v/>
      </c>
    </row>
    <row r="3823" spans="1:1">
      <c r="A3823" s="133" t="str">
        <f>IF(B3823="","",COUNT($A$2:A3822)+1)</f>
        <v/>
      </c>
    </row>
    <row r="3824" spans="1:1">
      <c r="A3824" s="133" t="str">
        <f>IF(B3824="","",COUNT($A$2:A3823)+1)</f>
        <v/>
      </c>
    </row>
    <row r="3825" spans="1:1">
      <c r="A3825" s="133" t="str">
        <f>IF(B3825="","",COUNT($A$2:A3824)+1)</f>
        <v/>
      </c>
    </row>
    <row r="3826" spans="1:1">
      <c r="A3826" s="133" t="str">
        <f>IF(B3826="","",COUNT($A$2:A3825)+1)</f>
        <v/>
      </c>
    </row>
    <row r="3827" spans="1:1">
      <c r="A3827" s="133" t="str">
        <f>IF(B3827="","",COUNT($A$2:A3826)+1)</f>
        <v/>
      </c>
    </row>
    <row r="3828" spans="1:1">
      <c r="A3828" s="133" t="str">
        <f>IF(B3828="","",COUNT($A$2:A3827)+1)</f>
        <v/>
      </c>
    </row>
    <row r="3829" spans="1:1">
      <c r="A3829" s="133" t="str">
        <f>IF(B3829="","",COUNT($A$2:A3828)+1)</f>
        <v/>
      </c>
    </row>
    <row r="3830" spans="1:1">
      <c r="A3830" s="133" t="str">
        <f>IF(B3830="","",COUNT($A$2:A3829)+1)</f>
        <v/>
      </c>
    </row>
    <row r="3831" spans="1:1">
      <c r="A3831" s="133" t="str">
        <f>IF(B3831="","",COUNT($A$2:A3830)+1)</f>
        <v/>
      </c>
    </row>
    <row r="3832" spans="1:1">
      <c r="A3832" s="133" t="str">
        <f>IF(B3832="","",COUNT($A$2:A3831)+1)</f>
        <v/>
      </c>
    </row>
    <row r="3833" spans="1:1">
      <c r="A3833" s="133" t="str">
        <f>IF(B3833="","",COUNT($A$2:A3832)+1)</f>
        <v/>
      </c>
    </row>
    <row r="3834" spans="1:1">
      <c r="A3834" s="133" t="str">
        <f>IF(B3834="","",COUNT($A$2:A3833)+1)</f>
        <v/>
      </c>
    </row>
    <row r="3835" spans="1:1">
      <c r="A3835" s="133" t="str">
        <f>IF(B3835="","",COUNT($A$2:A3834)+1)</f>
        <v/>
      </c>
    </row>
    <row r="3836" spans="1:1">
      <c r="A3836" s="133" t="str">
        <f>IF(B3836="","",COUNT($A$2:A3835)+1)</f>
        <v/>
      </c>
    </row>
    <row r="3837" spans="1:1">
      <c r="A3837" s="133" t="str">
        <f>IF(B3837="","",COUNT($A$2:A3836)+1)</f>
        <v/>
      </c>
    </row>
    <row r="3838" spans="1:1">
      <c r="A3838" s="133" t="str">
        <f>IF(B3838="","",COUNT($A$2:A3837)+1)</f>
        <v/>
      </c>
    </row>
    <row r="3839" spans="1:1">
      <c r="A3839" s="133" t="str">
        <f>IF(B3839="","",COUNT($A$2:A3838)+1)</f>
        <v/>
      </c>
    </row>
    <row r="3840" spans="1:1">
      <c r="A3840" s="133" t="str">
        <f>IF(B3840="","",COUNT($A$2:A3839)+1)</f>
        <v/>
      </c>
    </row>
    <row r="3841" spans="1:1">
      <c r="A3841" s="133" t="str">
        <f>IF(B3841="","",COUNT($A$2:A3840)+1)</f>
        <v/>
      </c>
    </row>
    <row r="3842" spans="1:1">
      <c r="A3842" s="133" t="str">
        <f>IF(B3842="","",COUNT($A$2:A3841)+1)</f>
        <v/>
      </c>
    </row>
    <row r="3843" spans="1:1">
      <c r="A3843" s="133" t="str">
        <f>IF(B3843="","",COUNT($A$2:A3842)+1)</f>
        <v/>
      </c>
    </row>
    <row r="3844" spans="1:1">
      <c r="A3844" s="133" t="str">
        <f>IF(B3844="","",COUNT($A$2:A3843)+1)</f>
        <v/>
      </c>
    </row>
    <row r="3845" spans="1:1">
      <c r="A3845" s="133" t="str">
        <f>IF(B3845="","",COUNT($A$2:A3844)+1)</f>
        <v/>
      </c>
    </row>
    <row r="3846" spans="1:1">
      <c r="A3846" s="133" t="str">
        <f>IF(B3846="","",COUNT($A$2:A3845)+1)</f>
        <v/>
      </c>
    </row>
    <row r="3847" spans="1:1">
      <c r="A3847" s="133" t="str">
        <f>IF(B3847="","",COUNT($A$2:A3846)+1)</f>
        <v/>
      </c>
    </row>
    <row r="3848" spans="1:1">
      <c r="A3848" s="133" t="str">
        <f>IF(B3848="","",COUNT($A$2:A3847)+1)</f>
        <v/>
      </c>
    </row>
    <row r="3849" spans="1:1">
      <c r="A3849" s="133" t="str">
        <f>IF(B3849="","",COUNT($A$2:A3848)+1)</f>
        <v/>
      </c>
    </row>
    <row r="3850" spans="1:1">
      <c r="A3850" s="133" t="str">
        <f>IF(B3850="","",COUNT($A$2:A3849)+1)</f>
        <v/>
      </c>
    </row>
    <row r="3851" spans="1:1">
      <c r="A3851" s="133" t="str">
        <f>IF(B3851="","",COUNT($A$2:A3850)+1)</f>
        <v/>
      </c>
    </row>
    <row r="3852" spans="1:1">
      <c r="A3852" s="133" t="str">
        <f>IF(B3852="","",COUNT($A$2:A3851)+1)</f>
        <v/>
      </c>
    </row>
    <row r="3853" spans="1:1">
      <c r="A3853" s="133" t="str">
        <f>IF(B3853="","",COUNT($A$2:A3852)+1)</f>
        <v/>
      </c>
    </row>
    <row r="3854" spans="1:1">
      <c r="A3854" s="133" t="str">
        <f>IF(B3854="","",COUNT($A$2:A3853)+1)</f>
        <v/>
      </c>
    </row>
    <row r="3855" spans="1:1">
      <c r="A3855" s="133" t="str">
        <f>IF(B3855="","",COUNT($A$2:A3854)+1)</f>
        <v/>
      </c>
    </row>
    <row r="3856" spans="1:1">
      <c r="A3856" s="133" t="str">
        <f>IF(B3856="","",COUNT($A$2:A3855)+1)</f>
        <v/>
      </c>
    </row>
    <row r="3857" spans="1:1">
      <c r="A3857" s="133" t="str">
        <f>IF(B3857="","",COUNT($A$2:A3856)+1)</f>
        <v/>
      </c>
    </row>
    <row r="3858" spans="1:1">
      <c r="A3858" s="133" t="str">
        <f>IF(B3858="","",COUNT($A$2:A3857)+1)</f>
        <v/>
      </c>
    </row>
    <row r="3859" spans="1:1">
      <c r="A3859" s="133" t="str">
        <f>IF(B3859="","",COUNT($A$2:A3858)+1)</f>
        <v/>
      </c>
    </row>
    <row r="3860" spans="1:1">
      <c r="A3860" s="133" t="str">
        <f>IF(B3860="","",COUNT($A$2:A3859)+1)</f>
        <v/>
      </c>
    </row>
    <row r="3861" spans="1:1">
      <c r="A3861" s="133" t="str">
        <f>IF(B3861="","",COUNT($A$2:A3860)+1)</f>
        <v/>
      </c>
    </row>
    <row r="3862" spans="1:1">
      <c r="A3862" s="133" t="str">
        <f>IF(B3862="","",COUNT($A$2:A3861)+1)</f>
        <v/>
      </c>
    </row>
    <row r="3863" spans="1:1">
      <c r="A3863" s="133" t="str">
        <f>IF(B3863="","",COUNT($A$2:A3862)+1)</f>
        <v/>
      </c>
    </row>
    <row r="3864" spans="1:1">
      <c r="A3864" s="133" t="str">
        <f>IF(B3864="","",COUNT($A$2:A3863)+1)</f>
        <v/>
      </c>
    </row>
    <row r="3865" spans="1:1">
      <c r="A3865" s="133" t="str">
        <f>IF(B3865="","",COUNT($A$2:A3864)+1)</f>
        <v/>
      </c>
    </row>
    <row r="3866" spans="1:1">
      <c r="A3866" s="133" t="str">
        <f>IF(B3866="","",COUNT($A$2:A3865)+1)</f>
        <v/>
      </c>
    </row>
    <row r="3867" spans="1:1">
      <c r="A3867" s="133" t="str">
        <f>IF(B3867="","",COUNT($A$2:A3866)+1)</f>
        <v/>
      </c>
    </row>
    <row r="3868" spans="1:1">
      <c r="A3868" s="133" t="str">
        <f>IF(B3868="","",COUNT($A$2:A3867)+1)</f>
        <v/>
      </c>
    </row>
    <row r="3869" spans="1:1">
      <c r="A3869" s="133" t="str">
        <f>IF(B3869="","",COUNT($A$2:A3868)+1)</f>
        <v/>
      </c>
    </row>
    <row r="3870" spans="1:1">
      <c r="A3870" s="133" t="str">
        <f>IF(B3870="","",COUNT($A$2:A3869)+1)</f>
        <v/>
      </c>
    </row>
    <row r="3871" spans="1:1">
      <c r="A3871" s="133" t="str">
        <f>IF(B3871="","",COUNT($A$2:A3870)+1)</f>
        <v/>
      </c>
    </row>
    <row r="3872" spans="1:1">
      <c r="A3872" s="133" t="str">
        <f>IF(B3872="","",COUNT($A$2:A3871)+1)</f>
        <v/>
      </c>
    </row>
    <row r="3873" spans="1:1">
      <c r="A3873" s="133" t="str">
        <f>IF(B3873="","",COUNT($A$2:A3872)+1)</f>
        <v/>
      </c>
    </row>
    <row r="3874" spans="1:1">
      <c r="A3874" s="133" t="str">
        <f>IF(B3874="","",COUNT($A$2:A3873)+1)</f>
        <v/>
      </c>
    </row>
    <row r="3875" spans="1:1">
      <c r="A3875" s="133" t="str">
        <f>IF(B3875="","",COUNT($A$2:A3874)+1)</f>
        <v/>
      </c>
    </row>
    <row r="3876" spans="1:1">
      <c r="A3876" s="133" t="str">
        <f>IF(B3876="","",COUNT($A$2:A3875)+1)</f>
        <v/>
      </c>
    </row>
    <row r="3877" spans="1:1">
      <c r="A3877" s="133" t="str">
        <f>IF(B3877="","",COUNT($A$2:A3876)+1)</f>
        <v/>
      </c>
    </row>
    <row r="3878" spans="1:1">
      <c r="A3878" s="133" t="str">
        <f>IF(B3878="","",COUNT($A$2:A3877)+1)</f>
        <v/>
      </c>
    </row>
    <row r="3879" spans="1:1">
      <c r="A3879" s="133" t="str">
        <f>IF(B3879="","",COUNT($A$2:A3878)+1)</f>
        <v/>
      </c>
    </row>
    <row r="3880" spans="1:1">
      <c r="A3880" s="133" t="str">
        <f>IF(B3880="","",COUNT($A$2:A3879)+1)</f>
        <v/>
      </c>
    </row>
    <row r="3881" spans="1:1">
      <c r="A3881" s="133" t="str">
        <f>IF(B3881="","",COUNT($A$2:A3880)+1)</f>
        <v/>
      </c>
    </row>
    <row r="3882" spans="1:1">
      <c r="A3882" s="133" t="str">
        <f>IF(B3882="","",COUNT($A$2:A3881)+1)</f>
        <v/>
      </c>
    </row>
    <row r="3883" spans="1:1">
      <c r="A3883" s="133" t="str">
        <f>IF(B3883="","",COUNT($A$2:A3882)+1)</f>
        <v/>
      </c>
    </row>
    <row r="3884" spans="1:1">
      <c r="A3884" s="133" t="str">
        <f>IF(B3884="","",COUNT($A$2:A3883)+1)</f>
        <v/>
      </c>
    </row>
    <row r="3885" spans="1:1">
      <c r="A3885" s="133" t="str">
        <f>IF(B3885="","",COUNT($A$2:A3884)+1)</f>
        <v/>
      </c>
    </row>
    <row r="3886" spans="1:1">
      <c r="A3886" s="133" t="str">
        <f>IF(B3886="","",COUNT($A$2:A3885)+1)</f>
        <v/>
      </c>
    </row>
    <row r="3887" spans="1:1">
      <c r="A3887" s="133" t="str">
        <f>IF(B3887="","",COUNT($A$2:A3886)+1)</f>
        <v/>
      </c>
    </row>
    <row r="3888" spans="1:1">
      <c r="A3888" s="133" t="str">
        <f>IF(B3888="","",COUNT($A$2:A3887)+1)</f>
        <v/>
      </c>
    </row>
    <row r="3889" spans="1:1">
      <c r="A3889" s="133" t="str">
        <f>IF(B3889="","",COUNT($A$2:A3888)+1)</f>
        <v/>
      </c>
    </row>
    <row r="3890" spans="1:1">
      <c r="A3890" s="133" t="str">
        <f>IF(B3890="","",COUNT($A$2:A3889)+1)</f>
        <v/>
      </c>
    </row>
    <row r="3891" spans="1:1">
      <c r="A3891" s="133" t="str">
        <f>IF(B3891="","",COUNT($A$2:A3890)+1)</f>
        <v/>
      </c>
    </row>
    <row r="3892" spans="1:1">
      <c r="A3892" s="133" t="str">
        <f>IF(B3892="","",COUNT($A$2:A3891)+1)</f>
        <v/>
      </c>
    </row>
    <row r="3893" spans="1:1">
      <c r="A3893" s="133" t="str">
        <f>IF(B3893="","",COUNT($A$2:A3892)+1)</f>
        <v/>
      </c>
    </row>
    <row r="3894" spans="1:1">
      <c r="A3894" s="133" t="str">
        <f>IF(B3894="","",COUNT($A$2:A3893)+1)</f>
        <v/>
      </c>
    </row>
    <row r="3895" spans="1:1">
      <c r="A3895" s="133" t="str">
        <f>IF(B3895="","",COUNT($A$2:A3894)+1)</f>
        <v/>
      </c>
    </row>
    <row r="3896" spans="1:1">
      <c r="A3896" s="133" t="str">
        <f>IF(B3896="","",COUNT($A$2:A3895)+1)</f>
        <v/>
      </c>
    </row>
    <row r="3897" spans="1:1">
      <c r="A3897" s="133" t="str">
        <f>IF(B3897="","",COUNT($A$2:A3896)+1)</f>
        <v/>
      </c>
    </row>
    <row r="3898" spans="1:1">
      <c r="A3898" s="133" t="str">
        <f>IF(B3898="","",COUNT($A$2:A3897)+1)</f>
        <v/>
      </c>
    </row>
    <row r="3899" spans="1:1">
      <c r="A3899" s="133" t="str">
        <f>IF(B3899="","",COUNT($A$2:A3898)+1)</f>
        <v/>
      </c>
    </row>
    <row r="3900" spans="1:1">
      <c r="A3900" s="133" t="str">
        <f>IF(B3900="","",COUNT($A$2:A3899)+1)</f>
        <v/>
      </c>
    </row>
    <row r="3901" spans="1:1">
      <c r="A3901" s="133" t="str">
        <f>IF(B3901="","",COUNT($A$2:A3900)+1)</f>
        <v/>
      </c>
    </row>
    <row r="3902" spans="1:1">
      <c r="A3902" s="133" t="str">
        <f>IF(B3902="","",COUNT($A$2:A3901)+1)</f>
        <v/>
      </c>
    </row>
    <row r="3903" spans="1:1">
      <c r="A3903" s="133" t="str">
        <f>IF(B3903="","",COUNT($A$2:A3902)+1)</f>
        <v/>
      </c>
    </row>
    <row r="3904" spans="1:1">
      <c r="A3904" s="133" t="str">
        <f>IF(B3904="","",COUNT($A$2:A3903)+1)</f>
        <v/>
      </c>
    </row>
    <row r="3905" spans="1:1">
      <c r="A3905" s="133" t="str">
        <f>IF(B3905="","",COUNT($A$2:A3904)+1)</f>
        <v/>
      </c>
    </row>
    <row r="3906" spans="1:1">
      <c r="A3906" s="133" t="str">
        <f>IF(B3906="","",COUNT($A$2:A3905)+1)</f>
        <v/>
      </c>
    </row>
    <row r="3907" spans="1:1">
      <c r="A3907" s="133" t="str">
        <f>IF(B3907="","",COUNT($A$2:A3906)+1)</f>
        <v/>
      </c>
    </row>
    <row r="3908" spans="1:1">
      <c r="A3908" s="133" t="str">
        <f>IF(B3908="","",COUNT($A$2:A3907)+1)</f>
        <v/>
      </c>
    </row>
    <row r="3909" spans="1:1">
      <c r="A3909" s="133" t="str">
        <f>IF(B3909="","",COUNT($A$2:A3908)+1)</f>
        <v/>
      </c>
    </row>
    <row r="3910" spans="1:1">
      <c r="A3910" s="133" t="str">
        <f>IF(B3910="","",COUNT($A$2:A3909)+1)</f>
        <v/>
      </c>
    </row>
    <row r="3911" spans="1:1">
      <c r="A3911" s="133" t="str">
        <f>IF(B3911="","",COUNT($A$2:A3910)+1)</f>
        <v/>
      </c>
    </row>
    <row r="3912" spans="1:1">
      <c r="A3912" s="133" t="str">
        <f>IF(B3912="","",COUNT($A$2:A3911)+1)</f>
        <v/>
      </c>
    </row>
    <row r="3913" spans="1:1">
      <c r="A3913" s="133" t="str">
        <f>IF(B3913="","",COUNT($A$2:A3912)+1)</f>
        <v/>
      </c>
    </row>
    <row r="3914" spans="1:1">
      <c r="A3914" s="133" t="str">
        <f>IF(B3914="","",COUNT($A$2:A3913)+1)</f>
        <v/>
      </c>
    </row>
    <row r="3915" spans="1:1">
      <c r="A3915" s="133" t="str">
        <f>IF(B3915="","",COUNT($A$2:A3914)+1)</f>
        <v/>
      </c>
    </row>
    <row r="3916" spans="1:1">
      <c r="A3916" s="133" t="str">
        <f>IF(B3916="","",COUNT($A$2:A3915)+1)</f>
        <v/>
      </c>
    </row>
    <row r="3917" spans="1:1">
      <c r="A3917" s="133" t="str">
        <f>IF(B3917="","",COUNT($A$2:A3916)+1)</f>
        <v/>
      </c>
    </row>
    <row r="3918" spans="1:1">
      <c r="A3918" s="133" t="str">
        <f>IF(B3918="","",COUNT($A$2:A3917)+1)</f>
        <v/>
      </c>
    </row>
    <row r="3919" spans="1:1">
      <c r="A3919" s="133" t="str">
        <f>IF(B3919="","",COUNT($A$2:A3918)+1)</f>
        <v/>
      </c>
    </row>
    <row r="3920" spans="1:1">
      <c r="A3920" s="133" t="str">
        <f>IF(B3920="","",COUNT($A$2:A3919)+1)</f>
        <v/>
      </c>
    </row>
    <row r="3921" spans="1:1">
      <c r="A3921" s="133" t="str">
        <f>IF(B3921="","",COUNT($A$2:A3920)+1)</f>
        <v/>
      </c>
    </row>
    <row r="3922" spans="1:1">
      <c r="A3922" s="133" t="str">
        <f>IF(B3922="","",COUNT($A$2:A3921)+1)</f>
        <v/>
      </c>
    </row>
    <row r="3923" spans="1:1">
      <c r="A3923" s="133" t="str">
        <f>IF(B3923="","",COUNT($A$2:A3922)+1)</f>
        <v/>
      </c>
    </row>
    <row r="3924" spans="1:1">
      <c r="A3924" s="133" t="str">
        <f>IF(B3924="","",COUNT($A$2:A3923)+1)</f>
        <v/>
      </c>
    </row>
    <row r="3925" spans="1:1">
      <c r="A3925" s="133" t="str">
        <f>IF(B3925="","",COUNT($A$2:A3924)+1)</f>
        <v/>
      </c>
    </row>
    <row r="3926" spans="1:1">
      <c r="A3926" s="133" t="str">
        <f>IF(B3926="","",COUNT($A$2:A3925)+1)</f>
        <v/>
      </c>
    </row>
    <row r="3927" spans="1:1">
      <c r="A3927" s="133" t="str">
        <f>IF(B3927="","",COUNT($A$2:A3926)+1)</f>
        <v/>
      </c>
    </row>
    <row r="3928" spans="1:1">
      <c r="A3928" s="133" t="str">
        <f>IF(B3928="","",COUNT($A$2:A3927)+1)</f>
        <v/>
      </c>
    </row>
    <row r="3929" spans="1:1">
      <c r="A3929" s="133" t="str">
        <f>IF(B3929="","",COUNT($A$2:A3928)+1)</f>
        <v/>
      </c>
    </row>
    <row r="3930" spans="1:1">
      <c r="A3930" s="133" t="str">
        <f>IF(B3930="","",COUNT($A$2:A3929)+1)</f>
        <v/>
      </c>
    </row>
    <row r="3931" spans="1:1">
      <c r="A3931" s="133" t="str">
        <f>IF(B3931="","",COUNT($A$2:A3930)+1)</f>
        <v/>
      </c>
    </row>
    <row r="3932" spans="1:1">
      <c r="A3932" s="133" t="str">
        <f>IF(B3932="","",COUNT($A$2:A3931)+1)</f>
        <v/>
      </c>
    </row>
    <row r="3933" spans="1:1">
      <c r="A3933" s="133" t="str">
        <f>IF(B3933="","",COUNT($A$2:A3932)+1)</f>
        <v/>
      </c>
    </row>
    <row r="3934" spans="1:1">
      <c r="A3934" s="133" t="str">
        <f>IF(B3934="","",COUNT($A$2:A3933)+1)</f>
        <v/>
      </c>
    </row>
    <row r="3935" spans="1:1">
      <c r="A3935" s="133" t="str">
        <f>IF(B3935="","",COUNT($A$2:A3934)+1)</f>
        <v/>
      </c>
    </row>
    <row r="3936" spans="1:1">
      <c r="A3936" s="133" t="str">
        <f>IF(B3936="","",COUNT($A$2:A3935)+1)</f>
        <v/>
      </c>
    </row>
    <row r="3937" spans="1:1">
      <c r="A3937" s="133" t="str">
        <f>IF(B3937="","",COUNT($A$2:A3936)+1)</f>
        <v/>
      </c>
    </row>
    <row r="3938" spans="1:1">
      <c r="A3938" s="133" t="str">
        <f>IF(B3938="","",COUNT($A$2:A3937)+1)</f>
        <v/>
      </c>
    </row>
    <row r="3939" spans="1:1">
      <c r="A3939" s="133" t="str">
        <f>IF(B3939="","",COUNT($A$2:A3938)+1)</f>
        <v/>
      </c>
    </row>
    <row r="3940" spans="1:1">
      <c r="A3940" s="133" t="str">
        <f>IF(B3940="","",COUNT($A$2:A3939)+1)</f>
        <v/>
      </c>
    </row>
    <row r="3941" spans="1:1">
      <c r="A3941" s="133" t="str">
        <f>IF(B3941="","",COUNT($A$2:A3940)+1)</f>
        <v/>
      </c>
    </row>
    <row r="3942" spans="1:1">
      <c r="A3942" s="133" t="str">
        <f>IF(B3942="","",COUNT($A$2:A3941)+1)</f>
        <v/>
      </c>
    </row>
    <row r="3943" spans="1:1">
      <c r="A3943" s="133" t="str">
        <f>IF(B3943="","",COUNT($A$2:A3942)+1)</f>
        <v/>
      </c>
    </row>
    <row r="3944" spans="1:1">
      <c r="A3944" s="133" t="str">
        <f>IF(B3944="","",COUNT($A$2:A3943)+1)</f>
        <v/>
      </c>
    </row>
    <row r="3945" spans="1:1">
      <c r="A3945" s="133" t="str">
        <f>IF(B3945="","",COUNT($A$2:A3944)+1)</f>
        <v/>
      </c>
    </row>
    <row r="3946" spans="1:1">
      <c r="A3946" s="133" t="str">
        <f>IF(B3946="","",COUNT($A$2:A3945)+1)</f>
        <v/>
      </c>
    </row>
    <row r="3947" spans="1:1">
      <c r="A3947" s="133" t="str">
        <f>IF(B3947="","",COUNT($A$2:A3946)+1)</f>
        <v/>
      </c>
    </row>
    <row r="3948" spans="1:1">
      <c r="A3948" s="133" t="str">
        <f>IF(B3948="","",COUNT($A$2:A3947)+1)</f>
        <v/>
      </c>
    </row>
    <row r="3949" spans="1:1">
      <c r="A3949" s="133" t="str">
        <f>IF(B3949="","",COUNT($A$2:A3948)+1)</f>
        <v/>
      </c>
    </row>
    <row r="3950" spans="1:1">
      <c r="A3950" s="133" t="str">
        <f>IF(B3950="","",COUNT($A$2:A3949)+1)</f>
        <v/>
      </c>
    </row>
    <row r="3951" spans="1:1">
      <c r="A3951" s="133" t="str">
        <f>IF(B3951="","",COUNT($A$2:A3950)+1)</f>
        <v/>
      </c>
    </row>
    <row r="3952" spans="1:1">
      <c r="A3952" s="133" t="str">
        <f>IF(B3952="","",COUNT($A$2:A3951)+1)</f>
        <v/>
      </c>
    </row>
    <row r="3953" spans="1:1">
      <c r="A3953" s="133" t="str">
        <f>IF(B3953="","",COUNT($A$2:A3952)+1)</f>
        <v/>
      </c>
    </row>
    <row r="3954" spans="1:1">
      <c r="A3954" s="133" t="str">
        <f>IF(B3954="","",COUNT($A$2:A3953)+1)</f>
        <v/>
      </c>
    </row>
    <row r="3955" spans="1:1">
      <c r="A3955" s="133" t="str">
        <f>IF(B3955="","",COUNT($A$2:A3954)+1)</f>
        <v/>
      </c>
    </row>
    <row r="3956" spans="1:1">
      <c r="A3956" s="133" t="str">
        <f>IF(B3956="","",COUNT($A$2:A3955)+1)</f>
        <v/>
      </c>
    </row>
    <row r="3957" spans="1:1">
      <c r="A3957" s="133" t="str">
        <f>IF(B3957="","",COUNT($A$2:A3956)+1)</f>
        <v/>
      </c>
    </row>
    <row r="3958" spans="1:1">
      <c r="A3958" s="133" t="str">
        <f>IF(B3958="","",COUNT($A$2:A3957)+1)</f>
        <v/>
      </c>
    </row>
    <row r="3959" spans="1:1">
      <c r="A3959" s="133" t="str">
        <f>IF(B3959="","",COUNT($A$2:A3958)+1)</f>
        <v/>
      </c>
    </row>
    <row r="3960" spans="1:1">
      <c r="A3960" s="133" t="str">
        <f>IF(B3960="","",COUNT($A$2:A3959)+1)</f>
        <v/>
      </c>
    </row>
    <row r="3961" spans="1:1">
      <c r="A3961" s="133" t="str">
        <f>IF(B3961="","",COUNT($A$2:A3960)+1)</f>
        <v/>
      </c>
    </row>
    <row r="3962" spans="1:1">
      <c r="A3962" s="133" t="str">
        <f>IF(B3962="","",COUNT($A$2:A3961)+1)</f>
        <v/>
      </c>
    </row>
    <row r="3963" spans="1:1">
      <c r="A3963" s="133" t="str">
        <f>IF(B3963="","",COUNT($A$2:A3962)+1)</f>
        <v/>
      </c>
    </row>
    <row r="3964" spans="1:1">
      <c r="A3964" s="133" t="str">
        <f>IF(B3964="","",COUNT($A$2:A3963)+1)</f>
        <v/>
      </c>
    </row>
    <row r="3965" spans="1:1">
      <c r="A3965" s="133" t="str">
        <f>IF(B3965="","",COUNT($A$2:A3964)+1)</f>
        <v/>
      </c>
    </row>
    <row r="3966" spans="1:1">
      <c r="A3966" s="133" t="str">
        <f>IF(B3966="","",COUNT($A$2:A3965)+1)</f>
        <v/>
      </c>
    </row>
    <row r="3967" spans="1:1">
      <c r="A3967" s="133" t="str">
        <f>IF(B3967="","",COUNT($A$2:A3966)+1)</f>
        <v/>
      </c>
    </row>
    <row r="3968" spans="1:1">
      <c r="A3968" s="133" t="str">
        <f>IF(B3968="","",COUNT($A$2:A3967)+1)</f>
        <v/>
      </c>
    </row>
    <row r="3969" spans="1:1">
      <c r="A3969" s="133" t="str">
        <f>IF(B3969="","",COUNT($A$2:A3968)+1)</f>
        <v/>
      </c>
    </row>
    <row r="3970" spans="1:1">
      <c r="A3970" s="133" t="str">
        <f>IF(B3970="","",COUNT($A$2:A3969)+1)</f>
        <v/>
      </c>
    </row>
    <row r="3971" spans="1:1">
      <c r="A3971" s="133" t="str">
        <f>IF(B3971="","",COUNT($A$2:A3970)+1)</f>
        <v/>
      </c>
    </row>
    <row r="3972" spans="1:1">
      <c r="A3972" s="133" t="str">
        <f>IF(B3972="","",COUNT($A$2:A3971)+1)</f>
        <v/>
      </c>
    </row>
    <row r="3973" spans="1:1">
      <c r="A3973" s="133" t="str">
        <f>IF(B3973="","",COUNT($A$2:A3972)+1)</f>
        <v/>
      </c>
    </row>
    <row r="3974" spans="1:1">
      <c r="A3974" s="133" t="str">
        <f>IF(B3974="","",COUNT($A$2:A3973)+1)</f>
        <v/>
      </c>
    </row>
    <row r="3975" spans="1:1">
      <c r="A3975" s="133" t="str">
        <f>IF(B3975="","",COUNT($A$2:A3974)+1)</f>
        <v/>
      </c>
    </row>
    <row r="3976" spans="1:1">
      <c r="A3976" s="133" t="str">
        <f>IF(B3976="","",COUNT($A$2:A3975)+1)</f>
        <v/>
      </c>
    </row>
    <row r="3977" spans="1:1">
      <c r="A3977" s="133" t="str">
        <f>IF(B3977="","",COUNT($A$2:A3976)+1)</f>
        <v/>
      </c>
    </row>
    <row r="3978" spans="1:1">
      <c r="A3978" s="133" t="str">
        <f>IF(B3978="","",COUNT($A$2:A3977)+1)</f>
        <v/>
      </c>
    </row>
    <row r="3979" spans="1:1">
      <c r="A3979" s="133" t="str">
        <f>IF(B3979="","",COUNT($A$2:A3978)+1)</f>
        <v/>
      </c>
    </row>
    <row r="3980" spans="1:1">
      <c r="A3980" s="133" t="str">
        <f>IF(B3980="","",COUNT($A$2:A3979)+1)</f>
        <v/>
      </c>
    </row>
    <row r="3981" spans="1:1">
      <c r="A3981" s="133" t="str">
        <f>IF(B3981="","",COUNT($A$2:A3980)+1)</f>
        <v/>
      </c>
    </row>
    <row r="3982" spans="1:1">
      <c r="A3982" s="133" t="str">
        <f>IF(B3982="","",COUNT($A$2:A3981)+1)</f>
        <v/>
      </c>
    </row>
    <row r="3983" spans="1:1">
      <c r="A3983" s="133" t="str">
        <f>IF(B3983="","",COUNT($A$2:A3982)+1)</f>
        <v/>
      </c>
    </row>
    <row r="3984" spans="1:1">
      <c r="A3984" s="133" t="str">
        <f>IF(B3984="","",COUNT($A$2:A3983)+1)</f>
        <v/>
      </c>
    </row>
    <row r="3985" spans="1:1">
      <c r="A3985" s="133" t="str">
        <f>IF(B3985="","",COUNT($A$2:A3984)+1)</f>
        <v/>
      </c>
    </row>
    <row r="3986" spans="1:1">
      <c r="A3986" s="133" t="str">
        <f>IF(B3986="","",COUNT($A$2:A3985)+1)</f>
        <v/>
      </c>
    </row>
    <row r="3987" spans="1:1">
      <c r="A3987" s="133" t="str">
        <f>IF(B3987="","",COUNT($A$2:A3986)+1)</f>
        <v/>
      </c>
    </row>
    <row r="3988" spans="1:1">
      <c r="A3988" s="133" t="str">
        <f>IF(B3988="","",COUNT($A$2:A3987)+1)</f>
        <v/>
      </c>
    </row>
    <row r="3989" spans="1:1">
      <c r="A3989" s="133" t="str">
        <f>IF(B3989="","",COUNT($A$2:A3988)+1)</f>
        <v/>
      </c>
    </row>
    <row r="3990" spans="1:1">
      <c r="A3990" s="133" t="str">
        <f>IF(B3990="","",COUNT($A$2:A3989)+1)</f>
        <v/>
      </c>
    </row>
    <row r="3991" spans="1:1">
      <c r="A3991" s="133" t="str">
        <f>IF(B3991="","",COUNT($A$2:A3990)+1)</f>
        <v/>
      </c>
    </row>
    <row r="3992" spans="1:1">
      <c r="A3992" s="133" t="str">
        <f>IF(B3992="","",COUNT($A$2:A3991)+1)</f>
        <v/>
      </c>
    </row>
    <row r="3993" spans="1:1">
      <c r="A3993" s="133" t="str">
        <f>IF(B3993="","",COUNT($A$2:A3992)+1)</f>
        <v/>
      </c>
    </row>
    <row r="3994" spans="1:1">
      <c r="A3994" s="133" t="str">
        <f>IF(B3994="","",COUNT($A$2:A3993)+1)</f>
        <v/>
      </c>
    </row>
    <row r="3995" spans="1:1">
      <c r="A3995" s="133" t="str">
        <f>IF(B3995="","",COUNT($A$2:A3994)+1)</f>
        <v/>
      </c>
    </row>
    <row r="3996" spans="1:1">
      <c r="A3996" s="133" t="str">
        <f>IF(B3996="","",COUNT($A$2:A3995)+1)</f>
        <v/>
      </c>
    </row>
    <row r="3997" spans="1:1">
      <c r="A3997" s="133" t="str">
        <f>IF(B3997="","",COUNT($A$2:A3996)+1)</f>
        <v/>
      </c>
    </row>
    <row r="3998" spans="1:1">
      <c r="A3998" s="133" t="str">
        <f>IF(B3998="","",COUNT($A$2:A3997)+1)</f>
        <v/>
      </c>
    </row>
    <row r="3999" spans="1:1">
      <c r="A3999" s="133" t="str">
        <f>IF(B3999="","",COUNT($A$2:A3998)+1)</f>
        <v/>
      </c>
    </row>
    <row r="4000" spans="1:1">
      <c r="A4000" s="133" t="str">
        <f>IF(B4000="","",COUNT($A$2:A3999)+1)</f>
        <v/>
      </c>
    </row>
    <row r="4001" spans="1:1">
      <c r="A4001" s="133" t="str">
        <f>IF(B4001="","",COUNT($A$2:A4000)+1)</f>
        <v/>
      </c>
    </row>
    <row r="4002" spans="1:1">
      <c r="A4002" s="133" t="str">
        <f>IF(B4002="","",COUNT($A$2:A4001)+1)</f>
        <v/>
      </c>
    </row>
    <row r="4003" spans="1:1">
      <c r="A4003" s="133" t="str">
        <f>IF(B4003="","",COUNT($A$2:A4002)+1)</f>
        <v/>
      </c>
    </row>
    <row r="4004" spans="1:1">
      <c r="A4004" s="133" t="str">
        <f>IF(B4004="","",COUNT($A$2:A4003)+1)</f>
        <v/>
      </c>
    </row>
    <row r="4005" spans="1:1">
      <c r="A4005" s="133" t="str">
        <f>IF(B4005="","",COUNT($A$2:A4004)+1)</f>
        <v/>
      </c>
    </row>
    <row r="4006" spans="1:1">
      <c r="A4006" s="133" t="str">
        <f>IF(B4006="","",COUNT($A$2:A4005)+1)</f>
        <v/>
      </c>
    </row>
    <row r="4007" spans="1:1">
      <c r="A4007" s="133" t="str">
        <f>IF(B4007="","",COUNT($A$2:A4006)+1)</f>
        <v/>
      </c>
    </row>
    <row r="4008" spans="1:1">
      <c r="A4008" s="133" t="str">
        <f>IF(B4008="","",COUNT($A$2:A4007)+1)</f>
        <v/>
      </c>
    </row>
    <row r="4009" spans="1:1">
      <c r="A4009" s="133" t="str">
        <f>IF(B4009="","",COUNT($A$2:A4008)+1)</f>
        <v/>
      </c>
    </row>
    <row r="4010" spans="1:1">
      <c r="A4010" s="133" t="str">
        <f>IF(B4010="","",COUNT($A$2:A4009)+1)</f>
        <v/>
      </c>
    </row>
    <row r="4011" spans="1:1">
      <c r="A4011" s="133" t="str">
        <f>IF(B4011="","",COUNT($A$2:A4010)+1)</f>
        <v/>
      </c>
    </row>
    <row r="4012" spans="1:1">
      <c r="A4012" s="133" t="str">
        <f>IF(B4012="","",COUNT($A$2:A4011)+1)</f>
        <v/>
      </c>
    </row>
    <row r="4013" spans="1:1">
      <c r="A4013" s="133" t="str">
        <f>IF(B4013="","",COUNT($A$2:A4012)+1)</f>
        <v/>
      </c>
    </row>
    <row r="4014" spans="1:1">
      <c r="A4014" s="133" t="str">
        <f>IF(B4014="","",COUNT($A$2:A4013)+1)</f>
        <v/>
      </c>
    </row>
    <row r="4015" spans="1:1">
      <c r="A4015" s="133" t="str">
        <f>IF(B4015="","",COUNT($A$2:A4014)+1)</f>
        <v/>
      </c>
    </row>
    <row r="4016" spans="1:1">
      <c r="A4016" s="133" t="str">
        <f>IF(B4016="","",COUNT($A$2:A4015)+1)</f>
        <v/>
      </c>
    </row>
    <row r="4017" spans="1:1">
      <c r="A4017" s="133" t="str">
        <f>IF(B4017="","",COUNT($A$2:A4016)+1)</f>
        <v/>
      </c>
    </row>
    <row r="4018" spans="1:1">
      <c r="A4018" s="133" t="str">
        <f>IF(B4018="","",COUNT($A$2:A4017)+1)</f>
        <v/>
      </c>
    </row>
    <row r="4019" spans="1:1">
      <c r="A4019" s="133" t="str">
        <f>IF(B4019="","",COUNT($A$2:A4018)+1)</f>
        <v/>
      </c>
    </row>
    <row r="4020" spans="1:1">
      <c r="A4020" s="133" t="str">
        <f>IF(B4020="","",COUNT($A$2:A4019)+1)</f>
        <v/>
      </c>
    </row>
    <row r="4021" spans="1:1">
      <c r="A4021" s="133" t="str">
        <f>IF(B4021="","",COUNT($A$2:A4020)+1)</f>
        <v/>
      </c>
    </row>
    <row r="4022" spans="1:1">
      <c r="A4022" s="133" t="str">
        <f>IF(B4022="","",COUNT($A$2:A4021)+1)</f>
        <v/>
      </c>
    </row>
    <row r="4023" spans="1:1">
      <c r="A4023" s="133" t="str">
        <f>IF(B4023="","",COUNT($A$2:A4022)+1)</f>
        <v/>
      </c>
    </row>
    <row r="4024" spans="1:1">
      <c r="A4024" s="133" t="str">
        <f>IF(B4024="","",COUNT($A$2:A4023)+1)</f>
        <v/>
      </c>
    </row>
    <row r="4025" spans="1:1">
      <c r="A4025" s="133" t="str">
        <f>IF(B4025="","",COUNT($A$2:A4024)+1)</f>
        <v/>
      </c>
    </row>
    <row r="4026" spans="1:1">
      <c r="A4026" s="133" t="str">
        <f>IF(B4026="","",COUNT($A$2:A4025)+1)</f>
        <v/>
      </c>
    </row>
    <row r="4027" spans="1:1">
      <c r="A4027" s="133" t="str">
        <f>IF(B4027="","",COUNT($A$2:A4026)+1)</f>
        <v/>
      </c>
    </row>
    <row r="4028" spans="1:1">
      <c r="A4028" s="133" t="str">
        <f>IF(B4028="","",COUNT($A$2:A4027)+1)</f>
        <v/>
      </c>
    </row>
    <row r="4029" spans="1:1">
      <c r="A4029" s="133" t="str">
        <f>IF(B4029="","",COUNT($A$2:A4028)+1)</f>
        <v/>
      </c>
    </row>
    <row r="4030" spans="1:1">
      <c r="A4030" s="133" t="str">
        <f>IF(B4030="","",COUNT($A$2:A4029)+1)</f>
        <v/>
      </c>
    </row>
    <row r="4031" spans="1:1">
      <c r="A4031" s="133" t="str">
        <f>IF(B4031="","",COUNT($A$2:A4030)+1)</f>
        <v/>
      </c>
    </row>
    <row r="4032" spans="1:1">
      <c r="A4032" s="133" t="str">
        <f>IF(B4032="","",COUNT($A$2:A4031)+1)</f>
        <v/>
      </c>
    </row>
    <row r="4033" spans="1:1">
      <c r="A4033" s="133" t="str">
        <f>IF(B4033="","",COUNT($A$2:A4032)+1)</f>
        <v/>
      </c>
    </row>
    <row r="4034" spans="1:1">
      <c r="A4034" s="133" t="str">
        <f>IF(B4034="","",COUNT($A$2:A4033)+1)</f>
        <v/>
      </c>
    </row>
    <row r="4035" spans="1:1">
      <c r="A4035" s="133" t="str">
        <f>IF(B4035="","",COUNT($A$2:A4034)+1)</f>
        <v/>
      </c>
    </row>
    <row r="4036" spans="1:1">
      <c r="A4036" s="133" t="str">
        <f>IF(B4036="","",COUNT($A$2:A4035)+1)</f>
        <v/>
      </c>
    </row>
    <row r="4037" spans="1:1">
      <c r="A4037" s="133" t="str">
        <f>IF(B4037="","",COUNT($A$2:A4036)+1)</f>
        <v/>
      </c>
    </row>
    <row r="4038" spans="1:1">
      <c r="A4038" s="133" t="str">
        <f>IF(B4038="","",COUNT($A$2:A4037)+1)</f>
        <v/>
      </c>
    </row>
    <row r="4039" spans="1:1">
      <c r="A4039" s="133" t="str">
        <f>IF(B4039="","",COUNT($A$2:A4038)+1)</f>
        <v/>
      </c>
    </row>
    <row r="4040" spans="1:1">
      <c r="A4040" s="133" t="str">
        <f>IF(B4040="","",COUNT($A$2:A4039)+1)</f>
        <v/>
      </c>
    </row>
    <row r="4041" spans="1:1">
      <c r="A4041" s="133" t="str">
        <f>IF(B4041="","",COUNT($A$2:A4040)+1)</f>
        <v/>
      </c>
    </row>
    <row r="4042" spans="1:1">
      <c r="A4042" s="133" t="str">
        <f>IF(B4042="","",COUNT($A$2:A4041)+1)</f>
        <v/>
      </c>
    </row>
    <row r="4043" spans="1:1">
      <c r="A4043" s="133" t="str">
        <f>IF(B4043="","",COUNT($A$2:A4042)+1)</f>
        <v/>
      </c>
    </row>
    <row r="4044" spans="1:1">
      <c r="A4044" s="133" t="str">
        <f>IF(B4044="","",COUNT($A$2:A4043)+1)</f>
        <v/>
      </c>
    </row>
    <row r="4045" spans="1:1">
      <c r="A4045" s="133" t="str">
        <f>IF(B4045="","",COUNT($A$2:A4044)+1)</f>
        <v/>
      </c>
    </row>
    <row r="4046" spans="1:1">
      <c r="A4046" s="133" t="str">
        <f>IF(B4046="","",COUNT($A$2:A4045)+1)</f>
        <v/>
      </c>
    </row>
    <row r="4047" spans="1:1">
      <c r="A4047" s="133" t="str">
        <f>IF(B4047="","",COUNT($A$2:A4046)+1)</f>
        <v/>
      </c>
    </row>
    <row r="4048" spans="1:1">
      <c r="A4048" s="133" t="str">
        <f>IF(B4048="","",COUNT($A$2:A4047)+1)</f>
        <v/>
      </c>
    </row>
    <row r="4049" spans="1:1">
      <c r="A4049" s="133" t="str">
        <f>IF(B4049="","",COUNT($A$2:A4048)+1)</f>
        <v/>
      </c>
    </row>
    <row r="4050" spans="1:1">
      <c r="A4050" s="133" t="str">
        <f>IF(B4050="","",COUNT($A$2:A4049)+1)</f>
        <v/>
      </c>
    </row>
    <row r="4051" spans="1:1">
      <c r="A4051" s="133" t="str">
        <f>IF(B4051="","",COUNT($A$2:A4050)+1)</f>
        <v/>
      </c>
    </row>
    <row r="4052" spans="1:1">
      <c r="A4052" s="133" t="str">
        <f>IF(B4052="","",COUNT($A$2:A4051)+1)</f>
        <v/>
      </c>
    </row>
    <row r="4053" spans="1:1">
      <c r="A4053" s="133" t="str">
        <f>IF(B4053="","",COUNT($A$2:A4052)+1)</f>
        <v/>
      </c>
    </row>
    <row r="4054" spans="1:1">
      <c r="A4054" s="133" t="str">
        <f>IF(B4054="","",COUNT($A$2:A4053)+1)</f>
        <v/>
      </c>
    </row>
    <row r="4055" spans="1:1">
      <c r="A4055" s="133" t="str">
        <f>IF(B4055="","",COUNT($A$2:A4054)+1)</f>
        <v/>
      </c>
    </row>
    <row r="4056" spans="1:1">
      <c r="A4056" s="133" t="str">
        <f>IF(B4056="","",COUNT($A$2:A4055)+1)</f>
        <v/>
      </c>
    </row>
    <row r="4057" spans="1:1">
      <c r="A4057" s="133" t="str">
        <f>IF(B4057="","",COUNT($A$2:A4056)+1)</f>
        <v/>
      </c>
    </row>
    <row r="4058" spans="1:1">
      <c r="A4058" s="133" t="str">
        <f>IF(B4058="","",COUNT($A$2:A4057)+1)</f>
        <v/>
      </c>
    </row>
    <row r="4059" spans="1:1">
      <c r="A4059" s="133" t="str">
        <f>IF(B4059="","",COUNT($A$2:A4058)+1)</f>
        <v/>
      </c>
    </row>
    <row r="4060" spans="1:1">
      <c r="A4060" s="133" t="str">
        <f>IF(B4060="","",COUNT($A$2:A4059)+1)</f>
        <v/>
      </c>
    </row>
    <row r="4061" spans="1:1">
      <c r="A4061" s="133" t="str">
        <f>IF(B4061="","",COUNT($A$2:A4060)+1)</f>
        <v/>
      </c>
    </row>
    <row r="4062" spans="1:1">
      <c r="A4062" s="133" t="str">
        <f>IF(B4062="","",COUNT($A$2:A4061)+1)</f>
        <v/>
      </c>
    </row>
    <row r="4063" spans="1:1">
      <c r="A4063" s="133" t="str">
        <f>IF(B4063="","",COUNT($A$2:A4062)+1)</f>
        <v/>
      </c>
    </row>
    <row r="4064" spans="1:1">
      <c r="A4064" s="133" t="str">
        <f>IF(B4064="","",COUNT($A$2:A4063)+1)</f>
        <v/>
      </c>
    </row>
    <row r="4065" spans="1:1">
      <c r="A4065" s="133" t="str">
        <f>IF(B4065="","",COUNT($A$2:A4064)+1)</f>
        <v/>
      </c>
    </row>
    <row r="4066" spans="1:1">
      <c r="A4066" s="133" t="str">
        <f>IF(B4066="","",COUNT($A$2:A4065)+1)</f>
        <v/>
      </c>
    </row>
    <row r="4067" spans="1:1">
      <c r="A4067" s="133" t="str">
        <f>IF(B4067="","",COUNT($A$2:A4066)+1)</f>
        <v/>
      </c>
    </row>
    <row r="4068" spans="1:1">
      <c r="A4068" s="133" t="str">
        <f>IF(B4068="","",COUNT($A$2:A4067)+1)</f>
        <v/>
      </c>
    </row>
    <row r="4069" spans="1:1">
      <c r="A4069" s="133" t="str">
        <f>IF(B4069="","",COUNT($A$2:A4068)+1)</f>
        <v/>
      </c>
    </row>
    <row r="4070" spans="1:1">
      <c r="A4070" s="133" t="str">
        <f>IF(B4070="","",COUNT($A$2:A4069)+1)</f>
        <v/>
      </c>
    </row>
    <row r="4071" spans="1:1">
      <c r="A4071" s="133" t="str">
        <f>IF(B4071="","",COUNT($A$2:A4070)+1)</f>
        <v/>
      </c>
    </row>
    <row r="4072" spans="1:1">
      <c r="A4072" s="133" t="str">
        <f>IF(B4072="","",COUNT($A$2:A4071)+1)</f>
        <v/>
      </c>
    </row>
    <row r="4073" spans="1:1">
      <c r="A4073" s="133" t="str">
        <f>IF(B4073="","",COUNT($A$2:A4072)+1)</f>
        <v/>
      </c>
    </row>
    <row r="4074" spans="1:1">
      <c r="A4074" s="133" t="str">
        <f>IF(B4074="","",COUNT($A$2:A4073)+1)</f>
        <v/>
      </c>
    </row>
    <row r="4075" spans="1:1">
      <c r="A4075" s="133" t="str">
        <f>IF(B4075="","",COUNT($A$2:A4074)+1)</f>
        <v/>
      </c>
    </row>
    <row r="4076" spans="1:1">
      <c r="A4076" s="133" t="str">
        <f>IF(B4076="","",COUNT($A$2:A4075)+1)</f>
        <v/>
      </c>
    </row>
    <row r="4077" spans="1:1">
      <c r="A4077" s="133" t="str">
        <f>IF(B4077="","",COUNT($A$2:A4076)+1)</f>
        <v/>
      </c>
    </row>
    <row r="4078" spans="1:1">
      <c r="A4078" s="133" t="str">
        <f>IF(B4078="","",COUNT($A$2:A4077)+1)</f>
        <v/>
      </c>
    </row>
    <row r="4079" spans="1:1">
      <c r="A4079" s="133" t="str">
        <f>IF(B4079="","",COUNT($A$2:A4078)+1)</f>
        <v/>
      </c>
    </row>
    <row r="4080" spans="1:1">
      <c r="A4080" s="133" t="str">
        <f>IF(B4080="","",COUNT($A$2:A4079)+1)</f>
        <v/>
      </c>
    </row>
    <row r="4081" spans="1:1">
      <c r="A4081" s="133" t="str">
        <f>IF(B4081="","",COUNT($A$2:A4080)+1)</f>
        <v/>
      </c>
    </row>
    <row r="4082" spans="1:1">
      <c r="A4082" s="133" t="str">
        <f>IF(B4082="","",COUNT($A$2:A4081)+1)</f>
        <v/>
      </c>
    </row>
    <row r="4083" spans="1:1">
      <c r="A4083" s="133" t="str">
        <f>IF(B4083="","",COUNT($A$2:A4082)+1)</f>
        <v/>
      </c>
    </row>
    <row r="4084" spans="1:1">
      <c r="A4084" s="133" t="str">
        <f>IF(B4084="","",COUNT($A$2:A4083)+1)</f>
        <v/>
      </c>
    </row>
    <row r="4085" spans="1:1">
      <c r="A4085" s="133" t="str">
        <f>IF(B4085="","",COUNT($A$2:A4084)+1)</f>
        <v/>
      </c>
    </row>
    <row r="4086" spans="1:1">
      <c r="A4086" s="133" t="str">
        <f>IF(B4086="","",COUNT($A$2:A4085)+1)</f>
        <v/>
      </c>
    </row>
    <row r="4087" spans="1:1">
      <c r="A4087" s="133" t="str">
        <f>IF(B4087="","",COUNT($A$2:A4086)+1)</f>
        <v/>
      </c>
    </row>
    <row r="4088" spans="1:1">
      <c r="A4088" s="133" t="str">
        <f>IF(B4088="","",COUNT($A$2:A4087)+1)</f>
        <v/>
      </c>
    </row>
    <row r="4089" spans="1:1">
      <c r="A4089" s="133" t="str">
        <f>IF(B4089="","",COUNT($A$2:A4088)+1)</f>
        <v/>
      </c>
    </row>
    <row r="4090" spans="1:1">
      <c r="A4090" s="133" t="str">
        <f>IF(B4090="","",COUNT($A$2:A4089)+1)</f>
        <v/>
      </c>
    </row>
    <row r="4091" spans="1:1">
      <c r="A4091" s="133" t="str">
        <f>IF(B4091="","",COUNT($A$2:A4090)+1)</f>
        <v/>
      </c>
    </row>
    <row r="4092" spans="1:1">
      <c r="A4092" s="133" t="str">
        <f>IF(B4092="","",COUNT($A$2:A4091)+1)</f>
        <v/>
      </c>
    </row>
    <row r="4093" spans="1:1">
      <c r="A4093" s="133" t="str">
        <f>IF(B4093="","",COUNT($A$2:A4092)+1)</f>
        <v/>
      </c>
    </row>
    <row r="4094" spans="1:1">
      <c r="A4094" s="133" t="str">
        <f>IF(B4094="","",COUNT($A$2:A4093)+1)</f>
        <v/>
      </c>
    </row>
    <row r="4095" spans="1:1">
      <c r="A4095" s="133" t="str">
        <f>IF(B4095="","",COUNT($A$2:A4094)+1)</f>
        <v/>
      </c>
    </row>
    <row r="4096" spans="1:1">
      <c r="A4096" s="133" t="str">
        <f>IF(B4096="","",COUNT($A$2:A4095)+1)</f>
        <v/>
      </c>
    </row>
    <row r="4097" spans="1:1">
      <c r="A4097" s="133" t="str">
        <f>IF(B4097="","",COUNT($A$2:A4096)+1)</f>
        <v/>
      </c>
    </row>
    <row r="4098" spans="1:1">
      <c r="A4098" s="133" t="str">
        <f>IF(B4098="","",COUNT($A$2:A4097)+1)</f>
        <v/>
      </c>
    </row>
    <row r="4099" spans="1:1">
      <c r="A4099" s="133" t="str">
        <f>IF(B4099="","",COUNT($A$2:A4098)+1)</f>
        <v/>
      </c>
    </row>
    <row r="4100" spans="1:1">
      <c r="A4100" s="133" t="str">
        <f>IF(B4100="","",COUNT($A$2:A4099)+1)</f>
        <v/>
      </c>
    </row>
    <row r="4101" spans="1:1">
      <c r="A4101" s="133" t="str">
        <f>IF(B4101="","",COUNT($A$2:A4100)+1)</f>
        <v/>
      </c>
    </row>
    <row r="4102" spans="1:1">
      <c r="A4102" s="133" t="str">
        <f>IF(B4102="","",COUNT($A$2:A4101)+1)</f>
        <v/>
      </c>
    </row>
    <row r="4103" spans="1:1">
      <c r="A4103" s="133" t="str">
        <f>IF(B4103="","",COUNT($A$2:A4102)+1)</f>
        <v/>
      </c>
    </row>
    <row r="4104" spans="1:1">
      <c r="A4104" s="133" t="str">
        <f>IF(B4104="","",COUNT($A$2:A4103)+1)</f>
        <v/>
      </c>
    </row>
    <row r="4105" spans="1:1">
      <c r="A4105" s="133" t="str">
        <f>IF(B4105="","",COUNT($A$2:A4104)+1)</f>
        <v/>
      </c>
    </row>
    <row r="4106" spans="1:1">
      <c r="A4106" s="133" t="str">
        <f>IF(B4106="","",COUNT($A$2:A4105)+1)</f>
        <v/>
      </c>
    </row>
    <row r="4107" spans="1:1">
      <c r="A4107" s="133" t="str">
        <f>IF(B4107="","",COUNT($A$2:A4106)+1)</f>
        <v/>
      </c>
    </row>
    <row r="4108" spans="1:1">
      <c r="A4108" s="133" t="str">
        <f>IF(B4108="","",COUNT($A$2:A4107)+1)</f>
        <v/>
      </c>
    </row>
    <row r="4109" spans="1:1">
      <c r="A4109" s="133" t="str">
        <f>IF(B4109="","",COUNT($A$2:A4108)+1)</f>
        <v/>
      </c>
    </row>
    <row r="4110" spans="1:1">
      <c r="A4110" s="133" t="str">
        <f>IF(B4110="","",COUNT($A$2:A4109)+1)</f>
        <v/>
      </c>
    </row>
    <row r="4111" spans="1:1">
      <c r="A4111" s="133" t="str">
        <f>IF(B4111="","",COUNT($A$2:A4110)+1)</f>
        <v/>
      </c>
    </row>
    <row r="4112" spans="1:1">
      <c r="A4112" s="133" t="str">
        <f>IF(B4112="","",COUNT($A$2:A4111)+1)</f>
        <v/>
      </c>
    </row>
    <row r="4113" spans="1:1">
      <c r="A4113" s="133" t="str">
        <f>IF(B4113="","",COUNT($A$2:A4112)+1)</f>
        <v/>
      </c>
    </row>
    <row r="4114" spans="1:1">
      <c r="A4114" s="133" t="str">
        <f>IF(B4114="","",COUNT($A$2:A4113)+1)</f>
        <v/>
      </c>
    </row>
    <row r="4115" spans="1:1">
      <c r="A4115" s="133" t="str">
        <f>IF(B4115="","",COUNT($A$2:A4114)+1)</f>
        <v/>
      </c>
    </row>
    <row r="4116" spans="1:1">
      <c r="A4116" s="133" t="str">
        <f>IF(B4116="","",COUNT($A$2:A4115)+1)</f>
        <v/>
      </c>
    </row>
    <row r="4117" spans="1:1">
      <c r="A4117" s="133" t="str">
        <f>IF(B4117="","",COUNT($A$2:A4116)+1)</f>
        <v/>
      </c>
    </row>
    <row r="4118" spans="1:1">
      <c r="A4118" s="133" t="str">
        <f>IF(B4118="","",COUNT($A$2:A4117)+1)</f>
        <v/>
      </c>
    </row>
    <row r="4119" spans="1:1">
      <c r="A4119" s="133" t="str">
        <f>IF(B4119="","",COUNT($A$2:A4118)+1)</f>
        <v/>
      </c>
    </row>
    <row r="4120" spans="1:1">
      <c r="A4120" s="133" t="str">
        <f>IF(B4120="","",COUNT($A$2:A4119)+1)</f>
        <v/>
      </c>
    </row>
    <row r="4121" spans="1:1">
      <c r="A4121" s="133" t="str">
        <f>IF(B4121="","",COUNT($A$2:A4120)+1)</f>
        <v/>
      </c>
    </row>
    <row r="4122" spans="1:1">
      <c r="A4122" s="133" t="str">
        <f>IF(B4122="","",COUNT($A$2:A4121)+1)</f>
        <v/>
      </c>
    </row>
    <row r="4123" spans="1:1">
      <c r="A4123" s="133" t="str">
        <f>IF(B4123="","",COUNT($A$2:A4122)+1)</f>
        <v/>
      </c>
    </row>
    <row r="4124" spans="1:1">
      <c r="A4124" s="133" t="str">
        <f>IF(B4124="","",COUNT($A$2:A4123)+1)</f>
        <v/>
      </c>
    </row>
    <row r="4125" spans="1:1">
      <c r="A4125" s="133" t="str">
        <f>IF(B4125="","",COUNT($A$2:A4124)+1)</f>
        <v/>
      </c>
    </row>
    <row r="4126" spans="1:1">
      <c r="A4126" s="133" t="str">
        <f>IF(B4126="","",COUNT($A$2:A4125)+1)</f>
        <v/>
      </c>
    </row>
    <row r="4127" spans="1:1">
      <c r="A4127" s="133" t="str">
        <f>IF(B4127="","",COUNT($A$2:A4126)+1)</f>
        <v/>
      </c>
    </row>
    <row r="4128" spans="1:1">
      <c r="A4128" s="133" t="str">
        <f>IF(B4128="","",COUNT($A$2:A4127)+1)</f>
        <v/>
      </c>
    </row>
    <row r="4129" spans="1:1">
      <c r="A4129" s="133" t="str">
        <f>IF(B4129="","",COUNT($A$2:A4128)+1)</f>
        <v/>
      </c>
    </row>
    <row r="4130" spans="1:1">
      <c r="A4130" s="133" t="str">
        <f>IF(B4130="","",COUNT($A$2:A4129)+1)</f>
        <v/>
      </c>
    </row>
    <row r="4131" spans="1:1">
      <c r="A4131" s="133" t="str">
        <f>IF(B4131="","",COUNT($A$2:A4130)+1)</f>
        <v/>
      </c>
    </row>
    <row r="4132" spans="1:1">
      <c r="A4132" s="133" t="str">
        <f>IF(B4132="","",COUNT($A$2:A4131)+1)</f>
        <v/>
      </c>
    </row>
    <row r="4133" spans="1:1">
      <c r="A4133" s="133" t="str">
        <f>IF(B4133="","",COUNT($A$2:A4132)+1)</f>
        <v/>
      </c>
    </row>
    <row r="4134" spans="1:1">
      <c r="A4134" s="133" t="str">
        <f>IF(B4134="","",COUNT($A$2:A4133)+1)</f>
        <v/>
      </c>
    </row>
    <row r="4135" spans="1:1">
      <c r="A4135" s="133" t="str">
        <f>IF(B4135="","",COUNT($A$2:A4134)+1)</f>
        <v/>
      </c>
    </row>
    <row r="4136" spans="1:1">
      <c r="A4136" s="133" t="str">
        <f>IF(B4136="","",COUNT($A$2:A4135)+1)</f>
        <v/>
      </c>
    </row>
    <row r="4137" spans="1:1">
      <c r="A4137" s="133" t="str">
        <f>IF(B4137="","",COUNT($A$2:A4136)+1)</f>
        <v/>
      </c>
    </row>
    <row r="4138" spans="1:1">
      <c r="A4138" s="133" t="str">
        <f>IF(B4138="","",COUNT($A$2:A4137)+1)</f>
        <v/>
      </c>
    </row>
    <row r="4139" spans="1:1">
      <c r="A4139" s="133" t="str">
        <f>IF(B4139="","",COUNT($A$2:A4138)+1)</f>
        <v/>
      </c>
    </row>
    <row r="4140" spans="1:1">
      <c r="A4140" s="133" t="str">
        <f>IF(B4140="","",COUNT($A$2:A4139)+1)</f>
        <v/>
      </c>
    </row>
    <row r="4141" spans="1:1">
      <c r="A4141" s="133" t="str">
        <f>IF(B4141="","",COUNT($A$2:A4140)+1)</f>
        <v/>
      </c>
    </row>
    <row r="4142" spans="1:1">
      <c r="A4142" s="133" t="str">
        <f>IF(B4142="","",COUNT($A$2:A4141)+1)</f>
        <v/>
      </c>
    </row>
    <row r="4143" spans="1:1">
      <c r="A4143" s="133" t="str">
        <f>IF(B4143="","",COUNT($A$2:A4142)+1)</f>
        <v/>
      </c>
    </row>
    <row r="4144" spans="1:1">
      <c r="A4144" s="133" t="str">
        <f>IF(B4144="","",COUNT($A$2:A4143)+1)</f>
        <v/>
      </c>
    </row>
    <row r="4145" spans="1:1">
      <c r="A4145" s="133" t="str">
        <f>IF(B4145="","",COUNT($A$2:A4144)+1)</f>
        <v/>
      </c>
    </row>
    <row r="4146" spans="1:1">
      <c r="A4146" s="133" t="str">
        <f>IF(B4146="","",COUNT($A$2:A4145)+1)</f>
        <v/>
      </c>
    </row>
    <row r="4147" spans="1:1">
      <c r="A4147" s="133" t="str">
        <f>IF(B4147="","",COUNT($A$2:A4146)+1)</f>
        <v/>
      </c>
    </row>
    <row r="4148" spans="1:1">
      <c r="A4148" s="133" t="str">
        <f>IF(B4148="","",COUNT($A$2:A4147)+1)</f>
        <v/>
      </c>
    </row>
    <row r="4149" spans="1:1">
      <c r="A4149" s="133" t="str">
        <f>IF(B4149="","",COUNT($A$2:A4148)+1)</f>
        <v/>
      </c>
    </row>
    <row r="4150" spans="1:1">
      <c r="A4150" s="133" t="str">
        <f>IF(B4150="","",COUNT($A$2:A4149)+1)</f>
        <v/>
      </c>
    </row>
    <row r="4151" spans="1:1">
      <c r="A4151" s="133" t="str">
        <f>IF(B4151="","",COUNT($A$2:A4150)+1)</f>
        <v/>
      </c>
    </row>
    <row r="4152" spans="1:1">
      <c r="A4152" s="133" t="str">
        <f>IF(B4152="","",COUNT($A$2:A4151)+1)</f>
        <v/>
      </c>
    </row>
    <row r="4153" spans="1:1">
      <c r="A4153" s="133" t="str">
        <f>IF(B4153="","",COUNT($A$2:A4152)+1)</f>
        <v/>
      </c>
    </row>
    <row r="4154" spans="1:1">
      <c r="A4154" s="133" t="str">
        <f>IF(B4154="","",COUNT($A$2:A4153)+1)</f>
        <v/>
      </c>
    </row>
    <row r="4155" spans="1:1">
      <c r="A4155" s="133" t="str">
        <f>IF(B4155="","",COUNT($A$2:A4154)+1)</f>
        <v/>
      </c>
    </row>
    <row r="4156" spans="1:1">
      <c r="A4156" s="133" t="str">
        <f>IF(B4156="","",COUNT($A$2:A4155)+1)</f>
        <v/>
      </c>
    </row>
    <row r="4157" spans="1:1">
      <c r="A4157" s="133" t="str">
        <f>IF(B4157="","",COUNT($A$2:A4156)+1)</f>
        <v/>
      </c>
    </row>
    <row r="4158" spans="1:1">
      <c r="A4158" s="133" t="str">
        <f>IF(B4158="","",COUNT($A$2:A4157)+1)</f>
        <v/>
      </c>
    </row>
    <row r="4159" spans="1:1">
      <c r="A4159" s="133" t="str">
        <f>IF(B4159="","",COUNT($A$2:A4158)+1)</f>
        <v/>
      </c>
    </row>
    <row r="4160" spans="1:1">
      <c r="A4160" s="133" t="str">
        <f>IF(B4160="","",COUNT($A$2:A4159)+1)</f>
        <v/>
      </c>
    </row>
    <row r="4161" spans="1:1">
      <c r="A4161" s="133" t="str">
        <f>IF(B4161="","",COUNT($A$2:A4160)+1)</f>
        <v/>
      </c>
    </row>
    <row r="4162" spans="1:1">
      <c r="A4162" s="133" t="str">
        <f>IF(B4162="","",COUNT($A$2:A4161)+1)</f>
        <v/>
      </c>
    </row>
    <row r="4163" spans="1:1">
      <c r="A4163" s="133" t="str">
        <f>IF(B4163="","",COUNT($A$2:A4162)+1)</f>
        <v/>
      </c>
    </row>
    <row r="4164" spans="1:1">
      <c r="A4164" s="133" t="str">
        <f>IF(B4164="","",COUNT($A$2:A4163)+1)</f>
        <v/>
      </c>
    </row>
    <row r="4165" spans="1:1">
      <c r="A4165" s="133" t="str">
        <f>IF(B4165="","",COUNT($A$2:A4164)+1)</f>
        <v/>
      </c>
    </row>
    <row r="4166" spans="1:1">
      <c r="A4166" s="133" t="str">
        <f>IF(B4166="","",COUNT($A$2:A4165)+1)</f>
        <v/>
      </c>
    </row>
    <row r="4167" spans="1:1">
      <c r="A4167" s="133" t="str">
        <f>IF(B4167="","",COUNT($A$2:A4166)+1)</f>
        <v/>
      </c>
    </row>
    <row r="4168" spans="1:1">
      <c r="A4168" s="133" t="str">
        <f>IF(B4168="","",COUNT($A$2:A4167)+1)</f>
        <v/>
      </c>
    </row>
    <row r="4169" spans="1:1">
      <c r="A4169" s="133" t="str">
        <f>IF(B4169="","",COUNT($A$2:A4168)+1)</f>
        <v/>
      </c>
    </row>
    <row r="4170" spans="1:1">
      <c r="A4170" s="133" t="str">
        <f>IF(B4170="","",COUNT($A$2:A4169)+1)</f>
        <v/>
      </c>
    </row>
    <row r="4171" spans="1:1">
      <c r="A4171" s="133" t="str">
        <f>IF(B4171="","",COUNT($A$2:A4170)+1)</f>
        <v/>
      </c>
    </row>
    <row r="4172" spans="1:1">
      <c r="A4172" s="133" t="str">
        <f>IF(B4172="","",COUNT($A$2:A4171)+1)</f>
        <v/>
      </c>
    </row>
    <row r="4173" spans="1:1">
      <c r="A4173" s="133" t="str">
        <f>IF(B4173="","",COUNT($A$2:A4172)+1)</f>
        <v/>
      </c>
    </row>
    <row r="4174" spans="1:1">
      <c r="A4174" s="133" t="str">
        <f>IF(B4174="","",COUNT($A$2:A4173)+1)</f>
        <v/>
      </c>
    </row>
    <row r="4175" spans="1:1">
      <c r="A4175" s="133" t="str">
        <f>IF(B4175="","",COUNT($A$2:A4174)+1)</f>
        <v/>
      </c>
    </row>
    <row r="4176" spans="1:1">
      <c r="A4176" s="133" t="str">
        <f>IF(B4176="","",COUNT($A$2:A4175)+1)</f>
        <v/>
      </c>
    </row>
    <row r="4177" spans="1:1">
      <c r="A4177" s="133" t="str">
        <f>IF(B4177="","",COUNT($A$2:A4176)+1)</f>
        <v/>
      </c>
    </row>
    <row r="4178" spans="1:1">
      <c r="A4178" s="133" t="str">
        <f>IF(B4178="","",COUNT($A$2:A4177)+1)</f>
        <v/>
      </c>
    </row>
    <row r="4179" spans="1:1">
      <c r="A4179" s="133" t="str">
        <f>IF(B4179="","",COUNT($A$2:A4178)+1)</f>
        <v/>
      </c>
    </row>
    <row r="4180" spans="1:1">
      <c r="A4180" s="133" t="str">
        <f>IF(B4180="","",COUNT($A$2:A4179)+1)</f>
        <v/>
      </c>
    </row>
    <row r="4181" spans="1:1">
      <c r="A4181" s="133" t="str">
        <f>IF(B4181="","",COUNT($A$2:A4180)+1)</f>
        <v/>
      </c>
    </row>
    <row r="4182" spans="1:1">
      <c r="A4182" s="133" t="str">
        <f>IF(B4182="","",COUNT($A$2:A4181)+1)</f>
        <v/>
      </c>
    </row>
    <row r="4183" spans="1:1">
      <c r="A4183" s="133" t="str">
        <f>IF(B4183="","",COUNT($A$2:A4182)+1)</f>
        <v/>
      </c>
    </row>
    <row r="4184" spans="1:1">
      <c r="A4184" s="133" t="str">
        <f>IF(B4184="","",COUNT($A$2:A4183)+1)</f>
        <v/>
      </c>
    </row>
    <row r="4185" spans="1:1">
      <c r="A4185" s="133" t="str">
        <f>IF(B4185="","",COUNT($A$2:A4184)+1)</f>
        <v/>
      </c>
    </row>
    <row r="4186" spans="1:1">
      <c r="A4186" s="133" t="str">
        <f>IF(B4186="","",COUNT($A$2:A4185)+1)</f>
        <v/>
      </c>
    </row>
    <row r="4187" spans="1:1">
      <c r="A4187" s="133" t="str">
        <f>IF(B4187="","",COUNT($A$2:A4186)+1)</f>
        <v/>
      </c>
    </row>
    <row r="4188" spans="1:1">
      <c r="A4188" s="133" t="str">
        <f>IF(B4188="","",COUNT($A$2:A4187)+1)</f>
        <v/>
      </c>
    </row>
    <row r="4189" spans="1:1">
      <c r="A4189" s="133" t="str">
        <f>IF(B4189="","",COUNT($A$2:A4188)+1)</f>
        <v/>
      </c>
    </row>
    <row r="4190" spans="1:1">
      <c r="A4190" s="133" t="str">
        <f>IF(B4190="","",COUNT($A$2:A4189)+1)</f>
        <v/>
      </c>
    </row>
    <row r="4191" spans="1:1">
      <c r="A4191" s="133" t="str">
        <f>IF(B4191="","",COUNT($A$2:A4190)+1)</f>
        <v/>
      </c>
    </row>
    <row r="4192" spans="1:1">
      <c r="A4192" s="133" t="str">
        <f>IF(B4192="","",COUNT($A$2:A4191)+1)</f>
        <v/>
      </c>
    </row>
    <row r="4193" spans="1:1">
      <c r="A4193" s="133" t="str">
        <f>IF(B4193="","",COUNT($A$2:A4192)+1)</f>
        <v/>
      </c>
    </row>
    <row r="4194" spans="1:1">
      <c r="A4194" s="133" t="str">
        <f>IF(B4194="","",COUNT($A$2:A4193)+1)</f>
        <v/>
      </c>
    </row>
    <row r="4195" spans="1:1">
      <c r="A4195" s="133" t="str">
        <f>IF(B4195="","",COUNT($A$2:A4194)+1)</f>
        <v/>
      </c>
    </row>
    <row r="4196" spans="1:1">
      <c r="A4196" s="133" t="str">
        <f>IF(B4196="","",COUNT($A$2:A4195)+1)</f>
        <v/>
      </c>
    </row>
    <row r="4197" spans="1:1">
      <c r="A4197" s="133" t="str">
        <f>IF(B4197="","",COUNT($A$2:A4196)+1)</f>
        <v/>
      </c>
    </row>
    <row r="4198" spans="1:1">
      <c r="A4198" s="133" t="str">
        <f>IF(B4198="","",COUNT($A$2:A4197)+1)</f>
        <v/>
      </c>
    </row>
    <row r="4199" spans="1:1">
      <c r="A4199" s="133" t="str">
        <f>IF(B4199="","",COUNT($A$2:A4198)+1)</f>
        <v/>
      </c>
    </row>
    <row r="4200" spans="1:1">
      <c r="A4200" s="133" t="str">
        <f>IF(B4200="","",COUNT($A$2:A4199)+1)</f>
        <v/>
      </c>
    </row>
    <row r="4201" spans="1:1">
      <c r="A4201" s="133" t="str">
        <f>IF(B4201="","",COUNT($A$2:A4200)+1)</f>
        <v/>
      </c>
    </row>
    <row r="4202" spans="1:1">
      <c r="A4202" s="133" t="str">
        <f>IF(B4202="","",COUNT($A$2:A4201)+1)</f>
        <v/>
      </c>
    </row>
    <row r="4203" spans="1:1">
      <c r="A4203" s="133" t="str">
        <f>IF(B4203="","",COUNT($A$2:A4202)+1)</f>
        <v/>
      </c>
    </row>
    <row r="4204" spans="1:1">
      <c r="A4204" s="133" t="str">
        <f>IF(B4204="","",COUNT($A$2:A4203)+1)</f>
        <v/>
      </c>
    </row>
    <row r="4205" spans="1:1">
      <c r="A4205" s="133" t="str">
        <f>IF(B4205="","",COUNT($A$2:A4204)+1)</f>
        <v/>
      </c>
    </row>
    <row r="4206" spans="1:1">
      <c r="A4206" s="133" t="str">
        <f>IF(B4206="","",COUNT($A$2:A4205)+1)</f>
        <v/>
      </c>
    </row>
    <row r="4207" spans="1:1">
      <c r="A4207" s="133" t="str">
        <f>IF(B4207="","",COUNT($A$2:A4206)+1)</f>
        <v/>
      </c>
    </row>
    <row r="4208" spans="1:1">
      <c r="A4208" s="133" t="str">
        <f>IF(B4208="","",COUNT($A$2:A4207)+1)</f>
        <v/>
      </c>
    </row>
    <row r="4209" spans="1:1">
      <c r="A4209" s="133" t="str">
        <f>IF(B4209="","",COUNT($A$2:A4208)+1)</f>
        <v/>
      </c>
    </row>
    <row r="4210" spans="1:1">
      <c r="A4210" s="133" t="str">
        <f>IF(B4210="","",COUNT($A$2:A4209)+1)</f>
        <v/>
      </c>
    </row>
    <row r="4211" spans="1:1">
      <c r="A4211" s="133" t="str">
        <f>IF(B4211="","",COUNT($A$2:A4210)+1)</f>
        <v/>
      </c>
    </row>
    <row r="4212" spans="1:1">
      <c r="A4212" s="133" t="str">
        <f>IF(B4212="","",COUNT($A$2:A4211)+1)</f>
        <v/>
      </c>
    </row>
    <row r="4213" spans="1:1">
      <c r="A4213" s="133" t="str">
        <f>IF(B4213="","",COUNT($A$2:A4212)+1)</f>
        <v/>
      </c>
    </row>
    <row r="4214" spans="1:1">
      <c r="A4214" s="133" t="str">
        <f>IF(B4214="","",COUNT($A$2:A4213)+1)</f>
        <v/>
      </c>
    </row>
    <row r="4215" spans="1:1">
      <c r="A4215" s="133" t="str">
        <f>IF(B4215="","",COUNT($A$2:A4214)+1)</f>
        <v/>
      </c>
    </row>
    <row r="4216" spans="1:1">
      <c r="A4216" s="133" t="str">
        <f>IF(B4216="","",COUNT($A$2:A4215)+1)</f>
        <v/>
      </c>
    </row>
    <row r="4217" spans="1:1">
      <c r="A4217" s="133" t="str">
        <f>IF(B4217="","",COUNT($A$2:A4216)+1)</f>
        <v/>
      </c>
    </row>
    <row r="4218" spans="1:1">
      <c r="A4218" s="133" t="str">
        <f>IF(B4218="","",COUNT($A$2:A4217)+1)</f>
        <v/>
      </c>
    </row>
    <row r="4219" spans="1:1">
      <c r="A4219" s="133" t="str">
        <f>IF(B4219="","",COUNT($A$2:A4218)+1)</f>
        <v/>
      </c>
    </row>
    <row r="4220" spans="1:1">
      <c r="A4220" s="133" t="str">
        <f>IF(B4220="","",COUNT($A$2:A4219)+1)</f>
        <v/>
      </c>
    </row>
    <row r="4221" spans="1:1">
      <c r="A4221" s="133" t="str">
        <f>IF(B4221="","",COUNT($A$2:A4220)+1)</f>
        <v/>
      </c>
    </row>
    <row r="4222" spans="1:1">
      <c r="A4222" s="133" t="str">
        <f>IF(B4222="","",COUNT($A$2:A4221)+1)</f>
        <v/>
      </c>
    </row>
    <row r="4223" spans="1:1">
      <c r="A4223" s="133" t="str">
        <f>IF(B4223="","",COUNT($A$2:A4222)+1)</f>
        <v/>
      </c>
    </row>
    <row r="4224" spans="1:1">
      <c r="A4224" s="133" t="str">
        <f>IF(B4224="","",COUNT($A$2:A4223)+1)</f>
        <v/>
      </c>
    </row>
    <row r="4225" spans="1:1">
      <c r="A4225" s="133" t="str">
        <f>IF(B4225="","",COUNT($A$2:A4224)+1)</f>
        <v/>
      </c>
    </row>
    <row r="4226" spans="1:1">
      <c r="A4226" s="133" t="str">
        <f>IF(B4226="","",COUNT($A$2:A4225)+1)</f>
        <v/>
      </c>
    </row>
    <row r="4227" spans="1:1">
      <c r="A4227" s="133" t="str">
        <f>IF(B4227="","",COUNT($A$2:A4226)+1)</f>
        <v/>
      </c>
    </row>
    <row r="4228" spans="1:1">
      <c r="A4228" s="133" t="str">
        <f>IF(B4228="","",COUNT($A$2:A4227)+1)</f>
        <v/>
      </c>
    </row>
    <row r="4229" spans="1:1">
      <c r="A4229" s="133" t="str">
        <f>IF(B4229="","",COUNT($A$2:A4228)+1)</f>
        <v/>
      </c>
    </row>
    <row r="4230" spans="1:1">
      <c r="A4230" s="133" t="str">
        <f>IF(B4230="","",COUNT($A$2:A4229)+1)</f>
        <v/>
      </c>
    </row>
    <row r="4231" spans="1:1">
      <c r="A4231" s="133" t="str">
        <f>IF(B4231="","",COUNT($A$2:A4230)+1)</f>
        <v/>
      </c>
    </row>
    <row r="4232" spans="1:1">
      <c r="A4232" s="133" t="str">
        <f>IF(B4232="","",COUNT($A$2:A4231)+1)</f>
        <v/>
      </c>
    </row>
    <row r="4233" spans="1:1">
      <c r="A4233" s="133" t="str">
        <f>IF(B4233="","",COUNT($A$2:A4232)+1)</f>
        <v/>
      </c>
    </row>
    <row r="4234" spans="1:1">
      <c r="A4234" s="133" t="str">
        <f>IF(B4234="","",COUNT($A$2:A4233)+1)</f>
        <v/>
      </c>
    </row>
    <row r="4235" spans="1:1">
      <c r="A4235" s="133" t="str">
        <f>IF(B4235="","",COUNT($A$2:A4234)+1)</f>
        <v/>
      </c>
    </row>
    <row r="4236" spans="1:1">
      <c r="A4236" s="133" t="str">
        <f>IF(B4236="","",COUNT($A$2:A4235)+1)</f>
        <v/>
      </c>
    </row>
    <row r="4237" spans="1:1">
      <c r="A4237" s="133" t="str">
        <f>IF(B4237="","",COUNT($A$2:A4236)+1)</f>
        <v/>
      </c>
    </row>
    <row r="4238" spans="1:1">
      <c r="A4238" s="133" t="str">
        <f>IF(B4238="","",COUNT($A$2:A4237)+1)</f>
        <v/>
      </c>
    </row>
    <row r="4239" spans="1:1">
      <c r="A4239" s="133" t="str">
        <f>IF(B4239="","",COUNT($A$2:A4238)+1)</f>
        <v/>
      </c>
    </row>
    <row r="4240" spans="1:1">
      <c r="A4240" s="133" t="str">
        <f>IF(B4240="","",COUNT($A$2:A4239)+1)</f>
        <v/>
      </c>
    </row>
    <row r="4241" spans="1:1">
      <c r="A4241" s="133" t="str">
        <f>IF(B4241="","",COUNT($A$2:A4240)+1)</f>
        <v/>
      </c>
    </row>
    <row r="4242" spans="1:1">
      <c r="A4242" s="133" t="str">
        <f>IF(B4242="","",COUNT($A$2:A4241)+1)</f>
        <v/>
      </c>
    </row>
    <row r="4243" spans="1:1">
      <c r="A4243" s="133" t="str">
        <f>IF(B4243="","",COUNT($A$2:A4242)+1)</f>
        <v/>
      </c>
    </row>
    <row r="4244" spans="1:1">
      <c r="A4244" s="133" t="str">
        <f>IF(B4244="","",COUNT($A$2:A4243)+1)</f>
        <v/>
      </c>
    </row>
    <row r="4245" spans="1:1">
      <c r="A4245" s="133" t="str">
        <f>IF(B4245="","",COUNT($A$2:A4244)+1)</f>
        <v/>
      </c>
    </row>
    <row r="4246" spans="1:1">
      <c r="A4246" s="133" t="str">
        <f>IF(B4246="","",COUNT($A$2:A4245)+1)</f>
        <v/>
      </c>
    </row>
    <row r="4247" spans="1:1">
      <c r="A4247" s="133" t="str">
        <f>IF(B4247="","",COUNT($A$2:A4246)+1)</f>
        <v/>
      </c>
    </row>
    <row r="4248" spans="1:1">
      <c r="A4248" s="133" t="str">
        <f>IF(B4248="","",COUNT($A$2:A4247)+1)</f>
        <v/>
      </c>
    </row>
    <row r="4249" spans="1:1">
      <c r="A4249" s="133" t="str">
        <f>IF(B4249="","",COUNT($A$2:A4248)+1)</f>
        <v/>
      </c>
    </row>
    <row r="4250" spans="1:1">
      <c r="A4250" s="133" t="str">
        <f>IF(B4250="","",COUNT($A$2:A4249)+1)</f>
        <v/>
      </c>
    </row>
    <row r="4251" spans="1:1">
      <c r="A4251" s="133" t="str">
        <f>IF(B4251="","",COUNT($A$2:A4250)+1)</f>
        <v/>
      </c>
    </row>
    <row r="4252" spans="1:1">
      <c r="A4252" s="133" t="str">
        <f>IF(B4252="","",COUNT($A$2:A4251)+1)</f>
        <v/>
      </c>
    </row>
    <row r="4253" spans="1:1">
      <c r="A4253" s="133" t="str">
        <f>IF(B4253="","",COUNT($A$2:A4252)+1)</f>
        <v/>
      </c>
    </row>
    <row r="4254" spans="1:1">
      <c r="A4254" s="133" t="str">
        <f>IF(B4254="","",COUNT($A$2:A4253)+1)</f>
        <v/>
      </c>
    </row>
    <row r="4255" spans="1:1">
      <c r="A4255" s="133" t="str">
        <f>IF(B4255="","",COUNT($A$2:A4254)+1)</f>
        <v/>
      </c>
    </row>
    <row r="4256" spans="1:1">
      <c r="A4256" s="133" t="str">
        <f>IF(B4256="","",COUNT($A$2:A4255)+1)</f>
        <v/>
      </c>
    </row>
    <row r="4257" spans="1:1">
      <c r="A4257" s="133" t="str">
        <f>IF(B4257="","",COUNT($A$2:A4256)+1)</f>
        <v/>
      </c>
    </row>
    <row r="4258" spans="1:1">
      <c r="A4258" s="133" t="str">
        <f>IF(B4258="","",COUNT($A$2:A4257)+1)</f>
        <v/>
      </c>
    </row>
    <row r="4259" spans="1:1">
      <c r="A4259" s="133" t="str">
        <f>IF(B4259="","",COUNT($A$2:A4258)+1)</f>
        <v/>
      </c>
    </row>
    <row r="4260" spans="1:1">
      <c r="A4260" s="133" t="str">
        <f>IF(B4260="","",COUNT($A$2:A4259)+1)</f>
        <v/>
      </c>
    </row>
    <row r="4261" spans="1:1">
      <c r="A4261" s="133" t="str">
        <f>IF(B4261="","",COUNT($A$2:A4260)+1)</f>
        <v/>
      </c>
    </row>
    <row r="4262" spans="1:1">
      <c r="A4262" s="133" t="str">
        <f>IF(B4262="","",COUNT($A$2:A4261)+1)</f>
        <v/>
      </c>
    </row>
    <row r="4263" spans="1:1">
      <c r="A4263" s="133" t="str">
        <f>IF(B4263="","",COUNT($A$2:A4262)+1)</f>
        <v/>
      </c>
    </row>
    <row r="4264" spans="1:1">
      <c r="A4264" s="133" t="str">
        <f>IF(B4264="","",COUNT($A$2:A4263)+1)</f>
        <v/>
      </c>
    </row>
    <row r="4265" spans="1:1">
      <c r="A4265" s="133" t="str">
        <f>IF(B4265="","",COUNT($A$2:A4264)+1)</f>
        <v/>
      </c>
    </row>
    <row r="4266" spans="1:1">
      <c r="A4266" s="133" t="str">
        <f>IF(B4266="","",COUNT($A$2:A4265)+1)</f>
        <v/>
      </c>
    </row>
    <row r="4267" spans="1:1">
      <c r="A4267" s="133" t="str">
        <f>IF(B4267="","",COUNT($A$2:A4266)+1)</f>
        <v/>
      </c>
    </row>
    <row r="4268" spans="1:1">
      <c r="A4268" s="133" t="str">
        <f>IF(B4268="","",COUNT($A$2:A4267)+1)</f>
        <v/>
      </c>
    </row>
    <row r="4269" spans="1:1">
      <c r="A4269" s="133" t="str">
        <f>IF(B4269="","",COUNT($A$2:A4268)+1)</f>
        <v/>
      </c>
    </row>
    <row r="4270" spans="1:1">
      <c r="A4270" s="133" t="str">
        <f>IF(B4270="","",COUNT($A$2:A4269)+1)</f>
        <v/>
      </c>
    </row>
    <row r="4271" spans="1:1">
      <c r="A4271" s="133" t="str">
        <f>IF(B4271="","",COUNT($A$2:A4270)+1)</f>
        <v/>
      </c>
    </row>
    <row r="4272" spans="1:1">
      <c r="A4272" s="133" t="str">
        <f>IF(B4272="","",COUNT($A$2:A4271)+1)</f>
        <v/>
      </c>
    </row>
    <row r="4273" spans="1:1">
      <c r="A4273" s="133" t="str">
        <f>IF(B4273="","",COUNT($A$2:A4272)+1)</f>
        <v/>
      </c>
    </row>
    <row r="4274" spans="1:1">
      <c r="A4274" s="133" t="str">
        <f>IF(B4274="","",COUNT($A$2:A4273)+1)</f>
        <v/>
      </c>
    </row>
    <row r="4275" spans="1:1">
      <c r="A4275" s="133" t="str">
        <f>IF(B4275="","",COUNT($A$2:A4274)+1)</f>
        <v/>
      </c>
    </row>
    <row r="4276" spans="1:1">
      <c r="A4276" s="133" t="str">
        <f>IF(B4276="","",COUNT($A$2:A4275)+1)</f>
        <v/>
      </c>
    </row>
    <row r="4277" spans="1:1">
      <c r="A4277" s="133" t="str">
        <f>IF(B4277="","",COUNT($A$2:A4276)+1)</f>
        <v/>
      </c>
    </row>
    <row r="4278" spans="1:1">
      <c r="A4278" s="133" t="str">
        <f>IF(B4278="","",COUNT($A$2:A4277)+1)</f>
        <v/>
      </c>
    </row>
    <row r="4279" spans="1:1">
      <c r="A4279" s="133" t="str">
        <f>IF(B4279="","",COUNT($A$2:A4278)+1)</f>
        <v/>
      </c>
    </row>
    <row r="4280" spans="1:1">
      <c r="A4280" s="133" t="str">
        <f>IF(B4280="","",COUNT($A$2:A4279)+1)</f>
        <v/>
      </c>
    </row>
    <row r="4281" spans="1:1">
      <c r="A4281" s="133" t="str">
        <f>IF(B4281="","",COUNT($A$2:A4280)+1)</f>
        <v/>
      </c>
    </row>
    <row r="4282" spans="1:1">
      <c r="A4282" s="133" t="str">
        <f>IF(B4282="","",COUNT($A$2:A4281)+1)</f>
        <v/>
      </c>
    </row>
    <row r="4283" spans="1:1">
      <c r="A4283" s="133" t="str">
        <f>IF(B4283="","",COUNT($A$2:A4282)+1)</f>
        <v/>
      </c>
    </row>
    <row r="4284" spans="1:1">
      <c r="A4284" s="133" t="str">
        <f>IF(B4284="","",COUNT($A$2:A4283)+1)</f>
        <v/>
      </c>
    </row>
    <row r="4285" spans="1:1">
      <c r="A4285" s="133" t="str">
        <f>IF(B4285="","",COUNT($A$2:A4284)+1)</f>
        <v/>
      </c>
    </row>
    <row r="4286" spans="1:1">
      <c r="A4286" s="133" t="str">
        <f>IF(B4286="","",COUNT($A$2:A4285)+1)</f>
        <v/>
      </c>
    </row>
    <row r="4287" spans="1:1">
      <c r="A4287" s="133" t="str">
        <f>IF(B4287="","",COUNT($A$2:A4286)+1)</f>
        <v/>
      </c>
    </row>
    <row r="4288" spans="1:1">
      <c r="A4288" s="133" t="str">
        <f>IF(B4288="","",COUNT($A$2:A4287)+1)</f>
        <v/>
      </c>
    </row>
    <row r="4289" spans="1:1">
      <c r="A4289" s="133" t="str">
        <f>IF(B4289="","",COUNT($A$2:A4288)+1)</f>
        <v/>
      </c>
    </row>
    <row r="4290" spans="1:1">
      <c r="A4290" s="133" t="str">
        <f>IF(B4290="","",COUNT($A$2:A4289)+1)</f>
        <v/>
      </c>
    </row>
    <row r="4291" spans="1:1">
      <c r="A4291" s="133" t="str">
        <f>IF(B4291="","",COUNT($A$2:A4290)+1)</f>
        <v/>
      </c>
    </row>
    <row r="4292" spans="1:1">
      <c r="A4292" s="133" t="str">
        <f>IF(B4292="","",COUNT($A$2:A4291)+1)</f>
        <v/>
      </c>
    </row>
    <row r="4293" spans="1:1">
      <c r="A4293" s="133" t="str">
        <f>IF(B4293="","",COUNT($A$2:A4292)+1)</f>
        <v/>
      </c>
    </row>
    <row r="4294" spans="1:1">
      <c r="A4294" s="133" t="str">
        <f>IF(B4294="","",COUNT($A$2:A4293)+1)</f>
        <v/>
      </c>
    </row>
    <row r="4295" spans="1:1">
      <c r="A4295" s="133" t="str">
        <f>IF(B4295="","",COUNT($A$2:A4294)+1)</f>
        <v/>
      </c>
    </row>
    <row r="4296" spans="1:1">
      <c r="A4296" s="133" t="str">
        <f>IF(B4296="","",COUNT($A$2:A4295)+1)</f>
        <v/>
      </c>
    </row>
    <row r="4297" spans="1:1">
      <c r="A4297" s="133" t="str">
        <f>IF(B4297="","",COUNT($A$2:A4296)+1)</f>
        <v/>
      </c>
    </row>
    <row r="4298" spans="1:1">
      <c r="A4298" s="133" t="str">
        <f>IF(B4298="","",COUNT($A$2:A4297)+1)</f>
        <v/>
      </c>
    </row>
    <row r="4299" spans="1:1">
      <c r="A4299" s="133" t="str">
        <f>IF(B4299="","",COUNT($A$2:A4298)+1)</f>
        <v/>
      </c>
    </row>
    <row r="4300" spans="1:1">
      <c r="A4300" s="133" t="str">
        <f>IF(B4300="","",COUNT($A$2:A4299)+1)</f>
        <v/>
      </c>
    </row>
    <row r="4301" spans="1:1">
      <c r="A4301" s="133" t="str">
        <f>IF(B4301="","",COUNT($A$2:A4300)+1)</f>
        <v/>
      </c>
    </row>
    <row r="4302" spans="1:1">
      <c r="A4302" s="133" t="str">
        <f>IF(B4302="","",COUNT($A$2:A4301)+1)</f>
        <v/>
      </c>
    </row>
    <row r="4303" spans="1:1">
      <c r="A4303" s="133" t="str">
        <f>IF(B4303="","",COUNT($A$2:A4302)+1)</f>
        <v/>
      </c>
    </row>
    <row r="4304" spans="1:1">
      <c r="A4304" s="133" t="str">
        <f>IF(B4304="","",COUNT($A$2:A4303)+1)</f>
        <v/>
      </c>
    </row>
    <row r="4305" spans="1:1">
      <c r="A4305" s="133" t="str">
        <f>IF(B4305="","",COUNT($A$2:A4304)+1)</f>
        <v/>
      </c>
    </row>
    <row r="4306" spans="1:1">
      <c r="A4306" s="133" t="str">
        <f>IF(B4306="","",COUNT($A$2:A4305)+1)</f>
        <v/>
      </c>
    </row>
    <row r="4307" spans="1:1">
      <c r="A4307" s="133" t="str">
        <f>IF(B4307="","",COUNT($A$2:A4306)+1)</f>
        <v/>
      </c>
    </row>
    <row r="4308" spans="1:1">
      <c r="A4308" s="133" t="str">
        <f>IF(B4308="","",COUNT($A$2:A4307)+1)</f>
        <v/>
      </c>
    </row>
    <row r="4309" spans="1:1">
      <c r="A4309" s="133" t="str">
        <f>IF(B4309="","",COUNT($A$2:A4308)+1)</f>
        <v/>
      </c>
    </row>
    <row r="4310" spans="1:1">
      <c r="A4310" s="133" t="str">
        <f>IF(B4310="","",COUNT($A$2:A4309)+1)</f>
        <v/>
      </c>
    </row>
    <row r="4311" spans="1:1">
      <c r="A4311" s="133" t="str">
        <f>IF(B4311="","",COUNT($A$2:A4310)+1)</f>
        <v/>
      </c>
    </row>
    <row r="4312" spans="1:1">
      <c r="A4312" s="133" t="str">
        <f>IF(B4312="","",COUNT($A$2:A4311)+1)</f>
        <v/>
      </c>
    </row>
    <row r="4313" spans="1:1">
      <c r="A4313" s="133" t="str">
        <f>IF(B4313="","",COUNT($A$2:A4312)+1)</f>
        <v/>
      </c>
    </row>
    <row r="4314" spans="1:1">
      <c r="A4314" s="133" t="str">
        <f>IF(B4314="","",COUNT($A$2:A4313)+1)</f>
        <v/>
      </c>
    </row>
    <row r="4315" spans="1:1">
      <c r="A4315" s="133" t="str">
        <f>IF(B4315="","",COUNT($A$2:A4314)+1)</f>
        <v/>
      </c>
    </row>
    <row r="4316" spans="1:1">
      <c r="A4316" s="133" t="str">
        <f>IF(B4316="","",COUNT($A$2:A4315)+1)</f>
        <v/>
      </c>
    </row>
    <row r="4317" spans="1:1">
      <c r="A4317" s="133" t="str">
        <f>IF(B4317="","",COUNT($A$2:A4316)+1)</f>
        <v/>
      </c>
    </row>
    <row r="4318" spans="1:1">
      <c r="A4318" s="133" t="str">
        <f>IF(B4318="","",COUNT($A$2:A4317)+1)</f>
        <v/>
      </c>
    </row>
    <row r="4319" spans="1:1">
      <c r="A4319" s="133" t="str">
        <f>IF(B4319="","",COUNT($A$2:A4318)+1)</f>
        <v/>
      </c>
    </row>
    <row r="4320" spans="1:1">
      <c r="A4320" s="133" t="str">
        <f>IF(B4320="","",COUNT($A$2:A4319)+1)</f>
        <v/>
      </c>
    </row>
    <row r="4321" spans="1:1">
      <c r="A4321" s="133" t="str">
        <f>IF(B4321="","",COUNT($A$2:A4320)+1)</f>
        <v/>
      </c>
    </row>
    <row r="4322" spans="1:1">
      <c r="A4322" s="133" t="str">
        <f>IF(B4322="","",COUNT($A$2:A4321)+1)</f>
        <v/>
      </c>
    </row>
    <row r="4323" spans="1:1">
      <c r="A4323" s="133" t="str">
        <f>IF(B4323="","",COUNT($A$2:A4322)+1)</f>
        <v/>
      </c>
    </row>
    <row r="4324" spans="1:1">
      <c r="A4324" s="133" t="str">
        <f>IF(B4324="","",COUNT($A$2:A4323)+1)</f>
        <v/>
      </c>
    </row>
    <row r="4325" spans="1:1">
      <c r="A4325" s="133" t="str">
        <f>IF(B4325="","",COUNT($A$2:A4324)+1)</f>
        <v/>
      </c>
    </row>
    <row r="4326" spans="1:1">
      <c r="A4326" s="133" t="str">
        <f>IF(B4326="","",COUNT($A$2:A4325)+1)</f>
        <v/>
      </c>
    </row>
    <row r="4327" spans="1:1">
      <c r="A4327" s="133" t="str">
        <f>IF(B4327="","",COUNT($A$2:A4326)+1)</f>
        <v/>
      </c>
    </row>
    <row r="4328" spans="1:1">
      <c r="A4328" s="133" t="str">
        <f>IF(B4328="","",COUNT($A$2:A4327)+1)</f>
        <v/>
      </c>
    </row>
    <row r="4329" spans="1:1">
      <c r="A4329" s="133" t="str">
        <f>IF(B4329="","",COUNT($A$2:A4328)+1)</f>
        <v/>
      </c>
    </row>
    <row r="4330" spans="1:1">
      <c r="A4330" s="133" t="str">
        <f>IF(B4330="","",COUNT($A$2:A4329)+1)</f>
        <v/>
      </c>
    </row>
    <row r="4331" spans="1:1">
      <c r="A4331" s="133" t="str">
        <f>IF(B4331="","",COUNT($A$2:A4330)+1)</f>
        <v/>
      </c>
    </row>
    <row r="4332" spans="1:1">
      <c r="A4332" s="133" t="str">
        <f>IF(B4332="","",COUNT($A$2:A4331)+1)</f>
        <v/>
      </c>
    </row>
    <row r="4333" spans="1:1">
      <c r="A4333" s="133" t="str">
        <f>IF(B4333="","",COUNT($A$2:A4332)+1)</f>
        <v/>
      </c>
    </row>
    <row r="4334" spans="1:1">
      <c r="A4334" s="133" t="str">
        <f>IF(B4334="","",COUNT($A$2:A4333)+1)</f>
        <v/>
      </c>
    </row>
    <row r="4335" spans="1:1">
      <c r="A4335" s="133" t="str">
        <f>IF(B4335="","",COUNT($A$2:A4334)+1)</f>
        <v/>
      </c>
    </row>
    <row r="4336" spans="1:1">
      <c r="A4336" s="133" t="str">
        <f>IF(B4336="","",COUNT($A$2:A4335)+1)</f>
        <v/>
      </c>
    </row>
    <row r="4337" spans="1:1">
      <c r="A4337" s="133" t="str">
        <f>IF(B4337="","",COUNT($A$2:A4336)+1)</f>
        <v/>
      </c>
    </row>
    <row r="4338" spans="1:1">
      <c r="A4338" s="133" t="str">
        <f>IF(B4338="","",COUNT($A$2:A4337)+1)</f>
        <v/>
      </c>
    </row>
    <row r="4339" spans="1:1">
      <c r="A4339" s="133" t="str">
        <f>IF(B4339="","",COUNT($A$2:A4338)+1)</f>
        <v/>
      </c>
    </row>
    <row r="4340" spans="1:1">
      <c r="A4340" s="133" t="str">
        <f>IF(B4340="","",COUNT($A$2:A4339)+1)</f>
        <v/>
      </c>
    </row>
    <row r="4341" spans="1:1">
      <c r="A4341" s="133" t="str">
        <f>IF(B4341="","",COUNT($A$2:A4340)+1)</f>
        <v/>
      </c>
    </row>
    <row r="4342" spans="1:1">
      <c r="A4342" s="133" t="str">
        <f>IF(B4342="","",COUNT($A$2:A4341)+1)</f>
        <v/>
      </c>
    </row>
    <row r="4343" spans="1:1">
      <c r="A4343" s="133" t="str">
        <f>IF(B4343="","",COUNT($A$2:A4342)+1)</f>
        <v/>
      </c>
    </row>
    <row r="4344" spans="1:1">
      <c r="A4344" s="133" t="str">
        <f>IF(B4344="","",COUNT($A$2:A4343)+1)</f>
        <v/>
      </c>
    </row>
    <row r="4345" spans="1:1">
      <c r="A4345" s="133" t="str">
        <f>IF(B4345="","",COUNT($A$2:A4344)+1)</f>
        <v/>
      </c>
    </row>
    <row r="4346" spans="1:1">
      <c r="A4346" s="133" t="str">
        <f>IF(B4346="","",COUNT($A$2:A4345)+1)</f>
        <v/>
      </c>
    </row>
    <row r="4347" spans="1:1">
      <c r="A4347" s="133" t="str">
        <f>IF(B4347="","",COUNT($A$2:A4346)+1)</f>
        <v/>
      </c>
    </row>
    <row r="4348" spans="1:1">
      <c r="A4348" s="133" t="str">
        <f>IF(B4348="","",COUNT($A$2:A4347)+1)</f>
        <v/>
      </c>
    </row>
    <row r="4349" spans="1:1">
      <c r="A4349" s="133" t="str">
        <f>IF(B4349="","",COUNT($A$2:A4348)+1)</f>
        <v/>
      </c>
    </row>
    <row r="4350" spans="1:1">
      <c r="A4350" s="133" t="str">
        <f>IF(B4350="","",COUNT($A$2:A4349)+1)</f>
        <v/>
      </c>
    </row>
    <row r="4351" spans="1:1">
      <c r="A4351" s="133" t="str">
        <f>IF(B4351="","",COUNT($A$2:A4350)+1)</f>
        <v/>
      </c>
    </row>
    <row r="4352" spans="1:1">
      <c r="A4352" s="133" t="str">
        <f>IF(B4352="","",COUNT($A$2:A4351)+1)</f>
        <v/>
      </c>
    </row>
    <row r="4353" spans="1:1">
      <c r="A4353" s="133" t="str">
        <f>IF(B4353="","",COUNT($A$2:A4352)+1)</f>
        <v/>
      </c>
    </row>
    <row r="4354" spans="1:1">
      <c r="A4354" s="133" t="str">
        <f>IF(B4354="","",COUNT($A$2:A4353)+1)</f>
        <v/>
      </c>
    </row>
    <row r="4355" spans="1:1">
      <c r="A4355" s="133" t="str">
        <f>IF(B4355="","",COUNT($A$2:A4354)+1)</f>
        <v/>
      </c>
    </row>
    <row r="4356" spans="1:1">
      <c r="A4356" s="133" t="str">
        <f>IF(B4356="","",COUNT($A$2:A4355)+1)</f>
        <v/>
      </c>
    </row>
    <row r="4357" spans="1:1">
      <c r="A4357" s="133" t="str">
        <f>IF(B4357="","",COUNT($A$2:A4356)+1)</f>
        <v/>
      </c>
    </row>
    <row r="4358" spans="1:1">
      <c r="A4358" s="133" t="str">
        <f>IF(B4358="","",COUNT($A$2:A4357)+1)</f>
        <v/>
      </c>
    </row>
    <row r="4359" spans="1:1">
      <c r="A4359" s="133" t="str">
        <f>IF(B4359="","",COUNT($A$2:A4358)+1)</f>
        <v/>
      </c>
    </row>
    <row r="4360" spans="1:1">
      <c r="A4360" s="133" t="str">
        <f>IF(B4360="","",COUNT($A$2:A4359)+1)</f>
        <v/>
      </c>
    </row>
    <row r="4361" spans="1:1">
      <c r="A4361" s="133" t="str">
        <f>IF(B4361="","",COUNT($A$2:A4360)+1)</f>
        <v/>
      </c>
    </row>
    <row r="4362" spans="1:1">
      <c r="A4362" s="133" t="str">
        <f>IF(B4362="","",COUNT($A$2:A4361)+1)</f>
        <v/>
      </c>
    </row>
    <row r="4363" spans="1:1">
      <c r="A4363" s="133" t="str">
        <f>IF(B4363="","",COUNT($A$2:A4362)+1)</f>
        <v/>
      </c>
    </row>
    <row r="4364" spans="1:1">
      <c r="A4364" s="133" t="str">
        <f>IF(B4364="","",COUNT($A$2:A4363)+1)</f>
        <v/>
      </c>
    </row>
    <row r="4365" spans="1:1">
      <c r="A4365" s="133" t="str">
        <f>IF(B4365="","",COUNT($A$2:A4364)+1)</f>
        <v/>
      </c>
    </row>
    <row r="4366" spans="1:1">
      <c r="A4366" s="133" t="str">
        <f>IF(B4366="","",COUNT($A$2:A4365)+1)</f>
        <v/>
      </c>
    </row>
    <row r="4367" spans="1:1">
      <c r="A4367" s="133" t="str">
        <f>IF(B4367="","",COUNT($A$2:A4366)+1)</f>
        <v/>
      </c>
    </row>
    <row r="4368" spans="1:1">
      <c r="A4368" s="133" t="str">
        <f>IF(B4368="","",COUNT($A$2:A4367)+1)</f>
        <v/>
      </c>
    </row>
    <row r="4369" spans="1:1">
      <c r="A4369" s="133" t="str">
        <f>IF(B4369="","",COUNT($A$2:A4368)+1)</f>
        <v/>
      </c>
    </row>
    <row r="4370" spans="1:1">
      <c r="A4370" s="133" t="str">
        <f>IF(B4370="","",COUNT($A$2:A4369)+1)</f>
        <v/>
      </c>
    </row>
    <row r="4371" spans="1:1">
      <c r="A4371" s="133" t="str">
        <f>IF(B4371="","",COUNT($A$2:A4370)+1)</f>
        <v/>
      </c>
    </row>
    <row r="4372" spans="1:1">
      <c r="A4372" s="133" t="str">
        <f>IF(B4372="","",COUNT($A$2:A4371)+1)</f>
        <v/>
      </c>
    </row>
    <row r="4373" spans="1:1">
      <c r="A4373" s="133" t="str">
        <f>IF(B4373="","",COUNT($A$2:A4372)+1)</f>
        <v/>
      </c>
    </row>
    <row r="4374" spans="1:1">
      <c r="A4374" s="133" t="str">
        <f>IF(B4374="","",COUNT($A$2:A4373)+1)</f>
        <v/>
      </c>
    </row>
    <row r="4375" spans="1:1">
      <c r="A4375" s="133" t="str">
        <f>IF(B4375="","",COUNT($A$2:A4374)+1)</f>
        <v/>
      </c>
    </row>
    <row r="4376" spans="1:1">
      <c r="A4376" s="133" t="str">
        <f>IF(B4376="","",COUNT($A$2:A4375)+1)</f>
        <v/>
      </c>
    </row>
    <row r="4377" spans="1:1">
      <c r="A4377" s="133" t="str">
        <f>IF(B4377="","",COUNT($A$2:A4376)+1)</f>
        <v/>
      </c>
    </row>
    <row r="4378" spans="1:1">
      <c r="A4378" s="133" t="str">
        <f>IF(B4378="","",COUNT($A$2:A4377)+1)</f>
        <v/>
      </c>
    </row>
    <row r="4379" spans="1:1">
      <c r="A4379" s="133" t="str">
        <f>IF(B4379="","",COUNT($A$2:A4378)+1)</f>
        <v/>
      </c>
    </row>
    <row r="4380" spans="1:1">
      <c r="A4380" s="133" t="str">
        <f>IF(B4380="","",COUNT($A$2:A4379)+1)</f>
        <v/>
      </c>
    </row>
    <row r="4381" spans="1:1">
      <c r="A4381" s="133" t="str">
        <f>IF(B4381="","",COUNT($A$2:A4380)+1)</f>
        <v/>
      </c>
    </row>
    <row r="4382" spans="1:1">
      <c r="A4382" s="133" t="str">
        <f>IF(B4382="","",COUNT($A$2:A4381)+1)</f>
        <v/>
      </c>
    </row>
    <row r="4383" spans="1:1">
      <c r="A4383" s="133" t="str">
        <f>IF(B4383="","",COUNT($A$2:A4382)+1)</f>
        <v/>
      </c>
    </row>
    <row r="4384" spans="1:1">
      <c r="A4384" s="133" t="str">
        <f>IF(B4384="","",COUNT($A$2:A4383)+1)</f>
        <v/>
      </c>
    </row>
    <row r="4385" spans="1:1">
      <c r="A4385" s="133" t="str">
        <f>IF(B4385="","",COUNT($A$2:A4384)+1)</f>
        <v/>
      </c>
    </row>
    <row r="4386" spans="1:1">
      <c r="A4386" s="133" t="str">
        <f>IF(B4386="","",COUNT($A$2:A4385)+1)</f>
        <v/>
      </c>
    </row>
    <row r="4387" spans="1:1">
      <c r="A4387" s="133" t="str">
        <f>IF(B4387="","",COUNT($A$2:A4386)+1)</f>
        <v/>
      </c>
    </row>
    <row r="4388" spans="1:1">
      <c r="A4388" s="133" t="str">
        <f>IF(B4388="","",COUNT($A$2:A4387)+1)</f>
        <v/>
      </c>
    </row>
    <row r="4389" spans="1:1">
      <c r="A4389" s="133" t="str">
        <f>IF(B4389="","",COUNT($A$2:A4388)+1)</f>
        <v/>
      </c>
    </row>
    <row r="4390" spans="1:1">
      <c r="A4390" s="133" t="str">
        <f>IF(B4390="","",COUNT($A$2:A4389)+1)</f>
        <v/>
      </c>
    </row>
    <row r="4391" spans="1:1">
      <c r="A4391" s="133" t="str">
        <f>IF(B4391="","",COUNT($A$2:A4390)+1)</f>
        <v/>
      </c>
    </row>
    <row r="4392" spans="1:1">
      <c r="A4392" s="133" t="str">
        <f>IF(B4392="","",COUNT($A$2:A4391)+1)</f>
        <v/>
      </c>
    </row>
    <row r="4393" spans="1:1">
      <c r="A4393" s="133" t="str">
        <f>IF(B4393="","",COUNT($A$2:A4392)+1)</f>
        <v/>
      </c>
    </row>
    <row r="4394" spans="1:1">
      <c r="A4394" s="133" t="str">
        <f>IF(B4394="","",COUNT($A$2:A4393)+1)</f>
        <v/>
      </c>
    </row>
    <row r="4395" spans="1:1">
      <c r="A4395" s="133" t="str">
        <f>IF(B4395="","",COUNT($A$2:A4394)+1)</f>
        <v/>
      </c>
    </row>
    <row r="4396" spans="1:1">
      <c r="A4396" s="133" t="str">
        <f>IF(B4396="","",COUNT($A$2:A4395)+1)</f>
        <v/>
      </c>
    </row>
    <row r="4397" spans="1:1">
      <c r="A4397" s="133" t="str">
        <f>IF(B4397="","",COUNT($A$2:A4396)+1)</f>
        <v/>
      </c>
    </row>
    <row r="4398" spans="1:1">
      <c r="A4398" s="133" t="str">
        <f>IF(B4398="","",COUNT($A$2:A4397)+1)</f>
        <v/>
      </c>
    </row>
    <row r="4399" spans="1:1">
      <c r="A4399" s="133" t="str">
        <f>IF(B4399="","",COUNT($A$2:A4398)+1)</f>
        <v/>
      </c>
    </row>
    <row r="4400" spans="1:1">
      <c r="A4400" s="133" t="str">
        <f>IF(B4400="","",COUNT($A$2:A4399)+1)</f>
        <v/>
      </c>
    </row>
    <row r="4401" spans="1:1">
      <c r="A4401" s="133" t="str">
        <f>IF(B4401="","",COUNT($A$2:A4400)+1)</f>
        <v/>
      </c>
    </row>
    <row r="4402" spans="1:1">
      <c r="A4402" s="133" t="str">
        <f>IF(B4402="","",COUNT($A$2:A4401)+1)</f>
        <v/>
      </c>
    </row>
    <row r="4403" spans="1:1">
      <c r="A4403" s="133" t="str">
        <f>IF(B4403="","",COUNT($A$2:A4402)+1)</f>
        <v/>
      </c>
    </row>
    <row r="4404" spans="1:1">
      <c r="A4404" s="133" t="str">
        <f>IF(B4404="","",COUNT($A$2:A4403)+1)</f>
        <v/>
      </c>
    </row>
    <row r="4405" spans="1:1">
      <c r="A4405" s="133" t="str">
        <f>IF(B4405="","",COUNT($A$2:A4404)+1)</f>
        <v/>
      </c>
    </row>
    <row r="4406" spans="1:1">
      <c r="A4406" s="133" t="str">
        <f>IF(B4406="","",COUNT($A$2:A4405)+1)</f>
        <v/>
      </c>
    </row>
    <row r="4407" spans="1:1">
      <c r="A4407" s="133" t="str">
        <f>IF(B4407="","",COUNT($A$2:A4406)+1)</f>
        <v/>
      </c>
    </row>
    <row r="4408" spans="1:1">
      <c r="A4408" s="133" t="str">
        <f>IF(B4408="","",COUNT($A$2:A4407)+1)</f>
        <v/>
      </c>
    </row>
    <row r="4409" spans="1:1">
      <c r="A4409" s="133" t="str">
        <f>IF(B4409="","",COUNT($A$2:A4408)+1)</f>
        <v/>
      </c>
    </row>
    <row r="4410" spans="1:1">
      <c r="A4410" s="133" t="str">
        <f>IF(B4410="","",COUNT($A$2:A4409)+1)</f>
        <v/>
      </c>
    </row>
    <row r="4411" spans="1:1">
      <c r="A4411" s="133" t="str">
        <f>IF(B4411="","",COUNT($A$2:A4410)+1)</f>
        <v/>
      </c>
    </row>
    <row r="4412" spans="1:1">
      <c r="A4412" s="133" t="str">
        <f>IF(B4412="","",COUNT($A$2:A4411)+1)</f>
        <v/>
      </c>
    </row>
    <row r="4413" spans="1:1">
      <c r="A4413" s="133" t="str">
        <f>IF(B4413="","",COUNT($A$2:A4412)+1)</f>
        <v/>
      </c>
    </row>
    <row r="4414" spans="1:1">
      <c r="A4414" s="133" t="str">
        <f>IF(B4414="","",COUNT($A$2:A4413)+1)</f>
        <v/>
      </c>
    </row>
    <row r="4415" spans="1:1">
      <c r="A4415" s="133" t="str">
        <f>IF(B4415="","",COUNT($A$2:A4414)+1)</f>
        <v/>
      </c>
    </row>
    <row r="4416" spans="1:1">
      <c r="A4416" s="133" t="str">
        <f>IF(B4416="","",COUNT($A$2:A4415)+1)</f>
        <v/>
      </c>
    </row>
    <row r="4417" spans="1:1">
      <c r="A4417" s="133" t="str">
        <f>IF(B4417="","",COUNT($A$2:A4416)+1)</f>
        <v/>
      </c>
    </row>
    <row r="4418" spans="1:1">
      <c r="A4418" s="133" t="str">
        <f>IF(B4418="","",COUNT($A$2:A4417)+1)</f>
        <v/>
      </c>
    </row>
    <row r="4419" spans="1:1">
      <c r="A4419" s="133" t="str">
        <f>IF(B4419="","",COUNT($A$2:A4418)+1)</f>
        <v/>
      </c>
    </row>
    <row r="4420" spans="1:1">
      <c r="A4420" s="133" t="str">
        <f>IF(B4420="","",COUNT($A$2:A4419)+1)</f>
        <v/>
      </c>
    </row>
    <row r="4421" spans="1:1">
      <c r="A4421" s="133" t="str">
        <f>IF(B4421="","",COUNT($A$2:A4420)+1)</f>
        <v/>
      </c>
    </row>
    <row r="4422" spans="1:1">
      <c r="A4422" s="133" t="str">
        <f>IF(B4422="","",COUNT($A$2:A4421)+1)</f>
        <v/>
      </c>
    </row>
    <row r="4423" spans="1:1">
      <c r="A4423" s="133" t="str">
        <f>IF(B4423="","",COUNT($A$2:A4422)+1)</f>
        <v/>
      </c>
    </row>
    <row r="4424" spans="1:1">
      <c r="A4424" s="133" t="str">
        <f>IF(B4424="","",COUNT($A$2:A4423)+1)</f>
        <v/>
      </c>
    </row>
    <row r="4425" spans="1:1">
      <c r="A4425" s="133" t="str">
        <f>IF(B4425="","",COUNT($A$2:A4424)+1)</f>
        <v/>
      </c>
    </row>
    <row r="4426" spans="1:1">
      <c r="A4426" s="133" t="str">
        <f>IF(B4426="","",COUNT($A$2:A4425)+1)</f>
        <v/>
      </c>
    </row>
    <row r="4427" spans="1:1">
      <c r="A4427" s="133" t="str">
        <f>IF(B4427="","",COUNT($A$2:A4426)+1)</f>
        <v/>
      </c>
    </row>
    <row r="4428" spans="1:1">
      <c r="A4428" s="133" t="str">
        <f>IF(B4428="","",COUNT($A$2:A4427)+1)</f>
        <v/>
      </c>
    </row>
    <row r="4429" spans="1:1">
      <c r="A4429" s="133" t="str">
        <f>IF(B4429="","",COUNT($A$2:A4428)+1)</f>
        <v/>
      </c>
    </row>
    <row r="4430" spans="1:1">
      <c r="A4430" s="133" t="str">
        <f>IF(B4430="","",COUNT($A$2:A4429)+1)</f>
        <v/>
      </c>
    </row>
    <row r="4431" spans="1:1">
      <c r="A4431" s="133" t="str">
        <f>IF(B4431="","",COUNT($A$2:A4430)+1)</f>
        <v/>
      </c>
    </row>
    <row r="4432" spans="1:1">
      <c r="A4432" s="133" t="str">
        <f>IF(B4432="","",COUNT($A$2:A4431)+1)</f>
        <v/>
      </c>
    </row>
    <row r="4433" spans="1:1">
      <c r="A4433" s="133" t="str">
        <f>IF(B4433="","",COUNT($A$2:A4432)+1)</f>
        <v/>
      </c>
    </row>
    <row r="4434" spans="1:1">
      <c r="A4434" s="133" t="str">
        <f>IF(B4434="","",COUNT($A$2:A4433)+1)</f>
        <v/>
      </c>
    </row>
    <row r="4435" spans="1:1">
      <c r="A4435" s="133" t="str">
        <f>IF(B4435="","",COUNT($A$2:A4434)+1)</f>
        <v/>
      </c>
    </row>
    <row r="4436" spans="1:1">
      <c r="A4436" s="133" t="str">
        <f>IF(B4436="","",COUNT($A$2:A4435)+1)</f>
        <v/>
      </c>
    </row>
    <row r="4437" spans="1:1">
      <c r="A4437" s="133" t="str">
        <f>IF(B4437="","",COUNT($A$2:A4436)+1)</f>
        <v/>
      </c>
    </row>
    <row r="4438" spans="1:1">
      <c r="A4438" s="133" t="str">
        <f>IF(B4438="","",COUNT($A$2:A4437)+1)</f>
        <v/>
      </c>
    </row>
    <row r="4439" spans="1:1">
      <c r="A4439" s="133" t="str">
        <f>IF(B4439="","",COUNT($A$2:A4438)+1)</f>
        <v/>
      </c>
    </row>
    <row r="4440" spans="1:1">
      <c r="A4440" s="133" t="str">
        <f>IF(B4440="","",COUNT($A$2:A4439)+1)</f>
        <v/>
      </c>
    </row>
    <row r="4441" spans="1:1">
      <c r="A4441" s="133" t="str">
        <f>IF(B4441="","",COUNT($A$2:A4440)+1)</f>
        <v/>
      </c>
    </row>
    <row r="4442" spans="1:1">
      <c r="A4442" s="133" t="str">
        <f>IF(B4442="","",COUNT($A$2:A4441)+1)</f>
        <v/>
      </c>
    </row>
    <row r="4443" spans="1:1">
      <c r="A4443" s="133" t="str">
        <f>IF(B4443="","",COUNT($A$2:A4442)+1)</f>
        <v/>
      </c>
    </row>
    <row r="4444" spans="1:1">
      <c r="A4444" s="133" t="str">
        <f>IF(B4444="","",COUNT($A$2:A4443)+1)</f>
        <v/>
      </c>
    </row>
    <row r="4445" spans="1:1">
      <c r="A4445" s="133" t="str">
        <f>IF(B4445="","",COUNT($A$2:A4444)+1)</f>
        <v/>
      </c>
    </row>
    <row r="4446" spans="1:1">
      <c r="A4446" s="133" t="str">
        <f>IF(B4446="","",COUNT($A$2:A4445)+1)</f>
        <v/>
      </c>
    </row>
    <row r="4447" spans="1:1">
      <c r="A4447" s="133" t="str">
        <f>IF(B4447="","",COUNT($A$2:A4446)+1)</f>
        <v/>
      </c>
    </row>
    <row r="4448" spans="1:1">
      <c r="A4448" s="133" t="str">
        <f>IF(B4448="","",COUNT($A$2:A4447)+1)</f>
        <v/>
      </c>
    </row>
    <row r="4449" spans="1:1">
      <c r="A4449" s="133" t="str">
        <f>IF(B4449="","",COUNT($A$2:A4448)+1)</f>
        <v/>
      </c>
    </row>
    <row r="4450" spans="1:1">
      <c r="A4450" s="133" t="str">
        <f>IF(B4450="","",COUNT($A$2:A4449)+1)</f>
        <v/>
      </c>
    </row>
    <row r="4451" spans="1:1">
      <c r="A4451" s="133" t="str">
        <f>IF(B4451="","",COUNT($A$2:A4450)+1)</f>
        <v/>
      </c>
    </row>
    <row r="4452" spans="1:1">
      <c r="A4452" s="133" t="str">
        <f>IF(B4452="","",COUNT($A$2:A4451)+1)</f>
        <v/>
      </c>
    </row>
    <row r="4453" spans="1:1">
      <c r="A4453" s="133" t="str">
        <f>IF(B4453="","",COUNT($A$2:A4452)+1)</f>
        <v/>
      </c>
    </row>
    <row r="4454" spans="1:1">
      <c r="A4454" s="133" t="str">
        <f>IF(B4454="","",COUNT($A$2:A4453)+1)</f>
        <v/>
      </c>
    </row>
    <row r="4455" spans="1:1">
      <c r="A4455" s="133" t="str">
        <f>IF(B4455="","",COUNT($A$2:A4454)+1)</f>
        <v/>
      </c>
    </row>
    <row r="4456" spans="1:1">
      <c r="A4456" s="133" t="str">
        <f>IF(B4456="","",COUNT($A$2:A4455)+1)</f>
        <v/>
      </c>
    </row>
    <row r="4457" spans="1:1">
      <c r="A4457" s="133" t="str">
        <f>IF(B4457="","",COUNT($A$2:A4456)+1)</f>
        <v/>
      </c>
    </row>
    <row r="4458" spans="1:1">
      <c r="A4458" s="133" t="str">
        <f>IF(B4458="","",COUNT($A$2:A4457)+1)</f>
        <v/>
      </c>
    </row>
    <row r="4459" spans="1:1">
      <c r="A4459" s="133" t="str">
        <f>IF(B4459="","",COUNT($A$2:A4458)+1)</f>
        <v/>
      </c>
    </row>
    <row r="4460" spans="1:1">
      <c r="A4460" s="133" t="str">
        <f>IF(B4460="","",COUNT($A$2:A4459)+1)</f>
        <v/>
      </c>
    </row>
    <row r="4461" spans="1:1">
      <c r="A4461" s="133" t="str">
        <f>IF(B4461="","",COUNT($A$2:A4460)+1)</f>
        <v/>
      </c>
    </row>
    <row r="4462" spans="1:1">
      <c r="A4462" s="133" t="str">
        <f>IF(B4462="","",COUNT($A$2:A4461)+1)</f>
        <v/>
      </c>
    </row>
    <row r="4463" spans="1:1">
      <c r="A4463" s="133" t="str">
        <f>IF(B4463="","",COUNT($A$2:A4462)+1)</f>
        <v/>
      </c>
    </row>
    <row r="4464" spans="1:1">
      <c r="A4464" s="133" t="str">
        <f>IF(B4464="","",COUNT($A$2:A4463)+1)</f>
        <v/>
      </c>
    </row>
    <row r="4465" spans="1:1">
      <c r="A4465" s="133" t="str">
        <f>IF(B4465="","",COUNT($A$2:A4464)+1)</f>
        <v/>
      </c>
    </row>
    <row r="4466" spans="1:1">
      <c r="A4466" s="133" t="str">
        <f>IF(B4466="","",COUNT($A$2:A4465)+1)</f>
        <v/>
      </c>
    </row>
    <row r="4467" spans="1:1">
      <c r="A4467" s="133" t="str">
        <f>IF(B4467="","",COUNT($A$2:A4466)+1)</f>
        <v/>
      </c>
    </row>
    <row r="4468" spans="1:1">
      <c r="A4468" s="133" t="str">
        <f>IF(B4468="","",COUNT($A$2:A4467)+1)</f>
        <v/>
      </c>
    </row>
    <row r="4469" spans="1:1">
      <c r="A4469" s="133" t="str">
        <f>IF(B4469="","",COUNT($A$2:A4468)+1)</f>
        <v/>
      </c>
    </row>
    <row r="4470" spans="1:1">
      <c r="A4470" s="133" t="str">
        <f>IF(B4470="","",COUNT($A$2:A4469)+1)</f>
        <v/>
      </c>
    </row>
    <row r="4471" spans="1:1">
      <c r="A4471" s="133" t="str">
        <f>IF(B4471="","",COUNT($A$2:A4470)+1)</f>
        <v/>
      </c>
    </row>
    <row r="4472" spans="1:1">
      <c r="A4472" s="133" t="str">
        <f>IF(B4472="","",COUNT($A$2:A4471)+1)</f>
        <v/>
      </c>
    </row>
    <row r="4473" spans="1:1">
      <c r="A4473" s="133" t="str">
        <f>IF(B4473="","",COUNT($A$2:A4472)+1)</f>
        <v/>
      </c>
    </row>
    <row r="4474" spans="1:1">
      <c r="A4474" s="133" t="str">
        <f>IF(B4474="","",COUNT($A$2:A4473)+1)</f>
        <v/>
      </c>
    </row>
    <row r="4475" spans="1:1">
      <c r="A4475" s="133" t="str">
        <f>IF(B4475="","",COUNT($A$2:A4474)+1)</f>
        <v/>
      </c>
    </row>
    <row r="4476" spans="1:1">
      <c r="A4476" s="133" t="str">
        <f>IF(B4476="","",COUNT($A$2:A4475)+1)</f>
        <v/>
      </c>
    </row>
    <row r="4477" spans="1:1">
      <c r="A4477" s="133" t="str">
        <f>IF(B4477="","",COUNT($A$2:A4476)+1)</f>
        <v/>
      </c>
    </row>
    <row r="4478" spans="1:1">
      <c r="A4478" s="133" t="str">
        <f>IF(B4478="","",COUNT($A$2:A4477)+1)</f>
        <v/>
      </c>
    </row>
    <row r="4479" spans="1:1">
      <c r="A4479" s="133" t="str">
        <f>IF(B4479="","",COUNT($A$2:A4478)+1)</f>
        <v/>
      </c>
    </row>
    <row r="4480" spans="1:1">
      <c r="A4480" s="133" t="str">
        <f>IF(B4480="","",COUNT($A$2:A4479)+1)</f>
        <v/>
      </c>
    </row>
    <row r="4481" spans="1:1">
      <c r="A4481" s="133" t="str">
        <f>IF(B4481="","",COUNT($A$2:A4480)+1)</f>
        <v/>
      </c>
    </row>
    <row r="4482" spans="1:1">
      <c r="A4482" s="133" t="str">
        <f>IF(B4482="","",COUNT($A$2:A4481)+1)</f>
        <v/>
      </c>
    </row>
    <row r="4483" spans="1:1">
      <c r="A4483" s="133" t="str">
        <f>IF(B4483="","",COUNT($A$2:A4482)+1)</f>
        <v/>
      </c>
    </row>
    <row r="4484" spans="1:1">
      <c r="A4484" s="133" t="str">
        <f>IF(B4484="","",COUNT($A$2:A4483)+1)</f>
        <v/>
      </c>
    </row>
    <row r="4485" spans="1:1">
      <c r="A4485" s="133" t="str">
        <f>IF(B4485="","",COUNT($A$2:A4484)+1)</f>
        <v/>
      </c>
    </row>
    <row r="4486" spans="1:1">
      <c r="A4486" s="133" t="str">
        <f>IF(B4486="","",COUNT($A$2:A4485)+1)</f>
        <v/>
      </c>
    </row>
    <row r="4487" spans="1:1">
      <c r="A4487" s="133" t="str">
        <f>IF(B4487="","",COUNT($A$2:A4486)+1)</f>
        <v/>
      </c>
    </row>
    <row r="4488" spans="1:1">
      <c r="A4488" s="133" t="str">
        <f>IF(B4488="","",COUNT($A$2:A4487)+1)</f>
        <v/>
      </c>
    </row>
    <row r="4489" spans="1:1">
      <c r="A4489" s="133" t="str">
        <f>IF(B4489="","",COUNT($A$2:A4488)+1)</f>
        <v/>
      </c>
    </row>
    <row r="4490" spans="1:1">
      <c r="A4490" s="133" t="str">
        <f>IF(B4490="","",COUNT($A$2:A4489)+1)</f>
        <v/>
      </c>
    </row>
    <row r="4491" spans="1:1">
      <c r="A4491" s="133" t="str">
        <f>IF(B4491="","",COUNT($A$2:A4490)+1)</f>
        <v/>
      </c>
    </row>
    <row r="4492" spans="1:1">
      <c r="A4492" s="133" t="str">
        <f>IF(B4492="","",COUNT($A$2:A4491)+1)</f>
        <v/>
      </c>
    </row>
    <row r="4493" spans="1:1">
      <c r="A4493" s="133" t="str">
        <f>IF(B4493="","",COUNT($A$2:A4492)+1)</f>
        <v/>
      </c>
    </row>
    <row r="4494" spans="1:1">
      <c r="A4494" s="133" t="str">
        <f>IF(B4494="","",COUNT($A$2:A4493)+1)</f>
        <v/>
      </c>
    </row>
    <row r="4495" spans="1:1">
      <c r="A4495" s="133" t="str">
        <f>IF(B4495="","",COUNT($A$2:A4494)+1)</f>
        <v/>
      </c>
    </row>
    <row r="4496" spans="1:1">
      <c r="A4496" s="133" t="str">
        <f>IF(B4496="","",COUNT($A$2:A4495)+1)</f>
        <v/>
      </c>
    </row>
    <row r="4497" spans="1:1">
      <c r="A4497" s="133" t="str">
        <f>IF(B4497="","",COUNT($A$2:A4496)+1)</f>
        <v/>
      </c>
    </row>
    <row r="4498" spans="1:1">
      <c r="A4498" s="133" t="str">
        <f>IF(B4498="","",COUNT($A$2:A4497)+1)</f>
        <v/>
      </c>
    </row>
    <row r="4499" spans="1:1">
      <c r="A4499" s="133" t="str">
        <f>IF(B4499="","",COUNT($A$2:A4498)+1)</f>
        <v/>
      </c>
    </row>
    <row r="4500" spans="1:1">
      <c r="A4500" s="133" t="str">
        <f>IF(B4500="","",COUNT($A$2:A4499)+1)</f>
        <v/>
      </c>
    </row>
    <row r="4501" spans="1:1">
      <c r="A4501" s="133" t="str">
        <f>IF(B4501="","",COUNT($A$2:A4500)+1)</f>
        <v/>
      </c>
    </row>
    <row r="4502" spans="1:1">
      <c r="A4502" s="133" t="str">
        <f>IF(B4502="","",COUNT($A$2:A4501)+1)</f>
        <v/>
      </c>
    </row>
    <row r="4503" spans="1:1">
      <c r="A4503" s="133" t="str">
        <f>IF(B4503="","",COUNT($A$2:A4502)+1)</f>
        <v/>
      </c>
    </row>
    <row r="4504" spans="1:1">
      <c r="A4504" s="133" t="str">
        <f>IF(B4504="","",COUNT($A$2:A4503)+1)</f>
        <v/>
      </c>
    </row>
    <row r="4505" spans="1:1">
      <c r="A4505" s="133" t="str">
        <f>IF(B4505="","",COUNT($A$2:A4504)+1)</f>
        <v/>
      </c>
    </row>
    <row r="4506" spans="1:1">
      <c r="A4506" s="133" t="str">
        <f>IF(B4506="","",COUNT($A$2:A4505)+1)</f>
        <v/>
      </c>
    </row>
    <row r="4507" spans="1:1">
      <c r="A4507" s="133" t="str">
        <f>IF(B4507="","",COUNT($A$2:A4506)+1)</f>
        <v/>
      </c>
    </row>
    <row r="4508" spans="1:1">
      <c r="A4508" s="133" t="str">
        <f>IF(B4508="","",COUNT($A$2:A4507)+1)</f>
        <v/>
      </c>
    </row>
    <row r="4509" spans="1:1">
      <c r="A4509" s="133" t="str">
        <f>IF(B4509="","",COUNT($A$2:A4508)+1)</f>
        <v/>
      </c>
    </row>
    <row r="4510" spans="1:1">
      <c r="A4510" s="133" t="str">
        <f>IF(B4510="","",COUNT($A$2:A4509)+1)</f>
        <v/>
      </c>
    </row>
    <row r="4511" spans="1:1">
      <c r="A4511" s="133" t="str">
        <f>IF(B4511="","",COUNT($A$2:A4510)+1)</f>
        <v/>
      </c>
    </row>
    <row r="4512" spans="1:1">
      <c r="A4512" s="133" t="str">
        <f>IF(B4512="","",COUNT($A$2:A4511)+1)</f>
        <v/>
      </c>
    </row>
    <row r="4513" spans="1:1">
      <c r="A4513" s="133" t="str">
        <f>IF(B4513="","",COUNT($A$2:A4512)+1)</f>
        <v/>
      </c>
    </row>
    <row r="4514" spans="1:1">
      <c r="A4514" s="133" t="str">
        <f>IF(B4514="","",COUNT($A$2:A4513)+1)</f>
        <v/>
      </c>
    </row>
    <row r="4515" spans="1:1">
      <c r="A4515" s="133" t="str">
        <f>IF(B4515="","",COUNT($A$2:A4514)+1)</f>
        <v/>
      </c>
    </row>
    <row r="4516" spans="1:1">
      <c r="A4516" s="133" t="str">
        <f>IF(B4516="","",COUNT($A$2:A4515)+1)</f>
        <v/>
      </c>
    </row>
    <row r="4517" spans="1:1">
      <c r="A4517" s="133" t="str">
        <f>IF(B4517="","",COUNT($A$2:A4516)+1)</f>
        <v/>
      </c>
    </row>
    <row r="4518" spans="1:1">
      <c r="A4518" s="133" t="str">
        <f>IF(B4518="","",COUNT($A$2:A4517)+1)</f>
        <v/>
      </c>
    </row>
    <row r="4519" spans="1:1">
      <c r="A4519" s="133" t="str">
        <f>IF(B4519="","",COUNT($A$2:A4518)+1)</f>
        <v/>
      </c>
    </row>
    <row r="4520" spans="1:1">
      <c r="A4520" s="133" t="str">
        <f>IF(B4520="","",COUNT($A$2:A4519)+1)</f>
        <v/>
      </c>
    </row>
    <row r="4521" spans="1:1">
      <c r="A4521" s="133" t="str">
        <f>IF(B4521="","",COUNT($A$2:A4520)+1)</f>
        <v/>
      </c>
    </row>
    <row r="4522" spans="1:1">
      <c r="A4522" s="133" t="str">
        <f>IF(B4522="","",COUNT($A$2:A4521)+1)</f>
        <v/>
      </c>
    </row>
    <row r="4523" spans="1:1">
      <c r="A4523" s="133" t="str">
        <f>IF(B4523="","",COUNT($A$2:A4522)+1)</f>
        <v/>
      </c>
    </row>
    <row r="4524" spans="1:1">
      <c r="A4524" s="133" t="str">
        <f>IF(B4524="","",COUNT($A$2:A4523)+1)</f>
        <v/>
      </c>
    </row>
    <row r="4525" spans="1:1">
      <c r="A4525" s="133" t="str">
        <f>IF(B4525="","",COUNT($A$2:A4524)+1)</f>
        <v/>
      </c>
    </row>
    <row r="4526" spans="1:1">
      <c r="A4526" s="133" t="str">
        <f>IF(B4526="","",COUNT($A$2:A4525)+1)</f>
        <v/>
      </c>
    </row>
    <row r="4527" spans="1:1">
      <c r="A4527" s="133" t="str">
        <f>IF(B4527="","",COUNT($A$2:A4526)+1)</f>
        <v/>
      </c>
    </row>
    <row r="4528" spans="1:1">
      <c r="A4528" s="133" t="str">
        <f>IF(B4528="","",COUNT($A$2:A4527)+1)</f>
        <v/>
      </c>
    </row>
    <row r="4529" spans="1:1">
      <c r="A4529" s="133" t="str">
        <f>IF(B4529="","",COUNT($A$2:A4528)+1)</f>
        <v/>
      </c>
    </row>
    <row r="4530" spans="1:1">
      <c r="A4530" s="133" t="str">
        <f>IF(B4530="","",COUNT($A$2:A4529)+1)</f>
        <v/>
      </c>
    </row>
    <row r="4531" spans="1:1">
      <c r="A4531" s="133" t="str">
        <f>IF(B4531="","",COUNT($A$2:A4530)+1)</f>
        <v/>
      </c>
    </row>
    <row r="4532" spans="1:1">
      <c r="A4532" s="133" t="str">
        <f>IF(B4532="","",COUNT($A$2:A4531)+1)</f>
        <v/>
      </c>
    </row>
    <row r="4533" spans="1:1">
      <c r="A4533" s="133" t="str">
        <f>IF(B4533="","",COUNT($A$2:A4532)+1)</f>
        <v/>
      </c>
    </row>
    <row r="4534" spans="1:1">
      <c r="A4534" s="133" t="str">
        <f>IF(B4534="","",COUNT($A$2:A4533)+1)</f>
        <v/>
      </c>
    </row>
    <row r="4535" spans="1:1">
      <c r="A4535" s="133" t="str">
        <f>IF(B4535="","",COUNT($A$2:A4534)+1)</f>
        <v/>
      </c>
    </row>
    <row r="4536" spans="1:1">
      <c r="A4536" s="133" t="str">
        <f>IF(B4536="","",COUNT($A$2:A4535)+1)</f>
        <v/>
      </c>
    </row>
    <row r="4537" spans="1:1">
      <c r="A4537" s="133" t="str">
        <f>IF(B4537="","",COUNT($A$2:A4536)+1)</f>
        <v/>
      </c>
    </row>
    <row r="4538" spans="1:1">
      <c r="A4538" s="133" t="str">
        <f>IF(B4538="","",COUNT($A$2:A4537)+1)</f>
        <v/>
      </c>
    </row>
    <row r="4539" spans="1:1">
      <c r="A4539" s="133" t="str">
        <f>IF(B4539="","",COUNT($A$2:A4538)+1)</f>
        <v/>
      </c>
    </row>
    <row r="4540" spans="1:1">
      <c r="A4540" s="133" t="str">
        <f>IF(B4540="","",COUNT($A$2:A4539)+1)</f>
        <v/>
      </c>
    </row>
    <row r="4541" spans="1:1">
      <c r="A4541" s="133" t="str">
        <f>IF(B4541="","",COUNT($A$2:A4540)+1)</f>
        <v/>
      </c>
    </row>
    <row r="4542" spans="1:1">
      <c r="A4542" s="133" t="str">
        <f>IF(B4542="","",COUNT($A$2:A4541)+1)</f>
        <v/>
      </c>
    </row>
    <row r="4543" spans="1:1">
      <c r="A4543" s="133" t="str">
        <f>IF(B4543="","",COUNT($A$2:A4542)+1)</f>
        <v/>
      </c>
    </row>
    <row r="4544" spans="1:1">
      <c r="A4544" s="133" t="str">
        <f>IF(B4544="","",COUNT($A$2:A4543)+1)</f>
        <v/>
      </c>
    </row>
    <row r="4545" spans="1:1">
      <c r="A4545" s="133" t="str">
        <f>IF(B4545="","",COUNT($A$2:A4544)+1)</f>
        <v/>
      </c>
    </row>
    <row r="4546" spans="1:1">
      <c r="A4546" s="133" t="str">
        <f>IF(B4546="","",COUNT($A$2:A4545)+1)</f>
        <v/>
      </c>
    </row>
    <row r="4547" spans="1:1">
      <c r="A4547" s="133" t="str">
        <f>IF(B4547="","",COUNT($A$2:A4546)+1)</f>
        <v/>
      </c>
    </row>
    <row r="4548" spans="1:1">
      <c r="A4548" s="133" t="str">
        <f>IF(B4548="","",COUNT($A$2:A4547)+1)</f>
        <v/>
      </c>
    </row>
    <row r="4549" spans="1:1">
      <c r="A4549" s="133" t="str">
        <f>IF(B4549="","",COUNT($A$2:A4548)+1)</f>
        <v/>
      </c>
    </row>
    <row r="4550" spans="1:1">
      <c r="A4550" s="133" t="str">
        <f>IF(B4550="","",COUNT($A$2:A4549)+1)</f>
        <v/>
      </c>
    </row>
    <row r="4551" spans="1:1">
      <c r="A4551" s="133" t="str">
        <f>IF(B4551="","",COUNT($A$2:A4550)+1)</f>
        <v/>
      </c>
    </row>
    <row r="4552" spans="1:1">
      <c r="A4552" s="133" t="str">
        <f>IF(B4552="","",COUNT($A$2:A4551)+1)</f>
        <v/>
      </c>
    </row>
    <row r="4553" spans="1:1">
      <c r="A4553" s="133" t="str">
        <f>IF(B4553="","",COUNT($A$2:A4552)+1)</f>
        <v/>
      </c>
    </row>
    <row r="4554" spans="1:1">
      <c r="A4554" s="133" t="str">
        <f>IF(B4554="","",COUNT($A$2:A4553)+1)</f>
        <v/>
      </c>
    </row>
    <row r="4555" spans="1:1">
      <c r="A4555" s="133" t="str">
        <f>IF(B4555="","",COUNT($A$2:A4554)+1)</f>
        <v/>
      </c>
    </row>
    <row r="4556" spans="1:1">
      <c r="A4556" s="133" t="str">
        <f>IF(B4556="","",COUNT($A$2:A4555)+1)</f>
        <v/>
      </c>
    </row>
    <row r="4557" spans="1:1">
      <c r="A4557" s="133" t="str">
        <f>IF(B4557="","",COUNT($A$2:A4556)+1)</f>
        <v/>
      </c>
    </row>
    <row r="4558" spans="1:1">
      <c r="A4558" s="133" t="str">
        <f>IF(B4558="","",COUNT($A$2:A4557)+1)</f>
        <v/>
      </c>
    </row>
    <row r="4559" spans="1:1">
      <c r="A4559" s="133" t="str">
        <f>IF(B4559="","",COUNT($A$2:A4558)+1)</f>
        <v/>
      </c>
    </row>
    <row r="4560" spans="1:1">
      <c r="A4560" s="133" t="str">
        <f>IF(B4560="","",COUNT($A$2:A4559)+1)</f>
        <v/>
      </c>
    </row>
    <row r="4561" spans="1:1">
      <c r="A4561" s="133" t="str">
        <f>IF(B4561="","",COUNT($A$2:A4560)+1)</f>
        <v/>
      </c>
    </row>
    <row r="4562" spans="1:1">
      <c r="A4562" s="133" t="str">
        <f>IF(B4562="","",COUNT($A$2:A4561)+1)</f>
        <v/>
      </c>
    </row>
    <row r="4563" spans="1:1">
      <c r="A4563" s="133" t="str">
        <f>IF(B4563="","",COUNT($A$2:A4562)+1)</f>
        <v/>
      </c>
    </row>
    <row r="4564" spans="1:1">
      <c r="A4564" s="133" t="str">
        <f>IF(B4564="","",COUNT($A$2:A4563)+1)</f>
        <v/>
      </c>
    </row>
    <row r="4565" spans="1:1">
      <c r="A4565" s="133" t="str">
        <f>IF(B4565="","",COUNT($A$2:A4564)+1)</f>
        <v/>
      </c>
    </row>
    <row r="4566" spans="1:1">
      <c r="A4566" s="133" t="str">
        <f>IF(B4566="","",COUNT($A$2:A4565)+1)</f>
        <v/>
      </c>
    </row>
    <row r="4567" spans="1:1">
      <c r="A4567" s="133" t="str">
        <f>IF(B4567="","",COUNT($A$2:A4566)+1)</f>
        <v/>
      </c>
    </row>
    <row r="4568" spans="1:1">
      <c r="A4568" s="133" t="str">
        <f>IF(B4568="","",COUNT($A$2:A4567)+1)</f>
        <v/>
      </c>
    </row>
    <row r="4569" spans="1:1">
      <c r="A4569" s="133" t="str">
        <f>IF(B4569="","",COUNT($A$2:A4568)+1)</f>
        <v/>
      </c>
    </row>
    <row r="4570" spans="1:1">
      <c r="A4570" s="133" t="str">
        <f>IF(B4570="","",COUNT($A$2:A4569)+1)</f>
        <v/>
      </c>
    </row>
    <row r="4571" spans="1:1">
      <c r="A4571" s="133" t="str">
        <f>IF(B4571="","",COUNT($A$2:A4570)+1)</f>
        <v/>
      </c>
    </row>
    <row r="4572" spans="1:1">
      <c r="A4572" s="133" t="str">
        <f>IF(B4572="","",COUNT($A$2:A4571)+1)</f>
        <v/>
      </c>
    </row>
    <row r="4573" spans="1:1">
      <c r="A4573" s="133" t="str">
        <f>IF(B4573="","",COUNT($A$2:A4572)+1)</f>
        <v/>
      </c>
    </row>
    <row r="4574" spans="1:1">
      <c r="A4574" s="133" t="str">
        <f>IF(B4574="","",COUNT($A$2:A4573)+1)</f>
        <v/>
      </c>
    </row>
    <row r="4575" spans="1:1">
      <c r="A4575" s="133" t="str">
        <f>IF(B4575="","",COUNT($A$2:A4574)+1)</f>
        <v/>
      </c>
    </row>
    <row r="4576" spans="1:1">
      <c r="A4576" s="133" t="str">
        <f>IF(B4576="","",COUNT($A$2:A4575)+1)</f>
        <v/>
      </c>
    </row>
    <row r="4577" spans="1:1">
      <c r="A4577" s="133" t="str">
        <f>IF(B4577="","",COUNT($A$2:A4576)+1)</f>
        <v/>
      </c>
    </row>
    <row r="4578" spans="1:1">
      <c r="A4578" s="133" t="str">
        <f>IF(B4578="","",COUNT($A$2:A4577)+1)</f>
        <v/>
      </c>
    </row>
    <row r="4579" spans="1:1">
      <c r="A4579" s="133" t="str">
        <f>IF(B4579="","",COUNT($A$2:A4578)+1)</f>
        <v/>
      </c>
    </row>
    <row r="4580" spans="1:1">
      <c r="A4580" s="133" t="str">
        <f>IF(B4580="","",COUNT($A$2:A4579)+1)</f>
        <v/>
      </c>
    </row>
    <row r="4581" spans="1:1">
      <c r="A4581" s="133" t="str">
        <f>IF(B4581="","",COUNT($A$2:A4580)+1)</f>
        <v/>
      </c>
    </row>
    <row r="4582" spans="1:1">
      <c r="A4582" s="133" t="str">
        <f>IF(B4582="","",COUNT($A$2:A4581)+1)</f>
        <v/>
      </c>
    </row>
    <row r="4583" spans="1:1">
      <c r="A4583" s="133" t="str">
        <f>IF(B4583="","",COUNT($A$2:A4582)+1)</f>
        <v/>
      </c>
    </row>
    <row r="4584" spans="1:1">
      <c r="A4584" s="133" t="str">
        <f>IF(B4584="","",COUNT($A$2:A4583)+1)</f>
        <v/>
      </c>
    </row>
    <row r="4585" spans="1:1">
      <c r="A4585" s="133" t="str">
        <f>IF(B4585="","",COUNT($A$2:A4584)+1)</f>
        <v/>
      </c>
    </row>
    <row r="4586" spans="1:1">
      <c r="A4586" s="133" t="str">
        <f>IF(B4586="","",COUNT($A$2:A4585)+1)</f>
        <v/>
      </c>
    </row>
    <row r="4587" spans="1:1">
      <c r="A4587" s="133" t="str">
        <f>IF(B4587="","",COUNT($A$2:A4586)+1)</f>
        <v/>
      </c>
    </row>
    <row r="4588" spans="1:1">
      <c r="A4588" s="133" t="str">
        <f>IF(B4588="","",COUNT($A$2:A4587)+1)</f>
        <v/>
      </c>
    </row>
    <row r="4589" spans="1:1">
      <c r="A4589" s="133" t="str">
        <f>IF(B4589="","",COUNT($A$2:A4588)+1)</f>
        <v/>
      </c>
    </row>
    <row r="4590" spans="1:1">
      <c r="A4590" s="133" t="str">
        <f>IF(B4590="","",COUNT($A$2:A4589)+1)</f>
        <v/>
      </c>
    </row>
    <row r="4591" spans="1:1">
      <c r="A4591" s="133" t="str">
        <f>IF(B4591="","",COUNT($A$2:A4590)+1)</f>
        <v/>
      </c>
    </row>
    <row r="4592" spans="1:1">
      <c r="A4592" s="133" t="str">
        <f>IF(B4592="","",COUNT($A$2:A4591)+1)</f>
        <v/>
      </c>
    </row>
    <row r="4593" spans="1:1">
      <c r="A4593" s="133" t="str">
        <f>IF(B4593="","",COUNT($A$2:A4592)+1)</f>
        <v/>
      </c>
    </row>
    <row r="4594" spans="1:1">
      <c r="A4594" s="133" t="str">
        <f>IF(B4594="","",COUNT($A$2:A4593)+1)</f>
        <v/>
      </c>
    </row>
    <row r="4595" spans="1:1">
      <c r="A4595" s="133" t="str">
        <f>IF(B4595="","",COUNT($A$2:A4594)+1)</f>
        <v/>
      </c>
    </row>
    <row r="4596" spans="1:1">
      <c r="A4596" s="133" t="str">
        <f>IF(B4596="","",COUNT($A$2:A4595)+1)</f>
        <v/>
      </c>
    </row>
    <row r="4597" spans="1:1">
      <c r="A4597" s="133" t="str">
        <f>IF(B4597="","",COUNT($A$2:A4596)+1)</f>
        <v/>
      </c>
    </row>
    <row r="4598" spans="1:1">
      <c r="A4598" s="133" t="str">
        <f>IF(B4598="","",COUNT($A$2:A4597)+1)</f>
        <v/>
      </c>
    </row>
    <row r="4599" spans="1:1">
      <c r="A4599" s="133" t="str">
        <f>IF(B4599="","",COUNT($A$2:A4598)+1)</f>
        <v/>
      </c>
    </row>
    <row r="4600" spans="1:1">
      <c r="A4600" s="133" t="str">
        <f>IF(B4600="","",COUNT($A$2:A4599)+1)</f>
        <v/>
      </c>
    </row>
    <row r="4601" spans="1:1">
      <c r="A4601" s="133" t="str">
        <f>IF(B4601="","",COUNT($A$2:A4600)+1)</f>
        <v/>
      </c>
    </row>
    <row r="4602" spans="1:1">
      <c r="A4602" s="133" t="str">
        <f>IF(B4602="","",COUNT($A$2:A4601)+1)</f>
        <v/>
      </c>
    </row>
    <row r="4603" spans="1:1">
      <c r="A4603" s="133" t="str">
        <f>IF(B4603="","",COUNT($A$2:A4602)+1)</f>
        <v/>
      </c>
    </row>
    <row r="4604" spans="1:1">
      <c r="A4604" s="133" t="str">
        <f>IF(B4604="","",COUNT($A$2:A4603)+1)</f>
        <v/>
      </c>
    </row>
    <row r="4605" spans="1:1">
      <c r="A4605" s="133" t="str">
        <f>IF(B4605="","",COUNT($A$2:A4604)+1)</f>
        <v/>
      </c>
    </row>
    <row r="4606" spans="1:1">
      <c r="A4606" s="133" t="str">
        <f>IF(B4606="","",COUNT($A$2:A4605)+1)</f>
        <v/>
      </c>
    </row>
    <row r="4607" spans="1:1">
      <c r="A4607" s="133" t="str">
        <f>IF(B4607="","",COUNT($A$2:A4606)+1)</f>
        <v/>
      </c>
    </row>
    <row r="4608" spans="1:1">
      <c r="A4608" s="133" t="str">
        <f>IF(B4608="","",COUNT($A$2:A4607)+1)</f>
        <v/>
      </c>
    </row>
    <row r="4609" spans="1:1">
      <c r="A4609" s="133" t="str">
        <f>IF(B4609="","",COUNT($A$2:A4608)+1)</f>
        <v/>
      </c>
    </row>
    <row r="4610" spans="1:1">
      <c r="A4610" s="133" t="str">
        <f>IF(B4610="","",COUNT($A$2:A4609)+1)</f>
        <v/>
      </c>
    </row>
    <row r="4611" spans="1:1">
      <c r="A4611" s="133" t="str">
        <f>IF(B4611="","",COUNT($A$2:A4610)+1)</f>
        <v/>
      </c>
    </row>
    <row r="4612" spans="1:1">
      <c r="A4612" s="133" t="str">
        <f>IF(B4612="","",COUNT($A$2:A4611)+1)</f>
        <v/>
      </c>
    </row>
    <row r="4613" spans="1:1">
      <c r="A4613" s="133" t="str">
        <f>IF(B4613="","",COUNT($A$2:A4612)+1)</f>
        <v/>
      </c>
    </row>
    <row r="4614" spans="1:1">
      <c r="A4614" s="133" t="str">
        <f>IF(B4614="","",COUNT($A$2:A4613)+1)</f>
        <v/>
      </c>
    </row>
    <row r="4615" spans="1:1">
      <c r="A4615" s="133" t="str">
        <f>IF(B4615="","",COUNT($A$2:A4614)+1)</f>
        <v/>
      </c>
    </row>
    <row r="4616" spans="1:1">
      <c r="A4616" s="133" t="str">
        <f>IF(B4616="","",COUNT($A$2:A4615)+1)</f>
        <v/>
      </c>
    </row>
    <row r="4617" spans="1:1">
      <c r="A4617" s="133" t="str">
        <f>IF(B4617="","",COUNT($A$2:A4616)+1)</f>
        <v/>
      </c>
    </row>
    <row r="4618" spans="1:1">
      <c r="A4618" s="133" t="str">
        <f>IF(B4618="","",COUNT($A$2:A4617)+1)</f>
        <v/>
      </c>
    </row>
    <row r="4619" spans="1:1">
      <c r="A4619" s="133" t="str">
        <f>IF(B4619="","",COUNT($A$2:A4618)+1)</f>
        <v/>
      </c>
    </row>
    <row r="4620" spans="1:1">
      <c r="A4620" s="133" t="str">
        <f>IF(B4620="","",COUNT($A$2:A4619)+1)</f>
        <v/>
      </c>
    </row>
    <row r="4621" spans="1:1">
      <c r="A4621" s="133" t="str">
        <f>IF(B4621="","",COUNT($A$2:A4620)+1)</f>
        <v/>
      </c>
    </row>
    <row r="4622" spans="1:1">
      <c r="A4622" s="133" t="str">
        <f>IF(B4622="","",COUNT($A$2:A4621)+1)</f>
        <v/>
      </c>
    </row>
    <row r="4623" spans="1:1">
      <c r="A4623" s="133" t="str">
        <f>IF(B4623="","",COUNT($A$2:A4622)+1)</f>
        <v/>
      </c>
    </row>
    <row r="4624" spans="1:1">
      <c r="A4624" s="133" t="str">
        <f>IF(B4624="","",COUNT($A$2:A4623)+1)</f>
        <v/>
      </c>
    </row>
    <row r="4625" spans="1:1">
      <c r="A4625" s="133" t="str">
        <f>IF(B4625="","",COUNT($A$2:A4624)+1)</f>
        <v/>
      </c>
    </row>
    <row r="4626" spans="1:1">
      <c r="A4626" s="133" t="str">
        <f>IF(B4626="","",COUNT($A$2:A4625)+1)</f>
        <v/>
      </c>
    </row>
    <row r="4627" spans="1:1">
      <c r="A4627" s="133" t="str">
        <f>IF(B4627="","",COUNT($A$2:A4626)+1)</f>
        <v/>
      </c>
    </row>
    <row r="4628" spans="1:1">
      <c r="A4628" s="133" t="str">
        <f>IF(B4628="","",COUNT($A$2:A4627)+1)</f>
        <v/>
      </c>
    </row>
    <row r="4629" spans="1:1">
      <c r="A4629" s="133" t="str">
        <f>IF(B4629="","",COUNT($A$2:A4628)+1)</f>
        <v/>
      </c>
    </row>
    <row r="4630" spans="1:1">
      <c r="A4630" s="133" t="str">
        <f>IF(B4630="","",COUNT($A$2:A4629)+1)</f>
        <v/>
      </c>
    </row>
    <row r="4631" spans="1:1">
      <c r="A4631" s="133" t="str">
        <f>IF(B4631="","",COUNT($A$2:A4630)+1)</f>
        <v/>
      </c>
    </row>
    <row r="4632" spans="1:1">
      <c r="A4632" s="133" t="str">
        <f>IF(B4632="","",COUNT($A$2:A4631)+1)</f>
        <v/>
      </c>
    </row>
    <row r="4633" spans="1:1">
      <c r="A4633" s="133" t="str">
        <f>IF(B4633="","",COUNT($A$2:A4632)+1)</f>
        <v/>
      </c>
    </row>
    <row r="4634" spans="1:1">
      <c r="A4634" s="133" t="str">
        <f>IF(B4634="","",COUNT($A$2:A4633)+1)</f>
        <v/>
      </c>
    </row>
    <row r="4635" spans="1:1">
      <c r="A4635" s="133" t="str">
        <f>IF(B4635="","",COUNT($A$2:A4634)+1)</f>
        <v/>
      </c>
    </row>
    <row r="4636" spans="1:1">
      <c r="A4636" s="133" t="str">
        <f>IF(B4636="","",COUNT($A$2:A4635)+1)</f>
        <v/>
      </c>
    </row>
    <row r="4637" spans="1:1">
      <c r="A4637" s="133" t="str">
        <f>IF(B4637="","",COUNT($A$2:A4636)+1)</f>
        <v/>
      </c>
    </row>
    <row r="4638" spans="1:1">
      <c r="A4638" s="133" t="str">
        <f>IF(B4638="","",COUNT($A$2:A4637)+1)</f>
        <v/>
      </c>
    </row>
    <row r="4639" spans="1:1">
      <c r="A4639" s="133" t="str">
        <f>IF(B4639="","",COUNT($A$2:A4638)+1)</f>
        <v/>
      </c>
    </row>
    <row r="4640" spans="1:1">
      <c r="A4640" s="133" t="str">
        <f>IF(B4640="","",COUNT($A$2:A4639)+1)</f>
        <v/>
      </c>
    </row>
    <row r="4641" spans="1:1">
      <c r="A4641" s="133" t="str">
        <f>IF(B4641="","",COUNT($A$2:A4640)+1)</f>
        <v/>
      </c>
    </row>
    <row r="4642" spans="1:1">
      <c r="A4642" s="133" t="str">
        <f>IF(B4642="","",COUNT($A$2:A4641)+1)</f>
        <v/>
      </c>
    </row>
    <row r="4643" spans="1:1">
      <c r="A4643" s="133" t="str">
        <f>IF(B4643="","",COUNT($A$2:A4642)+1)</f>
        <v/>
      </c>
    </row>
    <row r="4644" spans="1:1">
      <c r="A4644" s="133" t="str">
        <f>IF(B4644="","",COUNT($A$2:A4643)+1)</f>
        <v/>
      </c>
    </row>
    <row r="4645" spans="1:1">
      <c r="A4645" s="133" t="str">
        <f>IF(B4645="","",COUNT($A$2:A4644)+1)</f>
        <v/>
      </c>
    </row>
    <row r="4646" spans="1:1">
      <c r="A4646" s="133" t="str">
        <f>IF(B4646="","",COUNT($A$2:A4645)+1)</f>
        <v/>
      </c>
    </row>
    <row r="4647" spans="1:1">
      <c r="A4647" s="133" t="str">
        <f>IF(B4647="","",COUNT($A$2:A4646)+1)</f>
        <v/>
      </c>
    </row>
    <row r="4648" spans="1:1">
      <c r="A4648" s="133" t="str">
        <f>IF(B4648="","",COUNT($A$2:A4647)+1)</f>
        <v/>
      </c>
    </row>
    <row r="4649" spans="1:1">
      <c r="A4649" s="133" t="str">
        <f>IF(B4649="","",COUNT($A$2:A4648)+1)</f>
        <v/>
      </c>
    </row>
    <row r="4650" spans="1:1">
      <c r="A4650" s="133" t="str">
        <f>IF(B4650="","",COUNT($A$2:A4649)+1)</f>
        <v/>
      </c>
    </row>
    <row r="4651" spans="1:1">
      <c r="A4651" s="133" t="str">
        <f>IF(B4651="","",COUNT($A$2:A4650)+1)</f>
        <v/>
      </c>
    </row>
    <row r="4652" spans="1:1">
      <c r="A4652" s="133" t="str">
        <f>IF(B4652="","",COUNT($A$2:A4651)+1)</f>
        <v/>
      </c>
    </row>
    <row r="4653" spans="1:1">
      <c r="A4653" s="133" t="str">
        <f>IF(B4653="","",COUNT($A$2:A4652)+1)</f>
        <v/>
      </c>
    </row>
    <row r="4654" spans="1:1">
      <c r="A4654" s="133" t="str">
        <f>IF(B4654="","",COUNT($A$2:A4653)+1)</f>
        <v/>
      </c>
    </row>
    <row r="4655" spans="1:1">
      <c r="A4655" s="133" t="str">
        <f>IF(B4655="","",COUNT($A$2:A4654)+1)</f>
        <v/>
      </c>
    </row>
    <row r="4656" spans="1:1">
      <c r="A4656" s="133" t="str">
        <f>IF(B4656="","",COUNT($A$2:A4655)+1)</f>
        <v/>
      </c>
    </row>
    <row r="4657" spans="1:1">
      <c r="A4657" s="133" t="str">
        <f>IF(B4657="","",COUNT($A$2:A4656)+1)</f>
        <v/>
      </c>
    </row>
    <row r="4658" spans="1:1">
      <c r="A4658" s="133" t="str">
        <f>IF(B4658="","",COUNT($A$2:A4657)+1)</f>
        <v/>
      </c>
    </row>
    <row r="4659" spans="1:1">
      <c r="A4659" s="133" t="str">
        <f>IF(B4659="","",COUNT($A$2:A4658)+1)</f>
        <v/>
      </c>
    </row>
    <row r="4660" spans="1:1">
      <c r="A4660" s="133" t="str">
        <f>IF(B4660="","",COUNT($A$2:A4659)+1)</f>
        <v/>
      </c>
    </row>
    <row r="4661" spans="1:1">
      <c r="A4661" s="133" t="str">
        <f>IF(B4661="","",COUNT($A$2:A4660)+1)</f>
        <v/>
      </c>
    </row>
    <row r="4662" spans="1:1">
      <c r="A4662" s="133" t="str">
        <f>IF(B4662="","",COUNT($A$2:A4661)+1)</f>
        <v/>
      </c>
    </row>
    <row r="4663" spans="1:1">
      <c r="A4663" s="133" t="str">
        <f>IF(B4663="","",COUNT($A$2:A4662)+1)</f>
        <v/>
      </c>
    </row>
    <row r="4664" spans="1:1">
      <c r="A4664" s="133" t="str">
        <f>IF(B4664="","",COUNT($A$2:A4663)+1)</f>
        <v/>
      </c>
    </row>
    <row r="4665" spans="1:1">
      <c r="A4665" s="133" t="str">
        <f>IF(B4665="","",COUNT($A$2:A4664)+1)</f>
        <v/>
      </c>
    </row>
    <row r="4666" spans="1:1">
      <c r="A4666" s="133" t="str">
        <f>IF(B4666="","",COUNT($A$2:A4665)+1)</f>
        <v/>
      </c>
    </row>
    <row r="4667" spans="1:1">
      <c r="A4667" s="133" t="str">
        <f>IF(B4667="","",COUNT($A$2:A4666)+1)</f>
        <v/>
      </c>
    </row>
    <row r="4668" spans="1:1">
      <c r="A4668" s="133" t="str">
        <f>IF(B4668="","",COUNT($A$2:A4667)+1)</f>
        <v/>
      </c>
    </row>
    <row r="4669" spans="1:1">
      <c r="A4669" s="133" t="str">
        <f>IF(B4669="","",COUNT($A$2:A4668)+1)</f>
        <v/>
      </c>
    </row>
    <row r="4670" spans="1:1">
      <c r="A4670" s="133" t="str">
        <f>IF(B4670="","",COUNT($A$2:A4669)+1)</f>
        <v/>
      </c>
    </row>
    <row r="4671" spans="1:1">
      <c r="A4671" s="133" t="str">
        <f>IF(B4671="","",COUNT($A$2:A4670)+1)</f>
        <v/>
      </c>
    </row>
    <row r="4672" spans="1:1">
      <c r="A4672" s="133" t="str">
        <f>IF(B4672="","",COUNT($A$2:A4671)+1)</f>
        <v/>
      </c>
    </row>
    <row r="4673" spans="1:1">
      <c r="A4673" s="133" t="str">
        <f>IF(B4673="","",COUNT($A$2:A4672)+1)</f>
        <v/>
      </c>
    </row>
    <row r="4674" spans="1:1">
      <c r="A4674" s="133" t="str">
        <f>IF(B4674="","",COUNT($A$2:A4673)+1)</f>
        <v/>
      </c>
    </row>
    <row r="4675" spans="1:1">
      <c r="A4675" s="133" t="str">
        <f>IF(B4675="","",COUNT($A$2:A4674)+1)</f>
        <v/>
      </c>
    </row>
    <row r="4676" spans="1:1">
      <c r="A4676" s="133" t="str">
        <f>IF(B4676="","",COUNT($A$2:A4675)+1)</f>
        <v/>
      </c>
    </row>
    <row r="4677" spans="1:1">
      <c r="A4677" s="133" t="str">
        <f>IF(B4677="","",COUNT($A$2:A4676)+1)</f>
        <v/>
      </c>
    </row>
    <row r="4678" spans="1:1">
      <c r="A4678" s="133" t="str">
        <f>IF(B4678="","",COUNT($A$2:A4677)+1)</f>
        <v/>
      </c>
    </row>
    <row r="4679" spans="1:1">
      <c r="A4679" s="133" t="str">
        <f>IF(B4679="","",COUNT($A$2:A4678)+1)</f>
        <v/>
      </c>
    </row>
    <row r="4680" spans="1:1">
      <c r="A4680" s="133" t="str">
        <f>IF(B4680="","",COUNT($A$2:A4679)+1)</f>
        <v/>
      </c>
    </row>
    <row r="4681" spans="1:1">
      <c r="A4681" s="133" t="str">
        <f>IF(B4681="","",COUNT($A$2:A4680)+1)</f>
        <v/>
      </c>
    </row>
    <row r="4682" spans="1:1">
      <c r="A4682" s="133" t="str">
        <f>IF(B4682="","",COUNT($A$2:A4681)+1)</f>
        <v/>
      </c>
    </row>
    <row r="4683" spans="1:1">
      <c r="A4683" s="133" t="str">
        <f>IF(B4683="","",COUNT($A$2:A4682)+1)</f>
        <v/>
      </c>
    </row>
    <row r="4684" spans="1:1">
      <c r="A4684" s="133" t="str">
        <f>IF(B4684="","",COUNT($A$2:A4683)+1)</f>
        <v/>
      </c>
    </row>
    <row r="4685" spans="1:1">
      <c r="A4685" s="133" t="str">
        <f>IF(B4685="","",COUNT($A$2:A4684)+1)</f>
        <v/>
      </c>
    </row>
    <row r="4686" spans="1:1">
      <c r="A4686" s="133" t="str">
        <f>IF(B4686="","",COUNT($A$2:A4685)+1)</f>
        <v/>
      </c>
    </row>
    <row r="4687" spans="1:1">
      <c r="A4687" s="133" t="str">
        <f>IF(B4687="","",COUNT($A$2:A4686)+1)</f>
        <v/>
      </c>
    </row>
    <row r="4688" spans="1:1">
      <c r="A4688" s="133" t="str">
        <f>IF(B4688="","",COUNT($A$2:A4687)+1)</f>
        <v/>
      </c>
    </row>
    <row r="4689" spans="1:1">
      <c r="A4689" s="133" t="str">
        <f>IF(B4689="","",COUNT($A$2:A4688)+1)</f>
        <v/>
      </c>
    </row>
    <row r="4690" spans="1:1">
      <c r="A4690" s="133" t="str">
        <f>IF(B4690="","",COUNT($A$2:A4689)+1)</f>
        <v/>
      </c>
    </row>
    <row r="4691" spans="1:1">
      <c r="A4691" s="133" t="str">
        <f>IF(B4691="","",COUNT($A$2:A4690)+1)</f>
        <v/>
      </c>
    </row>
    <row r="4692" spans="1:1">
      <c r="A4692" s="133" t="str">
        <f>IF(B4692="","",COUNT($A$2:A4691)+1)</f>
        <v/>
      </c>
    </row>
    <row r="4693" spans="1:1">
      <c r="A4693" s="133" t="str">
        <f>IF(B4693="","",COUNT($A$2:A4692)+1)</f>
        <v/>
      </c>
    </row>
    <row r="4694" spans="1:1">
      <c r="A4694" s="133" t="str">
        <f>IF(B4694="","",COUNT($A$2:A4693)+1)</f>
        <v/>
      </c>
    </row>
    <row r="4695" spans="1:1">
      <c r="A4695" s="133" t="str">
        <f>IF(B4695="","",COUNT($A$2:A4694)+1)</f>
        <v/>
      </c>
    </row>
    <row r="4696" spans="1:1">
      <c r="A4696" s="133" t="str">
        <f>IF(B4696="","",COUNT($A$2:A4695)+1)</f>
        <v/>
      </c>
    </row>
    <row r="4697" spans="1:1">
      <c r="A4697" s="133" t="str">
        <f>IF(B4697="","",COUNT($A$2:A4696)+1)</f>
        <v/>
      </c>
    </row>
    <row r="4698" spans="1:1">
      <c r="A4698" s="133" t="str">
        <f>IF(B4698="","",COUNT($A$2:A4697)+1)</f>
        <v/>
      </c>
    </row>
    <row r="4699" spans="1:1">
      <c r="A4699" s="133" t="str">
        <f>IF(B4699="","",COUNT($A$2:A4698)+1)</f>
        <v/>
      </c>
    </row>
    <row r="4700" spans="1:1">
      <c r="A4700" s="133" t="str">
        <f>IF(B4700="","",COUNT($A$2:A4699)+1)</f>
        <v/>
      </c>
    </row>
    <row r="4701" spans="1:1">
      <c r="A4701" s="133" t="str">
        <f>IF(B4701="","",COUNT($A$2:A4700)+1)</f>
        <v/>
      </c>
    </row>
    <row r="4702" spans="1:1">
      <c r="A4702" s="133" t="str">
        <f>IF(B4702="","",COUNT($A$2:A4701)+1)</f>
        <v/>
      </c>
    </row>
    <row r="4703" spans="1:1">
      <c r="A4703" s="133" t="str">
        <f>IF(B4703="","",COUNT($A$2:A4702)+1)</f>
        <v/>
      </c>
    </row>
    <row r="4704" spans="1:1">
      <c r="A4704" s="133" t="str">
        <f>IF(B4704="","",COUNT($A$2:A4703)+1)</f>
        <v/>
      </c>
    </row>
    <row r="4705" spans="1:1">
      <c r="A4705" s="133" t="str">
        <f>IF(B4705="","",COUNT($A$2:A4704)+1)</f>
        <v/>
      </c>
    </row>
    <row r="4706" spans="1:1">
      <c r="A4706" s="133" t="str">
        <f>IF(B4706="","",COUNT($A$2:A4705)+1)</f>
        <v/>
      </c>
    </row>
    <row r="4707" spans="1:1">
      <c r="A4707" s="133" t="str">
        <f>IF(B4707="","",COUNT($A$2:A4706)+1)</f>
        <v/>
      </c>
    </row>
    <row r="4708" spans="1:1">
      <c r="A4708" s="133" t="str">
        <f>IF(B4708="","",COUNT($A$2:A4707)+1)</f>
        <v/>
      </c>
    </row>
    <row r="4709" spans="1:1">
      <c r="A4709" s="133" t="str">
        <f>IF(B4709="","",COUNT($A$2:A4708)+1)</f>
        <v/>
      </c>
    </row>
    <row r="4710" spans="1:1">
      <c r="A4710" s="133" t="str">
        <f>IF(B4710="","",COUNT($A$2:A4709)+1)</f>
        <v/>
      </c>
    </row>
    <row r="4711" spans="1:1">
      <c r="A4711" s="133" t="str">
        <f>IF(B4711="","",COUNT($A$2:A4710)+1)</f>
        <v/>
      </c>
    </row>
    <row r="4712" spans="1:1">
      <c r="A4712" s="133" t="str">
        <f>IF(B4712="","",COUNT($A$2:A4711)+1)</f>
        <v/>
      </c>
    </row>
    <row r="4713" spans="1:1">
      <c r="A4713" s="133" t="str">
        <f>IF(B4713="","",COUNT($A$2:A4712)+1)</f>
        <v/>
      </c>
    </row>
    <row r="4714" spans="1:1">
      <c r="A4714" s="133" t="str">
        <f>IF(B4714="","",COUNT($A$2:A4713)+1)</f>
        <v/>
      </c>
    </row>
    <row r="4715" spans="1:1">
      <c r="A4715" s="133" t="str">
        <f>IF(B4715="","",COUNT($A$2:A4714)+1)</f>
        <v/>
      </c>
    </row>
    <row r="4716" spans="1:1">
      <c r="A4716" s="133" t="str">
        <f>IF(B4716="","",COUNT($A$2:A4715)+1)</f>
        <v/>
      </c>
    </row>
    <row r="4717" spans="1:1">
      <c r="A4717" s="133" t="str">
        <f>IF(B4717="","",COUNT($A$2:A4716)+1)</f>
        <v/>
      </c>
    </row>
    <row r="4718" spans="1:1">
      <c r="A4718" s="133" t="str">
        <f>IF(B4718="","",COUNT($A$2:A4717)+1)</f>
        <v/>
      </c>
    </row>
    <row r="4719" spans="1:1">
      <c r="A4719" s="133" t="str">
        <f>IF(B4719="","",COUNT($A$2:A4718)+1)</f>
        <v/>
      </c>
    </row>
    <row r="4720" spans="1:1">
      <c r="A4720" s="133" t="str">
        <f>IF(B4720="","",COUNT($A$2:A4719)+1)</f>
        <v/>
      </c>
    </row>
    <row r="4721" spans="1:1">
      <c r="A4721" s="133" t="str">
        <f>IF(B4721="","",COUNT($A$2:A4720)+1)</f>
        <v/>
      </c>
    </row>
    <row r="4722" spans="1:1">
      <c r="A4722" s="133" t="str">
        <f>IF(B4722="","",COUNT($A$2:A4721)+1)</f>
        <v/>
      </c>
    </row>
    <row r="4723" spans="1:1">
      <c r="A4723" s="133" t="str">
        <f>IF(B4723="","",COUNT($A$2:A4722)+1)</f>
        <v/>
      </c>
    </row>
    <row r="4724" spans="1:1">
      <c r="A4724" s="133" t="str">
        <f>IF(B4724="","",COUNT($A$2:A4723)+1)</f>
        <v/>
      </c>
    </row>
    <row r="4725" spans="1:1">
      <c r="A4725" s="133" t="str">
        <f>IF(B4725="","",COUNT($A$2:A4724)+1)</f>
        <v/>
      </c>
    </row>
    <row r="4726" spans="1:1">
      <c r="A4726" s="133" t="str">
        <f>IF(B4726="","",COUNT($A$2:A4725)+1)</f>
        <v/>
      </c>
    </row>
    <row r="4727" spans="1:1">
      <c r="A4727" s="133" t="str">
        <f>IF(B4727="","",COUNT($A$2:A4726)+1)</f>
        <v/>
      </c>
    </row>
    <row r="4728" spans="1:1">
      <c r="A4728" s="133" t="str">
        <f>IF(B4728="","",COUNT($A$2:A4727)+1)</f>
        <v/>
      </c>
    </row>
    <row r="4729" spans="1:1">
      <c r="A4729" s="133" t="str">
        <f>IF(B4729="","",COUNT($A$2:A4728)+1)</f>
        <v/>
      </c>
    </row>
    <row r="4730" spans="1:1">
      <c r="A4730" s="133" t="str">
        <f>IF(B4730="","",COUNT($A$2:A4729)+1)</f>
        <v/>
      </c>
    </row>
    <row r="4731" spans="1:1">
      <c r="A4731" s="133" t="str">
        <f>IF(B4731="","",COUNT($A$2:A4730)+1)</f>
        <v/>
      </c>
    </row>
    <row r="4732" spans="1:1">
      <c r="A4732" s="133" t="str">
        <f>IF(B4732="","",COUNT($A$2:A4731)+1)</f>
        <v/>
      </c>
    </row>
    <row r="4733" spans="1:1">
      <c r="A4733" s="133" t="str">
        <f>IF(B4733="","",COUNT($A$2:A4732)+1)</f>
        <v/>
      </c>
    </row>
    <row r="4734" spans="1:1">
      <c r="A4734" s="133" t="str">
        <f>IF(B4734="","",COUNT($A$2:A4733)+1)</f>
        <v/>
      </c>
    </row>
    <row r="4735" spans="1:1">
      <c r="A4735" s="133" t="str">
        <f>IF(B4735="","",COUNT($A$2:A4734)+1)</f>
        <v/>
      </c>
    </row>
    <row r="4736" spans="1:1">
      <c r="A4736" s="133" t="str">
        <f>IF(B4736="","",COUNT($A$2:A4735)+1)</f>
        <v/>
      </c>
    </row>
    <row r="4737" spans="1:1">
      <c r="A4737" s="133" t="str">
        <f>IF(B4737="","",COUNT($A$2:A4736)+1)</f>
        <v/>
      </c>
    </row>
    <row r="4738" spans="1:1">
      <c r="A4738" s="133" t="str">
        <f>IF(B4738="","",COUNT($A$2:A4737)+1)</f>
        <v/>
      </c>
    </row>
    <row r="4739" spans="1:1">
      <c r="A4739" s="133" t="str">
        <f>IF(B4739="","",COUNT($A$2:A4738)+1)</f>
        <v/>
      </c>
    </row>
    <row r="4740" spans="1:1">
      <c r="A4740" s="133" t="str">
        <f>IF(B4740="","",COUNT($A$2:A4739)+1)</f>
        <v/>
      </c>
    </row>
    <row r="4741" spans="1:1">
      <c r="A4741" s="133" t="str">
        <f>IF(B4741="","",COUNT($A$2:A4740)+1)</f>
        <v/>
      </c>
    </row>
    <row r="4742" spans="1:1">
      <c r="A4742" s="133" t="str">
        <f>IF(B4742="","",COUNT($A$2:A4741)+1)</f>
        <v/>
      </c>
    </row>
    <row r="4743" spans="1:1">
      <c r="A4743" s="133" t="str">
        <f>IF(B4743="","",COUNT($A$2:A4742)+1)</f>
        <v/>
      </c>
    </row>
    <row r="4744" spans="1:1">
      <c r="A4744" s="133" t="str">
        <f>IF(B4744="","",COUNT($A$2:A4743)+1)</f>
        <v/>
      </c>
    </row>
    <row r="4745" spans="1:1">
      <c r="A4745" s="133" t="str">
        <f>IF(B4745="","",COUNT($A$2:A4744)+1)</f>
        <v/>
      </c>
    </row>
    <row r="4746" spans="1:1">
      <c r="A4746" s="133" t="str">
        <f>IF(B4746="","",COUNT($A$2:A4745)+1)</f>
        <v/>
      </c>
    </row>
    <row r="4747" spans="1:1">
      <c r="A4747" s="133" t="str">
        <f>IF(B4747="","",COUNT($A$2:A4746)+1)</f>
        <v/>
      </c>
    </row>
    <row r="4748" spans="1:1">
      <c r="A4748" s="133" t="str">
        <f>IF(B4748="","",COUNT($A$2:A4747)+1)</f>
        <v/>
      </c>
    </row>
    <row r="4749" spans="1:1">
      <c r="A4749" s="133" t="str">
        <f>IF(B4749="","",COUNT($A$2:A4748)+1)</f>
        <v/>
      </c>
    </row>
    <row r="4750" spans="1:1">
      <c r="A4750" s="133" t="str">
        <f>IF(B4750="","",COUNT($A$2:A4749)+1)</f>
        <v/>
      </c>
    </row>
    <row r="4751" spans="1:1">
      <c r="A4751" s="133" t="str">
        <f>IF(B4751="","",COUNT($A$2:A4750)+1)</f>
        <v/>
      </c>
    </row>
    <row r="4752" spans="1:1">
      <c r="A4752" s="133" t="str">
        <f>IF(B4752="","",COUNT($A$2:A4751)+1)</f>
        <v/>
      </c>
    </row>
    <row r="4753" spans="1:1">
      <c r="A4753" s="133" t="str">
        <f>IF(B4753="","",COUNT($A$2:A4752)+1)</f>
        <v/>
      </c>
    </row>
    <row r="4754" spans="1:1">
      <c r="A4754" s="133" t="str">
        <f>IF(B4754="","",COUNT($A$2:A4753)+1)</f>
        <v/>
      </c>
    </row>
    <row r="4755" spans="1:1">
      <c r="A4755" s="133" t="str">
        <f>IF(B4755="","",COUNT($A$2:A4754)+1)</f>
        <v/>
      </c>
    </row>
    <row r="4756" spans="1:1">
      <c r="A4756" s="133" t="str">
        <f>IF(B4756="","",COUNT($A$2:A4755)+1)</f>
        <v/>
      </c>
    </row>
    <row r="4757" spans="1:1">
      <c r="A4757" s="133" t="str">
        <f>IF(B4757="","",COUNT($A$2:A4756)+1)</f>
        <v/>
      </c>
    </row>
    <row r="4758" spans="1:1">
      <c r="A4758" s="133" t="str">
        <f>IF(B4758="","",COUNT($A$2:A4757)+1)</f>
        <v/>
      </c>
    </row>
    <row r="4759" spans="1:1">
      <c r="A4759" s="133" t="str">
        <f>IF(B4759="","",COUNT($A$2:A4758)+1)</f>
        <v/>
      </c>
    </row>
    <row r="4760" spans="1:1">
      <c r="A4760" s="133" t="str">
        <f>IF(B4760="","",COUNT($A$2:A4759)+1)</f>
        <v/>
      </c>
    </row>
    <row r="4761" spans="1:1">
      <c r="A4761" s="133" t="str">
        <f>IF(B4761="","",COUNT($A$2:A4760)+1)</f>
        <v/>
      </c>
    </row>
    <row r="4762" spans="1:1">
      <c r="A4762" s="133" t="str">
        <f>IF(B4762="","",COUNT($A$2:A4761)+1)</f>
        <v/>
      </c>
    </row>
    <row r="4763" spans="1:1">
      <c r="A4763" s="133" t="str">
        <f>IF(B4763="","",COUNT($A$2:A4762)+1)</f>
        <v/>
      </c>
    </row>
    <row r="4764" spans="1:1">
      <c r="A4764" s="133" t="str">
        <f>IF(B4764="","",COUNT($A$2:A4763)+1)</f>
        <v/>
      </c>
    </row>
    <row r="4765" spans="1:1">
      <c r="A4765" s="133" t="str">
        <f>IF(B4765="","",COUNT($A$2:A4764)+1)</f>
        <v/>
      </c>
    </row>
    <row r="4766" spans="1:1">
      <c r="A4766" s="133" t="str">
        <f>IF(B4766="","",COUNT($A$2:A4765)+1)</f>
        <v/>
      </c>
    </row>
    <row r="4767" spans="1:1">
      <c r="A4767" s="133" t="str">
        <f>IF(B4767="","",COUNT($A$2:A4766)+1)</f>
        <v/>
      </c>
    </row>
    <row r="4768" spans="1:1">
      <c r="A4768" s="133" t="str">
        <f>IF(B4768="","",COUNT($A$2:A4767)+1)</f>
        <v/>
      </c>
    </row>
    <row r="4769" spans="1:1">
      <c r="A4769" s="133" t="str">
        <f>IF(B4769="","",COUNT($A$2:A4768)+1)</f>
        <v/>
      </c>
    </row>
    <row r="4770" spans="1:1">
      <c r="A4770" s="133" t="str">
        <f>IF(B4770="","",COUNT($A$2:A4769)+1)</f>
        <v/>
      </c>
    </row>
    <row r="4771" spans="1:1">
      <c r="A4771" s="133" t="str">
        <f>IF(B4771="","",COUNT($A$2:A4770)+1)</f>
        <v/>
      </c>
    </row>
    <row r="4772" spans="1:1">
      <c r="A4772" s="133" t="str">
        <f>IF(B4772="","",COUNT($A$2:A4771)+1)</f>
        <v/>
      </c>
    </row>
    <row r="4773" spans="1:1">
      <c r="A4773" s="133" t="str">
        <f>IF(B4773="","",COUNT($A$2:A4772)+1)</f>
        <v/>
      </c>
    </row>
    <row r="4774" spans="1:1">
      <c r="A4774" s="133" t="str">
        <f>IF(B4774="","",COUNT($A$2:A4773)+1)</f>
        <v/>
      </c>
    </row>
    <row r="4775" spans="1:1">
      <c r="A4775" s="133" t="str">
        <f>IF(B4775="","",COUNT($A$2:A4774)+1)</f>
        <v/>
      </c>
    </row>
    <row r="4776" spans="1:1">
      <c r="A4776" s="133" t="str">
        <f>IF(B4776="","",COUNT($A$2:A4775)+1)</f>
        <v/>
      </c>
    </row>
    <row r="4777" spans="1:1">
      <c r="A4777" s="133" t="str">
        <f>IF(B4777="","",COUNT($A$2:A4776)+1)</f>
        <v/>
      </c>
    </row>
    <row r="4778" spans="1:1">
      <c r="A4778" s="133" t="str">
        <f>IF(B4778="","",COUNT($A$2:A4777)+1)</f>
        <v/>
      </c>
    </row>
    <row r="4779" spans="1:1">
      <c r="A4779" s="133" t="str">
        <f>IF(B4779="","",COUNT($A$2:A4778)+1)</f>
        <v/>
      </c>
    </row>
    <row r="4780" spans="1:1">
      <c r="A4780" s="133" t="str">
        <f>IF(B4780="","",COUNT($A$2:A4779)+1)</f>
        <v/>
      </c>
    </row>
    <row r="4781" spans="1:1">
      <c r="A4781" s="133" t="str">
        <f>IF(B4781="","",COUNT($A$2:A4780)+1)</f>
        <v/>
      </c>
    </row>
    <row r="4782" spans="1:1">
      <c r="A4782" s="133" t="str">
        <f>IF(B4782="","",COUNT($A$2:A4781)+1)</f>
        <v/>
      </c>
    </row>
    <row r="4783" spans="1:1">
      <c r="A4783" s="133" t="str">
        <f>IF(B4783="","",COUNT($A$2:A4782)+1)</f>
        <v/>
      </c>
    </row>
    <row r="4784" spans="1:1">
      <c r="A4784" s="133" t="str">
        <f>IF(B4784="","",COUNT($A$2:A4783)+1)</f>
        <v/>
      </c>
    </row>
    <row r="4785" spans="1:1">
      <c r="A4785" s="133" t="str">
        <f>IF(B4785="","",COUNT($A$2:A4784)+1)</f>
        <v/>
      </c>
    </row>
    <row r="4786" spans="1:1">
      <c r="A4786" s="133" t="str">
        <f>IF(B4786="","",COUNT($A$2:A4785)+1)</f>
        <v/>
      </c>
    </row>
    <row r="4787" spans="1:1">
      <c r="A4787" s="133" t="str">
        <f>IF(B4787="","",COUNT($A$2:A4786)+1)</f>
        <v/>
      </c>
    </row>
    <row r="4788" spans="1:1">
      <c r="A4788" s="133" t="str">
        <f>IF(B4788="","",COUNT($A$2:A4787)+1)</f>
        <v/>
      </c>
    </row>
    <row r="4789" spans="1:1">
      <c r="A4789" s="133" t="str">
        <f>IF(B4789="","",COUNT($A$2:A4788)+1)</f>
        <v/>
      </c>
    </row>
    <row r="4790" spans="1:1">
      <c r="A4790" s="133" t="str">
        <f>IF(B4790="","",COUNT($A$2:A4789)+1)</f>
        <v/>
      </c>
    </row>
    <row r="4791" spans="1:1">
      <c r="A4791" s="133" t="str">
        <f>IF(B4791="","",COUNT($A$2:A4790)+1)</f>
        <v/>
      </c>
    </row>
    <row r="4792" spans="1:1">
      <c r="A4792" s="133" t="str">
        <f>IF(B4792="","",COUNT($A$2:A4791)+1)</f>
        <v/>
      </c>
    </row>
    <row r="4793" spans="1:1">
      <c r="A4793" s="133" t="str">
        <f>IF(B4793="","",COUNT($A$2:A4792)+1)</f>
        <v/>
      </c>
    </row>
    <row r="4794" spans="1:1">
      <c r="A4794" s="133" t="str">
        <f>IF(B4794="","",COUNT($A$2:A4793)+1)</f>
        <v/>
      </c>
    </row>
    <row r="4795" spans="1:1">
      <c r="A4795" s="133" t="str">
        <f>IF(B4795="","",COUNT($A$2:A4794)+1)</f>
        <v/>
      </c>
    </row>
    <row r="4796" spans="1:1">
      <c r="A4796" s="133" t="str">
        <f>IF(B4796="","",COUNT($A$2:A4795)+1)</f>
        <v/>
      </c>
    </row>
    <row r="4797" spans="1:1">
      <c r="A4797" s="133" t="str">
        <f>IF(B4797="","",COUNT($A$2:A4796)+1)</f>
        <v/>
      </c>
    </row>
    <row r="4798" spans="1:1">
      <c r="A4798" s="133" t="str">
        <f>IF(B4798="","",COUNT($A$2:A4797)+1)</f>
        <v/>
      </c>
    </row>
    <row r="4799" spans="1:1">
      <c r="A4799" s="133" t="str">
        <f>IF(B4799="","",COUNT($A$2:A4798)+1)</f>
        <v/>
      </c>
    </row>
    <row r="4800" spans="1:1">
      <c r="A4800" s="133" t="str">
        <f>IF(B4800="","",COUNT($A$2:A4799)+1)</f>
        <v/>
      </c>
    </row>
    <row r="4801" spans="1:1">
      <c r="A4801" s="133" t="str">
        <f>IF(B4801="","",COUNT($A$2:A4800)+1)</f>
        <v/>
      </c>
    </row>
    <row r="4802" spans="1:1">
      <c r="A4802" s="133" t="str">
        <f>IF(B4802="","",COUNT($A$2:A4801)+1)</f>
        <v/>
      </c>
    </row>
    <row r="4803" spans="1:1">
      <c r="A4803" s="133" t="str">
        <f>IF(B4803="","",COUNT($A$2:A4802)+1)</f>
        <v/>
      </c>
    </row>
    <row r="4804" spans="1:1">
      <c r="A4804" s="133" t="str">
        <f>IF(B4804="","",COUNT($A$2:A4803)+1)</f>
        <v/>
      </c>
    </row>
    <row r="4805" spans="1:1">
      <c r="A4805" s="133" t="str">
        <f>IF(B4805="","",COUNT($A$2:A4804)+1)</f>
        <v/>
      </c>
    </row>
    <row r="4806" spans="1:1">
      <c r="A4806" s="133" t="str">
        <f>IF(B4806="","",COUNT($A$2:A4805)+1)</f>
        <v/>
      </c>
    </row>
    <row r="4807" spans="1:1">
      <c r="A4807" s="133" t="str">
        <f>IF(B4807="","",COUNT($A$2:A4806)+1)</f>
        <v/>
      </c>
    </row>
    <row r="4808" spans="1:1">
      <c r="A4808" s="133" t="str">
        <f>IF(B4808="","",COUNT($A$2:A4807)+1)</f>
        <v/>
      </c>
    </row>
    <row r="4809" spans="1:1">
      <c r="A4809" s="133" t="str">
        <f>IF(B4809="","",COUNT($A$2:A4808)+1)</f>
        <v/>
      </c>
    </row>
    <row r="4810" spans="1:1">
      <c r="A4810" s="133" t="str">
        <f>IF(B4810="","",COUNT($A$2:A4809)+1)</f>
        <v/>
      </c>
    </row>
    <row r="4811" spans="1:1">
      <c r="A4811" s="133" t="str">
        <f>IF(B4811="","",COUNT($A$2:A4810)+1)</f>
        <v/>
      </c>
    </row>
    <row r="4812" spans="1:1">
      <c r="A4812" s="133" t="str">
        <f>IF(B4812="","",COUNT($A$2:A4811)+1)</f>
        <v/>
      </c>
    </row>
    <row r="4813" spans="1:1">
      <c r="A4813" s="133" t="str">
        <f>IF(B4813="","",COUNT($A$2:A4812)+1)</f>
        <v/>
      </c>
    </row>
    <row r="4814" spans="1:1">
      <c r="A4814" s="133" t="str">
        <f>IF(B4814="","",COUNT($A$2:A4813)+1)</f>
        <v/>
      </c>
    </row>
    <row r="4815" spans="1:1">
      <c r="A4815" s="133" t="str">
        <f>IF(B4815="","",COUNT($A$2:A4814)+1)</f>
        <v/>
      </c>
    </row>
    <row r="4816" spans="1:1">
      <c r="A4816" s="133" t="str">
        <f>IF(B4816="","",COUNT($A$2:A4815)+1)</f>
        <v/>
      </c>
    </row>
    <row r="4817" spans="1:1">
      <c r="A4817" s="133" t="str">
        <f>IF(B4817="","",COUNT($A$2:A4816)+1)</f>
        <v/>
      </c>
    </row>
    <row r="4818" spans="1:1">
      <c r="A4818" s="133" t="str">
        <f>IF(B4818="","",COUNT($A$2:A4817)+1)</f>
        <v/>
      </c>
    </row>
    <row r="4819" spans="1:1">
      <c r="A4819" s="133" t="str">
        <f>IF(B4819="","",COUNT($A$2:A4818)+1)</f>
        <v/>
      </c>
    </row>
    <row r="4820" spans="1:1">
      <c r="A4820" s="133" t="str">
        <f>IF(B4820="","",COUNT($A$2:A4819)+1)</f>
        <v/>
      </c>
    </row>
    <row r="4821" spans="1:1">
      <c r="A4821" s="133" t="str">
        <f>IF(B4821="","",COUNT($A$2:A4820)+1)</f>
        <v/>
      </c>
    </row>
    <row r="4822" spans="1:1">
      <c r="A4822" s="133" t="str">
        <f>IF(B4822="","",COUNT($A$2:A4821)+1)</f>
        <v/>
      </c>
    </row>
    <row r="4823" spans="1:1">
      <c r="A4823" s="133" t="str">
        <f>IF(B4823="","",COUNT($A$2:A4822)+1)</f>
        <v/>
      </c>
    </row>
    <row r="4824" spans="1:1">
      <c r="A4824" s="133" t="str">
        <f>IF(B4824="","",COUNT($A$2:A4823)+1)</f>
        <v/>
      </c>
    </row>
    <row r="4825" spans="1:1">
      <c r="A4825" s="133" t="str">
        <f>IF(B4825="","",COUNT($A$2:A4824)+1)</f>
        <v/>
      </c>
    </row>
    <row r="4826" spans="1:1">
      <c r="A4826" s="133" t="str">
        <f>IF(B4826="","",COUNT($A$2:A4825)+1)</f>
        <v/>
      </c>
    </row>
    <row r="4827" spans="1:1">
      <c r="A4827" s="133" t="str">
        <f>IF(B4827="","",COUNT($A$2:A4826)+1)</f>
        <v/>
      </c>
    </row>
    <row r="4828" spans="1:1">
      <c r="A4828" s="133" t="str">
        <f>IF(B4828="","",COUNT($A$2:A4827)+1)</f>
        <v/>
      </c>
    </row>
    <row r="4829" spans="1:1">
      <c r="A4829" s="133" t="str">
        <f>IF(B4829="","",COUNT($A$2:A4828)+1)</f>
        <v/>
      </c>
    </row>
    <row r="4830" spans="1:1">
      <c r="A4830" s="133" t="str">
        <f>IF(B4830="","",COUNT($A$2:A4829)+1)</f>
        <v/>
      </c>
    </row>
    <row r="4831" spans="1:1">
      <c r="A4831" s="133" t="str">
        <f>IF(B4831="","",COUNT($A$2:A4830)+1)</f>
        <v/>
      </c>
    </row>
    <row r="4832" spans="1:1">
      <c r="A4832" s="133" t="str">
        <f>IF(B4832="","",COUNT($A$2:A4831)+1)</f>
        <v/>
      </c>
    </row>
    <row r="4833" spans="1:1">
      <c r="A4833" s="133" t="str">
        <f>IF(B4833="","",COUNT($A$2:A4832)+1)</f>
        <v/>
      </c>
    </row>
    <row r="4834" spans="1:1">
      <c r="A4834" s="133" t="str">
        <f>IF(B4834="","",COUNT($A$2:A4833)+1)</f>
        <v/>
      </c>
    </row>
    <row r="4835" spans="1:1">
      <c r="A4835" s="133" t="str">
        <f>IF(B4835="","",COUNT($A$2:A4834)+1)</f>
        <v/>
      </c>
    </row>
    <row r="4836" spans="1:1">
      <c r="A4836" s="133" t="str">
        <f>IF(B4836="","",COUNT($A$2:A4835)+1)</f>
        <v/>
      </c>
    </row>
    <row r="4837" spans="1:1">
      <c r="A4837" s="133" t="str">
        <f>IF(B4837="","",COUNT($A$2:A4836)+1)</f>
        <v/>
      </c>
    </row>
    <row r="4838" spans="1:1">
      <c r="A4838" s="133" t="str">
        <f>IF(B4838="","",COUNT($A$2:A4837)+1)</f>
        <v/>
      </c>
    </row>
    <row r="4839" spans="1:1">
      <c r="A4839" s="133" t="str">
        <f>IF(B4839="","",COUNT($A$2:A4838)+1)</f>
        <v/>
      </c>
    </row>
    <row r="4840" spans="1:1">
      <c r="A4840" s="133" t="str">
        <f>IF(B4840="","",COUNT($A$2:A4839)+1)</f>
        <v/>
      </c>
    </row>
    <row r="4841" spans="1:1">
      <c r="A4841" s="133" t="str">
        <f>IF(B4841="","",COUNT($A$2:A4840)+1)</f>
        <v/>
      </c>
    </row>
    <row r="4842" spans="1:1">
      <c r="A4842" s="133" t="str">
        <f>IF(B4842="","",COUNT($A$2:A4841)+1)</f>
        <v/>
      </c>
    </row>
    <row r="4843" spans="1:1">
      <c r="A4843" s="133" t="str">
        <f>IF(B4843="","",COUNT($A$2:A4842)+1)</f>
        <v/>
      </c>
    </row>
    <row r="4844" spans="1:1">
      <c r="A4844" s="133" t="str">
        <f>IF(B4844="","",COUNT($A$2:A4843)+1)</f>
        <v/>
      </c>
    </row>
    <row r="4845" spans="1:1">
      <c r="A4845" s="133" t="str">
        <f>IF(B4845="","",COUNT($A$2:A4844)+1)</f>
        <v/>
      </c>
    </row>
    <row r="4846" spans="1:1">
      <c r="A4846" s="133" t="str">
        <f>IF(B4846="","",COUNT($A$2:A4845)+1)</f>
        <v/>
      </c>
    </row>
    <row r="4847" spans="1:1">
      <c r="A4847" s="133" t="str">
        <f>IF(B4847="","",COUNT($A$2:A4846)+1)</f>
        <v/>
      </c>
    </row>
    <row r="4848" spans="1:1">
      <c r="A4848" s="133" t="str">
        <f>IF(B4848="","",COUNT($A$2:A4847)+1)</f>
        <v/>
      </c>
    </row>
    <row r="4849" spans="1:1">
      <c r="A4849" s="133" t="str">
        <f>IF(B4849="","",COUNT($A$2:A4848)+1)</f>
        <v/>
      </c>
    </row>
    <row r="4850" spans="1:1">
      <c r="A4850" s="133" t="str">
        <f>IF(B4850="","",COUNT($A$2:A4849)+1)</f>
        <v/>
      </c>
    </row>
    <row r="4851" spans="1:1">
      <c r="A4851" s="133" t="str">
        <f>IF(B4851="","",COUNT($A$2:A4850)+1)</f>
        <v/>
      </c>
    </row>
    <row r="4852" spans="1:1">
      <c r="A4852" s="133" t="str">
        <f>IF(B4852="","",COUNT($A$2:A4851)+1)</f>
        <v/>
      </c>
    </row>
    <row r="4853" spans="1:1">
      <c r="A4853" s="133" t="str">
        <f>IF(B4853="","",COUNT($A$2:A4852)+1)</f>
        <v/>
      </c>
    </row>
    <row r="4854" spans="1:1">
      <c r="A4854" s="133" t="str">
        <f>IF(B4854="","",COUNT($A$2:A4853)+1)</f>
        <v/>
      </c>
    </row>
    <row r="4855" spans="1:1">
      <c r="A4855" s="133" t="str">
        <f>IF(B4855="","",COUNT($A$2:A4854)+1)</f>
        <v/>
      </c>
    </row>
    <row r="4856" spans="1:1">
      <c r="A4856" s="133" t="str">
        <f>IF(B4856="","",COUNT($A$2:A4855)+1)</f>
        <v/>
      </c>
    </row>
    <row r="4857" spans="1:1">
      <c r="A4857" s="133" t="str">
        <f>IF(B4857="","",COUNT($A$2:A4856)+1)</f>
        <v/>
      </c>
    </row>
    <row r="4858" spans="1:1">
      <c r="A4858" s="133" t="str">
        <f>IF(B4858="","",COUNT($A$2:A4857)+1)</f>
        <v/>
      </c>
    </row>
    <row r="4859" spans="1:1">
      <c r="A4859" s="133" t="str">
        <f>IF(B4859="","",COUNT($A$2:A4858)+1)</f>
        <v/>
      </c>
    </row>
    <row r="4860" spans="1:1">
      <c r="A4860" s="133" t="str">
        <f>IF(B4860="","",COUNT($A$2:A4859)+1)</f>
        <v/>
      </c>
    </row>
    <row r="4861" spans="1:1">
      <c r="A4861" s="133" t="str">
        <f>IF(B4861="","",COUNT($A$2:A4860)+1)</f>
        <v/>
      </c>
    </row>
    <row r="4862" spans="1:1">
      <c r="A4862" s="133" t="str">
        <f>IF(B4862="","",COUNT($A$2:A4861)+1)</f>
        <v/>
      </c>
    </row>
    <row r="4863" spans="1:1">
      <c r="A4863" s="133" t="str">
        <f>IF(B4863="","",COUNT($A$2:A4862)+1)</f>
        <v/>
      </c>
    </row>
    <row r="4864" spans="1:1">
      <c r="A4864" s="133" t="str">
        <f>IF(B4864="","",COUNT($A$2:A4863)+1)</f>
        <v/>
      </c>
    </row>
    <row r="4865" spans="1:1">
      <c r="A4865" s="133" t="str">
        <f>IF(B4865="","",COUNT($A$2:A4864)+1)</f>
        <v/>
      </c>
    </row>
    <row r="4866" spans="1:1">
      <c r="A4866" s="133" t="str">
        <f>IF(B4866="","",COUNT($A$2:A4865)+1)</f>
        <v/>
      </c>
    </row>
    <row r="4867" spans="1:1">
      <c r="A4867" s="133" t="str">
        <f>IF(B4867="","",COUNT($A$2:A4866)+1)</f>
        <v/>
      </c>
    </row>
    <row r="4868" spans="1:1">
      <c r="A4868" s="133" t="str">
        <f>IF(B4868="","",COUNT($A$2:A4867)+1)</f>
        <v/>
      </c>
    </row>
    <row r="4869" spans="1:1">
      <c r="A4869" s="133" t="str">
        <f>IF(B4869="","",COUNT($A$2:A4868)+1)</f>
        <v/>
      </c>
    </row>
    <row r="4870" spans="1:1">
      <c r="A4870" s="133" t="str">
        <f>IF(B4870="","",COUNT($A$2:A4869)+1)</f>
        <v/>
      </c>
    </row>
    <row r="4871" spans="1:1">
      <c r="A4871" s="133" t="str">
        <f>IF(B4871="","",COUNT($A$2:A4870)+1)</f>
        <v/>
      </c>
    </row>
    <row r="4872" spans="1:1">
      <c r="A4872" s="133" t="str">
        <f>IF(B4872="","",COUNT($A$2:A4871)+1)</f>
        <v/>
      </c>
    </row>
    <row r="4873" spans="1:1">
      <c r="A4873" s="133" t="str">
        <f>IF(B4873="","",COUNT($A$2:A4872)+1)</f>
        <v/>
      </c>
    </row>
    <row r="4874" spans="1:1">
      <c r="A4874" s="133" t="str">
        <f>IF(B4874="","",COUNT($A$2:A4873)+1)</f>
        <v/>
      </c>
    </row>
    <row r="4875" spans="1:1">
      <c r="A4875" s="133" t="str">
        <f>IF(B4875="","",COUNT($A$2:A4874)+1)</f>
        <v/>
      </c>
    </row>
    <row r="4876" spans="1:1">
      <c r="A4876" s="133" t="str">
        <f>IF(B4876="","",COUNT($A$2:A4875)+1)</f>
        <v/>
      </c>
    </row>
    <row r="4877" spans="1:1">
      <c r="A4877" s="133" t="str">
        <f>IF(B4877="","",COUNT($A$2:A4876)+1)</f>
        <v/>
      </c>
    </row>
    <row r="4878" spans="1:1">
      <c r="A4878" s="133" t="str">
        <f>IF(B4878="","",COUNT($A$2:A4877)+1)</f>
        <v/>
      </c>
    </row>
    <row r="4879" spans="1:1">
      <c r="A4879" s="133" t="str">
        <f>IF(B4879="","",COUNT($A$2:A4878)+1)</f>
        <v/>
      </c>
    </row>
    <row r="4880" spans="1:1">
      <c r="A4880" s="133" t="str">
        <f>IF(B4880="","",COUNT($A$2:A4879)+1)</f>
        <v/>
      </c>
    </row>
    <row r="4881" spans="1:1">
      <c r="A4881" s="133" t="str">
        <f>IF(B4881="","",COUNT($A$2:A4880)+1)</f>
        <v/>
      </c>
    </row>
    <row r="4882" spans="1:1">
      <c r="A4882" s="133" t="str">
        <f>IF(B4882="","",COUNT($A$2:A4881)+1)</f>
        <v/>
      </c>
    </row>
    <row r="4883" spans="1:1">
      <c r="A4883" s="133" t="str">
        <f>IF(B4883="","",COUNT($A$2:A4882)+1)</f>
        <v/>
      </c>
    </row>
    <row r="4884" spans="1:1">
      <c r="A4884" s="133" t="str">
        <f>IF(B4884="","",COUNT($A$2:A4883)+1)</f>
        <v/>
      </c>
    </row>
    <row r="4885" spans="1:1">
      <c r="A4885" s="133" t="str">
        <f>IF(B4885="","",COUNT($A$2:A4884)+1)</f>
        <v/>
      </c>
    </row>
    <row r="4886" spans="1:1">
      <c r="A4886" s="133" t="str">
        <f>IF(B4886="","",COUNT($A$2:A4885)+1)</f>
        <v/>
      </c>
    </row>
    <row r="4887" spans="1:1">
      <c r="A4887" s="133" t="str">
        <f>IF(B4887="","",COUNT($A$2:A4886)+1)</f>
        <v/>
      </c>
    </row>
    <row r="4888" spans="1:1">
      <c r="A4888" s="133" t="str">
        <f>IF(B4888="","",COUNT($A$2:A4887)+1)</f>
        <v/>
      </c>
    </row>
    <row r="4889" spans="1:1">
      <c r="A4889" s="133" t="str">
        <f>IF(B4889="","",COUNT($A$2:A4888)+1)</f>
        <v/>
      </c>
    </row>
    <row r="4890" spans="1:1">
      <c r="A4890" s="133" t="str">
        <f>IF(B4890="","",COUNT($A$2:A4889)+1)</f>
        <v/>
      </c>
    </row>
    <row r="4891" spans="1:1">
      <c r="A4891" s="133" t="str">
        <f>IF(B4891="","",COUNT($A$2:A4890)+1)</f>
        <v/>
      </c>
    </row>
    <row r="4892" spans="1:1">
      <c r="A4892" s="133" t="str">
        <f>IF(B4892="","",COUNT($A$2:A4891)+1)</f>
        <v/>
      </c>
    </row>
    <row r="4893" spans="1:1">
      <c r="A4893" s="133" t="str">
        <f>IF(B4893="","",COUNT($A$2:A4892)+1)</f>
        <v/>
      </c>
    </row>
    <row r="4894" spans="1:1">
      <c r="A4894" s="133" t="str">
        <f>IF(B4894="","",COUNT($A$2:A4893)+1)</f>
        <v/>
      </c>
    </row>
    <row r="4895" spans="1:1">
      <c r="A4895" s="133" t="str">
        <f>IF(B4895="","",COUNT($A$2:A4894)+1)</f>
        <v/>
      </c>
    </row>
    <row r="4896" spans="1:1">
      <c r="A4896" s="133" t="str">
        <f>IF(B4896="","",COUNT($A$2:A4895)+1)</f>
        <v/>
      </c>
    </row>
    <row r="4897" spans="1:1">
      <c r="A4897" s="133" t="str">
        <f>IF(B4897="","",COUNT($A$2:A4896)+1)</f>
        <v/>
      </c>
    </row>
    <row r="4898" spans="1:1">
      <c r="A4898" s="133" t="str">
        <f>IF(B4898="","",COUNT($A$2:A4897)+1)</f>
        <v/>
      </c>
    </row>
    <row r="4899" spans="1:1">
      <c r="A4899" s="133" t="str">
        <f>IF(B4899="","",COUNT($A$2:A4898)+1)</f>
        <v/>
      </c>
    </row>
    <row r="4900" spans="1:1">
      <c r="A4900" s="133" t="str">
        <f>IF(B4900="","",COUNT($A$2:A4899)+1)</f>
        <v/>
      </c>
    </row>
    <row r="4901" spans="1:1">
      <c r="A4901" s="133" t="str">
        <f>IF(B4901="","",COUNT($A$2:A4900)+1)</f>
        <v/>
      </c>
    </row>
    <row r="4902" spans="1:1">
      <c r="A4902" s="133" t="str">
        <f>IF(B4902="","",COUNT($A$2:A4901)+1)</f>
        <v/>
      </c>
    </row>
    <row r="4903" spans="1:1">
      <c r="A4903" s="133" t="str">
        <f>IF(B4903="","",COUNT($A$2:A4902)+1)</f>
        <v/>
      </c>
    </row>
    <row r="4904" spans="1:1">
      <c r="A4904" s="133" t="str">
        <f>IF(B4904="","",COUNT($A$2:A4903)+1)</f>
        <v/>
      </c>
    </row>
    <row r="4905" spans="1:1">
      <c r="A4905" s="133" t="str">
        <f>IF(B4905="","",COUNT($A$2:A4904)+1)</f>
        <v/>
      </c>
    </row>
    <row r="4906" spans="1:1">
      <c r="A4906" s="133" t="str">
        <f>IF(B4906="","",COUNT($A$2:A4905)+1)</f>
        <v/>
      </c>
    </row>
    <row r="4907" spans="1:1">
      <c r="A4907" s="133" t="str">
        <f>IF(B4907="","",COUNT($A$2:A4906)+1)</f>
        <v/>
      </c>
    </row>
    <row r="4908" spans="1:1">
      <c r="A4908" s="133" t="str">
        <f>IF(B4908="","",COUNT($A$2:A4907)+1)</f>
        <v/>
      </c>
    </row>
    <row r="4909" spans="1:1">
      <c r="A4909" s="133" t="str">
        <f>IF(B4909="","",COUNT($A$2:A4908)+1)</f>
        <v/>
      </c>
    </row>
    <row r="4910" spans="1:1">
      <c r="A4910" s="133" t="str">
        <f>IF(B4910="","",COUNT($A$2:A4909)+1)</f>
        <v/>
      </c>
    </row>
    <row r="4911" spans="1:1">
      <c r="A4911" s="133" t="str">
        <f>IF(B4911="","",COUNT($A$2:A4910)+1)</f>
        <v/>
      </c>
    </row>
    <row r="4912" spans="1:1">
      <c r="A4912" s="133" t="str">
        <f>IF(B4912="","",COUNT($A$2:A4911)+1)</f>
        <v/>
      </c>
    </row>
    <row r="4913" spans="1:1">
      <c r="A4913" s="133" t="str">
        <f>IF(B4913="","",COUNT($A$2:A4912)+1)</f>
        <v/>
      </c>
    </row>
    <row r="4914" spans="1:1">
      <c r="A4914" s="133" t="str">
        <f>IF(B4914="","",COUNT($A$2:A4913)+1)</f>
        <v/>
      </c>
    </row>
    <row r="4915" spans="1:1">
      <c r="A4915" s="133" t="str">
        <f>IF(B4915="","",COUNT($A$2:A4914)+1)</f>
        <v/>
      </c>
    </row>
    <row r="4916" spans="1:1">
      <c r="A4916" s="133" t="str">
        <f>IF(B4916="","",COUNT($A$2:A4915)+1)</f>
        <v/>
      </c>
    </row>
    <row r="4917" spans="1:1">
      <c r="A4917" s="133" t="str">
        <f>IF(B4917="","",COUNT($A$2:A4916)+1)</f>
        <v/>
      </c>
    </row>
    <row r="4918" spans="1:1">
      <c r="A4918" s="133" t="str">
        <f>IF(B4918="","",COUNT($A$2:A4917)+1)</f>
        <v/>
      </c>
    </row>
    <row r="4919" spans="1:1">
      <c r="A4919" s="133" t="str">
        <f>IF(B4919="","",COUNT($A$2:A4918)+1)</f>
        <v/>
      </c>
    </row>
    <row r="4920" spans="1:1">
      <c r="A4920" s="133" t="str">
        <f>IF(B4920="","",COUNT($A$2:A4919)+1)</f>
        <v/>
      </c>
    </row>
    <row r="4921" spans="1:1">
      <c r="A4921" s="133" t="str">
        <f>IF(B4921="","",COUNT($A$2:A4920)+1)</f>
        <v/>
      </c>
    </row>
    <row r="4922" spans="1:1">
      <c r="A4922" s="133" t="str">
        <f>IF(B4922="","",COUNT($A$2:A4921)+1)</f>
        <v/>
      </c>
    </row>
    <row r="4923" spans="1:1">
      <c r="A4923" s="133" t="str">
        <f>IF(B4923="","",COUNT($A$2:A4922)+1)</f>
        <v/>
      </c>
    </row>
    <row r="4924" spans="1:1">
      <c r="A4924" s="133" t="str">
        <f>IF(B4924="","",COUNT($A$2:A4923)+1)</f>
        <v/>
      </c>
    </row>
    <row r="4925" spans="1:1">
      <c r="A4925" s="133" t="str">
        <f>IF(B4925="","",COUNT($A$2:A4924)+1)</f>
        <v/>
      </c>
    </row>
    <row r="4926" spans="1:1">
      <c r="A4926" s="133" t="str">
        <f>IF(B4926="","",COUNT($A$2:A4925)+1)</f>
        <v/>
      </c>
    </row>
    <row r="4927" spans="1:1">
      <c r="A4927" s="133" t="str">
        <f>IF(B4927="","",COUNT($A$2:A4926)+1)</f>
        <v/>
      </c>
    </row>
    <row r="4928" spans="1:1">
      <c r="A4928" s="133" t="str">
        <f>IF(B4928="","",COUNT($A$2:A4927)+1)</f>
        <v/>
      </c>
    </row>
    <row r="4929" spans="1:1">
      <c r="A4929" s="133" t="str">
        <f>IF(B4929="","",COUNT($A$2:A4928)+1)</f>
        <v/>
      </c>
    </row>
    <row r="4930" spans="1:1">
      <c r="A4930" s="133" t="str">
        <f>IF(B4930="","",COUNT($A$2:A4929)+1)</f>
        <v/>
      </c>
    </row>
    <row r="4931" spans="1:1">
      <c r="A4931" s="133" t="str">
        <f>IF(B4931="","",COUNT($A$2:A4930)+1)</f>
        <v/>
      </c>
    </row>
    <row r="4932" spans="1:1">
      <c r="A4932" s="133" t="str">
        <f>IF(B4932="","",COUNT($A$2:A4931)+1)</f>
        <v/>
      </c>
    </row>
    <row r="4933" spans="1:1">
      <c r="A4933" s="133" t="str">
        <f>IF(B4933="","",COUNT($A$2:A4932)+1)</f>
        <v/>
      </c>
    </row>
    <row r="4934" spans="1:1">
      <c r="A4934" s="133" t="str">
        <f>IF(B4934="","",COUNT($A$2:A4933)+1)</f>
        <v/>
      </c>
    </row>
    <row r="4935" spans="1:1">
      <c r="A4935" s="133" t="str">
        <f>IF(B4935="","",COUNT($A$2:A4934)+1)</f>
        <v/>
      </c>
    </row>
    <row r="4936" spans="1:1">
      <c r="A4936" s="133" t="str">
        <f>IF(B4936="","",COUNT($A$2:A4935)+1)</f>
        <v/>
      </c>
    </row>
    <row r="4937" spans="1:1">
      <c r="A4937" s="133" t="str">
        <f>IF(B4937="","",COUNT($A$2:A4936)+1)</f>
        <v/>
      </c>
    </row>
    <row r="4938" spans="1:1">
      <c r="A4938" s="133" t="str">
        <f>IF(B4938="","",COUNT($A$2:A4937)+1)</f>
        <v/>
      </c>
    </row>
    <row r="4939" spans="1:1">
      <c r="A4939" s="133" t="str">
        <f>IF(B4939="","",COUNT($A$2:A4938)+1)</f>
        <v/>
      </c>
    </row>
    <row r="4940" spans="1:1">
      <c r="A4940" s="133" t="str">
        <f>IF(B4940="","",COUNT($A$2:A4939)+1)</f>
        <v/>
      </c>
    </row>
    <row r="4941" spans="1:1">
      <c r="A4941" s="133" t="str">
        <f>IF(B4941="","",COUNT($A$2:A4940)+1)</f>
        <v/>
      </c>
    </row>
    <row r="4942" spans="1:1">
      <c r="A4942" s="133" t="str">
        <f>IF(B4942="","",COUNT($A$2:A4941)+1)</f>
        <v/>
      </c>
    </row>
    <row r="4943" spans="1:1">
      <c r="A4943" s="133" t="str">
        <f>IF(B4943="","",COUNT($A$2:A4942)+1)</f>
        <v/>
      </c>
    </row>
    <row r="4944" spans="1:1">
      <c r="A4944" s="133" t="str">
        <f>IF(B4944="","",COUNT($A$2:A4943)+1)</f>
        <v/>
      </c>
    </row>
    <row r="4945" spans="1:1">
      <c r="A4945" s="133" t="str">
        <f>IF(B4945="","",COUNT($A$2:A4944)+1)</f>
        <v/>
      </c>
    </row>
    <row r="4946" spans="1:1">
      <c r="A4946" s="133" t="str">
        <f>IF(B4946="","",COUNT($A$2:A4945)+1)</f>
        <v/>
      </c>
    </row>
    <row r="4947" spans="1:1">
      <c r="A4947" s="133" t="str">
        <f>IF(B4947="","",COUNT($A$2:A4946)+1)</f>
        <v/>
      </c>
    </row>
    <row r="4948" spans="1:1">
      <c r="A4948" s="133" t="str">
        <f>IF(B4948="","",COUNT($A$2:A4947)+1)</f>
        <v/>
      </c>
    </row>
    <row r="4949" spans="1:1">
      <c r="A4949" s="133" t="str">
        <f>IF(B4949="","",COUNT($A$2:A4948)+1)</f>
        <v/>
      </c>
    </row>
    <row r="4950" spans="1:1">
      <c r="A4950" s="133" t="str">
        <f>IF(B4950="","",COUNT($A$2:A4949)+1)</f>
        <v/>
      </c>
    </row>
    <row r="4951" spans="1:1">
      <c r="A4951" s="133" t="str">
        <f>IF(B4951="","",COUNT($A$2:A4950)+1)</f>
        <v/>
      </c>
    </row>
    <row r="4952" spans="1:1">
      <c r="A4952" s="133" t="str">
        <f>IF(B4952="","",COUNT($A$2:A4951)+1)</f>
        <v/>
      </c>
    </row>
    <row r="4953" spans="1:1">
      <c r="A4953" s="133" t="str">
        <f>IF(B4953="","",COUNT($A$2:A4952)+1)</f>
        <v/>
      </c>
    </row>
    <row r="4954" spans="1:1">
      <c r="A4954" s="133" t="str">
        <f>IF(B4954="","",COUNT($A$2:A4953)+1)</f>
        <v/>
      </c>
    </row>
    <row r="4955" spans="1:1">
      <c r="A4955" s="133" t="str">
        <f>IF(B4955="","",COUNT($A$2:A4954)+1)</f>
        <v/>
      </c>
    </row>
    <row r="4956" spans="1:1">
      <c r="A4956" s="133" t="str">
        <f>IF(B4956="","",COUNT($A$2:A4955)+1)</f>
        <v/>
      </c>
    </row>
    <row r="4957" spans="1:1">
      <c r="A4957" s="133" t="str">
        <f>IF(B4957="","",COUNT($A$2:A4956)+1)</f>
        <v/>
      </c>
    </row>
    <row r="4958" spans="1:1">
      <c r="A4958" s="133" t="str">
        <f>IF(B4958="","",COUNT($A$2:A4957)+1)</f>
        <v/>
      </c>
    </row>
    <row r="4959" spans="1:1">
      <c r="A4959" s="133" t="str">
        <f>IF(B4959="","",COUNT($A$2:A4958)+1)</f>
        <v/>
      </c>
    </row>
    <row r="4960" spans="1:1">
      <c r="A4960" s="133" t="str">
        <f>IF(B4960="","",COUNT($A$2:A4959)+1)</f>
        <v/>
      </c>
    </row>
    <row r="4961" spans="1:1">
      <c r="A4961" s="133" t="str">
        <f>IF(B4961="","",COUNT($A$2:A4960)+1)</f>
        <v/>
      </c>
    </row>
    <row r="4962" spans="1:1">
      <c r="A4962" s="133" t="str">
        <f>IF(B4962="","",COUNT($A$2:A4961)+1)</f>
        <v/>
      </c>
    </row>
    <row r="4963" spans="1:1">
      <c r="A4963" s="133" t="str">
        <f>IF(B4963="","",COUNT($A$2:A4962)+1)</f>
        <v/>
      </c>
    </row>
    <row r="4964" spans="1:1">
      <c r="A4964" s="133" t="str">
        <f>IF(B4964="","",COUNT($A$2:A4963)+1)</f>
        <v/>
      </c>
    </row>
    <row r="4965" spans="1:1">
      <c r="A4965" s="133" t="str">
        <f>IF(B4965="","",COUNT($A$2:A4964)+1)</f>
        <v/>
      </c>
    </row>
    <row r="4966" spans="1:1">
      <c r="A4966" s="133" t="str">
        <f>IF(B4966="","",COUNT($A$2:A4965)+1)</f>
        <v/>
      </c>
    </row>
    <row r="4967" spans="1:1">
      <c r="A4967" s="133" t="str">
        <f>IF(B4967="","",COUNT($A$2:A4966)+1)</f>
        <v/>
      </c>
    </row>
    <row r="4968" spans="1:1">
      <c r="A4968" s="133" t="str">
        <f>IF(B4968="","",COUNT($A$2:A4967)+1)</f>
        <v/>
      </c>
    </row>
    <row r="4969" spans="1:1">
      <c r="A4969" s="133" t="str">
        <f>IF(B4969="","",COUNT($A$2:A4968)+1)</f>
        <v/>
      </c>
    </row>
    <row r="4970" spans="1:1">
      <c r="A4970" s="133" t="str">
        <f>IF(B4970="","",COUNT($A$2:A4969)+1)</f>
        <v/>
      </c>
    </row>
    <row r="4971" spans="1:1">
      <c r="A4971" s="133" t="str">
        <f>IF(B4971="","",COUNT($A$2:A4970)+1)</f>
        <v/>
      </c>
    </row>
    <row r="4972" spans="1:1">
      <c r="A4972" s="133" t="str">
        <f>IF(B4972="","",COUNT($A$2:A4971)+1)</f>
        <v/>
      </c>
    </row>
    <row r="4973" spans="1:1">
      <c r="A4973" s="133" t="str">
        <f>IF(B4973="","",COUNT($A$2:A4972)+1)</f>
        <v/>
      </c>
    </row>
    <row r="4974" spans="1:1">
      <c r="A4974" s="133" t="str">
        <f>IF(B4974="","",COUNT($A$2:A4973)+1)</f>
        <v/>
      </c>
    </row>
    <row r="4975" spans="1:1">
      <c r="A4975" s="133" t="str">
        <f>IF(B4975="","",COUNT($A$2:A4974)+1)</f>
        <v/>
      </c>
    </row>
    <row r="4976" spans="1:1">
      <c r="A4976" s="133" t="str">
        <f>IF(B4976="","",COUNT($A$2:A4975)+1)</f>
        <v/>
      </c>
    </row>
    <row r="4977" spans="1:1">
      <c r="A4977" s="133" t="str">
        <f>IF(B4977="","",COUNT($A$2:A4976)+1)</f>
        <v/>
      </c>
    </row>
    <row r="4978" spans="1:1">
      <c r="A4978" s="133" t="str">
        <f>IF(B4978="","",COUNT($A$2:A4977)+1)</f>
        <v/>
      </c>
    </row>
    <row r="4979" spans="1:1">
      <c r="A4979" s="133" t="str">
        <f>IF(B4979="","",COUNT($A$2:A4978)+1)</f>
        <v/>
      </c>
    </row>
    <row r="4980" spans="1:1">
      <c r="A4980" s="133" t="str">
        <f>IF(B4980="","",COUNT($A$2:A4979)+1)</f>
        <v/>
      </c>
    </row>
    <row r="4981" spans="1:1">
      <c r="A4981" s="133" t="str">
        <f>IF(B4981="","",COUNT($A$2:A4980)+1)</f>
        <v/>
      </c>
    </row>
    <row r="4982" spans="1:1">
      <c r="A4982" s="133" t="str">
        <f>IF(B4982="","",COUNT($A$2:A4981)+1)</f>
        <v/>
      </c>
    </row>
    <row r="4983" spans="1:1">
      <c r="A4983" s="133" t="str">
        <f>IF(B4983="","",COUNT($A$2:A4982)+1)</f>
        <v/>
      </c>
    </row>
    <row r="4984" spans="1:1">
      <c r="A4984" s="133" t="str">
        <f>IF(B4984="","",COUNT($A$2:A4983)+1)</f>
        <v/>
      </c>
    </row>
    <row r="4985" spans="1:1">
      <c r="A4985" s="133" t="str">
        <f>IF(B4985="","",COUNT($A$2:A4984)+1)</f>
        <v/>
      </c>
    </row>
    <row r="4986" spans="1:1">
      <c r="A4986" s="133" t="str">
        <f>IF(B4986="","",COUNT($A$2:A4985)+1)</f>
        <v/>
      </c>
    </row>
    <row r="4987" spans="1:1">
      <c r="A4987" s="133" t="str">
        <f>IF(B4987="","",COUNT($A$2:A4986)+1)</f>
        <v/>
      </c>
    </row>
    <row r="4988" spans="1:1">
      <c r="A4988" s="133" t="str">
        <f>IF(B4988="","",COUNT($A$2:A4987)+1)</f>
        <v/>
      </c>
    </row>
    <row r="4989" spans="1:1">
      <c r="A4989" s="133" t="str">
        <f>IF(B4989="","",COUNT($A$2:A4988)+1)</f>
        <v/>
      </c>
    </row>
    <row r="4990" spans="1:1">
      <c r="A4990" s="133" t="str">
        <f>IF(B4990="","",COUNT($A$2:A4989)+1)</f>
        <v/>
      </c>
    </row>
    <row r="4991" spans="1:1">
      <c r="A4991" s="133" t="str">
        <f>IF(B4991="","",COUNT($A$2:A4990)+1)</f>
        <v/>
      </c>
    </row>
    <row r="4992" spans="1:1">
      <c r="A4992" s="133" t="str">
        <f>IF(B4992="","",COUNT($A$2:A4991)+1)</f>
        <v/>
      </c>
    </row>
    <row r="4993" spans="1:1">
      <c r="A4993" s="133" t="str">
        <f>IF(B4993="","",COUNT($A$2:A4992)+1)</f>
        <v/>
      </c>
    </row>
    <row r="4994" spans="1:1">
      <c r="A4994" s="133" t="str">
        <f>IF(B4994="","",COUNT($A$2:A4993)+1)</f>
        <v/>
      </c>
    </row>
    <row r="4995" spans="1:1">
      <c r="A4995" s="133" t="str">
        <f>IF(B4995="","",COUNT($A$2:A4994)+1)</f>
        <v/>
      </c>
    </row>
    <row r="4996" spans="1:1">
      <c r="A4996" s="133" t="str">
        <f>IF(B4996="","",COUNT($A$2:A4995)+1)</f>
        <v/>
      </c>
    </row>
    <row r="4997" spans="1:1">
      <c r="A4997" s="133" t="str">
        <f>IF(B4997="","",COUNT($A$2:A4996)+1)</f>
        <v/>
      </c>
    </row>
    <row r="4998" spans="1:1">
      <c r="A4998" s="133" t="str">
        <f>IF(B4998="","",COUNT($A$2:A4997)+1)</f>
        <v/>
      </c>
    </row>
    <row r="4999" spans="1:1">
      <c r="A4999" s="133" t="str">
        <f>IF(B4999="","",COUNT($A$2:A4998)+1)</f>
        <v/>
      </c>
    </row>
    <row r="5000" spans="1:1">
      <c r="A5000" s="133" t="str">
        <f>IF(B5000="","",COUNT($A$2:A4999)+1)</f>
        <v/>
      </c>
    </row>
    <row r="5001" spans="1:1">
      <c r="A5001" s="133" t="str">
        <f>IF(B5001="","",COUNT($A$2:A5000)+1)</f>
        <v/>
      </c>
    </row>
    <row r="5002" spans="1:1">
      <c r="A5002" s="133" t="str">
        <f>IF(B5002="","",COUNT($A$2:A5001)+1)</f>
        <v/>
      </c>
    </row>
    <row r="5003" spans="1:1">
      <c r="A5003" s="133" t="str">
        <f>IF(B5003="","",COUNT($A$2:A5002)+1)</f>
        <v/>
      </c>
    </row>
    <row r="5004" spans="1:1">
      <c r="A5004" s="133" t="str">
        <f>IF(B5004="","",COUNT($A$2:A5003)+1)</f>
        <v/>
      </c>
    </row>
    <row r="5005" spans="1:1">
      <c r="A5005" s="133" t="str">
        <f>IF(B5005="","",COUNT($A$2:A5004)+1)</f>
        <v/>
      </c>
    </row>
    <row r="5006" spans="1:1">
      <c r="A5006" s="133" t="str">
        <f>IF(B5006="","",COUNT($A$2:A5005)+1)</f>
        <v/>
      </c>
    </row>
    <row r="5007" spans="1:1">
      <c r="A5007" s="133" t="str">
        <f>IF(B5007="","",COUNT($A$2:A5006)+1)</f>
        <v/>
      </c>
    </row>
    <row r="5008" spans="1:1">
      <c r="A5008" s="133" t="str">
        <f>IF(B5008="","",COUNT($A$2:A5007)+1)</f>
        <v/>
      </c>
    </row>
    <row r="5009" spans="1:1">
      <c r="A5009" s="133" t="str">
        <f>IF(B5009="","",COUNT($A$2:A5008)+1)</f>
        <v/>
      </c>
    </row>
    <row r="5010" spans="1:1">
      <c r="A5010" s="133" t="str">
        <f>IF(B5010="","",COUNT($A$2:A5009)+1)</f>
        <v/>
      </c>
    </row>
    <row r="5011" spans="1:1">
      <c r="A5011" s="133" t="str">
        <f>IF(B5011="","",COUNT($A$2:A5010)+1)</f>
        <v/>
      </c>
    </row>
    <row r="5012" spans="1:1">
      <c r="A5012" s="133" t="str">
        <f>IF(B5012="","",COUNT($A$2:A5011)+1)</f>
        <v/>
      </c>
    </row>
    <row r="5013" spans="1:1">
      <c r="A5013" s="133" t="str">
        <f>IF(B5013="","",COUNT($A$2:A5012)+1)</f>
        <v/>
      </c>
    </row>
    <row r="5014" spans="1:1">
      <c r="A5014" s="133" t="str">
        <f>IF(B5014="","",COUNT($A$2:A5013)+1)</f>
        <v/>
      </c>
    </row>
    <row r="5015" spans="1:1">
      <c r="A5015" s="133" t="str">
        <f>IF(B5015="","",COUNT($A$2:A5014)+1)</f>
        <v/>
      </c>
    </row>
    <row r="5016" spans="1:1">
      <c r="A5016" s="133" t="str">
        <f>IF(B5016="","",COUNT($A$2:A5015)+1)</f>
        <v/>
      </c>
    </row>
    <row r="5017" spans="1:1">
      <c r="A5017" s="133" t="str">
        <f>IF(B5017="","",COUNT($A$2:A5016)+1)</f>
        <v/>
      </c>
    </row>
    <row r="5018" spans="1:1">
      <c r="A5018" s="133" t="str">
        <f>IF(B5018="","",COUNT($A$2:A5017)+1)</f>
        <v/>
      </c>
    </row>
    <row r="5019" spans="1:1">
      <c r="A5019" s="133" t="str">
        <f>IF(B5019="","",COUNT($A$2:A5018)+1)</f>
        <v/>
      </c>
    </row>
    <row r="5020" spans="1:1">
      <c r="A5020" s="133" t="str">
        <f>IF(B5020="","",COUNT($A$2:A5019)+1)</f>
        <v/>
      </c>
    </row>
    <row r="5021" spans="1:1">
      <c r="A5021" s="133" t="str">
        <f>IF(B5021="","",COUNT($A$2:A5020)+1)</f>
        <v/>
      </c>
    </row>
    <row r="5022" spans="1:1">
      <c r="A5022" s="133" t="str">
        <f>IF(B5022="","",COUNT($A$2:A5021)+1)</f>
        <v/>
      </c>
    </row>
    <row r="5023" spans="1:1">
      <c r="A5023" s="133" t="str">
        <f>IF(B5023="","",COUNT($A$2:A5022)+1)</f>
        <v/>
      </c>
    </row>
    <row r="5024" spans="1:1">
      <c r="A5024" s="133" t="str">
        <f>IF(B5024="","",COUNT($A$2:A5023)+1)</f>
        <v/>
      </c>
    </row>
    <row r="5025" spans="1:1">
      <c r="A5025" s="133" t="str">
        <f>IF(B5025="","",COUNT($A$2:A5024)+1)</f>
        <v/>
      </c>
    </row>
    <row r="5026" spans="1:1">
      <c r="A5026" s="133" t="str">
        <f>IF(B5026="","",COUNT($A$2:A5025)+1)</f>
        <v/>
      </c>
    </row>
    <row r="5027" spans="1:1">
      <c r="A5027" s="133" t="str">
        <f>IF(B5027="","",COUNT($A$2:A5026)+1)</f>
        <v/>
      </c>
    </row>
    <row r="5028" spans="1:1">
      <c r="A5028" s="133" t="str">
        <f>IF(B5028="","",COUNT($A$2:A5027)+1)</f>
        <v/>
      </c>
    </row>
    <row r="5029" spans="1:1">
      <c r="A5029" s="133" t="str">
        <f>IF(B5029="","",COUNT($A$2:A5028)+1)</f>
        <v/>
      </c>
    </row>
    <row r="5030" spans="1:1">
      <c r="A5030" s="133" t="str">
        <f>IF(B5030="","",COUNT($A$2:A5029)+1)</f>
        <v/>
      </c>
    </row>
    <row r="5031" spans="1:1">
      <c r="A5031" s="133" t="str">
        <f>IF(B5031="","",COUNT($A$2:A5030)+1)</f>
        <v/>
      </c>
    </row>
    <row r="5032" spans="1:1">
      <c r="A5032" s="133" t="str">
        <f>IF(B5032="","",COUNT($A$2:A5031)+1)</f>
        <v/>
      </c>
    </row>
    <row r="5033" spans="1:1">
      <c r="A5033" s="133" t="str">
        <f>IF(B5033="","",COUNT($A$2:A5032)+1)</f>
        <v/>
      </c>
    </row>
    <row r="5034" spans="1:1">
      <c r="A5034" s="133" t="str">
        <f>IF(B5034="","",COUNT($A$2:A5033)+1)</f>
        <v/>
      </c>
    </row>
    <row r="5035" spans="1:1">
      <c r="A5035" s="133" t="str">
        <f>IF(B5035="","",COUNT($A$2:A5034)+1)</f>
        <v/>
      </c>
    </row>
    <row r="5036" spans="1:1">
      <c r="A5036" s="133" t="str">
        <f>IF(B5036="","",COUNT($A$2:A5035)+1)</f>
        <v/>
      </c>
    </row>
    <row r="5037" spans="1:1">
      <c r="A5037" s="133" t="str">
        <f>IF(B5037="","",COUNT($A$2:A5036)+1)</f>
        <v/>
      </c>
    </row>
    <row r="5038" spans="1:1">
      <c r="A5038" s="133" t="str">
        <f>IF(B5038="","",COUNT($A$2:A5037)+1)</f>
        <v/>
      </c>
    </row>
    <row r="5039" spans="1:1">
      <c r="A5039" s="133" t="str">
        <f>IF(B5039="","",COUNT($A$2:A5038)+1)</f>
        <v/>
      </c>
    </row>
    <row r="5040" spans="1:1">
      <c r="A5040" s="133" t="str">
        <f>IF(B5040="","",COUNT($A$2:A5039)+1)</f>
        <v/>
      </c>
    </row>
    <row r="5041" spans="1:1">
      <c r="A5041" s="133" t="str">
        <f>IF(B5041="","",COUNT($A$2:A5040)+1)</f>
        <v/>
      </c>
    </row>
    <row r="5042" spans="1:1">
      <c r="A5042" s="133" t="str">
        <f>IF(B5042="","",COUNT($A$2:A5041)+1)</f>
        <v/>
      </c>
    </row>
    <row r="5043" spans="1:1">
      <c r="A5043" s="133" t="str">
        <f>IF(B5043="","",COUNT($A$2:A5042)+1)</f>
        <v/>
      </c>
    </row>
    <row r="5044" spans="1:1">
      <c r="A5044" s="133" t="str">
        <f>IF(B5044="","",COUNT($A$2:A5043)+1)</f>
        <v/>
      </c>
    </row>
    <row r="5045" spans="1:1">
      <c r="A5045" s="133" t="str">
        <f>IF(B5045="","",COUNT($A$2:A5044)+1)</f>
        <v/>
      </c>
    </row>
    <row r="5046" spans="1:1">
      <c r="A5046" s="133" t="str">
        <f>IF(B5046="","",COUNT($A$2:A5045)+1)</f>
        <v/>
      </c>
    </row>
    <row r="5047" spans="1:1">
      <c r="A5047" s="133" t="str">
        <f>IF(B5047="","",COUNT($A$2:A5046)+1)</f>
        <v/>
      </c>
    </row>
    <row r="5048" spans="1:1">
      <c r="A5048" s="133" t="str">
        <f>IF(B5048="","",COUNT($A$2:A5047)+1)</f>
        <v/>
      </c>
    </row>
    <row r="5049" spans="1:1">
      <c r="A5049" s="133" t="str">
        <f>IF(B5049="","",COUNT($A$2:A5048)+1)</f>
        <v/>
      </c>
    </row>
    <row r="5050" spans="1:1">
      <c r="A5050" s="133" t="str">
        <f>IF(B5050="","",COUNT($A$2:A5049)+1)</f>
        <v/>
      </c>
    </row>
    <row r="5051" spans="1:1">
      <c r="A5051" s="133" t="str">
        <f>IF(B5051="","",COUNT($A$2:A5050)+1)</f>
        <v/>
      </c>
    </row>
    <row r="5052" spans="1:1">
      <c r="A5052" s="133" t="str">
        <f>IF(B5052="","",COUNT($A$2:A5051)+1)</f>
        <v/>
      </c>
    </row>
    <row r="5053" spans="1:1">
      <c r="A5053" s="133" t="str">
        <f>IF(B5053="","",COUNT($A$2:A5052)+1)</f>
        <v/>
      </c>
    </row>
    <row r="5054" spans="1:1">
      <c r="A5054" s="133" t="str">
        <f>IF(B5054="","",COUNT($A$2:A5053)+1)</f>
        <v/>
      </c>
    </row>
    <row r="5055" spans="1:1">
      <c r="A5055" s="133" t="str">
        <f>IF(B5055="","",COUNT($A$2:A5054)+1)</f>
        <v/>
      </c>
    </row>
    <row r="5056" spans="1:1">
      <c r="A5056" s="133" t="str">
        <f>IF(B5056="","",COUNT($A$2:A5055)+1)</f>
        <v/>
      </c>
    </row>
    <row r="5057" spans="1:1">
      <c r="A5057" s="133" t="str">
        <f>IF(B5057="","",COUNT($A$2:A5056)+1)</f>
        <v/>
      </c>
    </row>
    <row r="5058" spans="1:1">
      <c r="A5058" s="133" t="str">
        <f>IF(B5058="","",COUNT($A$2:A5057)+1)</f>
        <v/>
      </c>
    </row>
    <row r="5059" spans="1:1">
      <c r="A5059" s="133" t="str">
        <f>IF(B5059="","",COUNT($A$2:A5058)+1)</f>
        <v/>
      </c>
    </row>
    <row r="5060" spans="1:1">
      <c r="A5060" s="133" t="str">
        <f>IF(B5060="","",COUNT($A$2:A5059)+1)</f>
        <v/>
      </c>
    </row>
    <row r="5061" spans="1:1">
      <c r="A5061" s="133" t="str">
        <f>IF(B5061="","",COUNT($A$2:A5060)+1)</f>
        <v/>
      </c>
    </row>
    <row r="5062" spans="1:1">
      <c r="A5062" s="133" t="str">
        <f>IF(B5062="","",COUNT($A$2:A5061)+1)</f>
        <v/>
      </c>
    </row>
    <row r="5063" spans="1:1">
      <c r="A5063" s="133" t="str">
        <f>IF(B5063="","",COUNT($A$2:A5062)+1)</f>
        <v/>
      </c>
    </row>
    <row r="5064" spans="1:1">
      <c r="A5064" s="133" t="str">
        <f>IF(B5064="","",COUNT($A$2:A5063)+1)</f>
        <v/>
      </c>
    </row>
    <row r="5065" spans="1:1">
      <c r="A5065" s="133" t="str">
        <f>IF(B5065="","",COUNT($A$2:A5064)+1)</f>
        <v/>
      </c>
    </row>
    <row r="5066" spans="1:1">
      <c r="A5066" s="133" t="str">
        <f>IF(B5066="","",COUNT($A$2:A5065)+1)</f>
        <v/>
      </c>
    </row>
    <row r="5067" spans="1:1">
      <c r="A5067" s="133" t="str">
        <f>IF(B5067="","",COUNT($A$2:A5066)+1)</f>
        <v/>
      </c>
    </row>
    <row r="5068" spans="1:1">
      <c r="A5068" s="133" t="str">
        <f>IF(B5068="","",COUNT($A$2:A5067)+1)</f>
        <v/>
      </c>
    </row>
    <row r="5069" spans="1:1">
      <c r="A5069" s="133" t="str">
        <f>IF(B5069="","",COUNT($A$2:A5068)+1)</f>
        <v/>
      </c>
    </row>
    <row r="5070" spans="1:1">
      <c r="A5070" s="133" t="str">
        <f>IF(B5070="","",COUNT($A$2:A5069)+1)</f>
        <v/>
      </c>
    </row>
    <row r="5071" spans="1:1">
      <c r="A5071" s="133" t="str">
        <f>IF(B5071="","",COUNT($A$2:A5070)+1)</f>
        <v/>
      </c>
    </row>
    <row r="5072" spans="1:1">
      <c r="A5072" s="133" t="str">
        <f>IF(B5072="","",COUNT($A$2:A5071)+1)</f>
        <v/>
      </c>
    </row>
    <row r="5073" spans="1:1">
      <c r="A5073" s="133" t="str">
        <f>IF(B5073="","",COUNT($A$2:A5072)+1)</f>
        <v/>
      </c>
    </row>
    <row r="5074" spans="1:1">
      <c r="A5074" s="133" t="str">
        <f>IF(B5074="","",COUNT($A$2:A5073)+1)</f>
        <v/>
      </c>
    </row>
    <row r="5075" spans="1:1">
      <c r="A5075" s="133" t="str">
        <f>IF(B5075="","",COUNT($A$2:A5074)+1)</f>
        <v/>
      </c>
    </row>
    <row r="5076" spans="1:1">
      <c r="A5076" s="133" t="str">
        <f>IF(B5076="","",COUNT($A$2:A5075)+1)</f>
        <v/>
      </c>
    </row>
    <row r="5077" spans="1:1">
      <c r="A5077" s="133" t="str">
        <f>IF(B5077="","",COUNT($A$2:A5076)+1)</f>
        <v/>
      </c>
    </row>
    <row r="5078" spans="1:1">
      <c r="A5078" s="133" t="str">
        <f>IF(B5078="","",COUNT($A$2:A5077)+1)</f>
        <v/>
      </c>
    </row>
    <row r="5079" spans="1:1">
      <c r="A5079" s="133" t="str">
        <f>IF(B5079="","",COUNT($A$2:A5078)+1)</f>
        <v/>
      </c>
    </row>
    <row r="5080" spans="1:1">
      <c r="A5080" s="133" t="str">
        <f>IF(B5080="","",COUNT($A$2:A5079)+1)</f>
        <v/>
      </c>
    </row>
    <row r="5081" spans="1:1">
      <c r="A5081" s="133" t="str">
        <f>IF(B5081="","",COUNT($A$2:A5080)+1)</f>
        <v/>
      </c>
    </row>
    <row r="5082" spans="1:1">
      <c r="A5082" s="133" t="str">
        <f>IF(B5082="","",COUNT($A$2:A5081)+1)</f>
        <v/>
      </c>
    </row>
    <row r="5083" spans="1:1">
      <c r="A5083" s="133" t="str">
        <f>IF(B5083="","",COUNT($A$2:A5082)+1)</f>
        <v/>
      </c>
    </row>
    <row r="5084" spans="1:1">
      <c r="A5084" s="133" t="str">
        <f>IF(B5084="","",COUNT($A$2:A5083)+1)</f>
        <v/>
      </c>
    </row>
    <row r="5085" spans="1:1">
      <c r="A5085" s="133" t="str">
        <f>IF(B5085="","",COUNT($A$2:A5084)+1)</f>
        <v/>
      </c>
    </row>
    <row r="5086" spans="1:1">
      <c r="A5086" s="133" t="str">
        <f>IF(B5086="","",COUNT($A$2:A5085)+1)</f>
        <v/>
      </c>
    </row>
    <row r="5087" spans="1:1">
      <c r="A5087" s="133" t="str">
        <f>IF(B5087="","",COUNT($A$2:A5086)+1)</f>
        <v/>
      </c>
    </row>
    <row r="5088" spans="1:1">
      <c r="A5088" s="133" t="str">
        <f>IF(B5088="","",COUNT($A$2:A5087)+1)</f>
        <v/>
      </c>
    </row>
    <row r="5089" spans="1:1">
      <c r="A5089" s="133" t="str">
        <f>IF(B5089="","",COUNT($A$2:A5088)+1)</f>
        <v/>
      </c>
    </row>
    <row r="5090" spans="1:1">
      <c r="A5090" s="133" t="str">
        <f>IF(B5090="","",COUNT($A$2:A5089)+1)</f>
        <v/>
      </c>
    </row>
    <row r="5091" spans="1:1">
      <c r="A5091" s="133" t="str">
        <f>IF(B5091="","",COUNT($A$2:A5090)+1)</f>
        <v/>
      </c>
    </row>
    <row r="5092" spans="1:1">
      <c r="A5092" s="133" t="str">
        <f>IF(B5092="","",COUNT($A$2:A5091)+1)</f>
        <v/>
      </c>
    </row>
    <row r="5093" spans="1:1">
      <c r="A5093" s="133" t="str">
        <f>IF(B5093="","",COUNT($A$2:A5092)+1)</f>
        <v/>
      </c>
    </row>
    <row r="5094" spans="1:1">
      <c r="A5094" s="133" t="str">
        <f>IF(B5094="","",COUNT($A$2:A5093)+1)</f>
        <v/>
      </c>
    </row>
    <row r="5095" spans="1:1">
      <c r="A5095" s="133" t="str">
        <f>IF(B5095="","",COUNT($A$2:A5094)+1)</f>
        <v/>
      </c>
    </row>
    <row r="5096" spans="1:1">
      <c r="A5096" s="133" t="str">
        <f>IF(B5096="","",COUNT($A$2:A5095)+1)</f>
        <v/>
      </c>
    </row>
    <row r="5097" spans="1:1">
      <c r="A5097" s="133" t="str">
        <f>IF(B5097="","",COUNT($A$2:A5096)+1)</f>
        <v/>
      </c>
    </row>
    <row r="5098" spans="1:1">
      <c r="A5098" s="133" t="str">
        <f>IF(B5098="","",COUNT($A$2:A5097)+1)</f>
        <v/>
      </c>
    </row>
    <row r="5099" spans="1:1">
      <c r="A5099" s="133" t="str">
        <f>IF(B5099="","",COUNT($A$2:A5098)+1)</f>
        <v/>
      </c>
    </row>
    <row r="5100" spans="1:1">
      <c r="A5100" s="133" t="str">
        <f>IF(B5100="","",COUNT($A$2:A5099)+1)</f>
        <v/>
      </c>
    </row>
    <row r="5101" spans="1:1">
      <c r="A5101" s="133" t="str">
        <f>IF(B5101="","",COUNT($A$2:A5100)+1)</f>
        <v/>
      </c>
    </row>
    <row r="5102" spans="1:1">
      <c r="A5102" s="133" t="str">
        <f>IF(B5102="","",COUNT($A$2:A5101)+1)</f>
        <v/>
      </c>
    </row>
    <row r="5103" spans="1:1">
      <c r="A5103" s="133" t="str">
        <f>IF(B5103="","",COUNT($A$2:A5102)+1)</f>
        <v/>
      </c>
    </row>
    <row r="5104" spans="1:1">
      <c r="A5104" s="133" t="str">
        <f>IF(B5104="","",COUNT($A$2:A5103)+1)</f>
        <v/>
      </c>
    </row>
    <row r="5105" spans="1:1">
      <c r="A5105" s="133" t="str">
        <f>IF(B5105="","",COUNT($A$2:A5104)+1)</f>
        <v/>
      </c>
    </row>
    <row r="5106" spans="1:1">
      <c r="A5106" s="133" t="str">
        <f>IF(B5106="","",COUNT($A$2:A5105)+1)</f>
        <v/>
      </c>
    </row>
    <row r="5107" spans="1:1">
      <c r="A5107" s="133" t="str">
        <f>IF(B5107="","",COUNT($A$2:A5106)+1)</f>
        <v/>
      </c>
    </row>
    <row r="5108" spans="1:1">
      <c r="A5108" s="133" t="str">
        <f>IF(B5108="","",COUNT($A$2:A5107)+1)</f>
        <v/>
      </c>
    </row>
    <row r="5109" spans="1:1">
      <c r="A5109" s="133" t="str">
        <f>IF(B5109="","",COUNT($A$2:A5108)+1)</f>
        <v/>
      </c>
    </row>
    <row r="5110" spans="1:1">
      <c r="A5110" s="133" t="str">
        <f>IF(B5110="","",COUNT($A$2:A5109)+1)</f>
        <v/>
      </c>
    </row>
    <row r="5111" spans="1:1">
      <c r="A5111" s="133" t="str">
        <f>IF(B5111="","",COUNT($A$2:A5110)+1)</f>
        <v/>
      </c>
    </row>
    <row r="5112" spans="1:1">
      <c r="A5112" s="133" t="str">
        <f>IF(B5112="","",COUNT($A$2:A5111)+1)</f>
        <v/>
      </c>
    </row>
    <row r="5113" spans="1:1">
      <c r="A5113" s="133" t="str">
        <f>IF(B5113="","",COUNT($A$2:A5112)+1)</f>
        <v/>
      </c>
    </row>
    <row r="5114" spans="1:1">
      <c r="A5114" s="133" t="str">
        <f>IF(B5114="","",COUNT($A$2:A5113)+1)</f>
        <v/>
      </c>
    </row>
    <row r="5115" spans="1:1">
      <c r="A5115" s="133" t="str">
        <f>IF(B5115="","",COUNT($A$2:A5114)+1)</f>
        <v/>
      </c>
    </row>
    <row r="5116" spans="1:1">
      <c r="A5116" s="133" t="str">
        <f>IF(B5116="","",COUNT($A$2:A5115)+1)</f>
        <v/>
      </c>
    </row>
    <row r="5117" spans="1:1">
      <c r="A5117" s="133" t="str">
        <f>IF(B5117="","",COUNT($A$2:A5116)+1)</f>
        <v/>
      </c>
    </row>
    <row r="5118" spans="1:1">
      <c r="A5118" s="133" t="str">
        <f>IF(B5118="","",COUNT($A$2:A5117)+1)</f>
        <v/>
      </c>
    </row>
    <row r="5119" spans="1:1">
      <c r="A5119" s="133" t="str">
        <f>IF(B5119="","",COUNT($A$2:A5118)+1)</f>
        <v/>
      </c>
    </row>
    <row r="5120" spans="1:1">
      <c r="A5120" s="133" t="str">
        <f>IF(B5120="","",COUNT($A$2:A5119)+1)</f>
        <v/>
      </c>
    </row>
    <row r="5121" spans="1:1">
      <c r="A5121" s="133" t="str">
        <f>IF(B5121="","",COUNT($A$2:A5120)+1)</f>
        <v/>
      </c>
    </row>
    <row r="5122" spans="1:1">
      <c r="A5122" s="133" t="str">
        <f>IF(B5122="","",COUNT($A$2:A5121)+1)</f>
        <v/>
      </c>
    </row>
    <row r="5123" spans="1:1">
      <c r="A5123" s="133" t="str">
        <f>IF(B5123="","",COUNT($A$2:A5122)+1)</f>
        <v/>
      </c>
    </row>
    <row r="5124" spans="1:1">
      <c r="A5124" s="133" t="str">
        <f>IF(B5124="","",COUNT($A$2:A5123)+1)</f>
        <v/>
      </c>
    </row>
    <row r="5125" spans="1:1">
      <c r="A5125" s="133" t="str">
        <f>IF(B5125="","",COUNT($A$2:A5124)+1)</f>
        <v/>
      </c>
    </row>
    <row r="5126" spans="1:1">
      <c r="A5126" s="133" t="str">
        <f>IF(B5126="","",COUNT($A$2:A5125)+1)</f>
        <v/>
      </c>
    </row>
    <row r="5127" spans="1:1">
      <c r="A5127" s="133" t="str">
        <f>IF(B5127="","",COUNT($A$2:A5126)+1)</f>
        <v/>
      </c>
    </row>
    <row r="5128" spans="1:1">
      <c r="A5128" s="133" t="str">
        <f>IF(B5128="","",COUNT($A$2:A5127)+1)</f>
        <v/>
      </c>
    </row>
    <row r="5129" spans="1:1">
      <c r="A5129" s="133" t="str">
        <f>IF(B5129="","",COUNT($A$2:A5128)+1)</f>
        <v/>
      </c>
    </row>
    <row r="5130" spans="1:1">
      <c r="A5130" s="133" t="str">
        <f>IF(B5130="","",COUNT($A$2:A5129)+1)</f>
        <v/>
      </c>
    </row>
    <row r="5131" spans="1:1">
      <c r="A5131" s="133" t="str">
        <f>IF(B5131="","",COUNT($A$2:A5130)+1)</f>
        <v/>
      </c>
    </row>
    <row r="5132" spans="1:1">
      <c r="A5132" s="133" t="str">
        <f>IF(B5132="","",COUNT($A$2:A5131)+1)</f>
        <v/>
      </c>
    </row>
    <row r="5133" spans="1:1">
      <c r="A5133" s="133" t="str">
        <f>IF(B5133="","",COUNT($A$2:A5132)+1)</f>
        <v/>
      </c>
    </row>
    <row r="5134" spans="1:1">
      <c r="A5134" s="133" t="str">
        <f>IF(B5134="","",COUNT($A$2:A5133)+1)</f>
        <v/>
      </c>
    </row>
    <row r="5135" spans="1:1">
      <c r="A5135" s="133" t="str">
        <f>IF(B5135="","",COUNT($A$2:A5134)+1)</f>
        <v/>
      </c>
    </row>
    <row r="5136" spans="1:1">
      <c r="A5136" s="133" t="str">
        <f>IF(B5136="","",COUNT($A$2:A5135)+1)</f>
        <v/>
      </c>
    </row>
    <row r="5137" spans="1:1">
      <c r="A5137" s="133" t="str">
        <f>IF(B5137="","",COUNT($A$2:A5136)+1)</f>
        <v/>
      </c>
    </row>
    <row r="5138" spans="1:1">
      <c r="A5138" s="133" t="str">
        <f>IF(B5138="","",COUNT($A$2:A5137)+1)</f>
        <v/>
      </c>
    </row>
    <row r="5139" spans="1:1">
      <c r="A5139" s="133" t="str">
        <f>IF(B5139="","",COUNT($A$2:A5138)+1)</f>
        <v/>
      </c>
    </row>
    <row r="5140" spans="1:1">
      <c r="A5140" s="133" t="str">
        <f>IF(B5140="","",COUNT($A$2:A5139)+1)</f>
        <v/>
      </c>
    </row>
    <row r="5141" spans="1:1">
      <c r="A5141" s="133" t="str">
        <f>IF(B5141="","",COUNT($A$2:A5140)+1)</f>
        <v/>
      </c>
    </row>
    <row r="5142" spans="1:1">
      <c r="A5142" s="133" t="str">
        <f>IF(B5142="","",COUNT($A$2:A5141)+1)</f>
        <v/>
      </c>
    </row>
    <row r="5143" spans="1:1">
      <c r="A5143" s="133" t="str">
        <f>IF(B5143="","",COUNT($A$2:A5142)+1)</f>
        <v/>
      </c>
    </row>
    <row r="5144" spans="1:1">
      <c r="A5144" s="133" t="str">
        <f>IF(B5144="","",COUNT($A$2:A5143)+1)</f>
        <v/>
      </c>
    </row>
    <row r="5145" spans="1:1">
      <c r="A5145" s="133" t="str">
        <f>IF(B5145="","",COUNT($A$2:A5144)+1)</f>
        <v/>
      </c>
    </row>
    <row r="5146" spans="1:1">
      <c r="A5146" s="133" t="str">
        <f>IF(B5146="","",COUNT($A$2:A5145)+1)</f>
        <v/>
      </c>
    </row>
    <row r="5147" spans="1:1">
      <c r="A5147" s="133" t="str">
        <f>IF(B5147="","",COUNT($A$2:A5146)+1)</f>
        <v/>
      </c>
    </row>
    <row r="5148" spans="1:1">
      <c r="A5148" s="133" t="str">
        <f>IF(B5148="","",COUNT($A$2:A5147)+1)</f>
        <v/>
      </c>
    </row>
    <row r="5149" spans="1:1">
      <c r="A5149" s="133" t="str">
        <f>IF(B5149="","",COUNT($A$2:A5148)+1)</f>
        <v/>
      </c>
    </row>
    <row r="5150" spans="1:1">
      <c r="A5150" s="133" t="str">
        <f>IF(B5150="","",COUNT($A$2:A5149)+1)</f>
        <v/>
      </c>
    </row>
    <row r="5151" spans="1:1">
      <c r="A5151" s="133" t="str">
        <f>IF(B5151="","",COUNT($A$2:A5150)+1)</f>
        <v/>
      </c>
    </row>
    <row r="5152" spans="1:1">
      <c r="A5152" s="133" t="str">
        <f>IF(B5152="","",COUNT($A$2:A5151)+1)</f>
        <v/>
      </c>
    </row>
    <row r="5153" spans="1:1">
      <c r="A5153" s="133" t="str">
        <f>IF(B5153="","",COUNT($A$2:A5152)+1)</f>
        <v/>
      </c>
    </row>
    <row r="5154" spans="1:1">
      <c r="A5154" s="133" t="str">
        <f>IF(B5154="","",COUNT($A$2:A5153)+1)</f>
        <v/>
      </c>
    </row>
    <row r="5155" spans="1:1">
      <c r="A5155" s="133" t="str">
        <f>IF(B5155="","",COUNT($A$2:A5154)+1)</f>
        <v/>
      </c>
    </row>
    <row r="5156" spans="1:1">
      <c r="A5156" s="133" t="str">
        <f>IF(B5156="","",COUNT($A$2:A5155)+1)</f>
        <v/>
      </c>
    </row>
    <row r="5157" spans="1:1">
      <c r="A5157" s="133" t="str">
        <f>IF(B5157="","",COUNT($A$2:A5156)+1)</f>
        <v/>
      </c>
    </row>
    <row r="5158" spans="1:1">
      <c r="A5158" s="133" t="str">
        <f>IF(B5158="","",COUNT($A$2:A5157)+1)</f>
        <v/>
      </c>
    </row>
    <row r="5159" spans="1:1">
      <c r="A5159" s="133" t="str">
        <f>IF(B5159="","",COUNT($A$2:A5158)+1)</f>
        <v/>
      </c>
    </row>
    <row r="5160" spans="1:1">
      <c r="A5160" s="133" t="str">
        <f>IF(B5160="","",COUNT($A$2:A5159)+1)</f>
        <v/>
      </c>
    </row>
    <row r="5161" spans="1:1">
      <c r="A5161" s="133" t="str">
        <f>IF(B5161="","",COUNT($A$2:A5160)+1)</f>
        <v/>
      </c>
    </row>
    <row r="5162" spans="1:1">
      <c r="A5162" s="133" t="str">
        <f>IF(B5162="","",COUNT($A$2:A5161)+1)</f>
        <v/>
      </c>
    </row>
    <row r="5163" spans="1:1">
      <c r="A5163" s="133" t="str">
        <f>IF(B5163="","",COUNT($A$2:A5162)+1)</f>
        <v/>
      </c>
    </row>
    <row r="5164" spans="1:1">
      <c r="A5164" s="133" t="str">
        <f>IF(B5164="","",COUNT($A$2:A5163)+1)</f>
        <v/>
      </c>
    </row>
    <row r="5165" spans="1:1">
      <c r="A5165" s="133" t="str">
        <f>IF(B5165="","",COUNT($A$2:A5164)+1)</f>
        <v/>
      </c>
    </row>
    <row r="5166" spans="1:1">
      <c r="A5166" s="133" t="str">
        <f>IF(B5166="","",COUNT($A$2:A5165)+1)</f>
        <v/>
      </c>
    </row>
    <row r="5167" spans="1:1">
      <c r="A5167" s="133" t="str">
        <f>IF(B5167="","",COUNT($A$2:A5166)+1)</f>
        <v/>
      </c>
    </row>
    <row r="5168" spans="1:1">
      <c r="A5168" s="133" t="str">
        <f>IF(B5168="","",COUNT($A$2:A5167)+1)</f>
        <v/>
      </c>
    </row>
    <row r="5169" spans="1:1">
      <c r="A5169" s="133" t="str">
        <f>IF(B5169="","",COUNT($A$2:A5168)+1)</f>
        <v/>
      </c>
    </row>
    <row r="5170" spans="1:1">
      <c r="A5170" s="133" t="str">
        <f>IF(B5170="","",COUNT($A$2:A5169)+1)</f>
        <v/>
      </c>
    </row>
    <row r="5171" spans="1:1">
      <c r="A5171" s="133" t="str">
        <f>IF(B5171="","",COUNT($A$2:A5170)+1)</f>
        <v/>
      </c>
    </row>
    <row r="5172" spans="1:1">
      <c r="A5172" s="133" t="str">
        <f>IF(B5172="","",COUNT($A$2:A5171)+1)</f>
        <v/>
      </c>
    </row>
    <row r="5173" spans="1:1">
      <c r="A5173" s="133" t="str">
        <f>IF(B5173="","",COUNT($A$2:A5172)+1)</f>
        <v/>
      </c>
    </row>
    <row r="5174" spans="1:1">
      <c r="A5174" s="133" t="str">
        <f>IF(B5174="","",COUNT($A$2:A5173)+1)</f>
        <v/>
      </c>
    </row>
    <row r="5175" spans="1:1">
      <c r="A5175" s="133" t="str">
        <f>IF(B5175="","",COUNT($A$2:A5174)+1)</f>
        <v/>
      </c>
    </row>
    <row r="5176" spans="1:1">
      <c r="A5176" s="133" t="str">
        <f>IF(B5176="","",COUNT($A$2:A5175)+1)</f>
        <v/>
      </c>
    </row>
    <row r="5177" spans="1:1">
      <c r="A5177" s="133" t="str">
        <f>IF(B5177="","",COUNT($A$2:A5176)+1)</f>
        <v/>
      </c>
    </row>
    <row r="5178" spans="1:1">
      <c r="A5178" s="133" t="str">
        <f>IF(B5178="","",COUNT($A$2:A5177)+1)</f>
        <v/>
      </c>
    </row>
    <row r="5179" spans="1:1">
      <c r="A5179" s="133" t="str">
        <f>IF(B5179="","",COUNT($A$2:A5178)+1)</f>
        <v/>
      </c>
    </row>
    <row r="5180" spans="1:1">
      <c r="A5180" s="133" t="str">
        <f>IF(B5180="","",COUNT($A$2:A5179)+1)</f>
        <v/>
      </c>
    </row>
    <row r="5181" spans="1:1">
      <c r="A5181" s="133" t="str">
        <f>IF(B5181="","",COUNT($A$2:A5180)+1)</f>
        <v/>
      </c>
    </row>
    <row r="5182" spans="1:1">
      <c r="A5182" s="133" t="str">
        <f>IF(B5182="","",COUNT($A$2:A5181)+1)</f>
        <v/>
      </c>
    </row>
    <row r="5183" spans="1:1">
      <c r="A5183" s="133" t="str">
        <f>IF(B5183="","",COUNT($A$2:A5182)+1)</f>
        <v/>
      </c>
    </row>
    <row r="5184" spans="1:1">
      <c r="A5184" s="133" t="str">
        <f>IF(B5184="","",COUNT($A$2:A5183)+1)</f>
        <v/>
      </c>
    </row>
    <row r="5185" spans="1:1">
      <c r="A5185" s="133" t="str">
        <f>IF(B5185="","",COUNT($A$2:A5184)+1)</f>
        <v/>
      </c>
    </row>
    <row r="5186" spans="1:1">
      <c r="A5186" s="133" t="str">
        <f>IF(B5186="","",COUNT($A$2:A5185)+1)</f>
        <v/>
      </c>
    </row>
    <row r="5187" spans="1:1">
      <c r="A5187" s="133" t="str">
        <f>IF(B5187="","",COUNT($A$2:A5186)+1)</f>
        <v/>
      </c>
    </row>
    <row r="5188" spans="1:1">
      <c r="A5188" s="133" t="str">
        <f>IF(B5188="","",COUNT($A$2:A5187)+1)</f>
        <v/>
      </c>
    </row>
    <row r="5189" spans="1:1">
      <c r="A5189" s="133" t="str">
        <f>IF(B5189="","",COUNT($A$2:A5188)+1)</f>
        <v/>
      </c>
    </row>
    <row r="5190" spans="1:1">
      <c r="A5190" s="133" t="str">
        <f>IF(B5190="","",COUNT($A$2:A5189)+1)</f>
        <v/>
      </c>
    </row>
    <row r="5191" spans="1:1">
      <c r="A5191" s="133" t="str">
        <f>IF(B5191="","",COUNT($A$2:A5190)+1)</f>
        <v/>
      </c>
    </row>
    <row r="5192" spans="1:1">
      <c r="A5192" s="133" t="str">
        <f>IF(B5192="","",COUNT($A$2:A5191)+1)</f>
        <v/>
      </c>
    </row>
    <row r="5193" spans="1:1">
      <c r="A5193" s="133" t="str">
        <f>IF(B5193="","",COUNT($A$2:A5192)+1)</f>
        <v/>
      </c>
    </row>
    <row r="5194" spans="1:1">
      <c r="A5194" s="133" t="str">
        <f>IF(B5194="","",COUNT($A$2:A5193)+1)</f>
        <v/>
      </c>
    </row>
    <row r="5195" spans="1:1">
      <c r="A5195" s="133" t="str">
        <f>IF(B5195="","",COUNT($A$2:A5194)+1)</f>
        <v/>
      </c>
    </row>
    <row r="5196" spans="1:1">
      <c r="A5196" s="133" t="str">
        <f>IF(B5196="","",COUNT($A$2:A5195)+1)</f>
        <v/>
      </c>
    </row>
    <row r="5197" spans="1:1">
      <c r="A5197" s="133" t="str">
        <f>IF(B5197="","",COUNT($A$2:A5196)+1)</f>
        <v/>
      </c>
    </row>
    <row r="5198" spans="1:1">
      <c r="A5198" s="133" t="str">
        <f>IF(B5198="","",COUNT($A$2:A5197)+1)</f>
        <v/>
      </c>
    </row>
    <row r="5199" spans="1:1">
      <c r="A5199" s="133" t="str">
        <f>IF(B5199="","",COUNT($A$2:A5198)+1)</f>
        <v/>
      </c>
    </row>
    <row r="5200" spans="1:1">
      <c r="A5200" s="133" t="str">
        <f>IF(B5200="","",COUNT($A$2:A5199)+1)</f>
        <v/>
      </c>
    </row>
    <row r="5201" spans="1:1">
      <c r="A5201" s="133" t="str">
        <f>IF(B5201="","",COUNT($A$2:A5200)+1)</f>
        <v/>
      </c>
    </row>
    <row r="5202" spans="1:1">
      <c r="A5202" s="133" t="str">
        <f>IF(B5202="","",COUNT($A$2:A5201)+1)</f>
        <v/>
      </c>
    </row>
    <row r="5203" spans="1:1">
      <c r="A5203" s="133" t="str">
        <f>IF(B5203="","",COUNT($A$2:A5202)+1)</f>
        <v/>
      </c>
    </row>
    <row r="5204" spans="1:1">
      <c r="A5204" s="133" t="str">
        <f>IF(B5204="","",COUNT($A$2:A5203)+1)</f>
        <v/>
      </c>
    </row>
    <row r="5205" spans="1:1">
      <c r="A5205" s="133" t="str">
        <f>IF(B5205="","",COUNT($A$2:A5204)+1)</f>
        <v/>
      </c>
    </row>
    <row r="5206" spans="1:1">
      <c r="A5206" s="133" t="str">
        <f>IF(B5206="","",COUNT($A$2:A5205)+1)</f>
        <v/>
      </c>
    </row>
    <row r="5207" spans="1:1">
      <c r="A5207" s="133" t="str">
        <f>IF(B5207="","",COUNT($A$2:A5206)+1)</f>
        <v/>
      </c>
    </row>
    <row r="5208" spans="1:1">
      <c r="A5208" s="133" t="str">
        <f>IF(B5208="","",COUNT($A$2:A5207)+1)</f>
        <v/>
      </c>
    </row>
    <row r="5209" spans="1:1">
      <c r="A5209" s="133" t="str">
        <f>IF(B5209="","",COUNT($A$2:A5208)+1)</f>
        <v/>
      </c>
    </row>
    <row r="5210" spans="1:1">
      <c r="A5210" s="133" t="str">
        <f>IF(B5210="","",COUNT($A$2:A5209)+1)</f>
        <v/>
      </c>
    </row>
    <row r="5211" spans="1:1">
      <c r="A5211" s="133" t="str">
        <f>IF(B5211="","",COUNT($A$2:A5210)+1)</f>
        <v/>
      </c>
    </row>
    <row r="5212" spans="1:1">
      <c r="A5212" s="133" t="str">
        <f>IF(B5212="","",COUNT($A$2:A5211)+1)</f>
        <v/>
      </c>
    </row>
    <row r="5213" spans="1:1">
      <c r="A5213" s="133" t="str">
        <f>IF(B5213="","",COUNT($A$2:A5212)+1)</f>
        <v/>
      </c>
    </row>
    <row r="5214" spans="1:1">
      <c r="A5214" s="133" t="str">
        <f>IF(B5214="","",COUNT($A$2:A5213)+1)</f>
        <v/>
      </c>
    </row>
    <row r="5215" spans="1:1">
      <c r="A5215" s="133" t="str">
        <f>IF(B5215="","",COUNT($A$2:A5214)+1)</f>
        <v/>
      </c>
    </row>
    <row r="5216" spans="1:1">
      <c r="A5216" s="133" t="str">
        <f>IF(B5216="","",COUNT($A$2:A5215)+1)</f>
        <v/>
      </c>
    </row>
    <row r="5217" spans="1:1">
      <c r="A5217" s="133" t="str">
        <f>IF(B5217="","",COUNT($A$2:A5216)+1)</f>
        <v/>
      </c>
    </row>
    <row r="5218" spans="1:1">
      <c r="A5218" s="133" t="str">
        <f>IF(B5218="","",COUNT($A$2:A5217)+1)</f>
        <v/>
      </c>
    </row>
    <row r="5219" spans="1:1">
      <c r="A5219" s="133" t="str">
        <f>IF(B5219="","",COUNT($A$2:A5218)+1)</f>
        <v/>
      </c>
    </row>
    <row r="5220" spans="1:1">
      <c r="A5220" s="133" t="str">
        <f>IF(B5220="","",COUNT($A$2:A5219)+1)</f>
        <v/>
      </c>
    </row>
    <row r="5221" spans="1:1">
      <c r="A5221" s="133" t="str">
        <f>IF(B5221="","",COUNT($A$2:A5220)+1)</f>
        <v/>
      </c>
    </row>
    <row r="5222" spans="1:1">
      <c r="A5222" s="133" t="str">
        <f>IF(B5222="","",COUNT($A$2:A5221)+1)</f>
        <v/>
      </c>
    </row>
    <row r="5223" spans="1:1">
      <c r="A5223" s="133" t="str">
        <f>IF(B5223="","",COUNT($A$2:A5222)+1)</f>
        <v/>
      </c>
    </row>
    <row r="5224" spans="1:1">
      <c r="A5224" s="133" t="str">
        <f>IF(B5224="","",COUNT($A$2:A5223)+1)</f>
        <v/>
      </c>
    </row>
    <row r="5225" spans="1:1">
      <c r="A5225" s="133" t="str">
        <f>IF(B5225="","",COUNT($A$2:A5224)+1)</f>
        <v/>
      </c>
    </row>
    <row r="5226" spans="1:1">
      <c r="A5226" s="133" t="str">
        <f>IF(B5226="","",COUNT($A$2:A5225)+1)</f>
        <v/>
      </c>
    </row>
    <row r="5227" spans="1:1">
      <c r="A5227" s="133" t="str">
        <f>IF(B5227="","",COUNT($A$2:A5226)+1)</f>
        <v/>
      </c>
    </row>
    <row r="5228" spans="1:1">
      <c r="A5228" s="133" t="str">
        <f>IF(B5228="","",COUNT($A$2:A5227)+1)</f>
        <v/>
      </c>
    </row>
    <row r="5229" spans="1:1">
      <c r="A5229" s="133" t="str">
        <f>IF(B5229="","",COUNT($A$2:A5228)+1)</f>
        <v/>
      </c>
    </row>
    <row r="5230" spans="1:1">
      <c r="A5230" s="133" t="str">
        <f>IF(B5230="","",COUNT($A$2:A5229)+1)</f>
        <v/>
      </c>
    </row>
    <row r="5231" spans="1:1">
      <c r="A5231" s="133" t="str">
        <f>IF(B5231="","",COUNT($A$2:A5230)+1)</f>
        <v/>
      </c>
    </row>
    <row r="5232" spans="1:1">
      <c r="A5232" s="133" t="str">
        <f>IF(B5232="","",COUNT($A$2:A5231)+1)</f>
        <v/>
      </c>
    </row>
    <row r="5233" spans="1:1">
      <c r="A5233" s="133" t="str">
        <f>IF(B5233="","",COUNT($A$2:A5232)+1)</f>
        <v/>
      </c>
    </row>
    <row r="5234" spans="1:1">
      <c r="A5234" s="133" t="str">
        <f>IF(B5234="","",COUNT($A$2:A5233)+1)</f>
        <v/>
      </c>
    </row>
    <row r="5235" spans="1:1">
      <c r="A5235" s="133" t="str">
        <f>IF(B5235="","",COUNT($A$2:A5234)+1)</f>
        <v/>
      </c>
    </row>
    <row r="5236" spans="1:1">
      <c r="A5236" s="133" t="str">
        <f>IF(B5236="","",COUNT($A$2:A5235)+1)</f>
        <v/>
      </c>
    </row>
    <row r="5237" spans="1:1">
      <c r="A5237" s="133" t="str">
        <f>IF(B5237="","",COUNT($A$2:A5236)+1)</f>
        <v/>
      </c>
    </row>
    <row r="5238" spans="1:1">
      <c r="A5238" s="133" t="str">
        <f>IF(B5238="","",COUNT($A$2:A5237)+1)</f>
        <v/>
      </c>
    </row>
    <row r="5239" spans="1:1">
      <c r="A5239" s="133" t="str">
        <f>IF(B5239="","",COUNT($A$2:A5238)+1)</f>
        <v/>
      </c>
    </row>
    <row r="5240" spans="1:1">
      <c r="A5240" s="133" t="str">
        <f>IF(B5240="","",COUNT($A$2:A5239)+1)</f>
        <v/>
      </c>
    </row>
    <row r="5241" spans="1:1">
      <c r="A5241" s="133" t="str">
        <f>IF(B5241="","",COUNT($A$2:A5240)+1)</f>
        <v/>
      </c>
    </row>
    <row r="5242" spans="1:1">
      <c r="A5242" s="133" t="str">
        <f>IF(B5242="","",COUNT($A$2:A5241)+1)</f>
        <v/>
      </c>
    </row>
    <row r="5243" spans="1:1">
      <c r="A5243" s="133" t="str">
        <f>IF(B5243="","",COUNT($A$2:A5242)+1)</f>
        <v/>
      </c>
    </row>
    <row r="5244" spans="1:1">
      <c r="A5244" s="133" t="str">
        <f>IF(B5244="","",COUNT($A$2:A5243)+1)</f>
        <v/>
      </c>
    </row>
    <row r="5245" spans="1:1">
      <c r="A5245" s="133" t="str">
        <f>IF(B5245="","",COUNT($A$2:A5244)+1)</f>
        <v/>
      </c>
    </row>
    <row r="5246" spans="1:1">
      <c r="A5246" s="133" t="str">
        <f>IF(B5246="","",COUNT($A$2:A5245)+1)</f>
        <v/>
      </c>
    </row>
    <row r="5247" spans="1:1">
      <c r="A5247" s="133" t="str">
        <f>IF(B5247="","",COUNT($A$2:A5246)+1)</f>
        <v/>
      </c>
    </row>
    <row r="5248" spans="1:1">
      <c r="A5248" s="133" t="str">
        <f>IF(B5248="","",COUNT($A$2:A5247)+1)</f>
        <v/>
      </c>
    </row>
    <row r="5249" spans="1:1">
      <c r="A5249" s="133" t="str">
        <f>IF(B5249="","",COUNT($A$2:A5248)+1)</f>
        <v/>
      </c>
    </row>
    <row r="5250" spans="1:1">
      <c r="A5250" s="133" t="str">
        <f>IF(B5250="","",COUNT($A$2:A5249)+1)</f>
        <v/>
      </c>
    </row>
    <row r="5251" spans="1:1">
      <c r="A5251" s="133" t="str">
        <f>IF(B5251="","",COUNT($A$2:A5250)+1)</f>
        <v/>
      </c>
    </row>
    <row r="5252" spans="1:1">
      <c r="A5252" s="133" t="str">
        <f>IF(B5252="","",COUNT($A$2:A5251)+1)</f>
        <v/>
      </c>
    </row>
    <row r="5253" spans="1:1">
      <c r="A5253" s="133" t="str">
        <f>IF(B5253="","",COUNT($A$2:A5252)+1)</f>
        <v/>
      </c>
    </row>
    <row r="5254" spans="1:1">
      <c r="A5254" s="133" t="str">
        <f>IF(B5254="","",COUNT($A$2:A5253)+1)</f>
        <v/>
      </c>
    </row>
    <row r="5255" spans="1:1">
      <c r="A5255" s="133" t="str">
        <f>IF(B5255="","",COUNT($A$2:A5254)+1)</f>
        <v/>
      </c>
    </row>
    <row r="5256" spans="1:1">
      <c r="A5256" s="133" t="str">
        <f>IF(B5256="","",COUNT($A$2:A5255)+1)</f>
        <v/>
      </c>
    </row>
    <row r="5257" spans="1:1">
      <c r="A5257" s="133" t="str">
        <f>IF(B5257="","",COUNT($A$2:A5256)+1)</f>
        <v/>
      </c>
    </row>
    <row r="5258" spans="1:1">
      <c r="A5258" s="133" t="str">
        <f>IF(B5258="","",COUNT($A$2:A5257)+1)</f>
        <v/>
      </c>
    </row>
    <row r="5259" spans="1:1">
      <c r="A5259" s="133" t="str">
        <f>IF(B5259="","",COUNT($A$2:A5258)+1)</f>
        <v/>
      </c>
    </row>
    <row r="5260" spans="1:1">
      <c r="A5260" s="133" t="str">
        <f>IF(B5260="","",COUNT($A$2:A5259)+1)</f>
        <v/>
      </c>
    </row>
    <row r="5261" spans="1:1">
      <c r="A5261" s="133" t="str">
        <f>IF(B5261="","",COUNT($A$2:A5260)+1)</f>
        <v/>
      </c>
    </row>
    <row r="5262" spans="1:1">
      <c r="A5262" s="133" t="str">
        <f>IF(B5262="","",COUNT($A$2:A5261)+1)</f>
        <v/>
      </c>
    </row>
    <row r="5263" spans="1:1">
      <c r="A5263" s="133" t="str">
        <f>IF(B5263="","",COUNT($A$2:A5262)+1)</f>
        <v/>
      </c>
    </row>
    <row r="5264" spans="1:1">
      <c r="A5264" s="133" t="str">
        <f>IF(B5264="","",COUNT($A$2:A5263)+1)</f>
        <v/>
      </c>
    </row>
    <row r="5265" spans="1:1">
      <c r="A5265" s="133" t="str">
        <f>IF(B5265="","",COUNT($A$2:A5264)+1)</f>
        <v/>
      </c>
    </row>
    <row r="5266" spans="1:1">
      <c r="A5266" s="133" t="str">
        <f>IF(B5266="","",COUNT($A$2:A5265)+1)</f>
        <v/>
      </c>
    </row>
    <row r="5267" spans="1:1">
      <c r="A5267" s="133" t="str">
        <f>IF(B5267="","",COUNT($A$2:A5266)+1)</f>
        <v/>
      </c>
    </row>
    <row r="5268" spans="1:1">
      <c r="A5268" s="133" t="str">
        <f>IF(B5268="","",COUNT($A$2:A5267)+1)</f>
        <v/>
      </c>
    </row>
    <row r="5269" spans="1:1">
      <c r="A5269" s="133" t="str">
        <f>IF(B5269="","",COUNT($A$2:A5268)+1)</f>
        <v/>
      </c>
    </row>
    <row r="5270" spans="1:1">
      <c r="A5270" s="133" t="str">
        <f>IF(B5270="","",COUNT($A$2:A5269)+1)</f>
        <v/>
      </c>
    </row>
    <row r="5271" spans="1:1">
      <c r="A5271" s="133" t="str">
        <f>IF(B5271="","",COUNT($A$2:A5270)+1)</f>
        <v/>
      </c>
    </row>
    <row r="5272" spans="1:1">
      <c r="A5272" s="133" t="str">
        <f>IF(B5272="","",COUNT($A$2:A5271)+1)</f>
        <v/>
      </c>
    </row>
    <row r="5273" spans="1:1">
      <c r="A5273" s="133" t="str">
        <f>IF(B5273="","",COUNT($A$2:A5272)+1)</f>
        <v/>
      </c>
    </row>
    <row r="5274" spans="1:1">
      <c r="A5274" s="133" t="str">
        <f>IF(B5274="","",COUNT($A$2:A5273)+1)</f>
        <v/>
      </c>
    </row>
    <row r="5275" spans="1:1">
      <c r="A5275" s="133" t="str">
        <f>IF(B5275="","",COUNT($A$2:A5274)+1)</f>
        <v/>
      </c>
    </row>
    <row r="5276" spans="1:1">
      <c r="A5276" s="133" t="str">
        <f>IF(B5276="","",COUNT($A$2:A5275)+1)</f>
        <v/>
      </c>
    </row>
    <row r="5277" spans="1:1">
      <c r="A5277" s="133" t="str">
        <f>IF(B5277="","",COUNT($A$2:A5276)+1)</f>
        <v/>
      </c>
    </row>
    <row r="5278" spans="1:1">
      <c r="A5278" s="133" t="str">
        <f>IF(B5278="","",COUNT($A$2:A5277)+1)</f>
        <v/>
      </c>
    </row>
    <row r="5279" spans="1:1">
      <c r="A5279" s="133" t="str">
        <f>IF(B5279="","",COUNT($A$2:A5278)+1)</f>
        <v/>
      </c>
    </row>
    <row r="5280" spans="1:1">
      <c r="A5280" s="133" t="str">
        <f>IF(B5280="","",COUNT($A$2:A5279)+1)</f>
        <v/>
      </c>
    </row>
    <row r="5281" spans="1:1">
      <c r="A5281" s="133" t="str">
        <f>IF(B5281="","",COUNT($A$2:A5280)+1)</f>
        <v/>
      </c>
    </row>
    <row r="5282" spans="1:1">
      <c r="A5282" s="133" t="str">
        <f>IF(B5282="","",COUNT($A$2:A5281)+1)</f>
        <v/>
      </c>
    </row>
    <row r="5283" spans="1:1">
      <c r="A5283" s="133" t="str">
        <f>IF(B5283="","",COUNT($A$2:A5282)+1)</f>
        <v/>
      </c>
    </row>
    <row r="5284" spans="1:1">
      <c r="A5284" s="133" t="str">
        <f>IF(B5284="","",COUNT($A$2:A5283)+1)</f>
        <v/>
      </c>
    </row>
    <row r="5285" spans="1:1">
      <c r="A5285" s="133" t="str">
        <f>IF(B5285="","",COUNT($A$2:A5284)+1)</f>
        <v/>
      </c>
    </row>
    <row r="5286" spans="1:1">
      <c r="A5286" s="133" t="str">
        <f>IF(B5286="","",COUNT($A$2:A5285)+1)</f>
        <v/>
      </c>
    </row>
    <row r="5287" spans="1:1">
      <c r="A5287" s="133" t="str">
        <f>IF(B5287="","",COUNT($A$2:A5286)+1)</f>
        <v/>
      </c>
    </row>
    <row r="5288" spans="1:1">
      <c r="A5288" s="133" t="str">
        <f>IF(B5288="","",COUNT($A$2:A5287)+1)</f>
        <v/>
      </c>
    </row>
    <row r="5289" spans="1:1">
      <c r="A5289" s="133" t="str">
        <f>IF(B5289="","",COUNT($A$2:A5288)+1)</f>
        <v/>
      </c>
    </row>
    <row r="5290" spans="1:1">
      <c r="A5290" s="133" t="str">
        <f>IF(B5290="","",COUNT($A$2:A5289)+1)</f>
        <v/>
      </c>
    </row>
    <row r="5291" spans="1:1">
      <c r="A5291" s="133" t="str">
        <f>IF(B5291="","",COUNT($A$2:A5290)+1)</f>
        <v/>
      </c>
    </row>
    <row r="5292" spans="1:1">
      <c r="A5292" s="133" t="str">
        <f>IF(B5292="","",COUNT($A$2:A5291)+1)</f>
        <v/>
      </c>
    </row>
    <row r="5293" spans="1:1">
      <c r="A5293" s="133" t="str">
        <f>IF(B5293="","",COUNT($A$2:A5292)+1)</f>
        <v/>
      </c>
    </row>
    <row r="5294" spans="1:1">
      <c r="A5294" s="133" t="str">
        <f>IF(B5294="","",COUNT($A$2:A5293)+1)</f>
        <v/>
      </c>
    </row>
    <row r="5295" spans="1:1">
      <c r="A5295" s="133" t="str">
        <f>IF(B5295="","",COUNT($A$2:A5294)+1)</f>
        <v/>
      </c>
    </row>
    <row r="5296" spans="1:1">
      <c r="A5296" s="133" t="str">
        <f>IF(B5296="","",COUNT($A$2:A5295)+1)</f>
        <v/>
      </c>
    </row>
    <row r="5297" spans="1:1">
      <c r="A5297" s="133" t="str">
        <f>IF(B5297="","",COUNT($A$2:A5296)+1)</f>
        <v/>
      </c>
    </row>
    <row r="5298" spans="1:1">
      <c r="A5298" s="133" t="str">
        <f>IF(B5298="","",COUNT($A$2:A5297)+1)</f>
        <v/>
      </c>
    </row>
    <row r="5299" spans="1:1">
      <c r="A5299" s="133" t="str">
        <f>IF(B5299="","",COUNT($A$2:A5298)+1)</f>
        <v/>
      </c>
    </row>
    <row r="5300" spans="1:1">
      <c r="A5300" s="133" t="str">
        <f>IF(B5300="","",COUNT($A$2:A5299)+1)</f>
        <v/>
      </c>
    </row>
    <row r="5301" spans="1:1">
      <c r="A5301" s="133" t="str">
        <f>IF(B5301="","",COUNT($A$2:A5300)+1)</f>
        <v/>
      </c>
    </row>
    <row r="5302" spans="1:1">
      <c r="A5302" s="133" t="str">
        <f>IF(B5302="","",COUNT($A$2:A5301)+1)</f>
        <v/>
      </c>
    </row>
    <row r="5303" spans="1:1">
      <c r="A5303" s="133" t="str">
        <f>IF(B5303="","",COUNT($A$2:A5302)+1)</f>
        <v/>
      </c>
    </row>
    <row r="5304" spans="1:1">
      <c r="A5304" s="133" t="str">
        <f>IF(B5304="","",COUNT($A$2:A5303)+1)</f>
        <v/>
      </c>
    </row>
    <row r="5305" spans="1:1">
      <c r="A5305" s="133" t="str">
        <f>IF(B5305="","",COUNT($A$2:A5304)+1)</f>
        <v/>
      </c>
    </row>
    <row r="5306" spans="1:1">
      <c r="A5306" s="133" t="str">
        <f>IF(B5306="","",COUNT($A$2:A5305)+1)</f>
        <v/>
      </c>
    </row>
    <row r="5307" spans="1:1">
      <c r="A5307" s="133" t="str">
        <f>IF(B5307="","",COUNT($A$2:A5306)+1)</f>
        <v/>
      </c>
    </row>
    <row r="5308" spans="1:1">
      <c r="A5308" s="133" t="str">
        <f>IF(B5308="","",COUNT($A$2:A5307)+1)</f>
        <v/>
      </c>
    </row>
    <row r="5309" spans="1:1">
      <c r="A5309" s="133" t="str">
        <f>IF(B5309="","",COUNT($A$2:A5308)+1)</f>
        <v/>
      </c>
    </row>
    <row r="5310" spans="1:1">
      <c r="A5310" s="133" t="str">
        <f>IF(B5310="","",COUNT($A$2:A5309)+1)</f>
        <v/>
      </c>
    </row>
    <row r="5311" spans="1:1">
      <c r="A5311" s="133" t="str">
        <f>IF(B5311="","",COUNT($A$2:A5310)+1)</f>
        <v/>
      </c>
    </row>
    <row r="5312" spans="1:1">
      <c r="A5312" s="133" t="str">
        <f>IF(B5312="","",COUNT($A$2:A5311)+1)</f>
        <v/>
      </c>
    </row>
    <row r="5313" spans="1:1">
      <c r="A5313" s="133" t="str">
        <f>IF(B5313="","",COUNT($A$2:A5312)+1)</f>
        <v/>
      </c>
    </row>
    <row r="5314" spans="1:1">
      <c r="A5314" s="133" t="str">
        <f>IF(B5314="","",COUNT($A$2:A5313)+1)</f>
        <v/>
      </c>
    </row>
    <row r="5315" spans="1:1">
      <c r="A5315" s="133" t="str">
        <f>IF(B5315="","",COUNT($A$2:A5314)+1)</f>
        <v/>
      </c>
    </row>
    <row r="5316" spans="1:1">
      <c r="A5316" s="133" t="str">
        <f>IF(B5316="","",COUNT($A$2:A5315)+1)</f>
        <v/>
      </c>
    </row>
    <row r="5317" spans="1:1">
      <c r="A5317" s="133" t="str">
        <f>IF(B5317="","",COUNT($A$2:A5316)+1)</f>
        <v/>
      </c>
    </row>
    <row r="5318" spans="1:1">
      <c r="A5318" s="133" t="str">
        <f>IF(B5318="","",COUNT($A$2:A5317)+1)</f>
        <v/>
      </c>
    </row>
    <row r="5319" spans="1:1">
      <c r="A5319" s="133" t="str">
        <f>IF(B5319="","",COUNT($A$2:A5318)+1)</f>
        <v/>
      </c>
    </row>
    <row r="5320" spans="1:1">
      <c r="A5320" s="133" t="str">
        <f>IF(B5320="","",COUNT($A$2:A5319)+1)</f>
        <v/>
      </c>
    </row>
    <row r="5321" spans="1:1">
      <c r="A5321" s="133" t="str">
        <f>IF(B5321="","",COUNT($A$2:A5320)+1)</f>
        <v/>
      </c>
    </row>
    <row r="5322" spans="1:1">
      <c r="A5322" s="133" t="str">
        <f>IF(B5322="","",COUNT($A$2:A5321)+1)</f>
        <v/>
      </c>
    </row>
    <row r="5323" spans="1:1">
      <c r="A5323" s="133" t="str">
        <f>IF(B5323="","",COUNT($A$2:A5322)+1)</f>
        <v/>
      </c>
    </row>
    <row r="5324" spans="1:1">
      <c r="A5324" s="133" t="str">
        <f>IF(B5324="","",COUNT($A$2:A5323)+1)</f>
        <v/>
      </c>
    </row>
    <row r="5325" spans="1:1">
      <c r="A5325" s="133" t="str">
        <f>IF(B5325="","",COUNT($A$2:A5324)+1)</f>
        <v/>
      </c>
    </row>
    <row r="5326" spans="1:1">
      <c r="A5326" s="133" t="str">
        <f>IF(B5326="","",COUNT($A$2:A5325)+1)</f>
        <v/>
      </c>
    </row>
    <row r="5327" spans="1:1">
      <c r="A5327" s="133" t="str">
        <f>IF(B5327="","",COUNT($A$2:A5326)+1)</f>
        <v/>
      </c>
    </row>
    <row r="5328" spans="1:1">
      <c r="A5328" s="133" t="str">
        <f>IF(B5328="","",COUNT($A$2:A5327)+1)</f>
        <v/>
      </c>
    </row>
    <row r="5329" spans="1:1">
      <c r="A5329" s="133" t="str">
        <f>IF(B5329="","",COUNT($A$2:A5328)+1)</f>
        <v/>
      </c>
    </row>
    <row r="5330" spans="1:1">
      <c r="A5330" s="133" t="str">
        <f>IF(B5330="","",COUNT($A$2:A5329)+1)</f>
        <v/>
      </c>
    </row>
    <row r="5331" spans="1:1">
      <c r="A5331" s="133" t="str">
        <f>IF(B5331="","",COUNT($A$2:A5330)+1)</f>
        <v/>
      </c>
    </row>
    <row r="5332" spans="1:1">
      <c r="A5332" s="133" t="str">
        <f>IF(B5332="","",COUNT($A$2:A5331)+1)</f>
        <v/>
      </c>
    </row>
    <row r="5333" spans="1:1">
      <c r="A5333" s="133" t="str">
        <f>IF(B5333="","",COUNT($A$2:A5332)+1)</f>
        <v/>
      </c>
    </row>
    <row r="5334" spans="1:1">
      <c r="A5334" s="133" t="str">
        <f>IF(B5334="","",COUNT($A$2:A5333)+1)</f>
        <v/>
      </c>
    </row>
    <row r="5335" spans="1:1">
      <c r="A5335" s="133" t="str">
        <f>IF(B5335="","",COUNT($A$2:A5334)+1)</f>
        <v/>
      </c>
    </row>
    <row r="5336" spans="1:1">
      <c r="A5336" s="133" t="str">
        <f>IF(B5336="","",COUNT($A$2:A5335)+1)</f>
        <v/>
      </c>
    </row>
    <row r="5337" spans="1:1">
      <c r="A5337" s="133" t="str">
        <f>IF(B5337="","",COUNT($A$2:A5336)+1)</f>
        <v/>
      </c>
    </row>
    <row r="5338" spans="1:1">
      <c r="A5338" s="133" t="str">
        <f>IF(B5338="","",COUNT($A$2:A5337)+1)</f>
        <v/>
      </c>
    </row>
    <row r="5339" spans="1:1">
      <c r="A5339" s="133" t="str">
        <f>IF(B5339="","",COUNT($A$2:A5338)+1)</f>
        <v/>
      </c>
    </row>
    <row r="5340" spans="1:1">
      <c r="A5340" s="133" t="str">
        <f>IF(B5340="","",COUNT($A$2:A5339)+1)</f>
        <v/>
      </c>
    </row>
    <row r="5341" spans="1:1">
      <c r="A5341" s="133" t="str">
        <f>IF(B5341="","",COUNT($A$2:A5340)+1)</f>
        <v/>
      </c>
    </row>
    <row r="5342" spans="1:1">
      <c r="A5342" s="133" t="str">
        <f>IF(B5342="","",COUNT($A$2:A5341)+1)</f>
        <v/>
      </c>
    </row>
    <row r="5343" spans="1:1">
      <c r="A5343" s="133" t="str">
        <f>IF(B5343="","",COUNT($A$2:A5342)+1)</f>
        <v/>
      </c>
    </row>
    <row r="5344" spans="1:1">
      <c r="A5344" s="133" t="str">
        <f>IF(B5344="","",COUNT($A$2:A5343)+1)</f>
        <v/>
      </c>
    </row>
    <row r="5345" spans="1:1">
      <c r="A5345" s="133" t="str">
        <f>IF(B5345="","",COUNT($A$2:A5344)+1)</f>
        <v/>
      </c>
    </row>
    <row r="5346" spans="1:1">
      <c r="A5346" s="133" t="str">
        <f>IF(B5346="","",COUNT($A$2:A5345)+1)</f>
        <v/>
      </c>
    </row>
    <row r="5347" spans="1:1">
      <c r="A5347" s="133" t="str">
        <f>IF(B5347="","",COUNT($A$2:A5346)+1)</f>
        <v/>
      </c>
    </row>
    <row r="5348" spans="1:1">
      <c r="A5348" s="133" t="str">
        <f>IF(B5348="","",COUNT($A$2:A5347)+1)</f>
        <v/>
      </c>
    </row>
    <row r="5349" spans="1:1">
      <c r="A5349" s="133" t="str">
        <f>IF(B5349="","",COUNT($A$2:A5348)+1)</f>
        <v/>
      </c>
    </row>
    <row r="5350" spans="1:1">
      <c r="A5350" s="133" t="str">
        <f>IF(B5350="","",COUNT($A$2:A5349)+1)</f>
        <v/>
      </c>
    </row>
    <row r="5351" spans="1:1">
      <c r="A5351" s="133" t="str">
        <f>IF(B5351="","",COUNT($A$2:A5350)+1)</f>
        <v/>
      </c>
    </row>
    <row r="5352" spans="1:1">
      <c r="A5352" s="133" t="str">
        <f>IF(B5352="","",COUNT($A$2:A5351)+1)</f>
        <v/>
      </c>
    </row>
    <row r="5353" spans="1:1">
      <c r="A5353" s="133" t="str">
        <f>IF(B5353="","",COUNT($A$2:A5352)+1)</f>
        <v/>
      </c>
    </row>
    <row r="5354" spans="1:1">
      <c r="A5354" s="133" t="str">
        <f>IF(B5354="","",COUNT($A$2:A5353)+1)</f>
        <v/>
      </c>
    </row>
    <row r="5355" spans="1:1">
      <c r="A5355" s="133" t="str">
        <f>IF(B5355="","",COUNT($A$2:A5354)+1)</f>
        <v/>
      </c>
    </row>
    <row r="5356" spans="1:1">
      <c r="A5356" s="133" t="str">
        <f>IF(B5356="","",COUNT($A$2:A5355)+1)</f>
        <v/>
      </c>
    </row>
    <row r="5357" spans="1:1">
      <c r="A5357" s="133" t="str">
        <f>IF(B5357="","",COUNT($A$2:A5356)+1)</f>
        <v/>
      </c>
    </row>
    <row r="5358" spans="1:1">
      <c r="A5358" s="133" t="str">
        <f>IF(B5358="","",COUNT($A$2:A5357)+1)</f>
        <v/>
      </c>
    </row>
    <row r="5359" spans="1:1">
      <c r="A5359" s="133" t="str">
        <f>IF(B5359="","",COUNT($A$2:A5358)+1)</f>
        <v/>
      </c>
    </row>
    <row r="5360" spans="1:1">
      <c r="A5360" s="133" t="str">
        <f>IF(B5360="","",COUNT($A$2:A5359)+1)</f>
        <v/>
      </c>
    </row>
    <row r="5361" spans="1:1">
      <c r="A5361" s="133" t="str">
        <f>IF(B5361="","",COUNT($A$2:A5360)+1)</f>
        <v/>
      </c>
    </row>
    <row r="5362" spans="1:1">
      <c r="A5362" s="133" t="str">
        <f>IF(B5362="","",COUNT($A$2:A5361)+1)</f>
        <v/>
      </c>
    </row>
    <row r="5363" spans="1:1">
      <c r="A5363" s="133" t="str">
        <f>IF(B5363="","",COUNT($A$2:A5362)+1)</f>
        <v/>
      </c>
    </row>
    <row r="5364" spans="1:1">
      <c r="A5364" s="133" t="str">
        <f>IF(B5364="","",COUNT($A$2:A5363)+1)</f>
        <v/>
      </c>
    </row>
    <row r="5365" spans="1:1">
      <c r="A5365" s="133" t="str">
        <f>IF(B5365="","",COUNT($A$2:A5364)+1)</f>
        <v/>
      </c>
    </row>
    <row r="5366" spans="1:1">
      <c r="A5366" s="133" t="str">
        <f>IF(B5366="","",COUNT($A$2:A5365)+1)</f>
        <v/>
      </c>
    </row>
    <row r="5367" spans="1:1">
      <c r="A5367" s="133" t="str">
        <f>IF(B5367="","",COUNT($A$2:A5366)+1)</f>
        <v/>
      </c>
    </row>
    <row r="5368" spans="1:1">
      <c r="A5368" s="133" t="str">
        <f>IF(B5368="","",COUNT($A$2:A5367)+1)</f>
        <v/>
      </c>
    </row>
    <row r="5369" spans="1:1">
      <c r="A5369" s="133" t="str">
        <f>IF(B5369="","",COUNT($A$2:A5368)+1)</f>
        <v/>
      </c>
    </row>
    <row r="5370" spans="1:1">
      <c r="A5370" s="133" t="str">
        <f>IF(B5370="","",COUNT($A$2:A5369)+1)</f>
        <v/>
      </c>
    </row>
    <row r="5371" spans="1:1">
      <c r="A5371" s="133" t="str">
        <f>IF(B5371="","",COUNT($A$2:A5370)+1)</f>
        <v/>
      </c>
    </row>
    <row r="5372" spans="1:1">
      <c r="A5372" s="133" t="str">
        <f>IF(B5372="","",COUNT($A$2:A5371)+1)</f>
        <v/>
      </c>
    </row>
    <row r="5373" spans="1:1">
      <c r="A5373" s="133" t="str">
        <f>IF(B5373="","",COUNT($A$2:A5372)+1)</f>
        <v/>
      </c>
    </row>
    <row r="5374" spans="1:1">
      <c r="A5374" s="133" t="str">
        <f>IF(B5374="","",COUNT($A$2:A5373)+1)</f>
        <v/>
      </c>
    </row>
    <row r="5375" spans="1:1">
      <c r="A5375" s="133" t="str">
        <f>IF(B5375="","",COUNT($A$2:A5374)+1)</f>
        <v/>
      </c>
    </row>
    <row r="5376" spans="1:1">
      <c r="A5376" s="133" t="str">
        <f>IF(B5376="","",COUNT($A$2:A5375)+1)</f>
        <v/>
      </c>
    </row>
    <row r="5377" spans="1:1">
      <c r="A5377" s="133" t="str">
        <f>IF(B5377="","",COUNT($A$2:A5376)+1)</f>
        <v/>
      </c>
    </row>
    <row r="5378" spans="1:1">
      <c r="A5378" s="133" t="str">
        <f>IF(B5378="","",COUNT($A$2:A5377)+1)</f>
        <v/>
      </c>
    </row>
    <row r="5379" spans="1:1">
      <c r="A5379" s="133" t="str">
        <f>IF(B5379="","",COUNT($A$2:A5378)+1)</f>
        <v/>
      </c>
    </row>
    <row r="5380" spans="1:1">
      <c r="A5380" s="133" t="str">
        <f>IF(B5380="","",COUNT($A$2:A5379)+1)</f>
        <v/>
      </c>
    </row>
    <row r="5381" spans="1:1">
      <c r="A5381" s="133" t="str">
        <f>IF(B5381="","",COUNT($A$2:A5380)+1)</f>
        <v/>
      </c>
    </row>
    <row r="5382" spans="1:1">
      <c r="A5382" s="133" t="str">
        <f>IF(B5382="","",COUNT($A$2:A5381)+1)</f>
        <v/>
      </c>
    </row>
    <row r="5383" spans="1:1">
      <c r="A5383" s="133" t="str">
        <f>IF(B5383="","",COUNT($A$2:A5382)+1)</f>
        <v/>
      </c>
    </row>
    <row r="5384" spans="1:1">
      <c r="A5384" s="133" t="str">
        <f>IF(B5384="","",COUNT($A$2:A5383)+1)</f>
        <v/>
      </c>
    </row>
    <row r="5385" spans="1:1">
      <c r="A5385" s="133" t="str">
        <f>IF(B5385="","",COUNT($A$2:A5384)+1)</f>
        <v/>
      </c>
    </row>
    <row r="5386" spans="1:1">
      <c r="A5386" s="133" t="str">
        <f>IF(B5386="","",COUNT($A$2:A5385)+1)</f>
        <v/>
      </c>
    </row>
    <row r="5387" spans="1:1">
      <c r="A5387" s="133" t="str">
        <f>IF(B5387="","",COUNT($A$2:A5386)+1)</f>
        <v/>
      </c>
    </row>
    <row r="5388" spans="1:1">
      <c r="A5388" s="133" t="str">
        <f>IF(B5388="","",COUNT($A$2:A5387)+1)</f>
        <v/>
      </c>
    </row>
    <row r="5389" spans="1:1">
      <c r="A5389" s="133" t="str">
        <f>IF(B5389="","",COUNT($A$2:A5388)+1)</f>
        <v/>
      </c>
    </row>
    <row r="5390" spans="1:1">
      <c r="A5390" s="133" t="str">
        <f>IF(B5390="","",COUNT($A$2:A5389)+1)</f>
        <v/>
      </c>
    </row>
    <row r="5391" spans="1:1">
      <c r="A5391" s="133" t="str">
        <f>IF(B5391="","",COUNT($A$2:A5390)+1)</f>
        <v/>
      </c>
    </row>
    <row r="5392" spans="1:1">
      <c r="A5392" s="133" t="str">
        <f>IF(B5392="","",COUNT($A$2:A5391)+1)</f>
        <v/>
      </c>
    </row>
    <row r="5393" spans="1:1">
      <c r="A5393" s="133" t="str">
        <f>IF(B5393="","",COUNT($A$2:A5392)+1)</f>
        <v/>
      </c>
    </row>
    <row r="5394" spans="1:1">
      <c r="A5394" s="133" t="str">
        <f>IF(B5394="","",COUNT($A$2:A5393)+1)</f>
        <v/>
      </c>
    </row>
    <row r="5395" spans="1:1">
      <c r="A5395" s="133" t="str">
        <f>IF(B5395="","",COUNT($A$2:A5394)+1)</f>
        <v/>
      </c>
    </row>
    <row r="5396" spans="1:1">
      <c r="A5396" s="133" t="str">
        <f>IF(B5396="","",COUNT($A$2:A5395)+1)</f>
        <v/>
      </c>
    </row>
    <row r="5397" spans="1:1">
      <c r="A5397" s="133" t="str">
        <f>IF(B5397="","",COUNT($A$2:A5396)+1)</f>
        <v/>
      </c>
    </row>
    <row r="5398" spans="1:1">
      <c r="A5398" s="133" t="str">
        <f>IF(B5398="","",COUNT($A$2:A5397)+1)</f>
        <v/>
      </c>
    </row>
    <row r="5399" spans="1:1">
      <c r="A5399" s="133" t="str">
        <f>IF(B5399="","",COUNT($A$2:A5398)+1)</f>
        <v/>
      </c>
    </row>
    <row r="5400" spans="1:1">
      <c r="A5400" s="133" t="str">
        <f>IF(B5400="","",COUNT($A$2:A5399)+1)</f>
        <v/>
      </c>
    </row>
    <row r="5401" spans="1:1">
      <c r="A5401" s="133" t="str">
        <f>IF(B5401="","",COUNT($A$2:A5400)+1)</f>
        <v/>
      </c>
    </row>
    <row r="5402" spans="1:1">
      <c r="A5402" s="133" t="str">
        <f>IF(B5402="","",COUNT($A$2:A5401)+1)</f>
        <v/>
      </c>
    </row>
    <row r="5403" spans="1:1">
      <c r="A5403" s="133" t="str">
        <f>IF(B5403="","",COUNT($A$2:A5402)+1)</f>
        <v/>
      </c>
    </row>
    <row r="5404" spans="1:1">
      <c r="A5404" s="133" t="str">
        <f>IF(B5404="","",COUNT($A$2:A5403)+1)</f>
        <v/>
      </c>
    </row>
    <row r="5405" spans="1:1">
      <c r="A5405" s="133" t="str">
        <f>IF(B5405="","",COUNT($A$2:A5404)+1)</f>
        <v/>
      </c>
    </row>
    <row r="5406" spans="1:1">
      <c r="A5406" s="133" t="str">
        <f>IF(B5406="","",COUNT($A$2:A5405)+1)</f>
        <v/>
      </c>
    </row>
    <row r="5407" spans="1:1">
      <c r="A5407" s="133" t="str">
        <f>IF(B5407="","",COUNT($A$2:A5406)+1)</f>
        <v/>
      </c>
    </row>
    <row r="5408" spans="1:1">
      <c r="A5408" s="133" t="str">
        <f>IF(B5408="","",COUNT($A$2:A5407)+1)</f>
        <v/>
      </c>
    </row>
    <row r="5409" spans="1:1">
      <c r="A5409" s="133" t="str">
        <f>IF(B5409="","",COUNT($A$2:A5408)+1)</f>
        <v/>
      </c>
    </row>
    <row r="5410" spans="1:1">
      <c r="A5410" s="133" t="str">
        <f>IF(B5410="","",COUNT($A$2:A5409)+1)</f>
        <v/>
      </c>
    </row>
    <row r="5411" spans="1:1">
      <c r="A5411" s="133" t="str">
        <f>IF(B5411="","",COUNT($A$2:A5410)+1)</f>
        <v/>
      </c>
    </row>
    <row r="5412" spans="1:1">
      <c r="A5412" s="133" t="str">
        <f>IF(B5412="","",COUNT($A$2:A5411)+1)</f>
        <v/>
      </c>
    </row>
    <row r="5413" spans="1:1">
      <c r="A5413" s="133" t="str">
        <f>IF(B5413="","",COUNT($A$2:A5412)+1)</f>
        <v/>
      </c>
    </row>
    <row r="5414" spans="1:1">
      <c r="A5414" s="133" t="str">
        <f>IF(B5414="","",COUNT($A$2:A5413)+1)</f>
        <v/>
      </c>
    </row>
    <row r="5415" spans="1:1">
      <c r="A5415" s="133" t="str">
        <f>IF(B5415="","",COUNT($A$2:A5414)+1)</f>
        <v/>
      </c>
    </row>
    <row r="5416" spans="1:1">
      <c r="A5416" s="133" t="str">
        <f>IF(B5416="","",COUNT($A$2:A5415)+1)</f>
        <v/>
      </c>
    </row>
    <row r="5417" spans="1:1">
      <c r="A5417" s="133" t="str">
        <f>IF(B5417="","",COUNT($A$2:A5416)+1)</f>
        <v/>
      </c>
    </row>
    <row r="5418" spans="1:1">
      <c r="A5418" s="133" t="str">
        <f>IF(B5418="","",COUNT($A$2:A5417)+1)</f>
        <v/>
      </c>
    </row>
    <row r="5419" spans="1:1">
      <c r="A5419" s="133" t="str">
        <f>IF(B5419="","",COUNT($A$2:A5418)+1)</f>
        <v/>
      </c>
    </row>
    <row r="5420" spans="1:1">
      <c r="A5420" s="133" t="str">
        <f>IF(B5420="","",COUNT($A$2:A5419)+1)</f>
        <v/>
      </c>
    </row>
    <row r="5421" spans="1:1">
      <c r="A5421" s="133" t="str">
        <f>IF(B5421="","",COUNT($A$2:A5420)+1)</f>
        <v/>
      </c>
    </row>
    <row r="5422" spans="1:1">
      <c r="A5422" s="133" t="str">
        <f>IF(B5422="","",COUNT($A$2:A5421)+1)</f>
        <v/>
      </c>
    </row>
    <row r="5423" spans="1:1">
      <c r="A5423" s="133" t="str">
        <f>IF(B5423="","",COUNT($A$2:A5422)+1)</f>
        <v/>
      </c>
    </row>
    <row r="5424" spans="1:1">
      <c r="A5424" s="133" t="str">
        <f>IF(B5424="","",COUNT($A$2:A5423)+1)</f>
        <v/>
      </c>
    </row>
    <row r="5425" spans="1:1">
      <c r="A5425" s="133" t="str">
        <f>IF(B5425="","",COUNT($A$2:A5424)+1)</f>
        <v/>
      </c>
    </row>
    <row r="5426" spans="1:1">
      <c r="A5426" s="133" t="str">
        <f>IF(B5426="","",COUNT($A$2:A5425)+1)</f>
        <v/>
      </c>
    </row>
    <row r="5427" spans="1:1">
      <c r="A5427" s="133" t="str">
        <f>IF(B5427="","",COUNT($A$2:A5426)+1)</f>
        <v/>
      </c>
    </row>
    <row r="5428" spans="1:1">
      <c r="A5428" s="133" t="str">
        <f>IF(B5428="","",COUNT($A$2:A5427)+1)</f>
        <v/>
      </c>
    </row>
    <row r="5429" spans="1:1">
      <c r="A5429" s="133" t="str">
        <f>IF(B5429="","",COUNT($A$2:A5428)+1)</f>
        <v/>
      </c>
    </row>
    <row r="5430" spans="1:1">
      <c r="A5430" s="133" t="str">
        <f>IF(B5430="","",COUNT($A$2:A5429)+1)</f>
        <v/>
      </c>
    </row>
    <row r="5431" spans="1:1">
      <c r="A5431" s="133" t="str">
        <f>IF(B5431="","",COUNT($A$2:A5430)+1)</f>
        <v/>
      </c>
    </row>
    <row r="5432" spans="1:1">
      <c r="A5432" s="133" t="str">
        <f>IF(B5432="","",COUNT($A$2:A5431)+1)</f>
        <v/>
      </c>
    </row>
    <row r="5433" spans="1:1">
      <c r="A5433" s="133" t="str">
        <f>IF(B5433="","",COUNT($A$2:A5432)+1)</f>
        <v/>
      </c>
    </row>
    <row r="5434" spans="1:1">
      <c r="A5434" s="133" t="str">
        <f>IF(B5434="","",COUNT($A$2:A5433)+1)</f>
        <v/>
      </c>
    </row>
    <row r="5435" spans="1:1">
      <c r="A5435" s="133" t="str">
        <f>IF(B5435="","",COUNT($A$2:A5434)+1)</f>
        <v/>
      </c>
    </row>
    <row r="5436" spans="1:1">
      <c r="A5436" s="133" t="str">
        <f>IF(B5436="","",COUNT($A$2:A5435)+1)</f>
        <v/>
      </c>
    </row>
    <row r="5437" spans="1:1">
      <c r="A5437" s="133" t="str">
        <f>IF(B5437="","",COUNT($A$2:A5436)+1)</f>
        <v/>
      </c>
    </row>
    <row r="5438" spans="1:1">
      <c r="A5438" s="133" t="str">
        <f>IF(B5438="","",COUNT($A$2:A5437)+1)</f>
        <v/>
      </c>
    </row>
    <row r="5439" spans="1:1">
      <c r="A5439" s="133" t="str">
        <f>IF(B5439="","",COUNT($A$2:A5438)+1)</f>
        <v/>
      </c>
    </row>
    <row r="5440" spans="1:1">
      <c r="A5440" s="133" t="str">
        <f>IF(B5440="","",COUNT($A$2:A5439)+1)</f>
        <v/>
      </c>
    </row>
    <row r="5441" spans="1:1">
      <c r="A5441" s="133" t="str">
        <f>IF(B5441="","",COUNT($A$2:A5440)+1)</f>
        <v/>
      </c>
    </row>
    <row r="5442" spans="1:1">
      <c r="A5442" s="133" t="str">
        <f>IF(B5442="","",COUNT($A$2:A5441)+1)</f>
        <v/>
      </c>
    </row>
    <row r="5443" spans="1:1">
      <c r="A5443" s="133" t="str">
        <f>IF(B5443="","",COUNT($A$2:A5442)+1)</f>
        <v/>
      </c>
    </row>
    <row r="5444" spans="1:1">
      <c r="A5444" s="133" t="str">
        <f>IF(B5444="","",COUNT($A$2:A5443)+1)</f>
        <v/>
      </c>
    </row>
    <row r="5445" spans="1:1">
      <c r="A5445" s="133" t="str">
        <f>IF(B5445="","",COUNT($A$2:A5444)+1)</f>
        <v/>
      </c>
    </row>
    <row r="5446" spans="1:1">
      <c r="A5446" s="133" t="str">
        <f>IF(B5446="","",COUNT($A$2:A5445)+1)</f>
        <v/>
      </c>
    </row>
    <row r="5447" spans="1:1">
      <c r="A5447" s="133" t="str">
        <f>IF(B5447="","",COUNT($A$2:A5446)+1)</f>
        <v/>
      </c>
    </row>
    <row r="5448" spans="1:1">
      <c r="A5448" s="133" t="str">
        <f>IF(B5448="","",COUNT($A$2:A5447)+1)</f>
        <v/>
      </c>
    </row>
    <row r="5449" spans="1:1">
      <c r="A5449" s="133" t="str">
        <f>IF(B5449="","",COUNT($A$2:A5448)+1)</f>
        <v/>
      </c>
    </row>
    <row r="5450" spans="1:1">
      <c r="A5450" s="133" t="str">
        <f>IF(B5450="","",COUNT($A$2:A5449)+1)</f>
        <v/>
      </c>
    </row>
    <row r="5451" spans="1:1">
      <c r="A5451" s="133" t="str">
        <f>IF(B5451="","",COUNT($A$2:A5450)+1)</f>
        <v/>
      </c>
    </row>
    <row r="5452" spans="1:1">
      <c r="A5452" s="133" t="str">
        <f>IF(B5452="","",COUNT($A$2:A5451)+1)</f>
        <v/>
      </c>
    </row>
    <row r="5453" spans="1:1">
      <c r="A5453" s="133" t="str">
        <f>IF(B5453="","",COUNT($A$2:A5452)+1)</f>
        <v/>
      </c>
    </row>
    <row r="5454" spans="1:1">
      <c r="A5454" s="133" t="str">
        <f>IF(B5454="","",COUNT($A$2:A5453)+1)</f>
        <v/>
      </c>
    </row>
    <row r="5455" spans="1:1">
      <c r="A5455" s="133" t="str">
        <f>IF(B5455="","",COUNT($A$2:A5454)+1)</f>
        <v/>
      </c>
    </row>
    <row r="5456" spans="1:1">
      <c r="A5456" s="133" t="str">
        <f>IF(B5456="","",COUNT($A$2:A5455)+1)</f>
        <v/>
      </c>
    </row>
    <row r="5457" spans="1:1">
      <c r="A5457" s="133" t="str">
        <f>IF(B5457="","",COUNT($A$2:A5456)+1)</f>
        <v/>
      </c>
    </row>
    <row r="5458" spans="1:1">
      <c r="A5458" s="133" t="str">
        <f>IF(B5458="","",COUNT($A$2:A5457)+1)</f>
        <v/>
      </c>
    </row>
    <row r="5459" spans="1:1">
      <c r="A5459" s="133" t="str">
        <f>IF(B5459="","",COUNT($A$2:A5458)+1)</f>
        <v/>
      </c>
    </row>
    <row r="5460" spans="1:1">
      <c r="A5460" s="133" t="str">
        <f>IF(B5460="","",COUNT($A$2:A5459)+1)</f>
        <v/>
      </c>
    </row>
    <row r="5461" spans="1:1">
      <c r="A5461" s="133" t="str">
        <f>IF(B5461="","",COUNT($A$2:A5460)+1)</f>
        <v/>
      </c>
    </row>
    <row r="5462" spans="1:1">
      <c r="A5462" s="133" t="str">
        <f>IF(B5462="","",COUNT($A$2:A5461)+1)</f>
        <v/>
      </c>
    </row>
    <row r="5463" spans="1:1">
      <c r="A5463" s="133" t="str">
        <f>IF(B5463="","",COUNT($A$2:A5462)+1)</f>
        <v/>
      </c>
    </row>
    <row r="5464" spans="1:1">
      <c r="A5464" s="133" t="str">
        <f>IF(B5464="","",COUNT($A$2:A5463)+1)</f>
        <v/>
      </c>
    </row>
    <row r="5465" spans="1:1">
      <c r="A5465" s="133" t="str">
        <f>IF(B5465="","",COUNT($A$2:A5464)+1)</f>
        <v/>
      </c>
    </row>
    <row r="5466" spans="1:1">
      <c r="A5466" s="133" t="str">
        <f>IF(B5466="","",COUNT($A$2:A5465)+1)</f>
        <v/>
      </c>
    </row>
    <row r="5467" spans="1:1">
      <c r="A5467" s="133" t="str">
        <f>IF(B5467="","",COUNT($A$2:A5466)+1)</f>
        <v/>
      </c>
    </row>
    <row r="5468" spans="1:1">
      <c r="A5468" s="133" t="str">
        <f>IF(B5468="","",COUNT($A$2:A5467)+1)</f>
        <v/>
      </c>
    </row>
    <row r="5469" spans="1:1">
      <c r="A5469" s="133" t="str">
        <f>IF(B5469="","",COUNT($A$2:A5468)+1)</f>
        <v/>
      </c>
    </row>
    <row r="5470" spans="1:1">
      <c r="A5470" s="133" t="str">
        <f>IF(B5470="","",COUNT($A$2:A5469)+1)</f>
        <v/>
      </c>
    </row>
    <row r="5471" spans="1:1">
      <c r="A5471" s="133" t="str">
        <f>IF(B5471="","",COUNT($A$2:A5470)+1)</f>
        <v/>
      </c>
    </row>
    <row r="5472" spans="1:1">
      <c r="A5472" s="133" t="str">
        <f>IF(B5472="","",COUNT($A$2:A5471)+1)</f>
        <v/>
      </c>
    </row>
    <row r="5473" spans="1:1">
      <c r="A5473" s="133" t="str">
        <f>IF(B5473="","",COUNT($A$2:A5472)+1)</f>
        <v/>
      </c>
    </row>
    <row r="5474" spans="1:1">
      <c r="A5474" s="133" t="str">
        <f>IF(B5474="","",COUNT($A$2:A5473)+1)</f>
        <v/>
      </c>
    </row>
    <row r="5475" spans="1:1">
      <c r="A5475" s="133" t="str">
        <f>IF(B5475="","",COUNT($A$2:A5474)+1)</f>
        <v/>
      </c>
    </row>
    <row r="5476" spans="1:1">
      <c r="A5476" s="133" t="str">
        <f>IF(B5476="","",COUNT($A$2:A5475)+1)</f>
        <v/>
      </c>
    </row>
    <row r="5477" spans="1:1">
      <c r="A5477" s="133" t="str">
        <f>IF(B5477="","",COUNT($A$2:A5476)+1)</f>
        <v/>
      </c>
    </row>
    <row r="5478" spans="1:1">
      <c r="A5478" s="133" t="str">
        <f>IF(B5478="","",COUNT($A$2:A5477)+1)</f>
        <v/>
      </c>
    </row>
    <row r="5479" spans="1:1">
      <c r="A5479" s="133" t="str">
        <f>IF(B5479="","",COUNT($A$2:A5478)+1)</f>
        <v/>
      </c>
    </row>
    <row r="5480" spans="1:1">
      <c r="A5480" s="133" t="str">
        <f>IF(B5480="","",COUNT($A$2:A5479)+1)</f>
        <v/>
      </c>
    </row>
    <row r="5481" spans="1:1">
      <c r="A5481" s="133" t="str">
        <f>IF(B5481="","",COUNT($A$2:A5480)+1)</f>
        <v/>
      </c>
    </row>
    <row r="5482" spans="1:1">
      <c r="A5482" s="133" t="str">
        <f>IF(B5482="","",COUNT($A$2:A5481)+1)</f>
        <v/>
      </c>
    </row>
    <row r="5483" spans="1:1">
      <c r="A5483" s="133" t="str">
        <f>IF(B5483="","",COUNT($A$2:A5482)+1)</f>
        <v/>
      </c>
    </row>
    <row r="5484" spans="1:1">
      <c r="A5484" s="133" t="str">
        <f>IF(B5484="","",COUNT($A$2:A5483)+1)</f>
        <v/>
      </c>
    </row>
    <row r="5485" spans="1:1">
      <c r="A5485" s="133" t="str">
        <f>IF(B5485="","",COUNT($A$2:A5484)+1)</f>
        <v/>
      </c>
    </row>
    <row r="5486" spans="1:1">
      <c r="A5486" s="133" t="str">
        <f>IF(B5486="","",COUNT($A$2:A5485)+1)</f>
        <v/>
      </c>
    </row>
    <row r="5487" spans="1:1">
      <c r="A5487" s="133" t="str">
        <f>IF(B5487="","",COUNT($A$2:A5486)+1)</f>
        <v/>
      </c>
    </row>
    <row r="5488" spans="1:1">
      <c r="A5488" s="133" t="str">
        <f>IF(B5488="","",COUNT($A$2:A5487)+1)</f>
        <v/>
      </c>
    </row>
    <row r="5489" spans="1:1">
      <c r="A5489" s="133" t="str">
        <f>IF(B5489="","",COUNT($A$2:A5488)+1)</f>
        <v/>
      </c>
    </row>
    <row r="5490" spans="1:1">
      <c r="A5490" s="133" t="str">
        <f>IF(B5490="","",COUNT($A$2:A5489)+1)</f>
        <v/>
      </c>
    </row>
    <row r="5491" spans="1:1">
      <c r="A5491" s="133" t="str">
        <f>IF(B5491="","",COUNT($A$2:A5490)+1)</f>
        <v/>
      </c>
    </row>
    <row r="5492" spans="1:1">
      <c r="A5492" s="133" t="str">
        <f>IF(B5492="","",COUNT($A$2:A5491)+1)</f>
        <v/>
      </c>
    </row>
    <row r="5493" spans="1:1">
      <c r="A5493" s="133" t="str">
        <f>IF(B5493="","",COUNT($A$2:A5492)+1)</f>
        <v/>
      </c>
    </row>
    <row r="5494" spans="1:1">
      <c r="A5494" s="133" t="str">
        <f>IF(B5494="","",COUNT($A$2:A5493)+1)</f>
        <v/>
      </c>
    </row>
    <row r="5495" spans="1:1">
      <c r="A5495" s="133" t="str">
        <f>IF(B5495="","",COUNT($A$2:A5494)+1)</f>
        <v/>
      </c>
    </row>
    <row r="5496" spans="1:1">
      <c r="A5496" s="133" t="str">
        <f>IF(B5496="","",COUNT($A$2:A5495)+1)</f>
        <v/>
      </c>
    </row>
    <row r="5497" spans="1:1">
      <c r="A5497" s="133" t="str">
        <f>IF(B5497="","",COUNT($A$2:A5496)+1)</f>
        <v/>
      </c>
    </row>
    <row r="5498" spans="1:1">
      <c r="A5498" s="133" t="str">
        <f>IF(B5498="","",COUNT($A$2:A5497)+1)</f>
        <v/>
      </c>
    </row>
    <row r="5499" spans="1:1">
      <c r="A5499" s="133" t="str">
        <f>IF(B5499="","",COUNT($A$2:A5498)+1)</f>
        <v/>
      </c>
    </row>
    <row r="5500" spans="1:1">
      <c r="A5500" s="133" t="str">
        <f>IF(B5500="","",COUNT($A$2:A5499)+1)</f>
        <v/>
      </c>
    </row>
    <row r="5501" spans="1:1">
      <c r="A5501" s="133" t="str">
        <f>IF(B5501="","",COUNT($A$2:A5500)+1)</f>
        <v/>
      </c>
    </row>
    <row r="5502" spans="1:1">
      <c r="A5502" s="133" t="str">
        <f>IF(B5502="","",COUNT($A$2:A5501)+1)</f>
        <v/>
      </c>
    </row>
    <row r="5503" spans="1:1">
      <c r="A5503" s="133" t="str">
        <f>IF(B5503="","",COUNT($A$2:A5502)+1)</f>
        <v/>
      </c>
    </row>
    <row r="5504" spans="1:1">
      <c r="A5504" s="133" t="str">
        <f>IF(B5504="","",COUNT($A$2:A5503)+1)</f>
        <v/>
      </c>
    </row>
    <row r="5505" spans="1:1">
      <c r="A5505" s="133" t="str">
        <f>IF(B5505="","",COUNT($A$2:A5504)+1)</f>
        <v/>
      </c>
    </row>
    <row r="5506" spans="1:1">
      <c r="A5506" s="133" t="str">
        <f>IF(B5506="","",COUNT($A$2:A5505)+1)</f>
        <v/>
      </c>
    </row>
    <row r="5507" spans="1:1">
      <c r="A5507" s="133" t="str">
        <f>IF(B5507="","",COUNT($A$2:A5506)+1)</f>
        <v/>
      </c>
    </row>
    <row r="5508" spans="1:1">
      <c r="A5508" s="133" t="str">
        <f>IF(B5508="","",COUNT($A$2:A5507)+1)</f>
        <v/>
      </c>
    </row>
    <row r="5509" spans="1:1">
      <c r="A5509" s="133" t="str">
        <f>IF(B5509="","",COUNT($A$2:A5508)+1)</f>
        <v/>
      </c>
    </row>
    <row r="5510" spans="1:1">
      <c r="A5510" s="133" t="str">
        <f>IF(B5510="","",COUNT($A$2:A5509)+1)</f>
        <v/>
      </c>
    </row>
    <row r="5511" spans="1:1">
      <c r="A5511" s="133" t="str">
        <f>IF(B5511="","",COUNT($A$2:A5510)+1)</f>
        <v/>
      </c>
    </row>
    <row r="5512" spans="1:1">
      <c r="A5512" s="133" t="str">
        <f>IF(B5512="","",COUNT($A$2:A5511)+1)</f>
        <v/>
      </c>
    </row>
    <row r="5513" spans="1:1">
      <c r="A5513" s="133" t="str">
        <f>IF(B5513="","",COUNT($A$2:A5512)+1)</f>
        <v/>
      </c>
    </row>
    <row r="5514" spans="1:1">
      <c r="A5514" s="133" t="str">
        <f>IF(B5514="","",COUNT($A$2:A5513)+1)</f>
        <v/>
      </c>
    </row>
    <row r="5515" spans="1:1">
      <c r="A5515" s="133" t="str">
        <f>IF(B5515="","",COUNT($A$2:A5514)+1)</f>
        <v/>
      </c>
    </row>
    <row r="5516" spans="1:1">
      <c r="A5516" s="133" t="str">
        <f>IF(B5516="","",COUNT($A$2:A5515)+1)</f>
        <v/>
      </c>
    </row>
    <row r="5517" spans="1:1">
      <c r="A5517" s="133" t="str">
        <f>IF(B5517="","",COUNT($A$2:A5516)+1)</f>
        <v/>
      </c>
    </row>
    <row r="5518" spans="1:1">
      <c r="A5518" s="133" t="str">
        <f>IF(B5518="","",COUNT($A$2:A5517)+1)</f>
        <v/>
      </c>
    </row>
    <row r="5519" spans="1:1">
      <c r="A5519" s="133" t="str">
        <f>IF(B5519="","",COUNT($A$2:A5518)+1)</f>
        <v/>
      </c>
    </row>
    <row r="5520" spans="1:1">
      <c r="A5520" s="133" t="str">
        <f>IF(B5520="","",COUNT($A$2:A5519)+1)</f>
        <v/>
      </c>
    </row>
    <row r="5521" spans="1:1">
      <c r="A5521" s="133" t="str">
        <f>IF(B5521="","",COUNT($A$2:A5520)+1)</f>
        <v/>
      </c>
    </row>
    <row r="5522" spans="1:1">
      <c r="A5522" s="133" t="str">
        <f>IF(B5522="","",COUNT($A$2:A5521)+1)</f>
        <v/>
      </c>
    </row>
    <row r="5523" spans="1:1">
      <c r="A5523" s="133" t="str">
        <f>IF(B5523="","",COUNT($A$2:A5522)+1)</f>
        <v/>
      </c>
    </row>
    <row r="5524" spans="1:1">
      <c r="A5524" s="133" t="str">
        <f>IF(B5524="","",COUNT($A$2:A5523)+1)</f>
        <v/>
      </c>
    </row>
    <row r="5525" spans="1:1">
      <c r="A5525" s="133" t="str">
        <f>IF(B5525="","",COUNT($A$2:A5524)+1)</f>
        <v/>
      </c>
    </row>
    <row r="5526" spans="1:1">
      <c r="A5526" s="133" t="str">
        <f>IF(B5526="","",COUNT($A$2:A5525)+1)</f>
        <v/>
      </c>
    </row>
    <row r="5527" spans="1:1">
      <c r="A5527" s="133" t="str">
        <f>IF(B5527="","",COUNT($A$2:A5526)+1)</f>
        <v/>
      </c>
    </row>
    <row r="5528" spans="1:1">
      <c r="A5528" s="133" t="str">
        <f>IF(B5528="","",COUNT($A$2:A5527)+1)</f>
        <v/>
      </c>
    </row>
    <row r="5529" spans="1:1">
      <c r="A5529" s="133" t="str">
        <f>IF(B5529="","",COUNT($A$2:A5528)+1)</f>
        <v/>
      </c>
    </row>
    <row r="5530" spans="1:1">
      <c r="A5530" s="133" t="str">
        <f>IF(B5530="","",COUNT($A$2:A5529)+1)</f>
        <v/>
      </c>
    </row>
    <row r="5531" spans="1:1">
      <c r="A5531" s="133" t="str">
        <f>IF(B5531="","",COUNT($A$2:A5530)+1)</f>
        <v/>
      </c>
    </row>
    <row r="5532" spans="1:1">
      <c r="A5532" s="133" t="str">
        <f>IF(B5532="","",COUNT($A$2:A5531)+1)</f>
        <v/>
      </c>
    </row>
    <row r="5533" spans="1:1">
      <c r="A5533" s="133" t="str">
        <f>IF(B5533="","",COUNT($A$2:A5532)+1)</f>
        <v/>
      </c>
    </row>
    <row r="5534" spans="1:1">
      <c r="A5534" s="133" t="str">
        <f>IF(B5534="","",COUNT($A$2:A5533)+1)</f>
        <v/>
      </c>
    </row>
    <row r="5535" spans="1:1">
      <c r="A5535" s="133" t="str">
        <f>IF(B5535="","",COUNT($A$2:A5534)+1)</f>
        <v/>
      </c>
    </row>
    <row r="5536" spans="1:1">
      <c r="A5536" s="133" t="str">
        <f>IF(B5536="","",COUNT($A$2:A5535)+1)</f>
        <v/>
      </c>
    </row>
    <row r="5537" spans="1:1">
      <c r="A5537" s="133" t="str">
        <f>IF(B5537="","",COUNT($A$2:A5536)+1)</f>
        <v/>
      </c>
    </row>
    <row r="5538" spans="1:1">
      <c r="A5538" s="133" t="str">
        <f>IF(B5538="","",COUNT($A$2:A5537)+1)</f>
        <v/>
      </c>
    </row>
    <row r="5539" spans="1:1">
      <c r="A5539" s="133" t="str">
        <f>IF(B5539="","",COUNT($A$2:A5538)+1)</f>
        <v/>
      </c>
    </row>
    <row r="5540" spans="1:1">
      <c r="A5540" s="133" t="str">
        <f>IF(B5540="","",COUNT($A$2:A5539)+1)</f>
        <v/>
      </c>
    </row>
    <row r="5541" spans="1:1">
      <c r="A5541" s="133" t="str">
        <f>IF(B5541="","",COUNT($A$2:A5540)+1)</f>
        <v/>
      </c>
    </row>
    <row r="5542" spans="1:1">
      <c r="A5542" s="133" t="str">
        <f>IF(B5542="","",COUNT($A$2:A5541)+1)</f>
        <v/>
      </c>
    </row>
    <row r="5543" spans="1:1">
      <c r="A5543" s="133" t="str">
        <f>IF(B5543="","",COUNT($A$2:A5542)+1)</f>
        <v/>
      </c>
    </row>
    <row r="5544" spans="1:1">
      <c r="A5544" s="133" t="str">
        <f>IF(B5544="","",COUNT($A$2:A5543)+1)</f>
        <v/>
      </c>
    </row>
    <row r="5545" spans="1:1">
      <c r="A5545" s="133" t="str">
        <f>IF(B5545="","",COUNT($A$2:A5544)+1)</f>
        <v/>
      </c>
    </row>
    <row r="5546" spans="1:1">
      <c r="A5546" s="133" t="str">
        <f>IF(B5546="","",COUNT($A$2:A5545)+1)</f>
        <v/>
      </c>
    </row>
    <row r="5547" spans="1:1">
      <c r="A5547" s="133" t="str">
        <f>IF(B5547="","",COUNT($A$2:A5546)+1)</f>
        <v/>
      </c>
    </row>
    <row r="5548" spans="1:1">
      <c r="A5548" s="133" t="str">
        <f>IF(B5548="","",COUNT($A$2:A5547)+1)</f>
        <v/>
      </c>
    </row>
    <row r="5549" spans="1:1">
      <c r="A5549" s="133" t="str">
        <f>IF(B5549="","",COUNT($A$2:A5548)+1)</f>
        <v/>
      </c>
    </row>
    <row r="5550" spans="1:1">
      <c r="A5550" s="133" t="str">
        <f>IF(B5550="","",COUNT($A$2:A5549)+1)</f>
        <v/>
      </c>
    </row>
    <row r="5551" spans="1:1">
      <c r="A5551" s="133" t="str">
        <f>IF(B5551="","",COUNT($A$2:A5550)+1)</f>
        <v/>
      </c>
    </row>
    <row r="5552" spans="1:1">
      <c r="A5552" s="133" t="str">
        <f>IF(B5552="","",COUNT($A$2:A5551)+1)</f>
        <v/>
      </c>
    </row>
    <row r="5553" spans="1:1">
      <c r="A5553" s="133" t="str">
        <f>IF(B5553="","",COUNT($A$2:A5552)+1)</f>
        <v/>
      </c>
    </row>
    <row r="5554" spans="1:1">
      <c r="A5554" s="133" t="str">
        <f>IF(B5554="","",COUNT($A$2:A5553)+1)</f>
        <v/>
      </c>
    </row>
    <row r="5555" spans="1:1">
      <c r="A5555" s="133" t="str">
        <f>IF(B5555="","",COUNT($A$2:A5554)+1)</f>
        <v/>
      </c>
    </row>
    <row r="5556" spans="1:1">
      <c r="A5556" s="133" t="str">
        <f>IF(B5556="","",COUNT($A$2:A5555)+1)</f>
        <v/>
      </c>
    </row>
    <row r="5557" spans="1:1">
      <c r="A5557" s="133" t="str">
        <f>IF(B5557="","",COUNT($A$2:A5556)+1)</f>
        <v/>
      </c>
    </row>
    <row r="5558" spans="1:1">
      <c r="A5558" s="133" t="str">
        <f>IF(B5558="","",COUNT($A$2:A5557)+1)</f>
        <v/>
      </c>
    </row>
    <row r="5559" spans="1:1">
      <c r="A5559" s="133" t="str">
        <f>IF(B5559="","",COUNT($A$2:A5558)+1)</f>
        <v/>
      </c>
    </row>
    <row r="5560" spans="1:1">
      <c r="A5560" s="133" t="str">
        <f>IF(B5560="","",COUNT($A$2:A5559)+1)</f>
        <v/>
      </c>
    </row>
    <row r="5561" spans="1:1">
      <c r="A5561" s="133" t="str">
        <f>IF(B5561="","",COUNT($A$2:A5560)+1)</f>
        <v/>
      </c>
    </row>
    <row r="5562" spans="1:1">
      <c r="A5562" s="133" t="str">
        <f>IF(B5562="","",COUNT($A$2:A5561)+1)</f>
        <v/>
      </c>
    </row>
    <row r="5563" spans="1:1">
      <c r="A5563" s="133" t="str">
        <f>IF(B5563="","",COUNT($A$2:A5562)+1)</f>
        <v/>
      </c>
    </row>
    <row r="5564" spans="1:1">
      <c r="A5564" s="133" t="str">
        <f>IF(B5564="","",COUNT($A$2:A5563)+1)</f>
        <v/>
      </c>
    </row>
    <row r="5565" spans="1:1">
      <c r="A5565" s="133" t="str">
        <f>IF(B5565="","",COUNT($A$2:A5564)+1)</f>
        <v/>
      </c>
    </row>
    <row r="5566" spans="1:1">
      <c r="A5566" s="133" t="str">
        <f>IF(B5566="","",COUNT($A$2:A5565)+1)</f>
        <v/>
      </c>
    </row>
    <row r="5567" spans="1:1">
      <c r="A5567" s="133" t="str">
        <f>IF(B5567="","",COUNT($A$2:A5566)+1)</f>
        <v/>
      </c>
    </row>
    <row r="5568" spans="1:1">
      <c r="A5568" s="133" t="str">
        <f>IF(B5568="","",COUNT($A$2:A5567)+1)</f>
        <v/>
      </c>
    </row>
    <row r="5569" spans="1:1">
      <c r="A5569" s="133" t="str">
        <f>IF(B5569="","",COUNT($A$2:A5568)+1)</f>
        <v/>
      </c>
    </row>
    <row r="5570" spans="1:1">
      <c r="A5570" s="133" t="str">
        <f>IF(B5570="","",COUNT($A$2:A5569)+1)</f>
        <v/>
      </c>
    </row>
    <row r="5571" spans="1:1">
      <c r="A5571" s="133" t="str">
        <f>IF(B5571="","",COUNT($A$2:A5570)+1)</f>
        <v/>
      </c>
    </row>
    <row r="5572" spans="1:1">
      <c r="A5572" s="133" t="str">
        <f>IF(B5572="","",COUNT($A$2:A5571)+1)</f>
        <v/>
      </c>
    </row>
    <row r="5573" spans="1:1">
      <c r="A5573" s="133" t="str">
        <f>IF(B5573="","",COUNT($A$2:A5572)+1)</f>
        <v/>
      </c>
    </row>
    <row r="5574" spans="1:1">
      <c r="A5574" s="133" t="str">
        <f>IF(B5574="","",COUNT($A$2:A5573)+1)</f>
        <v/>
      </c>
    </row>
    <row r="5575" spans="1:1">
      <c r="A5575" s="133" t="str">
        <f>IF(B5575="","",COUNT($A$2:A5574)+1)</f>
        <v/>
      </c>
    </row>
    <row r="5576" spans="1:1">
      <c r="A5576" s="133" t="str">
        <f>IF(B5576="","",COUNT($A$2:A5575)+1)</f>
        <v/>
      </c>
    </row>
    <row r="5577" spans="1:1">
      <c r="A5577" s="133" t="str">
        <f>IF(B5577="","",COUNT($A$2:A5576)+1)</f>
        <v/>
      </c>
    </row>
    <row r="5578" spans="1:1">
      <c r="A5578" s="133" t="str">
        <f>IF(B5578="","",COUNT($A$2:A5577)+1)</f>
        <v/>
      </c>
    </row>
    <row r="5579" spans="1:1">
      <c r="A5579" s="133" t="str">
        <f>IF(B5579="","",COUNT($A$2:A5578)+1)</f>
        <v/>
      </c>
    </row>
    <row r="5580" spans="1:1">
      <c r="A5580" s="133" t="str">
        <f>IF(B5580="","",COUNT($A$2:A5579)+1)</f>
        <v/>
      </c>
    </row>
    <row r="5581" spans="1:1">
      <c r="A5581" s="133" t="str">
        <f>IF(B5581="","",COUNT($A$2:A5580)+1)</f>
        <v/>
      </c>
    </row>
    <row r="5582" spans="1:1">
      <c r="A5582" s="133" t="str">
        <f>IF(B5582="","",COUNT($A$2:A5581)+1)</f>
        <v/>
      </c>
    </row>
    <row r="5583" spans="1:1">
      <c r="A5583" s="133" t="str">
        <f>IF(B5583="","",COUNT($A$2:A5582)+1)</f>
        <v/>
      </c>
    </row>
    <row r="5584" spans="1:1">
      <c r="A5584" s="133" t="str">
        <f>IF(B5584="","",COUNT($A$2:A5583)+1)</f>
        <v/>
      </c>
    </row>
    <row r="5585" spans="1:1">
      <c r="A5585" s="133" t="str">
        <f>IF(B5585="","",COUNT($A$2:A5584)+1)</f>
        <v/>
      </c>
    </row>
    <row r="5586" spans="1:1">
      <c r="A5586" s="133" t="str">
        <f>IF(B5586="","",COUNT($A$2:A5585)+1)</f>
        <v/>
      </c>
    </row>
    <row r="5587" spans="1:1">
      <c r="A5587" s="133" t="str">
        <f>IF(B5587="","",COUNT($A$2:A5586)+1)</f>
        <v/>
      </c>
    </row>
    <row r="5588" spans="1:1">
      <c r="A5588" s="133" t="str">
        <f>IF(B5588="","",COUNT($A$2:A5587)+1)</f>
        <v/>
      </c>
    </row>
    <row r="5589" spans="1:1">
      <c r="A5589" s="133" t="str">
        <f>IF(B5589="","",COUNT($A$2:A5588)+1)</f>
        <v/>
      </c>
    </row>
    <row r="5590" spans="1:1">
      <c r="A5590" s="133" t="str">
        <f>IF(B5590="","",COUNT($A$2:A5589)+1)</f>
        <v/>
      </c>
    </row>
    <row r="5591" spans="1:1">
      <c r="A5591" s="133" t="str">
        <f>IF(B5591="","",COUNT($A$2:A5590)+1)</f>
        <v/>
      </c>
    </row>
    <row r="5592" spans="1:1">
      <c r="A5592" s="133" t="str">
        <f>IF(B5592="","",COUNT($A$2:A5591)+1)</f>
        <v/>
      </c>
    </row>
    <row r="5593" spans="1:1">
      <c r="A5593" s="133" t="str">
        <f>IF(B5593="","",COUNT($A$2:A5592)+1)</f>
        <v/>
      </c>
    </row>
    <row r="5594" spans="1:1">
      <c r="A5594" s="133" t="str">
        <f>IF(B5594="","",COUNT($A$2:A5593)+1)</f>
        <v/>
      </c>
    </row>
    <row r="5595" spans="1:1">
      <c r="A5595" s="133" t="str">
        <f>IF(B5595="","",COUNT($A$2:A5594)+1)</f>
        <v/>
      </c>
    </row>
    <row r="5596" spans="1:1">
      <c r="A5596" s="133" t="str">
        <f>IF(B5596="","",COUNT($A$2:A5595)+1)</f>
        <v/>
      </c>
    </row>
    <row r="5597" spans="1:1">
      <c r="A5597" s="133" t="str">
        <f>IF(B5597="","",COUNT($A$2:A5596)+1)</f>
        <v/>
      </c>
    </row>
    <row r="5598" spans="1:1">
      <c r="A5598" s="133" t="str">
        <f>IF(B5598="","",COUNT($A$2:A5597)+1)</f>
        <v/>
      </c>
    </row>
    <row r="5599" spans="1:1">
      <c r="A5599" s="133" t="str">
        <f>IF(B5599="","",COUNT($A$2:A5598)+1)</f>
        <v/>
      </c>
    </row>
    <row r="5600" spans="1:1">
      <c r="A5600" s="133" t="str">
        <f>IF(B5600="","",COUNT($A$2:A5599)+1)</f>
        <v/>
      </c>
    </row>
    <row r="5601" spans="1:1">
      <c r="A5601" s="133" t="str">
        <f>IF(B5601="","",COUNT($A$2:A5600)+1)</f>
        <v/>
      </c>
    </row>
    <row r="5602" spans="1:1">
      <c r="A5602" s="133" t="str">
        <f>IF(B5602="","",COUNT($A$2:A5601)+1)</f>
        <v/>
      </c>
    </row>
    <row r="5603" spans="1:1">
      <c r="A5603" s="133" t="str">
        <f>IF(B5603="","",COUNT($A$2:A5602)+1)</f>
        <v/>
      </c>
    </row>
    <row r="5604" spans="1:1">
      <c r="A5604" s="133" t="str">
        <f>IF(B5604="","",COUNT($A$2:A5603)+1)</f>
        <v/>
      </c>
    </row>
    <row r="5605" spans="1:1">
      <c r="A5605" s="133" t="str">
        <f>IF(B5605="","",COUNT($A$2:A5604)+1)</f>
        <v/>
      </c>
    </row>
    <row r="5606" spans="1:1">
      <c r="A5606" s="133" t="str">
        <f>IF(B5606="","",COUNT($A$2:A5605)+1)</f>
        <v/>
      </c>
    </row>
    <row r="5607" spans="1:1">
      <c r="A5607" s="133" t="str">
        <f>IF(B5607="","",COUNT($A$2:A5606)+1)</f>
        <v/>
      </c>
    </row>
    <row r="5608" spans="1:1">
      <c r="A5608" s="133" t="str">
        <f>IF(B5608="","",COUNT($A$2:A5607)+1)</f>
        <v/>
      </c>
    </row>
    <row r="5609" spans="1:1">
      <c r="A5609" s="133" t="str">
        <f>IF(B5609="","",COUNT($A$2:A5608)+1)</f>
        <v/>
      </c>
    </row>
    <row r="5610" spans="1:1">
      <c r="A5610" s="133" t="str">
        <f>IF(B5610="","",COUNT($A$2:A5609)+1)</f>
        <v/>
      </c>
    </row>
    <row r="5611" spans="1:1">
      <c r="A5611" s="133" t="str">
        <f>IF(B5611="","",COUNT($A$2:A5610)+1)</f>
        <v/>
      </c>
    </row>
    <row r="5612" spans="1:1">
      <c r="A5612" s="133" t="str">
        <f>IF(B5612="","",COUNT($A$2:A5611)+1)</f>
        <v/>
      </c>
    </row>
    <row r="5613" spans="1:1">
      <c r="A5613" s="133" t="str">
        <f>IF(B5613="","",COUNT($A$2:A5612)+1)</f>
        <v/>
      </c>
    </row>
    <row r="5614" spans="1:1">
      <c r="A5614" s="133" t="str">
        <f>IF(B5614="","",COUNT($A$2:A5613)+1)</f>
        <v/>
      </c>
    </row>
    <row r="5615" spans="1:1">
      <c r="A5615" s="133" t="str">
        <f>IF(B5615="","",COUNT($A$2:A5614)+1)</f>
        <v/>
      </c>
    </row>
    <row r="5616" spans="1:1">
      <c r="A5616" s="133" t="str">
        <f>IF(B5616="","",COUNT($A$2:A5615)+1)</f>
        <v/>
      </c>
    </row>
    <row r="5617" spans="1:1">
      <c r="A5617" s="133" t="str">
        <f>IF(B5617="","",COUNT($A$2:A5616)+1)</f>
        <v/>
      </c>
    </row>
    <row r="5618" spans="1:1">
      <c r="A5618" s="133" t="str">
        <f>IF(B5618="","",COUNT($A$2:A5617)+1)</f>
        <v/>
      </c>
    </row>
    <row r="5619" spans="1:1">
      <c r="A5619" s="133" t="str">
        <f>IF(B5619="","",COUNT($A$2:A5618)+1)</f>
        <v/>
      </c>
    </row>
    <row r="5620" spans="1:1">
      <c r="A5620" s="133" t="str">
        <f>IF(B5620="","",COUNT($A$2:A5619)+1)</f>
        <v/>
      </c>
    </row>
    <row r="5621" spans="1:1">
      <c r="A5621" s="133" t="str">
        <f>IF(B5621="","",COUNT($A$2:A5620)+1)</f>
        <v/>
      </c>
    </row>
    <row r="5622" spans="1:1">
      <c r="A5622" s="133" t="str">
        <f>IF(B5622="","",COUNT($A$2:A5621)+1)</f>
        <v/>
      </c>
    </row>
    <row r="5623" spans="1:1">
      <c r="A5623" s="133" t="str">
        <f>IF(B5623="","",COUNT($A$2:A5622)+1)</f>
        <v/>
      </c>
    </row>
    <row r="5624" spans="1:1">
      <c r="A5624" s="133" t="str">
        <f>IF(B5624="","",COUNT($A$2:A5623)+1)</f>
        <v/>
      </c>
    </row>
    <row r="5625" spans="1:1">
      <c r="A5625" s="133" t="str">
        <f>IF(B5625="","",COUNT($A$2:A5624)+1)</f>
        <v/>
      </c>
    </row>
    <row r="5626" spans="1:1">
      <c r="A5626" s="133" t="str">
        <f>IF(B5626="","",COUNT($A$2:A5625)+1)</f>
        <v/>
      </c>
    </row>
    <row r="5627" spans="1:1">
      <c r="A5627" s="133" t="str">
        <f>IF(B5627="","",COUNT($A$2:A5626)+1)</f>
        <v/>
      </c>
    </row>
  </sheetData>
  <customSheetViews>
    <customSheetView guid="{CA5E68D8-9E94-49AD-B12D-E49A10E46082}" scale="85" showGridLines="0" showRowCol="0" state="veryHidden">
      <selection activeCell="B2" sqref="B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04FF-DA4C-42CA-B2D3-6AAD2A0C56F4}">
  <sheetPr codeName="Sheet15"/>
  <dimension ref="A1:H43"/>
  <sheetViews>
    <sheetView showGridLines="0" showRowColHeaders="0" rightToLeft="1" topLeftCell="O1" zoomScale="80" zoomScaleNormal="80" workbookViewId="0">
      <selection activeCell="AF19" sqref="AF19"/>
    </sheetView>
  </sheetViews>
  <sheetFormatPr defaultColWidth="9.125" defaultRowHeight="14.25"/>
  <cols>
    <col min="1" max="1" width="25.75" style="147" customWidth="1"/>
    <col min="2" max="2" width="9.75" style="147" customWidth="1"/>
    <col min="3" max="3" width="0.25" style="147" customWidth="1"/>
    <col min="4" max="4" width="16.75" style="147" customWidth="1"/>
    <col min="5" max="5" width="18.75" style="147" customWidth="1"/>
    <col min="6" max="6" width="19.125" style="147" customWidth="1"/>
    <col min="7" max="8" width="18.75" style="147" customWidth="1"/>
    <col min="9" max="37" width="9.125" style="147"/>
    <col min="38" max="38" width="2.875" style="147" customWidth="1"/>
    <col min="39" max="16384" width="9.125" style="147"/>
  </cols>
  <sheetData>
    <row r="1" spans="1:8" ht="37.5" customHeight="1">
      <c r="A1" s="149" t="s">
        <v>2709</v>
      </c>
      <c r="B1" s="149" t="s">
        <v>2710</v>
      </c>
      <c r="C1" s="149"/>
      <c r="D1" s="149" t="s">
        <v>2711</v>
      </c>
      <c r="E1" s="149" t="s">
        <v>2712</v>
      </c>
      <c r="F1" s="148" t="s">
        <v>2766</v>
      </c>
      <c r="G1" s="150">
        <v>6461</v>
      </c>
      <c r="H1" s="148">
        <v>6461</v>
      </c>
    </row>
    <row r="2" spans="1:8">
      <c r="A2" s="147" t="str" cm="1">
        <f t="array" ref="A2:A5">_xlfn.UNIQUE(A23:A42)</f>
        <v>admin</v>
      </c>
      <c r="B2" s="209">
        <f>IF(A2="","",IF(A2=0,"",VLOOKUP(A2,$A$23:$G$42,7,0)))</f>
        <v>18101810</v>
      </c>
      <c r="D2" s="147">
        <f>IF(A2=$F$1,$H$1,B2)</f>
        <v>18101810</v>
      </c>
      <c r="E2" s="147">
        <f>IF(D2=0,B2,D2)</f>
        <v>18101810</v>
      </c>
    </row>
    <row r="3" spans="1:8">
      <c r="A3" s="147" t="str">
        <v>kianloo_e</v>
      </c>
      <c r="B3" s="209">
        <f t="shared" ref="B3:B21" si="0">IF(A3="","",IF(A3=0,"",VLOOKUP(A3,$A$23:$G$42,7,0)))</f>
        <v>1234</v>
      </c>
      <c r="D3" s="147">
        <f t="shared" ref="D3:D21" si="1">IF(A3=$F$1,$H$1,B3)</f>
        <v>6461</v>
      </c>
      <c r="E3" s="147">
        <f t="shared" ref="E3:E21" si="2">IF(D3=0,B3,D3)</f>
        <v>6461</v>
      </c>
    </row>
    <row r="4" spans="1:8">
      <c r="A4" s="147" t="str">
        <v>user110</v>
      </c>
      <c r="B4" s="209">
        <f t="shared" si="0"/>
        <v>1234</v>
      </c>
      <c r="D4" s="147">
        <f t="shared" si="1"/>
        <v>1234</v>
      </c>
      <c r="E4" s="147">
        <f t="shared" si="2"/>
        <v>1234</v>
      </c>
    </row>
    <row r="5" spans="1:8">
      <c r="A5" s="147" t="str">
        <v>Najafi_s</v>
      </c>
      <c r="B5" s="209">
        <f t="shared" si="0"/>
        <v>1234</v>
      </c>
      <c r="D5" s="147">
        <f t="shared" si="1"/>
        <v>1234</v>
      </c>
      <c r="E5" s="147">
        <f t="shared" si="2"/>
        <v>1234</v>
      </c>
    </row>
    <row r="6" spans="1:8">
      <c r="B6" s="209" t="str">
        <f t="shared" si="0"/>
        <v/>
      </c>
      <c r="D6" s="147" t="str">
        <f t="shared" si="1"/>
        <v/>
      </c>
      <c r="E6" s="147" t="str">
        <f t="shared" si="2"/>
        <v/>
      </c>
    </row>
    <row r="7" spans="1:8">
      <c r="B7" s="209" t="str">
        <f t="shared" si="0"/>
        <v/>
      </c>
      <c r="D7" s="147" t="str">
        <f t="shared" si="1"/>
        <v/>
      </c>
      <c r="E7" s="147" t="str">
        <f t="shared" si="2"/>
        <v/>
      </c>
    </row>
    <row r="8" spans="1:8">
      <c r="B8" s="209" t="str">
        <f t="shared" si="0"/>
        <v/>
      </c>
      <c r="D8" s="147" t="str">
        <f t="shared" si="1"/>
        <v/>
      </c>
      <c r="E8" s="147" t="str">
        <f t="shared" si="2"/>
        <v/>
      </c>
    </row>
    <row r="9" spans="1:8">
      <c r="B9" s="209" t="str">
        <f t="shared" si="0"/>
        <v/>
      </c>
      <c r="D9" s="147" t="str">
        <f t="shared" si="1"/>
        <v/>
      </c>
      <c r="E9" s="147" t="str">
        <f t="shared" si="2"/>
        <v/>
      </c>
    </row>
    <row r="10" spans="1:8">
      <c r="B10" s="209" t="str">
        <f t="shared" si="0"/>
        <v/>
      </c>
      <c r="D10" s="147" t="str">
        <f t="shared" si="1"/>
        <v/>
      </c>
      <c r="E10" s="147" t="str">
        <f t="shared" si="2"/>
        <v/>
      </c>
    </row>
    <row r="11" spans="1:8">
      <c r="B11" s="209" t="str">
        <f t="shared" si="0"/>
        <v/>
      </c>
      <c r="D11" s="147" t="str">
        <f t="shared" si="1"/>
        <v/>
      </c>
      <c r="E11" s="147" t="str">
        <f t="shared" si="2"/>
        <v/>
      </c>
    </row>
    <row r="12" spans="1:8">
      <c r="B12" s="209" t="str">
        <f t="shared" si="0"/>
        <v/>
      </c>
      <c r="D12" s="147" t="str">
        <f t="shared" si="1"/>
        <v/>
      </c>
      <c r="E12" s="147" t="str">
        <f t="shared" si="2"/>
        <v/>
      </c>
    </row>
    <row r="13" spans="1:8">
      <c r="B13" s="209" t="str">
        <f t="shared" si="0"/>
        <v/>
      </c>
      <c r="D13" s="147" t="str">
        <f t="shared" si="1"/>
        <v/>
      </c>
      <c r="E13" s="147" t="str">
        <f t="shared" si="2"/>
        <v/>
      </c>
    </row>
    <row r="14" spans="1:8">
      <c r="B14" s="209" t="str">
        <f t="shared" si="0"/>
        <v/>
      </c>
      <c r="D14" s="147" t="str">
        <f t="shared" si="1"/>
        <v/>
      </c>
      <c r="E14" s="147" t="str">
        <f t="shared" si="2"/>
        <v/>
      </c>
    </row>
    <row r="15" spans="1:8">
      <c r="B15" s="209" t="str">
        <f t="shared" si="0"/>
        <v/>
      </c>
      <c r="D15" s="147" t="str">
        <f t="shared" si="1"/>
        <v/>
      </c>
      <c r="E15" s="147" t="str">
        <f t="shared" si="2"/>
        <v/>
      </c>
    </row>
    <row r="16" spans="1:8">
      <c r="B16" s="209" t="str">
        <f t="shared" si="0"/>
        <v/>
      </c>
      <c r="D16" s="147" t="str">
        <f t="shared" si="1"/>
        <v/>
      </c>
      <c r="E16" s="147" t="str">
        <f t="shared" si="2"/>
        <v/>
      </c>
    </row>
    <row r="17" spans="1:7">
      <c r="B17" s="209" t="str">
        <f t="shared" si="0"/>
        <v/>
      </c>
      <c r="D17" s="147" t="str">
        <f t="shared" si="1"/>
        <v/>
      </c>
      <c r="E17" s="147" t="str">
        <f t="shared" si="2"/>
        <v/>
      </c>
    </row>
    <row r="18" spans="1:7">
      <c r="B18" s="209" t="str">
        <f t="shared" si="0"/>
        <v/>
      </c>
      <c r="D18" s="147" t="str">
        <f t="shared" si="1"/>
        <v/>
      </c>
      <c r="E18" s="147" t="str">
        <f t="shared" si="2"/>
        <v/>
      </c>
    </row>
    <row r="19" spans="1:7">
      <c r="B19" s="209" t="str">
        <f t="shared" si="0"/>
        <v/>
      </c>
      <c r="D19" s="147" t="str">
        <f t="shared" si="1"/>
        <v/>
      </c>
      <c r="E19" s="147" t="str">
        <f t="shared" si="2"/>
        <v/>
      </c>
    </row>
    <row r="20" spans="1:7">
      <c r="B20" s="209" t="str">
        <f t="shared" si="0"/>
        <v/>
      </c>
      <c r="D20" s="147" t="str">
        <f t="shared" si="1"/>
        <v/>
      </c>
      <c r="E20" s="147" t="str">
        <f t="shared" si="2"/>
        <v/>
      </c>
    </row>
    <row r="21" spans="1:7">
      <c r="B21" s="209" t="str">
        <f t="shared" si="0"/>
        <v/>
      </c>
      <c r="D21" s="147" t="str">
        <f t="shared" si="1"/>
        <v/>
      </c>
      <c r="E21" s="147" t="str">
        <f t="shared" si="2"/>
        <v/>
      </c>
    </row>
    <row r="22" spans="1:7" ht="15">
      <c r="A22" s="155" t="s">
        <v>2645</v>
      </c>
      <c r="B22" s="155" t="s">
        <v>2713</v>
      </c>
      <c r="C22" s="155"/>
      <c r="D22" s="155" t="s">
        <v>2714</v>
      </c>
      <c r="E22" s="155" t="s">
        <v>2715</v>
      </c>
      <c r="F22" s="155" t="s">
        <v>2648</v>
      </c>
      <c r="G22" s="155" t="s">
        <v>2734</v>
      </c>
    </row>
    <row r="23" spans="1:7" ht="63" customHeight="1">
      <c r="A23" s="147" t="s">
        <v>2656</v>
      </c>
      <c r="B23" s="173"/>
      <c r="C23" s="173"/>
      <c r="D23" s="156"/>
      <c r="E23" s="157">
        <v>989124250495</v>
      </c>
      <c r="F23" s="147" t="s">
        <v>2657</v>
      </c>
      <c r="G23" s="147">
        <v>18101810</v>
      </c>
    </row>
    <row r="24" spans="1:7" ht="63" customHeight="1">
      <c r="A24" s="147" t="s">
        <v>2665</v>
      </c>
      <c r="B24" s="173"/>
      <c r="C24" s="173"/>
      <c r="D24" s="156"/>
      <c r="E24" s="157">
        <v>989915397376</v>
      </c>
      <c r="F24" s="147" t="s">
        <v>2676</v>
      </c>
      <c r="G24" s="147">
        <v>1234</v>
      </c>
    </row>
    <row r="25" spans="1:7" ht="63" customHeight="1">
      <c r="A25" s="147" t="s">
        <v>2735</v>
      </c>
      <c r="B25" s="173"/>
      <c r="C25" s="173"/>
      <c r="D25" s="156"/>
      <c r="E25" s="157"/>
      <c r="F25" s="147" t="s">
        <v>2736</v>
      </c>
      <c r="G25" s="147">
        <v>1234</v>
      </c>
    </row>
    <row r="26" spans="1:7" ht="63" customHeight="1">
      <c r="A26" s="147" t="s">
        <v>2824</v>
      </c>
      <c r="B26" s="173"/>
      <c r="C26" s="173"/>
      <c r="D26" s="156"/>
      <c r="E26" s="157"/>
      <c r="F26" s="147" t="s">
        <v>2823</v>
      </c>
      <c r="G26" s="147">
        <v>1234</v>
      </c>
    </row>
    <row r="27" spans="1:7" ht="63" customHeight="1">
      <c r="B27" s="173"/>
      <c r="C27" s="173"/>
      <c r="D27" s="156"/>
      <c r="E27" s="157"/>
    </row>
    <row r="28" spans="1:7" ht="63" customHeight="1">
      <c r="B28" s="173"/>
      <c r="C28" s="173"/>
      <c r="D28" s="156"/>
      <c r="E28" s="157"/>
    </row>
    <row r="29" spans="1:7" ht="63" customHeight="1">
      <c r="B29" s="173"/>
      <c r="C29" s="173"/>
      <c r="D29" s="156"/>
      <c r="E29" s="157"/>
    </row>
    <row r="30" spans="1:7" ht="63" customHeight="1">
      <c r="B30" s="173"/>
      <c r="C30" s="173"/>
      <c r="D30" s="156"/>
      <c r="E30" s="157"/>
    </row>
    <row r="31" spans="1:7" ht="63" customHeight="1">
      <c r="B31" s="173"/>
      <c r="C31" s="173"/>
      <c r="D31" s="156"/>
      <c r="E31" s="157"/>
    </row>
    <row r="32" spans="1:7" ht="63" customHeight="1">
      <c r="B32" s="173"/>
      <c r="C32" s="173"/>
      <c r="D32" s="156"/>
      <c r="E32" s="157"/>
    </row>
    <row r="33" spans="1:5" ht="63" customHeight="1">
      <c r="B33" s="173"/>
      <c r="C33" s="173"/>
      <c r="D33" s="156"/>
      <c r="E33" s="157"/>
    </row>
    <row r="34" spans="1:5" ht="63" customHeight="1">
      <c r="B34" s="173"/>
      <c r="C34" s="173"/>
      <c r="D34" s="156"/>
      <c r="E34" s="157"/>
    </row>
    <row r="35" spans="1:5" ht="63" customHeight="1">
      <c r="B35" s="173"/>
      <c r="C35" s="173"/>
      <c r="D35" s="156"/>
      <c r="E35" s="157"/>
    </row>
    <row r="36" spans="1:5" ht="63" customHeight="1">
      <c r="B36" s="173"/>
      <c r="C36" s="173"/>
      <c r="D36" s="156"/>
      <c r="E36" s="157"/>
    </row>
    <row r="37" spans="1:5" ht="63" customHeight="1">
      <c r="B37" s="173"/>
      <c r="C37" s="173"/>
      <c r="D37" s="156"/>
      <c r="E37" s="157"/>
    </row>
    <row r="38" spans="1:5" ht="63" customHeight="1">
      <c r="B38" s="173"/>
      <c r="C38" s="173"/>
      <c r="D38" s="156"/>
      <c r="E38" s="157"/>
    </row>
    <row r="39" spans="1:5" ht="63" customHeight="1">
      <c r="B39" s="173"/>
      <c r="C39" s="173"/>
      <c r="D39" s="156"/>
      <c r="E39" s="157"/>
    </row>
    <row r="40" spans="1:5" ht="63" customHeight="1">
      <c r="B40" s="173"/>
      <c r="C40" s="173"/>
      <c r="D40" s="156"/>
      <c r="E40" s="157"/>
    </row>
    <row r="41" spans="1:5" ht="63" customHeight="1">
      <c r="B41" s="173"/>
      <c r="C41" s="173"/>
      <c r="D41" s="156"/>
      <c r="E41" s="157"/>
    </row>
    <row r="42" spans="1:5" ht="63" customHeight="1">
      <c r="B42" s="173"/>
      <c r="C42" s="173"/>
      <c r="D42" s="156"/>
      <c r="E42" s="157"/>
    </row>
    <row r="43" spans="1:5">
      <c r="A43" s="148"/>
      <c r="B43" s="148">
        <f>COUNTA(A23:A42)</f>
        <v>4</v>
      </c>
      <c r="C43" s="148"/>
      <c r="D43" s="148"/>
      <c r="E43" s="148"/>
    </row>
  </sheetData>
  <customSheetViews>
    <customSheetView guid="{CA5E68D8-9E94-49AD-B12D-E49A10E46082}" showGridLines="0" showRowCol="0" state="veryHidden" topLeftCell="J1">
      <selection activeCell="I25" sqref="I25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8E0F7-979C-4FCA-879E-EC4908849F53}">
  <sheetPr codeName="Sheet16"/>
  <dimension ref="A19:A20"/>
  <sheetViews>
    <sheetView showGridLines="0" showRowColHeaders="0" rightToLeft="1" workbookViewId="0">
      <selection activeCell="O20" sqref="O20"/>
    </sheetView>
  </sheetViews>
  <sheetFormatPr defaultColWidth="9.125" defaultRowHeight="14.25"/>
  <cols>
    <col min="1" max="14" width="9.125" style="142"/>
    <col min="15" max="15" width="0.375" style="142" customWidth="1"/>
    <col min="16" max="16384" width="9.125" style="142"/>
  </cols>
  <sheetData>
    <row r="19" ht="24.75" customHeight="1"/>
    <row r="20" ht="4.5" customHeight="1"/>
  </sheetData>
  <customSheetViews>
    <customSheetView guid="{CA5E68D8-9E94-49AD-B12D-E49A10E46082}" showGridLines="0" showRowCol="0">
      <selection activeCell="O20" sqref="O2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B61FB-3A48-472C-A7E8-1D9EA3B575B7}">
  <sheetPr codeName="Sheet3"/>
  <dimension ref="A1:AP1070"/>
  <sheetViews>
    <sheetView showGridLines="0" showRowColHeaders="0" rightToLeft="1" zoomScale="90" zoomScaleNormal="90" workbookViewId="0">
      <pane xSplit="5" ySplit="3" topLeftCell="F142" activePane="bottomRight" state="frozen"/>
      <selection pane="topRight" activeCell="D1" sqref="D1"/>
      <selection pane="bottomLeft" activeCell="A4" sqref="A4"/>
      <selection pane="bottomRight" activeCell="E157" sqref="E157"/>
    </sheetView>
  </sheetViews>
  <sheetFormatPr defaultColWidth="8.875" defaultRowHeight="14.25"/>
  <cols>
    <col min="1" max="1" width="0.125" style="1" customWidth="1"/>
    <col min="2" max="3" width="0.125" style="61" customWidth="1"/>
    <col min="4" max="4" width="7.125" style="14" customWidth="1"/>
    <col min="5" max="5" width="25.75" style="1" customWidth="1"/>
    <col min="6" max="6" width="25.75" style="1" bestFit="1" customWidth="1"/>
    <col min="7" max="7" width="14.25" style="1" customWidth="1"/>
    <col min="8" max="8" width="14" style="1" bestFit="1" customWidth="1"/>
    <col min="9" max="9" width="16.625" style="1" bestFit="1" customWidth="1"/>
    <col min="10" max="10" width="15.75" style="2" customWidth="1"/>
    <col min="11" max="11" width="18.875" style="31" customWidth="1"/>
    <col min="12" max="12" width="14.25" style="2" customWidth="1"/>
    <col min="13" max="13" width="11.625" style="1" customWidth="1"/>
    <col min="14" max="14" width="19.375" style="1" customWidth="1"/>
    <col min="15" max="15" width="12.75" style="14" customWidth="1"/>
    <col min="16" max="16" width="15.75" style="2" customWidth="1"/>
    <col min="17" max="17" width="16.875" style="2" customWidth="1"/>
    <col min="18" max="18" width="21.75" style="15" customWidth="1"/>
    <col min="19" max="19" width="15" style="1" bestFit="1" customWidth="1"/>
    <col min="20" max="20" width="13.75" style="15" customWidth="1"/>
    <col min="21" max="21" width="15.125" style="1" customWidth="1"/>
    <col min="22" max="22" width="14.75" style="30" customWidth="1"/>
    <col min="23" max="23" width="14.75" style="1" customWidth="1"/>
    <col min="24" max="24" width="11.875" style="1" bestFit="1" customWidth="1"/>
    <col min="25" max="25" width="16" style="1" bestFit="1" customWidth="1"/>
    <col min="26" max="26" width="12.75" style="14" customWidth="1"/>
    <col min="27" max="27" width="15" style="31" customWidth="1"/>
    <col min="28" max="28" width="17.625" style="21" customWidth="1"/>
    <col min="29" max="29" width="14.75" style="1" bestFit="1" customWidth="1"/>
    <col min="30" max="30" width="17.75" style="1" customWidth="1"/>
    <col min="31" max="31" width="12.75" style="2" customWidth="1"/>
    <col min="32" max="32" width="14.75" style="14" customWidth="1"/>
    <col min="33" max="33" width="14.75" style="1" customWidth="1"/>
    <col min="34" max="34" width="14.75" style="14" customWidth="1"/>
    <col min="35" max="35" width="15.25" style="14" customWidth="1"/>
    <col min="36" max="36" width="10.75" style="14" customWidth="1"/>
    <col min="37" max="37" width="15.875" style="32" hidden="1" customWidth="1"/>
    <col min="38" max="38" width="11.875" style="178" customWidth="1"/>
    <col min="39" max="39" width="8.875" style="178"/>
    <col min="40" max="40" width="18.875" style="178" customWidth="1"/>
    <col min="41" max="41" width="18.875" style="1" customWidth="1"/>
    <col min="42" max="16384" width="8.875" style="1"/>
  </cols>
  <sheetData>
    <row r="1" spans="1:42">
      <c r="D1" s="1"/>
      <c r="O1" s="1"/>
      <c r="R1" s="2"/>
      <c r="S1" s="2"/>
      <c r="T1" s="2"/>
      <c r="V1" s="1"/>
      <c r="Z1" s="1"/>
      <c r="AB1" s="1"/>
      <c r="AF1" s="1"/>
      <c r="AH1" s="1"/>
      <c r="AI1" s="1"/>
      <c r="AJ1" s="1"/>
      <c r="AL1" s="1"/>
      <c r="AM1" s="1"/>
      <c r="AN1" s="1"/>
    </row>
    <row r="2" spans="1:42" ht="15">
      <c r="D2" s="1"/>
      <c r="F2" s="112" t="s">
        <v>2849</v>
      </c>
      <c r="J2" s="35"/>
      <c r="K2" s="33" t="s">
        <v>71</v>
      </c>
      <c r="N2" s="34" t="s">
        <v>71</v>
      </c>
      <c r="O2" s="1"/>
      <c r="P2" s="35"/>
      <c r="R2" s="2"/>
      <c r="S2" s="2"/>
      <c r="T2" s="2"/>
      <c r="U2" s="123" t="s">
        <v>2620</v>
      </c>
      <c r="V2" s="1" t="str">
        <f>IF(U2="","",IF(COUNTIF(V4:V492,U2)&gt;=1,"False",COUNTIF(V4:V492,U2)))</f>
        <v/>
      </c>
      <c r="W2" s="34" t="s">
        <v>71</v>
      </c>
      <c r="Y2" s="34" t="s">
        <v>71</v>
      </c>
      <c r="Z2" s="1"/>
      <c r="AA2" s="33" t="s">
        <v>71</v>
      </c>
      <c r="AB2" s="22" t="s">
        <v>74</v>
      </c>
      <c r="AF2" s="1"/>
      <c r="AH2" s="3"/>
      <c r="AI2" s="1"/>
      <c r="AJ2" s="1"/>
      <c r="AL2" s="1"/>
      <c r="AM2" s="1"/>
      <c r="AN2" s="1"/>
    </row>
    <row r="3" spans="1:42" s="6" customFormat="1" ht="48" customHeight="1">
      <c r="B3" s="62"/>
      <c r="C3" s="62"/>
      <c r="D3" s="4" t="s">
        <v>62</v>
      </c>
      <c r="E3" s="4" t="s">
        <v>22</v>
      </c>
      <c r="F3" s="4" t="s">
        <v>21</v>
      </c>
      <c r="G3" s="4" t="s">
        <v>0</v>
      </c>
      <c r="H3" s="4" t="s">
        <v>1</v>
      </c>
      <c r="I3" s="4" t="s">
        <v>67</v>
      </c>
      <c r="J3" s="5" t="s">
        <v>103</v>
      </c>
      <c r="K3" s="93" t="s">
        <v>2</v>
      </c>
      <c r="L3" s="5" t="s">
        <v>65</v>
      </c>
      <c r="M3" s="4" t="s">
        <v>8</v>
      </c>
      <c r="N3" s="4" t="s">
        <v>66</v>
      </c>
      <c r="O3" s="4" t="s">
        <v>61</v>
      </c>
      <c r="P3" s="5" t="s">
        <v>4</v>
      </c>
      <c r="Q3" s="5" t="s">
        <v>60</v>
      </c>
      <c r="R3" s="5" t="s">
        <v>9</v>
      </c>
      <c r="S3" s="23" t="s">
        <v>10</v>
      </c>
      <c r="T3" s="5" t="s">
        <v>5</v>
      </c>
      <c r="U3" s="4" t="s">
        <v>6</v>
      </c>
      <c r="V3" s="36" t="s">
        <v>68</v>
      </c>
      <c r="W3" s="4" t="s">
        <v>69</v>
      </c>
      <c r="X3" s="4" t="s">
        <v>11</v>
      </c>
      <c r="Y3" s="4" t="s">
        <v>64</v>
      </c>
      <c r="Z3" s="4" t="s">
        <v>7</v>
      </c>
      <c r="AA3" s="93" t="s">
        <v>12</v>
      </c>
      <c r="AB3" s="23" t="s">
        <v>13</v>
      </c>
      <c r="AC3" s="23" t="s">
        <v>15</v>
      </c>
      <c r="AD3" s="4" t="s">
        <v>16</v>
      </c>
      <c r="AE3" s="91" t="s">
        <v>14</v>
      </c>
      <c r="AF3" s="4" t="s">
        <v>17</v>
      </c>
      <c r="AG3" s="4" t="s">
        <v>18</v>
      </c>
      <c r="AH3" s="4" t="s">
        <v>19</v>
      </c>
      <c r="AI3" s="4" t="s">
        <v>20</v>
      </c>
      <c r="AJ3" s="4" t="s">
        <v>70</v>
      </c>
      <c r="AK3" s="58"/>
      <c r="AL3" s="4" t="s">
        <v>2741</v>
      </c>
      <c r="AM3" s="4" t="s">
        <v>2740</v>
      </c>
      <c r="AN3" s="4" t="s">
        <v>2739</v>
      </c>
    </row>
    <row r="4" spans="1:42">
      <c r="A4" s="1" t="str">
        <f>IF(E4="","",IF($F$2=V4,V4,""))</f>
        <v/>
      </c>
      <c r="B4" s="63" t="b">
        <f>IF(E4="","",IF(E4=Trend!$D$5,COUNT($B$3:B3)+1))</f>
        <v>0</v>
      </c>
      <c r="C4" s="63" t="b">
        <f>IF(E4="","",IF(AN4=Deviation!$E$2,COUNT($C$3:C3)+1))</f>
        <v>0</v>
      </c>
      <c r="D4" s="7">
        <f>IF(E4&lt;&gt;"",SUBTOTAL(3,$E$4:E4),"")</f>
        <v>1</v>
      </c>
      <c r="E4" s="16" t="s">
        <v>271</v>
      </c>
      <c r="F4" s="16" t="s">
        <v>86</v>
      </c>
      <c r="G4" s="16" t="s">
        <v>54</v>
      </c>
      <c r="H4" s="16" t="s">
        <v>23</v>
      </c>
      <c r="I4" s="16">
        <v>8</v>
      </c>
      <c r="J4" s="17"/>
      <c r="K4" s="20" t="s">
        <v>89</v>
      </c>
      <c r="L4" s="17">
        <v>20000</v>
      </c>
      <c r="M4" s="16" t="s">
        <v>25</v>
      </c>
      <c r="N4" s="16" t="s">
        <v>87</v>
      </c>
      <c r="O4" s="7" t="str">
        <f t="shared" ref="O4:O16" si="0">IF(E4="","","پیش فاکتور")</f>
        <v>پیش فاکتور</v>
      </c>
      <c r="P4" s="17">
        <v>20000</v>
      </c>
      <c r="Q4" s="17">
        <v>970000</v>
      </c>
      <c r="R4" s="8">
        <f t="shared" ref="R4:R15" si="1">IF(Q4="","",IF(E4="پتروشیمی پارس",(P4*Q4)+(P4*Q4)*S4+J4,IF(E4="پتروشیمی تبریز",(P4*Q4)+(P4*Q4)*S4+J4,(P4*Q4)+(P4*Q4)*S4)))</f>
        <v>21340000000</v>
      </c>
      <c r="S4" s="18">
        <v>0.1</v>
      </c>
      <c r="T4" s="8">
        <f t="shared" ref="T4:T15" si="2">IF(R4="","",R4/P4)</f>
        <v>1067000</v>
      </c>
      <c r="U4" s="7" t="str">
        <f t="shared" ref="U4:U16" si="3">IF(E4="","","توافقی ")</f>
        <v xml:space="preserve">توافقی </v>
      </c>
      <c r="V4" s="19" t="s">
        <v>88</v>
      </c>
      <c r="W4" s="16" t="s">
        <v>89</v>
      </c>
      <c r="X4" s="16">
        <v>21</v>
      </c>
      <c r="Y4" s="16" t="s">
        <v>123</v>
      </c>
      <c r="Z4" s="7" t="str">
        <f t="shared" ref="Z4:Z62" si="4">IF(Q4="","","تسویه شد")</f>
        <v>تسویه شد</v>
      </c>
      <c r="AA4" s="20" t="s">
        <v>90</v>
      </c>
      <c r="AB4" s="7">
        <f>IF(AA4="","",DATEDIF(VLOOKUP(N4,List!CK:CL,2,0),VLOOKUP(AA4,List!CK:CL,2,0),$AB$2))</f>
        <v>11</v>
      </c>
      <c r="AC4" s="16">
        <v>12</v>
      </c>
      <c r="AD4" s="16">
        <v>9</v>
      </c>
      <c r="AE4" s="17">
        <v>20000</v>
      </c>
      <c r="AF4" s="9" t="str">
        <f>IF(AE4="","",IF(AE4&gt;=L4,"100",(AE4/L4)*100))</f>
        <v>100</v>
      </c>
      <c r="AG4" s="16">
        <v>100</v>
      </c>
      <c r="AH4" s="9">
        <f>IF(E4="","",IF(AB4&lt;=AJ4,100,(AJ4/AB4)*100))</f>
        <v>100</v>
      </c>
      <c r="AI4" s="9">
        <f>IF(E4="","",AVERAGE(AF4:AH4))</f>
        <v>100</v>
      </c>
      <c r="AJ4" s="7">
        <f>IF(E4="","",VLOOKUP(E4,Cover!AF:AG,2,0))</f>
        <v>25</v>
      </c>
      <c r="AK4" s="32" t="str">
        <f>IF(N4="","",N4)</f>
        <v>1404/01/26</v>
      </c>
      <c r="AL4" s="178" t="str">
        <f>IF(N4="","",LEFT(N4,7))</f>
        <v>1404/01</v>
      </c>
      <c r="AM4" s="178">
        <f>IF(E4="","",IF((AB4-AJ4)/AJ4*100&lt;0,0,(AB4-AJ4)/AJ4*100))</f>
        <v>0</v>
      </c>
      <c r="AN4" s="178" t="str">
        <f>IF(E4="","",IF(AM4&lt;=0,"زودتر از حد انتظار","دیرتر از حد انتظار"))</f>
        <v>زودتر از حد انتظار</v>
      </c>
      <c r="AO4" s="1">
        <f>IF(E4="","",(AB4-AJ4)/AJ4)</f>
        <v>-0.56000000000000005</v>
      </c>
      <c r="AP4" s="1">
        <f>IF(E4="","",(AB4-AJ4)/AJ4)*100</f>
        <v>-56.000000000000007</v>
      </c>
    </row>
    <row r="5" spans="1:42">
      <c r="A5" s="1" t="str">
        <f t="shared" ref="A5:A63" si="5">IF(E5="","",IF($F$2=V5,V5,""))</f>
        <v/>
      </c>
      <c r="B5" s="63" t="b">
        <f>IF(E5="","",IF(E5=Trend!$D$5,COUNT($B$3:B4)+1))</f>
        <v>0</v>
      </c>
      <c r="C5" s="63" t="b">
        <f>IF(E5="","",IF(AN5=Deviation!$E$2,COUNT($C$3:C4)+1))</f>
        <v>0</v>
      </c>
      <c r="D5" s="7">
        <f>IF(E5&lt;&gt;"",SUBTOTAL(3,$E$4:E5),"")</f>
        <v>2</v>
      </c>
      <c r="E5" s="16" t="s">
        <v>85</v>
      </c>
      <c r="F5" s="16" t="s">
        <v>56</v>
      </c>
      <c r="G5" s="16" t="s">
        <v>55</v>
      </c>
      <c r="H5" s="16" t="s">
        <v>23</v>
      </c>
      <c r="I5" s="16">
        <v>8</v>
      </c>
      <c r="J5" s="17"/>
      <c r="K5" s="20" t="s">
        <v>89</v>
      </c>
      <c r="L5" s="17">
        <v>10000</v>
      </c>
      <c r="M5" s="16" t="s">
        <v>25</v>
      </c>
      <c r="N5" s="16" t="s">
        <v>81</v>
      </c>
      <c r="O5" s="7" t="str">
        <f t="shared" si="0"/>
        <v>پیش فاکتور</v>
      </c>
      <c r="P5" s="17">
        <v>10000</v>
      </c>
      <c r="Q5" s="17">
        <v>1000000</v>
      </c>
      <c r="R5" s="8">
        <f t="shared" si="1"/>
        <v>11000000000</v>
      </c>
      <c r="S5" s="18">
        <v>0.1</v>
      </c>
      <c r="T5" s="8">
        <f t="shared" si="2"/>
        <v>1100000</v>
      </c>
      <c r="U5" s="7" t="str">
        <f t="shared" si="3"/>
        <v xml:space="preserve">توافقی </v>
      </c>
      <c r="V5" s="19" t="s">
        <v>2515</v>
      </c>
      <c r="W5" s="16" t="s">
        <v>81</v>
      </c>
      <c r="X5" s="16">
        <v>29</v>
      </c>
      <c r="Y5" s="16" t="s">
        <v>82</v>
      </c>
      <c r="Z5" s="7" t="str">
        <f t="shared" si="4"/>
        <v>تسویه شد</v>
      </c>
      <c r="AA5" s="20" t="s">
        <v>115</v>
      </c>
      <c r="AB5" s="7">
        <f>IF(AA5="","",DATEDIF(VLOOKUP(N5,List!CK:CL,2,0),VLOOKUP(AA5,List!CK:CL,2,0),$AB$2))</f>
        <v>14</v>
      </c>
      <c r="AC5" s="16">
        <v>16</v>
      </c>
      <c r="AD5" s="16">
        <v>16</v>
      </c>
      <c r="AE5" s="17">
        <v>10000</v>
      </c>
      <c r="AF5" s="9" t="str">
        <f t="shared" ref="AF5:AF62" si="6">IF(AE5="","",IF(AE5&gt;=L5,"100",(AE5/L5)*100))</f>
        <v>100</v>
      </c>
      <c r="AG5" s="16">
        <v>100</v>
      </c>
      <c r="AH5" s="9">
        <f t="shared" ref="AH5:AH62" si="7">IF(E5="","",IF(AB5&lt;=AJ5,100,(AJ5/AB5)*100))</f>
        <v>100</v>
      </c>
      <c r="AI5" s="9">
        <f t="shared" ref="AI5:AI62" si="8">IF(E5="","",AVERAGE(AF5:AH5))</f>
        <v>100</v>
      </c>
      <c r="AJ5" s="7">
        <f>IF(E5="","",VLOOKUP(E5,Cover!AF:AG,2,0))</f>
        <v>25</v>
      </c>
      <c r="AK5" s="32" t="str">
        <f t="shared" ref="AK5:AK67" si="9">IF(N5="","",N5)</f>
        <v>1404/01/31</v>
      </c>
      <c r="AL5" s="178" t="str">
        <f t="shared" ref="AL5:AL67" si="10">IF(N5="","",LEFT(N5,7))</f>
        <v>1404/01</v>
      </c>
      <c r="AM5" s="178">
        <f t="shared" ref="AM5:AM66" si="11">IF(E5="","",IF((AB5-AJ5)/AJ5*100&lt;0,0,(AB5-AJ5)/AJ5*100))</f>
        <v>0</v>
      </c>
      <c r="AN5" s="178" t="str">
        <f t="shared" ref="AN5:AN66" si="12">IF(E5="","",IF(AM5&lt;=0,"زودتر از حد انتظار","دیرتر از حد انتظار"))</f>
        <v>زودتر از حد انتظار</v>
      </c>
    </row>
    <row r="6" spans="1:42">
      <c r="A6" s="1" t="str">
        <f t="shared" si="5"/>
        <v/>
      </c>
      <c r="B6" s="63" t="b">
        <f>IF(E6="","",IF(E6=Trend!$D$5,COUNT($B$3:B5)+1))</f>
        <v>0</v>
      </c>
      <c r="C6" s="63" t="b">
        <f>IF(E6="","",IF(AN6=Deviation!$E$2,COUNT($C$3:C5)+1))</f>
        <v>0</v>
      </c>
      <c r="D6" s="7">
        <f>IF(E6&lt;&gt;"",SUBTOTAL(3,$E$4:E6),"")</f>
        <v>3</v>
      </c>
      <c r="E6" s="16" t="s">
        <v>271</v>
      </c>
      <c r="F6" s="16" t="s">
        <v>86</v>
      </c>
      <c r="G6" s="16" t="s">
        <v>54</v>
      </c>
      <c r="H6" s="16" t="s">
        <v>23</v>
      </c>
      <c r="I6" s="16">
        <v>8</v>
      </c>
      <c r="J6" s="17"/>
      <c r="K6" s="20" t="s">
        <v>89</v>
      </c>
      <c r="L6" s="17">
        <v>12000</v>
      </c>
      <c r="M6" s="16" t="s">
        <v>25</v>
      </c>
      <c r="N6" s="16" t="s">
        <v>91</v>
      </c>
      <c r="O6" s="7" t="str">
        <f t="shared" si="0"/>
        <v>پیش فاکتور</v>
      </c>
      <c r="P6" s="17">
        <v>12000</v>
      </c>
      <c r="Q6" s="17">
        <v>1070000</v>
      </c>
      <c r="R6" s="8">
        <f t="shared" si="1"/>
        <v>14124000000</v>
      </c>
      <c r="S6" s="18">
        <v>0.1</v>
      </c>
      <c r="T6" s="8">
        <f t="shared" si="2"/>
        <v>1177000</v>
      </c>
      <c r="U6" s="7" t="str">
        <f t="shared" si="3"/>
        <v xml:space="preserve">توافقی </v>
      </c>
      <c r="V6" s="19" t="s">
        <v>2516</v>
      </c>
      <c r="W6" s="16" t="s">
        <v>91</v>
      </c>
      <c r="X6" s="16">
        <v>89</v>
      </c>
      <c r="Y6" s="16" t="s">
        <v>97</v>
      </c>
      <c r="Z6" s="7" t="str">
        <f t="shared" si="4"/>
        <v>تسویه شد</v>
      </c>
      <c r="AA6" s="20" t="s">
        <v>92</v>
      </c>
      <c r="AB6" s="7">
        <f>IF(AA6="","",DATEDIF(VLOOKUP(N6,List!CK:CL,2,0),VLOOKUP(AA6,List!CK:CL,2,0),$AB$2))</f>
        <v>7</v>
      </c>
      <c r="AC6" s="16">
        <v>22</v>
      </c>
      <c r="AD6" s="16">
        <v>24</v>
      </c>
      <c r="AE6" s="17">
        <v>12000</v>
      </c>
      <c r="AF6" s="9" t="str">
        <f t="shared" si="6"/>
        <v>100</v>
      </c>
      <c r="AG6" s="16">
        <v>100</v>
      </c>
      <c r="AH6" s="9">
        <f t="shared" si="7"/>
        <v>100</v>
      </c>
      <c r="AI6" s="9">
        <f t="shared" si="8"/>
        <v>100</v>
      </c>
      <c r="AJ6" s="7">
        <f>IF(E6="","",VLOOKUP(E6,Cover!AF:AG,2,0))</f>
        <v>25</v>
      </c>
      <c r="AK6" s="32" t="str">
        <f t="shared" si="9"/>
        <v>1404/02/21</v>
      </c>
      <c r="AL6" s="178" t="str">
        <f t="shared" si="10"/>
        <v>1404/02</v>
      </c>
      <c r="AM6" s="178">
        <f t="shared" si="11"/>
        <v>0</v>
      </c>
      <c r="AN6" s="178" t="str">
        <f t="shared" si="12"/>
        <v>زودتر از حد انتظار</v>
      </c>
    </row>
    <row r="7" spans="1:42">
      <c r="A7" s="1" t="str">
        <f t="shared" si="5"/>
        <v/>
      </c>
      <c r="B7" s="63" t="b">
        <f>IF(E7="","",IF(E7=Trend!$D$5,COUNT($B$3:B6)+1))</f>
        <v>0</v>
      </c>
      <c r="C7" s="63" t="b">
        <f>IF(E7="","",IF(AN7=Deviation!$E$2,COUNT($C$3:C6)+1))</f>
        <v>0</v>
      </c>
      <c r="D7" s="7">
        <f>IF(E7&lt;&gt;"",SUBTOTAL(3,$E$4:E7),"")</f>
        <v>4</v>
      </c>
      <c r="E7" s="16" t="s">
        <v>271</v>
      </c>
      <c r="F7" s="16" t="s">
        <v>86</v>
      </c>
      <c r="G7" s="16" t="s">
        <v>54</v>
      </c>
      <c r="H7" s="16" t="s">
        <v>23</v>
      </c>
      <c r="I7" s="16">
        <v>28</v>
      </c>
      <c r="J7" s="17"/>
      <c r="K7" s="20">
        <v>45791</v>
      </c>
      <c r="L7" s="17">
        <v>20000</v>
      </c>
      <c r="M7" s="16" t="s">
        <v>25</v>
      </c>
      <c r="N7" s="16" t="s">
        <v>154</v>
      </c>
      <c r="O7" s="7" t="str">
        <f t="shared" si="0"/>
        <v>پیش فاکتور</v>
      </c>
      <c r="P7" s="17">
        <v>20000</v>
      </c>
      <c r="Q7" s="17">
        <v>1030000</v>
      </c>
      <c r="R7" s="8">
        <f t="shared" si="1"/>
        <v>22660000000</v>
      </c>
      <c r="S7" s="18">
        <v>0.1</v>
      </c>
      <c r="T7" s="8">
        <f t="shared" si="2"/>
        <v>1133000</v>
      </c>
      <c r="U7" s="7" t="str">
        <f t="shared" si="3"/>
        <v xml:space="preserve">توافقی </v>
      </c>
      <c r="V7" s="19" t="s">
        <v>2517</v>
      </c>
      <c r="W7" s="16" t="s">
        <v>93</v>
      </c>
      <c r="X7" s="16">
        <v>158</v>
      </c>
      <c r="Y7" s="16" t="s">
        <v>93</v>
      </c>
      <c r="Z7" s="7" t="str">
        <f t="shared" si="4"/>
        <v>تسویه شد</v>
      </c>
      <c r="AA7" s="20" t="s">
        <v>715</v>
      </c>
      <c r="AB7" s="7">
        <f>IF(AA7="","",DATEDIF(VLOOKUP(N7,List!CK:CL,2,0),VLOOKUP(AA7,List!CK:CL,2,0),$AB$2))</f>
        <v>13</v>
      </c>
      <c r="AC7" s="16">
        <v>41</v>
      </c>
      <c r="AD7" s="16">
        <v>41</v>
      </c>
      <c r="AE7" s="17">
        <v>20000</v>
      </c>
      <c r="AF7" s="9" t="str">
        <f t="shared" si="6"/>
        <v>100</v>
      </c>
      <c r="AG7" s="16">
        <v>100</v>
      </c>
      <c r="AH7" s="9">
        <f t="shared" si="7"/>
        <v>100</v>
      </c>
      <c r="AI7" s="9">
        <f t="shared" si="8"/>
        <v>100</v>
      </c>
      <c r="AJ7" s="7">
        <f>IF(E7="","",VLOOKUP(E7,Cover!AF:AG,2,0))</f>
        <v>25</v>
      </c>
      <c r="AK7" s="32" t="str">
        <f t="shared" si="9"/>
        <v>1404/03/15</v>
      </c>
      <c r="AL7" s="178" t="str">
        <f t="shared" si="10"/>
        <v>1404/03</v>
      </c>
      <c r="AM7" s="178">
        <f t="shared" si="11"/>
        <v>0</v>
      </c>
      <c r="AN7" s="178" t="str">
        <f t="shared" si="12"/>
        <v>زودتر از حد انتظار</v>
      </c>
    </row>
    <row r="8" spans="1:42">
      <c r="A8" s="1" t="str">
        <f t="shared" si="5"/>
        <v/>
      </c>
      <c r="B8" s="63">
        <f>IF(E8="","",IF(E8=Trend!$D$5,COUNT($B$3:B7)+1))</f>
        <v>1</v>
      </c>
      <c r="C8" s="63" t="b">
        <f>IF(E8="","",IF(AN8=Deviation!$E$2,COUNT($C$3:C7)+1))</f>
        <v>0</v>
      </c>
      <c r="D8" s="7">
        <f>IF(E8&lt;&gt;"",SUBTOTAL(3,$E$4:E8),"")</f>
        <v>5</v>
      </c>
      <c r="E8" s="16" t="s">
        <v>219</v>
      </c>
      <c r="F8" s="16" t="s">
        <v>53</v>
      </c>
      <c r="G8" s="16" t="s">
        <v>63</v>
      </c>
      <c r="H8" s="16" t="s">
        <v>23</v>
      </c>
      <c r="I8" s="16">
        <v>8</v>
      </c>
      <c r="J8" s="17"/>
      <c r="K8" s="20" t="s">
        <v>89</v>
      </c>
      <c r="L8" s="17">
        <v>4000</v>
      </c>
      <c r="M8" s="16" t="s">
        <v>25</v>
      </c>
      <c r="N8" s="16" t="s">
        <v>80</v>
      </c>
      <c r="O8" s="7" t="str">
        <f t="shared" si="0"/>
        <v>پیش فاکتور</v>
      </c>
      <c r="P8" s="17">
        <v>40000</v>
      </c>
      <c r="Q8" s="17">
        <v>2890000</v>
      </c>
      <c r="R8" s="8">
        <f t="shared" si="1"/>
        <v>127160000000</v>
      </c>
      <c r="S8" s="18">
        <v>0.1</v>
      </c>
      <c r="T8" s="8">
        <f t="shared" si="2"/>
        <v>3179000</v>
      </c>
      <c r="U8" s="7" t="str">
        <f t="shared" si="3"/>
        <v xml:space="preserve">توافقی </v>
      </c>
      <c r="V8" s="19" t="s">
        <v>2518</v>
      </c>
      <c r="W8" s="16" t="s">
        <v>98</v>
      </c>
      <c r="X8" s="16">
        <v>95</v>
      </c>
      <c r="Y8" s="16" t="s">
        <v>125</v>
      </c>
      <c r="Z8" s="7" t="str">
        <f t="shared" si="4"/>
        <v>تسویه شد</v>
      </c>
      <c r="AA8" s="20" t="s">
        <v>99</v>
      </c>
      <c r="AB8" s="7">
        <f>IF(AA8="","",DATEDIF(VLOOKUP(N8,List!CK:CL,2,0),VLOOKUP(AA8,List!CK:CL,2,0),$AB$2))</f>
        <v>14</v>
      </c>
      <c r="AC8" s="16">
        <v>30</v>
      </c>
      <c r="AD8" s="16">
        <v>33</v>
      </c>
      <c r="AE8" s="17">
        <v>4000</v>
      </c>
      <c r="AF8" s="9" t="str">
        <f t="shared" si="6"/>
        <v>100</v>
      </c>
      <c r="AG8" s="16">
        <v>100</v>
      </c>
      <c r="AH8" s="9">
        <f t="shared" si="7"/>
        <v>100</v>
      </c>
      <c r="AI8" s="9">
        <f t="shared" si="8"/>
        <v>100</v>
      </c>
      <c r="AJ8" s="7">
        <f>IF(E8="","",VLOOKUP(E8,Cover!AF:AG,2,0))</f>
        <v>14</v>
      </c>
      <c r="AK8" s="32" t="str">
        <f t="shared" si="9"/>
        <v>1404/02/30</v>
      </c>
      <c r="AL8" s="178" t="str">
        <f t="shared" si="10"/>
        <v>1404/02</v>
      </c>
      <c r="AM8" s="178">
        <f t="shared" si="11"/>
        <v>0</v>
      </c>
      <c r="AN8" s="178" t="str">
        <f t="shared" si="12"/>
        <v>زودتر از حد انتظار</v>
      </c>
    </row>
    <row r="9" spans="1:42">
      <c r="A9" s="1" t="str">
        <f t="shared" si="5"/>
        <v/>
      </c>
      <c r="B9" s="63" t="b">
        <f>IF(E9="","",IF(E9=Trend!$D$5,COUNT($B$3:B8)+1))</f>
        <v>0</v>
      </c>
      <c r="C9" s="63" t="b">
        <f>IF(E9="","",IF(AN9=Deviation!$E$2,COUNT($C$3:C8)+1))</f>
        <v>0</v>
      </c>
      <c r="D9" s="7">
        <f>IF(E9&lt;&gt;"",SUBTOTAL(3,$E$4:E9),"")</f>
        <v>6</v>
      </c>
      <c r="E9" s="16" t="s">
        <v>264</v>
      </c>
      <c r="F9" s="16" t="s">
        <v>51</v>
      </c>
      <c r="G9" s="16" t="s">
        <v>63</v>
      </c>
      <c r="H9" s="16" t="s">
        <v>23</v>
      </c>
      <c r="I9" s="16">
        <v>8</v>
      </c>
      <c r="J9" s="17"/>
      <c r="K9" s="20" t="s">
        <v>89</v>
      </c>
      <c r="L9" s="17">
        <v>3000</v>
      </c>
      <c r="M9" s="16" t="s">
        <v>25</v>
      </c>
      <c r="N9" s="16" t="s">
        <v>90</v>
      </c>
      <c r="O9" s="7" t="str">
        <f t="shared" si="0"/>
        <v>پیش فاکتور</v>
      </c>
      <c r="P9" s="17">
        <v>3000</v>
      </c>
      <c r="Q9" s="17">
        <v>1220000</v>
      </c>
      <c r="R9" s="8">
        <f t="shared" si="1"/>
        <v>4026000000</v>
      </c>
      <c r="S9" s="18">
        <v>0.1</v>
      </c>
      <c r="T9" s="8">
        <f t="shared" si="2"/>
        <v>1342000</v>
      </c>
      <c r="U9" s="7" t="str">
        <f t="shared" si="3"/>
        <v xml:space="preserve">توافقی </v>
      </c>
      <c r="V9" s="19" t="s">
        <v>2519</v>
      </c>
      <c r="W9" s="16" t="s">
        <v>100</v>
      </c>
      <c r="X9" s="16">
        <v>41</v>
      </c>
      <c r="Y9" s="16" t="s">
        <v>83</v>
      </c>
      <c r="Z9" s="7" t="str">
        <f t="shared" si="4"/>
        <v>تسویه شد</v>
      </c>
      <c r="AA9" s="20" t="s">
        <v>115</v>
      </c>
      <c r="AB9" s="7">
        <f>IF(AA9="","",DATEDIF(VLOOKUP(N9,List!CK:CL,2,0),VLOOKUP(AA9,List!CK:CL,2,0),$AB$2))</f>
        <v>8</v>
      </c>
      <c r="AC9" s="16">
        <v>17</v>
      </c>
      <c r="AD9" s="16">
        <v>17</v>
      </c>
      <c r="AE9" s="17">
        <v>3000</v>
      </c>
      <c r="AF9" s="9" t="str">
        <f t="shared" si="6"/>
        <v>100</v>
      </c>
      <c r="AG9" s="16">
        <v>100</v>
      </c>
      <c r="AH9" s="9">
        <f t="shared" si="7"/>
        <v>100</v>
      </c>
      <c r="AI9" s="9">
        <f t="shared" si="8"/>
        <v>100</v>
      </c>
      <c r="AJ9" s="7">
        <f>IF(E9="","",VLOOKUP(E9,Cover!AF:AG,2,0))</f>
        <v>15</v>
      </c>
      <c r="AK9" s="32" t="str">
        <f t="shared" si="9"/>
        <v>1404/02/06</v>
      </c>
      <c r="AL9" s="178" t="str">
        <f t="shared" si="10"/>
        <v>1404/02</v>
      </c>
      <c r="AM9" s="178">
        <f t="shared" si="11"/>
        <v>0</v>
      </c>
      <c r="AN9" s="178" t="str">
        <f t="shared" si="12"/>
        <v>زودتر از حد انتظار</v>
      </c>
    </row>
    <row r="10" spans="1:42">
      <c r="A10" s="1" t="str">
        <f t="shared" si="5"/>
        <v/>
      </c>
      <c r="B10" s="63" t="b">
        <f>IF(E10="","",IF(E10=Trend!$D$5,COUNT($B$3:B9)+1))</f>
        <v>0</v>
      </c>
      <c r="C10" s="63" t="b">
        <f>IF(E10="","",IF(AN10=Deviation!$E$2,COUNT($C$3:C9)+1))</f>
        <v>0</v>
      </c>
      <c r="D10" s="7">
        <f>IF(E10&lt;&gt;"",SUBTOTAL(3,$E$4:E10),"")</f>
        <v>7</v>
      </c>
      <c r="E10" s="16" t="s">
        <v>194</v>
      </c>
      <c r="F10" s="16" t="s">
        <v>44</v>
      </c>
      <c r="G10" s="16" t="s">
        <v>63</v>
      </c>
      <c r="H10" s="16" t="s">
        <v>23</v>
      </c>
      <c r="I10" s="16">
        <v>28</v>
      </c>
      <c r="J10" s="17"/>
      <c r="K10" s="20">
        <v>45791</v>
      </c>
      <c r="L10" s="17">
        <v>5579</v>
      </c>
      <c r="M10" s="16" t="s">
        <v>25</v>
      </c>
      <c r="N10" s="16" t="s">
        <v>704</v>
      </c>
      <c r="O10" s="7" t="str">
        <f t="shared" si="0"/>
        <v>پیش فاکتور</v>
      </c>
      <c r="P10" s="17">
        <v>5579</v>
      </c>
      <c r="Q10" s="17">
        <v>1160000</v>
      </c>
      <c r="R10" s="8">
        <f t="shared" si="1"/>
        <v>7118804000</v>
      </c>
      <c r="S10" s="18">
        <v>0.1</v>
      </c>
      <c r="T10" s="8">
        <f t="shared" si="2"/>
        <v>1276000</v>
      </c>
      <c r="U10" s="7" t="str">
        <f t="shared" si="3"/>
        <v xml:space="preserve">توافقی </v>
      </c>
      <c r="V10" s="19" t="s">
        <v>2520</v>
      </c>
      <c r="W10" s="16" t="s">
        <v>101</v>
      </c>
      <c r="X10" s="16">
        <v>201</v>
      </c>
      <c r="Y10" s="16" t="s">
        <v>161</v>
      </c>
      <c r="Z10" s="7" t="str">
        <f t="shared" si="4"/>
        <v>تسویه شد</v>
      </c>
      <c r="AA10" s="20" t="s">
        <v>94</v>
      </c>
      <c r="AB10" s="7">
        <f>IF(AA10="","",DATEDIF(VLOOKUP(N10,List!CK:CL,2,0),VLOOKUP(AA10,List!CK:CL,2,0),$AB$2))</f>
        <v>11</v>
      </c>
      <c r="AC10" s="16">
        <v>34</v>
      </c>
      <c r="AD10" s="16">
        <v>38</v>
      </c>
      <c r="AE10" s="17">
        <v>5579</v>
      </c>
      <c r="AF10" s="9" t="str">
        <f t="shared" si="6"/>
        <v>100</v>
      </c>
      <c r="AG10" s="16">
        <v>100</v>
      </c>
      <c r="AH10" s="9">
        <f t="shared" si="7"/>
        <v>100</v>
      </c>
      <c r="AI10" s="9">
        <f t="shared" si="8"/>
        <v>100</v>
      </c>
      <c r="AJ10" s="7">
        <f>IF(E10="","",VLOOKUP(E10,Cover!AF:AG,2,0))</f>
        <v>35</v>
      </c>
      <c r="AK10" s="32" t="str">
        <f t="shared" si="9"/>
        <v>1404/03/08</v>
      </c>
      <c r="AL10" s="178" t="str">
        <f t="shared" si="10"/>
        <v>1404/03</v>
      </c>
      <c r="AM10" s="178">
        <f t="shared" si="11"/>
        <v>0</v>
      </c>
      <c r="AN10" s="178" t="str">
        <f t="shared" si="12"/>
        <v>زودتر از حد انتظار</v>
      </c>
    </row>
    <row r="11" spans="1:42">
      <c r="A11" s="1" t="str">
        <f t="shared" si="5"/>
        <v/>
      </c>
      <c r="B11" s="63" t="b">
        <f>IF(E11="","",IF(E11=Trend!$D$5,COUNT($B$3:B10)+1))</f>
        <v>0</v>
      </c>
      <c r="C11" s="63" t="b">
        <f>IF(E11="","",IF(AN11=Deviation!$E$2,COUNT($C$3:C10)+1))</f>
        <v>0</v>
      </c>
      <c r="D11" s="7">
        <f>IF(E11&lt;&gt;"",SUBTOTAL(3,$E$4:E11),"")</f>
        <v>8</v>
      </c>
      <c r="E11" s="16" t="s">
        <v>106</v>
      </c>
      <c r="F11" s="16" t="s">
        <v>152</v>
      </c>
      <c r="G11" s="16" t="s">
        <v>153</v>
      </c>
      <c r="H11" s="16" t="s">
        <v>23</v>
      </c>
      <c r="I11" s="16">
        <v>28</v>
      </c>
      <c r="J11" s="17">
        <v>68399092</v>
      </c>
      <c r="K11" s="20">
        <v>45791</v>
      </c>
      <c r="L11" s="17">
        <v>24000</v>
      </c>
      <c r="M11" s="16" t="s">
        <v>25</v>
      </c>
      <c r="N11" s="16" t="s">
        <v>99</v>
      </c>
      <c r="O11" s="7" t="str">
        <f t="shared" si="0"/>
        <v>پیش فاکتور</v>
      </c>
      <c r="P11" s="17">
        <v>24000</v>
      </c>
      <c r="Q11" s="17">
        <v>780199</v>
      </c>
      <c r="R11" s="8">
        <f t="shared" si="1"/>
        <v>20665652692</v>
      </c>
      <c r="S11" s="18">
        <v>0.1</v>
      </c>
      <c r="T11" s="8">
        <f t="shared" si="2"/>
        <v>861068.86216666666</v>
      </c>
      <c r="U11" s="7" t="str">
        <f t="shared" si="3"/>
        <v xml:space="preserve">توافقی </v>
      </c>
      <c r="V11" s="19" t="s">
        <v>2521</v>
      </c>
      <c r="W11" s="16" t="s">
        <v>99</v>
      </c>
      <c r="X11" s="16" t="s">
        <v>2522</v>
      </c>
      <c r="Y11" s="16" t="s">
        <v>99</v>
      </c>
      <c r="Z11" s="7" t="str">
        <f t="shared" si="4"/>
        <v>تسویه شد</v>
      </c>
      <c r="AA11" s="20" t="s">
        <v>119</v>
      </c>
      <c r="AB11" s="7">
        <f>IF(AA11="","",DATEDIF(VLOOKUP(N11,List!CK:CL,2,0),VLOOKUP(AA11,List!CK:CL,2,0),$AB$2))</f>
        <v>12</v>
      </c>
      <c r="AC11" s="16">
        <v>36</v>
      </c>
      <c r="AD11" s="16">
        <v>40</v>
      </c>
      <c r="AE11" s="17">
        <v>23930</v>
      </c>
      <c r="AF11" s="9">
        <f t="shared" si="6"/>
        <v>99.708333333333329</v>
      </c>
      <c r="AG11" s="16">
        <v>100</v>
      </c>
      <c r="AH11" s="9">
        <f t="shared" si="7"/>
        <v>100</v>
      </c>
      <c r="AI11" s="9">
        <f t="shared" si="8"/>
        <v>99.902777777777771</v>
      </c>
      <c r="AJ11" s="7">
        <f>IF(E11="","",VLOOKUP(E11,Cover!AF:AG,2,0))</f>
        <v>30</v>
      </c>
      <c r="AK11" s="32" t="str">
        <f t="shared" si="9"/>
        <v>1404/03/13</v>
      </c>
      <c r="AL11" s="178" t="str">
        <f t="shared" si="10"/>
        <v>1404/03</v>
      </c>
      <c r="AM11" s="178">
        <f t="shared" si="11"/>
        <v>0</v>
      </c>
      <c r="AN11" s="178" t="str">
        <f t="shared" si="12"/>
        <v>زودتر از حد انتظار</v>
      </c>
    </row>
    <row r="12" spans="1:42">
      <c r="A12" s="1" t="str">
        <f t="shared" si="5"/>
        <v/>
      </c>
      <c r="B12" s="63" t="b">
        <f>IF(E12="","",IF(E12=Trend!$D$5,COUNT($B$3:B11)+1))</f>
        <v>0</v>
      </c>
      <c r="C12" s="63" t="b">
        <f>IF(E12="","",IF(AN12=Deviation!$E$2,COUNT($C$3:C11)+1))</f>
        <v>0</v>
      </c>
      <c r="D12" s="7">
        <f>IF(E12&lt;&gt;"",SUBTOTAL(3,$E$4:E12),"")</f>
        <v>9</v>
      </c>
      <c r="E12" s="16" t="s">
        <v>106</v>
      </c>
      <c r="F12" s="16" t="s">
        <v>152</v>
      </c>
      <c r="G12" s="16" t="s">
        <v>153</v>
      </c>
      <c r="H12" s="16" t="s">
        <v>23</v>
      </c>
      <c r="I12" s="16">
        <v>8</v>
      </c>
      <c r="J12" s="17">
        <v>74376482</v>
      </c>
      <c r="K12" s="20" t="s">
        <v>89</v>
      </c>
      <c r="L12" s="17">
        <v>24000</v>
      </c>
      <c r="M12" s="16" t="s">
        <v>25</v>
      </c>
      <c r="N12" s="16" t="s">
        <v>115</v>
      </c>
      <c r="O12" s="7" t="str">
        <f t="shared" si="0"/>
        <v>پیش فاکتور</v>
      </c>
      <c r="P12" s="17">
        <v>24000</v>
      </c>
      <c r="Q12" s="17">
        <v>917044</v>
      </c>
      <c r="R12" s="8">
        <f t="shared" si="1"/>
        <v>24284338082</v>
      </c>
      <c r="S12" s="18">
        <v>0.1</v>
      </c>
      <c r="T12" s="8">
        <f t="shared" si="2"/>
        <v>1011847.4200833334</v>
      </c>
      <c r="U12" s="7" t="str">
        <f t="shared" si="3"/>
        <v xml:space="preserve">توافقی </v>
      </c>
      <c r="V12" s="19" t="s">
        <v>2523</v>
      </c>
      <c r="W12" s="16" t="s">
        <v>115</v>
      </c>
      <c r="X12" s="16" t="s">
        <v>2524</v>
      </c>
      <c r="Y12" s="16" t="s">
        <v>120</v>
      </c>
      <c r="Z12" s="7" t="str">
        <f t="shared" si="4"/>
        <v>تسویه شد</v>
      </c>
      <c r="AA12" s="20" t="s">
        <v>693</v>
      </c>
      <c r="AB12" s="7">
        <f>IF(AA12="","",DATEDIF(VLOOKUP(N12,List!CK:CL,2,0),VLOOKUP(AA12,List!CK:CL,2,0),$AB$2))</f>
        <v>4</v>
      </c>
      <c r="AC12" s="16">
        <v>23</v>
      </c>
      <c r="AD12" s="16">
        <v>25</v>
      </c>
      <c r="AE12" s="17">
        <v>24030</v>
      </c>
      <c r="AF12" s="9" t="str">
        <f t="shared" si="6"/>
        <v>100</v>
      </c>
      <c r="AG12" s="16">
        <v>100</v>
      </c>
      <c r="AH12" s="9">
        <f t="shared" si="7"/>
        <v>100</v>
      </c>
      <c r="AI12" s="9">
        <f t="shared" si="8"/>
        <v>100</v>
      </c>
      <c r="AJ12" s="7">
        <f>IF(E12="","",VLOOKUP(E12,Cover!AF:AG,2,0))</f>
        <v>30</v>
      </c>
      <c r="AK12" s="32" t="str">
        <f t="shared" si="9"/>
        <v>1404/02/14</v>
      </c>
      <c r="AL12" s="178" t="str">
        <f t="shared" si="10"/>
        <v>1404/02</v>
      </c>
      <c r="AM12" s="178">
        <f t="shared" si="11"/>
        <v>0</v>
      </c>
      <c r="AN12" s="178" t="str">
        <f t="shared" si="12"/>
        <v>زودتر از حد انتظار</v>
      </c>
    </row>
    <row r="13" spans="1:42">
      <c r="A13" s="1" t="str">
        <f t="shared" si="5"/>
        <v/>
      </c>
      <c r="B13" s="63" t="b">
        <f>IF(E13="","",IF(E13=Trend!$D$5,COUNT($B$3:B12)+1))</f>
        <v>0</v>
      </c>
      <c r="C13" s="63" t="b">
        <f>IF(E13="","",IF(AN13=Deviation!$E$2,COUNT($C$3:C12)+1))</f>
        <v>0</v>
      </c>
      <c r="D13" s="7">
        <f>IF(E13&lt;&gt;"",SUBTOTAL(3,$E$4:E13),"")</f>
        <v>10</v>
      </c>
      <c r="E13" s="16" t="s">
        <v>34</v>
      </c>
      <c r="F13" s="16" t="s">
        <v>59</v>
      </c>
      <c r="G13" s="16" t="s">
        <v>63</v>
      </c>
      <c r="H13" s="16" t="s">
        <v>23</v>
      </c>
      <c r="I13" s="16">
        <v>8</v>
      </c>
      <c r="J13" s="17"/>
      <c r="K13" s="20" t="s">
        <v>89</v>
      </c>
      <c r="L13" s="17">
        <v>20460</v>
      </c>
      <c r="M13" s="16" t="s">
        <v>25</v>
      </c>
      <c r="N13" s="16" t="s">
        <v>139</v>
      </c>
      <c r="O13" s="7" t="str">
        <f t="shared" si="0"/>
        <v>پیش فاکتور</v>
      </c>
      <c r="P13" s="17">
        <v>20460</v>
      </c>
      <c r="Q13" s="17">
        <v>40900</v>
      </c>
      <c r="R13" s="8">
        <f t="shared" si="1"/>
        <v>920495400</v>
      </c>
      <c r="S13" s="18">
        <v>0.1</v>
      </c>
      <c r="T13" s="8">
        <f t="shared" si="2"/>
        <v>44990</v>
      </c>
      <c r="U13" s="7" t="str">
        <f t="shared" si="3"/>
        <v xml:space="preserve">توافقی </v>
      </c>
      <c r="V13" s="19" t="s">
        <v>2525</v>
      </c>
      <c r="W13" s="16" t="s">
        <v>83</v>
      </c>
      <c r="X13" s="16">
        <v>90</v>
      </c>
      <c r="Y13" s="16" t="s">
        <v>124</v>
      </c>
      <c r="Z13" s="7" t="str">
        <f t="shared" si="4"/>
        <v>تسویه شد</v>
      </c>
      <c r="AA13" s="20" t="s">
        <v>83</v>
      </c>
      <c r="AB13" s="7">
        <f>IF(AA13="","",DATEDIF(VLOOKUP(N13,List!CK:CL,2,0),VLOOKUP(AA13,List!CK:CL,2,0),$AB$2))</f>
        <v>5</v>
      </c>
      <c r="AC13" s="16">
        <v>11</v>
      </c>
      <c r="AD13" s="16">
        <v>11</v>
      </c>
      <c r="AE13" s="17">
        <v>20460</v>
      </c>
      <c r="AF13" s="9" t="str">
        <f t="shared" si="6"/>
        <v>100</v>
      </c>
      <c r="AG13" s="16">
        <v>100</v>
      </c>
      <c r="AH13" s="9">
        <f t="shared" si="7"/>
        <v>100</v>
      </c>
      <c r="AI13" s="9">
        <f t="shared" si="8"/>
        <v>100</v>
      </c>
      <c r="AJ13" s="7">
        <f>IF(E13="","",VLOOKUP(E13,Cover!AF:AG,2,0))</f>
        <v>8</v>
      </c>
      <c r="AK13" s="32" t="str">
        <f t="shared" si="9"/>
        <v>1404/01/29</v>
      </c>
      <c r="AL13" s="178" t="str">
        <f t="shared" si="10"/>
        <v>1404/01</v>
      </c>
      <c r="AM13" s="178">
        <f t="shared" si="11"/>
        <v>0</v>
      </c>
      <c r="AN13" s="178" t="str">
        <f t="shared" si="12"/>
        <v>زودتر از حد انتظار</v>
      </c>
    </row>
    <row r="14" spans="1:42">
      <c r="A14" s="1" t="str">
        <f t="shared" si="5"/>
        <v/>
      </c>
      <c r="B14" s="63" t="b">
        <f>IF(E14="","",IF(E14=Trend!$D$5,COUNT($B$3:B13)+1))</f>
        <v>0</v>
      </c>
      <c r="C14" s="63" t="b">
        <f>IF(E14="","",IF(AN14=Deviation!$E$2,COUNT($C$3:C13)+1))</f>
        <v>0</v>
      </c>
      <c r="D14" s="7">
        <f>IF(E14&lt;&gt;"",SUBTOTAL(3,$E$4:E14),"")</f>
        <v>11</v>
      </c>
      <c r="E14" s="16" t="s">
        <v>34</v>
      </c>
      <c r="F14" s="16" t="s">
        <v>59</v>
      </c>
      <c r="G14" s="16" t="s">
        <v>63</v>
      </c>
      <c r="H14" s="16" t="s">
        <v>23</v>
      </c>
      <c r="I14" s="16">
        <v>8</v>
      </c>
      <c r="J14" s="17"/>
      <c r="K14" s="20" t="s">
        <v>89</v>
      </c>
      <c r="L14" s="17">
        <v>20030</v>
      </c>
      <c r="M14" s="16" t="s">
        <v>25</v>
      </c>
      <c r="N14" s="16" t="s">
        <v>691</v>
      </c>
      <c r="O14" s="7" t="str">
        <f t="shared" si="0"/>
        <v>پیش فاکتور</v>
      </c>
      <c r="P14" s="17">
        <v>20030</v>
      </c>
      <c r="Q14" s="17">
        <v>40900</v>
      </c>
      <c r="R14" s="8">
        <f t="shared" si="1"/>
        <v>901149700</v>
      </c>
      <c r="S14" s="18">
        <v>0.1</v>
      </c>
      <c r="T14" s="8">
        <f t="shared" si="2"/>
        <v>44990</v>
      </c>
      <c r="U14" s="7" t="str">
        <f t="shared" si="3"/>
        <v xml:space="preserve">توافقی </v>
      </c>
      <c r="V14" s="19" t="s">
        <v>2526</v>
      </c>
      <c r="W14" s="16" t="s">
        <v>125</v>
      </c>
      <c r="X14" s="16">
        <v>94</v>
      </c>
      <c r="Y14" s="16" t="s">
        <v>125</v>
      </c>
      <c r="Z14" s="7" t="str">
        <f t="shared" si="4"/>
        <v>تسویه شد</v>
      </c>
      <c r="AA14" s="20" t="s">
        <v>126</v>
      </c>
      <c r="AB14" s="7">
        <f>IF(AA14="","",DATEDIF(VLOOKUP(N14,List!CK:CL,2,0),VLOOKUP(AA14,List!CK:CL,2,0),$AB$2))</f>
        <v>4</v>
      </c>
      <c r="AC14" s="16">
        <v>18</v>
      </c>
      <c r="AD14" s="16">
        <v>18</v>
      </c>
      <c r="AE14" s="17">
        <v>20030</v>
      </c>
      <c r="AF14" s="9" t="str">
        <f t="shared" si="6"/>
        <v>100</v>
      </c>
      <c r="AG14" s="16">
        <v>100</v>
      </c>
      <c r="AH14" s="9">
        <f t="shared" si="7"/>
        <v>100</v>
      </c>
      <c r="AI14" s="9">
        <f t="shared" si="8"/>
        <v>100</v>
      </c>
      <c r="AJ14" s="7">
        <f>IF(E14="","",VLOOKUP(E14,Cover!AF:AG,2,0))</f>
        <v>8</v>
      </c>
      <c r="AK14" s="32" t="str">
        <f t="shared" si="9"/>
        <v>1404/02/13</v>
      </c>
      <c r="AL14" s="178" t="str">
        <f t="shared" si="10"/>
        <v>1404/02</v>
      </c>
      <c r="AM14" s="178">
        <f t="shared" si="11"/>
        <v>0</v>
      </c>
      <c r="AN14" s="178" t="str">
        <f t="shared" si="12"/>
        <v>زودتر از حد انتظار</v>
      </c>
    </row>
    <row r="15" spans="1:42">
      <c r="A15" s="1" t="str">
        <f t="shared" si="5"/>
        <v/>
      </c>
      <c r="B15" s="63" t="b">
        <f>IF(E15="","",IF(E15=Trend!$D$5,COUNT($B$3:B14)+1))</f>
        <v>0</v>
      </c>
      <c r="C15" s="63" t="b">
        <f>IF(E15="","",IF(AN15=Deviation!$E$2,COUNT($C$3:C14)+1))</f>
        <v>0</v>
      </c>
      <c r="D15" s="7">
        <f>IF(E15&lt;&gt;"",SUBTOTAL(3,$E$4:E15),"")</f>
        <v>12</v>
      </c>
      <c r="E15" s="16" t="s">
        <v>266</v>
      </c>
      <c r="F15" s="16" t="s">
        <v>148</v>
      </c>
      <c r="G15" s="16" t="s">
        <v>151</v>
      </c>
      <c r="H15" s="16" t="s">
        <v>23</v>
      </c>
      <c r="I15" s="16">
        <v>28</v>
      </c>
      <c r="J15" s="17"/>
      <c r="K15" s="20">
        <v>45791</v>
      </c>
      <c r="L15" s="17">
        <v>20240</v>
      </c>
      <c r="M15" s="16" t="s">
        <v>25</v>
      </c>
      <c r="N15" s="16" t="s">
        <v>129</v>
      </c>
      <c r="O15" s="7" t="str">
        <f t="shared" si="0"/>
        <v>پیش فاکتور</v>
      </c>
      <c r="P15" s="17">
        <v>20240</v>
      </c>
      <c r="Q15" s="17">
        <v>49000</v>
      </c>
      <c r="R15" s="8">
        <f t="shared" si="1"/>
        <v>1090936000</v>
      </c>
      <c r="S15" s="18">
        <v>0.1</v>
      </c>
      <c r="T15" s="8">
        <f t="shared" si="2"/>
        <v>53900</v>
      </c>
      <c r="U15" s="7" t="str">
        <f t="shared" si="3"/>
        <v xml:space="preserve">توافقی </v>
      </c>
      <c r="V15" s="19" t="s">
        <v>2527</v>
      </c>
      <c r="W15" s="16" t="s">
        <v>129</v>
      </c>
      <c r="X15" s="16">
        <v>278</v>
      </c>
      <c r="Y15" s="16" t="s">
        <v>132</v>
      </c>
      <c r="Z15" s="7" t="str">
        <f t="shared" si="4"/>
        <v>تسویه شد</v>
      </c>
      <c r="AA15" s="20" t="s">
        <v>156</v>
      </c>
      <c r="AB15" s="7">
        <f>IF(AA15="","",DATEDIF(VLOOKUP(N15,List!CK:CL,2,0),VLOOKUP(AA15,List!CK:CL,2,0),$AB$2))</f>
        <v>1</v>
      </c>
      <c r="AC15" s="16">
        <v>21</v>
      </c>
      <c r="AD15" s="16">
        <v>42</v>
      </c>
      <c r="AE15" s="17">
        <v>20240</v>
      </c>
      <c r="AF15" s="9" t="str">
        <f t="shared" si="6"/>
        <v>100</v>
      </c>
      <c r="AG15" s="16">
        <v>100</v>
      </c>
      <c r="AH15" s="9">
        <f t="shared" si="7"/>
        <v>100</v>
      </c>
      <c r="AI15" s="9">
        <f t="shared" si="8"/>
        <v>100</v>
      </c>
      <c r="AJ15" s="7">
        <f>IF(E15="","",VLOOKUP(E15,Cover!AF:AG,2,0))</f>
        <v>7</v>
      </c>
      <c r="AK15" s="32" t="str">
        <f t="shared" si="9"/>
        <v>1404/04/07</v>
      </c>
      <c r="AL15" s="178" t="str">
        <f t="shared" si="10"/>
        <v>1404/04</v>
      </c>
      <c r="AM15" s="178">
        <f t="shared" si="11"/>
        <v>0</v>
      </c>
      <c r="AN15" s="178" t="str">
        <f t="shared" si="12"/>
        <v>زودتر از حد انتظار</v>
      </c>
    </row>
    <row r="16" spans="1:42">
      <c r="A16" s="1" t="str">
        <f t="shared" si="5"/>
        <v/>
      </c>
      <c r="B16" s="63" t="b">
        <f>IF(E16="","",IF(E16=Trend!$D$5,COUNT($B$3:B15)+1))</f>
        <v>0</v>
      </c>
      <c r="C16" s="63" t="b">
        <f>IF(E16="","",IF(AN16=Deviation!$E$2,COUNT($C$3:C15)+1))</f>
        <v>0</v>
      </c>
      <c r="D16" s="7">
        <f>IF(E16&lt;&gt;"",SUBTOTAL(3,$E$4:E16),"")</f>
        <v>13</v>
      </c>
      <c r="E16" s="16" t="s">
        <v>266</v>
      </c>
      <c r="F16" s="16" t="s">
        <v>148</v>
      </c>
      <c r="G16" s="16" t="s">
        <v>151</v>
      </c>
      <c r="H16" s="16" t="s">
        <v>23</v>
      </c>
      <c r="I16" s="16">
        <v>28</v>
      </c>
      <c r="J16" s="17"/>
      <c r="K16" s="20">
        <v>45791</v>
      </c>
      <c r="L16" s="17">
        <v>21070</v>
      </c>
      <c r="M16" s="16" t="s">
        <v>25</v>
      </c>
      <c r="N16" s="16" t="s">
        <v>96</v>
      </c>
      <c r="O16" s="7" t="str">
        <f t="shared" si="0"/>
        <v>پیش فاکتور</v>
      </c>
      <c r="P16" s="17">
        <v>21070</v>
      </c>
      <c r="Q16" s="17">
        <v>49000</v>
      </c>
      <c r="R16" s="8">
        <f t="shared" ref="R16:R69" si="13">IF(Q16="","",IF(E16="پتروشیمی پارس",(P16*Q16)+(P16*Q16)*S16+J16,IF(E16="پتروشیمی تبریز",(P16*Q16)+(P16*Q16)*S16+J16,(P16*Q16)+(P16*Q16)*S16)))</f>
        <v>1135673000</v>
      </c>
      <c r="S16" s="18">
        <v>0.1</v>
      </c>
      <c r="T16" s="8">
        <f t="shared" ref="T16:T69" si="14">IF(R16="","",R16/P16)</f>
        <v>53900</v>
      </c>
      <c r="U16" s="7" t="str">
        <f t="shared" si="3"/>
        <v xml:space="preserve">توافقی </v>
      </c>
      <c r="V16" s="19" t="s">
        <v>2528</v>
      </c>
      <c r="W16" s="16" t="s">
        <v>96</v>
      </c>
      <c r="X16" s="16">
        <v>279</v>
      </c>
      <c r="Y16" s="16" t="s">
        <v>132</v>
      </c>
      <c r="Z16" s="7" t="str">
        <f t="shared" si="4"/>
        <v>تسویه شد</v>
      </c>
      <c r="AA16" s="20" t="s">
        <v>723</v>
      </c>
      <c r="AB16" s="7">
        <f>IF(AA16="","",DATEDIF(VLOOKUP(N16,List!CK:CL,2,0),VLOOKUP(AA16,List!CK:CL,2,0),$AB$2))</f>
        <v>1</v>
      </c>
      <c r="AC16" s="16">
        <v>39</v>
      </c>
      <c r="AD16" s="16">
        <v>43</v>
      </c>
      <c r="AE16" s="17">
        <v>21070</v>
      </c>
      <c r="AF16" s="9" t="str">
        <f t="shared" si="6"/>
        <v>100</v>
      </c>
      <c r="AG16" s="16">
        <v>100</v>
      </c>
      <c r="AH16" s="9">
        <f t="shared" si="7"/>
        <v>100</v>
      </c>
      <c r="AI16" s="9">
        <f t="shared" si="8"/>
        <v>100</v>
      </c>
      <c r="AJ16" s="7">
        <f>IF(E16="","",VLOOKUP(E16,Cover!AF:AG,2,0))</f>
        <v>7</v>
      </c>
      <c r="AK16" s="32" t="str">
        <f t="shared" si="9"/>
        <v>1404/04/10</v>
      </c>
      <c r="AL16" s="178" t="str">
        <f t="shared" si="10"/>
        <v>1404/04</v>
      </c>
      <c r="AM16" s="178">
        <f t="shared" si="11"/>
        <v>0</v>
      </c>
      <c r="AN16" s="178" t="str">
        <f t="shared" si="12"/>
        <v>زودتر از حد انتظار</v>
      </c>
    </row>
    <row r="17" spans="1:40">
      <c r="A17" s="1" t="str">
        <f t="shared" si="5"/>
        <v/>
      </c>
      <c r="B17" s="63" t="b">
        <f>IF(E17="","",IF(E17=Trend!$D$5,COUNT($B$3:B16)+1))</f>
        <v>0</v>
      </c>
      <c r="C17" s="63" t="b">
        <f>IF(E17="","",IF(AN17=Deviation!$E$2,COUNT($C$3:C16)+1))</f>
        <v>0</v>
      </c>
      <c r="D17" s="7">
        <f>IF(E17&lt;&gt;"",SUBTOTAL(3,$E$4:E17),"")</f>
        <v>14</v>
      </c>
      <c r="E17" s="16" t="s">
        <v>266</v>
      </c>
      <c r="F17" s="16" t="s">
        <v>148</v>
      </c>
      <c r="G17" s="16" t="s">
        <v>151</v>
      </c>
      <c r="H17" s="16" t="s">
        <v>23</v>
      </c>
      <c r="I17" s="16">
        <v>28</v>
      </c>
      <c r="J17" s="17"/>
      <c r="K17" s="20">
        <v>45791</v>
      </c>
      <c r="L17" s="17">
        <v>20490</v>
      </c>
      <c r="M17" s="16" t="s">
        <v>25</v>
      </c>
      <c r="N17" s="16" t="s">
        <v>117</v>
      </c>
      <c r="O17" s="7" t="str">
        <f t="shared" ref="O17:O77" si="15">IF(E17="","","پیش فاکتور")</f>
        <v>پیش فاکتور</v>
      </c>
      <c r="P17" s="17">
        <v>20490</v>
      </c>
      <c r="Q17" s="17">
        <v>49000</v>
      </c>
      <c r="R17" s="8">
        <f t="shared" si="13"/>
        <v>1104411000</v>
      </c>
      <c r="S17" s="18">
        <v>0.1</v>
      </c>
      <c r="T17" s="8">
        <f t="shared" si="14"/>
        <v>53900</v>
      </c>
      <c r="U17" s="7" t="str">
        <f t="shared" ref="U17:U70" si="16">IF(E17="","","توافقی ")</f>
        <v xml:space="preserve">توافقی </v>
      </c>
      <c r="V17" s="19" t="s">
        <v>2529</v>
      </c>
      <c r="W17" s="16" t="s">
        <v>117</v>
      </c>
      <c r="X17" s="16">
        <v>281</v>
      </c>
      <c r="Y17" s="16" t="s">
        <v>132</v>
      </c>
      <c r="Z17" s="7" t="str">
        <f t="shared" si="4"/>
        <v>تسویه شد</v>
      </c>
      <c r="AA17" s="20" t="s">
        <v>118</v>
      </c>
      <c r="AB17" s="7">
        <f>IF(AA17="","",DATEDIF(VLOOKUP(N17,List!CK:CL,2,0),VLOOKUP(AA17,List!CK:CL,2,0),$AB$2))</f>
        <v>1</v>
      </c>
      <c r="AC17" s="16">
        <v>43</v>
      </c>
      <c r="AD17" s="16">
        <v>47</v>
      </c>
      <c r="AE17" s="17">
        <v>20490</v>
      </c>
      <c r="AF17" s="9" t="str">
        <f t="shared" si="6"/>
        <v>100</v>
      </c>
      <c r="AG17" s="16">
        <v>100</v>
      </c>
      <c r="AH17" s="9">
        <f t="shared" si="7"/>
        <v>100</v>
      </c>
      <c r="AI17" s="9">
        <f t="shared" si="8"/>
        <v>100</v>
      </c>
      <c r="AJ17" s="7">
        <f>IF(E17="","",VLOOKUP(E17,Cover!AF:AG,2,0))</f>
        <v>7</v>
      </c>
      <c r="AK17" s="32" t="str">
        <f t="shared" si="9"/>
        <v>1404/04/18</v>
      </c>
      <c r="AL17" s="178" t="str">
        <f t="shared" si="10"/>
        <v>1404/04</v>
      </c>
      <c r="AM17" s="178">
        <f t="shared" si="11"/>
        <v>0</v>
      </c>
      <c r="AN17" s="178" t="str">
        <f t="shared" si="12"/>
        <v>زودتر از حد انتظار</v>
      </c>
    </row>
    <row r="18" spans="1:40">
      <c r="A18" s="1" t="str">
        <f t="shared" si="5"/>
        <v/>
      </c>
      <c r="B18" s="63" t="b">
        <f>IF(E18="","",IF(E18=Trend!$D$5,COUNT($B$3:B17)+1))</f>
        <v>0</v>
      </c>
      <c r="C18" s="63" t="b">
        <f>IF(E18="","",IF(AN18=Deviation!$E$2,COUNT($C$3:C17)+1))</f>
        <v>0</v>
      </c>
      <c r="D18" s="7">
        <f>IF(E18&lt;&gt;"",SUBTOTAL(3,$E$4:E18),"")</f>
        <v>15</v>
      </c>
      <c r="E18" s="16" t="s">
        <v>266</v>
      </c>
      <c r="F18" s="16" t="s">
        <v>148</v>
      </c>
      <c r="G18" s="16" t="s">
        <v>151</v>
      </c>
      <c r="H18" s="16" t="s">
        <v>23</v>
      </c>
      <c r="I18" s="16">
        <v>28</v>
      </c>
      <c r="J18" s="17"/>
      <c r="K18" s="20">
        <v>45791</v>
      </c>
      <c r="L18" s="17">
        <v>20640</v>
      </c>
      <c r="M18" s="16" t="s">
        <v>25</v>
      </c>
      <c r="N18" s="16" t="s">
        <v>97</v>
      </c>
      <c r="O18" s="7" t="str">
        <f t="shared" si="15"/>
        <v>پیش فاکتور</v>
      </c>
      <c r="P18" s="17">
        <v>20640</v>
      </c>
      <c r="Q18" s="17">
        <v>49000</v>
      </c>
      <c r="R18" s="8">
        <f t="shared" si="13"/>
        <v>1112496000</v>
      </c>
      <c r="S18" s="18">
        <v>0.1</v>
      </c>
      <c r="T18" s="8">
        <f t="shared" si="14"/>
        <v>53900</v>
      </c>
      <c r="U18" s="7" t="str">
        <f t="shared" si="16"/>
        <v xml:space="preserve">توافقی </v>
      </c>
      <c r="V18" s="19" t="s">
        <v>2530</v>
      </c>
      <c r="W18" s="16" t="s">
        <v>97</v>
      </c>
      <c r="X18" s="16">
        <v>282</v>
      </c>
      <c r="Y18" s="16" t="s">
        <v>132</v>
      </c>
      <c r="Z18" s="7" t="str">
        <f t="shared" si="4"/>
        <v>تسویه شد</v>
      </c>
      <c r="AA18" s="20" t="s">
        <v>121</v>
      </c>
      <c r="AB18" s="7">
        <f>IF(AA18="","",DATEDIF(VLOOKUP(N18,List!CK:CL,2,0),VLOOKUP(AA18,List!CK:CL,2,0),$AB$2))</f>
        <v>1</v>
      </c>
      <c r="AC18" s="16">
        <v>45</v>
      </c>
      <c r="AD18" s="16">
        <v>49</v>
      </c>
      <c r="AE18" s="17">
        <v>20640</v>
      </c>
      <c r="AF18" s="9" t="str">
        <f t="shared" si="6"/>
        <v>100</v>
      </c>
      <c r="AG18" s="16">
        <v>100</v>
      </c>
      <c r="AH18" s="9">
        <f t="shared" si="7"/>
        <v>100</v>
      </c>
      <c r="AI18" s="9">
        <f t="shared" si="8"/>
        <v>100</v>
      </c>
      <c r="AJ18" s="7">
        <f>IF(E18="","",VLOOKUP(E18,Cover!AF:AG,2,0))</f>
        <v>7</v>
      </c>
      <c r="AK18" s="32" t="str">
        <f t="shared" si="9"/>
        <v>1404/04/22</v>
      </c>
      <c r="AL18" s="178" t="str">
        <f t="shared" si="10"/>
        <v>1404/04</v>
      </c>
      <c r="AM18" s="178">
        <f t="shared" si="11"/>
        <v>0</v>
      </c>
      <c r="AN18" s="178" t="str">
        <f t="shared" si="12"/>
        <v>زودتر از حد انتظار</v>
      </c>
    </row>
    <row r="19" spans="1:40">
      <c r="A19" s="1" t="str">
        <f t="shared" si="5"/>
        <v/>
      </c>
      <c r="B19" s="63" t="b">
        <f>IF(E19="","",IF(E19=Trend!$D$5,COUNT($B$3:B18)+1))</f>
        <v>0</v>
      </c>
      <c r="C19" s="63" t="b">
        <f>IF(E19="","",IF(AN19=Deviation!$E$2,COUNT($C$3:C18)+1))</f>
        <v>0</v>
      </c>
      <c r="D19" s="7">
        <f>IF(E19&lt;&gt;"",SUBTOTAL(3,$E$4:E19),"")</f>
        <v>16</v>
      </c>
      <c r="E19" s="16" t="s">
        <v>266</v>
      </c>
      <c r="F19" s="16" t="s">
        <v>148</v>
      </c>
      <c r="G19" s="16" t="s">
        <v>151</v>
      </c>
      <c r="H19" s="16" t="s">
        <v>23</v>
      </c>
      <c r="I19" s="16">
        <v>28</v>
      </c>
      <c r="J19" s="17"/>
      <c r="K19" s="20">
        <v>45791</v>
      </c>
      <c r="L19" s="17">
        <v>20540</v>
      </c>
      <c r="M19" s="16" t="s">
        <v>25</v>
      </c>
      <c r="N19" s="16" t="s">
        <v>130</v>
      </c>
      <c r="O19" s="7" t="str">
        <f t="shared" si="15"/>
        <v>پیش فاکتور</v>
      </c>
      <c r="P19" s="17">
        <v>20540</v>
      </c>
      <c r="Q19" s="17">
        <v>49000</v>
      </c>
      <c r="R19" s="8">
        <f t="shared" si="13"/>
        <v>1107106000</v>
      </c>
      <c r="S19" s="18">
        <v>0.1</v>
      </c>
      <c r="T19" s="8">
        <f t="shared" si="14"/>
        <v>53900</v>
      </c>
      <c r="U19" s="7" t="str">
        <f t="shared" si="16"/>
        <v xml:space="preserve">توافقی </v>
      </c>
      <c r="V19" s="19" t="s">
        <v>2531</v>
      </c>
      <c r="W19" s="16" t="s">
        <v>130</v>
      </c>
      <c r="X19" s="16">
        <v>283</v>
      </c>
      <c r="Y19" s="16" t="s">
        <v>132</v>
      </c>
      <c r="Z19" s="7" t="str">
        <f t="shared" si="4"/>
        <v>تسویه شد</v>
      </c>
      <c r="AA19" s="20" t="s">
        <v>158</v>
      </c>
      <c r="AB19" s="7">
        <f>IF(AA19="","",DATEDIF(VLOOKUP(N19,List!CK:CL,2,0),VLOOKUP(AA19,List!CK:CL,2,0),$AB$2))</f>
        <v>1</v>
      </c>
      <c r="AC19" s="16">
        <v>48</v>
      </c>
      <c r="AD19" s="16">
        <v>52</v>
      </c>
      <c r="AE19" s="17">
        <v>20540</v>
      </c>
      <c r="AF19" s="9" t="str">
        <f t="shared" si="6"/>
        <v>100</v>
      </c>
      <c r="AG19" s="16">
        <v>100</v>
      </c>
      <c r="AH19" s="9">
        <f t="shared" si="7"/>
        <v>100</v>
      </c>
      <c r="AI19" s="9">
        <f t="shared" si="8"/>
        <v>100</v>
      </c>
      <c r="AJ19" s="7">
        <f>IF(E19="","",VLOOKUP(E19,Cover!AF:AG,2,0))</f>
        <v>7</v>
      </c>
      <c r="AK19" s="32" t="str">
        <f t="shared" si="9"/>
        <v>1404/04/27</v>
      </c>
      <c r="AL19" s="178" t="str">
        <f t="shared" si="10"/>
        <v>1404/04</v>
      </c>
      <c r="AM19" s="178">
        <f t="shared" si="11"/>
        <v>0</v>
      </c>
      <c r="AN19" s="178" t="str">
        <f t="shared" si="12"/>
        <v>زودتر از حد انتظار</v>
      </c>
    </row>
    <row r="20" spans="1:40">
      <c r="A20" s="1" t="str">
        <f t="shared" si="5"/>
        <v/>
      </c>
      <c r="B20" s="63" t="b">
        <f>IF(E20="","",IF(E20=Trend!$D$5,COUNT($B$3:B19)+1))</f>
        <v>0</v>
      </c>
      <c r="C20" s="63" t="b">
        <f>IF(E20="","",IF(AN20=Deviation!$E$2,COUNT($C$3:C19)+1))</f>
        <v>0</v>
      </c>
      <c r="D20" s="7">
        <f>IF(E20&lt;&gt;"",SUBTOTAL(3,$E$4:E20),"")</f>
        <v>17</v>
      </c>
      <c r="E20" s="16" t="s">
        <v>266</v>
      </c>
      <c r="F20" s="16" t="s">
        <v>148</v>
      </c>
      <c r="G20" s="16" t="s">
        <v>151</v>
      </c>
      <c r="H20" s="16" t="s">
        <v>23</v>
      </c>
      <c r="I20" s="16">
        <v>28</v>
      </c>
      <c r="J20" s="17"/>
      <c r="K20" s="20">
        <v>45791</v>
      </c>
      <c r="L20" s="17">
        <v>20740</v>
      </c>
      <c r="M20" s="16" t="s">
        <v>25</v>
      </c>
      <c r="N20" s="16" t="s">
        <v>131</v>
      </c>
      <c r="O20" s="7" t="str">
        <f t="shared" si="15"/>
        <v>پیش فاکتور</v>
      </c>
      <c r="P20" s="17">
        <v>20740</v>
      </c>
      <c r="Q20" s="17">
        <v>49000</v>
      </c>
      <c r="R20" s="8">
        <f t="shared" si="13"/>
        <v>1117886000</v>
      </c>
      <c r="S20" s="18">
        <v>0.1</v>
      </c>
      <c r="T20" s="8">
        <f t="shared" si="14"/>
        <v>53900</v>
      </c>
      <c r="U20" s="7" t="str">
        <f t="shared" si="16"/>
        <v xml:space="preserve">توافقی </v>
      </c>
      <c r="V20" s="19" t="s">
        <v>2532</v>
      </c>
      <c r="W20" s="16" t="s">
        <v>131</v>
      </c>
      <c r="X20" s="16">
        <v>280</v>
      </c>
      <c r="Y20" s="16" t="s">
        <v>132</v>
      </c>
      <c r="Z20" s="7" t="str">
        <f t="shared" si="4"/>
        <v>تسویه شد</v>
      </c>
      <c r="AA20" s="20" t="s">
        <v>144</v>
      </c>
      <c r="AB20" s="7">
        <f>IF(AA20="","",DATEDIF(VLOOKUP(N20,List!CK:CL,2,0),VLOOKUP(AA20,List!CK:CL,2,0),$AB$2))</f>
        <v>1</v>
      </c>
      <c r="AC20" s="16">
        <v>41</v>
      </c>
      <c r="AD20" s="16">
        <v>45</v>
      </c>
      <c r="AE20" s="17">
        <v>20740</v>
      </c>
      <c r="AF20" s="9" t="str">
        <f t="shared" si="6"/>
        <v>100</v>
      </c>
      <c r="AG20" s="16">
        <v>100</v>
      </c>
      <c r="AH20" s="9">
        <f t="shared" si="7"/>
        <v>100</v>
      </c>
      <c r="AI20" s="9">
        <f t="shared" si="8"/>
        <v>100</v>
      </c>
      <c r="AJ20" s="7">
        <f>IF(E20="","",VLOOKUP(E20,Cover!AF:AG,2,0))</f>
        <v>7</v>
      </c>
      <c r="AK20" s="32" t="str">
        <f t="shared" si="9"/>
        <v>1404/04/15</v>
      </c>
      <c r="AL20" s="178" t="str">
        <f t="shared" si="10"/>
        <v>1404/04</v>
      </c>
      <c r="AM20" s="178">
        <f t="shared" si="11"/>
        <v>0</v>
      </c>
      <c r="AN20" s="178" t="str">
        <f t="shared" si="12"/>
        <v>زودتر از حد انتظار</v>
      </c>
    </row>
    <row r="21" spans="1:40">
      <c r="A21" s="1" t="str">
        <f t="shared" si="5"/>
        <v/>
      </c>
      <c r="B21" s="63" t="b">
        <f>IF(E21="","",IF(E21=Trend!$D$5,COUNT($B$3:B20)+1))</f>
        <v>0</v>
      </c>
      <c r="C21" s="63" t="b">
        <f>IF(E21="","",IF(AN21=Deviation!$E$2,COUNT($C$3:C20)+1))</f>
        <v>0</v>
      </c>
      <c r="D21" s="7">
        <f>IF(E21&lt;&gt;"",SUBTOTAL(3,$E$4:E21),"")</f>
        <v>18</v>
      </c>
      <c r="E21" s="16" t="s">
        <v>266</v>
      </c>
      <c r="F21" s="16" t="s">
        <v>148</v>
      </c>
      <c r="G21" s="16" t="s">
        <v>151</v>
      </c>
      <c r="H21" s="16" t="s">
        <v>23</v>
      </c>
      <c r="I21" s="16">
        <v>8</v>
      </c>
      <c r="J21" s="17"/>
      <c r="K21" s="20" t="s">
        <v>89</v>
      </c>
      <c r="L21" s="17">
        <v>20310</v>
      </c>
      <c r="M21" s="16" t="s">
        <v>25</v>
      </c>
      <c r="N21" s="16" t="s">
        <v>699</v>
      </c>
      <c r="O21" s="7" t="str">
        <f t="shared" si="15"/>
        <v>پیش فاکتور</v>
      </c>
      <c r="P21" s="17">
        <v>20310</v>
      </c>
      <c r="Q21" s="17">
        <v>49000</v>
      </c>
      <c r="R21" s="8">
        <f t="shared" si="13"/>
        <v>1094709000</v>
      </c>
      <c r="S21" s="18">
        <v>0.1</v>
      </c>
      <c r="T21" s="8">
        <f t="shared" si="14"/>
        <v>53900</v>
      </c>
      <c r="U21" s="7" t="str">
        <f t="shared" si="16"/>
        <v xml:space="preserve">توافقی </v>
      </c>
      <c r="V21" s="19" t="s">
        <v>2533</v>
      </c>
      <c r="W21" s="16" t="s">
        <v>128</v>
      </c>
      <c r="X21" s="16">
        <v>177</v>
      </c>
      <c r="Y21" s="16" t="s">
        <v>101</v>
      </c>
      <c r="Z21" s="7" t="str">
        <f t="shared" si="4"/>
        <v>تسویه شد</v>
      </c>
      <c r="AA21" s="20" t="s">
        <v>701</v>
      </c>
      <c r="AB21" s="7">
        <f>IF(AA21="","",DATEDIF(VLOOKUP(N21,List!CK:CL,2,0),VLOOKUP(AA21,List!CK:CL,2,0),$AB$2))</f>
        <v>3</v>
      </c>
      <c r="AC21" s="16">
        <v>25</v>
      </c>
      <c r="AD21" s="16">
        <v>28</v>
      </c>
      <c r="AE21" s="17">
        <v>20310</v>
      </c>
      <c r="AF21" s="9" t="str">
        <f t="shared" si="6"/>
        <v>100</v>
      </c>
      <c r="AG21" s="16">
        <v>100</v>
      </c>
      <c r="AH21" s="9">
        <f t="shared" si="7"/>
        <v>100</v>
      </c>
      <c r="AI21" s="9">
        <f t="shared" si="8"/>
        <v>100</v>
      </c>
      <c r="AJ21" s="7">
        <f>IF(E21="","",VLOOKUP(E21,Cover!AF:AG,2,0))</f>
        <v>7</v>
      </c>
      <c r="AK21" s="32" t="str">
        <f t="shared" si="9"/>
        <v>1404/03/01</v>
      </c>
      <c r="AL21" s="178" t="str">
        <f t="shared" si="10"/>
        <v>1404/03</v>
      </c>
      <c r="AM21" s="178">
        <f t="shared" si="11"/>
        <v>0</v>
      </c>
      <c r="AN21" s="178" t="str">
        <f t="shared" si="12"/>
        <v>زودتر از حد انتظار</v>
      </c>
    </row>
    <row r="22" spans="1:40">
      <c r="A22" s="1" t="str">
        <f t="shared" si="5"/>
        <v/>
      </c>
      <c r="B22" s="63" t="b">
        <f>IF(E22="","",IF(E22=Trend!$D$5,COUNT($B$3:B21)+1))</f>
        <v>0</v>
      </c>
      <c r="C22" s="63" t="b">
        <f>IF(E22="","",IF(AN22=Deviation!$E$2,COUNT($C$3:C21)+1))</f>
        <v>0</v>
      </c>
      <c r="D22" s="7">
        <f>IF(E22&lt;&gt;"",SUBTOTAL(3,$E$4:E22),"")</f>
        <v>19</v>
      </c>
      <c r="E22" s="16" t="s">
        <v>266</v>
      </c>
      <c r="F22" s="16" t="s">
        <v>148</v>
      </c>
      <c r="G22" s="16" t="s">
        <v>151</v>
      </c>
      <c r="H22" s="16" t="s">
        <v>23</v>
      </c>
      <c r="I22" s="16">
        <v>8</v>
      </c>
      <c r="J22" s="17"/>
      <c r="K22" s="20" t="s">
        <v>89</v>
      </c>
      <c r="L22" s="17">
        <v>20340</v>
      </c>
      <c r="M22" s="16" t="s">
        <v>25</v>
      </c>
      <c r="N22" s="16" t="s">
        <v>93</v>
      </c>
      <c r="O22" s="7" t="str">
        <f t="shared" si="15"/>
        <v>پیش فاکتور</v>
      </c>
      <c r="P22" s="17">
        <v>20340</v>
      </c>
      <c r="Q22" s="17">
        <v>49000</v>
      </c>
      <c r="R22" s="8">
        <f t="shared" si="13"/>
        <v>1096326000</v>
      </c>
      <c r="S22" s="18">
        <v>0.1</v>
      </c>
      <c r="T22" s="8">
        <f t="shared" si="14"/>
        <v>53900</v>
      </c>
      <c r="U22" s="7" t="str">
        <f t="shared" si="16"/>
        <v xml:space="preserve">توافقی </v>
      </c>
      <c r="V22" s="19" t="s">
        <v>2534</v>
      </c>
      <c r="W22" s="16" t="s">
        <v>93</v>
      </c>
      <c r="X22" s="16">
        <v>178</v>
      </c>
      <c r="Y22" s="16" t="s">
        <v>101</v>
      </c>
      <c r="Z22" s="7" t="str">
        <f t="shared" si="4"/>
        <v>تسویه شد</v>
      </c>
      <c r="AA22" s="20" t="s">
        <v>116</v>
      </c>
      <c r="AB22" s="7">
        <f>IF(AA22="","",DATEDIF(VLOOKUP(N22,List!CK:CL,2,0),VLOOKUP(AA22,List!CK:CL,2,0),$AB$2))</f>
        <v>1</v>
      </c>
      <c r="AC22" s="16">
        <v>28</v>
      </c>
      <c r="AD22" s="16">
        <v>31</v>
      </c>
      <c r="AE22" s="17">
        <v>20340</v>
      </c>
      <c r="AF22" s="9" t="str">
        <f t="shared" si="6"/>
        <v>100</v>
      </c>
      <c r="AG22" s="16">
        <v>100</v>
      </c>
      <c r="AH22" s="9">
        <f t="shared" si="7"/>
        <v>100</v>
      </c>
      <c r="AI22" s="9">
        <f t="shared" si="8"/>
        <v>100</v>
      </c>
      <c r="AJ22" s="7">
        <f>IF(E22="","",VLOOKUP(E22,Cover!AF:AG,2,0))</f>
        <v>7</v>
      </c>
      <c r="AK22" s="32" t="str">
        <f t="shared" si="9"/>
        <v>1404/03/11</v>
      </c>
      <c r="AL22" s="178" t="str">
        <f t="shared" si="10"/>
        <v>1404/03</v>
      </c>
      <c r="AM22" s="178">
        <f t="shared" si="11"/>
        <v>0</v>
      </c>
      <c r="AN22" s="178" t="str">
        <f t="shared" si="12"/>
        <v>زودتر از حد انتظار</v>
      </c>
    </row>
    <row r="23" spans="1:40">
      <c r="A23" s="1" t="str">
        <f t="shared" si="5"/>
        <v/>
      </c>
      <c r="B23" s="63" t="b">
        <f>IF(E23="","",IF(E23=Trend!$D$5,COUNT($B$3:B22)+1))</f>
        <v>0</v>
      </c>
      <c r="C23" s="63" t="b">
        <f>IF(E23="","",IF(AN23=Deviation!$E$2,COUNT($C$3:C22)+1))</f>
        <v>0</v>
      </c>
      <c r="D23" s="7">
        <f>IF(E23&lt;&gt;"",SUBTOTAL(3,$E$4:E23),"")</f>
        <v>20</v>
      </c>
      <c r="E23" s="16" t="s">
        <v>266</v>
      </c>
      <c r="F23" s="16" t="s">
        <v>148</v>
      </c>
      <c r="G23" s="16" t="s">
        <v>151</v>
      </c>
      <c r="H23" s="16" t="s">
        <v>23</v>
      </c>
      <c r="I23" s="16">
        <v>8</v>
      </c>
      <c r="J23" s="17"/>
      <c r="K23" s="20" t="s">
        <v>89</v>
      </c>
      <c r="L23" s="17">
        <v>20560</v>
      </c>
      <c r="M23" s="16" t="s">
        <v>25</v>
      </c>
      <c r="N23" s="16" t="s">
        <v>101</v>
      </c>
      <c r="O23" s="7" t="str">
        <f t="shared" si="15"/>
        <v>پیش فاکتور</v>
      </c>
      <c r="P23" s="17">
        <v>20560</v>
      </c>
      <c r="Q23" s="17">
        <v>49000</v>
      </c>
      <c r="R23" s="8">
        <f t="shared" si="13"/>
        <v>1108184000</v>
      </c>
      <c r="S23" s="18">
        <v>0.1</v>
      </c>
      <c r="T23" s="8">
        <f t="shared" si="14"/>
        <v>53900</v>
      </c>
      <c r="U23" s="7" t="str">
        <f t="shared" si="16"/>
        <v xml:space="preserve">توافقی </v>
      </c>
      <c r="V23" s="19" t="s">
        <v>2535</v>
      </c>
      <c r="W23" s="16" t="s">
        <v>101</v>
      </c>
      <c r="X23" s="16">
        <v>222</v>
      </c>
      <c r="Y23" s="16" t="s">
        <v>135</v>
      </c>
      <c r="Z23" s="7" t="str">
        <f t="shared" si="4"/>
        <v>تسویه شد</v>
      </c>
      <c r="AA23" s="20" t="s">
        <v>94</v>
      </c>
      <c r="AB23" s="7">
        <f>IF(AA23="","",DATEDIF(VLOOKUP(N23,List!CK:CL,2,0),VLOOKUP(AA23,List!CK:CL,2,0),$AB$2))</f>
        <v>1</v>
      </c>
      <c r="AC23" s="16">
        <v>32</v>
      </c>
      <c r="AD23" s="16">
        <v>36</v>
      </c>
      <c r="AE23" s="17">
        <v>20560</v>
      </c>
      <c r="AF23" s="9" t="str">
        <f t="shared" si="6"/>
        <v>100</v>
      </c>
      <c r="AG23" s="16">
        <v>100</v>
      </c>
      <c r="AH23" s="9">
        <f t="shared" si="7"/>
        <v>100</v>
      </c>
      <c r="AI23" s="9">
        <f t="shared" si="8"/>
        <v>100</v>
      </c>
      <c r="AJ23" s="7">
        <f>IF(E23="","",VLOOKUP(E23,Cover!AF:AG,2,0))</f>
        <v>7</v>
      </c>
      <c r="AK23" s="32" t="str">
        <f t="shared" si="9"/>
        <v>1404/03/18</v>
      </c>
      <c r="AL23" s="178" t="str">
        <f t="shared" si="10"/>
        <v>1404/03</v>
      </c>
      <c r="AM23" s="178">
        <f t="shared" si="11"/>
        <v>0</v>
      </c>
      <c r="AN23" s="178" t="str">
        <f t="shared" si="12"/>
        <v>زودتر از حد انتظار</v>
      </c>
    </row>
    <row r="24" spans="1:40">
      <c r="A24" s="1" t="str">
        <f t="shared" si="5"/>
        <v/>
      </c>
      <c r="B24" s="63" t="b">
        <f>IF(E24="","",IF(E24=Trend!$D$5,COUNT($B$3:B23)+1))</f>
        <v>0</v>
      </c>
      <c r="C24" s="63" t="b">
        <f>IF(E24="","",IF(AN24=Deviation!$E$2,COUNT($C$3:C23)+1))</f>
        <v>0</v>
      </c>
      <c r="D24" s="7">
        <f>IF(E24&lt;&gt;"",SUBTOTAL(3,$E$4:E24),"")</f>
        <v>21</v>
      </c>
      <c r="E24" s="16" t="s">
        <v>266</v>
      </c>
      <c r="F24" s="16" t="s">
        <v>148</v>
      </c>
      <c r="G24" s="16" t="s">
        <v>151</v>
      </c>
      <c r="H24" s="16" t="s">
        <v>23</v>
      </c>
      <c r="I24" s="16">
        <v>8</v>
      </c>
      <c r="J24" s="17"/>
      <c r="K24" s="20" t="s">
        <v>89</v>
      </c>
      <c r="L24" s="17">
        <v>20540</v>
      </c>
      <c r="M24" s="16" t="s">
        <v>25</v>
      </c>
      <c r="N24" s="16" t="s">
        <v>119</v>
      </c>
      <c r="O24" s="7" t="str">
        <f t="shared" si="15"/>
        <v>پیش فاکتور</v>
      </c>
      <c r="P24" s="17">
        <v>20540</v>
      </c>
      <c r="Q24" s="17">
        <v>49000</v>
      </c>
      <c r="R24" s="8">
        <f t="shared" si="13"/>
        <v>1107106000</v>
      </c>
      <c r="S24" s="18">
        <v>0.1</v>
      </c>
      <c r="T24" s="8">
        <f t="shared" si="14"/>
        <v>53900</v>
      </c>
      <c r="U24" s="7" t="str">
        <f t="shared" si="16"/>
        <v xml:space="preserve">توافقی </v>
      </c>
      <c r="V24" s="19" t="s">
        <v>2536</v>
      </c>
      <c r="W24" s="16" t="s">
        <v>134</v>
      </c>
      <c r="X24" s="16">
        <v>223</v>
      </c>
      <c r="Y24" s="16" t="s">
        <v>135</v>
      </c>
      <c r="Z24" s="7" t="str">
        <f t="shared" si="4"/>
        <v>تسویه شد</v>
      </c>
      <c r="AA24" s="20" t="s">
        <v>119</v>
      </c>
      <c r="AB24" s="7">
        <f>IF(AA24="","",DATEDIF(VLOOKUP(N24,List!CK:CL,2,0),VLOOKUP(AA24,List!CK:CL,2,0),$AB$2))</f>
        <v>0</v>
      </c>
      <c r="AC24" s="16">
        <v>35</v>
      </c>
      <c r="AD24" s="16">
        <v>39</v>
      </c>
      <c r="AE24" s="17">
        <v>20540</v>
      </c>
      <c r="AF24" s="9" t="str">
        <f t="shared" si="6"/>
        <v>100</v>
      </c>
      <c r="AG24" s="16">
        <v>100</v>
      </c>
      <c r="AH24" s="9">
        <f t="shared" si="7"/>
        <v>100</v>
      </c>
      <c r="AI24" s="9">
        <f t="shared" si="8"/>
        <v>100</v>
      </c>
      <c r="AJ24" s="7">
        <f>IF(E24="","",VLOOKUP(E24,Cover!AF:AG,2,0))</f>
        <v>7</v>
      </c>
      <c r="AK24" s="32" t="str">
        <f t="shared" si="9"/>
        <v>1404/03/25</v>
      </c>
      <c r="AL24" s="178" t="str">
        <f t="shared" si="10"/>
        <v>1404/03</v>
      </c>
      <c r="AM24" s="178">
        <f t="shared" si="11"/>
        <v>0</v>
      </c>
      <c r="AN24" s="178" t="str">
        <f t="shared" si="12"/>
        <v>زودتر از حد انتظار</v>
      </c>
    </row>
    <row r="25" spans="1:40">
      <c r="A25" s="1" t="str">
        <f t="shared" si="5"/>
        <v/>
      </c>
      <c r="B25" s="63" t="b">
        <f>IF(E25="","",IF(E25=Trend!$D$5,COUNT($B$3:B24)+1))</f>
        <v>0</v>
      </c>
      <c r="C25" s="63" t="b">
        <f>IF(E25="","",IF(AN25=Deviation!$E$2,COUNT($C$3:C24)+1))</f>
        <v>0</v>
      </c>
      <c r="D25" s="7">
        <f>IF(E25&lt;&gt;"",SUBTOTAL(3,$E$4:E25),"")</f>
        <v>22</v>
      </c>
      <c r="E25" s="16" t="s">
        <v>266</v>
      </c>
      <c r="F25" s="16" t="s">
        <v>148</v>
      </c>
      <c r="G25" s="16" t="s">
        <v>151</v>
      </c>
      <c r="H25" s="16" t="s">
        <v>23</v>
      </c>
      <c r="I25" s="16">
        <v>8</v>
      </c>
      <c r="J25" s="17"/>
      <c r="K25" s="20" t="s">
        <v>89</v>
      </c>
      <c r="L25" s="17">
        <v>20180</v>
      </c>
      <c r="M25" s="16" t="s">
        <v>25</v>
      </c>
      <c r="N25" s="16" t="s">
        <v>82</v>
      </c>
      <c r="O25" s="7" t="str">
        <f t="shared" si="15"/>
        <v>پیش فاکتور</v>
      </c>
      <c r="P25" s="17">
        <v>20180</v>
      </c>
      <c r="Q25" s="17">
        <v>38000</v>
      </c>
      <c r="R25" s="8">
        <f t="shared" si="13"/>
        <v>843524000</v>
      </c>
      <c r="S25" s="18">
        <v>0.1</v>
      </c>
      <c r="T25" s="8">
        <f t="shared" si="14"/>
        <v>41800</v>
      </c>
      <c r="U25" s="7" t="str">
        <f t="shared" si="16"/>
        <v xml:space="preserve">توافقی </v>
      </c>
      <c r="V25" s="19" t="s">
        <v>2537</v>
      </c>
      <c r="W25" s="16" t="s">
        <v>82</v>
      </c>
      <c r="X25" s="16">
        <v>118</v>
      </c>
      <c r="Y25" s="16" t="s">
        <v>80</v>
      </c>
      <c r="Z25" s="7" t="str">
        <f t="shared" si="4"/>
        <v>تسویه شد</v>
      </c>
      <c r="AA25" s="20" t="s">
        <v>143</v>
      </c>
      <c r="AB25" s="7">
        <f>IF(AA25="","",DATEDIF(VLOOKUP(N25,List!CK:CL,2,0),VLOOKUP(AA25,List!CK:CL,2,0),$AB$2))</f>
        <v>1</v>
      </c>
      <c r="AC25" s="16">
        <v>10</v>
      </c>
      <c r="AD25" s="16">
        <v>10</v>
      </c>
      <c r="AE25" s="17">
        <v>20180</v>
      </c>
      <c r="AF25" s="9" t="str">
        <f t="shared" si="6"/>
        <v>100</v>
      </c>
      <c r="AG25" s="16">
        <v>100</v>
      </c>
      <c r="AH25" s="9">
        <f t="shared" si="7"/>
        <v>100</v>
      </c>
      <c r="AI25" s="9">
        <f t="shared" si="8"/>
        <v>100</v>
      </c>
      <c r="AJ25" s="7">
        <f>IF(E25="","",VLOOKUP(E25,Cover!AF:AG,2,0))</f>
        <v>7</v>
      </c>
      <c r="AK25" s="32" t="str">
        <f t="shared" si="9"/>
        <v>1404/02/01</v>
      </c>
      <c r="AL25" s="178" t="str">
        <f t="shared" si="10"/>
        <v>1404/02</v>
      </c>
      <c r="AM25" s="178">
        <f t="shared" si="11"/>
        <v>0</v>
      </c>
      <c r="AN25" s="178" t="str">
        <f t="shared" si="12"/>
        <v>زودتر از حد انتظار</v>
      </c>
    </row>
    <row r="26" spans="1:40">
      <c r="A26" s="1" t="str">
        <f t="shared" si="5"/>
        <v/>
      </c>
      <c r="B26" s="63" t="b">
        <f>IF(E26="","",IF(E26=Trend!$D$5,COUNT($B$3:B25)+1))</f>
        <v>0</v>
      </c>
      <c r="C26" s="63" t="b">
        <f>IF(E26="","",IF(AN26=Deviation!$E$2,COUNT($C$3:C25)+1))</f>
        <v>0</v>
      </c>
      <c r="D26" s="7">
        <f>IF(E26&lt;&gt;"",SUBTOTAL(3,$E$4:E26),"")</f>
        <v>23</v>
      </c>
      <c r="E26" s="16" t="s">
        <v>266</v>
      </c>
      <c r="F26" s="16" t="s">
        <v>148</v>
      </c>
      <c r="G26" s="16" t="s">
        <v>151</v>
      </c>
      <c r="H26" s="16" t="s">
        <v>23</v>
      </c>
      <c r="I26" s="16">
        <v>8</v>
      </c>
      <c r="J26" s="17"/>
      <c r="K26" s="20" t="s">
        <v>89</v>
      </c>
      <c r="L26" s="17">
        <v>20920</v>
      </c>
      <c r="M26" s="16" t="s">
        <v>25</v>
      </c>
      <c r="N26" s="16" t="s">
        <v>136</v>
      </c>
      <c r="O26" s="7" t="str">
        <f t="shared" si="15"/>
        <v>پیش فاکتور</v>
      </c>
      <c r="P26" s="17">
        <v>20920</v>
      </c>
      <c r="Q26" s="17">
        <v>38000</v>
      </c>
      <c r="R26" s="8">
        <f t="shared" si="13"/>
        <v>874456000</v>
      </c>
      <c r="S26" s="18">
        <v>0.1</v>
      </c>
      <c r="T26" s="8">
        <f t="shared" si="14"/>
        <v>41800</v>
      </c>
      <c r="U26" s="7" t="str">
        <f t="shared" si="16"/>
        <v xml:space="preserve">توافقی </v>
      </c>
      <c r="V26" s="19" t="s">
        <v>2538</v>
      </c>
      <c r="W26" s="16" t="s">
        <v>136</v>
      </c>
      <c r="X26" s="16">
        <v>119</v>
      </c>
      <c r="Y26" s="16" t="s">
        <v>80</v>
      </c>
      <c r="Z26" s="7" t="str">
        <f t="shared" si="4"/>
        <v>تسویه شد</v>
      </c>
      <c r="AA26" s="20" t="s">
        <v>688</v>
      </c>
      <c r="AB26" s="7">
        <f>IF(AA26="","",DATEDIF(VLOOKUP(N26,List!CK:CL,2,0),VLOOKUP(AA26,List!CK:CL,2,0),$AB$2))</f>
        <v>1</v>
      </c>
      <c r="AC26" s="16">
        <v>13</v>
      </c>
      <c r="AD26" s="16">
        <v>13</v>
      </c>
      <c r="AE26" s="17">
        <v>20920</v>
      </c>
      <c r="AF26" s="9" t="str">
        <f t="shared" si="6"/>
        <v>100</v>
      </c>
      <c r="AG26" s="16">
        <v>100</v>
      </c>
      <c r="AH26" s="9">
        <f t="shared" si="7"/>
        <v>100</v>
      </c>
      <c r="AI26" s="9">
        <f t="shared" si="8"/>
        <v>100</v>
      </c>
      <c r="AJ26" s="7">
        <f>IF(E26="","",VLOOKUP(E26,Cover!AF:AG,2,0))</f>
        <v>7</v>
      </c>
      <c r="AK26" s="32" t="str">
        <f t="shared" si="9"/>
        <v>1404/02/08</v>
      </c>
      <c r="AL26" s="178" t="str">
        <f t="shared" si="10"/>
        <v>1404/02</v>
      </c>
      <c r="AM26" s="178">
        <f t="shared" si="11"/>
        <v>0</v>
      </c>
      <c r="AN26" s="178" t="str">
        <f t="shared" si="12"/>
        <v>زودتر از حد انتظار</v>
      </c>
    </row>
    <row r="27" spans="1:40">
      <c r="A27" s="1" t="str">
        <f t="shared" si="5"/>
        <v/>
      </c>
      <c r="B27" s="63" t="b">
        <f>IF(E27="","",IF(E27=Trend!$D$5,COUNT($B$3:B26)+1))</f>
        <v>0</v>
      </c>
      <c r="C27" s="63" t="b">
        <f>IF(E27="","",IF(AN27=Deviation!$E$2,COUNT($C$3:C26)+1))</f>
        <v>0</v>
      </c>
      <c r="D27" s="7">
        <f>IF(E27&lt;&gt;"",SUBTOTAL(3,$E$4:E27),"")</f>
        <v>24</v>
      </c>
      <c r="E27" s="16" t="s">
        <v>266</v>
      </c>
      <c r="F27" s="16" t="s">
        <v>148</v>
      </c>
      <c r="G27" s="16" t="s">
        <v>151</v>
      </c>
      <c r="H27" s="16" t="s">
        <v>23</v>
      </c>
      <c r="I27" s="16">
        <v>8</v>
      </c>
      <c r="J27" s="17"/>
      <c r="K27" s="20" t="s">
        <v>89</v>
      </c>
      <c r="L27" s="17">
        <v>20750</v>
      </c>
      <c r="M27" s="16" t="s">
        <v>25</v>
      </c>
      <c r="N27" s="16" t="s">
        <v>137</v>
      </c>
      <c r="O27" s="7" t="str">
        <f t="shared" si="15"/>
        <v>پیش فاکتور</v>
      </c>
      <c r="P27" s="17">
        <v>20750</v>
      </c>
      <c r="Q27" s="17">
        <v>38000</v>
      </c>
      <c r="R27" s="8">
        <f t="shared" si="13"/>
        <v>867350000</v>
      </c>
      <c r="S27" s="18">
        <v>0.1</v>
      </c>
      <c r="T27" s="8">
        <f t="shared" si="14"/>
        <v>41800</v>
      </c>
      <c r="U27" s="7" t="str">
        <f t="shared" si="16"/>
        <v xml:space="preserve">توافقی </v>
      </c>
      <c r="V27" s="19" t="s">
        <v>2539</v>
      </c>
      <c r="W27" s="16" t="s">
        <v>137</v>
      </c>
      <c r="X27" s="16">
        <v>120</v>
      </c>
      <c r="Y27" s="16" t="s">
        <v>80</v>
      </c>
      <c r="Z27" s="7" t="str">
        <f t="shared" si="4"/>
        <v>تسویه شد</v>
      </c>
      <c r="AA27" s="20" t="s">
        <v>691</v>
      </c>
      <c r="AB27" s="7">
        <f>IF(AA27="","",DATEDIF(VLOOKUP(N27,List!CK:CL,2,0),VLOOKUP(AA27,List!CK:CL,2,0),$AB$2))</f>
        <v>1</v>
      </c>
      <c r="AC27" s="16">
        <v>15</v>
      </c>
      <c r="AD27" s="16">
        <v>15</v>
      </c>
      <c r="AE27" s="17">
        <v>20750</v>
      </c>
      <c r="AF27" s="9" t="str">
        <f t="shared" si="6"/>
        <v>100</v>
      </c>
      <c r="AG27" s="16">
        <v>100</v>
      </c>
      <c r="AH27" s="9">
        <f t="shared" si="7"/>
        <v>100</v>
      </c>
      <c r="AI27" s="9">
        <f t="shared" si="8"/>
        <v>100</v>
      </c>
      <c r="AJ27" s="7">
        <f>IF(E27="","",VLOOKUP(E27,Cover!AF:AG,2,0))</f>
        <v>7</v>
      </c>
      <c r="AK27" s="32" t="str">
        <f t="shared" si="9"/>
        <v>1404/02/12</v>
      </c>
      <c r="AL27" s="178" t="str">
        <f t="shared" si="10"/>
        <v>1404/02</v>
      </c>
      <c r="AM27" s="178">
        <f t="shared" si="11"/>
        <v>0</v>
      </c>
      <c r="AN27" s="178" t="str">
        <f t="shared" si="12"/>
        <v>زودتر از حد انتظار</v>
      </c>
    </row>
    <row r="28" spans="1:40">
      <c r="A28" s="1" t="str">
        <f t="shared" si="5"/>
        <v/>
      </c>
      <c r="B28" s="63" t="b">
        <f>IF(E28="","",IF(E28=Trend!$D$5,COUNT($B$3:B27)+1))</f>
        <v>0</v>
      </c>
      <c r="C28" s="63" t="b">
        <f>IF(E28="","",IF(AN28=Deviation!$E$2,COUNT($C$3:C27)+1))</f>
        <v>0</v>
      </c>
      <c r="D28" s="7">
        <f>IF(E28&lt;&gt;"",SUBTOTAL(3,$E$4:E28),"")</f>
        <v>25</v>
      </c>
      <c r="E28" s="16" t="s">
        <v>266</v>
      </c>
      <c r="F28" s="16" t="s">
        <v>148</v>
      </c>
      <c r="G28" s="16" t="s">
        <v>151</v>
      </c>
      <c r="H28" s="16" t="s">
        <v>23</v>
      </c>
      <c r="I28" s="16">
        <v>8</v>
      </c>
      <c r="J28" s="17"/>
      <c r="K28" s="20" t="s">
        <v>89</v>
      </c>
      <c r="L28" s="17">
        <v>20900</v>
      </c>
      <c r="M28" s="16" t="s">
        <v>25</v>
      </c>
      <c r="N28" s="16" t="s">
        <v>91</v>
      </c>
      <c r="O28" s="7" t="str">
        <f t="shared" si="15"/>
        <v>پیش فاکتور</v>
      </c>
      <c r="P28" s="17">
        <v>20900</v>
      </c>
      <c r="Q28" s="17">
        <v>3800</v>
      </c>
      <c r="R28" s="8">
        <f t="shared" si="13"/>
        <v>87362000</v>
      </c>
      <c r="S28" s="18">
        <v>0.1</v>
      </c>
      <c r="T28" s="8">
        <f t="shared" si="14"/>
        <v>4180</v>
      </c>
      <c r="U28" s="7" t="str">
        <f t="shared" si="16"/>
        <v xml:space="preserve">توافقی </v>
      </c>
      <c r="V28" s="19" t="s">
        <v>2540</v>
      </c>
      <c r="W28" s="16" t="s">
        <v>91</v>
      </c>
      <c r="X28" s="16">
        <v>132</v>
      </c>
      <c r="Y28" s="16" t="s">
        <v>128</v>
      </c>
      <c r="Z28" s="7" t="str">
        <f t="shared" si="4"/>
        <v>تسویه شد</v>
      </c>
      <c r="AA28" s="20" t="s">
        <v>124</v>
      </c>
      <c r="AB28" s="7">
        <f>IF(AA28="","",DATEDIF(VLOOKUP(N28,List!CK:CL,2,0),VLOOKUP(AA28,List!CK:CL,2,0),$AB$2))</f>
        <v>1</v>
      </c>
      <c r="AC28" s="16">
        <v>26</v>
      </c>
      <c r="AD28" s="16">
        <v>19</v>
      </c>
      <c r="AE28" s="17">
        <v>20900</v>
      </c>
      <c r="AF28" s="9" t="str">
        <f t="shared" si="6"/>
        <v>100</v>
      </c>
      <c r="AG28" s="16">
        <v>100</v>
      </c>
      <c r="AH28" s="9">
        <f t="shared" si="7"/>
        <v>100</v>
      </c>
      <c r="AI28" s="9">
        <f t="shared" si="8"/>
        <v>100</v>
      </c>
      <c r="AJ28" s="7">
        <f>IF(E28="","",VLOOKUP(E28,Cover!AF:AG,2,0))</f>
        <v>7</v>
      </c>
      <c r="AK28" s="32" t="str">
        <f t="shared" si="9"/>
        <v>1404/02/21</v>
      </c>
      <c r="AL28" s="178" t="str">
        <f t="shared" si="10"/>
        <v>1404/02</v>
      </c>
      <c r="AM28" s="178">
        <f t="shared" si="11"/>
        <v>0</v>
      </c>
      <c r="AN28" s="178" t="str">
        <f t="shared" si="12"/>
        <v>زودتر از حد انتظار</v>
      </c>
    </row>
    <row r="29" spans="1:40">
      <c r="A29" s="1" t="str">
        <f t="shared" si="5"/>
        <v/>
      </c>
      <c r="B29" s="63" t="b">
        <f>IF(E29="","",IF(E29=Trend!$D$5,COUNT($B$3:B28)+1))</f>
        <v>0</v>
      </c>
      <c r="C29" s="63" t="b">
        <f>IF(E29="","",IF(AN29=Deviation!$E$2,COUNT($C$3:C28)+1))</f>
        <v>0</v>
      </c>
      <c r="D29" s="7">
        <f>IF(E29&lt;&gt;"",SUBTOTAL(3,$E$4:E29),"")</f>
        <v>26</v>
      </c>
      <c r="E29" s="16" t="s">
        <v>266</v>
      </c>
      <c r="F29" s="16" t="s">
        <v>148</v>
      </c>
      <c r="G29" s="16" t="s">
        <v>151</v>
      </c>
      <c r="H29" s="16" t="s">
        <v>23</v>
      </c>
      <c r="I29" s="16">
        <v>8</v>
      </c>
      <c r="J29" s="17"/>
      <c r="K29" s="20" t="s">
        <v>89</v>
      </c>
      <c r="L29" s="17">
        <v>20240</v>
      </c>
      <c r="M29" s="16" t="s">
        <v>25</v>
      </c>
      <c r="N29" s="16" t="s">
        <v>138</v>
      </c>
      <c r="O29" s="7" t="str">
        <f t="shared" si="15"/>
        <v>پیش فاکتور</v>
      </c>
      <c r="P29" s="17">
        <v>20240</v>
      </c>
      <c r="Q29" s="17">
        <v>38000</v>
      </c>
      <c r="R29" s="8">
        <f t="shared" si="13"/>
        <v>846032000</v>
      </c>
      <c r="S29" s="18">
        <v>0.1</v>
      </c>
      <c r="T29" s="8">
        <f t="shared" si="14"/>
        <v>41800</v>
      </c>
      <c r="U29" s="7" t="str">
        <f t="shared" si="16"/>
        <v xml:space="preserve">توافقی </v>
      </c>
      <c r="V29" s="19" t="s">
        <v>2541</v>
      </c>
      <c r="W29" s="16" t="s">
        <v>138</v>
      </c>
      <c r="X29" s="16">
        <v>133</v>
      </c>
      <c r="Y29" s="16" t="s">
        <v>128</v>
      </c>
      <c r="Z29" s="7" t="str">
        <f t="shared" si="4"/>
        <v>تسویه شد</v>
      </c>
      <c r="AA29" s="20" t="s">
        <v>696</v>
      </c>
      <c r="AB29" s="7">
        <f>IF(AA29="","",DATEDIF(VLOOKUP(N29,List!CK:CL,2,0),VLOOKUP(AA29,List!CK:CL,2,0),$AB$2))</f>
        <v>1</v>
      </c>
      <c r="AC29" s="16">
        <v>38</v>
      </c>
      <c r="AD29" s="16">
        <v>23</v>
      </c>
      <c r="AE29" s="17">
        <v>20240</v>
      </c>
      <c r="AF29" s="9" t="str">
        <f t="shared" si="6"/>
        <v>100</v>
      </c>
      <c r="AG29" s="16">
        <v>100</v>
      </c>
      <c r="AH29" s="9">
        <f t="shared" si="7"/>
        <v>100</v>
      </c>
      <c r="AI29" s="9">
        <f t="shared" si="8"/>
        <v>100</v>
      </c>
      <c r="AJ29" s="7">
        <f>IF(E29="","",VLOOKUP(E29,Cover!AF:AG,2,0))</f>
        <v>7</v>
      </c>
      <c r="AK29" s="32" t="str">
        <f t="shared" si="9"/>
        <v>1404/02/26</v>
      </c>
      <c r="AL29" s="178" t="str">
        <f t="shared" si="10"/>
        <v>1404/02</v>
      </c>
      <c r="AM29" s="178">
        <f t="shared" si="11"/>
        <v>0</v>
      </c>
      <c r="AN29" s="178" t="str">
        <f t="shared" si="12"/>
        <v>زودتر از حد انتظار</v>
      </c>
    </row>
    <row r="30" spans="1:40">
      <c r="A30" s="1" t="str">
        <f t="shared" si="5"/>
        <v/>
      </c>
      <c r="B30" s="63" t="b">
        <f>IF(E30="","",IF(E30=Trend!$D$5,COUNT($B$3:B29)+1))</f>
        <v>0</v>
      </c>
      <c r="C30" s="63" t="b">
        <f>IF(E30="","",IF(AN30=Deviation!$E$2,COUNT($C$3:C29)+1))</f>
        <v>0</v>
      </c>
      <c r="D30" s="7">
        <f>IF(E30&lt;&gt;"",SUBTOTAL(3,$E$4:E30),"")</f>
        <v>27</v>
      </c>
      <c r="E30" s="16" t="s">
        <v>266</v>
      </c>
      <c r="F30" s="16" t="s">
        <v>148</v>
      </c>
      <c r="G30" s="16" t="s">
        <v>151</v>
      </c>
      <c r="H30" s="16" t="s">
        <v>23</v>
      </c>
      <c r="I30" s="16">
        <v>8</v>
      </c>
      <c r="J30" s="17"/>
      <c r="K30" s="20" t="s">
        <v>89</v>
      </c>
      <c r="L30" s="17">
        <v>20160</v>
      </c>
      <c r="M30" s="16" t="s">
        <v>25</v>
      </c>
      <c r="N30" s="16" t="s">
        <v>79</v>
      </c>
      <c r="O30" s="7" t="str">
        <f t="shared" si="15"/>
        <v>پیش فاکتور</v>
      </c>
      <c r="P30" s="17">
        <v>20160</v>
      </c>
      <c r="Q30" s="17">
        <v>38000</v>
      </c>
      <c r="R30" s="8">
        <f t="shared" si="13"/>
        <v>842688000</v>
      </c>
      <c r="S30" s="18">
        <v>0.1</v>
      </c>
      <c r="T30" s="8">
        <f t="shared" si="14"/>
        <v>41800</v>
      </c>
      <c r="U30" s="7" t="str">
        <f t="shared" si="16"/>
        <v xml:space="preserve">توافقی </v>
      </c>
      <c r="V30" s="19" t="s">
        <v>2542</v>
      </c>
      <c r="W30" s="16" t="s">
        <v>79</v>
      </c>
      <c r="X30" s="16">
        <v>116</v>
      </c>
      <c r="Y30" s="16" t="s">
        <v>140</v>
      </c>
      <c r="Z30" s="7" t="str">
        <f t="shared" si="4"/>
        <v>تسویه شد</v>
      </c>
      <c r="AA30" s="20" t="s">
        <v>684</v>
      </c>
      <c r="AB30" s="7">
        <f>IF(AA30="","",DATEDIF(VLOOKUP(N30,List!CK:CL,2,0),VLOOKUP(AA30,List!CK:CL,2,0),$AB$2))</f>
        <v>1</v>
      </c>
      <c r="AC30" s="16">
        <v>3</v>
      </c>
      <c r="AD30" s="16">
        <v>3</v>
      </c>
      <c r="AE30" s="17">
        <v>20160</v>
      </c>
      <c r="AF30" s="9" t="str">
        <f t="shared" si="6"/>
        <v>100</v>
      </c>
      <c r="AG30" s="16">
        <v>100</v>
      </c>
      <c r="AH30" s="9">
        <f t="shared" si="7"/>
        <v>100</v>
      </c>
      <c r="AI30" s="9">
        <f t="shared" si="8"/>
        <v>100</v>
      </c>
      <c r="AJ30" s="7">
        <f>IF(E30="","",VLOOKUP(E30,Cover!AF:AG,2,0))</f>
        <v>7</v>
      </c>
      <c r="AK30" s="32" t="str">
        <f t="shared" si="9"/>
        <v>1404/01/23</v>
      </c>
      <c r="AL30" s="178" t="str">
        <f t="shared" si="10"/>
        <v>1404/01</v>
      </c>
      <c r="AM30" s="178">
        <f t="shared" si="11"/>
        <v>0</v>
      </c>
      <c r="AN30" s="178" t="str">
        <f t="shared" si="12"/>
        <v>زودتر از حد انتظار</v>
      </c>
    </row>
    <row r="31" spans="1:40">
      <c r="A31" s="1" t="str">
        <f t="shared" si="5"/>
        <v/>
      </c>
      <c r="B31" s="63" t="b">
        <f>IF(E31="","",IF(E31=Trend!$D$5,COUNT($B$3:B30)+1))</f>
        <v>0</v>
      </c>
      <c r="C31" s="63" t="b">
        <f>IF(E31="","",IF(AN31=Deviation!$E$2,COUNT($C$3:C30)+1))</f>
        <v>0</v>
      </c>
      <c r="D31" s="7">
        <f>IF(E31&lt;&gt;"",SUBTOTAL(3,$E$4:E31),"")</f>
        <v>28</v>
      </c>
      <c r="E31" s="16" t="s">
        <v>266</v>
      </c>
      <c r="F31" s="16" t="s">
        <v>148</v>
      </c>
      <c r="G31" s="16" t="s">
        <v>151</v>
      </c>
      <c r="H31" s="16" t="s">
        <v>23</v>
      </c>
      <c r="I31" s="16">
        <v>8</v>
      </c>
      <c r="J31" s="17"/>
      <c r="K31" s="20" t="s">
        <v>89</v>
      </c>
      <c r="L31" s="17">
        <v>19800</v>
      </c>
      <c r="M31" s="16" t="s">
        <v>25</v>
      </c>
      <c r="N31" s="16" t="s">
        <v>139</v>
      </c>
      <c r="O31" s="7" t="str">
        <f t="shared" si="15"/>
        <v>پیش فاکتور</v>
      </c>
      <c r="P31" s="17">
        <v>19800</v>
      </c>
      <c r="Q31" s="17">
        <v>38000</v>
      </c>
      <c r="R31" s="8">
        <f t="shared" si="13"/>
        <v>827640000</v>
      </c>
      <c r="S31" s="18">
        <v>0.1</v>
      </c>
      <c r="T31" s="8">
        <f t="shared" si="14"/>
        <v>41800</v>
      </c>
      <c r="U31" s="7" t="str">
        <f t="shared" si="16"/>
        <v xml:space="preserve">توافقی </v>
      </c>
      <c r="V31" s="19" t="s">
        <v>2543</v>
      </c>
      <c r="W31" s="16" t="s">
        <v>139</v>
      </c>
      <c r="X31" s="16">
        <v>117</v>
      </c>
      <c r="Y31" s="16" t="s">
        <v>140</v>
      </c>
      <c r="Z31" s="7" t="str">
        <f t="shared" si="4"/>
        <v>تسویه شد</v>
      </c>
      <c r="AA31" s="20" t="s">
        <v>685</v>
      </c>
      <c r="AB31" s="7">
        <f>IF(AA31="","",DATEDIF(VLOOKUP(N31,List!CK:CL,2,0),VLOOKUP(AA31,List!CK:CL,2,0),$AB$2))</f>
        <v>1</v>
      </c>
      <c r="AC31" s="16">
        <v>5</v>
      </c>
      <c r="AD31" s="16">
        <v>5</v>
      </c>
      <c r="AE31" s="17">
        <v>19800</v>
      </c>
      <c r="AF31" s="9" t="str">
        <f t="shared" si="6"/>
        <v>100</v>
      </c>
      <c r="AG31" s="16">
        <v>100</v>
      </c>
      <c r="AH31" s="9">
        <f t="shared" si="7"/>
        <v>100</v>
      </c>
      <c r="AI31" s="9">
        <f t="shared" si="8"/>
        <v>100</v>
      </c>
      <c r="AJ31" s="7">
        <f>IF(E31="","",VLOOKUP(E31,Cover!AF:AG,2,0))</f>
        <v>7</v>
      </c>
      <c r="AK31" s="32" t="str">
        <f t="shared" si="9"/>
        <v>1404/01/29</v>
      </c>
      <c r="AL31" s="178" t="str">
        <f t="shared" si="10"/>
        <v>1404/01</v>
      </c>
      <c r="AM31" s="178">
        <f t="shared" si="11"/>
        <v>0</v>
      </c>
      <c r="AN31" s="178" t="str">
        <f t="shared" si="12"/>
        <v>زودتر از حد انتظار</v>
      </c>
    </row>
    <row r="32" spans="1:40">
      <c r="A32" s="1" t="str">
        <f t="shared" si="5"/>
        <v/>
      </c>
      <c r="B32" s="63" t="b">
        <f>IF(E32="","",IF(E32=Trend!$D$5,COUNT($B$3:B31)+1))</f>
        <v>0</v>
      </c>
      <c r="C32" s="63" t="b">
        <f>IF(E32="","",IF(AN32=Deviation!$E$2,COUNT($C$3:C31)+1))</f>
        <v>0</v>
      </c>
      <c r="D32" s="7">
        <f>IF(E32&lt;&gt;"",SUBTOTAL(3,$E$4:E32),"")</f>
        <v>29</v>
      </c>
      <c r="E32" s="16" t="s">
        <v>271</v>
      </c>
      <c r="F32" s="16" t="s">
        <v>86</v>
      </c>
      <c r="G32" s="16" t="s">
        <v>54</v>
      </c>
      <c r="H32" s="16" t="s">
        <v>23</v>
      </c>
      <c r="I32" s="16">
        <v>53</v>
      </c>
      <c r="J32" s="17"/>
      <c r="K32" s="20" t="s">
        <v>121</v>
      </c>
      <c r="L32" s="17">
        <v>20000</v>
      </c>
      <c r="M32" s="16" t="s">
        <v>25</v>
      </c>
      <c r="N32" s="16" t="s">
        <v>728</v>
      </c>
      <c r="O32" s="7" t="str">
        <f t="shared" si="15"/>
        <v>پیش فاکتور</v>
      </c>
      <c r="P32" s="17">
        <v>20000</v>
      </c>
      <c r="Q32" s="17">
        <v>970000</v>
      </c>
      <c r="R32" s="8">
        <f t="shared" si="13"/>
        <v>21340000000</v>
      </c>
      <c r="S32" s="18">
        <v>0.1</v>
      </c>
      <c r="T32" s="8">
        <f t="shared" si="14"/>
        <v>1067000</v>
      </c>
      <c r="U32" s="7" t="str">
        <f t="shared" si="16"/>
        <v xml:space="preserve">توافقی </v>
      </c>
      <c r="V32" s="19" t="s">
        <v>2544</v>
      </c>
      <c r="W32" s="16" t="s">
        <v>144</v>
      </c>
      <c r="X32" s="16">
        <v>235</v>
      </c>
      <c r="Y32" s="16" t="s">
        <v>145</v>
      </c>
      <c r="Z32" s="7" t="str">
        <f t="shared" si="4"/>
        <v>تسویه شد</v>
      </c>
      <c r="AA32" s="20" t="s">
        <v>731</v>
      </c>
      <c r="AB32" s="7">
        <f>IF(AA32="","",DATEDIF(VLOOKUP(N32,List!CK:CL,2,0),VLOOKUP(AA32,List!CK:CL,2,0),$AB$2))</f>
        <v>5</v>
      </c>
      <c r="AC32" s="16">
        <v>50</v>
      </c>
      <c r="AD32" s="16">
        <v>54</v>
      </c>
      <c r="AE32" s="17">
        <v>20000</v>
      </c>
      <c r="AF32" s="9" t="str">
        <f t="shared" si="6"/>
        <v>100</v>
      </c>
      <c r="AG32" s="16">
        <v>100</v>
      </c>
      <c r="AH32" s="9">
        <f t="shared" si="7"/>
        <v>100</v>
      </c>
      <c r="AI32" s="9">
        <f t="shared" si="8"/>
        <v>100</v>
      </c>
      <c r="AJ32" s="7">
        <f>IF(E32="","",VLOOKUP(E32,Cover!AF:AG,2,0))</f>
        <v>25</v>
      </c>
      <c r="AK32" s="32" t="str">
        <f t="shared" si="9"/>
        <v>1404/04/24</v>
      </c>
      <c r="AL32" s="178" t="str">
        <f t="shared" si="10"/>
        <v>1404/04</v>
      </c>
      <c r="AM32" s="178">
        <f t="shared" si="11"/>
        <v>0</v>
      </c>
      <c r="AN32" s="178" t="str">
        <f t="shared" si="12"/>
        <v>زودتر از حد انتظار</v>
      </c>
    </row>
    <row r="33" spans="1:40">
      <c r="A33" s="1" t="str">
        <f t="shared" si="5"/>
        <v/>
      </c>
      <c r="B33" s="63" t="b">
        <f>IF(E33="","",IF(E33=Trend!$D$5,COUNT($B$3:B32)+1))</f>
        <v>0</v>
      </c>
      <c r="C33" s="63" t="b">
        <f>IF(E33="","",IF(AN33=Deviation!$E$2,COUNT($C$3:C32)+1))</f>
        <v>0</v>
      </c>
      <c r="D33" s="7">
        <f>IF(E33&lt;&gt;"",SUBTOTAL(3,$E$4:E33),"")</f>
        <v>30</v>
      </c>
      <c r="E33" s="16" t="s">
        <v>207</v>
      </c>
      <c r="F33" s="16" t="s">
        <v>45</v>
      </c>
      <c r="G33" s="16" t="s">
        <v>63</v>
      </c>
      <c r="H33" s="16" t="s">
        <v>23</v>
      </c>
      <c r="I33" s="16">
        <v>53</v>
      </c>
      <c r="J33" s="17"/>
      <c r="K33" s="20" t="s">
        <v>121</v>
      </c>
      <c r="L33" s="17">
        <v>200</v>
      </c>
      <c r="M33" s="16" t="s">
        <v>25</v>
      </c>
      <c r="N33" s="16" t="s">
        <v>145</v>
      </c>
      <c r="O33" s="7" t="str">
        <f t="shared" si="15"/>
        <v>پیش فاکتور</v>
      </c>
      <c r="P33" s="17">
        <v>200</v>
      </c>
      <c r="Q33" s="17">
        <v>1730000</v>
      </c>
      <c r="R33" s="8">
        <f t="shared" si="13"/>
        <v>380600000</v>
      </c>
      <c r="S33" s="18">
        <v>0.1</v>
      </c>
      <c r="T33" s="8">
        <f t="shared" si="14"/>
        <v>1903000</v>
      </c>
      <c r="U33" s="7" t="str">
        <f t="shared" si="16"/>
        <v xml:space="preserve">توافقی </v>
      </c>
      <c r="V33" s="19" t="s">
        <v>2545</v>
      </c>
      <c r="W33" s="16" t="s">
        <v>145</v>
      </c>
      <c r="X33" s="16">
        <v>240</v>
      </c>
      <c r="Y33" s="16" t="s">
        <v>97</v>
      </c>
      <c r="Z33" s="7" t="str">
        <f t="shared" si="4"/>
        <v>تسویه شد</v>
      </c>
      <c r="AA33" s="20" t="s">
        <v>731</v>
      </c>
      <c r="AB33" s="7">
        <f>IF(AA33="","",DATEDIF(VLOOKUP(N33,List!CK:CL,2,0),VLOOKUP(AA33,List!CK:CL,2,0),$AB$2))</f>
        <v>8</v>
      </c>
      <c r="AC33" s="16">
        <v>51</v>
      </c>
      <c r="AD33" s="16">
        <v>55</v>
      </c>
      <c r="AE33" s="17">
        <v>200</v>
      </c>
      <c r="AF33" s="9" t="str">
        <f t="shared" si="6"/>
        <v>100</v>
      </c>
      <c r="AG33" s="16">
        <v>100</v>
      </c>
      <c r="AH33" s="9">
        <f t="shared" si="7"/>
        <v>100</v>
      </c>
      <c r="AI33" s="9">
        <f t="shared" si="8"/>
        <v>100</v>
      </c>
      <c r="AJ33" s="7">
        <f>IF(E33="","",VLOOKUP(E33,Cover!AF:AG,2,0))</f>
        <v>10</v>
      </c>
      <c r="AK33" s="32" t="str">
        <f t="shared" si="9"/>
        <v>1404/04/21</v>
      </c>
      <c r="AL33" s="178" t="str">
        <f t="shared" si="10"/>
        <v>1404/04</v>
      </c>
      <c r="AM33" s="178">
        <f t="shared" si="11"/>
        <v>0</v>
      </c>
      <c r="AN33" s="178" t="str">
        <f t="shared" si="12"/>
        <v>زودتر از حد انتظار</v>
      </c>
    </row>
    <row r="34" spans="1:40">
      <c r="A34" s="1" t="str">
        <f t="shared" si="5"/>
        <v/>
      </c>
      <c r="B34" s="63" t="b">
        <f>IF(E34="","",IF(E34=Trend!$D$5,COUNT($B$3:B33)+1))</f>
        <v>0</v>
      </c>
      <c r="C34" s="63" t="b">
        <f>IF(E34="","",IF(AN34=Deviation!$E$2,COUNT($C$3:C33)+1))</f>
        <v>0</v>
      </c>
      <c r="D34" s="7">
        <f>IF(E34&lt;&gt;"",SUBTOTAL(3,$E$4:E34),"")</f>
        <v>31</v>
      </c>
      <c r="E34" s="16" t="s">
        <v>273</v>
      </c>
      <c r="F34" s="16" t="s">
        <v>159</v>
      </c>
      <c r="G34" s="16" t="s">
        <v>147</v>
      </c>
      <c r="H34" s="16" t="s">
        <v>23</v>
      </c>
      <c r="I34" s="16">
        <v>50</v>
      </c>
      <c r="J34" s="17"/>
      <c r="K34" s="20">
        <v>45847</v>
      </c>
      <c r="L34" s="17">
        <v>52000</v>
      </c>
      <c r="M34" s="16" t="s">
        <v>155</v>
      </c>
      <c r="N34" s="16" t="s">
        <v>156</v>
      </c>
      <c r="O34" s="7" t="str">
        <f t="shared" si="15"/>
        <v>پیش فاکتور</v>
      </c>
      <c r="P34" s="17">
        <v>52000</v>
      </c>
      <c r="Q34" s="17">
        <v>9200</v>
      </c>
      <c r="R34" s="8">
        <f t="shared" si="13"/>
        <v>526240000</v>
      </c>
      <c r="S34" s="18">
        <v>0.1</v>
      </c>
      <c r="T34" s="8">
        <f t="shared" si="14"/>
        <v>10120</v>
      </c>
      <c r="U34" s="7" t="str">
        <f t="shared" si="16"/>
        <v xml:space="preserve">توافقی </v>
      </c>
      <c r="V34" s="19" t="s">
        <v>2546</v>
      </c>
      <c r="W34" s="16" t="s">
        <v>156</v>
      </c>
      <c r="X34" s="16">
        <v>228</v>
      </c>
      <c r="Y34" s="16" t="s">
        <v>157</v>
      </c>
      <c r="Z34" s="7" t="str">
        <f t="shared" si="4"/>
        <v>تسویه شد</v>
      </c>
      <c r="AA34" s="20" t="s">
        <v>733</v>
      </c>
      <c r="AB34" s="7">
        <f>IF(AA34="","",DATEDIF(VLOOKUP(N34,List!CK:CL,2,0),VLOOKUP(AA34,List!CK:CL,2,0),$AB$2))</f>
        <v>24</v>
      </c>
      <c r="AC34" s="16">
        <v>1</v>
      </c>
      <c r="AD34" s="16">
        <v>1</v>
      </c>
      <c r="AE34" s="17">
        <v>52000</v>
      </c>
      <c r="AF34" s="9" t="str">
        <f t="shared" si="6"/>
        <v>100</v>
      </c>
      <c r="AG34" s="16">
        <v>100</v>
      </c>
      <c r="AH34" s="9">
        <f t="shared" si="7"/>
        <v>100</v>
      </c>
      <c r="AI34" s="9">
        <f t="shared" si="8"/>
        <v>100</v>
      </c>
      <c r="AJ34" s="7">
        <f>IF(E34="","",VLOOKUP(E34,Cover!AF:AG,2,0))</f>
        <v>25</v>
      </c>
      <c r="AK34" s="32" t="str">
        <f t="shared" si="9"/>
        <v>1404/04/08</v>
      </c>
      <c r="AL34" s="178" t="str">
        <f t="shared" si="10"/>
        <v>1404/04</v>
      </c>
      <c r="AM34" s="178">
        <f t="shared" si="11"/>
        <v>0</v>
      </c>
      <c r="AN34" s="178" t="str">
        <f t="shared" si="12"/>
        <v>زودتر از حد انتظار</v>
      </c>
    </row>
    <row r="35" spans="1:40">
      <c r="A35" s="1" t="str">
        <f t="shared" si="5"/>
        <v/>
      </c>
      <c r="B35" s="63" t="b">
        <f>IF(E35="","",IF(E35=Trend!$D$5,COUNT($B$3:B34)+1))</f>
        <v>0</v>
      </c>
      <c r="C35" s="63" t="b">
        <f>IF(E35="","",IF(AN35=Deviation!$E$2,COUNT($C$3:C34)+1))</f>
        <v>0</v>
      </c>
      <c r="D35" s="7">
        <f>IF(E35&lt;&gt;"",SUBTOTAL(3,$E$4:E35),"")</f>
        <v>32</v>
      </c>
      <c r="E35" s="16" t="s">
        <v>268</v>
      </c>
      <c r="F35" s="16" t="s">
        <v>159</v>
      </c>
      <c r="G35" s="16" t="s">
        <v>147</v>
      </c>
      <c r="H35" s="16" t="s">
        <v>23</v>
      </c>
      <c r="I35" s="16">
        <v>56</v>
      </c>
      <c r="J35" s="17"/>
      <c r="K35" s="20">
        <v>45857</v>
      </c>
      <c r="L35" s="17">
        <v>100000</v>
      </c>
      <c r="M35" s="16" t="s">
        <v>155</v>
      </c>
      <c r="N35" s="16" t="s">
        <v>130</v>
      </c>
      <c r="O35" s="7" t="str">
        <f t="shared" si="15"/>
        <v>پیش فاکتور</v>
      </c>
      <c r="P35" s="17">
        <v>100000</v>
      </c>
      <c r="Q35" s="17">
        <v>9200</v>
      </c>
      <c r="R35" s="8">
        <f t="shared" si="13"/>
        <v>1012000000</v>
      </c>
      <c r="S35" s="18">
        <v>0.1</v>
      </c>
      <c r="T35" s="8">
        <f t="shared" si="14"/>
        <v>10120</v>
      </c>
      <c r="U35" s="7" t="str">
        <f t="shared" si="16"/>
        <v xml:space="preserve">توافقی </v>
      </c>
      <c r="V35" s="19" t="s">
        <v>2547</v>
      </c>
      <c r="W35" s="16" t="s">
        <v>158</v>
      </c>
      <c r="X35" s="16">
        <v>254</v>
      </c>
      <c r="Y35" s="16" t="s">
        <v>158</v>
      </c>
      <c r="Z35" s="7" t="str">
        <f t="shared" si="4"/>
        <v>تسویه شد</v>
      </c>
      <c r="AA35" s="20" t="s">
        <v>736</v>
      </c>
      <c r="AB35" s="7">
        <f>IF(AA35="","",DATEDIF(VLOOKUP(N35,List!CK:CL,2,0),VLOOKUP(AA35,List!CK:CL,2,0),$AB$2))</f>
        <v>9</v>
      </c>
      <c r="AC35" s="16">
        <v>200</v>
      </c>
      <c r="AD35" s="16">
        <v>200</v>
      </c>
      <c r="AE35" s="17">
        <v>100000</v>
      </c>
      <c r="AF35" s="9" t="str">
        <f t="shared" si="6"/>
        <v>100</v>
      </c>
      <c r="AG35" s="16">
        <v>100</v>
      </c>
      <c r="AH35" s="9">
        <f t="shared" si="7"/>
        <v>100</v>
      </c>
      <c r="AI35" s="9">
        <f t="shared" si="8"/>
        <v>100</v>
      </c>
      <c r="AJ35" s="7">
        <f>IF(E35="","",VLOOKUP(E35,Cover!AF:AG,2,0))</f>
        <v>14</v>
      </c>
      <c r="AK35" s="32" t="str">
        <f t="shared" si="9"/>
        <v>1404/04/27</v>
      </c>
      <c r="AL35" s="178" t="str">
        <f t="shared" si="10"/>
        <v>1404/04</v>
      </c>
      <c r="AM35" s="178">
        <f t="shared" si="11"/>
        <v>0</v>
      </c>
      <c r="AN35" s="178" t="str">
        <f t="shared" si="12"/>
        <v>زودتر از حد انتظار</v>
      </c>
    </row>
    <row r="36" spans="1:40">
      <c r="A36" s="1" t="str">
        <f t="shared" si="5"/>
        <v/>
      </c>
      <c r="B36" s="63" t="b">
        <f>IF(E36="","",IF(E36=Trend!$D$5,COUNT($B$3:B35)+1))</f>
        <v>0</v>
      </c>
      <c r="C36" s="63" t="b">
        <f>IF(E36="","",IF(AN36=Deviation!$E$2,COUNT($C$3:C35)+1))</f>
        <v>0</v>
      </c>
      <c r="D36" s="7">
        <f>IF(E36&lt;&gt;"",SUBTOTAL(3,$E$4:E36),"")</f>
        <v>33</v>
      </c>
      <c r="E36" s="16" t="s">
        <v>270</v>
      </c>
      <c r="F36" s="16" t="s">
        <v>159</v>
      </c>
      <c r="G36" s="16" t="s">
        <v>147</v>
      </c>
      <c r="H36" s="16" t="s">
        <v>23</v>
      </c>
      <c r="I36" s="16">
        <v>60</v>
      </c>
      <c r="J36" s="17"/>
      <c r="K36" s="20">
        <v>45860</v>
      </c>
      <c r="L36" s="17">
        <v>44000</v>
      </c>
      <c r="M36" s="16" t="s">
        <v>155</v>
      </c>
      <c r="N36" s="16" t="s">
        <v>158</v>
      </c>
      <c r="O36" s="7" t="str">
        <f t="shared" si="15"/>
        <v>پیش فاکتور</v>
      </c>
      <c r="P36" s="17">
        <v>44000</v>
      </c>
      <c r="Q36" s="17">
        <v>7400</v>
      </c>
      <c r="R36" s="8">
        <f t="shared" si="13"/>
        <v>358160000</v>
      </c>
      <c r="S36" s="18">
        <v>0.1</v>
      </c>
      <c r="T36" s="8">
        <f t="shared" si="14"/>
        <v>8140</v>
      </c>
      <c r="U36" s="7" t="str">
        <f t="shared" si="16"/>
        <v xml:space="preserve">توافقی </v>
      </c>
      <c r="V36" s="19" t="s">
        <v>2548</v>
      </c>
      <c r="W36" s="16" t="s">
        <v>156</v>
      </c>
      <c r="X36" s="16">
        <v>273</v>
      </c>
      <c r="Y36" s="16" t="s">
        <v>160</v>
      </c>
      <c r="Z36" s="7" t="str">
        <f t="shared" si="4"/>
        <v>تسویه شد</v>
      </c>
      <c r="AA36" s="20" t="s">
        <v>738</v>
      </c>
      <c r="AB36" s="7">
        <f>IF(AA36="","",DATEDIF(VLOOKUP(N36,List!CK:CL,2,0),VLOOKUP(AA36,List!CK:CL,2,0),$AB$2))</f>
        <v>10</v>
      </c>
      <c r="AC36" s="16">
        <v>400</v>
      </c>
      <c r="AD36" s="16">
        <v>400</v>
      </c>
      <c r="AE36" s="17">
        <v>44000</v>
      </c>
      <c r="AF36" s="9" t="str">
        <f>IF(AE36="","",IF(AE36&gt;=L36,"100",(AE36/L36)*100))</f>
        <v>100</v>
      </c>
      <c r="AG36" s="16">
        <v>100</v>
      </c>
      <c r="AH36" s="9">
        <f t="shared" si="7"/>
        <v>100</v>
      </c>
      <c r="AI36" s="9">
        <f>IF(E36="","",AVERAGE(AF36:AH36))</f>
        <v>100</v>
      </c>
      <c r="AJ36" s="7">
        <f>IF(E36="","",VLOOKUP(E36,Cover!AF:AG,2,0))</f>
        <v>20</v>
      </c>
      <c r="AK36" s="32" t="str">
        <f t="shared" si="9"/>
        <v>1404/04/28</v>
      </c>
      <c r="AL36" s="178" t="str">
        <f t="shared" si="10"/>
        <v>1404/04</v>
      </c>
      <c r="AM36" s="178">
        <f t="shared" si="11"/>
        <v>0</v>
      </c>
      <c r="AN36" s="178" t="str">
        <f t="shared" si="12"/>
        <v>زودتر از حد انتظار</v>
      </c>
    </row>
    <row r="37" spans="1:40">
      <c r="A37" s="1" t="str">
        <f t="shared" si="5"/>
        <v/>
      </c>
      <c r="B37" s="63" t="b">
        <f>IF(E37="","",IF(E37=Trend!$D$5,COUNT($B$3:B36)+1))</f>
        <v>0</v>
      </c>
      <c r="C37" s="63" t="b">
        <f>IF(E37="","",IF(AN37=Deviation!$E$2,COUNT($C$3:C36)+1))</f>
        <v>0</v>
      </c>
      <c r="D37" s="7">
        <f>IF(E37&lt;&gt;"",SUBTOTAL(3,$E$4:E37),"")</f>
        <v>34</v>
      </c>
      <c r="E37" s="16" t="s">
        <v>34</v>
      </c>
      <c r="F37" s="16" t="s">
        <v>59</v>
      </c>
      <c r="G37" s="16" t="s">
        <v>63</v>
      </c>
      <c r="H37" s="16" t="s">
        <v>23</v>
      </c>
      <c r="I37" s="16">
        <v>8</v>
      </c>
      <c r="J37" s="17"/>
      <c r="K37" s="20">
        <v>45761</v>
      </c>
      <c r="L37" s="17">
        <v>1000</v>
      </c>
      <c r="M37" s="16" t="s">
        <v>25</v>
      </c>
      <c r="N37" s="16" t="s">
        <v>124</v>
      </c>
      <c r="O37" s="7" t="str">
        <f t="shared" si="15"/>
        <v>پیش فاکتور</v>
      </c>
      <c r="P37" s="17">
        <v>1000</v>
      </c>
      <c r="Q37" s="17">
        <v>40900</v>
      </c>
      <c r="R37" s="8">
        <f t="shared" si="13"/>
        <v>44990000</v>
      </c>
      <c r="S37" s="18">
        <v>0.1</v>
      </c>
      <c r="T37" s="8">
        <f t="shared" si="14"/>
        <v>44990</v>
      </c>
      <c r="U37" s="7" t="str">
        <f t="shared" si="16"/>
        <v xml:space="preserve">توافقی </v>
      </c>
      <c r="V37" s="19" t="s">
        <v>2551</v>
      </c>
      <c r="W37" s="16" t="s">
        <v>127</v>
      </c>
      <c r="X37" s="16">
        <v>128</v>
      </c>
      <c r="Y37" s="16" t="s">
        <v>128</v>
      </c>
      <c r="Z37" s="7" t="str">
        <f t="shared" si="4"/>
        <v>تسویه شد</v>
      </c>
      <c r="AA37" s="20" t="s">
        <v>127</v>
      </c>
      <c r="AB37" s="7">
        <f>IF(AA37="","",DATEDIF(VLOOKUP(N37,List!CK:CL,2,0),VLOOKUP(AA37,List!CK:CL,2,0),$AB$2))</f>
        <v>2</v>
      </c>
      <c r="AC37" s="16">
        <v>20</v>
      </c>
      <c r="AD37" s="16">
        <v>20</v>
      </c>
      <c r="AE37" s="17">
        <v>1000</v>
      </c>
      <c r="AF37" s="9" t="str">
        <f t="shared" si="6"/>
        <v>100</v>
      </c>
      <c r="AG37" s="16">
        <v>100</v>
      </c>
      <c r="AH37" s="9">
        <f t="shared" si="7"/>
        <v>100</v>
      </c>
      <c r="AI37" s="9">
        <f t="shared" si="8"/>
        <v>100</v>
      </c>
      <c r="AJ37" s="7">
        <f>IF(E37="","",VLOOKUP(E37,Cover!AF:AG,2,0))</f>
        <v>8</v>
      </c>
      <c r="AK37" s="32" t="str">
        <f t="shared" si="9"/>
        <v>1404/02/22</v>
      </c>
      <c r="AL37" s="178" t="str">
        <f t="shared" si="10"/>
        <v>1404/02</v>
      </c>
      <c r="AM37" s="178">
        <f t="shared" si="11"/>
        <v>0</v>
      </c>
      <c r="AN37" s="178" t="str">
        <f t="shared" si="12"/>
        <v>زودتر از حد انتظار</v>
      </c>
    </row>
    <row r="38" spans="1:40">
      <c r="A38" s="1" t="str">
        <f t="shared" si="5"/>
        <v/>
      </c>
      <c r="B38" s="63" t="b">
        <f>IF(E38="","",IF(E38=Trend!$D$5,COUNT($B$3:B37)+1))</f>
        <v>0</v>
      </c>
      <c r="C38" s="63" t="b">
        <f>IF(E38="","",IF(AN38=Deviation!$E$2,COUNT($C$3:C37)+1))</f>
        <v>0</v>
      </c>
      <c r="D38" s="7">
        <f>IF(E38&lt;&gt;"",SUBTOTAL(3,$E$4:E38),"")</f>
        <v>35</v>
      </c>
      <c r="E38" s="16" t="s">
        <v>268</v>
      </c>
      <c r="F38" s="16" t="s">
        <v>159</v>
      </c>
      <c r="G38" s="16" t="s">
        <v>147</v>
      </c>
      <c r="H38" s="16" t="s">
        <v>23</v>
      </c>
      <c r="I38" s="16">
        <v>60</v>
      </c>
      <c r="J38" s="17"/>
      <c r="K38" s="20" t="s">
        <v>160</v>
      </c>
      <c r="L38" s="17">
        <v>100000</v>
      </c>
      <c r="M38" s="16" t="s">
        <v>155</v>
      </c>
      <c r="N38" s="16" t="s">
        <v>160</v>
      </c>
      <c r="O38" s="7" t="str">
        <f t="shared" si="15"/>
        <v>پیش فاکتور</v>
      </c>
      <c r="P38" s="17">
        <v>100000</v>
      </c>
      <c r="Q38" s="17">
        <v>9200</v>
      </c>
      <c r="R38" s="8">
        <f t="shared" si="13"/>
        <v>1012000000</v>
      </c>
      <c r="S38" s="18">
        <v>0.1</v>
      </c>
      <c r="T38" s="8">
        <f t="shared" si="14"/>
        <v>10120</v>
      </c>
      <c r="U38" s="7" t="str">
        <f t="shared" si="16"/>
        <v xml:space="preserve">توافقی </v>
      </c>
      <c r="V38" s="19" t="s">
        <v>2552</v>
      </c>
      <c r="W38" s="16" t="s">
        <v>160</v>
      </c>
      <c r="X38" s="16">
        <v>272</v>
      </c>
      <c r="Y38" s="16" t="s">
        <v>160</v>
      </c>
      <c r="Z38" s="7" t="str">
        <f t="shared" si="4"/>
        <v>تسویه شد</v>
      </c>
      <c r="AA38" s="20" t="s">
        <v>738</v>
      </c>
      <c r="AB38" s="7">
        <f>IF(AA38="","",DATEDIF(VLOOKUP(N38,List!CK:CL,2,0),VLOOKUP(AA38,List!CK:CL,2,0),$AB$2))</f>
        <v>7</v>
      </c>
      <c r="AC38" s="16">
        <v>300</v>
      </c>
      <c r="AD38" s="16">
        <v>300</v>
      </c>
      <c r="AE38" s="17">
        <v>100000</v>
      </c>
      <c r="AF38" s="9" t="str">
        <f t="shared" si="6"/>
        <v>100</v>
      </c>
      <c r="AG38" s="16">
        <v>100</v>
      </c>
      <c r="AH38" s="9">
        <f t="shared" si="7"/>
        <v>100</v>
      </c>
      <c r="AI38" s="9">
        <f t="shared" si="8"/>
        <v>100</v>
      </c>
      <c r="AJ38" s="7">
        <f>IF(E38="","",VLOOKUP(E38,Cover!AF:AG,2,0))</f>
        <v>14</v>
      </c>
      <c r="AK38" s="32" t="str">
        <f t="shared" si="9"/>
        <v>1404/04/31</v>
      </c>
      <c r="AL38" s="178" t="str">
        <f t="shared" si="10"/>
        <v>1404/04</v>
      </c>
      <c r="AM38" s="178">
        <f t="shared" si="11"/>
        <v>0</v>
      </c>
      <c r="AN38" s="178" t="str">
        <f t="shared" si="12"/>
        <v>زودتر از حد انتظار</v>
      </c>
    </row>
    <row r="39" spans="1:40">
      <c r="A39" s="1" t="str">
        <f t="shared" si="5"/>
        <v/>
      </c>
      <c r="B39" s="63" t="b">
        <f>IF(E39="","",IF(E39=Trend!$D$5,COUNT($B$3:B38)+1))</f>
        <v>0</v>
      </c>
      <c r="C39" s="63" t="b">
        <f>IF(E39="","",IF(AN39=Deviation!$E$2,COUNT($C$3:C38)+1))</f>
        <v>0</v>
      </c>
      <c r="D39" s="7">
        <f>IF(E39&lt;&gt;"",SUBTOTAL(3,$E$4:E39),"")</f>
        <v>36</v>
      </c>
      <c r="E39" s="16" t="s">
        <v>28</v>
      </c>
      <c r="F39" s="16" t="s">
        <v>52</v>
      </c>
      <c r="G39" s="16" t="s">
        <v>36</v>
      </c>
      <c r="H39" s="16" t="s">
        <v>23</v>
      </c>
      <c r="I39" s="16">
        <v>8</v>
      </c>
      <c r="J39" s="17"/>
      <c r="K39" s="20">
        <v>45761</v>
      </c>
      <c r="L39" s="17">
        <v>21000</v>
      </c>
      <c r="M39" s="16" t="s">
        <v>25</v>
      </c>
      <c r="N39" s="16" t="s">
        <v>141</v>
      </c>
      <c r="O39" s="7" t="str">
        <f t="shared" si="15"/>
        <v>پیش فاکتور</v>
      </c>
      <c r="P39" s="17">
        <v>21000</v>
      </c>
      <c r="Q39" s="17">
        <v>1133600</v>
      </c>
      <c r="R39" s="8">
        <f t="shared" si="13"/>
        <v>26186160000</v>
      </c>
      <c r="S39" s="18">
        <v>0.1</v>
      </c>
      <c r="T39" s="8">
        <f t="shared" si="14"/>
        <v>1246960</v>
      </c>
      <c r="U39" s="7" t="str">
        <f t="shared" si="16"/>
        <v xml:space="preserve">توافقی </v>
      </c>
      <c r="V39" s="19" t="s">
        <v>2553</v>
      </c>
      <c r="W39" s="16" t="s">
        <v>141</v>
      </c>
      <c r="X39" s="16">
        <v>20</v>
      </c>
      <c r="Y39" s="16" t="s">
        <v>89</v>
      </c>
      <c r="Z39" s="7" t="str">
        <f t="shared" si="4"/>
        <v>تسویه شد</v>
      </c>
      <c r="AA39" s="20" t="s">
        <v>82</v>
      </c>
      <c r="AB39" s="7">
        <f>IF(AA39="","",DATEDIF(VLOOKUP(N39,List!CK:CL,2,0),VLOOKUP(AA39,List!CK:CL,2,0),$AB$2))</f>
        <v>12</v>
      </c>
      <c r="AC39" s="16">
        <v>6</v>
      </c>
      <c r="AD39" s="16">
        <v>6</v>
      </c>
      <c r="AE39" s="17">
        <v>20188</v>
      </c>
      <c r="AF39" s="9">
        <f t="shared" si="6"/>
        <v>96.13333333333334</v>
      </c>
      <c r="AG39" s="16">
        <v>100</v>
      </c>
      <c r="AH39" s="9">
        <f t="shared" si="7"/>
        <v>100</v>
      </c>
      <c r="AI39" s="9">
        <f t="shared" si="8"/>
        <v>98.711111111111109</v>
      </c>
      <c r="AJ39" s="7">
        <f>IF(E39="","",VLOOKUP(E39,Cover!AF:AG,2,0))</f>
        <v>25</v>
      </c>
      <c r="AK39" s="32" t="str">
        <f t="shared" si="9"/>
        <v>1404/01/20</v>
      </c>
      <c r="AL39" s="178" t="str">
        <f t="shared" si="10"/>
        <v>1404/01</v>
      </c>
      <c r="AM39" s="178">
        <f t="shared" si="11"/>
        <v>0</v>
      </c>
      <c r="AN39" s="178" t="str">
        <f t="shared" si="12"/>
        <v>زودتر از حد انتظار</v>
      </c>
    </row>
    <row r="40" spans="1:40">
      <c r="A40" s="1" t="str">
        <f t="shared" si="5"/>
        <v/>
      </c>
      <c r="B40" s="63" t="b">
        <f>IF(E40="","",IF(E40=Trend!$D$5,COUNT($B$3:B39)+1))</f>
        <v>0</v>
      </c>
      <c r="C40" s="63" t="b">
        <f>IF(E40="","",IF(AN40=Deviation!$E$2,COUNT($C$3:C39)+1))</f>
        <v>0</v>
      </c>
      <c r="D40" s="7">
        <f>IF(E40&lt;&gt;"",SUBTOTAL(3,$E$4:E40),"")</f>
        <v>37</v>
      </c>
      <c r="E40" s="16" t="s">
        <v>28</v>
      </c>
      <c r="F40" s="16" t="s">
        <v>52</v>
      </c>
      <c r="G40" s="16" t="s">
        <v>36</v>
      </c>
      <c r="H40" s="16" t="s">
        <v>23</v>
      </c>
      <c r="I40" s="16">
        <v>8</v>
      </c>
      <c r="J40" s="17"/>
      <c r="K40" s="20">
        <v>45761</v>
      </c>
      <c r="L40" s="17">
        <v>21000</v>
      </c>
      <c r="M40" s="16" t="s">
        <v>25</v>
      </c>
      <c r="N40" s="16" t="s">
        <v>91</v>
      </c>
      <c r="O40" s="7" t="str">
        <f t="shared" si="15"/>
        <v>پیش فاکتور</v>
      </c>
      <c r="P40" s="17">
        <v>21000</v>
      </c>
      <c r="Q40" s="17">
        <v>1342880</v>
      </c>
      <c r="R40" s="8">
        <f t="shared" si="13"/>
        <v>31020528000</v>
      </c>
      <c r="S40" s="18">
        <v>0.1</v>
      </c>
      <c r="T40" s="8">
        <f t="shared" si="14"/>
        <v>1477168</v>
      </c>
      <c r="U40" s="7" t="str">
        <f t="shared" si="16"/>
        <v xml:space="preserve">توافقی </v>
      </c>
      <c r="V40" s="19" t="s">
        <v>2554</v>
      </c>
      <c r="W40" s="16" t="s">
        <v>91</v>
      </c>
      <c r="X40" s="16">
        <v>21</v>
      </c>
      <c r="Y40" s="16" t="s">
        <v>80</v>
      </c>
      <c r="Z40" s="7" t="str">
        <f t="shared" si="4"/>
        <v>تسویه شد</v>
      </c>
      <c r="AA40" s="20" t="s">
        <v>701</v>
      </c>
      <c r="AB40" s="7">
        <f>IF(AA40="","",DATEDIF(VLOOKUP(N40,List!CK:CL,2,0),VLOOKUP(AA40,List!CK:CL,2,0),$AB$2))</f>
        <v>14</v>
      </c>
      <c r="AC40" s="16">
        <v>24</v>
      </c>
      <c r="AD40" s="16">
        <v>27</v>
      </c>
      <c r="AE40" s="17">
        <v>20638</v>
      </c>
      <c r="AF40" s="9">
        <f t="shared" si="6"/>
        <v>98.276190476190479</v>
      </c>
      <c r="AG40" s="16">
        <v>100</v>
      </c>
      <c r="AH40" s="9">
        <f t="shared" si="7"/>
        <v>100</v>
      </c>
      <c r="AI40" s="9">
        <f t="shared" si="8"/>
        <v>99.425396825396831</v>
      </c>
      <c r="AJ40" s="7">
        <f>IF(E40="","",VLOOKUP(E40,Cover!AF:AG,2,0))</f>
        <v>25</v>
      </c>
      <c r="AK40" s="32" t="str">
        <f t="shared" si="9"/>
        <v>1404/02/21</v>
      </c>
      <c r="AL40" s="178" t="str">
        <f t="shared" si="10"/>
        <v>1404/02</v>
      </c>
      <c r="AM40" s="178">
        <f t="shared" si="11"/>
        <v>0</v>
      </c>
      <c r="AN40" s="178" t="str">
        <f t="shared" si="12"/>
        <v>زودتر از حد انتظار</v>
      </c>
    </row>
    <row r="41" spans="1:40">
      <c r="A41" s="1" t="str">
        <f t="shared" si="5"/>
        <v/>
      </c>
      <c r="B41" s="63" t="b">
        <f>IF(E41="","",IF(E41=Trend!$D$5,COUNT($B$3:B40)+1))</f>
        <v>0</v>
      </c>
      <c r="C41" s="63" t="b">
        <f>IF(E41="","",IF(AN41=Deviation!$E$2,COUNT($C$3:C40)+1))</f>
        <v>0</v>
      </c>
      <c r="D41" s="7">
        <f>IF(E41&lt;&gt;"",SUBTOTAL(3,$E$4:E41),"")</f>
        <v>38</v>
      </c>
      <c r="E41" s="16" t="s">
        <v>107</v>
      </c>
      <c r="F41" s="16" t="s">
        <v>102</v>
      </c>
      <c r="G41" s="16" t="s">
        <v>41</v>
      </c>
      <c r="H41" s="16" t="s">
        <v>23</v>
      </c>
      <c r="I41" s="16">
        <v>28</v>
      </c>
      <c r="J41" s="17">
        <v>25597560</v>
      </c>
      <c r="K41" s="20" t="s">
        <v>127</v>
      </c>
      <c r="L41" s="17">
        <v>11000</v>
      </c>
      <c r="M41" s="16" t="s">
        <v>25</v>
      </c>
      <c r="N41" s="16" t="s">
        <v>80</v>
      </c>
      <c r="O41" s="7" t="str">
        <f t="shared" si="15"/>
        <v>پیش فاکتور</v>
      </c>
      <c r="P41" s="17">
        <v>11000</v>
      </c>
      <c r="Q41" s="17">
        <v>878999</v>
      </c>
      <c r="R41" s="8">
        <f t="shared" si="13"/>
        <v>10661485460</v>
      </c>
      <c r="S41" s="18">
        <v>0.1</v>
      </c>
      <c r="T41" s="8">
        <f t="shared" si="14"/>
        <v>969225.95090909093</v>
      </c>
      <c r="U41" s="7" t="str">
        <f t="shared" si="16"/>
        <v xml:space="preserve">توافقی </v>
      </c>
      <c r="V41" s="19" t="s">
        <v>2573</v>
      </c>
      <c r="W41" s="16" t="s">
        <v>92</v>
      </c>
      <c r="X41" s="16">
        <v>113</v>
      </c>
      <c r="Y41" s="16" t="s">
        <v>697</v>
      </c>
      <c r="Z41" s="7" t="str">
        <f t="shared" si="4"/>
        <v>تسویه شد</v>
      </c>
      <c r="AA41" s="20" t="s">
        <v>93</v>
      </c>
      <c r="AB41" s="7">
        <f>IF(AA41="","",DATEDIF(VLOOKUP(N41,List!CK:CL,2,0),VLOOKUP(AA41,List!CK:CL,2,0),$AB$2))</f>
        <v>12</v>
      </c>
      <c r="AC41" s="16">
        <v>30</v>
      </c>
      <c r="AD41" s="16">
        <v>30</v>
      </c>
      <c r="AE41" s="17">
        <v>11000</v>
      </c>
      <c r="AF41" s="9" t="str">
        <f t="shared" si="6"/>
        <v>100</v>
      </c>
      <c r="AG41" s="16">
        <v>100</v>
      </c>
      <c r="AH41" s="9">
        <f t="shared" si="7"/>
        <v>100</v>
      </c>
      <c r="AI41" s="9">
        <f t="shared" si="8"/>
        <v>100</v>
      </c>
      <c r="AJ41" s="7">
        <f>IF(E41="","",VLOOKUP(E41,Cover!AF:AG,2,0))</f>
        <v>30</v>
      </c>
      <c r="AK41" s="32" t="str">
        <f t="shared" si="9"/>
        <v>1404/02/30</v>
      </c>
      <c r="AL41" s="178" t="str">
        <f t="shared" si="10"/>
        <v>1404/02</v>
      </c>
      <c r="AM41" s="178">
        <f t="shared" si="11"/>
        <v>0</v>
      </c>
      <c r="AN41" s="178" t="str">
        <f t="shared" si="12"/>
        <v>زودتر از حد انتظار</v>
      </c>
    </row>
    <row r="42" spans="1:40">
      <c r="A42" s="1" t="str">
        <f t="shared" si="5"/>
        <v/>
      </c>
      <c r="B42" s="63" t="b">
        <f>IF(E42="","",IF(E42=Trend!$D$5,COUNT($B$3:B41)+1))</f>
        <v>0</v>
      </c>
      <c r="C42" s="63" t="b">
        <f>IF(E42="","",IF(AN42=Deviation!$E$2,COUNT($C$3:C41)+1))</f>
        <v>0</v>
      </c>
      <c r="D42" s="7">
        <f>IF(E42&lt;&gt;"",SUBTOTAL(3,$E$4:E42),"")</f>
        <v>39</v>
      </c>
      <c r="E42" s="16" t="s">
        <v>107</v>
      </c>
      <c r="F42" s="16" t="s">
        <v>102</v>
      </c>
      <c r="G42" s="16" t="s">
        <v>41</v>
      </c>
      <c r="H42" s="16" t="s">
        <v>23</v>
      </c>
      <c r="I42" s="16">
        <v>53</v>
      </c>
      <c r="J42" s="17">
        <v>25255338</v>
      </c>
      <c r="K42" s="20" t="s">
        <v>97</v>
      </c>
      <c r="L42" s="17">
        <v>11000</v>
      </c>
      <c r="M42" s="16" t="s">
        <v>25</v>
      </c>
      <c r="N42" s="16" t="s">
        <v>97</v>
      </c>
      <c r="O42" s="7" t="str">
        <f t="shared" si="15"/>
        <v>پیش فاکتور</v>
      </c>
      <c r="P42" s="17">
        <v>11000</v>
      </c>
      <c r="Q42" s="17">
        <v>861905</v>
      </c>
      <c r="R42" s="8">
        <f t="shared" si="13"/>
        <v>10454305838</v>
      </c>
      <c r="S42" s="18">
        <v>0.1</v>
      </c>
      <c r="T42" s="8">
        <f t="shared" si="14"/>
        <v>950391.4398181818</v>
      </c>
      <c r="U42" s="7" t="str">
        <f t="shared" si="16"/>
        <v xml:space="preserve">توافقی </v>
      </c>
      <c r="V42" s="19" t="s">
        <v>2574</v>
      </c>
      <c r="W42" s="16" t="s">
        <v>121</v>
      </c>
      <c r="X42" s="16">
        <v>243</v>
      </c>
      <c r="Y42" s="16" t="s">
        <v>121</v>
      </c>
      <c r="Z42" s="7" t="str">
        <f t="shared" si="4"/>
        <v>تسویه شد</v>
      </c>
      <c r="AA42" s="20" t="s">
        <v>747</v>
      </c>
      <c r="AB42" s="7">
        <f>IF(AA42="","",DATEDIF(VLOOKUP(N42,List!CK:CL,2,0),VLOOKUP(AA42,List!CK:CL,2,0),$AB$2))</f>
        <v>29</v>
      </c>
      <c r="AC42" s="16">
        <v>65</v>
      </c>
      <c r="AD42" s="16">
        <v>65</v>
      </c>
      <c r="AE42" s="17">
        <v>11000</v>
      </c>
      <c r="AF42" s="9" t="str">
        <f t="shared" si="6"/>
        <v>100</v>
      </c>
      <c r="AG42" s="16">
        <v>100</v>
      </c>
      <c r="AH42" s="9">
        <f t="shared" si="7"/>
        <v>100</v>
      </c>
      <c r="AI42" s="9">
        <f t="shared" si="8"/>
        <v>100</v>
      </c>
      <c r="AJ42" s="7">
        <f>IF(E42="","",VLOOKUP(E42,Cover!AF:AG,2,0))</f>
        <v>30</v>
      </c>
      <c r="AK42" s="32" t="str">
        <f t="shared" si="9"/>
        <v>1404/04/22</v>
      </c>
      <c r="AL42" s="178" t="str">
        <f t="shared" si="10"/>
        <v>1404/04</v>
      </c>
      <c r="AM42" s="178">
        <f t="shared" si="11"/>
        <v>0</v>
      </c>
      <c r="AN42" s="178" t="str">
        <f t="shared" si="12"/>
        <v>زودتر از حد انتظار</v>
      </c>
    </row>
    <row r="43" spans="1:40">
      <c r="A43" s="1" t="str">
        <f t="shared" si="5"/>
        <v/>
      </c>
      <c r="B43" s="63" t="b">
        <f>IF(E43="","",IF(E43=Trend!$D$5,COUNT($B$3:B42)+1))</f>
        <v>0</v>
      </c>
      <c r="C43" s="63" t="b">
        <f>IF(E43="","",IF(AN43=Deviation!$E$2,COUNT($C$3:C42)+1))</f>
        <v>0</v>
      </c>
      <c r="D43" s="7">
        <f>IF(E43&lt;&gt;"",SUBTOTAL(3,$E$4:E43),"")</f>
        <v>40</v>
      </c>
      <c r="E43" s="16" t="s">
        <v>28</v>
      </c>
      <c r="F43" s="16" t="s">
        <v>86</v>
      </c>
      <c r="G43" s="16" t="s">
        <v>36</v>
      </c>
      <c r="H43" s="16" t="s">
        <v>23</v>
      </c>
      <c r="I43" s="16">
        <v>28</v>
      </c>
      <c r="J43" s="17"/>
      <c r="K43" s="20">
        <v>45791</v>
      </c>
      <c r="L43" s="17">
        <v>21000</v>
      </c>
      <c r="M43" s="16" t="s">
        <v>25</v>
      </c>
      <c r="N43" s="16" t="s">
        <v>142</v>
      </c>
      <c r="O43" s="7" t="str">
        <f t="shared" si="15"/>
        <v>پیش فاکتور</v>
      </c>
      <c r="P43" s="17">
        <v>21000</v>
      </c>
      <c r="Q43" s="17">
        <v>1217530</v>
      </c>
      <c r="R43" s="8">
        <f t="shared" si="13"/>
        <v>28124943000</v>
      </c>
      <c r="S43" s="18">
        <v>0.1</v>
      </c>
      <c r="T43" s="8">
        <f t="shared" si="14"/>
        <v>1339283</v>
      </c>
      <c r="U43" s="7" t="str">
        <f t="shared" si="16"/>
        <v xml:space="preserve">توافقی </v>
      </c>
      <c r="V43" s="19" t="s">
        <v>2575</v>
      </c>
      <c r="W43" s="16" t="s">
        <v>142</v>
      </c>
      <c r="X43" s="16">
        <v>214</v>
      </c>
      <c r="Y43" s="16" t="s">
        <v>129</v>
      </c>
      <c r="Z43" s="7" t="str">
        <f t="shared" si="4"/>
        <v>تسویه شد</v>
      </c>
      <c r="AA43" s="20" t="s">
        <v>709</v>
      </c>
      <c r="AB43" s="7">
        <f>IF(AA43="","",DATEDIF(VLOOKUP(N43,List!CK:CL,2,0),VLOOKUP(AA43,List!CK:CL,2,0),$AB$2))</f>
        <v>12</v>
      </c>
      <c r="AC43" s="16">
        <v>34</v>
      </c>
      <c r="AD43" s="16">
        <v>34</v>
      </c>
      <c r="AE43" s="17">
        <v>20865</v>
      </c>
      <c r="AF43" s="9">
        <f t="shared" si="6"/>
        <v>99.357142857142861</v>
      </c>
      <c r="AG43" s="16">
        <v>100</v>
      </c>
      <c r="AH43" s="9">
        <f t="shared" si="7"/>
        <v>100</v>
      </c>
      <c r="AI43" s="9">
        <f t="shared" si="8"/>
        <v>99.785714285714292</v>
      </c>
      <c r="AJ43" s="7">
        <f>IF(E43="","",VLOOKUP(E43,Cover!AF:AG,2,0))</f>
        <v>25</v>
      </c>
      <c r="AK43" s="32" t="str">
        <f t="shared" si="9"/>
        <v>1404/03/05</v>
      </c>
      <c r="AL43" s="178" t="str">
        <f t="shared" si="10"/>
        <v>1404/03</v>
      </c>
      <c r="AM43" s="178">
        <f t="shared" si="11"/>
        <v>0</v>
      </c>
      <c r="AN43" s="178" t="str">
        <f t="shared" si="12"/>
        <v>زودتر از حد انتظار</v>
      </c>
    </row>
    <row r="44" spans="1:40">
      <c r="A44" s="1" t="str">
        <f t="shared" si="5"/>
        <v/>
      </c>
      <c r="B44" s="63" t="b">
        <f>IF(E44="","",IF(E44=Trend!$D$5,COUNT($B$3:B43)+1))</f>
        <v>0</v>
      </c>
      <c r="C44" s="63" t="b">
        <f>IF(E44="","",IF(AN44=Deviation!$E$2,COUNT($C$3:C43)+1))</f>
        <v>0</v>
      </c>
      <c r="D44" s="7">
        <f>IF(E44&lt;&gt;"",SUBTOTAL(3,$E$4:E44),"")</f>
        <v>41</v>
      </c>
      <c r="E44" s="16" t="s">
        <v>28</v>
      </c>
      <c r="F44" s="16" t="s">
        <v>86</v>
      </c>
      <c r="G44" s="16" t="s">
        <v>63</v>
      </c>
      <c r="H44" s="16" t="s">
        <v>23</v>
      </c>
      <c r="I44" s="16">
        <v>8</v>
      </c>
      <c r="J44" s="17"/>
      <c r="K44" s="20">
        <v>45761</v>
      </c>
      <c r="L44" s="17">
        <v>12000</v>
      </c>
      <c r="M44" s="16" t="s">
        <v>25</v>
      </c>
      <c r="N44" s="16" t="s">
        <v>143</v>
      </c>
      <c r="O44" s="7" t="str">
        <f t="shared" si="15"/>
        <v>پیش فاکتور</v>
      </c>
      <c r="P44" s="17">
        <v>12000</v>
      </c>
      <c r="Q44" s="17">
        <v>1100900</v>
      </c>
      <c r="R44" s="8">
        <f t="shared" si="13"/>
        <v>14531880000</v>
      </c>
      <c r="S44" s="18">
        <v>0.1</v>
      </c>
      <c r="T44" s="8">
        <f t="shared" si="14"/>
        <v>1210990</v>
      </c>
      <c r="U44" s="7" t="str">
        <f t="shared" si="16"/>
        <v xml:space="preserve">توافقی </v>
      </c>
      <c r="V44" s="19" t="s">
        <v>2576</v>
      </c>
      <c r="W44" s="16" t="s">
        <v>143</v>
      </c>
      <c r="X44" s="16">
        <v>25</v>
      </c>
      <c r="Y44" s="16" t="s">
        <v>689</v>
      </c>
      <c r="Z44" s="7" t="str">
        <f t="shared" si="4"/>
        <v>تسویه شد</v>
      </c>
      <c r="AA44" s="20" t="s">
        <v>689</v>
      </c>
      <c r="AB44" s="7">
        <f>IF(AA44="","",DATEDIF(VLOOKUP(N44,List!CK:CL,2,0),VLOOKUP(AA44,List!CK:CL,2,0),$AB$2))</f>
        <v>8</v>
      </c>
      <c r="AC44" s="16">
        <v>21</v>
      </c>
      <c r="AD44" s="16">
        <v>14</v>
      </c>
      <c r="AE44" s="17">
        <v>12191</v>
      </c>
      <c r="AF44" s="9" t="str">
        <f t="shared" si="6"/>
        <v>100</v>
      </c>
      <c r="AG44" s="16">
        <v>100</v>
      </c>
      <c r="AH44" s="9">
        <f t="shared" si="7"/>
        <v>100</v>
      </c>
      <c r="AI44" s="9">
        <f t="shared" si="8"/>
        <v>100</v>
      </c>
      <c r="AJ44" s="7">
        <f>IF(E44="","",VLOOKUP(E44,Cover!AF:AG,2,0))</f>
        <v>25</v>
      </c>
      <c r="AK44" s="32" t="str">
        <f t="shared" si="9"/>
        <v>1404/02/02</v>
      </c>
      <c r="AL44" s="178" t="str">
        <f t="shared" si="10"/>
        <v>1404/02</v>
      </c>
      <c r="AM44" s="178">
        <f t="shared" si="11"/>
        <v>0</v>
      </c>
      <c r="AN44" s="178" t="str">
        <f t="shared" si="12"/>
        <v>زودتر از حد انتظار</v>
      </c>
    </row>
    <row r="45" spans="1:40">
      <c r="A45" s="1" t="str">
        <f t="shared" si="5"/>
        <v/>
      </c>
      <c r="B45" s="63" t="b">
        <f>IF(E45="","",IF(E45=Trend!$D$5,COUNT($B$3:B44)+1))</f>
        <v>0</v>
      </c>
      <c r="C45" s="63" t="b">
        <f>IF(E45="","",IF(AN45=Deviation!$E$2,COUNT($C$3:C44)+1))</f>
        <v>0</v>
      </c>
      <c r="D45" s="7">
        <f>IF(E45&lt;&gt;"",SUBTOTAL(3,$E$4:E45),"")</f>
        <v>42</v>
      </c>
      <c r="E45" s="16" t="s">
        <v>28</v>
      </c>
      <c r="F45" s="16" t="s">
        <v>86</v>
      </c>
      <c r="G45" s="16" t="s">
        <v>63</v>
      </c>
      <c r="H45" s="16" t="s">
        <v>23</v>
      </c>
      <c r="I45" s="16">
        <v>55</v>
      </c>
      <c r="J45" s="17"/>
      <c r="K45" s="20">
        <v>45855</v>
      </c>
      <c r="L45" s="17">
        <v>21000</v>
      </c>
      <c r="M45" s="16" t="s">
        <v>25</v>
      </c>
      <c r="N45" s="16" t="s">
        <v>160</v>
      </c>
      <c r="O45" s="7" t="str">
        <f t="shared" si="15"/>
        <v>پیش فاکتور</v>
      </c>
      <c r="P45" s="17">
        <v>21000</v>
      </c>
      <c r="Q45" s="17">
        <v>1106350</v>
      </c>
      <c r="R45" s="8">
        <f t="shared" si="13"/>
        <v>25556685000</v>
      </c>
      <c r="S45" s="18">
        <v>0.1</v>
      </c>
      <c r="T45" s="8">
        <f t="shared" si="14"/>
        <v>1216985</v>
      </c>
      <c r="U45" s="7" t="str">
        <f t="shared" si="16"/>
        <v xml:space="preserve">توافقی </v>
      </c>
      <c r="V45" s="19" t="s">
        <v>2577</v>
      </c>
      <c r="W45" s="16" t="s">
        <v>732</v>
      </c>
      <c r="X45" s="16">
        <v>277</v>
      </c>
      <c r="Y45" s="16" t="s">
        <v>132</v>
      </c>
      <c r="Z45" s="7" t="str">
        <f t="shared" si="4"/>
        <v>تسویه شد</v>
      </c>
      <c r="AA45" s="20" t="s">
        <v>742</v>
      </c>
      <c r="AB45" s="7">
        <f>IF(AA45="","",DATEDIF(VLOOKUP(N45,List!CK:CL,2,0),VLOOKUP(AA45,List!CK:CL,2,0),$AB$2))</f>
        <v>13</v>
      </c>
      <c r="AC45" s="16">
        <v>14</v>
      </c>
      <c r="AD45" s="16">
        <v>60</v>
      </c>
      <c r="AE45" s="17">
        <v>21237</v>
      </c>
      <c r="AF45" s="9" t="str">
        <f t="shared" si="6"/>
        <v>100</v>
      </c>
      <c r="AG45" s="16">
        <v>100</v>
      </c>
      <c r="AH45" s="9">
        <f t="shared" si="7"/>
        <v>100</v>
      </c>
      <c r="AI45" s="9">
        <f t="shared" si="8"/>
        <v>100</v>
      </c>
      <c r="AJ45" s="7">
        <f>IF(E45="","",VLOOKUP(E45,Cover!AF:AG,2,0))</f>
        <v>25</v>
      </c>
      <c r="AK45" s="32" t="str">
        <f t="shared" si="9"/>
        <v>1404/04/31</v>
      </c>
      <c r="AL45" s="178" t="str">
        <f t="shared" si="10"/>
        <v>1404/04</v>
      </c>
      <c r="AM45" s="178">
        <f t="shared" si="11"/>
        <v>0</v>
      </c>
      <c r="AN45" s="178" t="str">
        <f t="shared" si="12"/>
        <v>زودتر از حد انتظار</v>
      </c>
    </row>
    <row r="46" spans="1:40">
      <c r="A46" s="1" t="str">
        <f t="shared" si="5"/>
        <v/>
      </c>
      <c r="B46" s="63" t="b">
        <f>IF(E46="","",IF(E46=Trend!$D$5,COUNT($B$3:B45)+1))</f>
        <v>0</v>
      </c>
      <c r="C46" s="63" t="b">
        <f>IF(E46="","",IF(AN46=Deviation!$E$2,COUNT($C$3:C45)+1))</f>
        <v>0</v>
      </c>
      <c r="D46" s="7">
        <f>IF(E46&lt;&gt;"",SUBTOTAL(3,$E$4:E46),"")</f>
        <v>43</v>
      </c>
      <c r="E46" s="16" t="s">
        <v>268</v>
      </c>
      <c r="F46" s="16" t="s">
        <v>159</v>
      </c>
      <c r="G46" s="16" t="s">
        <v>147</v>
      </c>
      <c r="H46" s="16" t="s">
        <v>23</v>
      </c>
      <c r="I46" s="16">
        <v>66</v>
      </c>
      <c r="J46" s="17"/>
      <c r="K46" s="20">
        <v>45878</v>
      </c>
      <c r="L46" s="17">
        <v>100000</v>
      </c>
      <c r="M46" s="16" t="s">
        <v>155</v>
      </c>
      <c r="N46" s="16" t="s">
        <v>294</v>
      </c>
      <c r="O46" s="7" t="str">
        <f t="shared" si="15"/>
        <v>پیش فاکتور</v>
      </c>
      <c r="P46" s="17">
        <v>100000</v>
      </c>
      <c r="Q46" s="17">
        <v>9200</v>
      </c>
      <c r="R46" s="8">
        <f t="shared" si="13"/>
        <v>1012000000</v>
      </c>
      <c r="S46" s="18">
        <v>0.1</v>
      </c>
      <c r="T46" s="8">
        <f t="shared" si="14"/>
        <v>10120</v>
      </c>
      <c r="U46" s="7" t="str">
        <f t="shared" si="16"/>
        <v xml:space="preserve">توافقی </v>
      </c>
      <c r="V46" s="19" t="s">
        <v>2613</v>
      </c>
      <c r="W46" s="16" t="s">
        <v>294</v>
      </c>
      <c r="X46" s="16">
        <v>292</v>
      </c>
      <c r="Y46" s="16" t="s">
        <v>752</v>
      </c>
      <c r="Z46" s="7" t="str">
        <f t="shared" si="4"/>
        <v>تسویه شد</v>
      </c>
      <c r="AA46" s="20" t="s">
        <v>752</v>
      </c>
      <c r="AB46" s="7">
        <f>IF(AA46="","",DATEDIF(VLOOKUP(N46,List!CK:CL,2,0),VLOOKUP(AA46,List!CK:CL,2,0),$AB$2))</f>
        <v>11</v>
      </c>
      <c r="AC46" s="16">
        <v>501</v>
      </c>
      <c r="AD46" s="16">
        <v>501</v>
      </c>
      <c r="AE46" s="17">
        <v>100000</v>
      </c>
      <c r="AF46" s="9" t="str">
        <f t="shared" si="6"/>
        <v>100</v>
      </c>
      <c r="AG46" s="16">
        <v>100</v>
      </c>
      <c r="AH46" s="9">
        <f t="shared" si="7"/>
        <v>100</v>
      </c>
      <c r="AI46" s="9">
        <f t="shared" si="8"/>
        <v>100</v>
      </c>
      <c r="AJ46" s="7">
        <f>IF(E46="","",VLOOKUP(E46,Cover!AF:AG,2,0))</f>
        <v>14</v>
      </c>
      <c r="AK46" s="32" t="str">
        <f t="shared" si="9"/>
        <v>1404/05/15</v>
      </c>
      <c r="AL46" s="178" t="str">
        <f t="shared" si="10"/>
        <v>1404/05</v>
      </c>
      <c r="AM46" s="178">
        <f t="shared" si="11"/>
        <v>0</v>
      </c>
      <c r="AN46" s="178" t="str">
        <f t="shared" si="12"/>
        <v>زودتر از حد انتظار</v>
      </c>
    </row>
    <row r="47" spans="1:40">
      <c r="A47" s="1" t="str">
        <f t="shared" si="5"/>
        <v/>
      </c>
      <c r="B47" s="63" t="b">
        <f>IF(E47="","",IF(E47=Trend!$D$5,COUNT($B$3:B46)+1))</f>
        <v>0</v>
      </c>
      <c r="C47" s="63" t="b">
        <f>IF(E47="","",IF(AN47=Deviation!$E$2,COUNT($C$3:C46)+1))</f>
        <v>0</v>
      </c>
      <c r="D47" s="7">
        <f>IF(E47&lt;&gt;"",SUBTOTAL(3,$E$4:E47),"")</f>
        <v>44</v>
      </c>
      <c r="E47" s="16" t="s">
        <v>106</v>
      </c>
      <c r="F47" s="16" t="s">
        <v>152</v>
      </c>
      <c r="G47" s="16" t="s">
        <v>153</v>
      </c>
      <c r="H47" s="16" t="s">
        <v>23</v>
      </c>
      <c r="I47" s="16">
        <v>55</v>
      </c>
      <c r="J47" s="17">
        <v>66620455</v>
      </c>
      <c r="K47" s="20">
        <v>45855</v>
      </c>
      <c r="L47" s="17">
        <v>24000</v>
      </c>
      <c r="M47" s="16" t="s">
        <v>25</v>
      </c>
      <c r="N47" s="16" t="s">
        <v>733</v>
      </c>
      <c r="O47" s="7" t="str">
        <f t="shared" si="15"/>
        <v>پیش فاکتور</v>
      </c>
      <c r="P47" s="17">
        <v>24000</v>
      </c>
      <c r="Q47" s="17">
        <v>636732</v>
      </c>
      <c r="R47" s="8">
        <f t="shared" si="13"/>
        <v>16876345255</v>
      </c>
      <c r="S47" s="18">
        <v>0.1</v>
      </c>
      <c r="T47" s="8">
        <f t="shared" si="14"/>
        <v>703181.05229166662</v>
      </c>
      <c r="U47" s="7" t="str">
        <f t="shared" si="16"/>
        <v xml:space="preserve">توافقی </v>
      </c>
      <c r="V47" s="19" t="s">
        <v>2578</v>
      </c>
      <c r="W47" s="16" t="s">
        <v>733</v>
      </c>
      <c r="X47" s="16">
        <v>276</v>
      </c>
      <c r="Y47" s="16" t="s">
        <v>733</v>
      </c>
      <c r="Z47" s="7" t="str">
        <f t="shared" si="4"/>
        <v>تسویه شد</v>
      </c>
      <c r="AA47" s="20" t="s">
        <v>294</v>
      </c>
      <c r="AB47" s="7">
        <f>IF(AA47="","",DATEDIF(VLOOKUP(N47,List!CK:CL,2,0),VLOOKUP(AA47,List!CK:CL,2,0),$AB$2))</f>
        <v>14</v>
      </c>
      <c r="AC47" s="16">
        <v>61</v>
      </c>
      <c r="AD47" s="16">
        <v>61</v>
      </c>
      <c r="AE47" s="17">
        <v>23980</v>
      </c>
      <c r="AF47" s="9">
        <f t="shared" si="6"/>
        <v>99.916666666666671</v>
      </c>
      <c r="AG47" s="16">
        <v>100</v>
      </c>
      <c r="AH47" s="9">
        <f t="shared" si="7"/>
        <v>100</v>
      </c>
      <c r="AI47" s="9">
        <f t="shared" si="8"/>
        <v>99.972222222222229</v>
      </c>
      <c r="AJ47" s="7">
        <f>IF(E47="","",VLOOKUP(E47,Cover!AF:AG,2,0))</f>
        <v>30</v>
      </c>
      <c r="AK47" s="32" t="str">
        <f t="shared" si="9"/>
        <v>1404/05/01</v>
      </c>
      <c r="AL47" s="178" t="str">
        <f t="shared" si="10"/>
        <v>1404/05</v>
      </c>
      <c r="AM47" s="178">
        <f t="shared" si="11"/>
        <v>0</v>
      </c>
      <c r="AN47" s="178" t="str">
        <f t="shared" si="12"/>
        <v>زودتر از حد انتظار</v>
      </c>
    </row>
    <row r="48" spans="1:40">
      <c r="A48" s="1" t="str">
        <f t="shared" si="5"/>
        <v/>
      </c>
      <c r="B48" s="63" t="b">
        <f>IF(E48="","",IF(E48=Trend!$D$5,COUNT($B$3:B47)+1))</f>
        <v>0</v>
      </c>
      <c r="C48" s="63" t="b">
        <f>IF(E48="","",IF(AN48=Deviation!$E$2,COUNT($C$3:C47)+1))</f>
        <v>0</v>
      </c>
      <c r="D48" s="7">
        <f>IF(E48&lt;&gt;"",SUBTOTAL(3,$E$4:E48),"")</f>
        <v>45</v>
      </c>
      <c r="E48" s="16" t="s">
        <v>28</v>
      </c>
      <c r="F48" s="16" t="s">
        <v>2572</v>
      </c>
      <c r="G48" s="16" t="s">
        <v>36</v>
      </c>
      <c r="H48" s="16" t="s">
        <v>24</v>
      </c>
      <c r="I48" s="16">
        <v>55</v>
      </c>
      <c r="J48" s="17"/>
      <c r="K48" s="20">
        <v>45855</v>
      </c>
      <c r="L48" s="17">
        <v>21000</v>
      </c>
      <c r="M48" s="16" t="s">
        <v>25</v>
      </c>
      <c r="N48" s="16" t="s">
        <v>736</v>
      </c>
      <c r="O48" s="7" t="str">
        <f t="shared" si="15"/>
        <v>پیش فاکتور</v>
      </c>
      <c r="P48" s="17">
        <v>21000</v>
      </c>
      <c r="Q48" s="17">
        <v>1106350</v>
      </c>
      <c r="R48" s="8">
        <f t="shared" si="13"/>
        <v>25556685000</v>
      </c>
      <c r="S48" s="18">
        <v>0.1</v>
      </c>
      <c r="T48" s="8">
        <f t="shared" si="14"/>
        <v>1216985</v>
      </c>
      <c r="U48" s="7" t="str">
        <f t="shared" si="16"/>
        <v xml:space="preserve">توافقی </v>
      </c>
      <c r="V48" s="19" t="s">
        <v>2584</v>
      </c>
      <c r="W48" s="16" t="s">
        <v>736</v>
      </c>
      <c r="X48" s="16">
        <v>0</v>
      </c>
      <c r="Y48" s="16" t="s">
        <v>2585</v>
      </c>
      <c r="Z48" s="7" t="str">
        <f t="shared" si="4"/>
        <v>تسویه شد</v>
      </c>
      <c r="AA48" s="20" t="s">
        <v>122</v>
      </c>
      <c r="AB48" s="7">
        <f>IF(AA48="","",DATEDIF(VLOOKUP(N48,List!CK:CL,2,0),VLOOKUP(AA48,List!CK:CL,2,0),$AB$2))</f>
        <v>20</v>
      </c>
      <c r="AC48" s="16">
        <v>67</v>
      </c>
      <c r="AD48" s="16">
        <v>67</v>
      </c>
      <c r="AE48" s="17">
        <v>20612</v>
      </c>
      <c r="AF48" s="9">
        <f t="shared" si="6"/>
        <v>98.152380952380952</v>
      </c>
      <c r="AG48" s="16">
        <v>100</v>
      </c>
      <c r="AH48" s="9">
        <f t="shared" si="7"/>
        <v>100</v>
      </c>
      <c r="AI48" s="9">
        <f t="shared" si="8"/>
        <v>99.384126984126979</v>
      </c>
      <c r="AJ48" s="7">
        <f>IF(E48="","",VLOOKUP(E48,Cover!AF:AG,2,0))</f>
        <v>25</v>
      </c>
      <c r="AK48" s="32" t="str">
        <f t="shared" si="9"/>
        <v>1404/05/05</v>
      </c>
      <c r="AL48" s="178" t="str">
        <f t="shared" si="10"/>
        <v>1404/05</v>
      </c>
      <c r="AM48" s="178">
        <f t="shared" si="11"/>
        <v>0</v>
      </c>
      <c r="AN48" s="178" t="str">
        <f t="shared" si="12"/>
        <v>زودتر از حد انتظار</v>
      </c>
    </row>
    <row r="49" spans="1:40">
      <c r="A49" s="1" t="str">
        <f t="shared" si="5"/>
        <v/>
      </c>
      <c r="B49" s="63" t="b">
        <f>IF(E49="","",IF(E49=Trend!$D$5,COUNT($B$3:B48)+1))</f>
        <v>0</v>
      </c>
      <c r="C49" s="63" t="b">
        <f>IF(E49="","",IF(AN49=Deviation!$E$2,COUNT($C$3:C48)+1))</f>
        <v>0</v>
      </c>
      <c r="D49" s="7">
        <f>IF(E49&lt;&gt;"",SUBTOTAL(3,$E$4:E49),"")</f>
        <v>46</v>
      </c>
      <c r="E49" s="16" t="s">
        <v>271</v>
      </c>
      <c r="F49" s="16" t="s">
        <v>86</v>
      </c>
      <c r="G49" s="16" t="s">
        <v>54</v>
      </c>
      <c r="H49" s="16" t="s">
        <v>23</v>
      </c>
      <c r="I49" s="16">
        <v>55</v>
      </c>
      <c r="J49" s="17"/>
      <c r="K49" s="20">
        <v>45855</v>
      </c>
      <c r="L49" s="17">
        <v>12000</v>
      </c>
      <c r="M49" s="16" t="s">
        <v>25</v>
      </c>
      <c r="N49" s="16" t="s">
        <v>294</v>
      </c>
      <c r="O49" s="7" t="str">
        <f t="shared" si="15"/>
        <v>پیش فاکتور</v>
      </c>
      <c r="P49" s="17">
        <v>10000</v>
      </c>
      <c r="Q49" s="17">
        <v>970000</v>
      </c>
      <c r="R49" s="8">
        <f t="shared" si="13"/>
        <v>10670000000</v>
      </c>
      <c r="S49" s="18">
        <v>0.1</v>
      </c>
      <c r="T49" s="8">
        <f t="shared" si="14"/>
        <v>1067000</v>
      </c>
      <c r="U49" s="7" t="str">
        <f t="shared" si="16"/>
        <v xml:space="preserve">توافقی </v>
      </c>
      <c r="V49" s="19" t="s">
        <v>2586</v>
      </c>
      <c r="W49" s="16" t="s">
        <v>294</v>
      </c>
      <c r="X49" s="16">
        <v>315</v>
      </c>
      <c r="Y49" s="16" t="s">
        <v>753</v>
      </c>
      <c r="Z49" s="7" t="str">
        <f t="shared" si="4"/>
        <v>تسویه شد</v>
      </c>
      <c r="AA49" s="20" t="s">
        <v>755</v>
      </c>
      <c r="AB49" s="7">
        <f>IF(AA49="","",DATEDIF(VLOOKUP(N49,List!CK:CL,2,0),VLOOKUP(AA49,List!CK:CL,2,0),$AB$2))</f>
        <v>14</v>
      </c>
      <c r="AC49" s="16">
        <v>71</v>
      </c>
      <c r="AD49" s="16">
        <v>71</v>
      </c>
      <c r="AE49" s="17">
        <v>10000</v>
      </c>
      <c r="AF49" s="9">
        <f t="shared" si="6"/>
        <v>83.333333333333343</v>
      </c>
      <c r="AG49" s="16">
        <v>100</v>
      </c>
      <c r="AH49" s="9">
        <f t="shared" si="7"/>
        <v>100</v>
      </c>
      <c r="AI49" s="9">
        <f t="shared" si="8"/>
        <v>94.444444444444457</v>
      </c>
      <c r="AJ49" s="7">
        <f>IF(E49="","",VLOOKUP(E49,Cover!AF:AG,2,0))</f>
        <v>25</v>
      </c>
      <c r="AK49" s="32" t="str">
        <f t="shared" si="9"/>
        <v>1404/05/15</v>
      </c>
      <c r="AL49" s="178" t="str">
        <f t="shared" si="10"/>
        <v>1404/05</v>
      </c>
      <c r="AM49" s="178">
        <f t="shared" si="11"/>
        <v>0</v>
      </c>
      <c r="AN49" s="178" t="str">
        <f t="shared" si="12"/>
        <v>زودتر از حد انتظار</v>
      </c>
    </row>
    <row r="50" spans="1:40">
      <c r="A50" s="1" t="str">
        <f t="shared" si="5"/>
        <v/>
      </c>
      <c r="B50" s="63" t="b">
        <f>IF(E50="","",IF(E50=Trend!$D$5,COUNT($B$3:B49)+1))</f>
        <v>0</v>
      </c>
      <c r="C50" s="63" t="b">
        <f>IF(E50="","",IF(AN50=Deviation!$E$2,COUNT($C$3:C49)+1))</f>
        <v>0</v>
      </c>
      <c r="D50" s="7">
        <f>IF(E50&lt;&gt;"",SUBTOTAL(3,$E$4:E50),"")</f>
        <v>47</v>
      </c>
      <c r="E50" s="16" t="s">
        <v>269</v>
      </c>
      <c r="F50" s="16" t="s">
        <v>149</v>
      </c>
      <c r="G50" s="16" t="s">
        <v>150</v>
      </c>
      <c r="H50" s="16" t="s">
        <v>23</v>
      </c>
      <c r="I50" s="16">
        <v>207</v>
      </c>
      <c r="J50" s="17"/>
      <c r="K50" s="16" t="s">
        <v>119</v>
      </c>
      <c r="L50" s="17">
        <v>100</v>
      </c>
      <c r="M50" s="16" t="s">
        <v>25</v>
      </c>
      <c r="N50" s="16" t="s">
        <v>716</v>
      </c>
      <c r="O50" s="7" t="str">
        <f t="shared" si="15"/>
        <v>پیش فاکتور</v>
      </c>
      <c r="P50" s="17">
        <v>100</v>
      </c>
      <c r="Q50" s="17">
        <v>6000000</v>
      </c>
      <c r="R50" s="8">
        <f t="shared" si="13"/>
        <v>660000000</v>
      </c>
      <c r="S50" s="18">
        <v>0.1</v>
      </c>
      <c r="T50" s="8">
        <f t="shared" si="14"/>
        <v>6600000</v>
      </c>
      <c r="U50" s="7" t="str">
        <f t="shared" si="16"/>
        <v xml:space="preserve">توافقی </v>
      </c>
      <c r="V50" s="19" t="s">
        <v>2587</v>
      </c>
      <c r="W50" s="16" t="s">
        <v>157</v>
      </c>
      <c r="X50" s="16">
        <v>236</v>
      </c>
      <c r="Y50" s="16" t="s">
        <v>145</v>
      </c>
      <c r="Z50" s="7" t="str">
        <f t="shared" si="4"/>
        <v>تسویه شد</v>
      </c>
      <c r="AA50" s="16" t="s">
        <v>157</v>
      </c>
      <c r="AB50" s="7">
        <f>IF(AA50="","",DATEDIF(VLOOKUP(N50,List!CK:CL,2,0),VLOOKUP(AA50,List!CK:CL,2,0),$AB$2))</f>
        <v>19</v>
      </c>
      <c r="AC50" s="16">
        <v>46</v>
      </c>
      <c r="AD50" s="16">
        <v>46</v>
      </c>
      <c r="AE50" s="17">
        <v>100</v>
      </c>
      <c r="AF50" s="9" t="str">
        <f t="shared" si="6"/>
        <v>100</v>
      </c>
      <c r="AG50" s="16">
        <v>100</v>
      </c>
      <c r="AH50" s="9">
        <f t="shared" si="7"/>
        <v>100</v>
      </c>
      <c r="AI50" s="9">
        <f t="shared" si="8"/>
        <v>100</v>
      </c>
      <c r="AJ50" s="7">
        <f>IF(E50="","",VLOOKUP(E50,Cover!AF:AG,2,0))</f>
        <v>25</v>
      </c>
      <c r="AK50" s="32" t="str">
        <f t="shared" si="9"/>
        <v>1404/03/29</v>
      </c>
      <c r="AL50" s="178" t="str">
        <f t="shared" si="10"/>
        <v>1404/03</v>
      </c>
      <c r="AM50" s="178">
        <f t="shared" si="11"/>
        <v>0</v>
      </c>
      <c r="AN50" s="178" t="str">
        <f t="shared" si="12"/>
        <v>زودتر از حد انتظار</v>
      </c>
    </row>
    <row r="51" spans="1:40">
      <c r="A51" s="1" t="str">
        <f t="shared" si="5"/>
        <v/>
      </c>
      <c r="B51" s="63" t="b">
        <f>IF(E51="","",IF(E51=Trend!$D$5,COUNT($B$3:B50)+1))</f>
        <v>0</v>
      </c>
      <c r="C51" s="63" t="b">
        <f>IF(E51="","",IF(AN51=Deviation!$E$2,COUNT($C$3:C50)+1))</f>
        <v>0</v>
      </c>
      <c r="D51" s="7">
        <f>IF(E51&lt;&gt;"",SUBTOTAL(3,$E$4:E51),"")</f>
        <v>48</v>
      </c>
      <c r="E51" s="16" t="s">
        <v>266</v>
      </c>
      <c r="F51" s="16" t="s">
        <v>148</v>
      </c>
      <c r="G51" s="16" t="s">
        <v>151</v>
      </c>
      <c r="H51" s="16" t="s">
        <v>23</v>
      </c>
      <c r="I51" s="16">
        <v>53</v>
      </c>
      <c r="J51" s="17"/>
      <c r="K51" s="20" t="s">
        <v>121</v>
      </c>
      <c r="L51" s="17">
        <v>20530</v>
      </c>
      <c r="M51" s="16" t="s">
        <v>25</v>
      </c>
      <c r="N51" s="16" t="s">
        <v>160</v>
      </c>
      <c r="O51" s="7" t="str">
        <f t="shared" si="15"/>
        <v>پیش فاکتور</v>
      </c>
      <c r="P51" s="17">
        <v>20530</v>
      </c>
      <c r="Q51" s="17">
        <v>49000</v>
      </c>
      <c r="R51" s="8">
        <f t="shared" si="13"/>
        <v>1106567000</v>
      </c>
      <c r="S51" s="18">
        <v>0.1</v>
      </c>
      <c r="T51" s="8">
        <f t="shared" si="14"/>
        <v>53900</v>
      </c>
      <c r="U51" s="7" t="str">
        <f t="shared" si="16"/>
        <v xml:space="preserve">توافقی </v>
      </c>
      <c r="V51" s="19" t="s">
        <v>2588</v>
      </c>
      <c r="W51" s="16" t="s">
        <v>160</v>
      </c>
      <c r="X51" s="16">
        <v>328</v>
      </c>
      <c r="Y51" s="16" t="s">
        <v>758</v>
      </c>
      <c r="Z51" s="7" t="str">
        <f t="shared" si="4"/>
        <v>تسویه شد</v>
      </c>
      <c r="AA51" s="20" t="s">
        <v>733</v>
      </c>
      <c r="AB51" s="7">
        <f>IF(AA51="","",DATEDIF(VLOOKUP(N51,List!CK:CL,2,0),VLOOKUP(AA51,List!CK:CL,2,0),$AB$2))</f>
        <v>1</v>
      </c>
      <c r="AC51" s="16">
        <v>57</v>
      </c>
      <c r="AD51" s="16">
        <v>57</v>
      </c>
      <c r="AE51" s="17">
        <v>20530</v>
      </c>
      <c r="AF51" s="9" t="str">
        <f t="shared" si="6"/>
        <v>100</v>
      </c>
      <c r="AG51" s="16">
        <v>100</v>
      </c>
      <c r="AH51" s="9">
        <f t="shared" si="7"/>
        <v>100</v>
      </c>
      <c r="AI51" s="9">
        <f t="shared" si="8"/>
        <v>100</v>
      </c>
      <c r="AJ51" s="7">
        <f>IF(E51="","",VLOOKUP(E51,Cover!AF:AG,2,0))</f>
        <v>7</v>
      </c>
      <c r="AK51" s="32" t="str">
        <f t="shared" si="9"/>
        <v>1404/04/31</v>
      </c>
      <c r="AL51" s="178" t="str">
        <f t="shared" si="10"/>
        <v>1404/04</v>
      </c>
      <c r="AM51" s="178">
        <f t="shared" si="11"/>
        <v>0</v>
      </c>
      <c r="AN51" s="178" t="str">
        <f t="shared" si="12"/>
        <v>زودتر از حد انتظار</v>
      </c>
    </row>
    <row r="52" spans="1:40">
      <c r="A52" s="1" t="str">
        <f t="shared" si="5"/>
        <v/>
      </c>
      <c r="B52" s="63" t="b">
        <f>IF(E52="","",IF(E52=Trend!$D$5,COUNT($B$3:B51)+1))</f>
        <v>0</v>
      </c>
      <c r="C52" s="63" t="b">
        <f>IF(E52="","",IF(AN52=Deviation!$E$2,COUNT($C$3:C51)+1))</f>
        <v>0</v>
      </c>
      <c r="D52" s="7">
        <f>IF(E52&lt;&gt;"",SUBTOTAL(3,$E$4:E52),"")</f>
        <v>49</v>
      </c>
      <c r="E52" s="16" t="s">
        <v>266</v>
      </c>
      <c r="F52" s="16" t="s">
        <v>148</v>
      </c>
      <c r="G52" s="16" t="s">
        <v>151</v>
      </c>
      <c r="H52" s="16" t="s">
        <v>23</v>
      </c>
      <c r="I52" s="16">
        <v>53</v>
      </c>
      <c r="J52" s="17"/>
      <c r="K52" s="20" t="s">
        <v>121</v>
      </c>
      <c r="L52" s="17">
        <v>20790</v>
      </c>
      <c r="M52" s="16" t="s">
        <v>25</v>
      </c>
      <c r="N52" s="16" t="s">
        <v>292</v>
      </c>
      <c r="O52" s="7" t="str">
        <f t="shared" si="15"/>
        <v>پیش فاکتور</v>
      </c>
      <c r="P52" s="17">
        <v>20790</v>
      </c>
      <c r="Q52" s="17">
        <v>49000</v>
      </c>
      <c r="R52" s="8">
        <f t="shared" si="13"/>
        <v>1120581000</v>
      </c>
      <c r="S52" s="18">
        <v>0.1</v>
      </c>
      <c r="T52" s="8">
        <f t="shared" si="14"/>
        <v>53900</v>
      </c>
      <c r="U52" s="7" t="str">
        <f t="shared" si="16"/>
        <v xml:space="preserve">توافقی </v>
      </c>
      <c r="V52" s="19" t="s">
        <v>2589</v>
      </c>
      <c r="W52" s="16" t="s">
        <v>292</v>
      </c>
      <c r="X52" s="16">
        <v>2347</v>
      </c>
      <c r="Y52" s="16" t="s">
        <v>758</v>
      </c>
      <c r="Z52" s="7" t="str">
        <f t="shared" si="4"/>
        <v>تسویه شد</v>
      </c>
      <c r="AA52" s="20" t="s">
        <v>742</v>
      </c>
      <c r="AB52" s="7">
        <f>IF(AA52="","",DATEDIF(VLOOKUP(N52,List!CK:CL,2,0),VLOOKUP(AA52,List!CK:CL,2,0),$AB$2))</f>
        <v>1</v>
      </c>
      <c r="AC52" s="16">
        <v>59</v>
      </c>
      <c r="AD52" s="16">
        <v>59</v>
      </c>
      <c r="AE52" s="17">
        <v>20790</v>
      </c>
      <c r="AF52" s="9" t="str">
        <f t="shared" si="6"/>
        <v>100</v>
      </c>
      <c r="AG52" s="16">
        <v>100</v>
      </c>
      <c r="AH52" s="9">
        <f t="shared" si="7"/>
        <v>100</v>
      </c>
      <c r="AI52" s="9">
        <f t="shared" si="8"/>
        <v>100</v>
      </c>
      <c r="AJ52" s="7">
        <f>IF(E52="","",VLOOKUP(E52,Cover!AF:AG,2,0))</f>
        <v>7</v>
      </c>
      <c r="AK52" s="32" t="str">
        <f t="shared" si="9"/>
        <v>1404/05/12</v>
      </c>
      <c r="AL52" s="178" t="str">
        <f t="shared" si="10"/>
        <v>1404/05</v>
      </c>
      <c r="AM52" s="178">
        <f t="shared" si="11"/>
        <v>0</v>
      </c>
      <c r="AN52" s="178" t="str">
        <f t="shared" si="12"/>
        <v>زودتر از حد انتظار</v>
      </c>
    </row>
    <row r="53" spans="1:40">
      <c r="A53" s="1" t="str">
        <f t="shared" si="5"/>
        <v/>
      </c>
      <c r="B53" s="63" t="b">
        <f>IF(E53="","",IF(E53=Trend!$D$5,COUNT($B$3:B52)+1))</f>
        <v>0</v>
      </c>
      <c r="C53" s="63" t="b">
        <f>IF(E53="","",IF(AN53=Deviation!$E$2,COUNT($C$3:C52)+1))</f>
        <v>0</v>
      </c>
      <c r="D53" s="7">
        <f>IF(E53&lt;&gt;"",SUBTOTAL(3,$E$4:E53),"")</f>
        <v>50</v>
      </c>
      <c r="E53" s="16" t="s">
        <v>266</v>
      </c>
      <c r="F53" s="16" t="s">
        <v>148</v>
      </c>
      <c r="G53" s="16" t="s">
        <v>151</v>
      </c>
      <c r="H53" s="16" t="s">
        <v>23</v>
      </c>
      <c r="I53" s="16">
        <v>53</v>
      </c>
      <c r="J53" s="17"/>
      <c r="K53" s="20" t="s">
        <v>121</v>
      </c>
      <c r="L53" s="17">
        <v>20560</v>
      </c>
      <c r="M53" s="16" t="s">
        <v>25</v>
      </c>
      <c r="N53" s="16" t="s">
        <v>745</v>
      </c>
      <c r="O53" s="7" t="str">
        <f t="shared" si="15"/>
        <v>پیش فاکتور</v>
      </c>
      <c r="P53" s="17">
        <v>20560</v>
      </c>
      <c r="Q53" s="17">
        <v>49000</v>
      </c>
      <c r="R53" s="8">
        <f t="shared" si="13"/>
        <v>1108184000</v>
      </c>
      <c r="S53" s="18">
        <v>0.1</v>
      </c>
      <c r="T53" s="8">
        <f t="shared" si="14"/>
        <v>53900</v>
      </c>
      <c r="U53" s="7" t="str">
        <f t="shared" si="16"/>
        <v xml:space="preserve">توافقی </v>
      </c>
      <c r="V53" s="19" t="s">
        <v>2590</v>
      </c>
      <c r="W53" s="16" t="s">
        <v>745</v>
      </c>
      <c r="X53" s="16">
        <v>330</v>
      </c>
      <c r="Y53" s="16" t="s">
        <v>758</v>
      </c>
      <c r="Z53" s="7" t="str">
        <f t="shared" si="4"/>
        <v>تسویه شد</v>
      </c>
      <c r="AA53" s="20" t="s">
        <v>746</v>
      </c>
      <c r="AB53" s="7">
        <f>IF(AA53="","",DATEDIF(VLOOKUP(N53,List!CK:CL,2,0),VLOOKUP(AA53,List!CK:CL,2,0),$AB$2))</f>
        <v>1</v>
      </c>
      <c r="AC53" s="16">
        <v>63</v>
      </c>
      <c r="AD53" s="16">
        <v>63</v>
      </c>
      <c r="AE53" s="17">
        <v>20560</v>
      </c>
      <c r="AF53" s="9" t="str">
        <f t="shared" si="6"/>
        <v>100</v>
      </c>
      <c r="AG53" s="16">
        <v>100</v>
      </c>
      <c r="AH53" s="9">
        <f t="shared" si="7"/>
        <v>100</v>
      </c>
      <c r="AI53" s="9">
        <f t="shared" si="8"/>
        <v>100</v>
      </c>
      <c r="AJ53" s="7">
        <f>IF(E53="","",VLOOKUP(E53,Cover!AF:AG,2,0))</f>
        <v>7</v>
      </c>
      <c r="AK53" s="32" t="str">
        <f t="shared" si="9"/>
        <v>1404/05/18</v>
      </c>
      <c r="AL53" s="178" t="str">
        <f t="shared" si="10"/>
        <v>1404/05</v>
      </c>
      <c r="AM53" s="178">
        <f t="shared" si="11"/>
        <v>0</v>
      </c>
      <c r="AN53" s="178" t="str">
        <f t="shared" si="12"/>
        <v>زودتر از حد انتظار</v>
      </c>
    </row>
    <row r="54" spans="1:40">
      <c r="A54" s="1" t="str">
        <f t="shared" si="5"/>
        <v/>
      </c>
      <c r="B54" s="63" t="b">
        <f>IF(E54="","",IF(E54=Trend!$D$5,COUNT($B$3:B53)+1))</f>
        <v>0</v>
      </c>
      <c r="C54" s="63" t="b">
        <f>IF(E54="","",IF(AN54=Deviation!$E$2,COUNT($C$3:C53)+1))</f>
        <v>0</v>
      </c>
      <c r="D54" s="7">
        <f>IF(E54&lt;&gt;"",SUBTOTAL(3,$E$4:E54),"")</f>
        <v>51</v>
      </c>
      <c r="E54" s="16" t="s">
        <v>266</v>
      </c>
      <c r="F54" s="16" t="s">
        <v>148</v>
      </c>
      <c r="G54" s="16" t="s">
        <v>151</v>
      </c>
      <c r="H54" s="16" t="s">
        <v>23</v>
      </c>
      <c r="I54" s="16">
        <v>53</v>
      </c>
      <c r="J54" s="17"/>
      <c r="K54" s="20" t="s">
        <v>121</v>
      </c>
      <c r="L54" s="17">
        <v>20680</v>
      </c>
      <c r="M54" s="16" t="s">
        <v>25</v>
      </c>
      <c r="N54" s="16" t="s">
        <v>747</v>
      </c>
      <c r="O54" s="7" t="str">
        <f t="shared" si="15"/>
        <v>پیش فاکتور</v>
      </c>
      <c r="P54" s="17">
        <v>20680</v>
      </c>
      <c r="Q54" s="17">
        <v>49000</v>
      </c>
      <c r="R54" s="8">
        <f t="shared" si="13"/>
        <v>1114652000</v>
      </c>
      <c r="S54" s="18">
        <v>0.1</v>
      </c>
      <c r="T54" s="8">
        <f t="shared" si="14"/>
        <v>53900</v>
      </c>
      <c r="U54" s="7" t="str">
        <f t="shared" si="16"/>
        <v xml:space="preserve">توافقی </v>
      </c>
      <c r="V54" s="19" t="s">
        <v>2591</v>
      </c>
      <c r="W54" s="16" t="s">
        <v>747</v>
      </c>
      <c r="X54" s="16">
        <v>331</v>
      </c>
      <c r="Y54" s="16" t="s">
        <v>758</v>
      </c>
      <c r="Z54" s="7" t="str">
        <f t="shared" si="4"/>
        <v>تسویه شد</v>
      </c>
      <c r="AA54" s="20" t="s">
        <v>748</v>
      </c>
      <c r="AB54" s="7">
        <f>IF(AA54="","",DATEDIF(VLOOKUP(N54,List!CK:CL,2,0),VLOOKUP(AA54,List!CK:CL,2,0),$AB$2))</f>
        <v>1</v>
      </c>
      <c r="AC54" s="16">
        <v>68</v>
      </c>
      <c r="AD54" s="16">
        <v>68</v>
      </c>
      <c r="AE54" s="17">
        <v>20680</v>
      </c>
      <c r="AF54" s="9" t="str">
        <f t="shared" si="6"/>
        <v>100</v>
      </c>
      <c r="AG54" s="16">
        <v>100</v>
      </c>
      <c r="AH54" s="9">
        <f t="shared" si="7"/>
        <v>100</v>
      </c>
      <c r="AI54" s="9">
        <f t="shared" si="8"/>
        <v>100</v>
      </c>
      <c r="AJ54" s="7">
        <f>IF(E54="","",VLOOKUP(E54,Cover!AF:AG,2,0))</f>
        <v>7</v>
      </c>
      <c r="AK54" s="32" t="str">
        <f t="shared" si="9"/>
        <v>1404/05/20</v>
      </c>
      <c r="AL54" s="178" t="str">
        <f t="shared" si="10"/>
        <v>1404/05</v>
      </c>
      <c r="AM54" s="178">
        <f t="shared" si="11"/>
        <v>0</v>
      </c>
      <c r="AN54" s="178" t="str">
        <f t="shared" si="12"/>
        <v>زودتر از حد انتظار</v>
      </c>
    </row>
    <row r="55" spans="1:40">
      <c r="A55" s="1" t="str">
        <f t="shared" si="5"/>
        <v/>
      </c>
      <c r="B55" s="63" t="b">
        <f>IF(E55="","",IF(E55=Trend!$D$5,COUNT($B$3:B54)+1))</f>
        <v>0</v>
      </c>
      <c r="C55" s="63" t="b">
        <f>IF(E55="","",IF(AN55=Deviation!$E$2,COUNT($C$3:C54)+1))</f>
        <v>0</v>
      </c>
      <c r="D55" s="7">
        <f>IF(E55&lt;&gt;"",SUBTOTAL(3,$E$4:E55),"")</f>
        <v>52</v>
      </c>
      <c r="E55" s="16" t="s">
        <v>270</v>
      </c>
      <c r="F55" s="16" t="s">
        <v>159</v>
      </c>
      <c r="G55" s="16" t="s">
        <v>147</v>
      </c>
      <c r="H55" s="16" t="s">
        <v>23</v>
      </c>
      <c r="I55" s="16">
        <v>66</v>
      </c>
      <c r="J55" s="17"/>
      <c r="K55" s="20">
        <v>45878</v>
      </c>
      <c r="L55" s="17">
        <v>100000</v>
      </c>
      <c r="M55" s="16" t="s">
        <v>155</v>
      </c>
      <c r="N55" s="16" t="s">
        <v>742</v>
      </c>
      <c r="O55" s="7" t="str">
        <f t="shared" si="15"/>
        <v>پیش فاکتور</v>
      </c>
      <c r="P55" s="17">
        <v>100000</v>
      </c>
      <c r="Q55" s="17">
        <v>7400</v>
      </c>
      <c r="R55" s="8">
        <f t="shared" si="13"/>
        <v>814000000</v>
      </c>
      <c r="S55" s="18">
        <v>0.1</v>
      </c>
      <c r="T55" s="8">
        <f t="shared" si="14"/>
        <v>8140</v>
      </c>
      <c r="U55" s="7" t="str">
        <f t="shared" si="16"/>
        <v xml:space="preserve">توافقی </v>
      </c>
      <c r="V55" s="19" t="s">
        <v>2617</v>
      </c>
      <c r="W55" s="16" t="s">
        <v>742</v>
      </c>
      <c r="X55" s="16">
        <v>297</v>
      </c>
      <c r="Y55" s="16" t="s">
        <v>745</v>
      </c>
      <c r="Z55" s="7" t="str">
        <f t="shared" si="4"/>
        <v>تسویه شد</v>
      </c>
      <c r="AA55" s="20" t="s">
        <v>747</v>
      </c>
      <c r="AB55" s="7">
        <f>IF(AA55="","",DATEDIF(VLOOKUP(N55,List!CK:CL,2,0),VLOOKUP(AA55,List!CK:CL,2,0),$AB$2))</f>
        <v>7</v>
      </c>
      <c r="AC55" s="16">
        <v>600</v>
      </c>
      <c r="AD55" s="16">
        <v>600</v>
      </c>
      <c r="AE55" s="17">
        <v>100000</v>
      </c>
      <c r="AF55" s="9" t="str">
        <f t="shared" si="6"/>
        <v>100</v>
      </c>
      <c r="AG55" s="16">
        <v>100</v>
      </c>
      <c r="AH55" s="9">
        <f t="shared" si="7"/>
        <v>100</v>
      </c>
      <c r="AI55" s="9">
        <f t="shared" si="8"/>
        <v>100</v>
      </c>
      <c r="AJ55" s="7">
        <f>IF(E55="","",VLOOKUP(E55,Cover!AF:AG,2,0))</f>
        <v>20</v>
      </c>
      <c r="AK55" s="32" t="str">
        <f t="shared" si="9"/>
        <v>1404/05/13</v>
      </c>
      <c r="AL55" s="178" t="str">
        <f t="shared" si="10"/>
        <v>1404/05</v>
      </c>
      <c r="AM55" s="178">
        <f t="shared" si="11"/>
        <v>0</v>
      </c>
      <c r="AN55" s="178" t="str">
        <f t="shared" si="12"/>
        <v>زودتر از حد انتظار</v>
      </c>
    </row>
    <row r="56" spans="1:40">
      <c r="A56" s="1" t="str">
        <f t="shared" si="5"/>
        <v/>
      </c>
      <c r="B56" s="63" t="b">
        <f>IF(E56="","",IF(E56=Trend!$D$5,COUNT($B$3:B55)+1))</f>
        <v>0</v>
      </c>
      <c r="C56" s="63" t="b">
        <f>IF(E56="","",IF(AN56=Deviation!$E$2,COUNT($C$3:C55)+1))</f>
        <v>0</v>
      </c>
      <c r="D56" s="7">
        <f>IF(E56&lt;&gt;"",SUBTOTAL(3,$E$4:E56),"")</f>
        <v>53</v>
      </c>
      <c r="E56" s="16" t="s">
        <v>271</v>
      </c>
      <c r="F56" s="16" t="s">
        <v>86</v>
      </c>
      <c r="G56" s="16" t="s">
        <v>54</v>
      </c>
      <c r="H56" s="16" t="s">
        <v>23</v>
      </c>
      <c r="I56" s="16">
        <v>55</v>
      </c>
      <c r="J56" s="17"/>
      <c r="K56" s="20">
        <v>45855</v>
      </c>
      <c r="L56" s="17">
        <v>3000</v>
      </c>
      <c r="M56" s="16" t="s">
        <v>25</v>
      </c>
      <c r="N56" s="16" t="s">
        <v>294</v>
      </c>
      <c r="O56" s="7" t="str">
        <f t="shared" si="15"/>
        <v>پیش فاکتور</v>
      </c>
      <c r="P56" s="17">
        <v>3000</v>
      </c>
      <c r="Q56" s="17">
        <v>970000</v>
      </c>
      <c r="R56" s="8">
        <f t="shared" si="13"/>
        <v>3201000000</v>
      </c>
      <c r="S56" s="18">
        <v>0.1</v>
      </c>
      <c r="T56" s="8">
        <f t="shared" si="14"/>
        <v>1067000</v>
      </c>
      <c r="U56" s="7" t="str">
        <f t="shared" si="16"/>
        <v xml:space="preserve">توافقی </v>
      </c>
      <c r="V56" s="19" t="s">
        <v>2618</v>
      </c>
      <c r="W56" s="16" t="s">
        <v>294</v>
      </c>
      <c r="X56" s="16">
        <v>316</v>
      </c>
      <c r="Y56" s="16" t="s">
        <v>753</v>
      </c>
      <c r="Z56" s="7" t="str">
        <f t="shared" si="4"/>
        <v>تسویه شد</v>
      </c>
      <c r="AA56" s="20" t="s">
        <v>747</v>
      </c>
      <c r="AB56" s="7">
        <f>IF(AA56="","",DATEDIF(VLOOKUP(N56,List!CK:CL,2,0),VLOOKUP(AA56,List!CK:CL,2,0),$AB$2))</f>
        <v>5</v>
      </c>
      <c r="AC56" s="16">
        <v>66</v>
      </c>
      <c r="AD56" s="16">
        <v>66</v>
      </c>
      <c r="AE56" s="17">
        <v>2943</v>
      </c>
      <c r="AF56" s="9">
        <f t="shared" si="6"/>
        <v>98.1</v>
      </c>
      <c r="AG56" s="16">
        <v>100</v>
      </c>
      <c r="AH56" s="9">
        <f t="shared" si="7"/>
        <v>100</v>
      </c>
      <c r="AI56" s="9">
        <f t="shared" si="8"/>
        <v>99.366666666666674</v>
      </c>
      <c r="AJ56" s="7">
        <f>IF(E56="","",VLOOKUP(E56,Cover!AF:AG,2,0))</f>
        <v>25</v>
      </c>
      <c r="AK56" s="32" t="str">
        <f t="shared" si="9"/>
        <v>1404/05/15</v>
      </c>
      <c r="AL56" s="178" t="str">
        <f t="shared" si="10"/>
        <v>1404/05</v>
      </c>
      <c r="AM56" s="178">
        <f t="shared" si="11"/>
        <v>0</v>
      </c>
      <c r="AN56" s="178" t="str">
        <f t="shared" si="12"/>
        <v>زودتر از حد انتظار</v>
      </c>
    </row>
    <row r="57" spans="1:40">
      <c r="A57" s="1" t="str">
        <f t="shared" si="5"/>
        <v/>
      </c>
      <c r="B57" s="63" t="b">
        <f>IF(E57="","",IF(E57=Trend!$D$5,COUNT($B$3:B56)+1))</f>
        <v>0</v>
      </c>
      <c r="C57" s="63" t="b">
        <f>IF(E57="","",IF(AN57=Deviation!$E$2,COUNT($C$3:C56)+1))</f>
        <v>0</v>
      </c>
      <c r="D57" s="7">
        <f>IF(E57&lt;&gt;"",SUBTOTAL(3,$E$4:E57),"")</f>
        <v>54</v>
      </c>
      <c r="E57" s="16" t="s">
        <v>271</v>
      </c>
      <c r="F57" s="16" t="s">
        <v>86</v>
      </c>
      <c r="G57" s="16" t="s">
        <v>54</v>
      </c>
      <c r="H57" s="16" t="s">
        <v>23</v>
      </c>
      <c r="I57" s="16">
        <v>55</v>
      </c>
      <c r="J57" s="17"/>
      <c r="K57" s="20">
        <v>45855</v>
      </c>
      <c r="L57" s="17">
        <v>12000</v>
      </c>
      <c r="M57" s="16" t="s">
        <v>25</v>
      </c>
      <c r="N57" s="16" t="s">
        <v>768</v>
      </c>
      <c r="O57" s="7" t="str">
        <f t="shared" si="15"/>
        <v>پیش فاکتور</v>
      </c>
      <c r="P57" s="17">
        <v>12000</v>
      </c>
      <c r="Q57" s="17">
        <v>1050000</v>
      </c>
      <c r="R57" s="8">
        <f t="shared" si="13"/>
        <v>13860000000</v>
      </c>
      <c r="S57" s="18">
        <v>0.1</v>
      </c>
      <c r="T57" s="8">
        <f t="shared" si="14"/>
        <v>1155000</v>
      </c>
      <c r="U57" s="7" t="str">
        <f t="shared" si="16"/>
        <v xml:space="preserve">توافقی </v>
      </c>
      <c r="V57" s="19" t="s">
        <v>2619</v>
      </c>
      <c r="W57" s="16" t="s">
        <v>768</v>
      </c>
      <c r="X57" s="16">
        <v>349</v>
      </c>
      <c r="Y57" s="16" t="s">
        <v>768</v>
      </c>
      <c r="Z57" s="7" t="str">
        <f t="shared" si="4"/>
        <v>تسویه شد</v>
      </c>
      <c r="AA57" s="20" t="s">
        <v>775</v>
      </c>
      <c r="AB57" s="7">
        <f>IF(AA57="","",DATEDIF(VLOOKUP(N57,List!CK:CL,2,0),VLOOKUP(AA57,List!CK:CL,2,0),$AB$2))</f>
        <v>7</v>
      </c>
      <c r="AC57" s="16">
        <v>720</v>
      </c>
      <c r="AD57" s="16">
        <v>720</v>
      </c>
      <c r="AE57" s="17">
        <v>12000</v>
      </c>
      <c r="AF57" s="9" t="str">
        <f t="shared" si="6"/>
        <v>100</v>
      </c>
      <c r="AG57" s="16">
        <v>100</v>
      </c>
      <c r="AH57" s="9">
        <f t="shared" si="7"/>
        <v>100</v>
      </c>
      <c r="AI57" s="9">
        <f t="shared" si="8"/>
        <v>100</v>
      </c>
      <c r="AJ57" s="7">
        <f>IF(E57="","",VLOOKUP(E57,Cover!AF:AG,2,0))</f>
        <v>25</v>
      </c>
      <c r="AK57" s="32" t="str">
        <f t="shared" si="9"/>
        <v>1404/06/11</v>
      </c>
      <c r="AL57" s="178" t="str">
        <f t="shared" si="10"/>
        <v>1404/06</v>
      </c>
      <c r="AM57" s="178">
        <f t="shared" si="11"/>
        <v>0</v>
      </c>
      <c r="AN57" s="178" t="str">
        <f t="shared" si="12"/>
        <v>زودتر از حد انتظار</v>
      </c>
    </row>
    <row r="58" spans="1:40">
      <c r="A58" s="1" t="str">
        <f t="shared" si="5"/>
        <v/>
      </c>
      <c r="B58" s="63" t="b">
        <f>IF(E58="","",IF(E58=Trend!$D$5,COUNT($B$3:B57)+1))</f>
        <v>0</v>
      </c>
      <c r="C58" s="63" t="b">
        <f>IF(E58="","",IF(AN58=Deviation!$E$2,COUNT($C$3:C57)+1))</f>
        <v>0</v>
      </c>
      <c r="D58" s="7">
        <f>IF(E58&lt;&gt;"",SUBTOTAL(3,$E$4:E58),"")</f>
        <v>55</v>
      </c>
      <c r="E58" s="16" t="s">
        <v>270</v>
      </c>
      <c r="F58" s="16" t="s">
        <v>159</v>
      </c>
      <c r="G58" s="16" t="s">
        <v>147</v>
      </c>
      <c r="H58" s="16" t="s">
        <v>23</v>
      </c>
      <c r="I58" s="16">
        <v>66</v>
      </c>
      <c r="J58" s="17"/>
      <c r="K58" s="20">
        <v>45878</v>
      </c>
      <c r="L58" s="17">
        <v>48000</v>
      </c>
      <c r="M58" s="16" t="s">
        <v>155</v>
      </c>
      <c r="N58" s="16" t="s">
        <v>755</v>
      </c>
      <c r="O58" s="7" t="str">
        <f t="shared" si="15"/>
        <v>پیش فاکتور</v>
      </c>
      <c r="P58" s="17">
        <v>48000</v>
      </c>
      <c r="Q58" s="17">
        <v>7400</v>
      </c>
      <c r="R58" s="8">
        <f t="shared" si="13"/>
        <v>390720000</v>
      </c>
      <c r="S58" s="18">
        <v>0.1</v>
      </c>
      <c r="T58" s="8">
        <f t="shared" si="14"/>
        <v>8140</v>
      </c>
      <c r="U58" s="7" t="str">
        <f t="shared" si="16"/>
        <v xml:space="preserve">توافقی </v>
      </c>
      <c r="V58" s="19" t="s">
        <v>2616</v>
      </c>
      <c r="W58" s="16" t="s">
        <v>754</v>
      </c>
      <c r="X58" s="16">
        <v>339</v>
      </c>
      <c r="Y58" s="16" t="s">
        <v>760</v>
      </c>
      <c r="Z58" s="7" t="str">
        <f t="shared" si="4"/>
        <v>تسویه شد</v>
      </c>
      <c r="AA58" s="20" t="s">
        <v>769</v>
      </c>
      <c r="AB58" s="7">
        <f>IF(AA58="","",DATEDIF(VLOOKUP(N58,List!CK:CL,2,0),VLOOKUP(AA58,List!CK:CL,2,0),$AB$2))</f>
        <v>14</v>
      </c>
      <c r="AC58" s="16">
        <v>700</v>
      </c>
      <c r="AD58" s="16">
        <v>700</v>
      </c>
      <c r="AE58" s="17">
        <v>48000</v>
      </c>
      <c r="AF58" s="9" t="str">
        <f t="shared" si="6"/>
        <v>100</v>
      </c>
      <c r="AG58" s="16">
        <v>100</v>
      </c>
      <c r="AH58" s="9">
        <f t="shared" si="7"/>
        <v>100</v>
      </c>
      <c r="AI58" s="9">
        <f t="shared" si="8"/>
        <v>100</v>
      </c>
      <c r="AJ58" s="7">
        <f>IF(E58="","",VLOOKUP(E58,Cover!AF:AG,2,0))</f>
        <v>20</v>
      </c>
      <c r="AK58" s="32" t="str">
        <f t="shared" si="9"/>
        <v>1404/05/29</v>
      </c>
      <c r="AL58" s="178" t="str">
        <f t="shared" si="10"/>
        <v>1404/05</v>
      </c>
      <c r="AM58" s="178">
        <f t="shared" si="11"/>
        <v>0</v>
      </c>
      <c r="AN58" s="178" t="str">
        <f t="shared" si="12"/>
        <v>زودتر از حد انتظار</v>
      </c>
    </row>
    <row r="59" spans="1:40">
      <c r="A59" s="1" t="str">
        <f t="shared" si="5"/>
        <v/>
      </c>
      <c r="B59" s="63" t="b">
        <f>IF(E59="","",IF(E59=Trend!$D$5,COUNT($B$3:B58)+1))</f>
        <v>0</v>
      </c>
      <c r="C59" s="63" t="b">
        <f>IF(E59="","",IF(AN59=Deviation!$E$2,COUNT($C$3:C58)+1))</f>
        <v>0</v>
      </c>
      <c r="D59" s="7">
        <f>IF(E59&lt;&gt;"",SUBTOTAL(3,$E$4:E59),"")</f>
        <v>56</v>
      </c>
      <c r="E59" s="16" t="s">
        <v>270</v>
      </c>
      <c r="F59" s="16" t="s">
        <v>159</v>
      </c>
      <c r="G59" s="16" t="s">
        <v>147</v>
      </c>
      <c r="H59" s="16" t="s">
        <v>23</v>
      </c>
      <c r="I59" s="16">
        <v>66</v>
      </c>
      <c r="J59" s="17"/>
      <c r="K59" s="20">
        <v>45878</v>
      </c>
      <c r="L59" s="17">
        <v>50000</v>
      </c>
      <c r="M59" s="16" t="s">
        <v>155</v>
      </c>
      <c r="N59" s="16" t="s">
        <v>780</v>
      </c>
      <c r="O59" s="7" t="str">
        <f t="shared" si="15"/>
        <v>پیش فاکتور</v>
      </c>
      <c r="P59" s="17">
        <v>50000</v>
      </c>
      <c r="Q59" s="17">
        <v>7400</v>
      </c>
      <c r="R59" s="8">
        <f t="shared" si="13"/>
        <v>407000000</v>
      </c>
      <c r="S59" s="18">
        <v>0.1</v>
      </c>
      <c r="T59" s="8">
        <f t="shared" si="14"/>
        <v>8140</v>
      </c>
      <c r="U59" s="7" t="str">
        <f t="shared" si="16"/>
        <v xml:space="preserve">توافقی </v>
      </c>
      <c r="V59" s="19" t="s">
        <v>2621</v>
      </c>
      <c r="W59" s="16" t="s">
        <v>780</v>
      </c>
      <c r="X59" s="16">
        <v>382</v>
      </c>
      <c r="Y59" s="16" t="s">
        <v>780</v>
      </c>
      <c r="Z59" s="7" t="str">
        <f t="shared" si="4"/>
        <v>تسویه شد</v>
      </c>
      <c r="AA59" s="20" t="s">
        <v>783</v>
      </c>
      <c r="AB59" s="7">
        <f>IF(AA59="","",DATEDIF(VLOOKUP(N59,List!CK:CL,2,0),VLOOKUP(AA59,List!CK:CL,2,0),$AB$2))</f>
        <v>3</v>
      </c>
      <c r="AC59" s="16">
        <v>8</v>
      </c>
      <c r="AD59" s="16">
        <v>416</v>
      </c>
      <c r="AE59" s="17">
        <v>50000</v>
      </c>
      <c r="AF59" s="9" t="str">
        <f t="shared" si="6"/>
        <v>100</v>
      </c>
      <c r="AG59" s="16">
        <v>100</v>
      </c>
      <c r="AH59" s="9">
        <f t="shared" si="7"/>
        <v>100</v>
      </c>
      <c r="AI59" s="9">
        <f t="shared" si="8"/>
        <v>100</v>
      </c>
      <c r="AJ59" s="7">
        <f>IF(E59="","",VLOOKUP(E59,Cover!AF:AG,2,0))</f>
        <v>20</v>
      </c>
      <c r="AK59" s="32" t="str">
        <f t="shared" si="9"/>
        <v>1404/06/23</v>
      </c>
      <c r="AL59" s="178" t="str">
        <f t="shared" si="10"/>
        <v>1404/06</v>
      </c>
      <c r="AM59" s="178">
        <f t="shared" si="11"/>
        <v>0</v>
      </c>
      <c r="AN59" s="178" t="str">
        <f t="shared" si="12"/>
        <v>زودتر از حد انتظار</v>
      </c>
    </row>
    <row r="60" spans="1:40">
      <c r="A60" s="1" t="str">
        <f t="shared" si="5"/>
        <v/>
      </c>
      <c r="B60" s="63" t="b">
        <f>IF(E60="","",IF(E60=Trend!$D$5,COUNT($B$3:B59)+1))</f>
        <v>0</v>
      </c>
      <c r="C60" s="63" t="b">
        <f>IF(E60="","",IF(AN60=Deviation!$E$2,COUNT($C$3:C59)+1))</f>
        <v>0</v>
      </c>
      <c r="D60" s="7">
        <f>IF(E60&lt;&gt;"",SUBTOTAL(3,$E$4:E60),"")</f>
        <v>57</v>
      </c>
      <c r="E60" s="16" t="s">
        <v>270</v>
      </c>
      <c r="F60" s="16" t="s">
        <v>159</v>
      </c>
      <c r="G60" s="16" t="s">
        <v>147</v>
      </c>
      <c r="H60" s="16" t="s">
        <v>23</v>
      </c>
      <c r="I60" s="16">
        <v>66</v>
      </c>
      <c r="J60" s="17"/>
      <c r="K60" s="20">
        <v>45878</v>
      </c>
      <c r="L60" s="17">
        <v>100000</v>
      </c>
      <c r="M60" s="16" t="s">
        <v>155</v>
      </c>
      <c r="N60" s="16" t="s">
        <v>784</v>
      </c>
      <c r="O60" s="7" t="str">
        <f t="shared" si="15"/>
        <v>پیش فاکتور</v>
      </c>
      <c r="P60" s="17">
        <v>100000</v>
      </c>
      <c r="Q60" s="17">
        <v>7400</v>
      </c>
      <c r="R60" s="8">
        <f t="shared" si="13"/>
        <v>814000000</v>
      </c>
      <c r="S60" s="18">
        <v>0.1</v>
      </c>
      <c r="T60" s="8">
        <f t="shared" si="14"/>
        <v>8140</v>
      </c>
      <c r="U60" s="7" t="str">
        <f t="shared" si="16"/>
        <v xml:space="preserve">توافقی </v>
      </c>
      <c r="V60" s="19" t="s">
        <v>2622</v>
      </c>
      <c r="W60" s="16" t="s">
        <v>109</v>
      </c>
      <c r="X60" s="16">
        <v>399</v>
      </c>
      <c r="Y60" s="16" t="s">
        <v>787</v>
      </c>
      <c r="Z60" s="7" t="str">
        <f t="shared" si="4"/>
        <v>تسویه شد</v>
      </c>
      <c r="AA60" s="20" t="s">
        <v>789</v>
      </c>
      <c r="AB60" s="7">
        <f>IF(AA60="","",DATEDIF(VLOOKUP(N60,List!CK:CL,2,0),VLOOKUP(AA60,List!CK:CL,2,0),$AB$2))</f>
        <v>6</v>
      </c>
      <c r="AC60" s="16">
        <v>9</v>
      </c>
      <c r="AD60" s="16">
        <v>192</v>
      </c>
      <c r="AE60" s="17">
        <v>100000</v>
      </c>
      <c r="AF60" s="9" t="str">
        <f t="shared" si="6"/>
        <v>100</v>
      </c>
      <c r="AG60" s="16">
        <v>100</v>
      </c>
      <c r="AH60" s="9">
        <f t="shared" si="7"/>
        <v>100</v>
      </c>
      <c r="AI60" s="9">
        <f t="shared" si="8"/>
        <v>100</v>
      </c>
      <c r="AJ60" s="7">
        <f>IF(E60="","",VLOOKUP(E60,Cover!AF:AG,2,0))</f>
        <v>20</v>
      </c>
      <c r="AK60" s="32" t="str">
        <f t="shared" si="9"/>
        <v>1404/06/27</v>
      </c>
      <c r="AL60" s="178" t="str">
        <f t="shared" si="10"/>
        <v>1404/06</v>
      </c>
      <c r="AM60" s="178">
        <f t="shared" si="11"/>
        <v>0</v>
      </c>
      <c r="AN60" s="178" t="str">
        <f t="shared" si="12"/>
        <v>زودتر از حد انتظار</v>
      </c>
    </row>
    <row r="61" spans="1:40">
      <c r="A61" s="1" t="str">
        <f t="shared" si="5"/>
        <v/>
      </c>
      <c r="B61" s="63" t="b">
        <f>IF(E61="","",IF(E61=Trend!$D$5,COUNT($B$3:B60)+1))</f>
        <v>0</v>
      </c>
      <c r="C61" s="63" t="b">
        <f>IF(E61="","",IF(AN61=Deviation!$E$2,COUNT($C$3:C60)+1))</f>
        <v>0</v>
      </c>
      <c r="D61" s="7">
        <f>IF(E61&lt;&gt;"",SUBTOTAL(3,$E$4:E61),"")</f>
        <v>58</v>
      </c>
      <c r="E61" s="16" t="s">
        <v>271</v>
      </c>
      <c r="F61" s="16" t="s">
        <v>86</v>
      </c>
      <c r="G61" s="16" t="s">
        <v>54</v>
      </c>
      <c r="H61" s="16" t="s">
        <v>23</v>
      </c>
      <c r="I61" s="16">
        <v>55</v>
      </c>
      <c r="J61" s="17"/>
      <c r="K61" s="20">
        <v>45855</v>
      </c>
      <c r="L61" s="17">
        <v>12000</v>
      </c>
      <c r="M61" s="16" t="s">
        <v>25</v>
      </c>
      <c r="N61" s="16" t="s">
        <v>766</v>
      </c>
      <c r="O61" s="7" t="str">
        <f t="shared" si="15"/>
        <v>پیش فاکتور</v>
      </c>
      <c r="P61" s="17">
        <v>12000</v>
      </c>
      <c r="Q61" s="17">
        <v>1050000</v>
      </c>
      <c r="R61" s="8">
        <f t="shared" si="13"/>
        <v>13860000000</v>
      </c>
      <c r="S61" s="18">
        <v>0.1</v>
      </c>
      <c r="T61" s="8">
        <f t="shared" si="14"/>
        <v>1155000</v>
      </c>
      <c r="U61" s="7" t="str">
        <f t="shared" si="16"/>
        <v xml:space="preserve">توافقی </v>
      </c>
      <c r="V61" s="19" t="s">
        <v>2628</v>
      </c>
      <c r="W61" s="16" t="s">
        <v>768</v>
      </c>
      <c r="X61" s="16">
        <v>350</v>
      </c>
      <c r="Y61" s="16" t="s">
        <v>768</v>
      </c>
      <c r="Z61" s="7" t="str">
        <f t="shared" si="4"/>
        <v>تسویه شد</v>
      </c>
      <c r="AA61" s="20" t="s">
        <v>774</v>
      </c>
      <c r="AB61" s="7">
        <f>IF(AA61="","",DATEDIF(VLOOKUP(N61,List!CK:CL,2,0),VLOOKUP(AA61,List!CK:CL,2,0),$AB$2))</f>
        <v>8</v>
      </c>
      <c r="AC61" s="16">
        <v>670</v>
      </c>
      <c r="AD61" s="16">
        <v>670</v>
      </c>
      <c r="AE61" s="17">
        <v>12000</v>
      </c>
      <c r="AF61" s="9" t="str">
        <f t="shared" si="6"/>
        <v>100</v>
      </c>
      <c r="AG61" s="16">
        <v>100</v>
      </c>
      <c r="AH61" s="9">
        <f t="shared" si="7"/>
        <v>100</v>
      </c>
      <c r="AI61" s="9">
        <f t="shared" si="8"/>
        <v>100</v>
      </c>
      <c r="AJ61" s="7">
        <f>IF(E61="","",VLOOKUP(E61,Cover!AF:AG,2,0))</f>
        <v>25</v>
      </c>
      <c r="AK61" s="32" t="str">
        <f t="shared" si="9"/>
        <v>1404/06/09</v>
      </c>
      <c r="AL61" s="178" t="str">
        <f t="shared" si="10"/>
        <v>1404/06</v>
      </c>
      <c r="AM61" s="178">
        <f t="shared" si="11"/>
        <v>0</v>
      </c>
      <c r="AN61" s="178" t="str">
        <f t="shared" si="12"/>
        <v>زودتر از حد انتظار</v>
      </c>
    </row>
    <row r="62" spans="1:40">
      <c r="A62" s="1" t="str">
        <f t="shared" si="5"/>
        <v/>
      </c>
      <c r="B62" s="63" t="b">
        <f>IF(E62="","",IF(E62=Trend!$D$5,COUNT($B$3:B61)+1))</f>
        <v>0</v>
      </c>
      <c r="C62" s="63" t="b">
        <f>IF(E62="","",IF(AN62=Deviation!$E$2,COUNT($C$3:C61)+1))</f>
        <v>0</v>
      </c>
      <c r="D62" s="7">
        <f>IF(E62&lt;&gt;"",SUBTOTAL(3,$E$4:E62),"")</f>
        <v>59</v>
      </c>
      <c r="E62" s="16" t="s">
        <v>264</v>
      </c>
      <c r="F62" s="16" t="s">
        <v>51</v>
      </c>
      <c r="G62" s="16" t="s">
        <v>63</v>
      </c>
      <c r="H62" s="16" t="s">
        <v>23</v>
      </c>
      <c r="I62" s="16">
        <v>55</v>
      </c>
      <c r="J62" s="17"/>
      <c r="K62" s="20">
        <v>45855</v>
      </c>
      <c r="L62" s="17">
        <v>3000</v>
      </c>
      <c r="M62" s="16" t="s">
        <v>25</v>
      </c>
      <c r="N62" s="16" t="s">
        <v>787</v>
      </c>
      <c r="O62" s="7" t="str">
        <f t="shared" si="15"/>
        <v>پیش فاکتور</v>
      </c>
      <c r="P62" s="17">
        <v>3000</v>
      </c>
      <c r="Q62" s="17">
        <v>1365000</v>
      </c>
      <c r="R62" s="8">
        <f t="shared" si="13"/>
        <v>4504500000</v>
      </c>
      <c r="S62" s="18">
        <v>0.1</v>
      </c>
      <c r="T62" s="8">
        <f t="shared" si="14"/>
        <v>1501500</v>
      </c>
      <c r="U62" s="7" t="str">
        <f t="shared" si="16"/>
        <v xml:space="preserve">توافقی </v>
      </c>
      <c r="V62" s="19" t="s">
        <v>2629</v>
      </c>
      <c r="W62" s="16" t="s">
        <v>752</v>
      </c>
      <c r="X62" s="16">
        <v>414</v>
      </c>
      <c r="Y62" s="16" t="s">
        <v>788</v>
      </c>
      <c r="Z62" s="7" t="str">
        <f t="shared" si="4"/>
        <v>تسویه شد</v>
      </c>
      <c r="AA62" s="20" t="s">
        <v>793</v>
      </c>
      <c r="AB62" s="7">
        <f>IF(AA62="","",DATEDIF(VLOOKUP(N62,List!CK:CL,2,0),VLOOKUP(AA62,List!CK:CL,2,0),$AB$2))</f>
        <v>6</v>
      </c>
      <c r="AC62" s="16">
        <v>82</v>
      </c>
      <c r="AD62" s="16">
        <v>82</v>
      </c>
      <c r="AE62" s="17">
        <v>3000</v>
      </c>
      <c r="AF62" s="9" t="str">
        <f t="shared" si="6"/>
        <v>100</v>
      </c>
      <c r="AG62" s="16">
        <v>100</v>
      </c>
      <c r="AH62" s="9">
        <f t="shared" si="7"/>
        <v>100</v>
      </c>
      <c r="AI62" s="9">
        <f t="shared" si="8"/>
        <v>100</v>
      </c>
      <c r="AJ62" s="7">
        <f>IF(E62="","",VLOOKUP(E62,Cover!AF:AG,2,0))</f>
        <v>15</v>
      </c>
      <c r="AK62" s="32" t="str">
        <f t="shared" si="9"/>
        <v>1404/06/31</v>
      </c>
      <c r="AL62" s="178" t="str">
        <f t="shared" si="10"/>
        <v>1404/06</v>
      </c>
      <c r="AM62" s="178">
        <f t="shared" si="11"/>
        <v>0</v>
      </c>
      <c r="AN62" s="178" t="str">
        <f t="shared" si="12"/>
        <v>زودتر از حد انتظار</v>
      </c>
    </row>
    <row r="63" spans="1:40">
      <c r="A63" s="1" t="str">
        <f t="shared" si="5"/>
        <v/>
      </c>
      <c r="B63" s="63" t="b">
        <f>IF(E63="","",IF(E63=Trend!$D$5,COUNT($B$3:B62)+1))</f>
        <v>0</v>
      </c>
      <c r="C63" s="63" t="b">
        <f>IF(E63="","",IF(AN63=Deviation!$E$2,COUNT($C$3:C62)+1))</f>
        <v>0</v>
      </c>
      <c r="D63" s="7">
        <f>IF(E63&lt;&gt;"",SUBTOTAL(3,$E$4:E63),"")</f>
        <v>60</v>
      </c>
      <c r="E63" s="16" t="s">
        <v>28</v>
      </c>
      <c r="F63" s="16" t="s">
        <v>35</v>
      </c>
      <c r="G63" s="16" t="s">
        <v>37</v>
      </c>
      <c r="H63" s="16" t="s">
        <v>23</v>
      </c>
      <c r="I63" s="16">
        <v>53</v>
      </c>
      <c r="J63" s="17"/>
      <c r="K63" s="20" t="s">
        <v>121</v>
      </c>
      <c r="L63" s="17">
        <v>10000</v>
      </c>
      <c r="M63" s="16" t="s">
        <v>25</v>
      </c>
      <c r="N63" s="16" t="s">
        <v>742</v>
      </c>
      <c r="O63" s="7" t="str">
        <f t="shared" si="15"/>
        <v>پیش فاکتور</v>
      </c>
      <c r="P63" s="17">
        <v>10000</v>
      </c>
      <c r="Q63" s="17">
        <v>1062750</v>
      </c>
      <c r="R63" s="8">
        <f t="shared" si="13"/>
        <v>11690250000</v>
      </c>
      <c r="S63" s="18">
        <v>0.1</v>
      </c>
      <c r="T63" s="8">
        <f t="shared" si="14"/>
        <v>1169025</v>
      </c>
      <c r="U63" s="7" t="str">
        <f t="shared" si="16"/>
        <v xml:space="preserve">توافقی </v>
      </c>
      <c r="V63" s="19" t="s">
        <v>2630</v>
      </c>
      <c r="W63" s="16" t="s">
        <v>294</v>
      </c>
      <c r="X63" s="16">
        <v>345</v>
      </c>
      <c r="Y63" s="16" t="s">
        <v>737</v>
      </c>
      <c r="Z63" s="7" t="str">
        <f t="shared" ref="Z63:Z115" si="17">IF(Q63="","","تسویه شد")</f>
        <v>تسویه شد</v>
      </c>
      <c r="AA63" s="20" t="s">
        <v>755</v>
      </c>
      <c r="AB63" s="7">
        <f>IF(AA63="","",DATEDIF(VLOOKUP(N63,List!CK:CL,2,0),VLOOKUP(AA63,List!CK:CL,2,0),$AB$2))</f>
        <v>16</v>
      </c>
      <c r="AC63" s="16">
        <v>72</v>
      </c>
      <c r="AD63" s="16">
        <v>72</v>
      </c>
      <c r="AE63" s="17">
        <v>10000</v>
      </c>
      <c r="AF63" s="9" t="str">
        <f t="shared" ref="AF63:AF115" si="18">IF(AE63="","",IF(AE63&gt;=L63,"100",(AE63/L63)*100))</f>
        <v>100</v>
      </c>
      <c r="AG63" s="16">
        <v>100</v>
      </c>
      <c r="AH63" s="9">
        <f t="shared" ref="AH63:AH115" si="19">IF(E63="","",IF(AB63&lt;=AJ63,100,(AJ63/AB63)*100))</f>
        <v>100</v>
      </c>
      <c r="AI63" s="9">
        <f t="shared" ref="AI63:AI115" si="20">IF(E63="","",AVERAGE(AF63:AH63))</f>
        <v>100</v>
      </c>
      <c r="AJ63" s="7">
        <f>IF(E63="","",VLOOKUP(E63,Cover!AF:AG,2,0))</f>
        <v>25</v>
      </c>
      <c r="AK63" s="32" t="str">
        <f t="shared" si="9"/>
        <v>1404/05/13</v>
      </c>
      <c r="AL63" s="178" t="str">
        <f t="shared" si="10"/>
        <v>1404/05</v>
      </c>
      <c r="AM63" s="178">
        <f t="shared" si="11"/>
        <v>0</v>
      </c>
      <c r="AN63" s="178" t="str">
        <f t="shared" si="12"/>
        <v>زودتر از حد انتظار</v>
      </c>
    </row>
    <row r="64" spans="1:40">
      <c r="A64" s="1" t="str">
        <f t="shared" ref="A64:A120" si="21">IF(E64="","",IF($F$2=V64,V64,""))</f>
        <v/>
      </c>
      <c r="B64" s="63" t="b">
        <f>IF(E64="","",IF(E64=Trend!$D$5,COUNT($B$3:B63)+1))</f>
        <v>0</v>
      </c>
      <c r="C64" s="63" t="b">
        <f>IF(E64="","",IF(AN64=Deviation!$E$2,COUNT($C$3:C63)+1))</f>
        <v>0</v>
      </c>
      <c r="D64" s="7">
        <f>IF(E64&lt;&gt;"",SUBTOTAL(3,$E$4:E64),"")</f>
        <v>61</v>
      </c>
      <c r="E64" s="16" t="s">
        <v>270</v>
      </c>
      <c r="F64" s="16" t="s">
        <v>159</v>
      </c>
      <c r="G64" s="16" t="s">
        <v>147</v>
      </c>
      <c r="H64" s="16" t="s">
        <v>23</v>
      </c>
      <c r="I64" s="16">
        <v>66</v>
      </c>
      <c r="J64" s="17"/>
      <c r="K64" s="20">
        <v>45878</v>
      </c>
      <c r="L64" s="17">
        <v>100000</v>
      </c>
      <c r="M64" s="16" t="s">
        <v>155</v>
      </c>
      <c r="N64" s="16" t="s">
        <v>788</v>
      </c>
      <c r="O64" s="7" t="str">
        <f t="shared" si="15"/>
        <v>پیش فاکتور</v>
      </c>
      <c r="P64" s="17">
        <v>100000</v>
      </c>
      <c r="Q64" s="17">
        <v>7400</v>
      </c>
      <c r="R64" s="8">
        <f t="shared" si="13"/>
        <v>814000000</v>
      </c>
      <c r="S64" s="18">
        <v>0.1</v>
      </c>
      <c r="T64" s="8">
        <f t="shared" si="14"/>
        <v>8140</v>
      </c>
      <c r="U64" s="7" t="str">
        <f t="shared" si="16"/>
        <v xml:space="preserve">توافقی </v>
      </c>
      <c r="V64" s="19" t="s">
        <v>2631</v>
      </c>
      <c r="W64" s="16" t="s">
        <v>796</v>
      </c>
      <c r="X64" s="16">
        <v>449</v>
      </c>
      <c r="Y64" s="16" t="s">
        <v>796</v>
      </c>
      <c r="Z64" s="7" t="str">
        <f t="shared" si="17"/>
        <v>تسویه شد</v>
      </c>
      <c r="AA64" s="20" t="s">
        <v>796</v>
      </c>
      <c r="AB64" s="7">
        <f>IF(AA64="","",DATEDIF(VLOOKUP(N64,List!CK:CL,2,0),VLOOKUP(AA64,List!CK:CL,2,0),$AB$2))</f>
        <v>8</v>
      </c>
      <c r="AC64" s="16">
        <v>455</v>
      </c>
      <c r="AD64" s="16">
        <v>455</v>
      </c>
      <c r="AE64" s="17">
        <v>100000</v>
      </c>
      <c r="AF64" s="9" t="str">
        <f t="shared" si="18"/>
        <v>100</v>
      </c>
      <c r="AG64" s="16">
        <v>100</v>
      </c>
      <c r="AH64" s="9">
        <f t="shared" si="19"/>
        <v>100</v>
      </c>
      <c r="AI64" s="9">
        <f t="shared" si="20"/>
        <v>100</v>
      </c>
      <c r="AJ64" s="7">
        <f>IF(E64="","",VLOOKUP(E64,Cover!AF:AG,2,0))</f>
        <v>20</v>
      </c>
      <c r="AK64" s="32" t="str">
        <f t="shared" si="9"/>
        <v>1404/07/01</v>
      </c>
      <c r="AL64" s="178" t="str">
        <f t="shared" si="10"/>
        <v>1404/07</v>
      </c>
      <c r="AM64" s="178">
        <f t="shared" si="11"/>
        <v>0</v>
      </c>
      <c r="AN64" s="178" t="str">
        <f t="shared" si="12"/>
        <v>زودتر از حد انتظار</v>
      </c>
    </row>
    <row r="65" spans="1:40">
      <c r="A65" s="1" t="str">
        <f t="shared" si="21"/>
        <v/>
      </c>
      <c r="B65" s="63" t="b">
        <f>IF(E65="","",IF(E65=Trend!$D$5,COUNT($B$3:B64)+1))</f>
        <v>0</v>
      </c>
      <c r="C65" s="63" t="b">
        <f>IF(E65="","",IF(AN65=Deviation!$E$2,COUNT($C$3:C64)+1))</f>
        <v>0</v>
      </c>
      <c r="D65" s="7">
        <f>IF(E65&lt;&gt;"",SUBTOTAL(3,$E$4:E65),"")</f>
        <v>62</v>
      </c>
      <c r="E65" s="16" t="s">
        <v>270</v>
      </c>
      <c r="F65" s="16" t="s">
        <v>159</v>
      </c>
      <c r="G65" s="16" t="s">
        <v>147</v>
      </c>
      <c r="H65" s="16" t="s">
        <v>23</v>
      </c>
      <c r="I65" s="16">
        <v>66</v>
      </c>
      <c r="J65" s="17"/>
      <c r="K65" s="20">
        <v>45878</v>
      </c>
      <c r="L65" s="17">
        <v>100000</v>
      </c>
      <c r="M65" s="16" t="s">
        <v>155</v>
      </c>
      <c r="N65" s="16" t="s">
        <v>788</v>
      </c>
      <c r="O65" s="7" t="str">
        <f t="shared" si="15"/>
        <v>پیش فاکتور</v>
      </c>
      <c r="P65" s="17">
        <v>100000</v>
      </c>
      <c r="Q65" s="17">
        <v>7400</v>
      </c>
      <c r="R65" s="8">
        <f t="shared" si="13"/>
        <v>814000000</v>
      </c>
      <c r="S65" s="18">
        <v>0.1</v>
      </c>
      <c r="T65" s="8">
        <f t="shared" si="14"/>
        <v>8140</v>
      </c>
      <c r="U65" s="7" t="str">
        <f t="shared" si="16"/>
        <v xml:space="preserve">توافقی </v>
      </c>
      <c r="V65" s="19" t="s">
        <v>2632</v>
      </c>
      <c r="W65" s="16" t="s">
        <v>792</v>
      </c>
      <c r="X65" s="16">
        <v>296</v>
      </c>
      <c r="Y65" s="16" t="s">
        <v>792</v>
      </c>
      <c r="Z65" s="7" t="str">
        <f t="shared" si="17"/>
        <v>تسویه شد</v>
      </c>
      <c r="AA65" s="20" t="s">
        <v>789</v>
      </c>
      <c r="AB65" s="7">
        <f>IF(AA65="","",DATEDIF(VLOOKUP(N65,List!CK:CL,2,0),VLOOKUP(AA65,List!CK:CL,2,0),$AB$2))</f>
        <v>1</v>
      </c>
      <c r="AC65" s="16">
        <v>434</v>
      </c>
      <c r="AD65" s="16">
        <v>434</v>
      </c>
      <c r="AE65" s="17">
        <v>100000</v>
      </c>
      <c r="AF65" s="9" t="str">
        <f t="shared" si="18"/>
        <v>100</v>
      </c>
      <c r="AG65" s="16">
        <v>100</v>
      </c>
      <c r="AH65" s="9">
        <f t="shared" si="19"/>
        <v>100</v>
      </c>
      <c r="AI65" s="9">
        <f t="shared" si="20"/>
        <v>100</v>
      </c>
      <c r="AJ65" s="7">
        <f>IF(E65="","",VLOOKUP(E65,Cover!AF:AG,2,0))</f>
        <v>20</v>
      </c>
      <c r="AK65" s="32" t="str">
        <f t="shared" si="9"/>
        <v>1404/07/01</v>
      </c>
      <c r="AL65" s="178" t="str">
        <f t="shared" si="10"/>
        <v>1404/07</v>
      </c>
      <c r="AM65" s="178">
        <f t="shared" si="11"/>
        <v>0</v>
      </c>
      <c r="AN65" s="178" t="str">
        <f t="shared" si="12"/>
        <v>زودتر از حد انتظار</v>
      </c>
    </row>
    <row r="66" spans="1:40">
      <c r="A66" s="1" t="str">
        <f t="shared" si="21"/>
        <v/>
      </c>
      <c r="B66" s="63" t="b">
        <f>IF(E66="","",IF(E66=Trend!$D$5,COUNT($B$3:B65)+1))</f>
        <v>0</v>
      </c>
      <c r="C66" s="63" t="b">
        <f>IF(E66="","",IF(AN66=Deviation!$E$2,COUNT($C$3:C65)+1))</f>
        <v>0</v>
      </c>
      <c r="D66" s="7">
        <f>IF(E66&lt;&gt;"",SUBTOTAL(3,$E$4:E66),"")</f>
        <v>63</v>
      </c>
      <c r="E66" s="16" t="s">
        <v>270</v>
      </c>
      <c r="F66" s="16" t="s">
        <v>159</v>
      </c>
      <c r="G66" s="16" t="s">
        <v>147</v>
      </c>
      <c r="H66" s="16" t="s">
        <v>23</v>
      </c>
      <c r="I66" s="16">
        <v>90</v>
      </c>
      <c r="J66" s="17"/>
      <c r="K66" s="20" t="s">
        <v>796</v>
      </c>
      <c r="L66" s="17">
        <v>100000</v>
      </c>
      <c r="M66" s="16" t="s">
        <v>155</v>
      </c>
      <c r="N66" s="16" t="s">
        <v>798</v>
      </c>
      <c r="O66" s="7" t="str">
        <f t="shared" si="15"/>
        <v>پیش فاکتور</v>
      </c>
      <c r="P66" s="17">
        <v>100000</v>
      </c>
      <c r="Q66" s="17">
        <v>7400</v>
      </c>
      <c r="R66" s="8">
        <f t="shared" si="13"/>
        <v>814000000</v>
      </c>
      <c r="S66" s="18">
        <v>0.1</v>
      </c>
      <c r="T66" s="8">
        <f t="shared" si="14"/>
        <v>8140</v>
      </c>
      <c r="U66" s="7" t="str">
        <f t="shared" si="16"/>
        <v xml:space="preserve">توافقی </v>
      </c>
      <c r="V66" s="19" t="s">
        <v>2679</v>
      </c>
      <c r="W66" s="16" t="s">
        <v>801</v>
      </c>
      <c r="X66" s="16">
        <v>462</v>
      </c>
      <c r="Y66" s="16" t="s">
        <v>804</v>
      </c>
      <c r="Z66" s="7" t="str">
        <f t="shared" si="17"/>
        <v>تسویه شد</v>
      </c>
      <c r="AA66" s="20" t="s">
        <v>808</v>
      </c>
      <c r="AB66" s="7">
        <f>IF(AA66="","",DATEDIF(VLOOKUP(N66,List!CK:CL,2,0),VLOOKUP(AA66,List!CK:CL,2,0),$AB$2))</f>
        <v>10</v>
      </c>
      <c r="AC66" s="16">
        <v>503</v>
      </c>
      <c r="AD66" s="16">
        <v>503</v>
      </c>
      <c r="AE66" s="17">
        <v>100000</v>
      </c>
      <c r="AF66" s="9" t="str">
        <f t="shared" si="18"/>
        <v>100</v>
      </c>
      <c r="AG66" s="16">
        <v>100</v>
      </c>
      <c r="AH66" s="9">
        <f t="shared" si="19"/>
        <v>100</v>
      </c>
      <c r="AI66" s="9">
        <f t="shared" si="20"/>
        <v>100</v>
      </c>
      <c r="AJ66" s="7">
        <f>IF(E66="","",VLOOKUP(E66,Cover!AF:AG,2,0))</f>
        <v>20</v>
      </c>
      <c r="AK66" s="32" t="str">
        <f t="shared" si="9"/>
        <v>1404/07/11</v>
      </c>
      <c r="AL66" s="178" t="str">
        <f t="shared" si="10"/>
        <v>1404/07</v>
      </c>
      <c r="AM66" s="178">
        <f t="shared" si="11"/>
        <v>0</v>
      </c>
      <c r="AN66" s="178" t="str">
        <f t="shared" si="12"/>
        <v>زودتر از حد انتظار</v>
      </c>
    </row>
    <row r="67" spans="1:40">
      <c r="A67" s="1" t="str">
        <f t="shared" si="21"/>
        <v/>
      </c>
      <c r="B67" s="63" t="b">
        <f>IF(E67="","",IF(E67=Trend!$D$5,COUNT($B$3:B66)+1))</f>
        <v>0</v>
      </c>
      <c r="C67" s="63" t="b">
        <f>IF(E67="","",IF(AN67=Deviation!$E$2,COUNT($C$3:C66)+1))</f>
        <v>0</v>
      </c>
      <c r="D67" s="7">
        <f>IF(E67&lt;&gt;"",SUBTOTAL(3,$E$4:E67),"")</f>
        <v>64</v>
      </c>
      <c r="E67" s="16" t="s">
        <v>270</v>
      </c>
      <c r="F67" s="16" t="s">
        <v>159</v>
      </c>
      <c r="G67" s="16" t="s">
        <v>147</v>
      </c>
      <c r="H67" s="16" t="s">
        <v>23</v>
      </c>
      <c r="I67" s="16">
        <v>90</v>
      </c>
      <c r="J67" s="17"/>
      <c r="K67" s="20" t="s">
        <v>796</v>
      </c>
      <c r="L67" s="17">
        <v>200000</v>
      </c>
      <c r="M67" s="16" t="s">
        <v>155</v>
      </c>
      <c r="N67" s="16" t="s">
        <v>798</v>
      </c>
      <c r="O67" s="7" t="str">
        <f t="shared" si="15"/>
        <v>پیش فاکتور</v>
      </c>
      <c r="P67" s="17">
        <v>200000</v>
      </c>
      <c r="Q67" s="17">
        <v>7400</v>
      </c>
      <c r="R67" s="8">
        <f t="shared" si="13"/>
        <v>1628000000</v>
      </c>
      <c r="S67" s="18">
        <v>0.1</v>
      </c>
      <c r="T67" s="8">
        <f t="shared" si="14"/>
        <v>8140</v>
      </c>
      <c r="U67" s="7" t="str">
        <f t="shared" si="16"/>
        <v xml:space="preserve">توافقی </v>
      </c>
      <c r="V67" s="19" t="s">
        <v>2680</v>
      </c>
      <c r="W67" s="16" t="s">
        <v>810</v>
      </c>
      <c r="X67" s="16">
        <v>505</v>
      </c>
      <c r="Y67" s="16" t="s">
        <v>813</v>
      </c>
      <c r="Z67" s="7" t="str">
        <f t="shared" si="17"/>
        <v>تسویه شد</v>
      </c>
      <c r="AA67" s="20" t="s">
        <v>816</v>
      </c>
      <c r="AB67" s="7">
        <f>IF(AA67="","",DATEDIF(VLOOKUP(N67,List!CK:CL,2,0),VLOOKUP(AA67,List!CK:CL,2,0),$AB$2))</f>
        <v>18</v>
      </c>
      <c r="AC67" s="16">
        <v>527</v>
      </c>
      <c r="AD67" s="16">
        <v>527</v>
      </c>
      <c r="AE67" s="17">
        <v>200000</v>
      </c>
      <c r="AF67" s="9" t="str">
        <f t="shared" si="18"/>
        <v>100</v>
      </c>
      <c r="AG67" s="16">
        <v>100</v>
      </c>
      <c r="AH67" s="9">
        <f t="shared" si="19"/>
        <v>100</v>
      </c>
      <c r="AI67" s="9">
        <f t="shared" si="20"/>
        <v>100</v>
      </c>
      <c r="AJ67" s="7">
        <f>IF(E67="","",VLOOKUP(E67,Cover!AF:AG,2,0))</f>
        <v>20</v>
      </c>
      <c r="AK67" s="32" t="str">
        <f t="shared" si="9"/>
        <v>1404/07/11</v>
      </c>
      <c r="AL67" s="178" t="str">
        <f t="shared" si="10"/>
        <v>1404/07</v>
      </c>
      <c r="AM67" s="178">
        <f t="shared" ref="AM67:AM126" si="22">IF(E67="","",IF((AB67-AJ67)/AJ67*100&lt;0,0,(AB67-AJ67)/AJ67*100))</f>
        <v>0</v>
      </c>
      <c r="AN67" s="178" t="str">
        <f t="shared" ref="AN67:AN126" si="23">IF(E67="","",IF(AM67&lt;=0,"زودتر از حد انتظار","دیرتر از حد انتظار"))</f>
        <v>زودتر از حد انتظار</v>
      </c>
    </row>
    <row r="68" spans="1:40">
      <c r="A68" s="1" t="str">
        <f t="shared" si="21"/>
        <v/>
      </c>
      <c r="B68" s="63" t="b">
        <f>IF(E68="","",IF(E68=Trend!$D$5,COUNT($B$3:B67)+1))</f>
        <v>0</v>
      </c>
      <c r="C68" s="63" t="b">
        <f>IF(E68="","",IF(AN68=Deviation!$E$2,COUNT($C$3:C67)+1))</f>
        <v>0</v>
      </c>
      <c r="D68" s="7">
        <f>IF(E68&lt;&gt;"",SUBTOTAL(3,$E$4:E68),"")</f>
        <v>65</v>
      </c>
      <c r="E68" s="16" t="s">
        <v>271</v>
      </c>
      <c r="F68" s="16" t="s">
        <v>86</v>
      </c>
      <c r="G68" s="16" t="s">
        <v>54</v>
      </c>
      <c r="H68" s="16" t="s">
        <v>23</v>
      </c>
      <c r="I68" s="16">
        <v>55</v>
      </c>
      <c r="J68" s="17"/>
      <c r="K68" s="20">
        <v>45855</v>
      </c>
      <c r="L68" s="17">
        <v>20000</v>
      </c>
      <c r="M68" s="16" t="s">
        <v>25</v>
      </c>
      <c r="N68" s="16" t="s">
        <v>792</v>
      </c>
      <c r="O68" s="7" t="str">
        <f t="shared" si="15"/>
        <v>پیش فاکتور</v>
      </c>
      <c r="P68" s="17">
        <v>20000</v>
      </c>
      <c r="Q68" s="17">
        <v>1070000</v>
      </c>
      <c r="R68" s="8">
        <f t="shared" si="13"/>
        <v>23540000000</v>
      </c>
      <c r="S68" s="18">
        <v>0.1</v>
      </c>
      <c r="T68" s="8">
        <f t="shared" si="14"/>
        <v>1177000</v>
      </c>
      <c r="U68" s="7" t="str">
        <f t="shared" si="16"/>
        <v xml:space="preserve">توافقی </v>
      </c>
      <c r="V68" s="19" t="s">
        <v>2681</v>
      </c>
      <c r="W68" s="16" t="s">
        <v>793</v>
      </c>
      <c r="X68" s="16">
        <v>421</v>
      </c>
      <c r="Y68" s="16" t="s">
        <v>793</v>
      </c>
      <c r="Z68" s="7" t="str">
        <f t="shared" si="17"/>
        <v>تسویه شد</v>
      </c>
      <c r="AA68" s="20" t="s">
        <v>797</v>
      </c>
      <c r="AB68" s="7">
        <f>IF(AA68="","",DATEDIF(VLOOKUP(N68,List!CK:CL,2,0),VLOOKUP(AA68,List!CK:CL,2,0),$AB$2))</f>
        <v>5</v>
      </c>
      <c r="AC68" s="16">
        <v>85</v>
      </c>
      <c r="AD68" s="16">
        <v>85</v>
      </c>
      <c r="AE68" s="17">
        <v>20000</v>
      </c>
      <c r="AF68" s="9" t="str">
        <f t="shared" si="18"/>
        <v>100</v>
      </c>
      <c r="AG68" s="16">
        <v>100</v>
      </c>
      <c r="AH68" s="9">
        <f t="shared" si="19"/>
        <v>100</v>
      </c>
      <c r="AI68" s="9">
        <f t="shared" si="20"/>
        <v>100</v>
      </c>
      <c r="AJ68" s="7">
        <f>IF(E68="","",VLOOKUP(E68,Cover!AF:AG,2,0))</f>
        <v>25</v>
      </c>
      <c r="AK68" s="32" t="str">
        <f t="shared" ref="AK68:AK129" si="24">IF(N68="","",N68)</f>
        <v>1404/07/05</v>
      </c>
      <c r="AL68" s="178" t="str">
        <f t="shared" ref="AL68:AL129" si="25">IF(N68="","",LEFT(N68,7))</f>
        <v>1404/07</v>
      </c>
      <c r="AM68" s="178">
        <f t="shared" si="22"/>
        <v>0</v>
      </c>
      <c r="AN68" s="178" t="str">
        <f t="shared" si="23"/>
        <v>زودتر از حد انتظار</v>
      </c>
    </row>
    <row r="69" spans="1:40">
      <c r="A69" s="1" t="str">
        <f t="shared" si="21"/>
        <v/>
      </c>
      <c r="B69" s="63" t="b">
        <f>IF(E69="","",IF(E69=Trend!$D$5,COUNT($B$3:B68)+1))</f>
        <v>0</v>
      </c>
      <c r="C69" s="63" t="b">
        <f>IF(E69="","",IF(AN69=Deviation!$E$2,COUNT($C$3:C68)+1))</f>
        <v>0</v>
      </c>
      <c r="D69" s="7">
        <f>IF(E69&lt;&gt;"",SUBTOTAL(3,$E$4:E69),"")</f>
        <v>66</v>
      </c>
      <c r="E69" s="16" t="s">
        <v>271</v>
      </c>
      <c r="F69" s="16" t="s">
        <v>86</v>
      </c>
      <c r="G69" s="16" t="s">
        <v>54</v>
      </c>
      <c r="H69" s="16" t="s">
        <v>23</v>
      </c>
      <c r="I69" s="16">
        <v>94</v>
      </c>
      <c r="J69" s="17"/>
      <c r="K69" s="20" t="s">
        <v>797</v>
      </c>
      <c r="L69" s="17">
        <v>10000</v>
      </c>
      <c r="M69" s="16" t="s">
        <v>25</v>
      </c>
      <c r="N69" s="16" t="s">
        <v>802</v>
      </c>
      <c r="O69" s="7" t="str">
        <f t="shared" si="15"/>
        <v>پیش فاکتور</v>
      </c>
      <c r="P69" s="17">
        <v>10000</v>
      </c>
      <c r="Q69" s="17">
        <v>1090000</v>
      </c>
      <c r="R69" s="8">
        <f t="shared" si="13"/>
        <v>11990000000</v>
      </c>
      <c r="S69" s="18">
        <v>0.1</v>
      </c>
      <c r="T69" s="8">
        <f t="shared" si="14"/>
        <v>1199000</v>
      </c>
      <c r="U69" s="7" t="str">
        <f t="shared" si="16"/>
        <v xml:space="preserve">توافقی </v>
      </c>
      <c r="V69" s="19" t="s">
        <v>2682</v>
      </c>
      <c r="W69" s="16" t="s">
        <v>814</v>
      </c>
      <c r="X69" s="16">
        <v>521</v>
      </c>
      <c r="Y69" s="16" t="s">
        <v>816</v>
      </c>
      <c r="Z69" s="7" t="str">
        <f t="shared" si="17"/>
        <v>تسویه شد</v>
      </c>
      <c r="AA69" s="20" t="s">
        <v>820</v>
      </c>
      <c r="AB69" s="7">
        <f>IF(AA69="","",DATEDIF(VLOOKUP(N69,List!CK:CL,2,0),VLOOKUP(AA69,List!CK:CL,2,0),$AB$2))</f>
        <v>18</v>
      </c>
      <c r="AC69" s="16">
        <v>107</v>
      </c>
      <c r="AD69" s="16">
        <v>107</v>
      </c>
      <c r="AE69" s="17">
        <v>10000</v>
      </c>
      <c r="AF69" s="9" t="str">
        <f t="shared" si="18"/>
        <v>100</v>
      </c>
      <c r="AG69" s="16">
        <v>100</v>
      </c>
      <c r="AH69" s="9">
        <f t="shared" si="19"/>
        <v>100</v>
      </c>
      <c r="AI69" s="9">
        <f t="shared" si="20"/>
        <v>100</v>
      </c>
      <c r="AJ69" s="7">
        <f>IF(E69="","",VLOOKUP(E69,Cover!AF:AG,2,0))</f>
        <v>25</v>
      </c>
      <c r="AK69" s="32" t="str">
        <f t="shared" si="24"/>
        <v>1404/07/15</v>
      </c>
      <c r="AL69" s="178" t="str">
        <f t="shared" si="25"/>
        <v>1404/07</v>
      </c>
      <c r="AM69" s="178">
        <f t="shared" si="22"/>
        <v>0</v>
      </c>
      <c r="AN69" s="178" t="str">
        <f t="shared" si="23"/>
        <v>زودتر از حد انتظار</v>
      </c>
    </row>
    <row r="70" spans="1:40">
      <c r="A70" s="1" t="str">
        <f t="shared" si="21"/>
        <v/>
      </c>
      <c r="B70" s="63" t="b">
        <f>IF(E70="","",IF(E70=Trend!$D$5,COUNT($B$3:B69)+1))</f>
        <v>0</v>
      </c>
      <c r="C70" s="63" t="b">
        <f>IF(E70="","",IF(AN70=Deviation!$E$2,COUNT($C$3:C69)+1))</f>
        <v>0</v>
      </c>
      <c r="D70" s="7">
        <f>IF(E70&lt;&gt;"",SUBTOTAL(3,$E$4:E70),"")</f>
        <v>67</v>
      </c>
      <c r="E70" s="16" t="s">
        <v>107</v>
      </c>
      <c r="F70" s="16" t="s">
        <v>102</v>
      </c>
      <c r="G70" s="16" t="s">
        <v>41</v>
      </c>
      <c r="H70" s="16" t="s">
        <v>23</v>
      </c>
      <c r="I70" s="16">
        <v>78</v>
      </c>
      <c r="J70" s="17">
        <v>24576540</v>
      </c>
      <c r="K70" s="20" t="s">
        <v>781</v>
      </c>
      <c r="L70" s="17">
        <v>11000</v>
      </c>
      <c r="M70" s="16" t="s">
        <v>25</v>
      </c>
      <c r="N70" s="16" t="s">
        <v>793</v>
      </c>
      <c r="O70" s="7" t="str">
        <f t="shared" si="15"/>
        <v>پیش فاکتور</v>
      </c>
      <c r="P70" s="17">
        <v>11000</v>
      </c>
      <c r="Q70" s="17">
        <v>827999</v>
      </c>
      <c r="R70" s="8">
        <f t="shared" ref="R70:R128" si="26">IF(Q70="","",IF(E70="پتروشیمی پارس",(P70*Q70)+(P70*Q70)*S70+J70,IF(E70="پتروشیمی تبریز",(P70*Q70)+(P70*Q70)*S70+J70,(P70*Q70)+(P70*Q70)*S70)))</f>
        <v>10043364440</v>
      </c>
      <c r="S70" s="18">
        <v>0.1</v>
      </c>
      <c r="T70" s="8">
        <f t="shared" ref="T70:T128" si="27">IF(R70="","",R70/P70)</f>
        <v>913033.13090909086</v>
      </c>
      <c r="U70" s="7" t="str">
        <f t="shared" si="16"/>
        <v xml:space="preserve">توافقی </v>
      </c>
      <c r="V70" s="19" t="s">
        <v>2683</v>
      </c>
      <c r="W70" s="16" t="s">
        <v>793</v>
      </c>
      <c r="X70" s="16">
        <v>429</v>
      </c>
      <c r="Y70" s="16" t="s">
        <v>794</v>
      </c>
      <c r="Z70" s="7" t="str">
        <f t="shared" si="17"/>
        <v>تسویه شد</v>
      </c>
      <c r="AA70" s="20" t="s">
        <v>806</v>
      </c>
      <c r="AB70" s="7">
        <f>IF(AA70="","",DATEDIF(VLOOKUP(N70,List!CK:CL,2,0),VLOOKUP(AA70,List!CK:CL,2,0),$AB$2))</f>
        <v>13</v>
      </c>
      <c r="AC70" s="16">
        <v>92</v>
      </c>
      <c r="AD70" s="16">
        <v>92</v>
      </c>
      <c r="AE70" s="17">
        <v>11000</v>
      </c>
      <c r="AF70" s="9" t="str">
        <f t="shared" si="18"/>
        <v>100</v>
      </c>
      <c r="AG70" s="16">
        <v>100</v>
      </c>
      <c r="AH70" s="9">
        <f t="shared" si="19"/>
        <v>100</v>
      </c>
      <c r="AI70" s="9">
        <f t="shared" si="20"/>
        <v>100</v>
      </c>
      <c r="AJ70" s="7">
        <f>IF(E70="","",VLOOKUP(E70,Cover!AF:AG,2,0))</f>
        <v>30</v>
      </c>
      <c r="AK70" s="32" t="str">
        <f t="shared" si="24"/>
        <v>1404/07/06</v>
      </c>
      <c r="AL70" s="178" t="str">
        <f t="shared" si="25"/>
        <v>1404/07</v>
      </c>
      <c r="AM70" s="178">
        <f t="shared" si="22"/>
        <v>0</v>
      </c>
      <c r="AN70" s="178" t="str">
        <f t="shared" si="23"/>
        <v>زودتر از حد انتظار</v>
      </c>
    </row>
    <row r="71" spans="1:40">
      <c r="A71" s="1" t="str">
        <f t="shared" si="21"/>
        <v/>
      </c>
      <c r="B71" s="63" t="b">
        <f>IF(E71="","",IF(E71=Trend!$D$5,COUNT($B$3:B70)+1))</f>
        <v>0</v>
      </c>
      <c r="C71" s="63" t="b">
        <f>IF(E71="","",IF(AN71=Deviation!$E$2,COUNT($C$3:C70)+1))</f>
        <v>0</v>
      </c>
      <c r="D71" s="7">
        <f>IF(E71&lt;&gt;"",SUBTOTAL(3,$E$4:E71),"")</f>
        <v>68</v>
      </c>
      <c r="E71" s="16" t="s">
        <v>265</v>
      </c>
      <c r="F71" s="16" t="s">
        <v>58</v>
      </c>
      <c r="G71" s="16" t="s">
        <v>63</v>
      </c>
      <c r="H71" s="16" t="s">
        <v>23</v>
      </c>
      <c r="I71" s="16">
        <v>78</v>
      </c>
      <c r="J71" s="17"/>
      <c r="K71" s="20" t="s">
        <v>792</v>
      </c>
      <c r="L71" s="17">
        <v>5000</v>
      </c>
      <c r="M71" s="16" t="s">
        <v>25</v>
      </c>
      <c r="N71" s="16" t="s">
        <v>807</v>
      </c>
      <c r="O71" s="7" t="str">
        <f t="shared" si="15"/>
        <v>پیش فاکتور</v>
      </c>
      <c r="P71" s="17">
        <v>5000</v>
      </c>
      <c r="Q71" s="17">
        <v>2250000</v>
      </c>
      <c r="R71" s="8">
        <f t="shared" si="26"/>
        <v>12375000000</v>
      </c>
      <c r="S71" s="18">
        <v>0.1</v>
      </c>
      <c r="T71" s="8">
        <f t="shared" si="27"/>
        <v>2475000</v>
      </c>
      <c r="U71" s="7" t="str">
        <f t="shared" ref="U71:U129" si="28">IF(E71="","","توافقی ")</f>
        <v xml:space="preserve">توافقی </v>
      </c>
      <c r="V71" s="19" t="s">
        <v>2684</v>
      </c>
      <c r="W71" s="16" t="s">
        <v>809</v>
      </c>
      <c r="X71" s="16">
        <v>498</v>
      </c>
      <c r="Y71" s="16" t="s">
        <v>809</v>
      </c>
      <c r="Z71" s="7" t="str">
        <f t="shared" si="17"/>
        <v>تسویه شد</v>
      </c>
      <c r="AA71" s="20" t="s">
        <v>818</v>
      </c>
      <c r="AB71" s="7">
        <f>IF(AA71="","",DATEDIF(VLOOKUP(N71,List!CK:CL,2,0),VLOOKUP(AA71,List!CK:CL,2,0),$AB$2))</f>
        <v>11</v>
      </c>
      <c r="AC71" s="16">
        <v>106</v>
      </c>
      <c r="AD71" s="16">
        <v>106</v>
      </c>
      <c r="AE71" s="17">
        <v>5000</v>
      </c>
      <c r="AF71" s="9" t="str">
        <f t="shared" si="18"/>
        <v>100</v>
      </c>
      <c r="AG71" s="16">
        <v>100</v>
      </c>
      <c r="AH71" s="9">
        <f t="shared" si="19"/>
        <v>100</v>
      </c>
      <c r="AI71" s="9">
        <f t="shared" si="20"/>
        <v>100</v>
      </c>
      <c r="AJ71" s="7">
        <f>IF(E71="","",VLOOKUP(E71,Cover!AF:AG,2,0))</f>
        <v>20</v>
      </c>
      <c r="AK71" s="32" t="str">
        <f t="shared" si="24"/>
        <v>1404/07/20</v>
      </c>
      <c r="AL71" s="178" t="str">
        <f t="shared" si="25"/>
        <v>1404/07</v>
      </c>
      <c r="AM71" s="178">
        <f t="shared" si="22"/>
        <v>0</v>
      </c>
      <c r="AN71" s="178" t="str">
        <f t="shared" si="23"/>
        <v>زودتر از حد انتظار</v>
      </c>
    </row>
    <row r="72" spans="1:40">
      <c r="A72" s="1" t="str">
        <f t="shared" si="21"/>
        <v/>
      </c>
      <c r="B72" s="63" t="b">
        <f>IF(E72="","",IF(E72=Trend!$D$5,COUNT($B$3:B71)+1))</f>
        <v>0</v>
      </c>
      <c r="C72" s="63" t="b">
        <f>IF(E72="","",IF(AN72=Deviation!$E$2,COUNT($C$3:C71)+1))</f>
        <v>0</v>
      </c>
      <c r="D72" s="7">
        <f>IF(E72&lt;&gt;"",SUBTOTAL(3,$E$4:E72),"")</f>
        <v>69</v>
      </c>
      <c r="E72" s="16" t="s">
        <v>106</v>
      </c>
      <c r="F72" s="16" t="s">
        <v>152</v>
      </c>
      <c r="G72" s="16" t="s">
        <v>153</v>
      </c>
      <c r="H72" s="16" t="s">
        <v>23</v>
      </c>
      <c r="I72" s="16">
        <v>55</v>
      </c>
      <c r="J72" s="17">
        <v>78272880</v>
      </c>
      <c r="K72" s="20">
        <v>45855</v>
      </c>
      <c r="L72" s="17">
        <v>24000</v>
      </c>
      <c r="M72" s="16" t="s">
        <v>25</v>
      </c>
      <c r="N72" s="16" t="s">
        <v>777</v>
      </c>
      <c r="O72" s="7" t="str">
        <f t="shared" si="15"/>
        <v>پیش فاکتور</v>
      </c>
      <c r="P72" s="17">
        <v>24000</v>
      </c>
      <c r="Q72" s="17">
        <v>903500</v>
      </c>
      <c r="R72" s="8">
        <f t="shared" si="26"/>
        <v>23930672880</v>
      </c>
      <c r="S72" s="18">
        <v>0.1</v>
      </c>
      <c r="T72" s="8">
        <f t="shared" si="27"/>
        <v>997111.37</v>
      </c>
      <c r="U72" s="7" t="str">
        <f t="shared" si="28"/>
        <v xml:space="preserve">توافقی </v>
      </c>
      <c r="V72" s="19" t="s">
        <v>2685</v>
      </c>
      <c r="W72" s="16" t="s">
        <v>793</v>
      </c>
      <c r="X72" s="16">
        <v>429</v>
      </c>
      <c r="Y72" s="16" t="s">
        <v>794</v>
      </c>
      <c r="Z72" s="7" t="str">
        <f t="shared" si="17"/>
        <v>تسویه شد</v>
      </c>
      <c r="AA72" s="20" t="s">
        <v>801</v>
      </c>
      <c r="AB72" s="7">
        <f>IF(AA72="","",DATEDIF(VLOOKUP(N72,List!CK:CL,2,0),VLOOKUP(AA72,List!CK:CL,2,0),$AB$2))</f>
        <v>25</v>
      </c>
      <c r="AC72" s="16">
        <v>89</v>
      </c>
      <c r="AD72" s="16">
        <v>89</v>
      </c>
      <c r="AE72" s="17">
        <v>24030</v>
      </c>
      <c r="AF72" s="9" t="str">
        <f t="shared" si="18"/>
        <v>100</v>
      </c>
      <c r="AG72" s="16">
        <v>100</v>
      </c>
      <c r="AH72" s="9">
        <f t="shared" si="19"/>
        <v>100</v>
      </c>
      <c r="AI72" s="9">
        <f t="shared" si="20"/>
        <v>100</v>
      </c>
      <c r="AJ72" s="7">
        <f>IF(E72="","",VLOOKUP(E72,Cover!AF:AG,2,0))</f>
        <v>30</v>
      </c>
      <c r="AK72" s="32" t="str">
        <f t="shared" si="24"/>
        <v>1404/06/20</v>
      </c>
      <c r="AL72" s="178" t="str">
        <f t="shared" si="25"/>
        <v>1404/06</v>
      </c>
      <c r="AM72" s="178">
        <f t="shared" si="22"/>
        <v>0</v>
      </c>
      <c r="AN72" s="178" t="str">
        <f t="shared" si="23"/>
        <v>زودتر از حد انتظار</v>
      </c>
    </row>
    <row r="73" spans="1:40">
      <c r="A73" s="1" t="str">
        <f t="shared" si="21"/>
        <v/>
      </c>
      <c r="B73" s="63" t="b">
        <f>IF(E73="","",IF(E73=Trend!$D$5,COUNT($B$3:B72)+1))</f>
        <v>0</v>
      </c>
      <c r="C73" s="63" t="b">
        <f>IF(E73="","",IF(AN73=Deviation!$E$2,COUNT($C$3:C72)+1))</f>
        <v>0</v>
      </c>
      <c r="D73" s="7">
        <f>IF(E73&lt;&gt;"",SUBTOTAL(3,$E$4:E73),"")</f>
        <v>70</v>
      </c>
      <c r="E73" s="16" t="s">
        <v>194</v>
      </c>
      <c r="F73" s="16" t="s">
        <v>44</v>
      </c>
      <c r="G73" s="16" t="s">
        <v>63</v>
      </c>
      <c r="H73" s="16" t="s">
        <v>23</v>
      </c>
      <c r="I73" s="16">
        <v>55</v>
      </c>
      <c r="J73" s="17"/>
      <c r="K73" s="20">
        <v>45855</v>
      </c>
      <c r="L73" s="17">
        <v>5913</v>
      </c>
      <c r="M73" s="16" t="s">
        <v>25</v>
      </c>
      <c r="N73" s="16" t="s">
        <v>742</v>
      </c>
      <c r="O73" s="7" t="str">
        <f t="shared" si="15"/>
        <v>پیش فاکتور</v>
      </c>
      <c r="P73" s="17">
        <v>5913</v>
      </c>
      <c r="Q73" s="17">
        <v>1160000</v>
      </c>
      <c r="R73" s="8">
        <f t="shared" si="26"/>
        <v>7544988000</v>
      </c>
      <c r="S73" s="18">
        <v>0.1</v>
      </c>
      <c r="T73" s="8">
        <f t="shared" si="27"/>
        <v>1276000</v>
      </c>
      <c r="U73" s="7" t="str">
        <f t="shared" si="28"/>
        <v xml:space="preserve">توافقی </v>
      </c>
      <c r="V73" s="19" t="s">
        <v>2687</v>
      </c>
      <c r="W73" s="16" t="s">
        <v>753</v>
      </c>
      <c r="X73" s="16">
        <v>346</v>
      </c>
      <c r="Y73" s="16" t="s">
        <v>743</v>
      </c>
      <c r="Z73" s="7" t="str">
        <f t="shared" si="17"/>
        <v>تسویه شد</v>
      </c>
      <c r="AA73" s="20" t="s">
        <v>754</v>
      </c>
      <c r="AB73" s="7">
        <f>IF(AA73="","",DATEDIF(VLOOKUP(N73,List!CK:CL,2,0),VLOOKUP(AA73,List!CK:CL,2,0),$AB$2))</f>
        <v>15</v>
      </c>
      <c r="AC73" s="16">
        <v>70</v>
      </c>
      <c r="AD73" s="16">
        <v>70</v>
      </c>
      <c r="AE73" s="17">
        <v>5913</v>
      </c>
      <c r="AF73" s="9" t="str">
        <f t="shared" si="18"/>
        <v>100</v>
      </c>
      <c r="AG73" s="16">
        <v>100</v>
      </c>
      <c r="AH73" s="9">
        <f t="shared" si="19"/>
        <v>100</v>
      </c>
      <c r="AI73" s="9">
        <f t="shared" si="20"/>
        <v>100</v>
      </c>
      <c r="AJ73" s="7">
        <f>IF(E73="","",VLOOKUP(E73,Cover!AF:AG,2,0))</f>
        <v>35</v>
      </c>
      <c r="AK73" s="32" t="str">
        <f t="shared" si="24"/>
        <v>1404/05/13</v>
      </c>
      <c r="AL73" s="178" t="str">
        <f t="shared" si="25"/>
        <v>1404/05</v>
      </c>
      <c r="AM73" s="178">
        <f t="shared" si="22"/>
        <v>0</v>
      </c>
      <c r="AN73" s="178" t="str">
        <f t="shared" si="23"/>
        <v>زودتر از حد انتظار</v>
      </c>
    </row>
    <row r="74" spans="1:40">
      <c r="A74" s="1" t="str">
        <f t="shared" si="21"/>
        <v/>
      </c>
      <c r="B74" s="63" t="b">
        <f>IF(E74="","",IF(E74=Trend!$D$5,COUNT($B$3:B73)+1))</f>
        <v>0</v>
      </c>
      <c r="C74" s="63" t="b">
        <f>IF(E74="","",IF(AN74=Deviation!$E$2,COUNT($C$3:C73)+1))</f>
        <v>0</v>
      </c>
      <c r="D74" s="7">
        <f>IF(E74&lt;&gt;"",SUBTOTAL(3,$E$4:E74),"")</f>
        <v>71</v>
      </c>
      <c r="E74" s="16" t="s">
        <v>194</v>
      </c>
      <c r="F74" s="16" t="s">
        <v>44</v>
      </c>
      <c r="G74" s="16" t="s">
        <v>63</v>
      </c>
      <c r="H74" s="16" t="s">
        <v>23</v>
      </c>
      <c r="I74" s="16">
        <v>55</v>
      </c>
      <c r="J74" s="17"/>
      <c r="K74" s="20">
        <v>45855</v>
      </c>
      <c r="L74" s="17">
        <v>2868</v>
      </c>
      <c r="M74" s="16" t="s">
        <v>25</v>
      </c>
      <c r="N74" s="16" t="s">
        <v>777</v>
      </c>
      <c r="O74" s="7" t="str">
        <f t="shared" si="15"/>
        <v>پیش فاکتور</v>
      </c>
      <c r="P74" s="17">
        <v>2868</v>
      </c>
      <c r="Q74" s="17">
        <v>1160000</v>
      </c>
      <c r="R74" s="8">
        <f t="shared" si="26"/>
        <v>3659568000</v>
      </c>
      <c r="S74" s="18">
        <v>0.1</v>
      </c>
      <c r="T74" s="8">
        <f t="shared" si="27"/>
        <v>1276000</v>
      </c>
      <c r="U74" s="7" t="str">
        <f t="shared" si="28"/>
        <v xml:space="preserve">توافقی </v>
      </c>
      <c r="V74" s="19" t="s">
        <v>2688</v>
      </c>
      <c r="W74" s="16" t="s">
        <v>781</v>
      </c>
      <c r="X74" s="16">
        <v>448</v>
      </c>
      <c r="Y74" s="16" t="s">
        <v>796</v>
      </c>
      <c r="Z74" s="7" t="str">
        <f t="shared" si="17"/>
        <v>تسویه شد</v>
      </c>
      <c r="AA74" s="20" t="s">
        <v>788</v>
      </c>
      <c r="AB74" s="7">
        <f>IF(AA74="","",DATEDIF(VLOOKUP(N74,List!CK:CL,2,0),VLOOKUP(AA74,List!CK:CL,2,0),$AB$2))</f>
        <v>12</v>
      </c>
      <c r="AC74" s="16">
        <v>80</v>
      </c>
      <c r="AD74" s="16">
        <v>80</v>
      </c>
      <c r="AE74" s="17">
        <v>2868</v>
      </c>
      <c r="AF74" s="9" t="str">
        <f t="shared" si="18"/>
        <v>100</v>
      </c>
      <c r="AG74" s="16">
        <v>100</v>
      </c>
      <c r="AH74" s="9">
        <f t="shared" si="19"/>
        <v>100</v>
      </c>
      <c r="AI74" s="9">
        <f t="shared" si="20"/>
        <v>100</v>
      </c>
      <c r="AJ74" s="7">
        <f>IF(E74="","",VLOOKUP(E74,Cover!AF:AG,2,0))</f>
        <v>35</v>
      </c>
      <c r="AK74" s="32" t="str">
        <f t="shared" si="24"/>
        <v>1404/06/20</v>
      </c>
      <c r="AL74" s="178" t="str">
        <f t="shared" si="25"/>
        <v>1404/06</v>
      </c>
      <c r="AM74" s="178">
        <f t="shared" si="22"/>
        <v>0</v>
      </c>
      <c r="AN74" s="178" t="str">
        <f t="shared" si="23"/>
        <v>زودتر از حد انتظار</v>
      </c>
    </row>
    <row r="75" spans="1:40">
      <c r="A75" s="1" t="str">
        <f t="shared" si="21"/>
        <v/>
      </c>
      <c r="B75" s="63" t="b">
        <f>IF(E75="","",IF(E75=Trend!$D$5,COUNT($B$3:B74)+1))</f>
        <v>0</v>
      </c>
      <c r="C75" s="63" t="b">
        <f>IF(E75="","",IF(AN75=Deviation!$E$2,COUNT($C$3:C74)+1))</f>
        <v>0</v>
      </c>
      <c r="D75" s="7">
        <f>IF(E75&lt;&gt;"",SUBTOTAL(3,$E$4:E75),"")</f>
        <v>72</v>
      </c>
      <c r="E75" s="16" t="s">
        <v>266</v>
      </c>
      <c r="F75" s="16" t="s">
        <v>59</v>
      </c>
      <c r="G75" s="16" t="s">
        <v>151</v>
      </c>
      <c r="H75" s="16" t="s">
        <v>23</v>
      </c>
      <c r="I75" s="16">
        <v>55</v>
      </c>
      <c r="J75" s="17"/>
      <c r="K75" s="20">
        <v>45855</v>
      </c>
      <c r="L75" s="17">
        <v>20820</v>
      </c>
      <c r="M75" s="16" t="s">
        <v>25</v>
      </c>
      <c r="N75" s="16" t="s">
        <v>755</v>
      </c>
      <c r="O75" s="7" t="str">
        <f t="shared" si="15"/>
        <v>پیش فاکتور</v>
      </c>
      <c r="P75" s="17">
        <v>20820</v>
      </c>
      <c r="Q75" s="17">
        <v>49000</v>
      </c>
      <c r="R75" s="8">
        <f t="shared" si="26"/>
        <v>1122198000</v>
      </c>
      <c r="S75" s="18">
        <v>0.1</v>
      </c>
      <c r="T75" s="8">
        <f t="shared" si="27"/>
        <v>53900</v>
      </c>
      <c r="U75" s="7" t="str">
        <f t="shared" si="28"/>
        <v xml:space="preserve">توافقی </v>
      </c>
      <c r="V75" s="19" t="s">
        <v>2689</v>
      </c>
      <c r="W75" s="16" t="s">
        <v>761</v>
      </c>
      <c r="X75" s="16">
        <v>432</v>
      </c>
      <c r="Y75" s="16" t="s">
        <v>794</v>
      </c>
      <c r="Z75" s="7" t="str">
        <f t="shared" si="17"/>
        <v>تسویه شد</v>
      </c>
      <c r="AA75" s="20" t="s">
        <v>761</v>
      </c>
      <c r="AB75" s="7">
        <f>IF(AA75="","",DATEDIF(VLOOKUP(N75,List!CK:CL,2,0),VLOOKUP(AA75,List!CK:CL,2,0),$AB$2))</f>
        <v>6</v>
      </c>
      <c r="AC75" s="16">
        <v>74</v>
      </c>
      <c r="AD75" s="16">
        <v>74</v>
      </c>
      <c r="AE75" s="17">
        <v>20820</v>
      </c>
      <c r="AF75" s="9" t="str">
        <f t="shared" si="18"/>
        <v>100</v>
      </c>
      <c r="AG75" s="16">
        <v>100</v>
      </c>
      <c r="AH75" s="9">
        <f t="shared" si="19"/>
        <v>100</v>
      </c>
      <c r="AI75" s="9">
        <f t="shared" si="20"/>
        <v>100</v>
      </c>
      <c r="AJ75" s="7">
        <f>IF(E75="","",VLOOKUP(E75,Cover!AF:AG,2,0))</f>
        <v>7</v>
      </c>
      <c r="AK75" s="32" t="str">
        <f t="shared" si="24"/>
        <v>1404/05/29</v>
      </c>
      <c r="AL75" s="178" t="str">
        <f t="shared" si="25"/>
        <v>1404/05</v>
      </c>
      <c r="AM75" s="178">
        <f t="shared" si="22"/>
        <v>0</v>
      </c>
      <c r="AN75" s="178" t="str">
        <f t="shared" si="23"/>
        <v>زودتر از حد انتظار</v>
      </c>
    </row>
    <row r="76" spans="1:40">
      <c r="A76" s="1" t="str">
        <f t="shared" si="21"/>
        <v/>
      </c>
      <c r="B76" s="63" t="b">
        <f>IF(E76="","",IF(E76=Trend!$D$5,COUNT($B$3:B75)+1))</f>
        <v>0</v>
      </c>
      <c r="C76" s="63" t="b">
        <f>IF(E76="","",IF(AN76=Deviation!$E$2,COUNT($C$3:C75)+1))</f>
        <v>0</v>
      </c>
      <c r="D76" s="7">
        <f>IF(E76&lt;&gt;"",SUBTOTAL(3,$E$4:E76),"")</f>
        <v>73</v>
      </c>
      <c r="E76" s="16" t="s">
        <v>266</v>
      </c>
      <c r="F76" s="16" t="s">
        <v>59</v>
      </c>
      <c r="G76" s="16" t="s">
        <v>151</v>
      </c>
      <c r="H76" s="16" t="s">
        <v>23</v>
      </c>
      <c r="I76" s="16">
        <v>55</v>
      </c>
      <c r="J76" s="17"/>
      <c r="K76" s="20">
        <v>45855</v>
      </c>
      <c r="L76" s="17">
        <v>20880</v>
      </c>
      <c r="M76" s="16" t="s">
        <v>25</v>
      </c>
      <c r="N76" s="16" t="s">
        <v>774</v>
      </c>
      <c r="O76" s="7" t="str">
        <f t="shared" si="15"/>
        <v>پیش فاکتور</v>
      </c>
      <c r="P76" s="17">
        <v>20880</v>
      </c>
      <c r="Q76" s="17">
        <v>49000</v>
      </c>
      <c r="R76" s="8">
        <f t="shared" si="26"/>
        <v>1125432000</v>
      </c>
      <c r="S76" s="18">
        <v>0.1</v>
      </c>
      <c r="T76" s="8">
        <f t="shared" si="27"/>
        <v>53900</v>
      </c>
      <c r="U76" s="7" t="str">
        <f t="shared" si="28"/>
        <v xml:space="preserve">توافقی </v>
      </c>
      <c r="V76" s="19" t="s">
        <v>2690</v>
      </c>
      <c r="W76" s="16" t="s">
        <v>779</v>
      </c>
      <c r="X76" s="16">
        <v>434</v>
      </c>
      <c r="Y76" s="16" t="s">
        <v>794</v>
      </c>
      <c r="Z76" s="7" t="str">
        <f t="shared" si="17"/>
        <v>تسویه شد</v>
      </c>
      <c r="AA76" s="20" t="s">
        <v>780</v>
      </c>
      <c r="AB76" s="7">
        <f>IF(AA76="","",DATEDIF(VLOOKUP(N76,List!CK:CL,2,0),VLOOKUP(AA76,List!CK:CL,2,0),$AB$2))</f>
        <v>6</v>
      </c>
      <c r="AC76" s="16">
        <v>77</v>
      </c>
      <c r="AD76" s="16">
        <v>77</v>
      </c>
      <c r="AE76" s="17">
        <v>20880</v>
      </c>
      <c r="AF76" s="9" t="str">
        <f t="shared" si="18"/>
        <v>100</v>
      </c>
      <c r="AG76" s="16">
        <v>100</v>
      </c>
      <c r="AH76" s="9">
        <f t="shared" si="19"/>
        <v>100</v>
      </c>
      <c r="AI76" s="9">
        <f t="shared" si="20"/>
        <v>100</v>
      </c>
      <c r="AJ76" s="7">
        <f>IF(E76="","",VLOOKUP(E76,Cover!AF:AG,2,0))</f>
        <v>7</v>
      </c>
      <c r="AK76" s="32" t="str">
        <f t="shared" si="24"/>
        <v>1404/06/17</v>
      </c>
      <c r="AL76" s="178" t="str">
        <f t="shared" si="25"/>
        <v>1404/06</v>
      </c>
      <c r="AM76" s="178">
        <f t="shared" si="22"/>
        <v>0</v>
      </c>
      <c r="AN76" s="178" t="str">
        <f t="shared" si="23"/>
        <v>زودتر از حد انتظار</v>
      </c>
    </row>
    <row r="77" spans="1:40">
      <c r="A77" s="1" t="str">
        <f t="shared" si="21"/>
        <v/>
      </c>
      <c r="B77" s="63" t="b">
        <f>IF(E77="","",IF(E77=Trend!$D$5,COUNT($B$3:B76)+1))</f>
        <v>0</v>
      </c>
      <c r="C77" s="63" t="b">
        <f>IF(E77="","",IF(AN77=Deviation!$E$2,COUNT($C$3:C76)+1))</f>
        <v>0</v>
      </c>
      <c r="D77" s="7">
        <f>IF(E77&lt;&gt;"",SUBTOTAL(3,$E$4:E77),"")</f>
        <v>74</v>
      </c>
      <c r="E77" s="16" t="s">
        <v>266</v>
      </c>
      <c r="F77" s="16" t="s">
        <v>59</v>
      </c>
      <c r="G77" s="16" t="s">
        <v>151</v>
      </c>
      <c r="H77" s="16" t="s">
        <v>23</v>
      </c>
      <c r="I77" s="16">
        <v>55</v>
      </c>
      <c r="J77" s="17"/>
      <c r="K77" s="20">
        <v>45855</v>
      </c>
      <c r="L77" s="17">
        <v>20920</v>
      </c>
      <c r="M77" s="16" t="s">
        <v>25</v>
      </c>
      <c r="N77" s="16" t="s">
        <v>780</v>
      </c>
      <c r="O77" s="7" t="str">
        <f t="shared" si="15"/>
        <v>پیش فاکتور</v>
      </c>
      <c r="P77" s="17">
        <v>20920</v>
      </c>
      <c r="Q77" s="17">
        <v>49000</v>
      </c>
      <c r="R77" s="8">
        <f t="shared" si="26"/>
        <v>1127588000</v>
      </c>
      <c r="S77" s="18">
        <v>0.1</v>
      </c>
      <c r="T77" s="8">
        <f t="shared" si="27"/>
        <v>53900</v>
      </c>
      <c r="U77" s="7" t="str">
        <f t="shared" si="28"/>
        <v xml:space="preserve">توافقی </v>
      </c>
      <c r="V77" s="19" t="s">
        <v>2691</v>
      </c>
      <c r="W77" s="16" t="s">
        <v>777</v>
      </c>
      <c r="X77" s="16">
        <v>435</v>
      </c>
      <c r="Y77" s="16" t="s">
        <v>794</v>
      </c>
      <c r="Z77" s="7" t="str">
        <f t="shared" si="17"/>
        <v>تسویه شد</v>
      </c>
      <c r="AA77" s="20" t="s">
        <v>786</v>
      </c>
      <c r="AB77" s="7">
        <f>IF(AA77="","",DATEDIF(VLOOKUP(N77,List!CK:CL,2,0),VLOOKUP(AA77,List!CK:CL,2,0),$AB$2))</f>
        <v>6</v>
      </c>
      <c r="AC77" s="16">
        <v>78</v>
      </c>
      <c r="AD77" s="16">
        <v>78</v>
      </c>
      <c r="AE77" s="17">
        <v>20920</v>
      </c>
      <c r="AF77" s="9" t="str">
        <f t="shared" si="18"/>
        <v>100</v>
      </c>
      <c r="AG77" s="16">
        <v>100</v>
      </c>
      <c r="AH77" s="9">
        <f t="shared" si="19"/>
        <v>100</v>
      </c>
      <c r="AI77" s="9">
        <f t="shared" si="20"/>
        <v>100</v>
      </c>
      <c r="AJ77" s="7">
        <f>IF(E77="","",VLOOKUP(E77,Cover!AF:AG,2,0))</f>
        <v>7</v>
      </c>
      <c r="AK77" s="32" t="str">
        <f t="shared" si="24"/>
        <v>1404/06/23</v>
      </c>
      <c r="AL77" s="178" t="str">
        <f t="shared" si="25"/>
        <v>1404/06</v>
      </c>
      <c r="AM77" s="178">
        <f t="shared" si="22"/>
        <v>0</v>
      </c>
      <c r="AN77" s="178" t="str">
        <f t="shared" si="23"/>
        <v>زودتر از حد انتظار</v>
      </c>
    </row>
    <row r="78" spans="1:40">
      <c r="A78" s="1" t="str">
        <f t="shared" si="21"/>
        <v/>
      </c>
      <c r="B78" s="63" t="b">
        <f>IF(E78="","",IF(E78=Trend!$D$5,COUNT($B$3:B77)+1))</f>
        <v>0</v>
      </c>
      <c r="C78" s="63" t="b">
        <f>IF(E78="","",IF(AN78=Deviation!$E$2,COUNT($C$3:C77)+1))</f>
        <v>0</v>
      </c>
      <c r="D78" s="7">
        <f>IF(E78&lt;&gt;"",SUBTOTAL(3,$E$4:E78),"")</f>
        <v>75</v>
      </c>
      <c r="E78" s="16" t="s">
        <v>266</v>
      </c>
      <c r="F78" s="16" t="s">
        <v>59</v>
      </c>
      <c r="G78" s="16" t="s">
        <v>151</v>
      </c>
      <c r="H78" s="16" t="s">
        <v>23</v>
      </c>
      <c r="I78" s="16">
        <v>94</v>
      </c>
      <c r="J78" s="17"/>
      <c r="K78" s="20">
        <v>45932</v>
      </c>
      <c r="L78" s="17">
        <v>20870</v>
      </c>
      <c r="M78" s="16" t="s">
        <v>25</v>
      </c>
      <c r="N78" s="16" t="s">
        <v>797</v>
      </c>
      <c r="O78" s="7" t="str">
        <f t="shared" ref="O78:O137" si="29">IF(E78="","","پیش فاکتور")</f>
        <v>پیش فاکتور</v>
      </c>
      <c r="P78" s="17">
        <v>20870</v>
      </c>
      <c r="Q78" s="17">
        <v>49000</v>
      </c>
      <c r="R78" s="8">
        <f t="shared" si="26"/>
        <v>1124893000</v>
      </c>
      <c r="S78" s="18">
        <v>0.1</v>
      </c>
      <c r="T78" s="8">
        <f t="shared" si="27"/>
        <v>53900</v>
      </c>
      <c r="U78" s="7" t="str">
        <f t="shared" si="28"/>
        <v xml:space="preserve">توافقی </v>
      </c>
      <c r="V78" s="19" t="s">
        <v>2692</v>
      </c>
      <c r="W78" s="16" t="s">
        <v>793</v>
      </c>
      <c r="X78" s="16">
        <v>545</v>
      </c>
      <c r="Y78" s="16" t="s">
        <v>822</v>
      </c>
      <c r="Z78" s="7" t="str">
        <f t="shared" si="17"/>
        <v>تسویه شد</v>
      </c>
      <c r="AA78" s="20" t="s">
        <v>799</v>
      </c>
      <c r="AB78" s="7">
        <f>IF(AA78="","",DATEDIF(VLOOKUP(N78,List!CK:CL,2,0),VLOOKUP(AA78,List!CK:CL,2,0),$AB$2))</f>
        <v>2</v>
      </c>
      <c r="AC78" s="16">
        <v>83</v>
      </c>
      <c r="AD78" s="16">
        <v>83</v>
      </c>
      <c r="AE78" s="17">
        <v>20870</v>
      </c>
      <c r="AF78" s="9" t="str">
        <f t="shared" si="18"/>
        <v>100</v>
      </c>
      <c r="AG78" s="16">
        <v>100</v>
      </c>
      <c r="AH78" s="9">
        <f t="shared" si="19"/>
        <v>100</v>
      </c>
      <c r="AI78" s="9">
        <f t="shared" si="20"/>
        <v>100</v>
      </c>
      <c r="AJ78" s="7">
        <f>IF(E78="","",VLOOKUP(E78,Cover!AF:AG,2,0))</f>
        <v>7</v>
      </c>
      <c r="AK78" s="32" t="str">
        <f t="shared" si="24"/>
        <v>1404/07/10</v>
      </c>
      <c r="AL78" s="178" t="str">
        <f t="shared" si="25"/>
        <v>1404/07</v>
      </c>
      <c r="AM78" s="178">
        <f t="shared" si="22"/>
        <v>0</v>
      </c>
      <c r="AN78" s="178" t="str">
        <f t="shared" si="23"/>
        <v>زودتر از حد انتظار</v>
      </c>
    </row>
    <row r="79" spans="1:40">
      <c r="A79" s="1" t="str">
        <f t="shared" si="21"/>
        <v/>
      </c>
      <c r="B79" s="63" t="b">
        <f>IF(E79="","",IF(E79=Trend!$D$5,COUNT($B$3:B78)+1))</f>
        <v>0</v>
      </c>
      <c r="C79" s="63" t="b">
        <f>IF(E79="","",IF(AN79=Deviation!$E$2,COUNT($C$3:C78)+1))</f>
        <v>0</v>
      </c>
      <c r="D79" s="7">
        <f>IF(E79&lt;&gt;"",SUBTOTAL(3,$E$4:E79),"")</f>
        <v>76</v>
      </c>
      <c r="E79" s="16" t="s">
        <v>266</v>
      </c>
      <c r="F79" s="16" t="s">
        <v>59</v>
      </c>
      <c r="G79" s="16" t="s">
        <v>151</v>
      </c>
      <c r="H79" s="16" t="s">
        <v>23</v>
      </c>
      <c r="I79" s="16">
        <v>94</v>
      </c>
      <c r="J79" s="17"/>
      <c r="K79" s="20">
        <v>45932</v>
      </c>
      <c r="L79" s="17">
        <v>20740</v>
      </c>
      <c r="M79" s="16" t="s">
        <v>25</v>
      </c>
      <c r="N79" s="16" t="s">
        <v>797</v>
      </c>
      <c r="O79" s="7" t="str">
        <f t="shared" si="29"/>
        <v>پیش فاکتور</v>
      </c>
      <c r="P79" s="17">
        <v>20740</v>
      </c>
      <c r="Q79" s="17">
        <v>49000</v>
      </c>
      <c r="R79" s="8">
        <f t="shared" si="26"/>
        <v>1117886000</v>
      </c>
      <c r="S79" s="18">
        <v>0.1</v>
      </c>
      <c r="T79" s="8">
        <f t="shared" si="27"/>
        <v>53900</v>
      </c>
      <c r="U79" s="7" t="str">
        <f t="shared" si="28"/>
        <v xml:space="preserve">توافقی </v>
      </c>
      <c r="V79" s="19" t="s">
        <v>2693</v>
      </c>
      <c r="W79" s="16" t="s">
        <v>798</v>
      </c>
      <c r="X79" s="16">
        <v>547</v>
      </c>
      <c r="Y79" s="16" t="s">
        <v>822</v>
      </c>
      <c r="Z79" s="7" t="str">
        <f t="shared" si="17"/>
        <v>تسویه شد</v>
      </c>
      <c r="AA79" s="20" t="s">
        <v>799</v>
      </c>
      <c r="AB79" s="7">
        <f>IF(AA79="","",DATEDIF(VLOOKUP(N79,List!CK:CL,2,0),VLOOKUP(AA79,List!CK:CL,2,0),$AB$2))</f>
        <v>2</v>
      </c>
      <c r="AC79" s="16">
        <v>87</v>
      </c>
      <c r="AD79" s="16">
        <v>87</v>
      </c>
      <c r="AE79" s="17">
        <v>20740</v>
      </c>
      <c r="AF79" s="9" t="str">
        <f t="shared" si="18"/>
        <v>100</v>
      </c>
      <c r="AG79" s="16">
        <v>100</v>
      </c>
      <c r="AH79" s="9">
        <f t="shared" si="19"/>
        <v>100</v>
      </c>
      <c r="AI79" s="9">
        <f t="shared" si="20"/>
        <v>100</v>
      </c>
      <c r="AJ79" s="7">
        <f>IF(E79="","",VLOOKUP(E79,Cover!AF:AG,2,0))</f>
        <v>7</v>
      </c>
      <c r="AK79" s="32" t="str">
        <f t="shared" si="24"/>
        <v>1404/07/10</v>
      </c>
      <c r="AL79" s="178" t="str">
        <f t="shared" si="25"/>
        <v>1404/07</v>
      </c>
      <c r="AM79" s="178">
        <f t="shared" si="22"/>
        <v>0</v>
      </c>
      <c r="AN79" s="178" t="str">
        <f t="shared" si="23"/>
        <v>زودتر از حد انتظار</v>
      </c>
    </row>
    <row r="80" spans="1:40">
      <c r="A80" s="1" t="str">
        <f t="shared" si="21"/>
        <v/>
      </c>
      <c r="B80" s="63" t="b">
        <f>IF(E80="","",IF(E80=Trend!$D$5,COUNT($B$3:B79)+1))</f>
        <v>0</v>
      </c>
      <c r="C80" s="63" t="b">
        <f>IF(E80="","",IF(AN80=Deviation!$E$2,COUNT($C$3:C79)+1))</f>
        <v>0</v>
      </c>
      <c r="D80" s="7">
        <f>IF(E80&lt;&gt;"",SUBTOTAL(3,$E$4:E80),"")</f>
        <v>77</v>
      </c>
      <c r="E80" s="16" t="s">
        <v>266</v>
      </c>
      <c r="F80" s="16" t="s">
        <v>59</v>
      </c>
      <c r="G80" s="16" t="s">
        <v>151</v>
      </c>
      <c r="H80" s="16" t="s">
        <v>23</v>
      </c>
      <c r="I80" s="16">
        <v>94</v>
      </c>
      <c r="J80" s="17"/>
      <c r="K80" s="20">
        <v>45932</v>
      </c>
      <c r="L80" s="17">
        <v>20500</v>
      </c>
      <c r="M80" s="16" t="s">
        <v>25</v>
      </c>
      <c r="N80" s="16" t="s">
        <v>800</v>
      </c>
      <c r="O80" s="7" t="str">
        <f t="shared" si="29"/>
        <v>پیش فاکتور</v>
      </c>
      <c r="P80" s="17">
        <v>20500</v>
      </c>
      <c r="Q80" s="17">
        <v>49000</v>
      </c>
      <c r="R80" s="8">
        <f t="shared" si="26"/>
        <v>1104950000</v>
      </c>
      <c r="S80" s="18">
        <v>0.1</v>
      </c>
      <c r="T80" s="8">
        <f t="shared" si="27"/>
        <v>53900</v>
      </c>
      <c r="U80" s="7" t="str">
        <f t="shared" si="28"/>
        <v xml:space="preserve">توافقی </v>
      </c>
      <c r="V80" s="19" t="s">
        <v>2694</v>
      </c>
      <c r="W80" s="16" t="s">
        <v>802</v>
      </c>
      <c r="X80" s="16">
        <v>548</v>
      </c>
      <c r="Y80" s="16" t="s">
        <v>822</v>
      </c>
      <c r="Z80" s="7" t="str">
        <f t="shared" si="17"/>
        <v>تسویه شد</v>
      </c>
      <c r="AA80" s="20" t="s">
        <v>803</v>
      </c>
      <c r="AB80" s="7">
        <f>IF(AA80="","",DATEDIF(VLOOKUP(N80,List!CK:CL,2,0),VLOOKUP(AA80,List!CK:CL,2,0),$AB$2))</f>
        <v>3</v>
      </c>
      <c r="AC80" s="16">
        <v>90</v>
      </c>
      <c r="AD80" s="16">
        <v>90</v>
      </c>
      <c r="AE80" s="17">
        <v>20500</v>
      </c>
      <c r="AF80" s="9" t="str">
        <f t="shared" si="18"/>
        <v>100</v>
      </c>
      <c r="AG80" s="16">
        <v>100</v>
      </c>
      <c r="AH80" s="9">
        <f t="shared" si="19"/>
        <v>100</v>
      </c>
      <c r="AI80" s="9">
        <f t="shared" si="20"/>
        <v>100</v>
      </c>
      <c r="AJ80" s="7">
        <f>IF(E80="","",VLOOKUP(E80,Cover!AF:AG,2,0))</f>
        <v>7</v>
      </c>
      <c r="AK80" s="32" t="str">
        <f t="shared" si="24"/>
        <v>1404/07/13</v>
      </c>
      <c r="AL80" s="178" t="str">
        <f t="shared" si="25"/>
        <v>1404/07</v>
      </c>
      <c r="AM80" s="178">
        <f t="shared" si="22"/>
        <v>0</v>
      </c>
      <c r="AN80" s="178" t="str">
        <f t="shared" si="23"/>
        <v>زودتر از حد انتظار</v>
      </c>
    </row>
    <row r="81" spans="1:40">
      <c r="A81" s="1" t="str">
        <f t="shared" si="21"/>
        <v/>
      </c>
      <c r="B81" s="63" t="b">
        <f>IF(E81="","",IF(E81=Trend!$D$5,COUNT($B$3:B80)+1))</f>
        <v>0</v>
      </c>
      <c r="C81" s="63" t="b">
        <f>IF(E81="","",IF(AN81=Deviation!$E$2,COUNT($C$3:C80)+1))</f>
        <v>0</v>
      </c>
      <c r="D81" s="7">
        <f>IF(E81&lt;&gt;"",SUBTOTAL(3,$E$4:E81),"")</f>
        <v>78</v>
      </c>
      <c r="E81" s="16" t="s">
        <v>266</v>
      </c>
      <c r="F81" s="16" t="s">
        <v>59</v>
      </c>
      <c r="G81" s="16" t="s">
        <v>151</v>
      </c>
      <c r="H81" s="16" t="s">
        <v>23</v>
      </c>
      <c r="I81" s="16">
        <v>94</v>
      </c>
      <c r="J81" s="17"/>
      <c r="K81" s="20">
        <v>45932</v>
      </c>
      <c r="L81" s="17">
        <v>20970</v>
      </c>
      <c r="M81" s="16" t="s">
        <v>25</v>
      </c>
      <c r="N81" s="16" t="s">
        <v>801</v>
      </c>
      <c r="O81" s="7" t="str">
        <f t="shared" si="29"/>
        <v>پیش فاکتور</v>
      </c>
      <c r="P81" s="17">
        <v>20970</v>
      </c>
      <c r="Q81" s="17">
        <v>49000</v>
      </c>
      <c r="R81" s="8">
        <f t="shared" si="26"/>
        <v>1130283000</v>
      </c>
      <c r="S81" s="18">
        <v>0.1</v>
      </c>
      <c r="T81" s="8">
        <f t="shared" si="27"/>
        <v>53900</v>
      </c>
      <c r="U81" s="7" t="str">
        <f t="shared" si="28"/>
        <v xml:space="preserve">توافقی </v>
      </c>
      <c r="V81" s="19" t="s">
        <v>2695</v>
      </c>
      <c r="W81" s="16" t="s">
        <v>805</v>
      </c>
      <c r="X81" s="16">
        <v>549</v>
      </c>
      <c r="Y81" s="16" t="s">
        <v>822</v>
      </c>
      <c r="Z81" s="7" t="str">
        <f t="shared" si="17"/>
        <v>تسویه شد</v>
      </c>
      <c r="AA81" s="20" t="s">
        <v>806</v>
      </c>
      <c r="AB81" s="7">
        <f>IF(AA81="","",DATEDIF(VLOOKUP(N81,List!CK:CL,2,0),VLOOKUP(AA81,List!CK:CL,2,0),$AB$2))</f>
        <v>5</v>
      </c>
      <c r="AC81" s="16">
        <v>93</v>
      </c>
      <c r="AD81" s="16">
        <v>93</v>
      </c>
      <c r="AE81" s="17">
        <v>20970</v>
      </c>
      <c r="AF81" s="9" t="str">
        <f t="shared" si="18"/>
        <v>100</v>
      </c>
      <c r="AG81" s="16">
        <v>100</v>
      </c>
      <c r="AH81" s="9">
        <f t="shared" si="19"/>
        <v>100</v>
      </c>
      <c r="AI81" s="9">
        <f t="shared" si="20"/>
        <v>100</v>
      </c>
      <c r="AJ81" s="7">
        <f>IF(E81="","",VLOOKUP(E81,Cover!AF:AG,2,0))</f>
        <v>7</v>
      </c>
      <c r="AK81" s="32" t="str">
        <f t="shared" si="24"/>
        <v>1404/07/14</v>
      </c>
      <c r="AL81" s="178" t="str">
        <f t="shared" si="25"/>
        <v>1404/07</v>
      </c>
      <c r="AM81" s="178">
        <f t="shared" si="22"/>
        <v>0</v>
      </c>
      <c r="AN81" s="178" t="str">
        <f t="shared" si="23"/>
        <v>زودتر از حد انتظار</v>
      </c>
    </row>
    <row r="82" spans="1:40">
      <c r="A82" s="1" t="str">
        <f t="shared" si="21"/>
        <v/>
      </c>
      <c r="B82" s="63" t="b">
        <f>IF(E82="","",IF(E82=Trend!$D$5,COUNT($B$3:B81)+1))</f>
        <v>0</v>
      </c>
      <c r="C82" s="63" t="b">
        <f>IF(E82="","",IF(AN82=Deviation!$E$2,COUNT($C$3:C81)+1))</f>
        <v>0</v>
      </c>
      <c r="D82" s="7">
        <f>IF(E82&lt;&gt;"",SUBTOTAL(3,$E$4:E82),"")</f>
        <v>79</v>
      </c>
      <c r="E82" s="16" t="s">
        <v>266</v>
      </c>
      <c r="F82" s="16" t="s">
        <v>59</v>
      </c>
      <c r="G82" s="16" t="s">
        <v>151</v>
      </c>
      <c r="H82" s="16" t="s">
        <v>23</v>
      </c>
      <c r="I82" s="16">
        <v>94</v>
      </c>
      <c r="J82" s="17"/>
      <c r="K82" s="20">
        <v>45932</v>
      </c>
      <c r="L82" s="17">
        <v>20730</v>
      </c>
      <c r="M82" s="16" t="s">
        <v>25</v>
      </c>
      <c r="N82" s="16" t="s">
        <v>805</v>
      </c>
      <c r="O82" s="7" t="str">
        <f t="shared" si="29"/>
        <v>پیش فاکتور</v>
      </c>
      <c r="P82" s="17">
        <v>20730</v>
      </c>
      <c r="Q82" s="17">
        <v>49000</v>
      </c>
      <c r="R82" s="8">
        <f t="shared" si="26"/>
        <v>1117347000</v>
      </c>
      <c r="S82" s="18">
        <v>0.1</v>
      </c>
      <c r="T82" s="8">
        <f t="shared" si="27"/>
        <v>53900</v>
      </c>
      <c r="U82" s="7" t="str">
        <f t="shared" si="28"/>
        <v xml:space="preserve">توافقی </v>
      </c>
      <c r="V82" s="19" t="s">
        <v>2696</v>
      </c>
      <c r="W82" s="16" t="s">
        <v>808</v>
      </c>
      <c r="X82" s="16">
        <v>550</v>
      </c>
      <c r="Y82" s="16" t="s">
        <v>822</v>
      </c>
      <c r="Z82" s="7" t="str">
        <f t="shared" si="17"/>
        <v>تسویه شد</v>
      </c>
      <c r="AA82" s="20" t="s">
        <v>809</v>
      </c>
      <c r="AB82" s="7">
        <f>IF(AA82="","",DATEDIF(VLOOKUP(N82,List!CK:CL,2,0),VLOOKUP(AA82,List!CK:CL,2,0),$AB$2))</f>
        <v>4</v>
      </c>
      <c r="AC82" s="16">
        <v>94</v>
      </c>
      <c r="AD82" s="16">
        <v>94</v>
      </c>
      <c r="AE82" s="17">
        <v>20730</v>
      </c>
      <c r="AF82" s="9" t="str">
        <f t="shared" si="18"/>
        <v>100</v>
      </c>
      <c r="AG82" s="16">
        <v>100</v>
      </c>
      <c r="AH82" s="9">
        <f t="shared" si="19"/>
        <v>100</v>
      </c>
      <c r="AI82" s="9">
        <f t="shared" si="20"/>
        <v>100</v>
      </c>
      <c r="AJ82" s="7">
        <f>IF(E82="","",VLOOKUP(E82,Cover!AF:AG,2,0))</f>
        <v>7</v>
      </c>
      <c r="AK82" s="32" t="str">
        <f t="shared" si="24"/>
        <v>1404/07/18</v>
      </c>
      <c r="AL82" s="178" t="str">
        <f t="shared" si="25"/>
        <v>1404/07</v>
      </c>
      <c r="AM82" s="178">
        <f t="shared" si="22"/>
        <v>0</v>
      </c>
      <c r="AN82" s="178" t="str">
        <f t="shared" si="23"/>
        <v>زودتر از حد انتظار</v>
      </c>
    </row>
    <row r="83" spans="1:40">
      <c r="A83" s="1" t="str">
        <f t="shared" si="21"/>
        <v/>
      </c>
      <c r="B83" s="63" t="b">
        <f>IF(E83="","",IF(E83=Trend!$D$5,COUNT($B$3:B82)+1))</f>
        <v>0</v>
      </c>
      <c r="C83" s="63" t="b">
        <f>IF(E83="","",IF(AN83=Deviation!$E$2,COUNT($C$3:C82)+1))</f>
        <v>0</v>
      </c>
      <c r="D83" s="7">
        <f>IF(E83&lt;&gt;"",SUBTOTAL(3,$E$4:E83),"")</f>
        <v>80</v>
      </c>
      <c r="E83" s="16" t="s">
        <v>266</v>
      </c>
      <c r="F83" s="16" t="s">
        <v>59</v>
      </c>
      <c r="G83" s="16" t="s">
        <v>151</v>
      </c>
      <c r="H83" s="16" t="s">
        <v>23</v>
      </c>
      <c r="I83" s="16">
        <v>94</v>
      </c>
      <c r="J83" s="17"/>
      <c r="K83" s="20">
        <v>45932</v>
      </c>
      <c r="L83" s="17">
        <v>20760</v>
      </c>
      <c r="M83" s="16" t="s">
        <v>25</v>
      </c>
      <c r="N83" s="16" t="s">
        <v>806</v>
      </c>
      <c r="O83" s="7" t="str">
        <f t="shared" si="29"/>
        <v>پیش فاکتور</v>
      </c>
      <c r="P83" s="17">
        <v>20760</v>
      </c>
      <c r="Q83" s="17">
        <v>49000</v>
      </c>
      <c r="R83" s="8">
        <f t="shared" si="26"/>
        <v>1118964000</v>
      </c>
      <c r="S83" s="18">
        <v>0.1</v>
      </c>
      <c r="T83" s="8">
        <f t="shared" si="27"/>
        <v>53900</v>
      </c>
      <c r="U83" s="7" t="str">
        <f t="shared" si="28"/>
        <v xml:space="preserve">توافقی </v>
      </c>
      <c r="V83" s="19" t="s">
        <v>2697</v>
      </c>
      <c r="W83" s="16" t="s">
        <v>809</v>
      </c>
      <c r="X83" s="16">
        <v>551</v>
      </c>
      <c r="Y83" s="16" t="s">
        <v>822</v>
      </c>
      <c r="Z83" s="7" t="str">
        <f t="shared" si="17"/>
        <v>تسویه شد</v>
      </c>
      <c r="AA83" s="20" t="s">
        <v>810</v>
      </c>
      <c r="AB83" s="7">
        <f>IF(AA83="","",DATEDIF(VLOOKUP(N83,List!CK:CL,2,0),VLOOKUP(AA83,List!CK:CL,2,0),$AB$2))</f>
        <v>4</v>
      </c>
      <c r="AC83" s="16">
        <v>96</v>
      </c>
      <c r="AD83" s="16">
        <v>96</v>
      </c>
      <c r="AE83" s="17">
        <v>20760</v>
      </c>
      <c r="AF83" s="9" t="str">
        <f t="shared" si="18"/>
        <v>100</v>
      </c>
      <c r="AG83" s="16">
        <v>100</v>
      </c>
      <c r="AH83" s="9">
        <f t="shared" si="19"/>
        <v>100</v>
      </c>
      <c r="AI83" s="9">
        <f t="shared" si="20"/>
        <v>100</v>
      </c>
      <c r="AJ83" s="7">
        <f>IF(E83="","",VLOOKUP(E83,Cover!AF:AG,2,0))</f>
        <v>7</v>
      </c>
      <c r="AK83" s="32" t="str">
        <f t="shared" si="24"/>
        <v>1404/07/19</v>
      </c>
      <c r="AL83" s="178" t="str">
        <f t="shared" si="25"/>
        <v>1404/07</v>
      </c>
      <c r="AM83" s="178">
        <f t="shared" si="22"/>
        <v>0</v>
      </c>
      <c r="AN83" s="178" t="str">
        <f t="shared" si="23"/>
        <v>زودتر از حد انتظار</v>
      </c>
    </row>
    <row r="84" spans="1:40">
      <c r="A84" s="1" t="str">
        <f t="shared" si="21"/>
        <v/>
      </c>
      <c r="B84" s="63" t="b">
        <f>IF(E84="","",IF(E84=Trend!$D$5,COUNT($B$3:B83)+1))</f>
        <v>0</v>
      </c>
      <c r="C84" s="63" t="b">
        <f>IF(E84="","",IF(AN84=Deviation!$E$2,COUNT($C$3:C83)+1))</f>
        <v>0</v>
      </c>
      <c r="D84" s="7">
        <f>IF(E84&lt;&gt;"",SUBTOTAL(3,$E$4:E84),"")</f>
        <v>81</v>
      </c>
      <c r="E84" s="16" t="s">
        <v>266</v>
      </c>
      <c r="F84" s="16" t="s">
        <v>59</v>
      </c>
      <c r="G84" s="16" t="s">
        <v>151</v>
      </c>
      <c r="H84" s="16" t="s">
        <v>23</v>
      </c>
      <c r="I84" s="16">
        <v>94</v>
      </c>
      <c r="J84" s="17"/>
      <c r="K84" s="20">
        <v>45932</v>
      </c>
      <c r="L84" s="17">
        <v>20460</v>
      </c>
      <c r="M84" s="16" t="s">
        <v>25</v>
      </c>
      <c r="N84" s="16" t="s">
        <v>811</v>
      </c>
      <c r="O84" s="7" t="str">
        <f t="shared" si="29"/>
        <v>پیش فاکتور</v>
      </c>
      <c r="P84" s="17">
        <v>20460</v>
      </c>
      <c r="Q84" s="17">
        <v>49000</v>
      </c>
      <c r="R84" s="8">
        <f t="shared" si="26"/>
        <v>1102794000</v>
      </c>
      <c r="S84" s="18">
        <v>0.1</v>
      </c>
      <c r="T84" s="8">
        <f t="shared" si="27"/>
        <v>53900</v>
      </c>
      <c r="U84" s="7" t="str">
        <f t="shared" si="28"/>
        <v xml:space="preserve">توافقی </v>
      </c>
      <c r="V84" s="19" t="s">
        <v>2698</v>
      </c>
      <c r="W84" s="16" t="s">
        <v>815</v>
      </c>
      <c r="X84" s="16">
        <v>552</v>
      </c>
      <c r="Y84" s="16" t="s">
        <v>822</v>
      </c>
      <c r="Z84" s="7" t="str">
        <f t="shared" si="17"/>
        <v>تسویه شد</v>
      </c>
      <c r="AA84" s="20" t="s">
        <v>816</v>
      </c>
      <c r="AB84" s="7">
        <f>IF(AA84="","",DATEDIF(VLOOKUP(N84,List!CK:CL,2,0),VLOOKUP(AA84,List!CK:CL,2,0),$AB$2))</f>
        <v>5</v>
      </c>
      <c r="AC84" s="16">
        <v>103</v>
      </c>
      <c r="AD84" s="16">
        <v>103</v>
      </c>
      <c r="AE84" s="17">
        <v>20460</v>
      </c>
      <c r="AF84" s="9" t="str">
        <f t="shared" si="18"/>
        <v>100</v>
      </c>
      <c r="AG84" s="16">
        <v>100</v>
      </c>
      <c r="AH84" s="9">
        <f t="shared" si="19"/>
        <v>100</v>
      </c>
      <c r="AI84" s="9">
        <f t="shared" si="20"/>
        <v>100</v>
      </c>
      <c r="AJ84" s="7">
        <f>IF(E84="","",VLOOKUP(E84,Cover!AF:AG,2,0))</f>
        <v>7</v>
      </c>
      <c r="AK84" s="32" t="str">
        <f t="shared" si="24"/>
        <v>1404/07/24</v>
      </c>
      <c r="AL84" s="178" t="str">
        <f t="shared" si="25"/>
        <v>1404/07</v>
      </c>
      <c r="AM84" s="178">
        <f t="shared" si="22"/>
        <v>0</v>
      </c>
      <c r="AN84" s="178" t="str">
        <f t="shared" si="23"/>
        <v>زودتر از حد انتظار</v>
      </c>
    </row>
    <row r="85" spans="1:40">
      <c r="A85" s="1" t="str">
        <f t="shared" si="21"/>
        <v/>
      </c>
      <c r="B85" s="63" t="b">
        <f>IF(E85="","",IF(E85=Trend!$D$5,COUNT($B$3:B84)+1))</f>
        <v>0</v>
      </c>
      <c r="C85" s="63" t="b">
        <f>IF(E85="","",IF(AN85=Deviation!$E$2,COUNT($C$3:C84)+1))</f>
        <v>0</v>
      </c>
      <c r="D85" s="7">
        <f>IF(E85&lt;&gt;"",SUBTOTAL(3,$E$4:E85),"")</f>
        <v>82</v>
      </c>
      <c r="E85" s="16" t="s">
        <v>28</v>
      </c>
      <c r="F85" s="16" t="s">
        <v>2700</v>
      </c>
      <c r="G85" s="16" t="s">
        <v>63</v>
      </c>
      <c r="H85" s="16" t="s">
        <v>24</v>
      </c>
      <c r="I85" s="16">
        <v>87</v>
      </c>
      <c r="J85" s="17"/>
      <c r="K85" s="20" t="s">
        <v>781</v>
      </c>
      <c r="L85" s="17">
        <v>21352</v>
      </c>
      <c r="M85" s="16" t="s">
        <v>25</v>
      </c>
      <c r="N85" s="16" t="s">
        <v>109</v>
      </c>
      <c r="O85" s="7" t="str">
        <f t="shared" si="29"/>
        <v>پیش فاکتور</v>
      </c>
      <c r="P85" s="17">
        <v>21352</v>
      </c>
      <c r="Q85" s="17">
        <v>1175020</v>
      </c>
      <c r="R85" s="8">
        <f t="shared" si="26"/>
        <v>27597929744</v>
      </c>
      <c r="S85" s="18">
        <v>0.1</v>
      </c>
      <c r="T85" s="8">
        <f t="shared" si="27"/>
        <v>1292522</v>
      </c>
      <c r="U85" s="7" t="str">
        <f t="shared" si="28"/>
        <v xml:space="preserve">توافقی </v>
      </c>
      <c r="V85" s="19" t="s">
        <v>2699</v>
      </c>
      <c r="W85" s="16" t="s">
        <v>799</v>
      </c>
      <c r="X85" s="16">
        <v>415</v>
      </c>
      <c r="Y85" s="16" t="s">
        <v>789</v>
      </c>
      <c r="Z85" s="7" t="str">
        <f t="shared" si="17"/>
        <v>تسویه شد</v>
      </c>
      <c r="AA85" s="20" t="s">
        <v>799</v>
      </c>
      <c r="AB85" s="7">
        <f>IF(AA85="","",DATEDIF(VLOOKUP(N85,List!CK:CL,2,0),VLOOKUP(AA85,List!CK:CL,2,0),$AB$2))</f>
        <v>13</v>
      </c>
      <c r="AC85" s="16">
        <v>88</v>
      </c>
      <c r="AD85" s="16">
        <v>88</v>
      </c>
      <c r="AE85" s="17">
        <v>21352</v>
      </c>
      <c r="AF85" s="9" t="str">
        <f t="shared" si="18"/>
        <v>100</v>
      </c>
      <c r="AG85" s="16">
        <v>100</v>
      </c>
      <c r="AH85" s="9">
        <f t="shared" si="19"/>
        <v>100</v>
      </c>
      <c r="AI85" s="9">
        <f t="shared" si="20"/>
        <v>100</v>
      </c>
      <c r="AJ85" s="7">
        <f>IF(E85="","",VLOOKUP(E85,Cover!AF:AG,2,0))</f>
        <v>25</v>
      </c>
      <c r="AK85" s="32" t="str">
        <f t="shared" si="24"/>
        <v>1404/06/30</v>
      </c>
      <c r="AL85" s="178" t="str">
        <f t="shared" si="25"/>
        <v>1404/06</v>
      </c>
      <c r="AM85" s="178">
        <f t="shared" si="22"/>
        <v>0</v>
      </c>
      <c r="AN85" s="178" t="str">
        <f t="shared" si="23"/>
        <v>زودتر از حد انتظار</v>
      </c>
    </row>
    <row r="86" spans="1:40">
      <c r="A86" s="1" t="str">
        <f t="shared" si="21"/>
        <v/>
      </c>
      <c r="B86" s="63" t="b">
        <f>IF(E86="","",IF(E86=Trend!$D$5,COUNT($B$3:B85)+1))</f>
        <v>0</v>
      </c>
      <c r="C86" s="63" t="b">
        <f>IF(E86="","",IF(AN86=Deviation!$E$2,COUNT($C$3:C85)+1))</f>
        <v>0</v>
      </c>
      <c r="D86" s="7">
        <f>IF(E86&lt;&gt;"",SUBTOTAL(3,$E$4:E86),"")</f>
        <v>83</v>
      </c>
      <c r="E86" s="16" t="s">
        <v>28</v>
      </c>
      <c r="F86" s="16" t="s">
        <v>35</v>
      </c>
      <c r="G86" s="16" t="s">
        <v>63</v>
      </c>
      <c r="H86" s="16" t="s">
        <v>24</v>
      </c>
      <c r="I86" s="16">
        <v>55</v>
      </c>
      <c r="J86" s="17"/>
      <c r="K86" s="20" t="s">
        <v>730</v>
      </c>
      <c r="L86" s="17">
        <v>20612</v>
      </c>
      <c r="M86" s="16" t="s">
        <v>25</v>
      </c>
      <c r="N86" s="16" t="s">
        <v>733</v>
      </c>
      <c r="O86" s="7" t="str">
        <f t="shared" si="29"/>
        <v>پیش فاکتور</v>
      </c>
      <c r="P86" s="17">
        <v>20612</v>
      </c>
      <c r="Q86" s="17">
        <v>1106350</v>
      </c>
      <c r="R86" s="8">
        <f t="shared" si="26"/>
        <v>25084494820</v>
      </c>
      <c r="S86" s="18">
        <v>0.1</v>
      </c>
      <c r="T86" s="8">
        <f t="shared" si="27"/>
        <v>1216985</v>
      </c>
      <c r="U86" s="7" t="str">
        <f t="shared" si="28"/>
        <v xml:space="preserve">توافقی </v>
      </c>
      <c r="V86" s="19" t="s">
        <v>2701</v>
      </c>
      <c r="W86" s="16" t="s">
        <v>745</v>
      </c>
      <c r="X86" s="16">
        <v>323</v>
      </c>
      <c r="Y86" s="16" t="s">
        <v>753</v>
      </c>
      <c r="Z86" s="7" t="str">
        <f t="shared" si="17"/>
        <v>تسویه شد</v>
      </c>
      <c r="AA86" s="20" t="s">
        <v>745</v>
      </c>
      <c r="AB86" s="7">
        <f>IF(AA86="","",DATEDIF(VLOOKUP(N86,List!CK:CL,2,0),VLOOKUP(AA86,List!CK:CL,2,0),$AB$2))</f>
        <v>17</v>
      </c>
      <c r="AC86" s="16">
        <v>67</v>
      </c>
      <c r="AD86" s="16">
        <v>67</v>
      </c>
      <c r="AE86" s="17">
        <v>20612</v>
      </c>
      <c r="AF86" s="9" t="str">
        <f t="shared" si="18"/>
        <v>100</v>
      </c>
      <c r="AG86" s="16">
        <v>100</v>
      </c>
      <c r="AH86" s="9">
        <f t="shared" si="19"/>
        <v>100</v>
      </c>
      <c r="AI86" s="9">
        <f t="shared" si="20"/>
        <v>100</v>
      </c>
      <c r="AJ86" s="7">
        <f>IF(E86="","",VLOOKUP(E86,Cover!AF:AG,2,0))</f>
        <v>25</v>
      </c>
      <c r="AK86" s="32" t="str">
        <f t="shared" si="24"/>
        <v>1404/05/01</v>
      </c>
      <c r="AL86" s="178" t="str">
        <f t="shared" si="25"/>
        <v>1404/05</v>
      </c>
      <c r="AM86" s="178">
        <f t="shared" si="22"/>
        <v>0</v>
      </c>
      <c r="AN86" s="178" t="str">
        <f t="shared" si="23"/>
        <v>زودتر از حد انتظار</v>
      </c>
    </row>
    <row r="87" spans="1:40">
      <c r="A87" s="1" t="str">
        <f t="shared" si="21"/>
        <v/>
      </c>
      <c r="B87" s="63" t="b">
        <f>IF(E87="","",IF(E87=Trend!$D$5,COUNT($B$3:B86)+1))</f>
        <v>0</v>
      </c>
      <c r="C87" s="63" t="b">
        <f>IF(E87="","",IF(AN87=Deviation!$E$2,COUNT($C$3:C86)+1))</f>
        <v>0</v>
      </c>
      <c r="D87" s="7">
        <f>IF(E87&lt;&gt;"",SUBTOTAL(3,$E$4:E87),"")</f>
        <v>84</v>
      </c>
      <c r="E87" s="16" t="s">
        <v>28</v>
      </c>
      <c r="F87" s="16" t="s">
        <v>35</v>
      </c>
      <c r="G87" s="16" t="s">
        <v>63</v>
      </c>
      <c r="H87" s="16" t="s">
        <v>24</v>
      </c>
      <c r="I87" s="16">
        <v>78</v>
      </c>
      <c r="J87" s="17"/>
      <c r="K87" s="20" t="s">
        <v>781</v>
      </c>
      <c r="L87" s="17">
        <v>21834</v>
      </c>
      <c r="M87" s="16" t="s">
        <v>25</v>
      </c>
      <c r="N87" s="16" t="s">
        <v>109</v>
      </c>
      <c r="O87" s="7" t="str">
        <f t="shared" si="29"/>
        <v>پیش فاکتور</v>
      </c>
      <c r="P87" s="17">
        <v>21834</v>
      </c>
      <c r="Q87" s="17">
        <v>1191370</v>
      </c>
      <c r="R87" s="8">
        <f t="shared" si="26"/>
        <v>28613609838</v>
      </c>
      <c r="S87" s="18">
        <v>0.1</v>
      </c>
      <c r="T87" s="8">
        <f t="shared" si="27"/>
        <v>1310507</v>
      </c>
      <c r="U87" s="7" t="str">
        <f t="shared" si="28"/>
        <v xml:space="preserve">توافقی </v>
      </c>
      <c r="V87" s="19" t="s">
        <v>2702</v>
      </c>
      <c r="W87" s="16" t="s">
        <v>796</v>
      </c>
      <c r="X87" s="16">
        <v>466</v>
      </c>
      <c r="Y87" s="16" t="s">
        <v>803</v>
      </c>
      <c r="Z87" s="7" t="str">
        <f t="shared" si="17"/>
        <v>تسویه شد</v>
      </c>
      <c r="AA87" s="20" t="s">
        <v>797</v>
      </c>
      <c r="AB87" s="7">
        <f>IF(AA87="","",DATEDIF(VLOOKUP(N87,List!CK:CL,2,0),VLOOKUP(AA87,List!CK:CL,2,0),$AB$2))</f>
        <v>11</v>
      </c>
      <c r="AC87" s="16">
        <v>86</v>
      </c>
      <c r="AD87" s="16">
        <v>86</v>
      </c>
      <c r="AE87" s="17">
        <v>21834</v>
      </c>
      <c r="AF87" s="9" t="str">
        <f t="shared" si="18"/>
        <v>100</v>
      </c>
      <c r="AG87" s="16">
        <v>100</v>
      </c>
      <c r="AH87" s="9">
        <f t="shared" si="19"/>
        <v>100</v>
      </c>
      <c r="AI87" s="9">
        <f t="shared" si="20"/>
        <v>100</v>
      </c>
      <c r="AJ87" s="7">
        <f>IF(E87="","",VLOOKUP(E87,Cover!AF:AG,2,0))</f>
        <v>25</v>
      </c>
      <c r="AK87" s="32" t="str">
        <f t="shared" si="24"/>
        <v>1404/06/30</v>
      </c>
      <c r="AL87" s="178" t="str">
        <f t="shared" si="25"/>
        <v>1404/06</v>
      </c>
      <c r="AM87" s="178">
        <f t="shared" si="22"/>
        <v>0</v>
      </c>
      <c r="AN87" s="178" t="str">
        <f t="shared" si="23"/>
        <v>زودتر از حد انتظار</v>
      </c>
    </row>
    <row r="88" spans="1:40">
      <c r="A88" s="1" t="str">
        <f t="shared" si="21"/>
        <v/>
      </c>
      <c r="B88" s="63" t="b">
        <f>IF(E88="","",IF(E88=Trend!$D$5,COUNT($B$3:B87)+1))</f>
        <v>0</v>
      </c>
      <c r="C88" s="63" t="b">
        <f>IF(E88="","",IF(AN88=Deviation!$E$2,COUNT($C$3:C87)+1))</f>
        <v>0</v>
      </c>
      <c r="D88" s="7">
        <f>IF(E88&lt;&gt;"",SUBTOTAL(3,$E$4:E88),"")</f>
        <v>85</v>
      </c>
      <c r="E88" s="16" t="s">
        <v>28</v>
      </c>
      <c r="F88" s="16" t="s">
        <v>35</v>
      </c>
      <c r="G88" s="16" t="s">
        <v>63</v>
      </c>
      <c r="H88" s="16" t="s">
        <v>24</v>
      </c>
      <c r="I88" s="16">
        <v>102</v>
      </c>
      <c r="J88" s="17"/>
      <c r="K88" s="20" t="s">
        <v>813</v>
      </c>
      <c r="L88" s="17">
        <v>20378</v>
      </c>
      <c r="M88" s="16" t="s">
        <v>25</v>
      </c>
      <c r="N88" s="16" t="s">
        <v>814</v>
      </c>
      <c r="O88" s="7" t="str">
        <f t="shared" si="29"/>
        <v>پیش فاکتور</v>
      </c>
      <c r="P88" s="17">
        <v>20378</v>
      </c>
      <c r="Q88" s="17">
        <v>1206630</v>
      </c>
      <c r="R88" s="8">
        <f t="shared" si="26"/>
        <v>27047576754</v>
      </c>
      <c r="S88" s="18">
        <v>0.1</v>
      </c>
      <c r="T88" s="8">
        <f t="shared" si="27"/>
        <v>1327293</v>
      </c>
      <c r="U88" s="7" t="str">
        <f t="shared" si="28"/>
        <v xml:space="preserve">توافقی </v>
      </c>
      <c r="V88" s="19" t="s">
        <v>2703</v>
      </c>
      <c r="W88" s="16" t="s">
        <v>813</v>
      </c>
      <c r="X88" s="16">
        <v>537</v>
      </c>
      <c r="Y88" s="16" t="s">
        <v>821</v>
      </c>
      <c r="Z88" s="7" t="str">
        <f t="shared" si="17"/>
        <v>تسویه شد</v>
      </c>
      <c r="AA88" s="20" t="s">
        <v>815</v>
      </c>
      <c r="AB88" s="7">
        <f>IF(AA88="","",DATEDIF(VLOOKUP(N88,List!CK:CL,2,0),VLOOKUP(AA88,List!CK:CL,2,0),$AB$2))</f>
        <v>1</v>
      </c>
      <c r="AC88" s="16">
        <v>97</v>
      </c>
      <c r="AD88" s="16">
        <v>97</v>
      </c>
      <c r="AE88" s="17">
        <v>20378</v>
      </c>
      <c r="AF88" s="9" t="str">
        <f t="shared" si="18"/>
        <v>100</v>
      </c>
      <c r="AG88" s="16">
        <v>100</v>
      </c>
      <c r="AH88" s="9">
        <f t="shared" si="19"/>
        <v>100</v>
      </c>
      <c r="AI88" s="9">
        <f t="shared" si="20"/>
        <v>100</v>
      </c>
      <c r="AJ88" s="7">
        <f>IF(E88="","",VLOOKUP(E88,Cover!AF:AG,2,0))</f>
        <v>25</v>
      </c>
      <c r="AK88" s="32" t="str">
        <f t="shared" si="24"/>
        <v>1404/07/27</v>
      </c>
      <c r="AL88" s="178" t="str">
        <f t="shared" si="25"/>
        <v>1404/07</v>
      </c>
      <c r="AM88" s="178">
        <f t="shared" si="22"/>
        <v>0</v>
      </c>
      <c r="AN88" s="178" t="str">
        <f t="shared" si="23"/>
        <v>زودتر از حد انتظار</v>
      </c>
    </row>
    <row r="89" spans="1:40">
      <c r="A89" s="1" t="str">
        <f t="shared" si="21"/>
        <v/>
      </c>
      <c r="B89" s="63" t="b">
        <f>IF(E89="","",IF(E89=Trend!$D$5,COUNT($B$3:B88)+1))</f>
        <v>0</v>
      </c>
      <c r="C89" s="63" t="b">
        <f>IF(E89="","",IF(AN89=Deviation!$E$2,COUNT($C$3:C88)+1))</f>
        <v>0</v>
      </c>
      <c r="D89" s="7">
        <f>IF(E89&lt;&gt;"",SUBTOTAL(3,$E$4:E89),"")</f>
        <v>86</v>
      </c>
      <c r="E89" s="16" t="s">
        <v>28</v>
      </c>
      <c r="F89" s="16" t="s">
        <v>35</v>
      </c>
      <c r="G89" s="16" t="s">
        <v>37</v>
      </c>
      <c r="H89" s="16" t="s">
        <v>24</v>
      </c>
      <c r="I89" s="16">
        <v>53</v>
      </c>
      <c r="J89" s="17"/>
      <c r="K89" s="20">
        <v>45852</v>
      </c>
      <c r="L89" s="17">
        <v>10000</v>
      </c>
      <c r="M89" s="16" t="s">
        <v>25</v>
      </c>
      <c r="N89" s="16" t="s">
        <v>752</v>
      </c>
      <c r="O89" s="7" t="str">
        <f t="shared" si="29"/>
        <v>پیش فاکتور</v>
      </c>
      <c r="P89" s="17">
        <v>10000</v>
      </c>
      <c r="Q89" s="17">
        <v>1062750</v>
      </c>
      <c r="R89" s="8">
        <f t="shared" si="26"/>
        <v>11690250000</v>
      </c>
      <c r="S89" s="18">
        <v>0.1</v>
      </c>
      <c r="T89" s="8">
        <f t="shared" si="27"/>
        <v>1169025</v>
      </c>
      <c r="U89" s="7" t="str">
        <f t="shared" si="28"/>
        <v xml:space="preserve">توافقی </v>
      </c>
      <c r="V89" s="19" t="s">
        <v>2704</v>
      </c>
      <c r="W89" s="16" t="s">
        <v>755</v>
      </c>
      <c r="X89" s="16">
        <v>345</v>
      </c>
      <c r="Y89" s="16" t="s">
        <v>762</v>
      </c>
      <c r="Z89" s="7" t="str">
        <f t="shared" si="17"/>
        <v>تسویه شد</v>
      </c>
      <c r="AA89" s="20" t="s">
        <v>755</v>
      </c>
      <c r="AB89" s="7">
        <f>IF(AA89="","",DATEDIF(VLOOKUP(N89,List!CK:CL,2,0),VLOOKUP(AA89,List!CK:CL,2,0),$AB$2))</f>
        <v>3</v>
      </c>
      <c r="AC89" s="16">
        <v>72</v>
      </c>
      <c r="AD89" s="16">
        <v>72</v>
      </c>
      <c r="AE89" s="17">
        <v>10000</v>
      </c>
      <c r="AF89" s="9" t="str">
        <f t="shared" si="18"/>
        <v>100</v>
      </c>
      <c r="AG89" s="16">
        <v>100</v>
      </c>
      <c r="AH89" s="9">
        <f t="shared" si="19"/>
        <v>100</v>
      </c>
      <c r="AI89" s="9">
        <f t="shared" si="20"/>
        <v>100</v>
      </c>
      <c r="AJ89" s="7">
        <f>IF(E89="","",VLOOKUP(E89,Cover!AF:AG,2,0))</f>
        <v>25</v>
      </c>
      <c r="AK89" s="32" t="str">
        <f t="shared" si="24"/>
        <v>1404/05/26</v>
      </c>
      <c r="AL89" s="178" t="str">
        <f t="shared" si="25"/>
        <v>1404/05</v>
      </c>
      <c r="AM89" s="178">
        <f t="shared" si="22"/>
        <v>0</v>
      </c>
      <c r="AN89" s="178" t="str">
        <f t="shared" si="23"/>
        <v>زودتر از حد انتظار</v>
      </c>
    </row>
    <row r="90" spans="1:40">
      <c r="A90" s="1" t="str">
        <f t="shared" si="21"/>
        <v/>
      </c>
      <c r="B90" s="63" t="b">
        <f>IF(E90="","",IF(E90=Trend!$D$5,COUNT($B$3:B89)+1))</f>
        <v>0</v>
      </c>
      <c r="C90" s="63" t="b">
        <f>IF(E90="","",IF(AN90=Deviation!$E$2,COUNT($C$3:C89)+1))</f>
        <v>0</v>
      </c>
      <c r="D90" s="7">
        <f>IF(E90&lt;&gt;"",SUBTOTAL(3,$E$4:E90),"")</f>
        <v>87</v>
      </c>
      <c r="E90" s="16" t="s">
        <v>28</v>
      </c>
      <c r="F90" s="16" t="s">
        <v>35</v>
      </c>
      <c r="G90" s="16" t="s">
        <v>37</v>
      </c>
      <c r="H90" s="16" t="s">
        <v>24</v>
      </c>
      <c r="I90" s="16">
        <v>94</v>
      </c>
      <c r="J90" s="17"/>
      <c r="K90" s="20" t="s">
        <v>797</v>
      </c>
      <c r="L90" s="17">
        <v>10000</v>
      </c>
      <c r="M90" s="16" t="s">
        <v>25</v>
      </c>
      <c r="N90" s="16" t="s">
        <v>805</v>
      </c>
      <c r="O90" s="7" t="str">
        <f t="shared" si="29"/>
        <v>پیش فاکتور</v>
      </c>
      <c r="P90" s="17">
        <v>10000</v>
      </c>
      <c r="Q90" s="17">
        <v>1179380</v>
      </c>
      <c r="R90" s="8">
        <f t="shared" si="26"/>
        <v>12973180000</v>
      </c>
      <c r="S90" s="18">
        <v>0.1</v>
      </c>
      <c r="T90" s="8">
        <f t="shared" si="27"/>
        <v>1297318</v>
      </c>
      <c r="U90" s="7" t="str">
        <f t="shared" si="28"/>
        <v xml:space="preserve">توافقی </v>
      </c>
      <c r="V90" s="19" t="s">
        <v>2705</v>
      </c>
      <c r="W90" s="16" t="s">
        <v>813</v>
      </c>
      <c r="X90" s="16">
        <v>471</v>
      </c>
      <c r="Y90" s="16" t="s">
        <v>804</v>
      </c>
      <c r="Z90" s="7" t="str">
        <f t="shared" si="17"/>
        <v>تسویه شد</v>
      </c>
      <c r="AA90" s="20" t="s">
        <v>814</v>
      </c>
      <c r="AB90" s="7">
        <f>IF(AA90="","",DATEDIF(VLOOKUP(N90,List!CK:CL,2,0),VLOOKUP(AA90,List!CK:CL,2,0),$AB$2))</f>
        <v>9</v>
      </c>
      <c r="AC90" s="16">
        <v>98</v>
      </c>
      <c r="AD90" s="16">
        <v>98</v>
      </c>
      <c r="AE90" s="17">
        <v>10000</v>
      </c>
      <c r="AF90" s="9" t="str">
        <f t="shared" si="18"/>
        <v>100</v>
      </c>
      <c r="AG90" s="16">
        <v>100</v>
      </c>
      <c r="AH90" s="9">
        <f t="shared" si="19"/>
        <v>100</v>
      </c>
      <c r="AI90" s="9">
        <f t="shared" si="20"/>
        <v>100</v>
      </c>
      <c r="AJ90" s="7">
        <f>IF(E90="","",VLOOKUP(E90,Cover!AF:AG,2,0))</f>
        <v>25</v>
      </c>
      <c r="AK90" s="32" t="str">
        <f t="shared" si="24"/>
        <v>1404/07/18</v>
      </c>
      <c r="AL90" s="178" t="str">
        <f t="shared" si="25"/>
        <v>1404/07</v>
      </c>
      <c r="AM90" s="178">
        <f t="shared" si="22"/>
        <v>0</v>
      </c>
      <c r="AN90" s="178" t="str">
        <f t="shared" si="23"/>
        <v>زودتر از حد انتظار</v>
      </c>
    </row>
    <row r="91" spans="1:40">
      <c r="A91" s="1" t="str">
        <f t="shared" si="21"/>
        <v/>
      </c>
      <c r="B91" s="63">
        <f>IF(E91="","",IF(E91=Trend!$D$5,COUNT($B$3:B90)+1))</f>
        <v>2</v>
      </c>
      <c r="C91" s="63" t="b">
        <f>IF(E91="","",IF(AN91=Deviation!$E$2,COUNT($C$3:C90)+1))</f>
        <v>0</v>
      </c>
      <c r="D91" s="7">
        <f>IF(E91&lt;&gt;"",SUBTOTAL(3,$E$4:E91),"")</f>
        <v>88</v>
      </c>
      <c r="E91" s="16" t="s">
        <v>219</v>
      </c>
      <c r="F91" s="16" t="s">
        <v>53</v>
      </c>
      <c r="G91" s="16" t="s">
        <v>63</v>
      </c>
      <c r="H91" s="16" t="s">
        <v>23</v>
      </c>
      <c r="I91" s="16">
        <v>94</v>
      </c>
      <c r="J91" s="17"/>
      <c r="K91" s="20" t="s">
        <v>797</v>
      </c>
      <c r="L91" s="17">
        <v>4000</v>
      </c>
      <c r="M91" s="16" t="s">
        <v>25</v>
      </c>
      <c r="N91" s="16" t="s">
        <v>802</v>
      </c>
      <c r="O91" s="7" t="str">
        <f t="shared" si="29"/>
        <v>پیش فاکتور</v>
      </c>
      <c r="P91" s="17">
        <v>4000</v>
      </c>
      <c r="Q91" s="17">
        <v>3420000</v>
      </c>
      <c r="R91" s="8">
        <f t="shared" si="26"/>
        <v>15048000000</v>
      </c>
      <c r="S91" s="18">
        <v>0.1</v>
      </c>
      <c r="T91" s="8">
        <f t="shared" si="27"/>
        <v>3762000</v>
      </c>
      <c r="U91" s="7" t="str">
        <f t="shared" si="28"/>
        <v xml:space="preserve">توافقی </v>
      </c>
      <c r="V91" s="19" t="s">
        <v>2706</v>
      </c>
      <c r="W91" s="16" t="s">
        <v>803</v>
      </c>
      <c r="X91" s="16">
        <v>484</v>
      </c>
      <c r="Y91" s="16" t="s">
        <v>806</v>
      </c>
      <c r="Z91" s="7" t="str">
        <f t="shared" si="17"/>
        <v>تسویه شد</v>
      </c>
      <c r="AA91" s="20" t="s">
        <v>816</v>
      </c>
      <c r="AB91" s="7">
        <f>IF(AA91="","",DATEDIF(VLOOKUP(N91,List!CK:CL,2,0),VLOOKUP(AA91,List!CK:CL,2,0),$AB$2))</f>
        <v>14</v>
      </c>
      <c r="AC91" s="16">
        <v>104</v>
      </c>
      <c r="AD91" s="16">
        <v>104</v>
      </c>
      <c r="AE91" s="17">
        <v>4000</v>
      </c>
      <c r="AF91" s="9" t="str">
        <f t="shared" si="18"/>
        <v>100</v>
      </c>
      <c r="AG91" s="16">
        <v>100</v>
      </c>
      <c r="AH91" s="9">
        <f t="shared" si="19"/>
        <v>100</v>
      </c>
      <c r="AI91" s="9">
        <f t="shared" si="20"/>
        <v>100</v>
      </c>
      <c r="AJ91" s="7">
        <f>IF(E91="","",VLOOKUP(E91,Cover!AF:AG,2,0))</f>
        <v>14</v>
      </c>
      <c r="AK91" s="32" t="str">
        <f t="shared" si="24"/>
        <v>1404/07/15</v>
      </c>
      <c r="AL91" s="178" t="str">
        <f t="shared" si="25"/>
        <v>1404/07</v>
      </c>
      <c r="AM91" s="178">
        <f t="shared" si="22"/>
        <v>0</v>
      </c>
      <c r="AN91" s="178" t="str">
        <f t="shared" si="23"/>
        <v>زودتر از حد انتظار</v>
      </c>
    </row>
    <row r="92" spans="1:40">
      <c r="A92" s="1" t="str">
        <f t="shared" si="21"/>
        <v/>
      </c>
      <c r="B92" s="63" t="b">
        <f>IF(E92="","",IF(E92=Trend!$D$5,COUNT($B$3:B91)+1))</f>
        <v>0</v>
      </c>
      <c r="C92" s="63" t="b">
        <f>IF(E92="","",IF(AN92=Deviation!$E$2,COUNT($C$3:C91)+1))</f>
        <v>0</v>
      </c>
      <c r="D92" s="7">
        <f>IF(E92&lt;&gt;"",SUBTOTAL(3,$E$4:E92),"")</f>
        <v>89</v>
      </c>
      <c r="E92" s="16" t="s">
        <v>272</v>
      </c>
      <c r="F92" s="16" t="s">
        <v>48</v>
      </c>
      <c r="G92" s="16" t="s">
        <v>63</v>
      </c>
      <c r="H92" s="16" t="s">
        <v>23</v>
      </c>
      <c r="I92" s="16">
        <v>94</v>
      </c>
      <c r="J92" s="17"/>
      <c r="K92" s="20" t="s">
        <v>797</v>
      </c>
      <c r="L92" s="17">
        <v>200</v>
      </c>
      <c r="M92" s="16" t="s">
        <v>25</v>
      </c>
      <c r="N92" s="16" t="s">
        <v>802</v>
      </c>
      <c r="O92" s="7" t="str">
        <f t="shared" si="29"/>
        <v>پیش فاکتور</v>
      </c>
      <c r="P92" s="17">
        <v>200</v>
      </c>
      <c r="Q92" s="17">
        <v>10200000</v>
      </c>
      <c r="R92" s="8">
        <f t="shared" si="26"/>
        <v>2244000000</v>
      </c>
      <c r="S92" s="18">
        <v>0.1</v>
      </c>
      <c r="T92" s="8">
        <f t="shared" si="27"/>
        <v>11220000</v>
      </c>
      <c r="U92" s="7" t="str">
        <f t="shared" si="28"/>
        <v xml:space="preserve">توافقی </v>
      </c>
      <c r="V92" s="19" t="s">
        <v>2707</v>
      </c>
      <c r="W92" s="16" t="s">
        <v>803</v>
      </c>
      <c r="X92" s="16">
        <v>469</v>
      </c>
      <c r="Y92" s="16" t="s">
        <v>803</v>
      </c>
      <c r="Z92" s="7" t="str">
        <f t="shared" si="17"/>
        <v>تسویه شد</v>
      </c>
      <c r="AA92" s="20" t="s">
        <v>809</v>
      </c>
      <c r="AB92" s="7">
        <f>IF(AA92="","",DATEDIF(VLOOKUP(N92,List!CK:CL,2,0),VLOOKUP(AA92,List!CK:CL,2,0),$AB$2))</f>
        <v>7</v>
      </c>
      <c r="AC92" s="16">
        <v>95</v>
      </c>
      <c r="AD92" s="16">
        <v>95</v>
      </c>
      <c r="AE92" s="17">
        <v>200</v>
      </c>
      <c r="AF92" s="9" t="str">
        <f t="shared" si="18"/>
        <v>100</v>
      </c>
      <c r="AG92" s="16">
        <v>100</v>
      </c>
      <c r="AH92" s="9">
        <f t="shared" si="19"/>
        <v>100</v>
      </c>
      <c r="AI92" s="9">
        <f t="shared" si="20"/>
        <v>100</v>
      </c>
      <c r="AJ92" s="7">
        <f>IF(E92="","",VLOOKUP(E92,Cover!AF:AG,2,0))</f>
        <v>14</v>
      </c>
      <c r="AK92" s="32" t="str">
        <f t="shared" si="24"/>
        <v>1404/07/15</v>
      </c>
      <c r="AL92" s="178" t="str">
        <f t="shared" si="25"/>
        <v>1404/07</v>
      </c>
      <c r="AM92" s="178">
        <f t="shared" si="22"/>
        <v>0</v>
      </c>
      <c r="AN92" s="178" t="str">
        <f t="shared" si="23"/>
        <v>زودتر از حد انتظار</v>
      </c>
    </row>
    <row r="93" spans="1:40">
      <c r="A93" s="1" t="str">
        <f t="shared" si="21"/>
        <v/>
      </c>
      <c r="B93" s="63" t="b">
        <f>IF(E93="","",IF(E93=Trend!$D$5,COUNT($B$3:B92)+1))</f>
        <v>0</v>
      </c>
      <c r="C93" s="63" t="b">
        <f>IF(E93="","",IF(AN93=Deviation!$E$2,COUNT($C$3:C92)+1))</f>
        <v>0</v>
      </c>
      <c r="D93" s="7">
        <f>IF(E93&lt;&gt;"",SUBTOTAL(3,$E$4:E93),"")</f>
        <v>90</v>
      </c>
      <c r="E93" s="16" t="s">
        <v>28</v>
      </c>
      <c r="F93" s="16" t="s">
        <v>35</v>
      </c>
      <c r="G93" s="16" t="s">
        <v>36</v>
      </c>
      <c r="H93" s="16" t="s">
        <v>50</v>
      </c>
      <c r="I93" s="16">
        <v>94</v>
      </c>
      <c r="J93" s="17"/>
      <c r="K93" s="20" t="s">
        <v>797</v>
      </c>
      <c r="L93" s="17">
        <v>21000</v>
      </c>
      <c r="M93" s="16" t="s">
        <v>25</v>
      </c>
      <c r="N93" s="16" t="s">
        <v>818</v>
      </c>
      <c r="O93" s="7" t="str">
        <f t="shared" si="29"/>
        <v>پیش فاکتور</v>
      </c>
      <c r="P93" s="17">
        <v>21000</v>
      </c>
      <c r="Q93" s="17">
        <v>1253500</v>
      </c>
      <c r="R93" s="8">
        <f t="shared" si="26"/>
        <v>28955850000</v>
      </c>
      <c r="S93" s="18">
        <v>0.1</v>
      </c>
      <c r="T93" s="8">
        <f t="shared" si="27"/>
        <v>1378850</v>
      </c>
      <c r="U93" s="7" t="str">
        <f t="shared" si="28"/>
        <v xml:space="preserve">توافقی </v>
      </c>
      <c r="V93" s="19" t="s">
        <v>2748</v>
      </c>
      <c r="W93" s="16" t="s">
        <v>822</v>
      </c>
      <c r="X93" s="16">
        <v>514</v>
      </c>
      <c r="Y93" s="16" t="s">
        <v>828</v>
      </c>
      <c r="Z93" s="7" t="str">
        <f t="shared" si="17"/>
        <v>تسویه شد</v>
      </c>
      <c r="AA93" s="20" t="s">
        <v>829</v>
      </c>
      <c r="AB93" s="7">
        <f>IF(AA93="","",DATEDIF(VLOOKUP(N93,List!CK:CL,2,0),VLOOKUP(AA93,List!CK:CL,2,0),$AB$2))</f>
        <v>11</v>
      </c>
      <c r="AC93" s="16">
        <v>116</v>
      </c>
      <c r="AD93" s="16">
        <v>116</v>
      </c>
      <c r="AE93" s="17">
        <v>20607</v>
      </c>
      <c r="AF93" s="9">
        <f t="shared" si="18"/>
        <v>98.128571428571433</v>
      </c>
      <c r="AG93" s="16">
        <v>100</v>
      </c>
      <c r="AH93" s="9">
        <f t="shared" si="19"/>
        <v>100</v>
      </c>
      <c r="AI93" s="9">
        <f t="shared" si="20"/>
        <v>99.376190476190473</v>
      </c>
      <c r="AJ93" s="7">
        <f>IF(E93="","",VLOOKUP(E93,Cover!AF:AG,2,0))</f>
        <v>25</v>
      </c>
      <c r="AK93" s="32" t="str">
        <f t="shared" si="24"/>
        <v>1404/08/01</v>
      </c>
      <c r="AL93" s="178" t="str">
        <f t="shared" si="25"/>
        <v>1404/08</v>
      </c>
      <c r="AM93" s="178">
        <f t="shared" si="22"/>
        <v>0</v>
      </c>
      <c r="AN93" s="178" t="str">
        <f>IF(E93="","",IF(AM93&lt;=0,"زودتر از حد انتظار","دیرتر از حد انتظار"))</f>
        <v>زودتر از حد انتظار</v>
      </c>
    </row>
    <row r="94" spans="1:40">
      <c r="A94" s="1" t="str">
        <f t="shared" si="21"/>
        <v/>
      </c>
      <c r="B94" s="63" t="b">
        <f>IF(E94="","",IF(E94=Trend!$D$5,COUNT($B$3:B93)+1))</f>
        <v>0</v>
      </c>
      <c r="C94" s="63" t="b">
        <f>IF(E94="","",IF(AN94=Deviation!$E$2,COUNT($C$3:C93)+1))</f>
        <v>0</v>
      </c>
      <c r="D94" s="7">
        <f>IF(E94&lt;&gt;"",SUBTOTAL(3,$E$4:E94),"")</f>
        <v>91</v>
      </c>
      <c r="E94" s="16" t="s">
        <v>271</v>
      </c>
      <c r="F94" s="16" t="s">
        <v>86</v>
      </c>
      <c r="G94" s="16" t="s">
        <v>54</v>
      </c>
      <c r="H94" s="16" t="s">
        <v>50</v>
      </c>
      <c r="I94" s="16">
        <v>102</v>
      </c>
      <c r="J94" s="17"/>
      <c r="K94" s="20" t="s">
        <v>813</v>
      </c>
      <c r="L94" s="17">
        <v>21000</v>
      </c>
      <c r="M94" s="16" t="s">
        <v>25</v>
      </c>
      <c r="N94" s="16" t="s">
        <v>817</v>
      </c>
      <c r="O94" s="7" t="str">
        <f t="shared" si="29"/>
        <v>پیش فاکتور</v>
      </c>
      <c r="P94" s="17">
        <v>21000</v>
      </c>
      <c r="Q94" s="17">
        <v>1105000</v>
      </c>
      <c r="R94" s="8">
        <f t="shared" si="26"/>
        <v>25525500000</v>
      </c>
      <c r="S94" s="18">
        <v>0.1</v>
      </c>
      <c r="T94" s="8">
        <f t="shared" si="27"/>
        <v>1215500</v>
      </c>
      <c r="U94" s="7" t="str">
        <f t="shared" si="28"/>
        <v xml:space="preserve">توافقی </v>
      </c>
      <c r="V94" s="19" t="s">
        <v>2749</v>
      </c>
      <c r="W94" s="16" t="s">
        <v>821</v>
      </c>
      <c r="X94" s="16">
        <v>542</v>
      </c>
      <c r="Y94" s="16" t="s">
        <v>822</v>
      </c>
      <c r="Z94" s="7" t="str">
        <f t="shared" si="17"/>
        <v>تسویه شد</v>
      </c>
      <c r="AA94" s="20" t="s">
        <v>829</v>
      </c>
      <c r="AB94" s="7">
        <f>IF(AA94="","",DATEDIF(VLOOKUP(N94,List!CK:CL,2,0),VLOOKUP(AA94,List!CK:CL,2,0),$AB$2))</f>
        <v>12</v>
      </c>
      <c r="AC94" s="16">
        <v>111</v>
      </c>
      <c r="AD94" s="16">
        <v>111</v>
      </c>
      <c r="AE94" s="17">
        <v>21000</v>
      </c>
      <c r="AF94" s="9" t="str">
        <f t="shared" si="18"/>
        <v>100</v>
      </c>
      <c r="AG94" s="16">
        <v>100</v>
      </c>
      <c r="AH94" s="9">
        <f t="shared" si="19"/>
        <v>100</v>
      </c>
      <c r="AI94" s="9">
        <f t="shared" si="20"/>
        <v>100</v>
      </c>
      <c r="AJ94" s="7">
        <f>IF(E94="","",VLOOKUP(E94,Cover!AF:AG,2,0))</f>
        <v>25</v>
      </c>
      <c r="AK94" s="32" t="str">
        <f t="shared" si="24"/>
        <v>1404/07/30</v>
      </c>
      <c r="AL94" s="178" t="str">
        <f t="shared" si="25"/>
        <v>1404/07</v>
      </c>
      <c r="AM94" s="178">
        <f t="shared" si="22"/>
        <v>0</v>
      </c>
      <c r="AN94" s="178" t="str">
        <f t="shared" si="23"/>
        <v>زودتر از حد انتظار</v>
      </c>
    </row>
    <row r="95" spans="1:40">
      <c r="A95" s="1" t="str">
        <f t="shared" si="21"/>
        <v/>
      </c>
      <c r="B95" s="63" t="b">
        <f>IF(E95="","",IF(E95=Trend!$D$5,COUNT($B$3:B94)+1))</f>
        <v>0</v>
      </c>
      <c r="C95" s="63" t="b">
        <f>IF(E95="","",IF(AN95=Deviation!$E$2,COUNT($C$3:C94)+1))</f>
        <v>0</v>
      </c>
      <c r="D95" s="7">
        <f>IF(E95&lt;&gt;"",SUBTOTAL(3,$E$4:E95),"")</f>
        <v>92</v>
      </c>
      <c r="E95" s="16" t="s">
        <v>270</v>
      </c>
      <c r="F95" s="16" t="s">
        <v>159</v>
      </c>
      <c r="G95" s="16" t="s">
        <v>147</v>
      </c>
      <c r="H95" s="16" t="s">
        <v>23</v>
      </c>
      <c r="I95" s="16">
        <v>90</v>
      </c>
      <c r="J95" s="17"/>
      <c r="K95" s="20">
        <v>45931</v>
      </c>
      <c r="L95" s="17">
        <v>152000</v>
      </c>
      <c r="M95" s="16" t="s">
        <v>155</v>
      </c>
      <c r="N95" s="16" t="s">
        <v>818</v>
      </c>
      <c r="O95" s="7" t="str">
        <f t="shared" si="29"/>
        <v>پیش فاکتور</v>
      </c>
      <c r="P95" s="17">
        <v>152000</v>
      </c>
      <c r="Q95" s="17">
        <v>7400</v>
      </c>
      <c r="R95" s="8">
        <f t="shared" si="26"/>
        <v>1237280000</v>
      </c>
      <c r="S95" s="18">
        <v>0.1</v>
      </c>
      <c r="T95" s="8">
        <f t="shared" si="27"/>
        <v>8140</v>
      </c>
      <c r="U95" s="7" t="str">
        <f t="shared" si="28"/>
        <v xml:space="preserve">توافقی </v>
      </c>
      <c r="V95" s="19" t="s">
        <v>2750</v>
      </c>
      <c r="W95" s="16" t="s">
        <v>823</v>
      </c>
      <c r="X95" s="16">
        <v>544</v>
      </c>
      <c r="Y95" s="16" t="s">
        <v>823</v>
      </c>
      <c r="Z95" s="7" t="str">
        <f t="shared" si="17"/>
        <v>تسویه شد</v>
      </c>
      <c r="AA95" s="20" t="s">
        <v>828</v>
      </c>
      <c r="AB95" s="7">
        <f>IF(AA95="","",DATEDIF(VLOOKUP(N95,List!CK:CL,2,0),VLOOKUP(AA95,List!CK:CL,2,0),$AB$2))</f>
        <v>10</v>
      </c>
      <c r="AC95" s="16">
        <v>559</v>
      </c>
      <c r="AD95" s="16">
        <v>559</v>
      </c>
      <c r="AE95" s="17">
        <v>152000</v>
      </c>
      <c r="AF95" s="9" t="str">
        <f t="shared" si="18"/>
        <v>100</v>
      </c>
      <c r="AG95" s="16">
        <v>100</v>
      </c>
      <c r="AH95" s="9">
        <f t="shared" si="19"/>
        <v>100</v>
      </c>
      <c r="AI95" s="9">
        <f t="shared" si="20"/>
        <v>100</v>
      </c>
      <c r="AJ95" s="7">
        <f>IF(E95="","",VLOOKUP(E95,Cover!AF:AG,2,0))</f>
        <v>20</v>
      </c>
      <c r="AK95" s="32" t="str">
        <f t="shared" si="24"/>
        <v>1404/08/01</v>
      </c>
      <c r="AL95" s="178" t="str">
        <f t="shared" si="25"/>
        <v>1404/08</v>
      </c>
      <c r="AM95" s="178">
        <f t="shared" si="22"/>
        <v>0</v>
      </c>
      <c r="AN95" s="178" t="str">
        <f t="shared" si="23"/>
        <v>زودتر از حد انتظار</v>
      </c>
    </row>
    <row r="96" spans="1:40">
      <c r="A96" s="1" t="str">
        <f t="shared" si="21"/>
        <v/>
      </c>
      <c r="B96" s="63" t="b">
        <f>IF(E96="","",IF(E96=Trend!$D$5,COUNT($B$3:B95)+1))</f>
        <v>0</v>
      </c>
      <c r="C96" s="63" t="b">
        <f>IF(E96="","",IF(AN96=Deviation!$E$2,COUNT($C$3:C95)+1))</f>
        <v>0</v>
      </c>
      <c r="D96" s="7">
        <f>IF(E96&lt;&gt;"",SUBTOTAL(3,$E$4:E96),"")</f>
        <v>93</v>
      </c>
      <c r="E96" s="16" t="s">
        <v>194</v>
      </c>
      <c r="F96" s="16" t="s">
        <v>86</v>
      </c>
      <c r="G96" s="16" t="s">
        <v>54</v>
      </c>
      <c r="H96" s="16" t="s">
        <v>23</v>
      </c>
      <c r="I96" s="16">
        <v>79</v>
      </c>
      <c r="J96" s="17"/>
      <c r="K96" s="20" t="s">
        <v>811</v>
      </c>
      <c r="L96" s="17">
        <v>3070</v>
      </c>
      <c r="M96" s="16" t="s">
        <v>25</v>
      </c>
      <c r="N96" s="16" t="s">
        <v>812</v>
      </c>
      <c r="O96" s="7" t="str">
        <f t="shared" si="29"/>
        <v>پیش فاکتور</v>
      </c>
      <c r="P96" s="17">
        <v>3070</v>
      </c>
      <c r="Q96" s="17">
        <v>1300000</v>
      </c>
      <c r="R96" s="8">
        <f t="shared" si="26"/>
        <v>4390100000</v>
      </c>
      <c r="S96" s="18">
        <v>0.1</v>
      </c>
      <c r="T96" s="8">
        <f t="shared" si="27"/>
        <v>1430000</v>
      </c>
      <c r="U96" s="7" t="str">
        <f t="shared" si="28"/>
        <v xml:space="preserve">توافقی </v>
      </c>
      <c r="V96" s="19" t="s">
        <v>2751</v>
      </c>
      <c r="W96" s="16" t="s">
        <v>814</v>
      </c>
      <c r="X96" s="16">
        <v>543</v>
      </c>
      <c r="Y96" s="16" t="s">
        <v>822</v>
      </c>
      <c r="Z96" s="7" t="str">
        <f t="shared" si="17"/>
        <v>تسویه شد</v>
      </c>
      <c r="AA96" s="20" t="s">
        <v>815</v>
      </c>
      <c r="AB96" s="7">
        <f>IF(AA96="","",DATEDIF(VLOOKUP(N96,List!CK:CL,2,0),VLOOKUP(AA96,List!CK:CL,2,0),$AB$2))</f>
        <v>3</v>
      </c>
      <c r="AC96" s="16">
        <v>99</v>
      </c>
      <c r="AD96" s="16">
        <v>99</v>
      </c>
      <c r="AE96" s="17">
        <v>3070</v>
      </c>
      <c r="AF96" s="9" t="str">
        <f t="shared" si="18"/>
        <v>100</v>
      </c>
      <c r="AG96" s="16">
        <v>100</v>
      </c>
      <c r="AH96" s="9">
        <f t="shared" si="19"/>
        <v>100</v>
      </c>
      <c r="AI96" s="9">
        <f t="shared" si="20"/>
        <v>100</v>
      </c>
      <c r="AJ96" s="7">
        <f>IF(E96="","",VLOOKUP(E96,Cover!AF:AG,2,0))</f>
        <v>35</v>
      </c>
      <c r="AK96" s="32" t="str">
        <f t="shared" si="24"/>
        <v>1404/07/25</v>
      </c>
      <c r="AL96" s="178" t="str">
        <f t="shared" si="25"/>
        <v>1404/07</v>
      </c>
      <c r="AM96" s="178">
        <f t="shared" si="22"/>
        <v>0</v>
      </c>
      <c r="AN96" s="178" t="str">
        <f t="shared" si="23"/>
        <v>زودتر از حد انتظار</v>
      </c>
    </row>
    <row r="97" spans="1:40">
      <c r="A97" s="1" t="str">
        <f t="shared" si="21"/>
        <v/>
      </c>
      <c r="B97" s="63" t="b">
        <f>IF(E97="","",IF(E97=Trend!$D$5,COUNT($B$3:B96)+1))</f>
        <v>0</v>
      </c>
      <c r="C97" s="63" t="b">
        <f>IF(E97="","",IF(AN97=Deviation!$E$2,COUNT($C$3:C96)+1))</f>
        <v>0</v>
      </c>
      <c r="D97" s="7">
        <f>IF(E97&lt;&gt;"",SUBTOTAL(3,$E$4:E97),"")</f>
        <v>94</v>
      </c>
      <c r="E97" s="16" t="s">
        <v>32</v>
      </c>
      <c r="F97" s="16" t="s">
        <v>52</v>
      </c>
      <c r="G97" s="16" t="s">
        <v>63</v>
      </c>
      <c r="H97" s="16" t="s">
        <v>23</v>
      </c>
      <c r="I97" s="16">
        <v>53</v>
      </c>
      <c r="J97" s="17"/>
      <c r="K97" s="20" t="s">
        <v>121</v>
      </c>
      <c r="L97" s="17">
        <v>5060</v>
      </c>
      <c r="M97" s="16" t="s">
        <v>25</v>
      </c>
      <c r="N97" s="16" t="s">
        <v>732</v>
      </c>
      <c r="O97" s="7" t="str">
        <f t="shared" si="29"/>
        <v>پیش فاکتور</v>
      </c>
      <c r="P97" s="17">
        <v>5060</v>
      </c>
      <c r="Q97" s="17">
        <v>2092000</v>
      </c>
      <c r="R97" s="8">
        <f t="shared" si="26"/>
        <v>11644072000</v>
      </c>
      <c r="S97" s="18">
        <v>0.1</v>
      </c>
      <c r="T97" s="8">
        <f t="shared" si="27"/>
        <v>2301200</v>
      </c>
      <c r="U97" s="7" t="str">
        <f t="shared" si="28"/>
        <v xml:space="preserve">توافقی </v>
      </c>
      <c r="V97" s="19" t="s">
        <v>2752</v>
      </c>
      <c r="W97" s="16" t="s">
        <v>117</v>
      </c>
      <c r="X97" s="16">
        <v>250</v>
      </c>
      <c r="Y97" s="16" t="s">
        <v>121</v>
      </c>
      <c r="Z97" s="7" t="str">
        <f t="shared" si="17"/>
        <v>تسویه شد</v>
      </c>
      <c r="AA97" s="20" t="s">
        <v>746</v>
      </c>
      <c r="AB97" s="7">
        <f>IF(AA97="","",DATEDIF(VLOOKUP(N97,List!CK:CL,2,0),VLOOKUP(AA97,List!CK:CL,2,0),$AB$2))</f>
        <v>20</v>
      </c>
      <c r="AC97" s="16">
        <v>64</v>
      </c>
      <c r="AD97" s="16">
        <v>64</v>
      </c>
      <c r="AE97" s="17">
        <v>5060</v>
      </c>
      <c r="AF97" s="9" t="str">
        <f t="shared" si="18"/>
        <v>100</v>
      </c>
      <c r="AG97" s="16">
        <v>100</v>
      </c>
      <c r="AH97" s="9">
        <f t="shared" si="19"/>
        <v>100</v>
      </c>
      <c r="AI97" s="9">
        <f t="shared" si="20"/>
        <v>100</v>
      </c>
      <c r="AJ97" s="7">
        <f>IF(E97="","",VLOOKUP(E97,Cover!AF:AG,2,0))</f>
        <v>25</v>
      </c>
      <c r="AK97" s="32" t="str">
        <f t="shared" si="24"/>
        <v>1404/04/30</v>
      </c>
      <c r="AL97" s="178" t="str">
        <f t="shared" si="25"/>
        <v>1404/04</v>
      </c>
      <c r="AM97" s="178">
        <f t="shared" si="22"/>
        <v>0</v>
      </c>
      <c r="AN97" s="178" t="str">
        <f t="shared" si="23"/>
        <v>زودتر از حد انتظار</v>
      </c>
    </row>
    <row r="98" spans="1:40">
      <c r="A98" s="1" t="str">
        <f t="shared" si="21"/>
        <v/>
      </c>
      <c r="B98" s="63" t="b">
        <f>IF(E98="","",IF(E98=Trend!$D$5,COUNT($B$3:B97)+1))</f>
        <v>0</v>
      </c>
      <c r="C98" s="63" t="b">
        <f>IF(E98="","",IF(AN98=Deviation!$E$2,COUNT($C$3:C97)+1))</f>
        <v>0</v>
      </c>
      <c r="D98" s="7">
        <f>IF(E98&lt;&gt;"",SUBTOTAL(3,$E$4:E98),"")</f>
        <v>95</v>
      </c>
      <c r="E98" s="16" t="s">
        <v>85</v>
      </c>
      <c r="F98" s="16" t="s">
        <v>56</v>
      </c>
      <c r="G98" s="16" t="s">
        <v>55</v>
      </c>
      <c r="H98" s="16" t="s">
        <v>23</v>
      </c>
      <c r="I98" s="16">
        <v>16</v>
      </c>
      <c r="J98" s="17"/>
      <c r="K98" s="20" t="s">
        <v>127</v>
      </c>
      <c r="L98" s="17">
        <v>20000</v>
      </c>
      <c r="M98" s="16" t="s">
        <v>25</v>
      </c>
      <c r="N98" s="16" t="s">
        <v>698</v>
      </c>
      <c r="O98" s="7" t="str">
        <f t="shared" si="29"/>
        <v>پیش فاکتور</v>
      </c>
      <c r="P98" s="17">
        <v>20000</v>
      </c>
      <c r="Q98" s="17">
        <v>1000000</v>
      </c>
      <c r="R98" s="8">
        <f t="shared" si="26"/>
        <v>22000000000</v>
      </c>
      <c r="S98" s="18">
        <v>0.1</v>
      </c>
      <c r="T98" s="8">
        <f t="shared" si="27"/>
        <v>1100000</v>
      </c>
      <c r="U98" s="7" t="str">
        <f t="shared" si="28"/>
        <v xml:space="preserve">توافقی </v>
      </c>
      <c r="V98" s="19" t="s">
        <v>2753</v>
      </c>
      <c r="W98" s="16" t="s">
        <v>81</v>
      </c>
      <c r="X98" s="16">
        <v>30</v>
      </c>
      <c r="Y98" s="16" t="s">
        <v>82</v>
      </c>
      <c r="Z98" s="7" t="str">
        <f t="shared" si="17"/>
        <v>تسویه شد</v>
      </c>
      <c r="AA98" s="20" t="s">
        <v>116</v>
      </c>
      <c r="AB98" s="7">
        <f>IF(AA98="","",DATEDIF(VLOOKUP(N98,List!CK:CL,2,0),VLOOKUP(AA98,List!CK:CL,2,0),$AB$2))</f>
        <v>12</v>
      </c>
      <c r="AC98" s="16">
        <v>32</v>
      </c>
      <c r="AD98" s="16">
        <v>32</v>
      </c>
      <c r="AE98" s="17">
        <v>20000</v>
      </c>
      <c r="AF98" s="9" t="str">
        <f t="shared" si="18"/>
        <v>100</v>
      </c>
      <c r="AG98" s="16">
        <v>100</v>
      </c>
      <c r="AH98" s="9">
        <f t="shared" si="19"/>
        <v>100</v>
      </c>
      <c r="AI98" s="9">
        <f t="shared" si="20"/>
        <v>100</v>
      </c>
      <c r="AJ98" s="7">
        <f>IF(E98="","",VLOOKUP(E98,Cover!AF:AG,2,0))</f>
        <v>25</v>
      </c>
      <c r="AK98" s="32" t="str">
        <f t="shared" si="24"/>
        <v>1404/02/31</v>
      </c>
      <c r="AL98" s="178" t="str">
        <f t="shared" si="25"/>
        <v>1404/02</v>
      </c>
      <c r="AM98" s="178">
        <f t="shared" si="22"/>
        <v>0</v>
      </c>
      <c r="AN98" s="178" t="str">
        <f t="shared" si="23"/>
        <v>زودتر از حد انتظار</v>
      </c>
    </row>
    <row r="99" spans="1:40">
      <c r="A99" s="1" t="str">
        <f t="shared" si="21"/>
        <v/>
      </c>
      <c r="B99" s="63" t="b">
        <f>IF(E99="","",IF(E99=Trend!$D$5,COUNT($B$3:B98)+1))</f>
        <v>0</v>
      </c>
      <c r="C99" s="63" t="b">
        <f>IF(E99="","",IF(AN99=Deviation!$E$2,COUNT($C$3:C98)+1))</f>
        <v>0</v>
      </c>
      <c r="D99" s="7">
        <f>IF(E99&lt;&gt;"",SUBTOTAL(3,$E$4:E99),"")</f>
        <v>96</v>
      </c>
      <c r="E99" s="16" t="s">
        <v>265</v>
      </c>
      <c r="F99" s="16" t="s">
        <v>58</v>
      </c>
      <c r="G99" s="16" t="s">
        <v>63</v>
      </c>
      <c r="H99" s="16" t="s">
        <v>23</v>
      </c>
      <c r="I99" s="16">
        <v>53</v>
      </c>
      <c r="J99" s="17"/>
      <c r="K99" s="20" t="s">
        <v>121</v>
      </c>
      <c r="L99" s="17">
        <v>5000</v>
      </c>
      <c r="M99" s="16" t="s">
        <v>25</v>
      </c>
      <c r="N99" s="16" t="s">
        <v>118</v>
      </c>
      <c r="O99" s="7" t="str">
        <f t="shared" si="29"/>
        <v>پیش فاکتور</v>
      </c>
      <c r="P99" s="17">
        <v>5000</v>
      </c>
      <c r="Q99" s="17">
        <v>1900000</v>
      </c>
      <c r="R99" s="8">
        <f t="shared" si="26"/>
        <v>10450000000</v>
      </c>
      <c r="S99" s="18">
        <v>0.1</v>
      </c>
      <c r="T99" s="8">
        <f t="shared" si="27"/>
        <v>2090000</v>
      </c>
      <c r="U99" s="7" t="str">
        <f t="shared" si="28"/>
        <v xml:space="preserve">توافقی </v>
      </c>
      <c r="V99" s="19" t="s">
        <v>2754</v>
      </c>
      <c r="W99" s="16" t="s">
        <v>681</v>
      </c>
      <c r="X99" s="16">
        <v>234</v>
      </c>
      <c r="Y99" s="16" t="s">
        <v>145</v>
      </c>
      <c r="Z99" s="7" t="str">
        <f t="shared" si="17"/>
        <v>تسویه شد</v>
      </c>
      <c r="AA99" s="20" t="s">
        <v>729</v>
      </c>
      <c r="AB99" s="7">
        <f>IF(AA99="","",DATEDIF(VLOOKUP(N99,List!CK:CL,2,0),VLOOKUP(AA99,List!CK:CL,2,0),$AB$2))</f>
        <v>6</v>
      </c>
      <c r="AC99" s="16">
        <v>47</v>
      </c>
      <c r="AD99" s="16">
        <v>51</v>
      </c>
      <c r="AE99" s="17">
        <v>5000</v>
      </c>
      <c r="AF99" s="9" t="str">
        <f t="shared" si="18"/>
        <v>100</v>
      </c>
      <c r="AG99" s="16">
        <v>100</v>
      </c>
      <c r="AH99" s="9">
        <f t="shared" si="19"/>
        <v>100</v>
      </c>
      <c r="AI99" s="9">
        <f t="shared" si="20"/>
        <v>100</v>
      </c>
      <c r="AJ99" s="7">
        <f>IF(E99="","",VLOOKUP(E99,Cover!AF:AG,2,0))</f>
        <v>20</v>
      </c>
      <c r="AK99" s="32" t="str">
        <f t="shared" si="24"/>
        <v>1404/04/19</v>
      </c>
      <c r="AL99" s="178" t="str">
        <f t="shared" si="25"/>
        <v>1404/04</v>
      </c>
      <c r="AM99" s="178">
        <f t="shared" si="22"/>
        <v>0</v>
      </c>
      <c r="AN99" s="178" t="str">
        <f t="shared" si="23"/>
        <v>زودتر از حد انتظار</v>
      </c>
    </row>
    <row r="100" spans="1:40">
      <c r="A100" s="1" t="str">
        <f t="shared" si="21"/>
        <v/>
      </c>
      <c r="B100" s="63" t="b">
        <f>IF(E100="","",IF(E100=Trend!$D$5,COUNT($B$3:B99)+1))</f>
        <v>0</v>
      </c>
      <c r="C100" s="63" t="b">
        <f>IF(E100="","",IF(AN100=Deviation!$E$2,COUNT($C$3:C99)+1))</f>
        <v>0</v>
      </c>
      <c r="D100" s="7">
        <f>IF(E100&lt;&gt;"",SUBTOTAL(3,$E$4:E100),"")</f>
        <v>97</v>
      </c>
      <c r="E100" s="16" t="s">
        <v>270</v>
      </c>
      <c r="F100" s="16" t="s">
        <v>159</v>
      </c>
      <c r="G100" s="16" t="s">
        <v>147</v>
      </c>
      <c r="H100" s="16" t="s">
        <v>23</v>
      </c>
      <c r="I100" s="16">
        <v>90</v>
      </c>
      <c r="J100" s="17"/>
      <c r="K100" s="20">
        <v>45931</v>
      </c>
      <c r="L100" s="17">
        <v>200000</v>
      </c>
      <c r="M100" s="16" t="s">
        <v>155</v>
      </c>
      <c r="N100" s="16" t="s">
        <v>822</v>
      </c>
      <c r="O100" s="7" t="str">
        <f t="shared" si="29"/>
        <v>پیش فاکتور</v>
      </c>
      <c r="P100" s="17">
        <v>200000</v>
      </c>
      <c r="Q100" s="17">
        <v>8140</v>
      </c>
      <c r="R100" s="8">
        <f t="shared" si="26"/>
        <v>1790800000</v>
      </c>
      <c r="S100" s="18">
        <v>0.1</v>
      </c>
      <c r="T100" s="8">
        <f t="shared" si="27"/>
        <v>8954</v>
      </c>
      <c r="U100" s="7" t="str">
        <f t="shared" si="28"/>
        <v xml:space="preserve">توافقی </v>
      </c>
      <c r="V100" s="19" t="s">
        <v>2760</v>
      </c>
      <c r="W100" s="16" t="s">
        <v>835</v>
      </c>
      <c r="X100" s="16">
        <v>582</v>
      </c>
      <c r="Y100" s="16" t="s">
        <v>835</v>
      </c>
      <c r="Z100" s="7" t="str">
        <f t="shared" si="17"/>
        <v>تسویه شد</v>
      </c>
      <c r="AA100" s="20" t="s">
        <v>838</v>
      </c>
      <c r="AB100" s="7">
        <f>IF(AA100="","",DATEDIF(VLOOKUP(N100,List!CK:CL,2,0),VLOOKUP(AA100,List!CK:CL,2,0),$AB$2))</f>
        <v>16</v>
      </c>
      <c r="AC100" s="16">
        <v>590</v>
      </c>
      <c r="AD100" s="16">
        <v>590</v>
      </c>
      <c r="AE100" s="17">
        <v>200000</v>
      </c>
      <c r="AF100" s="9" t="str">
        <f t="shared" si="18"/>
        <v>100</v>
      </c>
      <c r="AG100" s="16">
        <v>100</v>
      </c>
      <c r="AH100" s="9">
        <f t="shared" si="19"/>
        <v>100</v>
      </c>
      <c r="AI100" s="9">
        <f t="shared" si="20"/>
        <v>100</v>
      </c>
      <c r="AJ100" s="7">
        <f>IF(E100="","",VLOOKUP(E100,Cover!AF:AG,2,0))</f>
        <v>20</v>
      </c>
      <c r="AK100" s="32" t="str">
        <f t="shared" si="24"/>
        <v>1404/08/05</v>
      </c>
      <c r="AL100" s="178" t="str">
        <f t="shared" si="25"/>
        <v>1404/08</v>
      </c>
      <c r="AM100" s="178">
        <f t="shared" si="22"/>
        <v>0</v>
      </c>
      <c r="AN100" s="178" t="str">
        <f t="shared" si="23"/>
        <v>زودتر از حد انتظار</v>
      </c>
    </row>
    <row r="101" spans="1:40">
      <c r="A101" s="1" t="str">
        <f t="shared" si="21"/>
        <v/>
      </c>
      <c r="B101" s="63" t="b">
        <f>IF(E101="","",IF(E101=Trend!$D$5,COUNT($B$3:B100)+1))</f>
        <v>0</v>
      </c>
      <c r="C101" s="63" t="b">
        <f>IF(E101="","",IF(AN101=Deviation!$E$2,COUNT($C$3:C100)+1))</f>
        <v>0</v>
      </c>
      <c r="D101" s="7">
        <f>IF(E101&lt;&gt;"",SUBTOTAL(3,$E$4:E101),"")</f>
        <v>98</v>
      </c>
      <c r="E101" s="16" t="s">
        <v>194</v>
      </c>
      <c r="F101" s="16" t="s">
        <v>44</v>
      </c>
      <c r="G101" s="16" t="s">
        <v>63</v>
      </c>
      <c r="H101" s="16" t="s">
        <v>23</v>
      </c>
      <c r="I101" s="16">
        <v>90</v>
      </c>
      <c r="J101" s="17"/>
      <c r="K101" s="20">
        <v>45931</v>
      </c>
      <c r="L101" s="17">
        <v>3070</v>
      </c>
      <c r="M101" s="16" t="s">
        <v>25</v>
      </c>
      <c r="N101" s="16" t="s">
        <v>812</v>
      </c>
      <c r="O101" s="7" t="str">
        <f t="shared" si="29"/>
        <v>پیش فاکتور</v>
      </c>
      <c r="P101" s="17">
        <v>3070</v>
      </c>
      <c r="Q101" s="17">
        <v>1300000</v>
      </c>
      <c r="R101" s="8">
        <f t="shared" si="26"/>
        <v>4390100000</v>
      </c>
      <c r="S101" s="18">
        <v>0.1</v>
      </c>
      <c r="T101" s="8">
        <f t="shared" si="27"/>
        <v>1430000</v>
      </c>
      <c r="U101" s="7" t="str">
        <f t="shared" si="28"/>
        <v xml:space="preserve">توافقی </v>
      </c>
      <c r="V101" s="19" t="s">
        <v>2761</v>
      </c>
      <c r="W101" s="16" t="s">
        <v>814</v>
      </c>
      <c r="X101" s="16">
        <v>543</v>
      </c>
      <c r="Y101" s="16" t="s">
        <v>822</v>
      </c>
      <c r="Z101" s="7" t="str">
        <f t="shared" si="17"/>
        <v>تسویه شد</v>
      </c>
      <c r="AA101" s="20" t="s">
        <v>815</v>
      </c>
      <c r="AB101" s="7">
        <f>IF(AA101="","",DATEDIF(VLOOKUP(N101,List!CK:CL,2,0),VLOOKUP(AA101,List!CK:CL,2,0),$AB$2))</f>
        <v>3</v>
      </c>
      <c r="AC101" s="16">
        <v>99</v>
      </c>
      <c r="AD101" s="16">
        <v>99</v>
      </c>
      <c r="AE101" s="17">
        <v>3070</v>
      </c>
      <c r="AF101" s="9" t="str">
        <f t="shared" si="18"/>
        <v>100</v>
      </c>
      <c r="AG101" s="16">
        <v>100</v>
      </c>
      <c r="AH101" s="9">
        <f t="shared" si="19"/>
        <v>100</v>
      </c>
      <c r="AI101" s="9">
        <f t="shared" si="20"/>
        <v>100</v>
      </c>
      <c r="AJ101" s="7">
        <f>IF(E101="","",VLOOKUP(E101,Cover!AF:AG,2,0))</f>
        <v>35</v>
      </c>
      <c r="AK101" s="32" t="str">
        <f t="shared" si="24"/>
        <v>1404/07/25</v>
      </c>
      <c r="AL101" s="178" t="str">
        <f t="shared" si="25"/>
        <v>1404/07</v>
      </c>
      <c r="AM101" s="178">
        <f t="shared" si="22"/>
        <v>0</v>
      </c>
      <c r="AN101" s="178" t="str">
        <f t="shared" si="23"/>
        <v>زودتر از حد انتظار</v>
      </c>
    </row>
    <row r="102" spans="1:40">
      <c r="A102" s="1" t="str">
        <f t="shared" si="21"/>
        <v/>
      </c>
      <c r="B102" s="63" t="b">
        <f>IF(E102="","",IF(E102=Trend!$D$5,COUNT($B$3:B101)+1))</f>
        <v>0</v>
      </c>
      <c r="C102" s="63" t="b">
        <f>IF(E102="","",IF(AN102=Deviation!$E$2,COUNT($C$3:C101)+1))</f>
        <v>0</v>
      </c>
      <c r="D102" s="7">
        <f>IF(E102&lt;&gt;"",SUBTOTAL(3,$E$4:E102),"")</f>
        <v>99</v>
      </c>
      <c r="E102" s="16" t="s">
        <v>28</v>
      </c>
      <c r="F102" s="16" t="s">
        <v>2572</v>
      </c>
      <c r="G102" s="16" t="s">
        <v>36</v>
      </c>
      <c r="H102" s="16" t="s">
        <v>24</v>
      </c>
      <c r="I102" s="16">
        <v>94</v>
      </c>
      <c r="J102" s="17"/>
      <c r="K102" s="20" t="s">
        <v>797</v>
      </c>
      <c r="L102" s="17">
        <v>21000</v>
      </c>
      <c r="M102" s="16" t="s">
        <v>25</v>
      </c>
      <c r="N102" s="16" t="s">
        <v>818</v>
      </c>
      <c r="O102" s="7" t="str">
        <f t="shared" si="29"/>
        <v>پیش فاکتور</v>
      </c>
      <c r="P102" s="17">
        <v>21000</v>
      </c>
      <c r="Q102" s="17">
        <v>1242600</v>
      </c>
      <c r="R102" s="8">
        <f t="shared" si="26"/>
        <v>28704060000</v>
      </c>
      <c r="S102" s="18">
        <v>0.1</v>
      </c>
      <c r="T102" s="8">
        <f t="shared" si="27"/>
        <v>1366860</v>
      </c>
      <c r="U102" s="7" t="str">
        <f t="shared" si="28"/>
        <v xml:space="preserve">توافقی </v>
      </c>
      <c r="V102" s="19" t="s">
        <v>2762</v>
      </c>
      <c r="W102" s="16" t="s">
        <v>816</v>
      </c>
      <c r="X102" s="16">
        <v>587</v>
      </c>
      <c r="Y102" s="16" t="s">
        <v>836</v>
      </c>
      <c r="Z102" s="7" t="str">
        <f t="shared" si="17"/>
        <v>تسویه شد</v>
      </c>
      <c r="AA102" s="20" t="s">
        <v>829</v>
      </c>
      <c r="AB102" s="7">
        <f>IF(AA102="","",DATEDIF(VLOOKUP(N102,List!CK:CL,2,0),VLOOKUP(AA102,List!CK:CL,2,0),$AB$2))</f>
        <v>11</v>
      </c>
      <c r="AC102" s="16">
        <v>112</v>
      </c>
      <c r="AD102" s="16">
        <v>112</v>
      </c>
      <c r="AE102" s="17">
        <v>20311</v>
      </c>
      <c r="AF102" s="9">
        <f t="shared" si="18"/>
        <v>96.719047619047615</v>
      </c>
      <c r="AG102" s="16">
        <v>100</v>
      </c>
      <c r="AH102" s="9">
        <f t="shared" si="19"/>
        <v>100</v>
      </c>
      <c r="AI102" s="9">
        <f t="shared" si="20"/>
        <v>98.906349206349205</v>
      </c>
      <c r="AJ102" s="7">
        <f>IF(E102="","",VLOOKUP(E102,Cover!AF:AG,2,0))</f>
        <v>25</v>
      </c>
      <c r="AK102" s="32" t="str">
        <f t="shared" si="24"/>
        <v>1404/08/01</v>
      </c>
      <c r="AL102" s="178" t="str">
        <f t="shared" si="25"/>
        <v>1404/08</v>
      </c>
      <c r="AM102" s="178">
        <f t="shared" si="22"/>
        <v>0</v>
      </c>
      <c r="AN102" s="178" t="str">
        <f t="shared" si="23"/>
        <v>زودتر از حد انتظار</v>
      </c>
    </row>
    <row r="103" spans="1:40">
      <c r="A103" s="1" t="str">
        <f t="shared" si="21"/>
        <v/>
      </c>
      <c r="B103" s="63" t="b">
        <f>IF(E103="","",IF(E103=Trend!$D$5,COUNT($B$3:B102)+1))</f>
        <v>0</v>
      </c>
      <c r="C103" s="63" t="b">
        <f>IF(E103="","",IF(AN103=Deviation!$E$2,COUNT($C$3:C102)+1))</f>
        <v>0</v>
      </c>
      <c r="D103" s="7">
        <f>IF(E103&lt;&gt;"",SUBTOTAL(3,$E$4:E103),"")</f>
        <v>100</v>
      </c>
      <c r="E103" s="16" t="s">
        <v>194</v>
      </c>
      <c r="F103" s="16" t="s">
        <v>44</v>
      </c>
      <c r="G103" s="16" t="s">
        <v>63</v>
      </c>
      <c r="H103" s="16" t="s">
        <v>23</v>
      </c>
      <c r="I103" s="16">
        <v>28</v>
      </c>
      <c r="J103" s="17"/>
      <c r="K103" s="20">
        <v>45791</v>
      </c>
      <c r="L103" s="17">
        <v>4726</v>
      </c>
      <c r="M103" s="16" t="s">
        <v>25</v>
      </c>
      <c r="N103" s="16" t="s">
        <v>96</v>
      </c>
      <c r="O103" s="7" t="str">
        <f t="shared" si="29"/>
        <v>پیش فاکتور</v>
      </c>
      <c r="P103" s="17">
        <v>4726</v>
      </c>
      <c r="Q103" s="17">
        <v>1160000</v>
      </c>
      <c r="R103" s="8">
        <f t="shared" si="26"/>
        <v>6030376000</v>
      </c>
      <c r="S103" s="18">
        <v>0.1</v>
      </c>
      <c r="T103" s="8">
        <f t="shared" si="27"/>
        <v>1276000</v>
      </c>
      <c r="U103" s="7" t="str">
        <f t="shared" si="28"/>
        <v xml:space="preserve">توافقی </v>
      </c>
      <c r="V103" s="19" t="s">
        <v>2763</v>
      </c>
      <c r="W103" s="16" t="s">
        <v>145</v>
      </c>
      <c r="X103" s="16">
        <v>232</v>
      </c>
      <c r="Y103" s="16" t="s">
        <v>145</v>
      </c>
      <c r="Z103" s="7" t="str">
        <f t="shared" si="17"/>
        <v>تسویه شد</v>
      </c>
      <c r="AA103" s="20" t="s">
        <v>121</v>
      </c>
      <c r="AB103" s="7">
        <f>IF(AA103="","",DATEDIF(VLOOKUP(N103,List!CK:CL,2,0),VLOOKUP(AA103,List!CK:CL,2,0),$AB$2))</f>
        <v>13</v>
      </c>
      <c r="AC103" s="16">
        <v>50</v>
      </c>
      <c r="AD103" s="16">
        <v>50</v>
      </c>
      <c r="AE103" s="17">
        <v>4726</v>
      </c>
      <c r="AF103" s="9" t="str">
        <f t="shared" si="18"/>
        <v>100</v>
      </c>
      <c r="AG103" s="16">
        <v>100</v>
      </c>
      <c r="AH103" s="9">
        <f t="shared" si="19"/>
        <v>100</v>
      </c>
      <c r="AI103" s="9">
        <f t="shared" si="20"/>
        <v>100</v>
      </c>
      <c r="AJ103" s="7">
        <f>IF(E103="","",VLOOKUP(E103,Cover!AF:AG,2,0))</f>
        <v>35</v>
      </c>
      <c r="AK103" s="32" t="str">
        <f t="shared" si="24"/>
        <v>1404/04/10</v>
      </c>
      <c r="AL103" s="178" t="str">
        <f t="shared" si="25"/>
        <v>1404/04</v>
      </c>
      <c r="AM103" s="178">
        <f t="shared" si="22"/>
        <v>0</v>
      </c>
      <c r="AN103" s="178" t="str">
        <f t="shared" si="23"/>
        <v>زودتر از حد انتظار</v>
      </c>
    </row>
    <row r="104" spans="1:40">
      <c r="A104" s="1" t="str">
        <f t="shared" si="21"/>
        <v/>
      </c>
      <c r="B104" s="63" t="b">
        <f>IF(E104="","",IF(E104=Trend!$D$5,COUNT($B$3:B103)+1))</f>
        <v>0</v>
      </c>
      <c r="C104" s="63" t="b">
        <f>IF(E104="","",IF(AN104=Deviation!$E$2,COUNT($C$3:C103)+1))</f>
        <v>0</v>
      </c>
      <c r="D104" s="7">
        <f>IF(E104&lt;&gt;"",SUBTOTAL(3,$E$4:E104),"")</f>
        <v>101</v>
      </c>
      <c r="E104" s="16" t="s">
        <v>106</v>
      </c>
      <c r="F104" s="16" t="s">
        <v>152</v>
      </c>
      <c r="G104" s="16" t="s">
        <v>63</v>
      </c>
      <c r="H104" s="16" t="s">
        <v>50</v>
      </c>
      <c r="I104" s="16">
        <v>102</v>
      </c>
      <c r="J104" s="17">
        <v>73974724</v>
      </c>
      <c r="K104" s="20" t="s">
        <v>813</v>
      </c>
      <c r="L104" s="17">
        <v>24000</v>
      </c>
      <c r="M104" s="16" t="s">
        <v>25</v>
      </c>
      <c r="N104" s="16" t="s">
        <v>829</v>
      </c>
      <c r="O104" s="7" t="str">
        <f t="shared" si="29"/>
        <v>پیش فاکتور</v>
      </c>
      <c r="P104" s="17">
        <v>24000</v>
      </c>
      <c r="Q104" s="17">
        <v>805099</v>
      </c>
      <c r="R104" s="8">
        <f t="shared" si="26"/>
        <v>21328588324</v>
      </c>
      <c r="S104" s="18">
        <v>0.1</v>
      </c>
      <c r="T104" s="8">
        <f t="shared" si="27"/>
        <v>888691.18016666663</v>
      </c>
      <c r="U104" s="7" t="str">
        <f t="shared" si="28"/>
        <v xml:space="preserve">توافقی </v>
      </c>
      <c r="V104" s="19" t="s">
        <v>2768</v>
      </c>
      <c r="W104" s="16" t="s">
        <v>831</v>
      </c>
      <c r="X104" s="16">
        <v>576</v>
      </c>
      <c r="Y104" s="16" t="s">
        <v>831</v>
      </c>
      <c r="Z104" s="7" t="str">
        <f t="shared" si="17"/>
        <v>تسویه شد</v>
      </c>
      <c r="AA104" s="20" t="s">
        <v>844</v>
      </c>
      <c r="AB104" s="7">
        <f>IF(AA104="","",DATEDIF(VLOOKUP(N104,List!CK:CL,2,0),VLOOKUP(AA104,List!CK:CL,2,0),$AB$2))</f>
        <v>15</v>
      </c>
      <c r="AC104" s="16">
        <v>120</v>
      </c>
      <c r="AD104" s="16">
        <v>120</v>
      </c>
      <c r="AE104" s="17">
        <v>24070</v>
      </c>
      <c r="AF104" s="9" t="str">
        <f t="shared" si="18"/>
        <v>100</v>
      </c>
      <c r="AG104" s="16">
        <v>100</v>
      </c>
      <c r="AH104" s="9">
        <f t="shared" si="19"/>
        <v>100</v>
      </c>
      <c r="AI104" s="9">
        <f t="shared" si="20"/>
        <v>100</v>
      </c>
      <c r="AJ104" s="7">
        <f>IF(E104="","",VLOOKUP(E104,Cover!AF:AG,2,0))</f>
        <v>30</v>
      </c>
      <c r="AK104" s="32" t="str">
        <f t="shared" si="24"/>
        <v>1404/08/12</v>
      </c>
      <c r="AL104" s="178" t="str">
        <f t="shared" si="25"/>
        <v>1404/08</v>
      </c>
      <c r="AM104" s="178">
        <f t="shared" si="22"/>
        <v>0</v>
      </c>
      <c r="AN104" s="178" t="str">
        <f t="shared" si="23"/>
        <v>زودتر از حد انتظار</v>
      </c>
    </row>
    <row r="105" spans="1:40">
      <c r="A105" s="1" t="str">
        <f t="shared" si="21"/>
        <v/>
      </c>
      <c r="B105" s="63" t="b">
        <f>IF(E105="","",IF(E105=Trend!$D$5,COUNT($B$3:B104)+1))</f>
        <v>0</v>
      </c>
      <c r="C105" s="63" t="b">
        <f>IF(E105="","",IF(AN105=Deviation!$E$2,COUNT($C$3:C104)+1))</f>
        <v>0</v>
      </c>
      <c r="D105" s="7">
        <f>IF(E105&lt;&gt;"",SUBTOTAL(3,$E$4:E105),"")</f>
        <v>102</v>
      </c>
      <c r="E105" s="16" t="s">
        <v>266</v>
      </c>
      <c r="F105" s="16" t="s">
        <v>59</v>
      </c>
      <c r="G105" s="16" t="s">
        <v>151</v>
      </c>
      <c r="H105" s="16" t="s">
        <v>23</v>
      </c>
      <c r="I105" s="16">
        <v>102</v>
      </c>
      <c r="J105" s="17"/>
      <c r="K105" s="20" t="s">
        <v>813</v>
      </c>
      <c r="L105" s="17">
        <v>20560</v>
      </c>
      <c r="M105" s="16" t="s">
        <v>25</v>
      </c>
      <c r="N105" s="16" t="s">
        <v>817</v>
      </c>
      <c r="O105" s="7" t="str">
        <f t="shared" si="29"/>
        <v>پیش فاکتور</v>
      </c>
      <c r="P105" s="17">
        <v>20560</v>
      </c>
      <c r="Q105" s="17">
        <v>49000</v>
      </c>
      <c r="R105" s="8">
        <f t="shared" si="26"/>
        <v>1108184000</v>
      </c>
      <c r="S105" s="18">
        <v>0.1</v>
      </c>
      <c r="T105" s="8">
        <f t="shared" si="27"/>
        <v>53900</v>
      </c>
      <c r="U105" s="7" t="str">
        <f t="shared" si="28"/>
        <v xml:space="preserve">توافقی </v>
      </c>
      <c r="V105" s="19" t="s">
        <v>2769</v>
      </c>
      <c r="W105" s="16" t="s">
        <v>819</v>
      </c>
      <c r="X105" s="16">
        <v>603</v>
      </c>
      <c r="Y105" s="16" t="s">
        <v>842</v>
      </c>
      <c r="Z105" s="7" t="str">
        <f t="shared" si="17"/>
        <v>تسویه شد</v>
      </c>
      <c r="AA105" s="20" t="s">
        <v>820</v>
      </c>
      <c r="AB105" s="7">
        <f>IF(AA105="","",DATEDIF(VLOOKUP(N105,List!CK:CL,2,0),VLOOKUP(AA105,List!CK:CL,2,0),$AB$2))</f>
        <v>3</v>
      </c>
      <c r="AC105" s="16">
        <v>108</v>
      </c>
      <c r="AD105" s="16">
        <v>108</v>
      </c>
      <c r="AE105" s="17">
        <v>20560</v>
      </c>
      <c r="AF105" s="9" t="str">
        <f t="shared" si="18"/>
        <v>100</v>
      </c>
      <c r="AG105" s="16">
        <v>100</v>
      </c>
      <c r="AH105" s="9">
        <f t="shared" si="19"/>
        <v>100</v>
      </c>
      <c r="AI105" s="9">
        <f t="shared" si="20"/>
        <v>100</v>
      </c>
      <c r="AJ105" s="7">
        <f>IF(E105="","",VLOOKUP(E105,Cover!AF:AG,2,0))</f>
        <v>7</v>
      </c>
      <c r="AK105" s="32" t="str">
        <f t="shared" si="24"/>
        <v>1404/07/30</v>
      </c>
      <c r="AL105" s="178" t="str">
        <f t="shared" si="25"/>
        <v>1404/07</v>
      </c>
      <c r="AM105" s="178">
        <f t="shared" si="22"/>
        <v>0</v>
      </c>
      <c r="AN105" s="178" t="str">
        <f t="shared" si="23"/>
        <v>زودتر از حد انتظار</v>
      </c>
    </row>
    <row r="106" spans="1:40">
      <c r="A106" s="1" t="str">
        <f t="shared" si="21"/>
        <v/>
      </c>
      <c r="B106" s="63" t="b">
        <f>IF(E106="","",IF(E106=Trend!$D$5,COUNT($B$3:B105)+1))</f>
        <v>0</v>
      </c>
      <c r="C106" s="63" t="b">
        <f>IF(E106="","",IF(AN106=Deviation!$E$2,COUNT($C$3:C105)+1))</f>
        <v>0</v>
      </c>
      <c r="D106" s="7">
        <f>IF(E106&lt;&gt;"",SUBTOTAL(3,$E$4:E106),"")</f>
        <v>103</v>
      </c>
      <c r="E106" s="16" t="s">
        <v>266</v>
      </c>
      <c r="F106" s="16" t="s">
        <v>59</v>
      </c>
      <c r="G106" s="16" t="s">
        <v>151</v>
      </c>
      <c r="H106" s="16" t="s">
        <v>23</v>
      </c>
      <c r="I106" s="16">
        <v>102</v>
      </c>
      <c r="J106" s="17"/>
      <c r="K106" s="20" t="s">
        <v>813</v>
      </c>
      <c r="L106" s="17">
        <v>20650</v>
      </c>
      <c r="M106" s="16" t="s">
        <v>25</v>
      </c>
      <c r="N106" s="16" t="s">
        <v>817</v>
      </c>
      <c r="O106" s="7" t="str">
        <f t="shared" si="29"/>
        <v>پیش فاکتور</v>
      </c>
      <c r="P106" s="17">
        <v>20650</v>
      </c>
      <c r="Q106" s="17">
        <v>49000</v>
      </c>
      <c r="R106" s="8">
        <f t="shared" si="26"/>
        <v>1113035000</v>
      </c>
      <c r="S106" s="18">
        <v>0.1</v>
      </c>
      <c r="T106" s="8">
        <f t="shared" si="27"/>
        <v>53900</v>
      </c>
      <c r="U106" s="7" t="str">
        <f t="shared" si="28"/>
        <v xml:space="preserve">توافقی </v>
      </c>
      <c r="V106" s="19" t="s">
        <v>2770</v>
      </c>
      <c r="W106" s="16" t="s">
        <v>822</v>
      </c>
      <c r="X106" s="16">
        <v>604</v>
      </c>
      <c r="Y106" s="16" t="s">
        <v>842</v>
      </c>
      <c r="Z106" s="7" t="str">
        <f t="shared" si="17"/>
        <v>تسویه شد</v>
      </c>
      <c r="AA106" s="20" t="s">
        <v>823</v>
      </c>
      <c r="AB106" s="7">
        <f>IF(AA106="","",DATEDIF(VLOOKUP(N106,List!CK:CL,2,0),VLOOKUP(AA106,List!CK:CL,2,0),$AB$2))</f>
        <v>6</v>
      </c>
      <c r="AC106" s="16">
        <v>109</v>
      </c>
      <c r="AD106" s="16">
        <v>109</v>
      </c>
      <c r="AE106" s="17">
        <v>20650</v>
      </c>
      <c r="AF106" s="9" t="str">
        <f t="shared" si="18"/>
        <v>100</v>
      </c>
      <c r="AG106" s="16">
        <v>100</v>
      </c>
      <c r="AH106" s="9">
        <f t="shared" si="19"/>
        <v>100</v>
      </c>
      <c r="AI106" s="9">
        <f t="shared" si="20"/>
        <v>100</v>
      </c>
      <c r="AJ106" s="7">
        <f>IF(E106="","",VLOOKUP(E106,Cover!AF:AG,2,0))</f>
        <v>7</v>
      </c>
      <c r="AK106" s="32" t="str">
        <f t="shared" si="24"/>
        <v>1404/07/30</v>
      </c>
      <c r="AL106" s="178" t="str">
        <f t="shared" si="25"/>
        <v>1404/07</v>
      </c>
      <c r="AM106" s="178">
        <f t="shared" si="22"/>
        <v>0</v>
      </c>
      <c r="AN106" s="178" t="str">
        <f t="shared" si="23"/>
        <v>زودتر از حد انتظار</v>
      </c>
    </row>
    <row r="107" spans="1:40">
      <c r="A107" s="1" t="str">
        <f t="shared" si="21"/>
        <v/>
      </c>
      <c r="B107" s="63" t="b">
        <f>IF(E107="","",IF(E107=Trend!$D$5,COUNT($B$3:B106)+1))</f>
        <v>0</v>
      </c>
      <c r="C107" s="63">
        <f>IF(E107="","",IF(AN107=Deviation!$E$2,COUNT($C$3:C106)+1))</f>
        <v>1</v>
      </c>
      <c r="D107" s="7">
        <f>IF(E107&lt;&gt;"",SUBTOTAL(3,$E$4:E107),"")</f>
        <v>104</v>
      </c>
      <c r="E107" s="16" t="s">
        <v>266</v>
      </c>
      <c r="F107" s="16" t="s">
        <v>59</v>
      </c>
      <c r="G107" s="16" t="s">
        <v>151</v>
      </c>
      <c r="H107" s="16" t="s">
        <v>23</v>
      </c>
      <c r="I107" s="16">
        <v>102</v>
      </c>
      <c r="J107" s="17"/>
      <c r="K107" s="20" t="s">
        <v>813</v>
      </c>
      <c r="L107" s="17">
        <v>20580</v>
      </c>
      <c r="M107" s="16" t="s">
        <v>25</v>
      </c>
      <c r="N107" s="16" t="s">
        <v>821</v>
      </c>
      <c r="O107" s="7" t="str">
        <f t="shared" si="29"/>
        <v>پیش فاکتور</v>
      </c>
      <c r="P107" s="17">
        <v>20580</v>
      </c>
      <c r="Q107" s="17">
        <v>49000</v>
      </c>
      <c r="R107" s="8">
        <f t="shared" si="26"/>
        <v>1109262000</v>
      </c>
      <c r="S107" s="18">
        <v>0.1</v>
      </c>
      <c r="T107" s="8">
        <f t="shared" si="27"/>
        <v>53900</v>
      </c>
      <c r="U107" s="7" t="str">
        <f t="shared" si="28"/>
        <v xml:space="preserve">توافقی </v>
      </c>
      <c r="V107" s="19" t="s">
        <v>2771</v>
      </c>
      <c r="W107" s="16" t="s">
        <v>828</v>
      </c>
      <c r="X107" s="16">
        <v>605</v>
      </c>
      <c r="Y107" s="16" t="s">
        <v>842</v>
      </c>
      <c r="Z107" s="7" t="str">
        <f t="shared" si="17"/>
        <v>تسویه شد</v>
      </c>
      <c r="AA107" s="20" t="s">
        <v>829</v>
      </c>
      <c r="AB107" s="7">
        <f>IF(AA107="","",DATEDIF(VLOOKUP(N107,List!CK:CL,2,0),VLOOKUP(AA107,List!CK:CL,2,0),$AB$2))</f>
        <v>8</v>
      </c>
      <c r="AC107" s="16">
        <v>110</v>
      </c>
      <c r="AD107" s="16">
        <v>110</v>
      </c>
      <c r="AE107" s="17">
        <v>20580</v>
      </c>
      <c r="AF107" s="9" t="str">
        <f t="shared" si="18"/>
        <v>100</v>
      </c>
      <c r="AG107" s="16">
        <v>100</v>
      </c>
      <c r="AH107" s="9">
        <f t="shared" si="19"/>
        <v>87.5</v>
      </c>
      <c r="AI107" s="9">
        <f t="shared" si="20"/>
        <v>93.75</v>
      </c>
      <c r="AJ107" s="7">
        <f>IF(E107="","",VLOOKUP(E107,Cover!AF:AG,2,0))</f>
        <v>7</v>
      </c>
      <c r="AK107" s="32" t="str">
        <f t="shared" si="24"/>
        <v>1404/08/04</v>
      </c>
      <c r="AL107" s="178" t="str">
        <f t="shared" si="25"/>
        <v>1404/08</v>
      </c>
      <c r="AM107" s="178">
        <f t="shared" si="22"/>
        <v>14.285714285714285</v>
      </c>
      <c r="AN107" s="178" t="str">
        <f t="shared" si="23"/>
        <v>دیرتر از حد انتظار</v>
      </c>
    </row>
    <row r="108" spans="1:40">
      <c r="A108" s="1" t="str">
        <f t="shared" si="21"/>
        <v/>
      </c>
      <c r="B108" s="63" t="b">
        <f>IF(E108="","",IF(E108=Trend!$D$5,COUNT($B$3:B107)+1))</f>
        <v>0</v>
      </c>
      <c r="C108" s="63" t="b">
        <f>IF(E108="","",IF(AN108=Deviation!$E$2,COUNT($C$3:C107)+1))</f>
        <v>0</v>
      </c>
      <c r="D108" s="7">
        <f>IF(E108&lt;&gt;"",SUBTOTAL(3,$E$4:E108),"")</f>
        <v>105</v>
      </c>
      <c r="E108" s="16" t="s">
        <v>266</v>
      </c>
      <c r="F108" s="16" t="s">
        <v>59</v>
      </c>
      <c r="G108" s="16" t="s">
        <v>151</v>
      </c>
      <c r="H108" s="16" t="s">
        <v>23</v>
      </c>
      <c r="I108" s="16">
        <v>102</v>
      </c>
      <c r="J108" s="17"/>
      <c r="K108" s="20" t="s">
        <v>813</v>
      </c>
      <c r="L108" s="17">
        <v>20740</v>
      </c>
      <c r="M108" s="16" t="s">
        <v>25</v>
      </c>
      <c r="N108" s="16" t="s">
        <v>829</v>
      </c>
      <c r="O108" s="7" t="str">
        <f t="shared" si="29"/>
        <v>پیش فاکتور</v>
      </c>
      <c r="P108" s="17">
        <v>20740</v>
      </c>
      <c r="Q108" s="17">
        <v>49000</v>
      </c>
      <c r="R108" s="8">
        <f t="shared" si="26"/>
        <v>1117886000</v>
      </c>
      <c r="S108" s="18">
        <v>0.1</v>
      </c>
      <c r="T108" s="8">
        <f t="shared" si="27"/>
        <v>53900</v>
      </c>
      <c r="U108" s="7" t="str">
        <f t="shared" si="28"/>
        <v xml:space="preserve">توافقی </v>
      </c>
      <c r="V108" s="19" t="s">
        <v>2767</v>
      </c>
      <c r="W108" s="16" t="s">
        <v>833</v>
      </c>
      <c r="X108" s="16">
        <v>607</v>
      </c>
      <c r="Y108" s="16" t="s">
        <v>815</v>
      </c>
      <c r="Z108" s="7" t="str">
        <f t="shared" si="17"/>
        <v>تسویه شد</v>
      </c>
      <c r="AA108" s="20" t="s">
        <v>834</v>
      </c>
      <c r="AB108" s="7">
        <f>IF(AA108="","",DATEDIF(VLOOKUP(N108,List!CK:CL,2,0),VLOOKUP(AA108,List!CK:CL,2,0),$AB$2))</f>
        <v>5</v>
      </c>
      <c r="AC108" s="16">
        <v>114</v>
      </c>
      <c r="AD108" s="16">
        <v>114</v>
      </c>
      <c r="AE108" s="17">
        <v>20740</v>
      </c>
      <c r="AF108" s="9" t="str">
        <f t="shared" si="18"/>
        <v>100</v>
      </c>
      <c r="AG108" s="16">
        <v>100</v>
      </c>
      <c r="AH108" s="9">
        <f t="shared" si="19"/>
        <v>100</v>
      </c>
      <c r="AI108" s="9">
        <f t="shared" si="20"/>
        <v>100</v>
      </c>
      <c r="AJ108" s="7">
        <f>IF(E108="","",VLOOKUP(E108,Cover!AF:AG,2,0))</f>
        <v>7</v>
      </c>
      <c r="AK108" s="32" t="str">
        <f t="shared" si="24"/>
        <v>1404/08/12</v>
      </c>
      <c r="AL108" s="178" t="str">
        <f t="shared" si="25"/>
        <v>1404/08</v>
      </c>
      <c r="AM108" s="178">
        <f t="shared" si="22"/>
        <v>0</v>
      </c>
      <c r="AN108" s="178" t="str">
        <f t="shared" si="23"/>
        <v>زودتر از حد انتظار</v>
      </c>
    </row>
    <row r="109" spans="1:40">
      <c r="A109" s="1" t="str">
        <f t="shared" si="21"/>
        <v/>
      </c>
      <c r="B109" s="63" t="b">
        <f>IF(E109="","",IF(E109=Trend!$D$5,COUNT($B$3:B108)+1))</f>
        <v>0</v>
      </c>
      <c r="C109" s="63" t="b">
        <f>IF(E109="","",IF(AN109=Deviation!$E$2,COUNT($C$3:C108)+1))</f>
        <v>0</v>
      </c>
      <c r="D109" s="7">
        <f>IF(E109&lt;&gt;"",SUBTOTAL(3,$E$4:E109),"")</f>
        <v>106</v>
      </c>
      <c r="E109" s="16" t="s">
        <v>107</v>
      </c>
      <c r="F109" s="16" t="s">
        <v>102</v>
      </c>
      <c r="G109" s="16" t="s">
        <v>63</v>
      </c>
      <c r="H109" s="16" t="s">
        <v>23</v>
      </c>
      <c r="I109" s="16">
        <v>102</v>
      </c>
      <c r="J109" s="17">
        <v>61091054</v>
      </c>
      <c r="K109" s="20" t="s">
        <v>813</v>
      </c>
      <c r="L109" s="17">
        <v>11000</v>
      </c>
      <c r="M109" s="16" t="s">
        <v>25</v>
      </c>
      <c r="N109" s="16" t="s">
        <v>817</v>
      </c>
      <c r="O109" s="7" t="str">
        <f t="shared" si="29"/>
        <v>پیش فاکتور</v>
      </c>
      <c r="P109" s="17">
        <v>11000</v>
      </c>
      <c r="Q109" s="17">
        <v>853699</v>
      </c>
      <c r="R109" s="8">
        <f t="shared" si="26"/>
        <v>10390848954</v>
      </c>
      <c r="S109" s="18">
        <v>0.1</v>
      </c>
      <c r="T109" s="8">
        <f t="shared" si="27"/>
        <v>944622.63218181813</v>
      </c>
      <c r="U109" s="7" t="str">
        <f t="shared" si="28"/>
        <v xml:space="preserve">توافقی </v>
      </c>
      <c r="V109" s="19" t="s">
        <v>2772</v>
      </c>
      <c r="W109" s="16" t="s">
        <v>828</v>
      </c>
      <c r="X109" s="16">
        <v>568</v>
      </c>
      <c r="Y109" s="16" t="s">
        <v>829</v>
      </c>
      <c r="Z109" s="7" t="str">
        <f t="shared" si="17"/>
        <v>تسویه شد</v>
      </c>
      <c r="AA109" s="20" t="s">
        <v>843</v>
      </c>
      <c r="AB109" s="7">
        <f>IF(AA109="","",DATEDIF(VLOOKUP(N109,List!CK:CL,2,0),VLOOKUP(AA109,List!CK:CL,2,0),$AB$2))</f>
        <v>26</v>
      </c>
      <c r="AC109" s="16">
        <v>121</v>
      </c>
      <c r="AD109" s="16">
        <v>121</v>
      </c>
      <c r="AE109" s="17">
        <v>11000</v>
      </c>
      <c r="AF109" s="9" t="str">
        <f t="shared" si="18"/>
        <v>100</v>
      </c>
      <c r="AG109" s="16">
        <v>100</v>
      </c>
      <c r="AH109" s="9">
        <f t="shared" si="19"/>
        <v>100</v>
      </c>
      <c r="AI109" s="9">
        <f t="shared" si="20"/>
        <v>100</v>
      </c>
      <c r="AJ109" s="7">
        <f>IF(E109="","",VLOOKUP(E109,Cover!AF:AG,2,0))</f>
        <v>30</v>
      </c>
      <c r="AK109" s="32" t="str">
        <f t="shared" si="24"/>
        <v>1404/07/30</v>
      </c>
      <c r="AL109" s="178" t="str">
        <f t="shared" si="25"/>
        <v>1404/07</v>
      </c>
      <c r="AM109" s="178">
        <f t="shared" si="22"/>
        <v>0</v>
      </c>
      <c r="AN109" s="178" t="str">
        <f t="shared" si="23"/>
        <v>زودتر از حد انتظار</v>
      </c>
    </row>
    <row r="110" spans="1:40">
      <c r="A110" s="1" t="str">
        <f t="shared" si="21"/>
        <v/>
      </c>
      <c r="B110" s="63" t="b">
        <f>IF(E110="","",IF(E110=Trend!$D$5,COUNT($B$3:B109)+1))</f>
        <v>0</v>
      </c>
      <c r="C110" s="63" t="b">
        <f>IF(E110="","",IF(AN110=Deviation!$E$2,COUNT($C$3:C109)+1))</f>
        <v>0</v>
      </c>
      <c r="D110" s="7">
        <f>IF(E110&lt;&gt;"",SUBTOTAL(3,$E$4:E110),"")</f>
        <v>107</v>
      </c>
      <c r="E110" s="16" t="s">
        <v>270</v>
      </c>
      <c r="F110" s="16" t="s">
        <v>159</v>
      </c>
      <c r="G110" s="16" t="s">
        <v>147</v>
      </c>
      <c r="H110" s="16" t="s">
        <v>23</v>
      </c>
      <c r="I110" s="16">
        <v>90</v>
      </c>
      <c r="J110" s="17"/>
      <c r="K110" s="20">
        <v>45931</v>
      </c>
      <c r="L110" s="17">
        <v>200000</v>
      </c>
      <c r="M110" s="16" t="s">
        <v>155</v>
      </c>
      <c r="N110" s="16" t="s">
        <v>832</v>
      </c>
      <c r="O110" s="7" t="str">
        <f t="shared" si="29"/>
        <v>پیش فاکتور</v>
      </c>
      <c r="P110" s="17">
        <v>200000</v>
      </c>
      <c r="Q110" s="17">
        <v>8140</v>
      </c>
      <c r="R110" s="8">
        <f t="shared" si="26"/>
        <v>1790800000</v>
      </c>
      <c r="S110" s="18">
        <v>0.1</v>
      </c>
      <c r="T110" s="8">
        <f t="shared" si="27"/>
        <v>8954</v>
      </c>
      <c r="U110" s="7" t="str">
        <f t="shared" si="28"/>
        <v xml:space="preserve">توافقی </v>
      </c>
      <c r="V110" s="19" t="s">
        <v>2773</v>
      </c>
      <c r="W110" s="16" t="s">
        <v>844</v>
      </c>
      <c r="X110" s="16">
        <v>608</v>
      </c>
      <c r="Y110" s="16" t="s">
        <v>844</v>
      </c>
      <c r="Z110" s="7" t="str">
        <f t="shared" si="17"/>
        <v>تسویه شد</v>
      </c>
      <c r="AA110" s="20" t="s">
        <v>851</v>
      </c>
      <c r="AB110" s="7">
        <f>IF(AA110="","",DATEDIF(VLOOKUP(N110,List!CK:CL,2,0),VLOOKUP(AA110,List!CK:CL,2,0),$AB$2))</f>
        <v>19</v>
      </c>
      <c r="AC110" s="16">
        <v>628</v>
      </c>
      <c r="AD110" s="16">
        <v>628</v>
      </c>
      <c r="AE110" s="17">
        <v>200000</v>
      </c>
      <c r="AF110" s="9" t="str">
        <f t="shared" si="18"/>
        <v>100</v>
      </c>
      <c r="AG110" s="16">
        <v>90</v>
      </c>
      <c r="AH110" s="9">
        <f t="shared" si="19"/>
        <v>100</v>
      </c>
      <c r="AI110" s="9">
        <f t="shared" si="20"/>
        <v>95</v>
      </c>
      <c r="AJ110" s="7">
        <f>IF(E110="","",VLOOKUP(E110,Cover!AF:AG,2,0))</f>
        <v>20</v>
      </c>
      <c r="AK110" s="32" t="str">
        <f t="shared" si="24"/>
        <v>1404/08/15</v>
      </c>
      <c r="AL110" s="178" t="str">
        <f t="shared" si="25"/>
        <v>1404/08</v>
      </c>
      <c r="AM110" s="178">
        <f t="shared" si="22"/>
        <v>0</v>
      </c>
      <c r="AN110" s="178" t="str">
        <f t="shared" si="23"/>
        <v>زودتر از حد انتظار</v>
      </c>
    </row>
    <row r="111" spans="1:40">
      <c r="A111" s="1" t="str">
        <f t="shared" si="21"/>
        <v/>
      </c>
      <c r="B111" s="63" t="b">
        <f>IF(E111="","",IF(E111=Trend!$D$5,COUNT($B$3:B110)+1))</f>
        <v>0</v>
      </c>
      <c r="C111" s="63" t="b">
        <f>IF(E111="","",IF(AN111=Deviation!$E$2,COUNT($C$3:C110)+1))</f>
        <v>0</v>
      </c>
      <c r="D111" s="7">
        <f>IF(E111&lt;&gt;"",SUBTOTAL(3,$E$4:E111),"")</f>
        <v>108</v>
      </c>
      <c r="E111" s="16" t="s">
        <v>2826</v>
      </c>
      <c r="F111" s="16" t="s">
        <v>46</v>
      </c>
      <c r="G111" s="16" t="s">
        <v>63</v>
      </c>
      <c r="H111" s="16" t="s">
        <v>23</v>
      </c>
      <c r="I111" s="16">
        <v>102</v>
      </c>
      <c r="J111" s="17"/>
      <c r="K111" s="20">
        <v>45948</v>
      </c>
      <c r="L111" s="17">
        <v>200</v>
      </c>
      <c r="M111" s="16" t="s">
        <v>25</v>
      </c>
      <c r="N111" s="16" t="s">
        <v>842</v>
      </c>
      <c r="O111" s="7" t="str">
        <f t="shared" si="29"/>
        <v>پیش فاکتور</v>
      </c>
      <c r="P111" s="17">
        <v>200</v>
      </c>
      <c r="Q111" s="17">
        <v>24900000</v>
      </c>
      <c r="R111" s="8">
        <f t="shared" si="26"/>
        <v>5478000000</v>
      </c>
      <c r="S111" s="18">
        <v>0.1</v>
      </c>
      <c r="T111" s="8">
        <f t="shared" si="27"/>
        <v>27390000</v>
      </c>
      <c r="U111" s="7" t="str">
        <f t="shared" si="28"/>
        <v xml:space="preserve">توافقی </v>
      </c>
      <c r="V111" s="19" t="s">
        <v>2774</v>
      </c>
      <c r="W111" s="16" t="s">
        <v>843</v>
      </c>
      <c r="X111" s="16">
        <v>606</v>
      </c>
      <c r="Y111" s="16" t="s">
        <v>843</v>
      </c>
      <c r="Z111" s="7" t="str">
        <f t="shared" si="17"/>
        <v>تسویه شد</v>
      </c>
      <c r="AA111" s="20" t="s">
        <v>855</v>
      </c>
      <c r="AB111" s="7">
        <f>IF(AA111="","",DATEDIF(VLOOKUP(N111,List!CK:CL,2,0),VLOOKUP(AA111,List!CK:CL,2,0),$AB$2))</f>
        <v>13</v>
      </c>
      <c r="AC111" s="16">
        <v>127</v>
      </c>
      <c r="AD111" s="16">
        <v>127</v>
      </c>
      <c r="AE111" s="17">
        <v>200</v>
      </c>
      <c r="AF111" s="9" t="str">
        <f t="shared" si="18"/>
        <v>100</v>
      </c>
      <c r="AG111" s="16">
        <v>100</v>
      </c>
      <c r="AH111" s="9">
        <f t="shared" si="19"/>
        <v>100</v>
      </c>
      <c r="AI111" s="9">
        <f t="shared" si="20"/>
        <v>100</v>
      </c>
      <c r="AJ111" s="7">
        <f>IF(E111="","",VLOOKUP(E111,Cover!AF:AG,2,0))</f>
        <v>14</v>
      </c>
      <c r="AK111" s="32" t="str">
        <f t="shared" si="24"/>
        <v>1404/08/25</v>
      </c>
      <c r="AL111" s="178" t="str">
        <f t="shared" si="25"/>
        <v>1404/08</v>
      </c>
      <c r="AM111" s="178">
        <f t="shared" si="22"/>
        <v>0</v>
      </c>
      <c r="AN111" s="178" t="str">
        <f t="shared" si="23"/>
        <v>زودتر از حد انتظار</v>
      </c>
    </row>
    <row r="112" spans="1:40">
      <c r="A112" s="1" t="str">
        <f t="shared" si="21"/>
        <v/>
      </c>
      <c r="B112" s="63" t="b">
        <f>IF(E112="","",IF(E112=Trend!$D$5,COUNT($B$3:B111)+1))</f>
        <v>0</v>
      </c>
      <c r="C112" s="63" t="b">
        <f>IF(E112="","",IF(AN112=Deviation!$E$2,COUNT($C$3:C111)+1))</f>
        <v>0</v>
      </c>
      <c r="D112" s="7">
        <f>IF(E112&lt;&gt;"",SUBTOTAL(3,$E$4:E112),"")</f>
        <v>109</v>
      </c>
      <c r="E112" s="16" t="s">
        <v>266</v>
      </c>
      <c r="F112" s="16" t="s">
        <v>59</v>
      </c>
      <c r="G112" s="16" t="s">
        <v>151</v>
      </c>
      <c r="H112" s="16" t="s">
        <v>23</v>
      </c>
      <c r="I112" s="16">
        <v>102</v>
      </c>
      <c r="J112" s="17"/>
      <c r="K112" s="20">
        <v>45948</v>
      </c>
      <c r="L112" s="17">
        <v>20500</v>
      </c>
      <c r="M112" s="16" t="s">
        <v>25</v>
      </c>
      <c r="N112" s="16" t="s">
        <v>836</v>
      </c>
      <c r="O112" s="7" t="str">
        <f t="shared" si="29"/>
        <v>پیش فاکتور</v>
      </c>
      <c r="P112" s="17">
        <v>20500</v>
      </c>
      <c r="Q112" s="17">
        <v>49000</v>
      </c>
      <c r="R112" s="8">
        <f t="shared" si="26"/>
        <v>1104950000</v>
      </c>
      <c r="S112" s="18">
        <v>0.1</v>
      </c>
      <c r="T112" s="8">
        <f t="shared" si="27"/>
        <v>53900</v>
      </c>
      <c r="U112" s="7" t="str">
        <f t="shared" si="28"/>
        <v xml:space="preserve">توافقی </v>
      </c>
      <c r="V112" s="19" t="s">
        <v>2776</v>
      </c>
      <c r="W112" s="16" t="s">
        <v>840</v>
      </c>
      <c r="X112" s="16">
        <v>638</v>
      </c>
      <c r="Y112" s="16" t="s">
        <v>855</v>
      </c>
      <c r="Z112" s="7" t="str">
        <f t="shared" si="17"/>
        <v>تسویه شد</v>
      </c>
      <c r="AA112" s="20" t="s">
        <v>841</v>
      </c>
      <c r="AB112" s="7">
        <f>IF(AA112="","",DATEDIF(VLOOKUP(N112,List!CK:CL,2,0),VLOOKUP(AA112,List!CK:CL,2,0),$AB$2))</f>
        <v>5</v>
      </c>
      <c r="AC112" s="16">
        <v>116</v>
      </c>
      <c r="AD112" s="16">
        <v>116</v>
      </c>
      <c r="AE112" s="17">
        <v>20500</v>
      </c>
      <c r="AF112" s="9" t="str">
        <f t="shared" si="18"/>
        <v>100</v>
      </c>
      <c r="AG112" s="16">
        <v>100</v>
      </c>
      <c r="AH112" s="9">
        <f t="shared" si="19"/>
        <v>100</v>
      </c>
      <c r="AI112" s="9">
        <f t="shared" si="20"/>
        <v>100</v>
      </c>
      <c r="AJ112" s="7">
        <f>IF(E112="","",VLOOKUP(E112,Cover!AF:AG,2,0))</f>
        <v>7</v>
      </c>
      <c r="AK112" s="32" t="str">
        <f t="shared" si="24"/>
        <v>1404/08/19</v>
      </c>
      <c r="AL112" s="178" t="str">
        <f t="shared" si="25"/>
        <v>1404/08</v>
      </c>
      <c r="AM112" s="178">
        <f t="shared" si="22"/>
        <v>0</v>
      </c>
      <c r="AN112" s="178" t="str">
        <f t="shared" si="23"/>
        <v>زودتر از حد انتظار</v>
      </c>
    </row>
    <row r="113" spans="1:40">
      <c r="A113" s="1" t="str">
        <f t="shared" si="21"/>
        <v/>
      </c>
      <c r="B113" s="63" t="b">
        <f>IF(E113="","",IF(E113=Trend!$D$5,COUNT($B$3:B112)+1))</f>
        <v>0</v>
      </c>
      <c r="C113" s="63" t="b">
        <f>IF(E113="","",IF(AN113=Deviation!$E$2,COUNT($C$3:C112)+1))</f>
        <v>0</v>
      </c>
      <c r="D113" s="7">
        <f>IF(E113&lt;&gt;"",SUBTOTAL(3,$E$4:E113),"")</f>
        <v>110</v>
      </c>
      <c r="E113" s="16" t="s">
        <v>266</v>
      </c>
      <c r="F113" s="16" t="s">
        <v>59</v>
      </c>
      <c r="G113" s="16" t="s">
        <v>151</v>
      </c>
      <c r="H113" s="16" t="s">
        <v>23</v>
      </c>
      <c r="I113" s="16">
        <v>102</v>
      </c>
      <c r="J113" s="17"/>
      <c r="K113" s="20" t="s">
        <v>813</v>
      </c>
      <c r="L113" s="17">
        <v>20770</v>
      </c>
      <c r="M113" s="16" t="s">
        <v>25</v>
      </c>
      <c r="N113" s="16" t="s">
        <v>831</v>
      </c>
      <c r="O113" s="7" t="str">
        <f t="shared" si="29"/>
        <v>پیش فاکتور</v>
      </c>
      <c r="P113" s="17">
        <v>20770</v>
      </c>
      <c r="Q113" s="17">
        <v>49000</v>
      </c>
      <c r="R113" s="8">
        <f t="shared" si="26"/>
        <v>1119503000</v>
      </c>
      <c r="S113" s="18">
        <v>0.1</v>
      </c>
      <c r="T113" s="8">
        <f t="shared" si="27"/>
        <v>53900</v>
      </c>
      <c r="U113" s="7" t="str">
        <f t="shared" si="28"/>
        <v xml:space="preserve">توافقی </v>
      </c>
      <c r="V113" s="19" t="s">
        <v>2775</v>
      </c>
      <c r="W113" s="16" t="s">
        <v>835</v>
      </c>
      <c r="X113" s="16">
        <v>637</v>
      </c>
      <c r="Y113" s="16" t="s">
        <v>855</v>
      </c>
      <c r="Z113" s="7" t="str">
        <f t="shared" si="17"/>
        <v>تسویه شد</v>
      </c>
      <c r="AA113" s="20" t="s">
        <v>836</v>
      </c>
      <c r="AB113" s="7">
        <f>IF(AA113="","",DATEDIF(VLOOKUP(N113,List!CK:CL,2,0),VLOOKUP(AA113,List!CK:CL,2,0),$AB$2))</f>
        <v>5</v>
      </c>
      <c r="AC113" s="16">
        <v>115</v>
      </c>
      <c r="AD113" s="16">
        <v>115</v>
      </c>
      <c r="AE113" s="17">
        <v>20770</v>
      </c>
      <c r="AF113" s="9" t="str">
        <f t="shared" si="18"/>
        <v>100</v>
      </c>
      <c r="AG113" s="16">
        <v>100</v>
      </c>
      <c r="AH113" s="9">
        <f t="shared" si="19"/>
        <v>100</v>
      </c>
      <c r="AI113" s="9">
        <f t="shared" si="20"/>
        <v>100</v>
      </c>
      <c r="AJ113" s="7">
        <f>IF(E113="","",VLOOKUP(E113,Cover!AF:AG,2,0))</f>
        <v>7</v>
      </c>
      <c r="AK113" s="32" t="str">
        <f t="shared" si="24"/>
        <v>1404/08/14</v>
      </c>
      <c r="AL113" s="178" t="str">
        <f t="shared" si="25"/>
        <v>1404/08</v>
      </c>
      <c r="AM113" s="178">
        <f t="shared" si="22"/>
        <v>0</v>
      </c>
      <c r="AN113" s="178" t="str">
        <f t="shared" si="23"/>
        <v>زودتر از حد انتظار</v>
      </c>
    </row>
    <row r="114" spans="1:40">
      <c r="A114" s="1" t="str">
        <f t="shared" si="21"/>
        <v/>
      </c>
      <c r="B114" s="63" t="b">
        <f>IF(E114="","",IF(E114=Trend!$D$5,COUNT($B$3:B113)+1))</f>
        <v>0</v>
      </c>
      <c r="C114" s="63" t="b">
        <f>IF(E114="","",IF(AN114=Deviation!$E$2,COUNT($C$3:C113)+1))</f>
        <v>0</v>
      </c>
      <c r="D114" s="7">
        <f>IF(E114&lt;&gt;"",SUBTOTAL(3,$E$4:E114),"")</f>
        <v>111</v>
      </c>
      <c r="E114" s="16" t="s">
        <v>271</v>
      </c>
      <c r="F114" s="16" t="s">
        <v>86</v>
      </c>
      <c r="G114" s="16" t="s">
        <v>95</v>
      </c>
      <c r="H114" s="16" t="s">
        <v>23</v>
      </c>
      <c r="I114" s="16">
        <v>102</v>
      </c>
      <c r="J114" s="17"/>
      <c r="K114" s="20" t="s">
        <v>813</v>
      </c>
      <c r="L114" s="17">
        <v>10000</v>
      </c>
      <c r="M114" s="16" t="s">
        <v>25</v>
      </c>
      <c r="N114" s="16" t="s">
        <v>832</v>
      </c>
      <c r="O114" s="7" t="str">
        <f t="shared" si="29"/>
        <v>پیش فاکتور</v>
      </c>
      <c r="P114" s="17">
        <v>10000</v>
      </c>
      <c r="Q114" s="17">
        <v>1040000</v>
      </c>
      <c r="R114" s="8">
        <f t="shared" si="26"/>
        <v>11440000000</v>
      </c>
      <c r="S114" s="18">
        <v>0.1</v>
      </c>
      <c r="T114" s="8">
        <f t="shared" si="27"/>
        <v>1144000</v>
      </c>
      <c r="U114" s="7" t="str">
        <f t="shared" si="28"/>
        <v xml:space="preserve">توافقی </v>
      </c>
      <c r="V114" s="19" t="s">
        <v>2777</v>
      </c>
      <c r="W114" s="16" t="s">
        <v>837</v>
      </c>
      <c r="X114" s="16">
        <v>590</v>
      </c>
      <c r="Y114" s="16" t="s">
        <v>841</v>
      </c>
      <c r="Z114" s="7" t="str">
        <f t="shared" si="17"/>
        <v>تسویه شد</v>
      </c>
      <c r="AA114" s="20" t="s">
        <v>846</v>
      </c>
      <c r="AB114" s="7">
        <f>IF(AA114="","",DATEDIF(VLOOKUP(N114,List!CK:CL,2,0),VLOOKUP(AA114,List!CK:CL,2,0),$AB$2))</f>
        <v>14</v>
      </c>
      <c r="AC114" s="16">
        <v>122</v>
      </c>
      <c r="AD114" s="16">
        <v>122</v>
      </c>
      <c r="AE114" s="17">
        <v>10000</v>
      </c>
      <c r="AF114" s="9" t="str">
        <f t="shared" si="18"/>
        <v>100</v>
      </c>
      <c r="AG114" s="16">
        <v>100</v>
      </c>
      <c r="AH114" s="9">
        <f t="shared" si="19"/>
        <v>100</v>
      </c>
      <c r="AI114" s="9">
        <f t="shared" si="20"/>
        <v>100</v>
      </c>
      <c r="AJ114" s="7">
        <f>IF(E114="","",VLOOKUP(E114,Cover!AF:AG,2,0))</f>
        <v>25</v>
      </c>
      <c r="AK114" s="32" t="str">
        <f t="shared" si="24"/>
        <v>1404/08/15</v>
      </c>
      <c r="AL114" s="178" t="str">
        <f t="shared" si="25"/>
        <v>1404/08</v>
      </c>
      <c r="AM114" s="178">
        <f t="shared" si="22"/>
        <v>0</v>
      </c>
      <c r="AN114" s="178" t="str">
        <f t="shared" si="23"/>
        <v>زودتر از حد انتظار</v>
      </c>
    </row>
    <row r="115" spans="1:40">
      <c r="A115" s="1" t="str">
        <f t="shared" si="21"/>
        <v/>
      </c>
      <c r="B115" s="63" t="b">
        <f>IF(E115="","",IF(E115=Trend!$D$5,COUNT($B$3:B114)+1))</f>
        <v>0</v>
      </c>
      <c r="C115" s="63" t="b">
        <f>IF(E115="","",IF(AN115=Deviation!$E$2,COUNT($C$3:C114)+1))</f>
        <v>0</v>
      </c>
      <c r="D115" s="7">
        <f>IF(E115&lt;&gt;"",SUBTOTAL(3,$E$4:E115),"")</f>
        <v>112</v>
      </c>
      <c r="E115" s="16" t="s">
        <v>32</v>
      </c>
      <c r="F115" s="16" t="s">
        <v>52</v>
      </c>
      <c r="G115" s="16" t="s">
        <v>63</v>
      </c>
      <c r="H115" s="16" t="s">
        <v>23</v>
      </c>
      <c r="I115" s="16">
        <v>102</v>
      </c>
      <c r="J115" s="17"/>
      <c r="K115" s="20" t="s">
        <v>813</v>
      </c>
      <c r="L115" s="17">
        <v>5060</v>
      </c>
      <c r="M115" s="16" t="s">
        <v>25</v>
      </c>
      <c r="N115" s="16" t="s">
        <v>843</v>
      </c>
      <c r="O115" s="7" t="str">
        <f t="shared" si="29"/>
        <v>پیش فاکتور</v>
      </c>
      <c r="P115" s="17">
        <v>5060</v>
      </c>
      <c r="Q115" s="17">
        <v>2154000</v>
      </c>
      <c r="R115" s="8">
        <f t="shared" si="26"/>
        <v>11989164000</v>
      </c>
      <c r="S115" s="18">
        <v>0.1</v>
      </c>
      <c r="T115" s="8">
        <f t="shared" si="27"/>
        <v>2369400</v>
      </c>
      <c r="U115" s="7" t="str">
        <f t="shared" si="28"/>
        <v xml:space="preserve">توافقی </v>
      </c>
      <c r="V115" s="19" t="s">
        <v>2778</v>
      </c>
      <c r="W115" s="16" t="s">
        <v>855</v>
      </c>
      <c r="X115" s="16">
        <v>565</v>
      </c>
      <c r="Y115" s="16" t="s">
        <v>828</v>
      </c>
      <c r="Z115" s="7" t="str">
        <f t="shared" si="17"/>
        <v>تسویه شد</v>
      </c>
      <c r="AA115" s="20" t="s">
        <v>855</v>
      </c>
      <c r="AB115" s="7">
        <f>IF(AA115="","",DATEDIF(VLOOKUP(N115,List!CK:CL,2,0),VLOOKUP(AA115,List!CK:CL,2,0),$AB$2))</f>
        <v>12</v>
      </c>
      <c r="AC115" s="16">
        <v>129</v>
      </c>
      <c r="AD115" s="16">
        <v>129</v>
      </c>
      <c r="AE115" s="17">
        <v>5060</v>
      </c>
      <c r="AF115" s="9" t="str">
        <f t="shared" si="18"/>
        <v>100</v>
      </c>
      <c r="AG115" s="16">
        <v>100</v>
      </c>
      <c r="AH115" s="9">
        <f t="shared" si="19"/>
        <v>100</v>
      </c>
      <c r="AI115" s="9">
        <f t="shared" si="20"/>
        <v>100</v>
      </c>
      <c r="AJ115" s="7">
        <f>IF(E115="","",VLOOKUP(E115,Cover!AF:AG,2,0))</f>
        <v>25</v>
      </c>
      <c r="AK115" s="32" t="str">
        <f t="shared" si="24"/>
        <v>1404/08/26</v>
      </c>
      <c r="AL115" s="178" t="str">
        <f t="shared" si="25"/>
        <v>1404/08</v>
      </c>
      <c r="AM115" s="178">
        <f t="shared" si="22"/>
        <v>0</v>
      </c>
      <c r="AN115" s="178" t="str">
        <f t="shared" si="23"/>
        <v>زودتر از حد انتظار</v>
      </c>
    </row>
    <row r="116" spans="1:40">
      <c r="A116" s="1" t="str">
        <f t="shared" si="21"/>
        <v/>
      </c>
      <c r="B116" s="63" t="b">
        <f>IF(E116="","",IF(E116=Trend!$D$5,COUNT($B$3:B115)+1))</f>
        <v>0</v>
      </c>
      <c r="C116" s="63" t="b">
        <f>IF(E116="","",IF(AN116=Deviation!$E$2,COUNT($C$3:C115)+1))</f>
        <v>0</v>
      </c>
      <c r="D116" s="7">
        <f>IF(E116&lt;&gt;"",SUBTOTAL(3,$E$4:E116),"")</f>
        <v>113</v>
      </c>
      <c r="E116" s="16" t="s">
        <v>271</v>
      </c>
      <c r="F116" s="16" t="s">
        <v>86</v>
      </c>
      <c r="G116" s="16" t="s">
        <v>54</v>
      </c>
      <c r="H116" s="16" t="s">
        <v>23</v>
      </c>
      <c r="I116" s="16">
        <v>102</v>
      </c>
      <c r="J116" s="17"/>
      <c r="K116" s="20" t="s">
        <v>813</v>
      </c>
      <c r="L116" s="17">
        <v>20000</v>
      </c>
      <c r="M116" s="16" t="s">
        <v>25</v>
      </c>
      <c r="N116" s="16" t="s">
        <v>836</v>
      </c>
      <c r="O116" s="7" t="str">
        <f t="shared" si="29"/>
        <v>پیش فاکتور</v>
      </c>
      <c r="P116" s="17">
        <v>20000</v>
      </c>
      <c r="Q116" s="17">
        <v>1075000</v>
      </c>
      <c r="R116" s="8">
        <f t="shared" si="26"/>
        <v>23650000000</v>
      </c>
      <c r="S116" s="18">
        <v>0.1</v>
      </c>
      <c r="T116" s="8">
        <f t="shared" si="27"/>
        <v>1182500</v>
      </c>
      <c r="U116" s="7" t="str">
        <f t="shared" si="28"/>
        <v xml:space="preserve">توافقی </v>
      </c>
      <c r="V116" s="19" t="s">
        <v>2779</v>
      </c>
      <c r="W116" s="16" t="s">
        <v>837</v>
      </c>
      <c r="X116" s="16">
        <v>588</v>
      </c>
      <c r="Y116" s="16" t="s">
        <v>837</v>
      </c>
      <c r="Z116" s="7" t="str">
        <f t="shared" ref="Z116:Z179" si="30">IF(Q116="","","تسویه شد")</f>
        <v>تسویه شد</v>
      </c>
      <c r="AA116" s="20" t="s">
        <v>855</v>
      </c>
      <c r="AB116" s="7">
        <f>IF(AA116="","",DATEDIF(VLOOKUP(N116,List!CK:CL,2,0),VLOOKUP(AA116,List!CK:CL,2,0),$AB$2))</f>
        <v>19</v>
      </c>
      <c r="AC116" s="16" t="s">
        <v>2809</v>
      </c>
      <c r="AD116" s="16" t="s">
        <v>2809</v>
      </c>
      <c r="AE116" s="17">
        <v>20000</v>
      </c>
      <c r="AF116" s="9" t="str">
        <f t="shared" ref="AF116:AF179" si="31">IF(AE116="","",IF(AE116&gt;=L116,"100",(AE116/L116)*100))</f>
        <v>100</v>
      </c>
      <c r="AG116" s="16">
        <v>100</v>
      </c>
      <c r="AH116" s="9">
        <f t="shared" ref="AH116:AH179" si="32">IF(E116="","",IF(AB116&lt;=AJ116,100,(AJ116/AB116)*100))</f>
        <v>100</v>
      </c>
      <c r="AI116" s="9">
        <f t="shared" ref="AI116:AI179" si="33">IF(E116="","",AVERAGE(AF116:AH116))</f>
        <v>100</v>
      </c>
      <c r="AJ116" s="7">
        <f>IF(E116="","",VLOOKUP(E116,Cover!AF:AG,2,0))</f>
        <v>25</v>
      </c>
      <c r="AK116" s="32" t="str">
        <f t="shared" si="24"/>
        <v>1404/08/19</v>
      </c>
      <c r="AL116" s="178" t="str">
        <f t="shared" si="25"/>
        <v>1404/08</v>
      </c>
      <c r="AM116" s="178">
        <f t="shared" si="22"/>
        <v>0</v>
      </c>
      <c r="AN116" s="178" t="str">
        <f t="shared" si="23"/>
        <v>زودتر از حد انتظار</v>
      </c>
    </row>
    <row r="117" spans="1:40">
      <c r="A117" s="1" t="str">
        <f t="shared" si="21"/>
        <v/>
      </c>
      <c r="B117" s="63" t="b">
        <f>IF(E117="","",IF(E117=Trend!$D$5,COUNT($B$3:B116)+1))</f>
        <v>0</v>
      </c>
      <c r="C117" s="63" t="b">
        <f>IF(E117="","",IF(AN117=Deviation!$E$2,COUNT($C$3:C116)+1))</f>
        <v>0</v>
      </c>
      <c r="D117" s="7">
        <f>IF(E117&lt;&gt;"",SUBTOTAL(3,$E$4:E117),"")</f>
        <v>114</v>
      </c>
      <c r="E117" s="16" t="s">
        <v>270</v>
      </c>
      <c r="F117" s="16" t="s">
        <v>159</v>
      </c>
      <c r="G117" s="16" t="s">
        <v>147</v>
      </c>
      <c r="H117" s="16" t="s">
        <v>23</v>
      </c>
      <c r="I117" s="16">
        <v>122</v>
      </c>
      <c r="J117" s="17"/>
      <c r="K117" s="20" t="s">
        <v>844</v>
      </c>
      <c r="L117" s="17">
        <v>152000</v>
      </c>
      <c r="M117" s="16" t="s">
        <v>155</v>
      </c>
      <c r="N117" s="16" t="s">
        <v>848</v>
      </c>
      <c r="O117" s="7" t="str">
        <f t="shared" si="29"/>
        <v>پیش فاکتور</v>
      </c>
      <c r="P117" s="17">
        <v>152000</v>
      </c>
      <c r="Q117" s="17">
        <v>8140</v>
      </c>
      <c r="R117" s="8">
        <f t="shared" si="26"/>
        <v>1361008000</v>
      </c>
      <c r="S117" s="18">
        <v>0.1</v>
      </c>
      <c r="T117" s="8">
        <f t="shared" si="27"/>
        <v>8954</v>
      </c>
      <c r="U117" s="7" t="str">
        <f t="shared" si="28"/>
        <v xml:space="preserve">توافقی </v>
      </c>
      <c r="V117" s="19" t="s">
        <v>2780</v>
      </c>
      <c r="W117" s="16" t="s">
        <v>857</v>
      </c>
      <c r="X117" s="16">
        <v>644</v>
      </c>
      <c r="Y117" s="16" t="s">
        <v>857</v>
      </c>
      <c r="Z117" s="7" t="str">
        <f t="shared" si="30"/>
        <v>تسویه شد</v>
      </c>
      <c r="AA117" s="20" t="s">
        <v>862</v>
      </c>
      <c r="AB117" s="7">
        <f>IF(AA117="","",DATEDIF(VLOOKUP(N117,List!CK:CL,2,0),VLOOKUP(AA117,List!CK:CL,2,0),$AB$2))</f>
        <v>14</v>
      </c>
      <c r="AC117" s="16">
        <v>170</v>
      </c>
      <c r="AD117" s="16">
        <v>170</v>
      </c>
      <c r="AE117" s="17">
        <v>152000</v>
      </c>
      <c r="AF117" s="9" t="str">
        <f t="shared" si="31"/>
        <v>100</v>
      </c>
      <c r="AG117" s="16">
        <v>100</v>
      </c>
      <c r="AH117" s="9">
        <f t="shared" si="32"/>
        <v>100</v>
      </c>
      <c r="AI117" s="9">
        <f t="shared" si="33"/>
        <v>100</v>
      </c>
      <c r="AJ117" s="7">
        <f>IF(E117="","",VLOOKUP(E117,Cover!AF:AG,2,0))</f>
        <v>20</v>
      </c>
      <c r="AK117" s="32" t="str">
        <f t="shared" si="24"/>
        <v>1404/09/01</v>
      </c>
      <c r="AL117" s="178" t="str">
        <f t="shared" si="25"/>
        <v>1404/09</v>
      </c>
      <c r="AM117" s="178">
        <f t="shared" si="22"/>
        <v>0</v>
      </c>
      <c r="AN117" s="178" t="str">
        <f t="shared" si="23"/>
        <v>زودتر از حد انتظار</v>
      </c>
    </row>
    <row r="118" spans="1:40">
      <c r="A118" s="1" t="str">
        <f t="shared" si="21"/>
        <v/>
      </c>
      <c r="B118" s="63" t="b">
        <f>IF(E118="","",IF(E118=Trend!$D$5,COUNT($B$3:B117)+1))</f>
        <v>0</v>
      </c>
      <c r="C118" s="63" t="b">
        <f>IF(E118="","",IF(AN118=Deviation!$E$2,COUNT($C$3:C117)+1))</f>
        <v>0</v>
      </c>
      <c r="D118" s="7">
        <f>IF(E118&lt;&gt;"",SUBTOTAL(3,$E$4:E118),"")</f>
        <v>115</v>
      </c>
      <c r="E118" s="16" t="s">
        <v>265</v>
      </c>
      <c r="F118" s="16" t="s">
        <v>58</v>
      </c>
      <c r="G118" s="16" t="s">
        <v>63</v>
      </c>
      <c r="H118" s="16" t="s">
        <v>23</v>
      </c>
      <c r="I118" s="16">
        <v>125</v>
      </c>
      <c r="J118" s="17"/>
      <c r="K118" s="20" t="s">
        <v>842</v>
      </c>
      <c r="L118" s="17">
        <v>2000</v>
      </c>
      <c r="M118" s="16" t="s">
        <v>25</v>
      </c>
      <c r="N118" s="16" t="s">
        <v>867</v>
      </c>
      <c r="O118" s="7" t="str">
        <f t="shared" si="29"/>
        <v>پیش فاکتور</v>
      </c>
      <c r="P118" s="17">
        <v>2000</v>
      </c>
      <c r="Q118" s="17">
        <v>2480000</v>
      </c>
      <c r="R118" s="8">
        <f t="shared" si="26"/>
        <v>5456000000</v>
      </c>
      <c r="S118" s="18">
        <v>0.1</v>
      </c>
      <c r="T118" s="8">
        <f t="shared" si="27"/>
        <v>2728000</v>
      </c>
      <c r="U118" s="7" t="str">
        <f t="shared" si="28"/>
        <v xml:space="preserve">توافقی </v>
      </c>
      <c r="V118" s="19" t="s">
        <v>2781</v>
      </c>
      <c r="W118" s="16" t="s">
        <v>866</v>
      </c>
      <c r="X118" s="16">
        <v>675</v>
      </c>
      <c r="Y118" s="16" t="s">
        <v>869</v>
      </c>
      <c r="Z118" s="7" t="str">
        <f t="shared" si="30"/>
        <v>تسویه شد</v>
      </c>
      <c r="AA118" s="20" t="s">
        <v>870</v>
      </c>
      <c r="AB118" s="7">
        <f>IF(AA118="","",DATEDIF(VLOOKUP(N118,List!CK:CL,2,0),VLOOKUP(AA118,List!CK:CL,2,0),$AB$2))</f>
        <v>3</v>
      </c>
      <c r="AC118" s="16">
        <v>138</v>
      </c>
      <c r="AD118" s="16">
        <v>138</v>
      </c>
      <c r="AE118" s="17">
        <v>2000</v>
      </c>
      <c r="AF118" s="9" t="str">
        <f t="shared" si="31"/>
        <v>100</v>
      </c>
      <c r="AG118" s="16">
        <v>90</v>
      </c>
      <c r="AH118" s="9">
        <f t="shared" si="32"/>
        <v>100</v>
      </c>
      <c r="AI118" s="9">
        <f t="shared" si="33"/>
        <v>95</v>
      </c>
      <c r="AJ118" s="7">
        <f>IF(E118="","",VLOOKUP(E118,Cover!AF:AG,2,0))</f>
        <v>20</v>
      </c>
      <c r="AK118" s="32" t="str">
        <f t="shared" si="24"/>
        <v>1404/09/20</v>
      </c>
      <c r="AL118" s="178" t="str">
        <f t="shared" si="25"/>
        <v>1404/09</v>
      </c>
      <c r="AM118" s="178">
        <f t="shared" si="22"/>
        <v>0</v>
      </c>
      <c r="AN118" s="178" t="str">
        <f t="shared" si="23"/>
        <v>زودتر از حد انتظار</v>
      </c>
    </row>
    <row r="119" spans="1:40">
      <c r="A119" s="1" t="str">
        <f t="shared" si="21"/>
        <v/>
      </c>
      <c r="B119" s="63" t="b">
        <f>IF(E119="","",IF(E119=Trend!$D$5,COUNT($B$3:B118)+1))</f>
        <v>0</v>
      </c>
      <c r="C119" s="63" t="b">
        <f>IF(E119="","",IF(AN119=Deviation!$E$2,COUNT($C$3:C118)+1))</f>
        <v>0</v>
      </c>
      <c r="D119" s="7">
        <f>IF(E119&lt;&gt;"",SUBTOTAL(3,$E$4:E119),"")</f>
        <v>116</v>
      </c>
      <c r="E119" s="16" t="s">
        <v>266</v>
      </c>
      <c r="F119" s="16" t="s">
        <v>59</v>
      </c>
      <c r="G119" s="16" t="s">
        <v>151</v>
      </c>
      <c r="H119" s="16" t="s">
        <v>23</v>
      </c>
      <c r="I119" s="16">
        <v>125</v>
      </c>
      <c r="J119" s="17"/>
      <c r="K119" s="20" t="s">
        <v>842</v>
      </c>
      <c r="L119" s="17">
        <v>20710</v>
      </c>
      <c r="M119" s="16" t="s">
        <v>25</v>
      </c>
      <c r="N119" s="16" t="s">
        <v>845</v>
      </c>
      <c r="O119" s="7" t="str">
        <f t="shared" si="29"/>
        <v>پیش فاکتور</v>
      </c>
      <c r="P119" s="17">
        <v>20710</v>
      </c>
      <c r="Q119" s="17">
        <v>49000</v>
      </c>
      <c r="R119" s="8">
        <f t="shared" si="26"/>
        <v>1116269000</v>
      </c>
      <c r="S119" s="18">
        <v>0.1</v>
      </c>
      <c r="T119" s="8">
        <f t="shared" si="27"/>
        <v>53900</v>
      </c>
      <c r="U119" s="7" t="str">
        <f t="shared" si="28"/>
        <v xml:space="preserve">توافقی </v>
      </c>
      <c r="V119" s="19" t="s">
        <v>2782</v>
      </c>
      <c r="W119" s="16" t="s">
        <v>848</v>
      </c>
      <c r="X119" s="16">
        <v>690</v>
      </c>
      <c r="Y119" s="16" t="s">
        <v>872</v>
      </c>
      <c r="Z119" s="7" t="str">
        <f t="shared" si="30"/>
        <v>تسویه شد</v>
      </c>
      <c r="AA119" s="20" t="s">
        <v>849</v>
      </c>
      <c r="AB119" s="7">
        <f>IF(AA119="","",DATEDIF(VLOOKUP(N119,List!CK:CL,2,0),VLOOKUP(AA119,List!CK:CL,2,0),$AB$2))</f>
        <v>4</v>
      </c>
      <c r="AC119" s="16">
        <v>117</v>
      </c>
      <c r="AD119" s="16">
        <v>117</v>
      </c>
      <c r="AE119" s="17">
        <v>20710</v>
      </c>
      <c r="AF119" s="9" t="str">
        <f t="shared" si="31"/>
        <v>100</v>
      </c>
      <c r="AG119" s="16">
        <v>100</v>
      </c>
      <c r="AH119" s="9">
        <f t="shared" si="32"/>
        <v>100</v>
      </c>
      <c r="AI119" s="9">
        <f t="shared" si="33"/>
        <v>100</v>
      </c>
      <c r="AJ119" s="7">
        <f>IF(E119="","",VLOOKUP(E119,Cover!AF:AG,2,0))</f>
        <v>7</v>
      </c>
      <c r="AK119" s="32" t="str">
        <f t="shared" si="24"/>
        <v>1404/08/28</v>
      </c>
      <c r="AL119" s="178" t="str">
        <f t="shared" si="25"/>
        <v>1404/08</v>
      </c>
      <c r="AM119" s="178">
        <f t="shared" si="22"/>
        <v>0</v>
      </c>
      <c r="AN119" s="178" t="str">
        <f t="shared" si="23"/>
        <v>زودتر از حد انتظار</v>
      </c>
    </row>
    <row r="120" spans="1:40">
      <c r="A120" s="1" t="str">
        <f t="shared" si="21"/>
        <v/>
      </c>
      <c r="B120" s="63" t="b">
        <f>IF(E120="","",IF(E120=Trend!$D$5,COUNT($B$3:B119)+1))</f>
        <v>0</v>
      </c>
      <c r="C120" s="63">
        <f>IF(E120="","",IF(AN120=Deviation!$E$2,COUNT($C$3:C119)+1))</f>
        <v>2</v>
      </c>
      <c r="D120" s="7">
        <f>IF(E120&lt;&gt;"",SUBTOTAL(3,$E$4:E120),"")</f>
        <v>117</v>
      </c>
      <c r="E120" s="16" t="s">
        <v>266</v>
      </c>
      <c r="F120" s="16" t="s">
        <v>59</v>
      </c>
      <c r="G120" s="16" t="s">
        <v>151</v>
      </c>
      <c r="H120" s="16" t="s">
        <v>50</v>
      </c>
      <c r="I120" s="16" t="s">
        <v>2784</v>
      </c>
      <c r="J120" s="17"/>
      <c r="K120" s="20" t="s">
        <v>842</v>
      </c>
      <c r="L120" s="17">
        <v>20710</v>
      </c>
      <c r="M120" s="16" t="s">
        <v>25</v>
      </c>
      <c r="N120" s="16" t="s">
        <v>846</v>
      </c>
      <c r="O120" s="7" t="str">
        <f t="shared" si="29"/>
        <v>پیش فاکتور</v>
      </c>
      <c r="P120" s="17">
        <v>20710</v>
      </c>
      <c r="Q120" s="17">
        <v>49000</v>
      </c>
      <c r="R120" s="8">
        <f t="shared" si="26"/>
        <v>1116269000</v>
      </c>
      <c r="S120" s="18">
        <v>0.1</v>
      </c>
      <c r="T120" s="8">
        <f t="shared" si="27"/>
        <v>53900</v>
      </c>
      <c r="U120" s="7" t="str">
        <f t="shared" si="28"/>
        <v xml:space="preserve">توافقی </v>
      </c>
      <c r="V120" s="19" t="s">
        <v>2783</v>
      </c>
      <c r="W120" s="16" t="s">
        <v>854</v>
      </c>
      <c r="X120" s="16">
        <v>691</v>
      </c>
      <c r="Y120" s="16" t="s">
        <v>872</v>
      </c>
      <c r="Z120" s="7" t="str">
        <f t="shared" si="30"/>
        <v>تسویه شد</v>
      </c>
      <c r="AA120" s="20" t="s">
        <v>855</v>
      </c>
      <c r="AB120" s="7">
        <f>IF(AA120="","",DATEDIF(VLOOKUP(N120,List!CK:CL,2,0),VLOOKUP(AA120,List!CK:CL,2,0),$AB$2))</f>
        <v>9</v>
      </c>
      <c r="AC120" s="16" t="s">
        <v>2785</v>
      </c>
      <c r="AD120" s="16">
        <v>119</v>
      </c>
      <c r="AE120" s="17">
        <v>20710</v>
      </c>
      <c r="AF120" s="9" t="str">
        <f t="shared" si="31"/>
        <v>100</v>
      </c>
      <c r="AG120" s="16">
        <v>100</v>
      </c>
      <c r="AH120" s="9">
        <f t="shared" si="32"/>
        <v>77.777777777777786</v>
      </c>
      <c r="AI120" s="9">
        <f t="shared" si="33"/>
        <v>88.888888888888886</v>
      </c>
      <c r="AJ120" s="7">
        <f>IF(E120="","",VLOOKUP(E120,Cover!AF:AG,2,0))</f>
        <v>7</v>
      </c>
      <c r="AK120" s="32" t="str">
        <f t="shared" si="24"/>
        <v>1404/08/29</v>
      </c>
      <c r="AL120" s="178" t="str">
        <f t="shared" si="25"/>
        <v>1404/08</v>
      </c>
      <c r="AM120" s="178">
        <f t="shared" si="22"/>
        <v>28.571428571428569</v>
      </c>
      <c r="AN120" s="178" t="str">
        <f t="shared" si="23"/>
        <v>دیرتر از حد انتظار</v>
      </c>
    </row>
    <row r="121" spans="1:40">
      <c r="A121" s="1" t="str">
        <f t="shared" ref="A121:A184" si="34">IF(E121="","",IF($F$2=V121,V121,""))</f>
        <v/>
      </c>
      <c r="B121" s="63" t="b">
        <f>IF(E121="","",IF(E121=Trend!$D$5,COUNT($B$3:B120)+1))</f>
        <v>0</v>
      </c>
      <c r="C121" s="63" t="b">
        <f>IF(E121="","",IF(AN121=Deviation!$E$2,COUNT($C$3:C120)+1))</f>
        <v>0</v>
      </c>
      <c r="D121" s="7">
        <f>IF(E121&lt;&gt;"",SUBTOTAL(3,$E$4:E121),"")</f>
        <v>118</v>
      </c>
      <c r="E121" s="16" t="s">
        <v>266</v>
      </c>
      <c r="F121" s="16" t="s">
        <v>59</v>
      </c>
      <c r="G121" s="16" t="s">
        <v>151</v>
      </c>
      <c r="H121" s="16" t="s">
        <v>50</v>
      </c>
      <c r="I121" s="16">
        <v>125</v>
      </c>
      <c r="J121" s="17"/>
      <c r="K121" s="20" t="s">
        <v>842</v>
      </c>
      <c r="L121" s="17">
        <v>21270</v>
      </c>
      <c r="M121" s="16" t="s">
        <v>25</v>
      </c>
      <c r="N121" s="16" t="s">
        <v>852</v>
      </c>
      <c r="O121" s="7" t="str">
        <f t="shared" si="29"/>
        <v>پیش فاکتور</v>
      </c>
      <c r="P121" s="17">
        <v>21270</v>
      </c>
      <c r="Q121" s="17">
        <v>49000</v>
      </c>
      <c r="R121" s="8">
        <f t="shared" si="26"/>
        <v>1146453000</v>
      </c>
      <c r="S121" s="18">
        <v>0.1</v>
      </c>
      <c r="T121" s="8">
        <f t="shared" si="27"/>
        <v>53900</v>
      </c>
      <c r="U121" s="7" t="str">
        <f t="shared" si="28"/>
        <v xml:space="preserve">توافقی </v>
      </c>
      <c r="V121" s="19" t="s">
        <v>2786</v>
      </c>
      <c r="W121" s="16" t="s">
        <v>857</v>
      </c>
      <c r="X121" s="16">
        <v>692</v>
      </c>
      <c r="Y121" s="16" t="s">
        <v>872</v>
      </c>
      <c r="Z121" s="7" t="str">
        <f t="shared" si="30"/>
        <v>تسویه شد</v>
      </c>
      <c r="AA121" s="20" t="s">
        <v>858</v>
      </c>
      <c r="AB121" s="7">
        <f>IF(AA121="","",DATEDIF(VLOOKUP(N121,List!CK:CL,2,0),VLOOKUP(AA121,List!CK:CL,2,0),$AB$2))</f>
        <v>6</v>
      </c>
      <c r="AC121" s="16">
        <v>122</v>
      </c>
      <c r="AD121" s="16">
        <v>122</v>
      </c>
      <c r="AE121" s="17">
        <v>21270</v>
      </c>
      <c r="AF121" s="9" t="str">
        <f t="shared" si="31"/>
        <v>100</v>
      </c>
      <c r="AG121" s="16">
        <v>100</v>
      </c>
      <c r="AH121" s="9">
        <f t="shared" si="32"/>
        <v>100</v>
      </c>
      <c r="AI121" s="9">
        <f t="shared" si="33"/>
        <v>100</v>
      </c>
      <c r="AJ121" s="7">
        <f>IF(E121="","",VLOOKUP(E121,Cover!AF:AG,2,0))</f>
        <v>7</v>
      </c>
      <c r="AK121" s="32" t="str">
        <f t="shared" si="24"/>
        <v>1404/09/05</v>
      </c>
      <c r="AL121" s="178" t="str">
        <f t="shared" si="25"/>
        <v>1404/09</v>
      </c>
      <c r="AM121" s="178">
        <f t="shared" si="22"/>
        <v>0</v>
      </c>
      <c r="AN121" s="178" t="str">
        <f t="shared" si="23"/>
        <v>زودتر از حد انتظار</v>
      </c>
    </row>
    <row r="122" spans="1:40">
      <c r="A122" s="1" t="str">
        <f t="shared" si="34"/>
        <v/>
      </c>
      <c r="B122" s="63" t="b">
        <f>IF(E122="","",IF(E122=Trend!$D$5,COUNT($B$3:B121)+1))</f>
        <v>0</v>
      </c>
      <c r="C122" s="63" t="b">
        <f>IF(E122="","",IF(AN122=Deviation!$E$2,COUNT($C$3:C121)+1))</f>
        <v>0</v>
      </c>
      <c r="D122" s="7">
        <f>IF(E122&lt;&gt;"",SUBTOTAL(3,$E$4:E122),"")</f>
        <v>119</v>
      </c>
      <c r="E122" s="16" t="s">
        <v>266</v>
      </c>
      <c r="F122" s="16" t="s">
        <v>59</v>
      </c>
      <c r="G122" s="16" t="s">
        <v>151</v>
      </c>
      <c r="H122" s="16" t="s">
        <v>50</v>
      </c>
      <c r="I122" s="16">
        <v>125</v>
      </c>
      <c r="J122" s="17"/>
      <c r="K122" s="20" t="s">
        <v>842</v>
      </c>
      <c r="L122" s="17">
        <v>20860</v>
      </c>
      <c r="M122" s="16" t="s">
        <v>25</v>
      </c>
      <c r="N122" s="16" t="s">
        <v>856</v>
      </c>
      <c r="O122" s="7" t="str">
        <f t="shared" si="29"/>
        <v>پیش فاکتور</v>
      </c>
      <c r="P122" s="17">
        <v>20860</v>
      </c>
      <c r="Q122" s="17">
        <v>49000</v>
      </c>
      <c r="R122" s="8">
        <f t="shared" si="26"/>
        <v>1124354000</v>
      </c>
      <c r="S122" s="18">
        <v>0.1</v>
      </c>
      <c r="T122" s="8">
        <f t="shared" si="27"/>
        <v>53900</v>
      </c>
      <c r="U122" s="7" t="str">
        <f t="shared" si="28"/>
        <v xml:space="preserve">توافقی </v>
      </c>
      <c r="V122" s="19" t="s">
        <v>2787</v>
      </c>
      <c r="W122" s="16" t="s">
        <v>859</v>
      </c>
      <c r="X122" s="16">
        <v>693</v>
      </c>
      <c r="Y122" s="16" t="s">
        <v>872</v>
      </c>
      <c r="Z122" s="7" t="str">
        <f t="shared" si="30"/>
        <v>تسویه شد</v>
      </c>
      <c r="AA122" s="20" t="s">
        <v>860</v>
      </c>
      <c r="AB122" s="7">
        <f>IF(AA122="","",DATEDIF(VLOOKUP(N122,List!CK:CL,2,0),VLOOKUP(AA122,List!CK:CL,2,0),$AB$2))</f>
        <v>4</v>
      </c>
      <c r="AC122" s="16">
        <v>123</v>
      </c>
      <c r="AD122" s="16">
        <v>123</v>
      </c>
      <c r="AE122" s="17">
        <v>20860</v>
      </c>
      <c r="AF122" s="9" t="str">
        <f t="shared" si="31"/>
        <v>100</v>
      </c>
      <c r="AG122" s="16">
        <v>100</v>
      </c>
      <c r="AH122" s="9">
        <f t="shared" si="32"/>
        <v>100</v>
      </c>
      <c r="AI122" s="9">
        <f t="shared" si="33"/>
        <v>100</v>
      </c>
      <c r="AJ122" s="7">
        <f>IF(E122="","",VLOOKUP(E122,Cover!AF:AG,2,0))</f>
        <v>7</v>
      </c>
      <c r="AK122" s="32" t="str">
        <f t="shared" si="24"/>
        <v>1404/09/09</v>
      </c>
      <c r="AL122" s="178" t="str">
        <f t="shared" si="25"/>
        <v>1404/09</v>
      </c>
      <c r="AM122" s="178">
        <f t="shared" si="22"/>
        <v>0</v>
      </c>
      <c r="AN122" s="178" t="str">
        <f t="shared" si="23"/>
        <v>زودتر از حد انتظار</v>
      </c>
    </row>
    <row r="123" spans="1:40">
      <c r="A123" s="1" t="str">
        <f t="shared" si="34"/>
        <v/>
      </c>
      <c r="B123" s="63" t="b">
        <f>IF(E123="","",IF(E123=Trend!$D$5,COUNT($B$3:B122)+1))</f>
        <v>0</v>
      </c>
      <c r="C123" s="63" t="b">
        <f>IF(E123="","",IF(AN123=Deviation!$E$2,COUNT($C$3:C122)+1))</f>
        <v>0</v>
      </c>
      <c r="D123" s="7">
        <f>IF(E123&lt;&gt;"",SUBTOTAL(3,$E$4:E123),"")</f>
        <v>120</v>
      </c>
      <c r="E123" s="16" t="s">
        <v>266</v>
      </c>
      <c r="F123" s="16" t="s">
        <v>59</v>
      </c>
      <c r="G123" s="16" t="s">
        <v>151</v>
      </c>
      <c r="H123" s="16" t="s">
        <v>50</v>
      </c>
      <c r="I123" s="16">
        <v>125</v>
      </c>
      <c r="J123" s="17"/>
      <c r="K123" s="20" t="s">
        <v>842</v>
      </c>
      <c r="L123" s="17">
        <v>20600</v>
      </c>
      <c r="M123" s="16" t="s">
        <v>25</v>
      </c>
      <c r="N123" s="16" t="s">
        <v>859</v>
      </c>
      <c r="O123" s="7" t="str">
        <f t="shared" si="29"/>
        <v>پیش فاکتور</v>
      </c>
      <c r="P123" s="17">
        <v>20600</v>
      </c>
      <c r="Q123" s="17">
        <v>49000</v>
      </c>
      <c r="R123" s="8">
        <f t="shared" si="26"/>
        <v>1110340000</v>
      </c>
      <c r="S123" s="18">
        <v>0.1</v>
      </c>
      <c r="T123" s="8">
        <f t="shared" si="27"/>
        <v>53900</v>
      </c>
      <c r="U123" s="7" t="str">
        <f t="shared" si="28"/>
        <v xml:space="preserve">توافقی </v>
      </c>
      <c r="V123" s="19" t="s">
        <v>2788</v>
      </c>
      <c r="W123" s="16" t="s">
        <v>864</v>
      </c>
      <c r="X123" s="16">
        <v>707</v>
      </c>
      <c r="Y123" s="16" t="s">
        <v>876</v>
      </c>
      <c r="Z123" s="7" t="str">
        <f t="shared" si="30"/>
        <v>تسویه شد</v>
      </c>
      <c r="AA123" s="20" t="s">
        <v>865</v>
      </c>
      <c r="AB123" s="7">
        <f>IF(AA123="","",DATEDIF(VLOOKUP(N123,List!CK:CL,2,0),VLOOKUP(AA123,List!CK:CL,2,0),$AB$2))</f>
        <v>6</v>
      </c>
      <c r="AC123" s="16">
        <v>126</v>
      </c>
      <c r="AD123" s="16">
        <v>126</v>
      </c>
      <c r="AE123" s="17">
        <v>20600</v>
      </c>
      <c r="AF123" s="9" t="str">
        <f t="shared" si="31"/>
        <v>100</v>
      </c>
      <c r="AG123" s="16">
        <v>100</v>
      </c>
      <c r="AH123" s="9">
        <f t="shared" si="32"/>
        <v>100</v>
      </c>
      <c r="AI123" s="9">
        <f t="shared" si="33"/>
        <v>100</v>
      </c>
      <c r="AJ123" s="7">
        <f>IF(E123="","",VLOOKUP(E123,Cover!AF:AG,2,0))</f>
        <v>7</v>
      </c>
      <c r="AK123" s="32" t="str">
        <f t="shared" si="24"/>
        <v>1404/09/12</v>
      </c>
      <c r="AL123" s="178" t="str">
        <f t="shared" si="25"/>
        <v>1404/09</v>
      </c>
      <c r="AM123" s="178">
        <f t="shared" si="22"/>
        <v>0</v>
      </c>
      <c r="AN123" s="178" t="str">
        <f t="shared" si="23"/>
        <v>زودتر از حد انتظار</v>
      </c>
    </row>
    <row r="124" spans="1:40">
      <c r="A124" s="1" t="str">
        <f t="shared" si="34"/>
        <v/>
      </c>
      <c r="B124" s="63" t="b">
        <f>IF(E124="","",IF(E124=Trend!$D$5,COUNT($B$3:B123)+1))</f>
        <v>0</v>
      </c>
      <c r="C124" s="63" t="b">
        <f>IF(E124="","",IF(AN124=Deviation!$E$2,COUNT($C$3:C123)+1))</f>
        <v>0</v>
      </c>
      <c r="D124" s="7">
        <f>IF(E124&lt;&gt;"",SUBTOTAL(3,$E$4:E124),"")</f>
        <v>121</v>
      </c>
      <c r="E124" s="16" t="s">
        <v>266</v>
      </c>
      <c r="F124" s="16" t="s">
        <v>59</v>
      </c>
      <c r="G124" s="16" t="s">
        <v>151</v>
      </c>
      <c r="H124" s="16" t="s">
        <v>50</v>
      </c>
      <c r="I124" s="16">
        <v>125</v>
      </c>
      <c r="J124" s="17"/>
      <c r="K124" s="20" t="s">
        <v>842</v>
      </c>
      <c r="L124" s="17">
        <v>18740</v>
      </c>
      <c r="M124" s="16" t="s">
        <v>25</v>
      </c>
      <c r="N124" s="16" t="s">
        <v>865</v>
      </c>
      <c r="O124" s="7" t="str">
        <f t="shared" si="29"/>
        <v>پیش فاکتور</v>
      </c>
      <c r="P124" s="17">
        <v>18740</v>
      </c>
      <c r="Q124" s="17">
        <v>49000</v>
      </c>
      <c r="R124" s="8">
        <f t="shared" si="26"/>
        <v>1010086000</v>
      </c>
      <c r="S124" s="18">
        <v>0.1</v>
      </c>
      <c r="T124" s="8">
        <f t="shared" si="27"/>
        <v>53900</v>
      </c>
      <c r="U124" s="7" t="str">
        <f t="shared" si="28"/>
        <v xml:space="preserve">توافقی </v>
      </c>
      <c r="V124" s="19" t="s">
        <v>2789</v>
      </c>
      <c r="W124" s="16" t="s">
        <v>868</v>
      </c>
      <c r="X124" s="16">
        <v>708</v>
      </c>
      <c r="Y124" s="16" t="s">
        <v>876</v>
      </c>
      <c r="Z124" s="7" t="str">
        <f t="shared" si="30"/>
        <v>تسویه شد</v>
      </c>
      <c r="AA124" s="20" t="s">
        <v>869</v>
      </c>
      <c r="AB124" s="7">
        <f>IF(AA124="","",DATEDIF(VLOOKUP(N124,List!CK:CL,2,0),VLOOKUP(AA124,List!CK:CL,2,0),$AB$2))</f>
        <v>4</v>
      </c>
      <c r="AC124" s="16">
        <v>128</v>
      </c>
      <c r="AD124" s="16">
        <v>128</v>
      </c>
      <c r="AE124" s="17">
        <v>18740</v>
      </c>
      <c r="AF124" s="9" t="str">
        <f t="shared" si="31"/>
        <v>100</v>
      </c>
      <c r="AG124" s="16">
        <v>100</v>
      </c>
      <c r="AH124" s="9">
        <f t="shared" si="32"/>
        <v>100</v>
      </c>
      <c r="AI124" s="9">
        <f t="shared" si="33"/>
        <v>100</v>
      </c>
      <c r="AJ124" s="7">
        <f>IF(E124="","",VLOOKUP(E124,Cover!AF:AG,2,0))</f>
        <v>7</v>
      </c>
      <c r="AK124" s="32" t="str">
        <f t="shared" si="24"/>
        <v>1404/09/18</v>
      </c>
      <c r="AL124" s="178" t="str">
        <f t="shared" si="25"/>
        <v>1404/09</v>
      </c>
      <c r="AM124" s="178">
        <f t="shared" si="22"/>
        <v>0</v>
      </c>
      <c r="AN124" s="178" t="str">
        <f t="shared" si="23"/>
        <v>زودتر از حد انتظار</v>
      </c>
    </row>
    <row r="125" spans="1:40">
      <c r="A125" s="1" t="str">
        <f t="shared" si="34"/>
        <v/>
      </c>
      <c r="B125" s="63" t="b">
        <f>IF(E125="","",IF(E125=Trend!$D$5,COUNT($B$3:B124)+1))</f>
        <v>0</v>
      </c>
      <c r="C125" s="63" t="b">
        <f>IF(E125="","",IF(AN125=Deviation!$E$2,COUNT($C$3:C124)+1))</f>
        <v>0</v>
      </c>
      <c r="D125" s="7">
        <f>IF(E125&lt;&gt;"",SUBTOTAL(3,$E$4:E125),"")</f>
        <v>122</v>
      </c>
      <c r="E125" s="16" t="s">
        <v>28</v>
      </c>
      <c r="F125" s="16" t="s">
        <v>2572</v>
      </c>
      <c r="G125" s="16" t="s">
        <v>36</v>
      </c>
      <c r="H125" s="16" t="s">
        <v>50</v>
      </c>
      <c r="I125" s="16">
        <v>125</v>
      </c>
      <c r="J125" s="17"/>
      <c r="K125" s="20" t="s">
        <v>842</v>
      </c>
      <c r="L125" s="17">
        <v>21000</v>
      </c>
      <c r="M125" s="16" t="s">
        <v>25</v>
      </c>
      <c r="N125" s="16" t="s">
        <v>849</v>
      </c>
      <c r="O125" s="7" t="str">
        <f t="shared" si="29"/>
        <v>پیش فاکتور</v>
      </c>
      <c r="P125" s="17">
        <v>21000</v>
      </c>
      <c r="Q125" s="17">
        <v>1220800</v>
      </c>
      <c r="R125" s="8">
        <f t="shared" si="26"/>
        <v>28200480000</v>
      </c>
      <c r="S125" s="18">
        <v>0.1</v>
      </c>
      <c r="T125" s="8">
        <f t="shared" si="27"/>
        <v>1342880</v>
      </c>
      <c r="U125" s="7" t="str">
        <f t="shared" si="28"/>
        <v xml:space="preserve">توافقی </v>
      </c>
      <c r="V125" s="19" t="s">
        <v>2790</v>
      </c>
      <c r="W125" s="16" t="s">
        <v>844</v>
      </c>
      <c r="X125" s="16">
        <v>665</v>
      </c>
      <c r="Y125" s="16" t="s">
        <v>866</v>
      </c>
      <c r="Z125" s="7" t="str">
        <f t="shared" si="30"/>
        <v>تسویه شد</v>
      </c>
      <c r="AA125" s="20" t="s">
        <v>862</v>
      </c>
      <c r="AB125" s="7">
        <f>IF(AA125="","",DATEDIF(VLOOKUP(N125,List!CK:CL,2,0),VLOOKUP(AA125,List!CK:CL,2,0),$AB$2))</f>
        <v>13</v>
      </c>
      <c r="AC125" s="16">
        <v>133</v>
      </c>
      <c r="AD125" s="16">
        <v>133</v>
      </c>
      <c r="AE125" s="17">
        <v>20362</v>
      </c>
      <c r="AF125" s="9">
        <f t="shared" si="31"/>
        <v>96.961904761904762</v>
      </c>
      <c r="AG125" s="16">
        <v>90</v>
      </c>
      <c r="AH125" s="9">
        <f t="shared" si="32"/>
        <v>100</v>
      </c>
      <c r="AI125" s="9">
        <f t="shared" si="33"/>
        <v>95.653968253968245</v>
      </c>
      <c r="AJ125" s="7">
        <f>IF(E125="","",VLOOKUP(E125,Cover!AF:AG,2,0))</f>
        <v>25</v>
      </c>
      <c r="AK125" s="32" t="str">
        <f t="shared" si="24"/>
        <v>1404/09/02</v>
      </c>
      <c r="AL125" s="178" t="str">
        <f t="shared" si="25"/>
        <v>1404/09</v>
      </c>
      <c r="AM125" s="178">
        <f t="shared" si="22"/>
        <v>0</v>
      </c>
      <c r="AN125" s="178" t="str">
        <f t="shared" si="23"/>
        <v>زودتر از حد انتظار</v>
      </c>
    </row>
    <row r="126" spans="1:40">
      <c r="A126" s="1" t="str">
        <f t="shared" si="34"/>
        <v/>
      </c>
      <c r="B126" s="63" t="b">
        <f>IF(E126="","",IF(E126=Trend!$D$5,COUNT($B$3:B125)+1))</f>
        <v>0</v>
      </c>
      <c r="C126" s="63" t="b">
        <f>IF(E126="","",IF(AN126=Deviation!$E$2,COUNT($C$3:C125)+1))</f>
        <v>0</v>
      </c>
      <c r="D126" s="7">
        <f>IF(E126&lt;&gt;"",SUBTOTAL(3,$E$4:E126),"")</f>
        <v>123</v>
      </c>
      <c r="E126" s="16" t="s">
        <v>271</v>
      </c>
      <c r="F126" s="16" t="s">
        <v>86</v>
      </c>
      <c r="G126" s="16" t="s">
        <v>54</v>
      </c>
      <c r="H126" s="16" t="s">
        <v>50</v>
      </c>
      <c r="I126" s="16">
        <v>125</v>
      </c>
      <c r="J126" s="17"/>
      <c r="K126" s="20" t="s">
        <v>842</v>
      </c>
      <c r="L126" s="17">
        <v>30000</v>
      </c>
      <c r="M126" s="16" t="s">
        <v>25</v>
      </c>
      <c r="N126" s="16" t="s">
        <v>857</v>
      </c>
      <c r="O126" s="7" t="str">
        <f t="shared" si="29"/>
        <v>پیش فاکتور</v>
      </c>
      <c r="P126" s="17">
        <v>30000</v>
      </c>
      <c r="Q126" s="17">
        <v>1090000</v>
      </c>
      <c r="R126" s="8">
        <f t="shared" si="26"/>
        <v>35970000000</v>
      </c>
      <c r="S126" s="18">
        <v>0.1</v>
      </c>
      <c r="T126" s="8">
        <f t="shared" si="27"/>
        <v>1199000</v>
      </c>
      <c r="U126" s="7" t="str">
        <f t="shared" si="28"/>
        <v xml:space="preserve">توافقی </v>
      </c>
      <c r="V126" s="19" t="s">
        <v>2791</v>
      </c>
      <c r="W126" s="16" t="s">
        <v>862</v>
      </c>
      <c r="X126" s="16">
        <v>651</v>
      </c>
      <c r="Y126" s="16" t="s">
        <v>863</v>
      </c>
      <c r="Z126" s="7" t="str">
        <f t="shared" si="30"/>
        <v>تسویه شد</v>
      </c>
      <c r="AA126" s="20" t="s">
        <v>872</v>
      </c>
      <c r="AB126" s="7">
        <f>IF(AA126="","",DATEDIF(VLOOKUP(N126,List!CK:CL,2,0),VLOOKUP(AA126,List!CK:CL,2,0),$AB$2))</f>
        <v>15</v>
      </c>
      <c r="AC126" s="16">
        <v>140</v>
      </c>
      <c r="AD126" s="16">
        <v>140</v>
      </c>
      <c r="AE126" s="17">
        <v>30000</v>
      </c>
      <c r="AF126" s="9" t="str">
        <f t="shared" si="31"/>
        <v>100</v>
      </c>
      <c r="AG126" s="16">
        <v>90</v>
      </c>
      <c r="AH126" s="9">
        <f t="shared" si="32"/>
        <v>100</v>
      </c>
      <c r="AI126" s="9">
        <f t="shared" si="33"/>
        <v>95</v>
      </c>
      <c r="AJ126" s="7">
        <f>IF(E126="","",VLOOKUP(E126,Cover!AF:AG,2,0))</f>
        <v>25</v>
      </c>
      <c r="AK126" s="32" t="str">
        <f t="shared" si="24"/>
        <v>1404/09/10</v>
      </c>
      <c r="AL126" s="178" t="str">
        <f t="shared" si="25"/>
        <v>1404/09</v>
      </c>
      <c r="AM126" s="178">
        <f t="shared" si="22"/>
        <v>0</v>
      </c>
      <c r="AN126" s="178" t="str">
        <f t="shared" si="23"/>
        <v>زودتر از حد انتظار</v>
      </c>
    </row>
    <row r="127" spans="1:40">
      <c r="A127" s="1" t="str">
        <f t="shared" si="34"/>
        <v/>
      </c>
      <c r="B127" s="63" t="b">
        <f>IF(E127="","",IF(E127=Trend!$D$5,COUNT($B$3:B126)+1))</f>
        <v>0</v>
      </c>
      <c r="C127" s="63" t="b">
        <f>IF(E127="","",IF(AN127=Deviation!$E$2,COUNT($C$3:C126)+1))</f>
        <v>0</v>
      </c>
      <c r="D127" s="7">
        <f>IF(E127&lt;&gt;"",SUBTOTAL(3,$E$4:E127),"")</f>
        <v>124</v>
      </c>
      <c r="E127" s="16" t="s">
        <v>32</v>
      </c>
      <c r="F127" s="16" t="s">
        <v>52</v>
      </c>
      <c r="G127" s="16" t="s">
        <v>63</v>
      </c>
      <c r="H127" s="16" t="s">
        <v>23</v>
      </c>
      <c r="I127" s="16">
        <v>102</v>
      </c>
      <c r="J127" s="17"/>
      <c r="K127" s="20" t="s">
        <v>813</v>
      </c>
      <c r="L127" s="17">
        <v>5060</v>
      </c>
      <c r="M127" s="16" t="s">
        <v>25</v>
      </c>
      <c r="N127" s="16" t="s">
        <v>842</v>
      </c>
      <c r="O127" s="7" t="str">
        <f t="shared" si="29"/>
        <v>پیش فاکتور</v>
      </c>
      <c r="P127" s="17">
        <v>5060</v>
      </c>
      <c r="Q127" s="17">
        <v>2154000</v>
      </c>
      <c r="R127" s="8">
        <f t="shared" si="26"/>
        <v>11989164000</v>
      </c>
      <c r="S127" s="18">
        <v>0.1</v>
      </c>
      <c r="T127" s="8">
        <f t="shared" si="27"/>
        <v>2369400</v>
      </c>
      <c r="U127" s="7" t="str">
        <f t="shared" si="28"/>
        <v xml:space="preserve">توافقی </v>
      </c>
      <c r="V127" s="19" t="s">
        <v>2792</v>
      </c>
      <c r="W127" s="16" t="s">
        <v>855</v>
      </c>
      <c r="X127" s="16">
        <v>565</v>
      </c>
      <c r="Y127" s="16" t="s">
        <v>828</v>
      </c>
      <c r="Z127" s="7" t="str">
        <f t="shared" si="30"/>
        <v>تسویه شد</v>
      </c>
      <c r="AA127" s="20" t="s">
        <v>855</v>
      </c>
      <c r="AB127" s="7">
        <f>IF(AA127="","",DATEDIF(VLOOKUP(N127,List!CK:CL,2,0),VLOOKUP(AA127,List!CK:CL,2,0),$AB$2))</f>
        <v>13</v>
      </c>
      <c r="AC127" s="16">
        <v>129</v>
      </c>
      <c r="AD127" s="16">
        <v>129</v>
      </c>
      <c r="AE127" s="17">
        <v>5060</v>
      </c>
      <c r="AF127" s="9" t="str">
        <f t="shared" si="31"/>
        <v>100</v>
      </c>
      <c r="AG127" s="16">
        <v>100</v>
      </c>
      <c r="AH127" s="9">
        <f t="shared" si="32"/>
        <v>100</v>
      </c>
      <c r="AI127" s="9">
        <f t="shared" si="33"/>
        <v>100</v>
      </c>
      <c r="AJ127" s="7">
        <f>IF(E127="","",VLOOKUP(E127,Cover!AF:AG,2,0))</f>
        <v>25</v>
      </c>
      <c r="AK127" s="32" t="str">
        <f t="shared" si="24"/>
        <v>1404/08/25</v>
      </c>
      <c r="AL127" s="178" t="str">
        <f t="shared" si="25"/>
        <v>1404/08</v>
      </c>
      <c r="AM127" s="178">
        <f t="shared" ref="AM127:AM190" si="35">IF(E127="","",IF((AB127-AJ127)/AJ127*100&lt;0,0,(AB127-AJ127)/AJ127*100))</f>
        <v>0</v>
      </c>
      <c r="AN127" s="178" t="str">
        <f t="shared" ref="AN127:AN190" si="36">IF(E127="","",IF(AM127&lt;=0,"زودتر از حد انتظار","دیرتر از حد انتظار"))</f>
        <v>زودتر از حد انتظار</v>
      </c>
    </row>
    <row r="128" spans="1:40">
      <c r="A128" s="1" t="str">
        <f t="shared" si="34"/>
        <v/>
      </c>
      <c r="B128" s="63" t="b">
        <f>IF(E128="","",IF(E128=Trend!$D$5,COUNT($B$3:B127)+1))</f>
        <v>0</v>
      </c>
      <c r="C128" s="63" t="b">
        <f>IF(E128="","",IF(AN128=Deviation!$E$2,COUNT($C$3:C127)+1))</f>
        <v>0</v>
      </c>
      <c r="D128" s="7">
        <f>IF(E128&lt;&gt;"",SUBTOTAL(3,$E$4:E128),"")</f>
        <v>125</v>
      </c>
      <c r="E128" s="16" t="s">
        <v>28</v>
      </c>
      <c r="F128" s="16" t="s">
        <v>2572</v>
      </c>
      <c r="G128" s="16" t="s">
        <v>36</v>
      </c>
      <c r="H128" s="16" t="s">
        <v>24</v>
      </c>
      <c r="I128" s="16">
        <v>125</v>
      </c>
      <c r="J128" s="17"/>
      <c r="K128" s="20" t="s">
        <v>842</v>
      </c>
      <c r="L128" s="17">
        <v>17000</v>
      </c>
      <c r="M128" s="16" t="s">
        <v>25</v>
      </c>
      <c r="N128" s="16" t="s">
        <v>857</v>
      </c>
      <c r="O128" s="7" t="str">
        <f t="shared" si="29"/>
        <v>پیش فاکتور</v>
      </c>
      <c r="P128" s="17">
        <v>17000</v>
      </c>
      <c r="Q128" s="17">
        <v>1215350</v>
      </c>
      <c r="R128" s="8">
        <f t="shared" si="26"/>
        <v>22727045000</v>
      </c>
      <c r="S128" s="18">
        <v>0.1</v>
      </c>
      <c r="T128" s="8">
        <f t="shared" si="27"/>
        <v>1336885</v>
      </c>
      <c r="U128" s="7" t="str">
        <f t="shared" si="28"/>
        <v xml:space="preserve">توافقی </v>
      </c>
      <c r="V128" s="19" t="s">
        <v>2793</v>
      </c>
      <c r="W128" s="16" t="s">
        <v>857</v>
      </c>
      <c r="X128" s="16">
        <v>723</v>
      </c>
      <c r="Y128" s="16" t="s">
        <v>879</v>
      </c>
      <c r="Z128" s="7" t="str">
        <f t="shared" si="30"/>
        <v>تسویه شد</v>
      </c>
      <c r="AA128" s="20" t="s">
        <v>873</v>
      </c>
      <c r="AB128" s="7">
        <f>IF(AA128="","",DATEDIF(VLOOKUP(N128,List!CK:CL,2,0),VLOOKUP(AA128,List!CK:CL,2,0),$AB$2))</f>
        <v>16</v>
      </c>
      <c r="AC128" s="16">
        <v>141</v>
      </c>
      <c r="AD128" s="16">
        <v>141</v>
      </c>
      <c r="AE128" s="17">
        <v>16603</v>
      </c>
      <c r="AF128" s="9">
        <f t="shared" si="31"/>
        <v>97.664705882352948</v>
      </c>
      <c r="AG128" s="16">
        <v>90</v>
      </c>
      <c r="AH128" s="9">
        <f t="shared" si="32"/>
        <v>100</v>
      </c>
      <c r="AI128" s="9">
        <f t="shared" si="33"/>
        <v>95.888235294117649</v>
      </c>
      <c r="AJ128" s="7">
        <f>IF(E128="","",VLOOKUP(E128,Cover!AF:AG,2,0))</f>
        <v>25</v>
      </c>
      <c r="AK128" s="32" t="str">
        <f t="shared" si="24"/>
        <v>1404/09/10</v>
      </c>
      <c r="AL128" s="178" t="str">
        <f t="shared" si="25"/>
        <v>1404/09</v>
      </c>
      <c r="AM128" s="178">
        <f t="shared" si="35"/>
        <v>0</v>
      </c>
      <c r="AN128" s="178" t="str">
        <f t="shared" si="36"/>
        <v>زودتر از حد انتظار</v>
      </c>
    </row>
    <row r="129" spans="1:40">
      <c r="A129" s="1" t="str">
        <f t="shared" si="34"/>
        <v/>
      </c>
      <c r="B129" s="63" t="b">
        <f>IF(E129="","",IF(E129=Trend!$D$5,COUNT($B$3:B128)+1))</f>
        <v>0</v>
      </c>
      <c r="C129" s="63" t="b">
        <f>IF(E129="","",IF(AN129=Deviation!$E$2,COUNT($C$3:C128)+1))</f>
        <v>0</v>
      </c>
      <c r="D129" s="7">
        <f>IF(E129&lt;&gt;"",SUBTOTAL(3,$E$4:E129),"")</f>
        <v>126</v>
      </c>
      <c r="E129" s="16" t="s">
        <v>28</v>
      </c>
      <c r="F129" s="16" t="s">
        <v>2572</v>
      </c>
      <c r="G129" s="16" t="s">
        <v>36</v>
      </c>
      <c r="H129" s="16" t="s">
        <v>24</v>
      </c>
      <c r="I129" s="16">
        <v>94</v>
      </c>
      <c r="J129" s="17"/>
      <c r="K129" s="20" t="s">
        <v>797</v>
      </c>
      <c r="L129" s="17">
        <v>21000</v>
      </c>
      <c r="M129" s="16" t="s">
        <v>25</v>
      </c>
      <c r="N129" s="16" t="s">
        <v>807</v>
      </c>
      <c r="O129" s="7" t="str">
        <f t="shared" si="29"/>
        <v>پیش فاکتور</v>
      </c>
      <c r="P129" s="17">
        <v>21000</v>
      </c>
      <c r="Q129" s="17">
        <v>1242600</v>
      </c>
      <c r="R129" s="8">
        <f t="shared" ref="R129:R192" si="37">IF(Q129="","",IF(E129="پتروشیمی پارس",(P129*Q129)+(P129*Q129)*S129+J129,IF(E129="پتروشیمی تبریز",(P129*Q129)+(P129*Q129)*S129+J129,(P129*Q129)+(P129*Q129)*S129)))</f>
        <v>28704060000</v>
      </c>
      <c r="S129" s="18">
        <v>0.1</v>
      </c>
      <c r="T129" s="8">
        <f t="shared" ref="T129:T192" si="38">IF(R129="","",R129/P129)</f>
        <v>1366860</v>
      </c>
      <c r="U129" s="7" t="str">
        <f t="shared" si="28"/>
        <v xml:space="preserve">توافقی </v>
      </c>
      <c r="V129" s="19" t="s">
        <v>2794</v>
      </c>
      <c r="W129" s="16" t="s">
        <v>829</v>
      </c>
      <c r="X129" s="16">
        <v>587</v>
      </c>
      <c r="Y129" s="16" t="s">
        <v>836</v>
      </c>
      <c r="Z129" s="7" t="str">
        <f t="shared" si="30"/>
        <v>تسویه شد</v>
      </c>
      <c r="AA129" s="20" t="s">
        <v>829</v>
      </c>
      <c r="AB129" s="7">
        <f>IF(AA129="","",DATEDIF(VLOOKUP(N129,List!CK:CL,2,0),VLOOKUP(AA129,List!CK:CL,2,0),$AB$2))</f>
        <v>22</v>
      </c>
      <c r="AC129" s="16">
        <v>112</v>
      </c>
      <c r="AD129" s="16">
        <v>112</v>
      </c>
      <c r="AE129" s="17">
        <v>20311</v>
      </c>
      <c r="AF129" s="9">
        <f t="shared" si="31"/>
        <v>96.719047619047615</v>
      </c>
      <c r="AG129" s="16">
        <v>90</v>
      </c>
      <c r="AH129" s="9">
        <f t="shared" si="32"/>
        <v>100</v>
      </c>
      <c r="AI129" s="9">
        <f t="shared" si="33"/>
        <v>95.573015873015876</v>
      </c>
      <c r="AJ129" s="7">
        <f>IF(E129="","",VLOOKUP(E129,Cover!AF:AG,2,0))</f>
        <v>25</v>
      </c>
      <c r="AK129" s="32" t="str">
        <f t="shared" si="24"/>
        <v>1404/07/20</v>
      </c>
      <c r="AL129" s="178" t="str">
        <f t="shared" si="25"/>
        <v>1404/07</v>
      </c>
      <c r="AM129" s="178">
        <f t="shared" si="35"/>
        <v>0</v>
      </c>
      <c r="AN129" s="178" t="str">
        <f t="shared" si="36"/>
        <v>زودتر از حد انتظار</v>
      </c>
    </row>
    <row r="130" spans="1:40">
      <c r="A130" s="1" t="str">
        <f t="shared" si="34"/>
        <v/>
      </c>
      <c r="B130" s="63" t="b">
        <f>IF(E130="","",IF(E130=Trend!$D$5,COUNT($B$3:B129)+1))</f>
        <v>0</v>
      </c>
      <c r="C130" s="63" t="b">
        <f>IF(E130="","",IF(AN130=Deviation!$E$2,COUNT($C$3:C129)+1))</f>
        <v>0</v>
      </c>
      <c r="D130" s="7">
        <f>IF(E130&lt;&gt;"",SUBTOTAL(3,$E$4:E130),"")</f>
        <v>127</v>
      </c>
      <c r="E130" s="16" t="s">
        <v>270</v>
      </c>
      <c r="F130" s="16" t="s">
        <v>159</v>
      </c>
      <c r="G130" s="16" t="s">
        <v>147</v>
      </c>
      <c r="H130" s="16" t="s">
        <v>23</v>
      </c>
      <c r="I130" s="16">
        <v>122</v>
      </c>
      <c r="J130" s="17"/>
      <c r="K130" s="20" t="s">
        <v>844</v>
      </c>
      <c r="L130" s="17">
        <v>152000</v>
      </c>
      <c r="M130" s="16" t="s">
        <v>155</v>
      </c>
      <c r="N130" s="16" t="s">
        <v>862</v>
      </c>
      <c r="O130" s="7" t="str">
        <f t="shared" si="29"/>
        <v>پیش فاکتور</v>
      </c>
      <c r="P130" s="17">
        <v>152000</v>
      </c>
      <c r="Q130" s="17">
        <v>8140</v>
      </c>
      <c r="R130" s="8">
        <f t="shared" si="37"/>
        <v>1361008000</v>
      </c>
      <c r="S130" s="18">
        <v>0.1</v>
      </c>
      <c r="T130" s="8">
        <f t="shared" si="38"/>
        <v>8954</v>
      </c>
      <c r="U130" s="7" t="str">
        <f t="shared" ref="U130:U193" si="39">IF(E130="","","توافقی ")</f>
        <v xml:space="preserve">توافقی </v>
      </c>
      <c r="V130" s="19" t="s">
        <v>2795</v>
      </c>
      <c r="W130" s="16" t="s">
        <v>869</v>
      </c>
      <c r="X130" s="16">
        <v>677</v>
      </c>
      <c r="Y130" s="16" t="s">
        <v>869</v>
      </c>
      <c r="Z130" s="7" t="str">
        <f t="shared" si="30"/>
        <v>تسویه شد</v>
      </c>
      <c r="AA130" s="20" t="s">
        <v>878</v>
      </c>
      <c r="AB130" s="7">
        <f>IF(AA130="","",DATEDIF(VLOOKUP(N130,List!CK:CL,2,0),VLOOKUP(AA130,List!CK:CL,2,0),$AB$2))</f>
        <v>16</v>
      </c>
      <c r="AC130" s="16">
        <v>180</v>
      </c>
      <c r="AD130" s="16">
        <v>180</v>
      </c>
      <c r="AE130" s="17">
        <v>152000</v>
      </c>
      <c r="AF130" s="9" t="str">
        <f t="shared" si="31"/>
        <v>100</v>
      </c>
      <c r="AG130" s="16">
        <v>100</v>
      </c>
      <c r="AH130" s="9">
        <f t="shared" si="32"/>
        <v>100</v>
      </c>
      <c r="AI130" s="9">
        <f t="shared" si="33"/>
        <v>100</v>
      </c>
      <c r="AJ130" s="7">
        <f>IF(E130="","",VLOOKUP(E130,Cover!AF:AG,2,0))</f>
        <v>20</v>
      </c>
      <c r="AK130" s="32" t="str">
        <f t="shared" ref="AK130:AK193" si="40">IF(N130="","",N130)</f>
        <v>1404/09/15</v>
      </c>
      <c r="AL130" s="178" t="str">
        <f t="shared" ref="AL130:AL193" si="41">IF(N130="","",LEFT(N130,7))</f>
        <v>1404/09</v>
      </c>
      <c r="AM130" s="178">
        <f t="shared" si="35"/>
        <v>0</v>
      </c>
      <c r="AN130" s="178" t="str">
        <f t="shared" si="36"/>
        <v>زودتر از حد انتظار</v>
      </c>
    </row>
    <row r="131" spans="1:40">
      <c r="A131" s="1" t="str">
        <f t="shared" si="34"/>
        <v/>
      </c>
      <c r="B131" s="63" t="b">
        <f>IF(E131="","",IF(E131=Trend!$D$5,COUNT($B$3:B130)+1))</f>
        <v>0</v>
      </c>
      <c r="C131" s="63" t="b">
        <f>IF(E131="","",IF(AN131=Deviation!$E$2,COUNT($C$3:C130)+1))</f>
        <v>0</v>
      </c>
      <c r="D131" s="7">
        <f>IF(E131&lt;&gt;"",SUBTOTAL(3,$E$4:E131),"")</f>
        <v>128</v>
      </c>
      <c r="E131" s="16" t="s">
        <v>194</v>
      </c>
      <c r="F131" s="16" t="s">
        <v>44</v>
      </c>
      <c r="G131" s="16" t="s">
        <v>63</v>
      </c>
      <c r="H131" s="16" t="s">
        <v>50</v>
      </c>
      <c r="I131" s="16">
        <v>79</v>
      </c>
      <c r="J131" s="17"/>
      <c r="K131" s="20" t="s">
        <v>811</v>
      </c>
      <c r="L131" s="17">
        <v>9167.5</v>
      </c>
      <c r="M131" s="16" t="s">
        <v>25</v>
      </c>
      <c r="N131" s="16" t="s">
        <v>825</v>
      </c>
      <c r="O131" s="7" t="str">
        <f t="shared" si="29"/>
        <v>پیش فاکتور</v>
      </c>
      <c r="P131" s="17">
        <v>9167.5</v>
      </c>
      <c r="Q131" s="17">
        <v>1300000</v>
      </c>
      <c r="R131" s="8">
        <f t="shared" si="37"/>
        <v>13109525000</v>
      </c>
      <c r="S131" s="18">
        <v>0.1</v>
      </c>
      <c r="T131" s="8">
        <f t="shared" si="38"/>
        <v>1430000</v>
      </c>
      <c r="U131" s="7" t="str">
        <f t="shared" si="39"/>
        <v xml:space="preserve">توافقی </v>
      </c>
      <c r="V131" s="19" t="s">
        <v>2796</v>
      </c>
      <c r="W131" s="16" t="s">
        <v>829</v>
      </c>
      <c r="X131" s="16">
        <v>581</v>
      </c>
      <c r="Y131" s="16" t="s">
        <v>834</v>
      </c>
      <c r="Z131" s="7" t="str">
        <f t="shared" si="30"/>
        <v>تسویه شد</v>
      </c>
      <c r="AA131" s="20" t="s">
        <v>830</v>
      </c>
      <c r="AB131" s="7">
        <f>IF(AA131="","",DATEDIF(VLOOKUP(N131,List!CK:CL,2,0),VLOOKUP(AA131,List!CK:CL,2,0),$AB$2))</f>
        <v>5</v>
      </c>
      <c r="AC131" s="16">
        <v>113</v>
      </c>
      <c r="AD131" s="16">
        <v>113</v>
      </c>
      <c r="AE131" s="17">
        <v>9167.5</v>
      </c>
      <c r="AF131" s="9" t="str">
        <f t="shared" si="31"/>
        <v>100</v>
      </c>
      <c r="AG131" s="16">
        <v>100</v>
      </c>
      <c r="AH131" s="9">
        <f t="shared" si="32"/>
        <v>100</v>
      </c>
      <c r="AI131" s="9">
        <f t="shared" si="33"/>
        <v>100</v>
      </c>
      <c r="AJ131" s="7">
        <f>IF(E131="","",VLOOKUP(E131,Cover!AF:AG,2,0))</f>
        <v>35</v>
      </c>
      <c r="AK131" s="32" t="str">
        <f t="shared" si="40"/>
        <v>1404/08/08</v>
      </c>
      <c r="AL131" s="178" t="str">
        <f t="shared" si="41"/>
        <v>1404/08</v>
      </c>
      <c r="AM131" s="178">
        <f t="shared" si="35"/>
        <v>0</v>
      </c>
      <c r="AN131" s="178" t="str">
        <f t="shared" si="36"/>
        <v>زودتر از حد انتظار</v>
      </c>
    </row>
    <row r="132" spans="1:40">
      <c r="A132" s="1" t="str">
        <f t="shared" si="34"/>
        <v/>
      </c>
      <c r="B132" s="63" t="b">
        <f>IF(E132="","",IF(E132=Trend!$D$5,COUNT($B$3:B131)+1))</f>
        <v>0</v>
      </c>
      <c r="C132" s="63" t="b">
        <f>IF(E132="","",IF(AN132=Deviation!$E$2,COUNT($C$3:C131)+1))</f>
        <v>0</v>
      </c>
      <c r="D132" s="7">
        <f>IF(E132&lt;&gt;"",SUBTOTAL(3,$E$4:E132),"")</f>
        <v>129</v>
      </c>
      <c r="E132" s="16" t="s">
        <v>194</v>
      </c>
      <c r="F132" s="16" t="s">
        <v>44</v>
      </c>
      <c r="G132" s="16" t="s">
        <v>63</v>
      </c>
      <c r="H132" s="16" t="s">
        <v>50</v>
      </c>
      <c r="I132" s="16">
        <v>136</v>
      </c>
      <c r="J132" s="17"/>
      <c r="K132" s="20" t="s">
        <v>873</v>
      </c>
      <c r="L132" s="17">
        <v>3028.3</v>
      </c>
      <c r="M132" s="16" t="s">
        <v>25</v>
      </c>
      <c r="N132" s="16" t="s">
        <v>875</v>
      </c>
      <c r="O132" s="7" t="str">
        <f t="shared" si="29"/>
        <v>پیش فاکتور</v>
      </c>
      <c r="P132" s="17">
        <v>3028.3</v>
      </c>
      <c r="Q132" s="17">
        <v>2300000</v>
      </c>
      <c r="R132" s="8">
        <f t="shared" si="37"/>
        <v>7661599000</v>
      </c>
      <c r="S132" s="18">
        <v>0.1</v>
      </c>
      <c r="T132" s="8">
        <f t="shared" si="38"/>
        <v>2530000</v>
      </c>
      <c r="U132" s="7" t="str">
        <f t="shared" si="39"/>
        <v xml:space="preserve">توافقی </v>
      </c>
      <c r="V132" s="19" t="s">
        <v>2797</v>
      </c>
      <c r="W132" s="16" t="s">
        <v>878</v>
      </c>
      <c r="X132" s="16">
        <v>724</v>
      </c>
      <c r="Y132" s="16" t="s">
        <v>879</v>
      </c>
      <c r="Z132" s="7" t="str">
        <f t="shared" si="30"/>
        <v>تسویه شد</v>
      </c>
      <c r="AA132" s="20" t="s">
        <v>879</v>
      </c>
      <c r="AB132" s="7">
        <f>IF(AA132="","",DATEDIF(VLOOKUP(N132,List!CK:CL,2,0),VLOOKUP(AA132,List!CK:CL,2,0),$AB$2))</f>
        <v>4</v>
      </c>
      <c r="AC132" s="16">
        <v>142</v>
      </c>
      <c r="AD132" s="16">
        <v>142</v>
      </c>
      <c r="AE132" s="17">
        <v>3028.3</v>
      </c>
      <c r="AF132" s="9" t="str">
        <f t="shared" si="31"/>
        <v>100</v>
      </c>
      <c r="AG132" s="16">
        <v>100</v>
      </c>
      <c r="AH132" s="9">
        <f t="shared" si="32"/>
        <v>100</v>
      </c>
      <c r="AI132" s="9">
        <f t="shared" si="33"/>
        <v>100</v>
      </c>
      <c r="AJ132" s="7">
        <f>IF(E132="","",VLOOKUP(E132,Cover!AF:AG,2,0))</f>
        <v>35</v>
      </c>
      <c r="AK132" s="32" t="str">
        <f t="shared" si="40"/>
        <v>1404/09/28</v>
      </c>
      <c r="AL132" s="178" t="str">
        <f t="shared" si="41"/>
        <v>1404/09</v>
      </c>
      <c r="AM132" s="178">
        <f t="shared" si="35"/>
        <v>0</v>
      </c>
      <c r="AN132" s="178" t="str">
        <f t="shared" si="36"/>
        <v>زودتر از حد انتظار</v>
      </c>
    </row>
    <row r="133" spans="1:40">
      <c r="A133" s="1" t="str">
        <f t="shared" si="34"/>
        <v/>
      </c>
      <c r="B133" s="63" t="b">
        <f>IF(E133="","",IF(E133=Trend!$D$5,COUNT($B$3:B132)+1))</f>
        <v>0</v>
      </c>
      <c r="C133" s="63" t="b">
        <f>IF(E133="","",IF(AN133=Deviation!$E$2,COUNT($C$3:C132)+1))</f>
        <v>0</v>
      </c>
      <c r="D133" s="7">
        <f>IF(E133&lt;&gt;"",SUBTOTAL(3,$E$4:E133),"")</f>
        <v>130</v>
      </c>
      <c r="E133" s="16" t="s">
        <v>107</v>
      </c>
      <c r="F133" s="16" t="s">
        <v>102</v>
      </c>
      <c r="G133" s="16" t="s">
        <v>41</v>
      </c>
      <c r="H133" s="16" t="s">
        <v>50</v>
      </c>
      <c r="I133" s="16">
        <v>136</v>
      </c>
      <c r="J133" s="17">
        <v>61551514</v>
      </c>
      <c r="K133" s="20" t="s">
        <v>870</v>
      </c>
      <c r="L133" s="17">
        <v>11000</v>
      </c>
      <c r="M133" s="16" t="s">
        <v>25</v>
      </c>
      <c r="N133" s="16" t="s">
        <v>878</v>
      </c>
      <c r="O133" s="7" t="str">
        <f t="shared" si="29"/>
        <v>پیش فاکتور</v>
      </c>
      <c r="P133" s="17">
        <v>11000</v>
      </c>
      <c r="Q133" s="17">
        <v>876699</v>
      </c>
      <c r="R133" s="8">
        <f t="shared" si="37"/>
        <v>10669609414</v>
      </c>
      <c r="S133" s="18">
        <v>0.1</v>
      </c>
      <c r="T133" s="8">
        <f t="shared" si="38"/>
        <v>969964.49218181823</v>
      </c>
      <c r="U133" s="7" t="str">
        <f t="shared" si="39"/>
        <v xml:space="preserve">توافقی </v>
      </c>
      <c r="V133" s="19" t="s">
        <v>2798</v>
      </c>
      <c r="W133" s="16" t="s">
        <v>870</v>
      </c>
      <c r="X133" s="16">
        <v>682</v>
      </c>
      <c r="Y133" s="16" t="s">
        <v>870</v>
      </c>
      <c r="Z133" s="7" t="str">
        <f t="shared" si="30"/>
        <v>تسویه شد</v>
      </c>
      <c r="AA133" s="20" t="s">
        <v>887</v>
      </c>
      <c r="AB133" s="7">
        <f>IF(AA133="","",DATEDIF(VLOOKUP(N133,List!CK:CL,2,0),VLOOKUP(AA133,List!CK:CL,2,0),$AB$2))</f>
        <v>9</v>
      </c>
      <c r="AC133" s="16">
        <v>150</v>
      </c>
      <c r="AD133" s="16">
        <v>150</v>
      </c>
      <c r="AE133" s="17">
        <v>11000</v>
      </c>
      <c r="AF133" s="9" t="str">
        <f t="shared" si="31"/>
        <v>100</v>
      </c>
      <c r="AG133" s="16">
        <v>100</v>
      </c>
      <c r="AH133" s="9">
        <f t="shared" si="32"/>
        <v>100</v>
      </c>
      <c r="AI133" s="9">
        <f t="shared" si="33"/>
        <v>100</v>
      </c>
      <c r="AJ133" s="7">
        <f>IF(E133="","",VLOOKUP(E133,Cover!AF:AG,2,0))</f>
        <v>30</v>
      </c>
      <c r="AK133" s="32" t="str">
        <f t="shared" si="40"/>
        <v>1404/10/01</v>
      </c>
      <c r="AL133" s="178" t="str">
        <f t="shared" si="41"/>
        <v>1404/10</v>
      </c>
      <c r="AM133" s="178">
        <f t="shared" si="35"/>
        <v>0</v>
      </c>
      <c r="AN133" s="178" t="str">
        <f t="shared" si="36"/>
        <v>زودتر از حد انتظار</v>
      </c>
    </row>
    <row r="134" spans="1:40">
      <c r="A134" s="1" t="str">
        <f t="shared" si="34"/>
        <v/>
      </c>
      <c r="B134" s="63" t="b">
        <f>IF(E134="","",IF(E134=Trend!$D$5,COUNT($B$3:B133)+1))</f>
        <v>0</v>
      </c>
      <c r="C134" s="63" t="b">
        <f>IF(E134="","",IF(AN134=Deviation!$E$2,COUNT($C$3:C133)+1))</f>
        <v>0</v>
      </c>
      <c r="D134" s="7">
        <f>IF(E134&lt;&gt;"",SUBTOTAL(3,$E$4:E134),"")</f>
        <v>131</v>
      </c>
      <c r="E134" s="16" t="s">
        <v>265</v>
      </c>
      <c r="F134" s="16" t="s">
        <v>58</v>
      </c>
      <c r="G134" s="16" t="s">
        <v>63</v>
      </c>
      <c r="H134" s="16" t="s">
        <v>23</v>
      </c>
      <c r="I134" s="16">
        <v>136</v>
      </c>
      <c r="J134" s="17"/>
      <c r="K134" s="20" t="s">
        <v>873</v>
      </c>
      <c r="L134" s="17">
        <v>3000</v>
      </c>
      <c r="M134" s="16" t="s">
        <v>25</v>
      </c>
      <c r="N134" s="16" t="s">
        <v>877</v>
      </c>
      <c r="O134" s="7" t="str">
        <f t="shared" si="29"/>
        <v>پیش فاکتور</v>
      </c>
      <c r="P134" s="17">
        <v>3000</v>
      </c>
      <c r="Q134" s="17">
        <v>2480000</v>
      </c>
      <c r="R134" s="8">
        <f t="shared" si="37"/>
        <v>8184000000</v>
      </c>
      <c r="S134" s="18">
        <v>0.1</v>
      </c>
      <c r="T134" s="8">
        <f t="shared" si="38"/>
        <v>2728000</v>
      </c>
      <c r="U134" s="7" t="str">
        <f t="shared" si="39"/>
        <v xml:space="preserve">توافقی </v>
      </c>
      <c r="V134" s="19" t="s">
        <v>2799</v>
      </c>
      <c r="W134" s="16" t="s">
        <v>873</v>
      </c>
      <c r="X134" s="16">
        <v>706</v>
      </c>
      <c r="Y134" s="16" t="s">
        <v>872</v>
      </c>
      <c r="Z134" s="7" t="str">
        <f t="shared" si="30"/>
        <v>تسویه شد</v>
      </c>
      <c r="AA134" s="20" t="s">
        <v>884</v>
      </c>
      <c r="AB134" s="7">
        <f>IF(AA134="","",DATEDIF(VLOOKUP(N134,List!CK:CL,2,0),VLOOKUP(AA134,List!CK:CL,2,0),$AB$2))</f>
        <v>7</v>
      </c>
      <c r="AC134" s="16">
        <v>145</v>
      </c>
      <c r="AD134" s="16">
        <v>145</v>
      </c>
      <c r="AE134" s="17">
        <v>3000</v>
      </c>
      <c r="AF134" s="9" t="str">
        <f t="shared" si="31"/>
        <v>100</v>
      </c>
      <c r="AG134" s="16">
        <v>100</v>
      </c>
      <c r="AH134" s="9">
        <f t="shared" si="32"/>
        <v>100</v>
      </c>
      <c r="AI134" s="9">
        <f t="shared" si="33"/>
        <v>100</v>
      </c>
      <c r="AJ134" s="7">
        <f>IF(E134="","",VLOOKUP(E134,Cover!AF:AG,2,0))</f>
        <v>20</v>
      </c>
      <c r="AK134" s="32" t="str">
        <f t="shared" si="40"/>
        <v>1404/09/30</v>
      </c>
      <c r="AL134" s="178" t="str">
        <f t="shared" si="41"/>
        <v>1404/09</v>
      </c>
      <c r="AM134" s="178">
        <f t="shared" si="35"/>
        <v>0</v>
      </c>
      <c r="AN134" s="178" t="str">
        <f t="shared" si="36"/>
        <v>زودتر از حد انتظار</v>
      </c>
    </row>
    <row r="135" spans="1:40">
      <c r="A135" s="1" t="str">
        <f t="shared" si="34"/>
        <v/>
      </c>
      <c r="B135" s="63" t="b">
        <f>IF(E135="","",IF(E135=Trend!$D$5,COUNT($B$3:B134)+1))</f>
        <v>0</v>
      </c>
      <c r="C135" s="63">
        <f>IF(E135="","",IF(AN135=Deviation!$E$2,COUNT($C$3:C134)+1))</f>
        <v>3</v>
      </c>
      <c r="D135" s="7">
        <f>IF(E135&lt;&gt;"",SUBTOTAL(3,$E$4:E135),"")</f>
        <v>132</v>
      </c>
      <c r="E135" s="16" t="s">
        <v>266</v>
      </c>
      <c r="F135" s="16" t="s">
        <v>59</v>
      </c>
      <c r="G135" s="16" t="s">
        <v>151</v>
      </c>
      <c r="H135" s="16" t="s">
        <v>23</v>
      </c>
      <c r="I135" s="16">
        <v>125</v>
      </c>
      <c r="J135" s="17"/>
      <c r="K135" s="20" t="s">
        <v>842</v>
      </c>
      <c r="L135" s="17">
        <v>20070</v>
      </c>
      <c r="M135" s="16" t="s">
        <v>25</v>
      </c>
      <c r="N135" s="16" t="s">
        <v>862</v>
      </c>
      <c r="O135" s="7" t="str">
        <f t="shared" si="29"/>
        <v>پیش فاکتور</v>
      </c>
      <c r="P135" s="17">
        <v>20070</v>
      </c>
      <c r="Q135" s="17">
        <v>49000</v>
      </c>
      <c r="R135" s="8">
        <f t="shared" si="37"/>
        <v>1081773000</v>
      </c>
      <c r="S135" s="18">
        <v>0.1</v>
      </c>
      <c r="T135" s="8">
        <f t="shared" si="38"/>
        <v>53900</v>
      </c>
      <c r="U135" s="7" t="str">
        <f t="shared" si="39"/>
        <v xml:space="preserve">توافقی </v>
      </c>
      <c r="V135" s="19" t="s">
        <v>2800</v>
      </c>
      <c r="W135" s="16" t="s">
        <v>872</v>
      </c>
      <c r="X135" s="16">
        <v>735</v>
      </c>
      <c r="Y135" s="16" t="s">
        <v>827</v>
      </c>
      <c r="Z135" s="7" t="str">
        <f t="shared" si="30"/>
        <v>تسویه شد</v>
      </c>
      <c r="AA135" s="20" t="s">
        <v>872</v>
      </c>
      <c r="AB135" s="7">
        <f>IF(AA135="","",DATEDIF(VLOOKUP(N135,List!CK:CL,2,0),VLOOKUP(AA135,List!CK:CL,2,0),$AB$2))</f>
        <v>10</v>
      </c>
      <c r="AC135" s="16">
        <v>139</v>
      </c>
      <c r="AD135" s="16">
        <v>139</v>
      </c>
      <c r="AE135" s="17">
        <v>20070</v>
      </c>
      <c r="AF135" s="9" t="str">
        <f t="shared" si="31"/>
        <v>100</v>
      </c>
      <c r="AG135" s="16">
        <v>100</v>
      </c>
      <c r="AH135" s="9">
        <f t="shared" si="32"/>
        <v>70</v>
      </c>
      <c r="AI135" s="9">
        <f t="shared" si="33"/>
        <v>85</v>
      </c>
      <c r="AJ135" s="7">
        <f>IF(E135="","",VLOOKUP(E135,Cover!AF:AG,2,0))</f>
        <v>7</v>
      </c>
      <c r="AK135" s="32" t="str">
        <f t="shared" si="40"/>
        <v>1404/09/15</v>
      </c>
      <c r="AL135" s="178" t="str">
        <f t="shared" si="41"/>
        <v>1404/09</v>
      </c>
      <c r="AM135" s="178">
        <f t="shared" si="35"/>
        <v>42.857142857142854</v>
      </c>
      <c r="AN135" s="178" t="str">
        <f t="shared" si="36"/>
        <v>دیرتر از حد انتظار</v>
      </c>
    </row>
    <row r="136" spans="1:40">
      <c r="A136" s="1" t="str">
        <f t="shared" si="34"/>
        <v/>
      </c>
      <c r="B136" s="63" t="b">
        <f>IF(E136="","",IF(E136=Trend!$D$5,COUNT($B$3:B135)+1))</f>
        <v>0</v>
      </c>
      <c r="C136" s="63" t="b">
        <f>IF(E136="","",IF(AN136=Deviation!$E$2,COUNT($C$3:C135)+1))</f>
        <v>0</v>
      </c>
      <c r="D136" s="7">
        <f>IF(E136&lt;&gt;"",SUBTOTAL(3,$E$4:E136),"")</f>
        <v>133</v>
      </c>
      <c r="E136" s="16" t="s">
        <v>270</v>
      </c>
      <c r="F136" s="16" t="s">
        <v>159</v>
      </c>
      <c r="G136" s="16" t="s">
        <v>147</v>
      </c>
      <c r="H136" s="16" t="s">
        <v>23</v>
      </c>
      <c r="I136" s="16">
        <v>122</v>
      </c>
      <c r="J136" s="17"/>
      <c r="K136" s="20" t="s">
        <v>841</v>
      </c>
      <c r="L136" s="17">
        <v>200000</v>
      </c>
      <c r="M136" s="16" t="s">
        <v>155</v>
      </c>
      <c r="N136" s="16" t="s">
        <v>877</v>
      </c>
      <c r="O136" s="7" t="str">
        <f t="shared" si="29"/>
        <v>پیش فاکتور</v>
      </c>
      <c r="P136" s="17">
        <v>200000</v>
      </c>
      <c r="Q136" s="17">
        <v>8140</v>
      </c>
      <c r="R136" s="8">
        <f t="shared" si="37"/>
        <v>1790800000</v>
      </c>
      <c r="S136" s="18">
        <v>0.1</v>
      </c>
      <c r="T136" s="8">
        <f t="shared" si="38"/>
        <v>8954</v>
      </c>
      <c r="U136" s="7" t="str">
        <f t="shared" si="39"/>
        <v xml:space="preserve">توافقی </v>
      </c>
      <c r="V136" s="19" t="s">
        <v>2801</v>
      </c>
      <c r="W136" s="16" t="s">
        <v>883</v>
      </c>
      <c r="X136" s="16">
        <v>732</v>
      </c>
      <c r="Y136" s="16" t="s">
        <v>883</v>
      </c>
      <c r="Z136" s="7" t="str">
        <f t="shared" si="30"/>
        <v>تسویه شد</v>
      </c>
      <c r="AA136" s="20" t="s">
        <v>892</v>
      </c>
      <c r="AB136" s="7">
        <f>IF(AA136="","",DATEDIF(VLOOKUP(N136,List!CK:CL,2,0),VLOOKUP(AA136,List!CK:CL,2,0),$AB$2))</f>
        <v>15</v>
      </c>
      <c r="AC136" s="16">
        <v>19</v>
      </c>
      <c r="AD136" s="16">
        <v>19</v>
      </c>
      <c r="AE136" s="17">
        <v>200000</v>
      </c>
      <c r="AF136" s="9" t="str">
        <f t="shared" si="31"/>
        <v>100</v>
      </c>
      <c r="AG136" s="16">
        <v>100</v>
      </c>
      <c r="AH136" s="9">
        <f t="shared" si="32"/>
        <v>100</v>
      </c>
      <c r="AI136" s="9">
        <f t="shared" si="33"/>
        <v>100</v>
      </c>
      <c r="AJ136" s="7">
        <f>IF(E136="","",VLOOKUP(E136,Cover!AF:AG,2,0))</f>
        <v>20</v>
      </c>
      <c r="AK136" s="32" t="str">
        <f t="shared" si="40"/>
        <v>1404/09/30</v>
      </c>
      <c r="AL136" s="178" t="str">
        <f t="shared" si="41"/>
        <v>1404/09</v>
      </c>
      <c r="AM136" s="178">
        <f t="shared" si="35"/>
        <v>0</v>
      </c>
      <c r="AN136" s="178" t="str">
        <f t="shared" si="36"/>
        <v>زودتر از حد انتظار</v>
      </c>
    </row>
    <row r="137" spans="1:40">
      <c r="A137" s="1" t="str">
        <f t="shared" si="34"/>
        <v/>
      </c>
      <c r="B137" s="63" t="b">
        <f>IF(E137="","",IF(E137=Trend!$D$5,COUNT($B$3:B136)+1))</f>
        <v>0</v>
      </c>
      <c r="C137" s="63" t="b">
        <f>IF(E137="","",IF(AN137=Deviation!$E$2,COUNT($C$3:C136)+1))</f>
        <v>0</v>
      </c>
      <c r="D137" s="7">
        <f>IF(E137&lt;&gt;"",SUBTOTAL(3,$E$4:E137),"")</f>
        <v>134</v>
      </c>
      <c r="E137" s="16" t="s">
        <v>264</v>
      </c>
      <c r="F137" s="16" t="s">
        <v>51</v>
      </c>
      <c r="G137" s="16" t="s">
        <v>63</v>
      </c>
      <c r="H137" s="16" t="s">
        <v>23</v>
      </c>
      <c r="I137" s="16">
        <v>125</v>
      </c>
      <c r="J137" s="17"/>
      <c r="K137" s="20" t="s">
        <v>842</v>
      </c>
      <c r="L137" s="17">
        <v>3000</v>
      </c>
      <c r="M137" s="16" t="s">
        <v>25</v>
      </c>
      <c r="N137" s="16" t="s">
        <v>879</v>
      </c>
      <c r="O137" s="7" t="str">
        <f t="shared" si="29"/>
        <v>پیش فاکتور</v>
      </c>
      <c r="P137" s="17">
        <v>3000</v>
      </c>
      <c r="Q137" s="17">
        <v>1397000</v>
      </c>
      <c r="R137" s="8">
        <f t="shared" si="37"/>
        <v>4610100000</v>
      </c>
      <c r="S137" s="18">
        <v>0.1</v>
      </c>
      <c r="T137" s="8">
        <f t="shared" si="38"/>
        <v>1536700</v>
      </c>
      <c r="U137" s="7" t="str">
        <f t="shared" si="39"/>
        <v xml:space="preserve">توافقی </v>
      </c>
      <c r="V137" s="19" t="s">
        <v>2802</v>
      </c>
      <c r="W137" s="16" t="s">
        <v>871</v>
      </c>
      <c r="X137" s="16">
        <v>733</v>
      </c>
      <c r="Y137" s="16" t="s">
        <v>884</v>
      </c>
      <c r="Z137" s="7" t="str">
        <f t="shared" si="30"/>
        <v>تسویه شد</v>
      </c>
      <c r="AA137" s="20" t="s">
        <v>892</v>
      </c>
      <c r="AB137" s="7">
        <f>IF(AA137="","",DATEDIF(VLOOKUP(N137,List!CK:CL,2,0),VLOOKUP(AA137,List!CK:CL,2,0),$AB$2))</f>
        <v>13</v>
      </c>
      <c r="AC137" s="16">
        <v>143</v>
      </c>
      <c r="AD137" s="16">
        <v>143</v>
      </c>
      <c r="AE137" s="17">
        <v>3000</v>
      </c>
      <c r="AF137" s="9" t="str">
        <f t="shared" si="31"/>
        <v>100</v>
      </c>
      <c r="AG137" s="16">
        <v>100</v>
      </c>
      <c r="AH137" s="9">
        <f t="shared" si="32"/>
        <v>100</v>
      </c>
      <c r="AI137" s="9">
        <f t="shared" si="33"/>
        <v>100</v>
      </c>
      <c r="AJ137" s="7">
        <f>IF(E137="","",VLOOKUP(E137,Cover!AF:AG,2,0))</f>
        <v>15</v>
      </c>
      <c r="AK137" s="32" t="str">
        <f t="shared" si="40"/>
        <v>1404/10/02</v>
      </c>
      <c r="AL137" s="178" t="str">
        <f t="shared" si="41"/>
        <v>1404/10</v>
      </c>
      <c r="AM137" s="178">
        <f t="shared" si="35"/>
        <v>0</v>
      </c>
      <c r="AN137" s="178" t="str">
        <f t="shared" si="36"/>
        <v>زودتر از حد انتظار</v>
      </c>
    </row>
    <row r="138" spans="1:40">
      <c r="A138" s="1" t="str">
        <f t="shared" si="34"/>
        <v/>
      </c>
      <c r="B138" s="63" t="b">
        <f>IF(E138="","",IF(E138=Trend!$D$5,COUNT($B$3:B137)+1))</f>
        <v>0</v>
      </c>
      <c r="C138" s="63" t="b">
        <f>IF(E138="","",IF(AN138=Deviation!$E$2,COUNT($C$3:C137)+1))</f>
        <v>0</v>
      </c>
      <c r="D138" s="7">
        <f>IF(E138&lt;&gt;"",SUBTOTAL(3,$E$4:E138),"")</f>
        <v>135</v>
      </c>
      <c r="E138" s="16" t="s">
        <v>194</v>
      </c>
      <c r="F138" s="16" t="s">
        <v>44</v>
      </c>
      <c r="G138" s="16" t="s">
        <v>63</v>
      </c>
      <c r="H138" s="16" t="s">
        <v>50</v>
      </c>
      <c r="I138" s="16">
        <v>136</v>
      </c>
      <c r="J138" s="17"/>
      <c r="K138" s="20" t="s">
        <v>873</v>
      </c>
      <c r="L138" s="17">
        <v>5810.5</v>
      </c>
      <c r="M138" s="16" t="s">
        <v>25</v>
      </c>
      <c r="N138" s="16" t="s">
        <v>882</v>
      </c>
      <c r="O138" s="7" t="str">
        <f t="shared" ref="O138:O201" si="42">IF(E138="","","پیش فاکتور")</f>
        <v>پیش فاکتور</v>
      </c>
      <c r="P138" s="17">
        <v>5810.5</v>
      </c>
      <c r="Q138" s="17">
        <v>2300000</v>
      </c>
      <c r="R138" s="8">
        <f t="shared" si="37"/>
        <v>14700565000</v>
      </c>
      <c r="S138" s="18">
        <v>0.1</v>
      </c>
      <c r="T138" s="8">
        <f t="shared" si="38"/>
        <v>2530000</v>
      </c>
      <c r="U138" s="7" t="str">
        <f t="shared" si="39"/>
        <v xml:space="preserve">توافقی </v>
      </c>
      <c r="V138" s="19" t="s">
        <v>2803</v>
      </c>
      <c r="W138" s="16" t="s">
        <v>891</v>
      </c>
      <c r="X138" s="16">
        <v>752</v>
      </c>
      <c r="Y138" s="16" t="s">
        <v>891</v>
      </c>
      <c r="Z138" s="7" t="str">
        <f t="shared" si="30"/>
        <v>تسویه شد</v>
      </c>
      <c r="AA138" s="20" t="s">
        <v>893</v>
      </c>
      <c r="AB138" s="7">
        <f>IF(AA138="","",DATEDIF(VLOOKUP(N138,List!CK:CL,2,0),VLOOKUP(AA138,List!CK:CL,2,0),$AB$2))</f>
        <v>11</v>
      </c>
      <c r="AC138" s="16">
        <v>153</v>
      </c>
      <c r="AD138" s="16">
        <v>153</v>
      </c>
      <c r="AE138" s="17">
        <v>5810.5</v>
      </c>
      <c r="AF138" s="9" t="str">
        <f t="shared" si="31"/>
        <v>100</v>
      </c>
      <c r="AG138" s="16">
        <v>88</v>
      </c>
      <c r="AH138" s="9">
        <f t="shared" si="32"/>
        <v>100</v>
      </c>
      <c r="AI138" s="9">
        <f t="shared" si="33"/>
        <v>94</v>
      </c>
      <c r="AJ138" s="7">
        <f>IF(E138="","",VLOOKUP(E138,Cover!AF:AG,2,0))</f>
        <v>35</v>
      </c>
      <c r="AK138" s="32" t="str">
        <f t="shared" si="40"/>
        <v>1404/10/05</v>
      </c>
      <c r="AL138" s="178" t="str">
        <f t="shared" si="41"/>
        <v>1404/10</v>
      </c>
      <c r="AM138" s="178">
        <f t="shared" si="35"/>
        <v>0</v>
      </c>
      <c r="AN138" s="178" t="str">
        <f t="shared" si="36"/>
        <v>زودتر از حد انتظار</v>
      </c>
    </row>
    <row r="139" spans="1:40">
      <c r="A139" s="1" t="str">
        <f t="shared" si="34"/>
        <v/>
      </c>
      <c r="B139" s="63" t="b">
        <f>IF(E139="","",IF(E139=Trend!$D$5,COUNT($B$3:B138)+1))</f>
        <v>0</v>
      </c>
      <c r="C139" s="63" t="b">
        <f>IF(E139="","",IF(AN139=Deviation!$E$2,COUNT($C$3:C138)+1))</f>
        <v>0</v>
      </c>
      <c r="D139" s="7">
        <f>IF(E139&lt;&gt;"",SUBTOTAL(3,$E$4:E139),"")</f>
        <v>136</v>
      </c>
      <c r="E139" s="16" t="s">
        <v>266</v>
      </c>
      <c r="F139" s="16" t="s">
        <v>59</v>
      </c>
      <c r="G139" s="16" t="s">
        <v>151</v>
      </c>
      <c r="H139" s="16" t="s">
        <v>23</v>
      </c>
      <c r="I139" s="16">
        <v>136</v>
      </c>
      <c r="J139" s="17"/>
      <c r="K139" s="20" t="s">
        <v>873</v>
      </c>
      <c r="L139" s="17">
        <v>20230</v>
      </c>
      <c r="M139" s="16" t="s">
        <v>25</v>
      </c>
      <c r="N139" s="16" t="s">
        <v>878</v>
      </c>
      <c r="O139" s="7" t="str">
        <f t="shared" si="42"/>
        <v>پیش فاکتور</v>
      </c>
      <c r="P139" s="17">
        <v>20230</v>
      </c>
      <c r="Q139" s="17">
        <v>53000</v>
      </c>
      <c r="R139" s="8">
        <f t="shared" si="37"/>
        <v>1179409000</v>
      </c>
      <c r="S139" s="18">
        <v>0.1</v>
      </c>
      <c r="T139" s="8">
        <f t="shared" si="38"/>
        <v>58300</v>
      </c>
      <c r="U139" s="7" t="str">
        <f t="shared" si="39"/>
        <v xml:space="preserve">توافقی </v>
      </c>
      <c r="V139" s="19" t="s">
        <v>2804</v>
      </c>
      <c r="W139" s="16" t="s">
        <v>883</v>
      </c>
      <c r="X139" s="16">
        <v>762</v>
      </c>
      <c r="Y139" s="16" t="s">
        <v>897</v>
      </c>
      <c r="Z139" s="7" t="str">
        <f t="shared" si="30"/>
        <v>تسویه شد</v>
      </c>
      <c r="AA139" s="20" t="s">
        <v>884</v>
      </c>
      <c r="AB139" s="7">
        <f>IF(AA139="","",DATEDIF(VLOOKUP(N139,List!CK:CL,2,0),VLOOKUP(AA139,List!CK:CL,2,0),$AB$2))</f>
        <v>6</v>
      </c>
      <c r="AC139" s="16">
        <v>148</v>
      </c>
      <c r="AD139" s="16">
        <v>148</v>
      </c>
      <c r="AE139" s="17">
        <v>20230</v>
      </c>
      <c r="AF139" s="9" t="str">
        <f t="shared" si="31"/>
        <v>100</v>
      </c>
      <c r="AG139" s="16">
        <v>100</v>
      </c>
      <c r="AH139" s="9">
        <f t="shared" si="32"/>
        <v>100</v>
      </c>
      <c r="AI139" s="9">
        <f t="shared" si="33"/>
        <v>100</v>
      </c>
      <c r="AJ139" s="7">
        <f>IF(E139="","",VLOOKUP(E139,Cover!AF:AG,2,0))</f>
        <v>7</v>
      </c>
      <c r="AK139" s="32" t="str">
        <f t="shared" si="40"/>
        <v>1404/10/01</v>
      </c>
      <c r="AL139" s="178" t="str">
        <f t="shared" si="41"/>
        <v>1404/10</v>
      </c>
      <c r="AM139" s="178">
        <f t="shared" si="35"/>
        <v>0</v>
      </c>
      <c r="AN139" s="178" t="str">
        <f t="shared" si="36"/>
        <v>زودتر از حد انتظار</v>
      </c>
    </row>
    <row r="140" spans="1:40">
      <c r="A140" s="1" t="str">
        <f t="shared" si="34"/>
        <v/>
      </c>
      <c r="B140" s="63" t="b">
        <f>IF(E140="","",IF(E140=Trend!$D$5,COUNT($B$3:B139)+1))</f>
        <v>0</v>
      </c>
      <c r="C140" s="63" t="b">
        <f>IF(E140="","",IF(AN140=Deviation!$E$2,COUNT($C$3:C139)+1))</f>
        <v>0</v>
      </c>
      <c r="D140" s="7">
        <f>IF(E140&lt;&gt;"",SUBTOTAL(3,$E$4:E140),"")</f>
        <v>137</v>
      </c>
      <c r="E140" s="16" t="s">
        <v>266</v>
      </c>
      <c r="F140" s="16" t="s">
        <v>59</v>
      </c>
      <c r="G140" s="16" t="s">
        <v>151</v>
      </c>
      <c r="H140" s="16" t="s">
        <v>23</v>
      </c>
      <c r="I140" s="16">
        <v>136</v>
      </c>
      <c r="J140" s="17"/>
      <c r="K140" s="20" t="s">
        <v>873</v>
      </c>
      <c r="L140" s="17">
        <v>20450</v>
      </c>
      <c r="M140" s="16" t="s">
        <v>25</v>
      </c>
      <c r="N140" s="16" t="s">
        <v>878</v>
      </c>
      <c r="O140" s="7" t="str">
        <f t="shared" si="42"/>
        <v>پیش فاکتور</v>
      </c>
      <c r="P140" s="17">
        <v>20450</v>
      </c>
      <c r="Q140" s="17">
        <v>53000</v>
      </c>
      <c r="R140" s="8">
        <f t="shared" si="37"/>
        <v>1192235000</v>
      </c>
      <c r="S140" s="18">
        <v>0.1</v>
      </c>
      <c r="T140" s="8">
        <f t="shared" si="38"/>
        <v>58300</v>
      </c>
      <c r="U140" s="7" t="str">
        <f t="shared" si="39"/>
        <v xml:space="preserve">توافقی </v>
      </c>
      <c r="V140" s="19" t="s">
        <v>2805</v>
      </c>
      <c r="W140" s="16" t="s">
        <v>882</v>
      </c>
      <c r="X140" s="16">
        <v>761</v>
      </c>
      <c r="Y140" s="16" t="s">
        <v>897</v>
      </c>
      <c r="Z140" s="7" t="str">
        <f t="shared" si="30"/>
        <v>تسویه شد</v>
      </c>
      <c r="AA140" s="20" t="s">
        <v>883</v>
      </c>
      <c r="AB140" s="7">
        <f>IF(AA140="","",DATEDIF(VLOOKUP(N140,List!CK:CL,2,0),VLOOKUP(AA140,List!CK:CL,2,0),$AB$2))</f>
        <v>5</v>
      </c>
      <c r="AC140" s="16">
        <v>143</v>
      </c>
      <c r="AD140" s="16">
        <v>143</v>
      </c>
      <c r="AE140" s="17">
        <v>20450</v>
      </c>
      <c r="AF140" s="9" t="str">
        <f t="shared" si="31"/>
        <v>100</v>
      </c>
      <c r="AG140" s="16">
        <v>100</v>
      </c>
      <c r="AH140" s="9">
        <f t="shared" si="32"/>
        <v>100</v>
      </c>
      <c r="AI140" s="9">
        <f t="shared" si="33"/>
        <v>100</v>
      </c>
      <c r="AJ140" s="7">
        <f>IF(E140="","",VLOOKUP(E140,Cover!AF:AG,2,0))</f>
        <v>7</v>
      </c>
      <c r="AK140" s="32" t="str">
        <f t="shared" si="40"/>
        <v>1404/10/01</v>
      </c>
      <c r="AL140" s="178" t="str">
        <f t="shared" si="41"/>
        <v>1404/10</v>
      </c>
      <c r="AM140" s="178">
        <f t="shared" si="35"/>
        <v>0</v>
      </c>
      <c r="AN140" s="178" t="str">
        <f t="shared" si="36"/>
        <v>زودتر از حد انتظار</v>
      </c>
    </row>
    <row r="141" spans="1:40">
      <c r="A141" s="1" t="str">
        <f t="shared" si="34"/>
        <v/>
      </c>
      <c r="B141" s="63" t="b">
        <f>IF(E141="","",IF(E141=Trend!$D$5,COUNT($B$3:B140)+1))</f>
        <v>0</v>
      </c>
      <c r="C141" s="63">
        <f>IF(E141="","",IF(AN141=Deviation!$E$2,COUNT($C$3:C140)+1))</f>
        <v>4</v>
      </c>
      <c r="D141" s="7">
        <f>IF(E141&lt;&gt;"",SUBTOTAL(3,$E$4:E141),"")</f>
        <v>138</v>
      </c>
      <c r="E141" s="16" t="s">
        <v>28</v>
      </c>
      <c r="F141" s="16" t="s">
        <v>35</v>
      </c>
      <c r="G141" s="16" t="s">
        <v>37</v>
      </c>
      <c r="H141" s="16" t="s">
        <v>24</v>
      </c>
      <c r="I141" s="16">
        <v>102</v>
      </c>
      <c r="J141" s="17"/>
      <c r="K141" s="20" t="s">
        <v>813</v>
      </c>
      <c r="L141" s="17">
        <v>10000</v>
      </c>
      <c r="M141" s="16" t="s">
        <v>25</v>
      </c>
      <c r="N141" s="16" t="s">
        <v>845</v>
      </c>
      <c r="O141" s="7" t="str">
        <f t="shared" si="42"/>
        <v>پیش فاکتور</v>
      </c>
      <c r="P141" s="17">
        <v>10000</v>
      </c>
      <c r="Q141" s="17">
        <v>1188100</v>
      </c>
      <c r="R141" s="8">
        <f t="shared" si="37"/>
        <v>13069100000</v>
      </c>
      <c r="S141" s="18">
        <v>0.1</v>
      </c>
      <c r="T141" s="8">
        <f t="shared" si="38"/>
        <v>1306910</v>
      </c>
      <c r="U141" s="7" t="str">
        <f t="shared" si="39"/>
        <v xml:space="preserve">توافقی </v>
      </c>
      <c r="V141" s="19" t="s">
        <v>2806</v>
      </c>
      <c r="W141" s="16" t="s">
        <v>883</v>
      </c>
      <c r="X141" s="16">
        <v>746</v>
      </c>
      <c r="Y141" s="16" t="s">
        <v>887</v>
      </c>
      <c r="Z141" s="7" t="str">
        <f t="shared" si="30"/>
        <v>تسویه شد</v>
      </c>
      <c r="AA141" s="20" t="s">
        <v>884</v>
      </c>
      <c r="AB141" s="7">
        <f>IF(AA141="","",DATEDIF(VLOOKUP(N141,List!CK:CL,2,0),VLOOKUP(AA141,List!CK:CL,2,0),$AB$2))</f>
        <v>39</v>
      </c>
      <c r="AC141" s="16">
        <v>147</v>
      </c>
      <c r="AD141" s="16">
        <v>147</v>
      </c>
      <c r="AE141" s="17">
        <v>10000</v>
      </c>
      <c r="AF141" s="9" t="str">
        <f t="shared" si="31"/>
        <v>100</v>
      </c>
      <c r="AG141" s="16">
        <v>100</v>
      </c>
      <c r="AH141" s="9">
        <f t="shared" si="32"/>
        <v>64.102564102564102</v>
      </c>
      <c r="AI141" s="9">
        <f t="shared" si="33"/>
        <v>82.051282051282044</v>
      </c>
      <c r="AJ141" s="7">
        <f>IF(E141="","",VLOOKUP(E141,Cover!AF:AG,2,0))</f>
        <v>25</v>
      </c>
      <c r="AK141" s="32" t="str">
        <f t="shared" si="40"/>
        <v>1404/08/28</v>
      </c>
      <c r="AL141" s="178" t="str">
        <f t="shared" si="41"/>
        <v>1404/08</v>
      </c>
      <c r="AM141" s="178">
        <f>IF(E141="","",IF((AB141-AJ141)/AJ141*100&lt;0,0,(AB141-AJ141)/AJ141*100))</f>
        <v>56.000000000000007</v>
      </c>
      <c r="AN141" s="178" t="str">
        <f t="shared" si="36"/>
        <v>دیرتر از حد انتظار</v>
      </c>
    </row>
    <row r="142" spans="1:40">
      <c r="A142" s="1" t="str">
        <f t="shared" si="34"/>
        <v/>
      </c>
      <c r="B142" s="63" t="b">
        <f>IF(E142="","",IF(E142=Trend!$D$5,COUNT($B$3:B141)+1))</f>
        <v>0</v>
      </c>
      <c r="C142" s="63" t="b">
        <f>IF(E142="","",IF(AN142=Deviation!$E$2,COUNT($C$3:C141)+1))</f>
        <v>0</v>
      </c>
      <c r="D142" s="7">
        <f>IF(E142&lt;&gt;"",SUBTOTAL(3,$E$4:E142),"")</f>
        <v>139</v>
      </c>
      <c r="E142" s="16" t="s">
        <v>28</v>
      </c>
      <c r="F142" s="16" t="s">
        <v>35</v>
      </c>
      <c r="G142" s="16" t="s">
        <v>36</v>
      </c>
      <c r="H142" s="16" t="s">
        <v>24</v>
      </c>
      <c r="I142" s="16">
        <v>125</v>
      </c>
      <c r="J142" s="17"/>
      <c r="K142" s="20" t="s">
        <v>842</v>
      </c>
      <c r="L142" s="17">
        <v>15565</v>
      </c>
      <c r="M142" s="16" t="s">
        <v>25</v>
      </c>
      <c r="N142" s="16" t="s">
        <v>872</v>
      </c>
      <c r="O142" s="7" t="str">
        <f t="shared" si="42"/>
        <v>پیش فاکتور</v>
      </c>
      <c r="P142" s="17">
        <v>15565</v>
      </c>
      <c r="Q142" s="17">
        <v>1220800</v>
      </c>
      <c r="R142" s="8">
        <f t="shared" si="37"/>
        <v>20901927200</v>
      </c>
      <c r="S142" s="18">
        <v>0.1</v>
      </c>
      <c r="T142" s="8">
        <f t="shared" si="38"/>
        <v>1342880</v>
      </c>
      <c r="U142" s="7" t="str">
        <f t="shared" si="39"/>
        <v xml:space="preserve">توافقی </v>
      </c>
      <c r="V142" s="19" t="s">
        <v>2807</v>
      </c>
      <c r="W142" s="16" t="s">
        <v>883</v>
      </c>
      <c r="X142" s="16">
        <v>745</v>
      </c>
      <c r="Y142" s="16" t="s">
        <v>887</v>
      </c>
      <c r="Z142" s="7" t="str">
        <f t="shared" si="30"/>
        <v>تسویه شد</v>
      </c>
      <c r="AA142" s="20" t="s">
        <v>884</v>
      </c>
      <c r="AB142" s="7">
        <f>IF(AA142="","",DATEDIF(VLOOKUP(N142,List!CK:CL,2,0),VLOOKUP(AA142,List!CK:CL,2,0),$AB$2))</f>
        <v>12</v>
      </c>
      <c r="AC142" s="16">
        <v>146</v>
      </c>
      <c r="AD142" s="16">
        <v>146</v>
      </c>
      <c r="AE142" s="17">
        <v>15565</v>
      </c>
      <c r="AF142" s="9" t="str">
        <f t="shared" si="31"/>
        <v>100</v>
      </c>
      <c r="AG142" s="16">
        <v>100</v>
      </c>
      <c r="AH142" s="9">
        <f t="shared" si="32"/>
        <v>100</v>
      </c>
      <c r="AI142" s="9">
        <f t="shared" si="33"/>
        <v>100</v>
      </c>
      <c r="AJ142" s="7">
        <f>IF(E142="","",VLOOKUP(E142,Cover!AF:AG,2,0))</f>
        <v>25</v>
      </c>
      <c r="AK142" s="32" t="str">
        <f t="shared" si="40"/>
        <v>1404/09/25</v>
      </c>
      <c r="AL142" s="178" t="str">
        <f t="shared" si="41"/>
        <v>1404/09</v>
      </c>
      <c r="AM142" s="178">
        <f t="shared" si="35"/>
        <v>0</v>
      </c>
      <c r="AN142" s="178" t="str">
        <f t="shared" si="36"/>
        <v>زودتر از حد انتظار</v>
      </c>
    </row>
    <row r="143" spans="1:40">
      <c r="A143" s="1" t="str">
        <f t="shared" si="34"/>
        <v/>
      </c>
      <c r="B143" s="63" t="b">
        <f>IF(E143="","",IF(E143=Trend!$D$5,COUNT($B$3:B142)+1))</f>
        <v>0</v>
      </c>
      <c r="C143" s="63" t="b">
        <f>IF(E143="","",IF(AN143=Deviation!$E$2,COUNT($C$3:C142)+1))</f>
        <v>0</v>
      </c>
      <c r="D143" s="7">
        <f>IF(E143&lt;&gt;"",SUBTOTAL(3,$E$4:E143),"")</f>
        <v>140</v>
      </c>
      <c r="E143" s="16" t="s">
        <v>270</v>
      </c>
      <c r="F143" s="16" t="s">
        <v>159</v>
      </c>
      <c r="G143" s="16" t="s">
        <v>147</v>
      </c>
      <c r="H143" s="16" t="s">
        <v>23</v>
      </c>
      <c r="I143" s="16">
        <v>122</v>
      </c>
      <c r="J143" s="17"/>
      <c r="K143" s="20" t="s">
        <v>841</v>
      </c>
      <c r="L143" s="17">
        <v>200000</v>
      </c>
      <c r="M143" s="16" t="s">
        <v>155</v>
      </c>
      <c r="N143" s="16" t="s">
        <v>887</v>
      </c>
      <c r="O143" s="7" t="str">
        <f t="shared" si="42"/>
        <v>پیش فاکتور</v>
      </c>
      <c r="P143" s="17">
        <v>200000</v>
      </c>
      <c r="Q143" s="17">
        <v>9360</v>
      </c>
      <c r="R143" s="8">
        <f t="shared" si="37"/>
        <v>2059200000</v>
      </c>
      <c r="S143" s="18">
        <v>0.1</v>
      </c>
      <c r="T143" s="8">
        <f t="shared" si="38"/>
        <v>10296</v>
      </c>
      <c r="U143" s="7" t="str">
        <f t="shared" si="39"/>
        <v xml:space="preserve">توافقی </v>
      </c>
      <c r="V143" s="19" t="s">
        <v>2808</v>
      </c>
      <c r="W143" s="16" t="s">
        <v>898</v>
      </c>
      <c r="X143" s="16">
        <v>771</v>
      </c>
      <c r="Y143" s="16" t="s">
        <v>898</v>
      </c>
      <c r="Z143" s="7" t="str">
        <f t="shared" si="30"/>
        <v>تسویه شد</v>
      </c>
      <c r="AA143" s="20" t="s">
        <v>901</v>
      </c>
      <c r="AB143" s="7">
        <f>IF(AA143="","",DATEDIF(VLOOKUP(N143,List!CK:CL,2,0),VLOOKUP(AA143,List!CK:CL,2,0),$AB$2))</f>
        <v>14</v>
      </c>
      <c r="AC143" s="16">
        <v>16</v>
      </c>
      <c r="AD143" s="16">
        <v>16</v>
      </c>
      <c r="AE143" s="17">
        <v>200000</v>
      </c>
      <c r="AF143" s="9" t="str">
        <f t="shared" si="31"/>
        <v>100</v>
      </c>
      <c r="AG143" s="16">
        <v>100</v>
      </c>
      <c r="AH143" s="9">
        <f t="shared" si="32"/>
        <v>100</v>
      </c>
      <c r="AI143" s="9">
        <f t="shared" si="33"/>
        <v>100</v>
      </c>
      <c r="AJ143" s="7">
        <f>IF(E143="","",VLOOKUP(E143,Cover!AF:AG,2,0))</f>
        <v>20</v>
      </c>
      <c r="AK143" s="32" t="str">
        <f t="shared" si="40"/>
        <v>1404/10/10</v>
      </c>
      <c r="AL143" s="178" t="str">
        <f t="shared" si="41"/>
        <v>1404/10</v>
      </c>
      <c r="AM143" s="178">
        <f t="shared" si="35"/>
        <v>0</v>
      </c>
      <c r="AN143" s="178" t="str">
        <f t="shared" si="36"/>
        <v>زودتر از حد انتظار</v>
      </c>
    </row>
    <row r="144" spans="1:40">
      <c r="A144" s="1" t="str">
        <f t="shared" si="34"/>
        <v/>
      </c>
      <c r="B144" s="63" t="b">
        <f>IF(E144="","",IF(E144=Trend!$D$5,COUNT($B$3:B143)+1))</f>
        <v>0</v>
      </c>
      <c r="C144" s="63" t="b">
        <f>IF(E144="","",IF(AN144=Deviation!$E$2,COUNT($C$3:C143)+1))</f>
        <v>0</v>
      </c>
      <c r="D144" s="7">
        <f>IF(E144&lt;&gt;"",SUBTOTAL(3,$E$4:E144),"")</f>
        <v>141</v>
      </c>
      <c r="E144" s="16" t="s">
        <v>106</v>
      </c>
      <c r="F144" s="16" t="s">
        <v>152</v>
      </c>
      <c r="G144" s="16" t="s">
        <v>153</v>
      </c>
      <c r="H144" s="16" t="s">
        <v>50</v>
      </c>
      <c r="I144" s="16">
        <v>125</v>
      </c>
      <c r="J144" s="17">
        <v>87292800</v>
      </c>
      <c r="K144" s="20" t="s">
        <v>842</v>
      </c>
      <c r="L144" s="17">
        <v>24000</v>
      </c>
      <c r="M144" s="16" t="s">
        <v>25</v>
      </c>
      <c r="N144" s="16" t="s">
        <v>891</v>
      </c>
      <c r="O144" s="7" t="str">
        <f t="shared" si="42"/>
        <v>پیش فاکتور</v>
      </c>
      <c r="P144" s="17">
        <v>24000</v>
      </c>
      <c r="Q144" s="17">
        <v>1110000</v>
      </c>
      <c r="R144" s="8">
        <f t="shared" si="37"/>
        <v>29391292800</v>
      </c>
      <c r="S144" s="18">
        <v>0.1</v>
      </c>
      <c r="T144" s="8">
        <f t="shared" si="38"/>
        <v>1224637.2</v>
      </c>
      <c r="U144" s="7" t="str">
        <f t="shared" si="39"/>
        <v xml:space="preserve">توافقی </v>
      </c>
      <c r="V144" s="19" t="s">
        <v>2810</v>
      </c>
      <c r="W144" s="16" t="s">
        <v>873</v>
      </c>
      <c r="X144" s="16" t="s">
        <v>2811</v>
      </c>
      <c r="Y144" s="16" t="s">
        <v>873</v>
      </c>
      <c r="Z144" s="7" t="str">
        <f t="shared" si="30"/>
        <v>تسویه شد</v>
      </c>
      <c r="AA144" s="20" t="s">
        <v>907</v>
      </c>
      <c r="AB144" s="7">
        <f>IF(AA144="","",DATEDIF(VLOOKUP(N144,List!CK:CL,2,0),VLOOKUP(AA144,List!CK:CL,2,0),$AB$2))</f>
        <v>16</v>
      </c>
      <c r="AC144" s="16">
        <v>155</v>
      </c>
      <c r="AD144" s="16">
        <v>155</v>
      </c>
      <c r="AE144" s="17">
        <v>23520</v>
      </c>
      <c r="AF144" s="9">
        <f t="shared" si="31"/>
        <v>98</v>
      </c>
      <c r="AG144" s="16">
        <v>100</v>
      </c>
      <c r="AH144" s="9">
        <f t="shared" si="32"/>
        <v>100</v>
      </c>
      <c r="AI144" s="9">
        <f t="shared" si="33"/>
        <v>99.333333333333329</v>
      </c>
      <c r="AJ144" s="7">
        <f>IF(E144="","",VLOOKUP(E144,Cover!AF:AG,2,0))</f>
        <v>30</v>
      </c>
      <c r="AK144" s="32" t="str">
        <f t="shared" si="40"/>
        <v>1404/10/14</v>
      </c>
      <c r="AL144" s="178" t="str">
        <f t="shared" si="41"/>
        <v>1404/10</v>
      </c>
      <c r="AM144" s="178">
        <f t="shared" si="35"/>
        <v>0</v>
      </c>
      <c r="AN144" s="178" t="str">
        <f t="shared" si="36"/>
        <v>زودتر از حد انتظار</v>
      </c>
    </row>
    <row r="145" spans="1:40">
      <c r="A145" s="1" t="str">
        <f t="shared" si="34"/>
        <v/>
      </c>
      <c r="B145" s="63" t="b">
        <f>IF(E145="","",IF(E145=Trend!$D$5,COUNT($B$3:B144)+1))</f>
        <v>0</v>
      </c>
      <c r="C145" s="63" t="b">
        <f>IF(E145="","",IF(AN145=Deviation!$E$2,COUNT($C$3:C144)+1))</f>
        <v>0</v>
      </c>
      <c r="D145" s="7">
        <f>IF(E145&lt;&gt;"",SUBTOTAL(3,$E$4:E145),"")</f>
        <v>142</v>
      </c>
      <c r="E145" s="16" t="s">
        <v>194</v>
      </c>
      <c r="F145" s="16" t="s">
        <v>44</v>
      </c>
      <c r="G145" s="16" t="s">
        <v>63</v>
      </c>
      <c r="H145" s="16" t="s">
        <v>50</v>
      </c>
      <c r="I145" s="16">
        <v>136</v>
      </c>
      <c r="J145" s="17"/>
      <c r="K145" s="20" t="s">
        <v>873</v>
      </c>
      <c r="L145" s="17">
        <v>1435</v>
      </c>
      <c r="M145" s="16" t="s">
        <v>25</v>
      </c>
      <c r="N145" s="16" t="s">
        <v>887</v>
      </c>
      <c r="O145" s="7" t="str">
        <f t="shared" si="42"/>
        <v>پیش فاکتور</v>
      </c>
      <c r="P145" s="17">
        <v>1435</v>
      </c>
      <c r="Q145" s="17">
        <v>2300000</v>
      </c>
      <c r="R145" s="8">
        <f t="shared" si="37"/>
        <v>3630550000</v>
      </c>
      <c r="S145" s="18">
        <v>0.1</v>
      </c>
      <c r="T145" s="8">
        <f t="shared" si="38"/>
        <v>2530000</v>
      </c>
      <c r="U145" s="7" t="str">
        <f t="shared" si="39"/>
        <v xml:space="preserve">توافقی </v>
      </c>
      <c r="V145" s="19" t="s">
        <v>2812</v>
      </c>
      <c r="W145" s="16" t="s">
        <v>898</v>
      </c>
      <c r="X145" s="16">
        <v>799</v>
      </c>
      <c r="Y145" s="16" t="s">
        <v>908</v>
      </c>
      <c r="Z145" s="7" t="str">
        <f t="shared" si="30"/>
        <v>تسویه شد</v>
      </c>
      <c r="AA145" s="20" t="s">
        <v>902</v>
      </c>
      <c r="AB145" s="7">
        <f>IF(AA145="","",DATEDIF(VLOOKUP(N145,List!CK:CL,2,0),VLOOKUP(AA145,List!CK:CL,2,0),$AB$2))</f>
        <v>15</v>
      </c>
      <c r="AC145" s="16">
        <v>158</v>
      </c>
      <c r="AD145" s="16">
        <v>158</v>
      </c>
      <c r="AE145" s="17">
        <v>1435</v>
      </c>
      <c r="AF145" s="9" t="str">
        <f t="shared" si="31"/>
        <v>100</v>
      </c>
      <c r="AG145" s="16">
        <v>100</v>
      </c>
      <c r="AH145" s="9">
        <f t="shared" si="32"/>
        <v>100</v>
      </c>
      <c r="AI145" s="9">
        <f t="shared" si="33"/>
        <v>100</v>
      </c>
      <c r="AJ145" s="7">
        <f>IF(E145="","",VLOOKUP(E145,Cover!AF:AG,2,0))</f>
        <v>35</v>
      </c>
      <c r="AK145" s="32" t="str">
        <f t="shared" si="40"/>
        <v>1404/10/10</v>
      </c>
      <c r="AL145" s="178" t="str">
        <f t="shared" si="41"/>
        <v>1404/10</v>
      </c>
      <c r="AM145" s="178">
        <f t="shared" si="35"/>
        <v>0</v>
      </c>
      <c r="AN145" s="178" t="str">
        <f t="shared" si="36"/>
        <v>زودتر از حد انتظار</v>
      </c>
    </row>
    <row r="146" spans="1:40">
      <c r="A146" s="1" t="str">
        <f t="shared" si="34"/>
        <v/>
      </c>
      <c r="B146" s="63" t="b">
        <f>IF(E146="","",IF(E146=Trend!$D$5,COUNT($B$3:B145)+1))</f>
        <v>0</v>
      </c>
      <c r="C146" s="63" t="b">
        <f>IF(E146="","",IF(AN146=Deviation!$E$2,COUNT($C$3:C145)+1))</f>
        <v>0</v>
      </c>
      <c r="D146" s="7">
        <f>IF(E146&lt;&gt;"",SUBTOTAL(3,$E$4:E146),"")</f>
        <v>143</v>
      </c>
      <c r="E146" s="16" t="s">
        <v>28</v>
      </c>
      <c r="F146" s="16" t="s">
        <v>35</v>
      </c>
      <c r="G146" s="16" t="s">
        <v>36</v>
      </c>
      <c r="H146" s="16" t="s">
        <v>24</v>
      </c>
      <c r="I146" s="16">
        <v>136</v>
      </c>
      <c r="J146" s="17"/>
      <c r="K146" s="20" t="s">
        <v>873</v>
      </c>
      <c r="L146" s="17">
        <v>20000</v>
      </c>
      <c r="M146" s="16" t="s">
        <v>25</v>
      </c>
      <c r="N146" s="16" t="s">
        <v>895</v>
      </c>
      <c r="O146" s="7" t="str">
        <f t="shared" si="42"/>
        <v>پیش فاکتور</v>
      </c>
      <c r="P146" s="17">
        <v>20000</v>
      </c>
      <c r="Q146" s="17">
        <v>1678600</v>
      </c>
      <c r="R146" s="8">
        <f t="shared" si="37"/>
        <v>36929200000</v>
      </c>
      <c r="S146" s="18">
        <v>0.1</v>
      </c>
      <c r="T146" s="8">
        <f t="shared" si="38"/>
        <v>1846460</v>
      </c>
      <c r="U146" s="7" t="str">
        <f t="shared" si="39"/>
        <v xml:space="preserve">توافقی </v>
      </c>
      <c r="V146" s="19" t="s">
        <v>2813</v>
      </c>
      <c r="W146" s="16" t="s">
        <v>900</v>
      </c>
      <c r="X146" s="16">
        <v>785</v>
      </c>
      <c r="Y146" s="16" t="s">
        <v>902</v>
      </c>
      <c r="Z146" s="7" t="str">
        <f t="shared" si="30"/>
        <v>تسویه شد</v>
      </c>
      <c r="AA146" s="20" t="s">
        <v>912</v>
      </c>
      <c r="AB146" s="7">
        <f>IF(AA146="","",DATEDIF(VLOOKUP(N146,List!CK:CL,2,0),VLOOKUP(AA146,List!CK:CL,2,0),$AB$2))</f>
        <v>17</v>
      </c>
      <c r="AC146" s="16">
        <v>162</v>
      </c>
      <c r="AD146" s="16">
        <v>162</v>
      </c>
      <c r="AE146" s="17">
        <v>21557</v>
      </c>
      <c r="AF146" s="9" t="str">
        <f t="shared" si="31"/>
        <v>100</v>
      </c>
      <c r="AG146" s="16">
        <v>95</v>
      </c>
      <c r="AH146" s="9">
        <f t="shared" si="32"/>
        <v>100</v>
      </c>
      <c r="AI146" s="9">
        <f t="shared" si="33"/>
        <v>97.5</v>
      </c>
      <c r="AJ146" s="7">
        <f>IF(E146="","",VLOOKUP(E146,Cover!AF:AG,2,0))</f>
        <v>25</v>
      </c>
      <c r="AK146" s="32" t="str">
        <f t="shared" si="40"/>
        <v>1404/10/18</v>
      </c>
      <c r="AL146" s="178" t="str">
        <f t="shared" si="41"/>
        <v>1404/10</v>
      </c>
      <c r="AM146" s="178">
        <f t="shared" si="35"/>
        <v>0</v>
      </c>
      <c r="AN146" s="178" t="str">
        <f t="shared" si="36"/>
        <v>زودتر از حد انتظار</v>
      </c>
    </row>
    <row r="147" spans="1:40">
      <c r="A147" s="1" t="str">
        <f t="shared" si="34"/>
        <v/>
      </c>
      <c r="B147" s="63" t="b">
        <f>IF(E147="","",IF(E147=Trend!$D$5,COUNT($B$3:B146)+1))</f>
        <v>0</v>
      </c>
      <c r="C147" s="63" t="b">
        <f>IF(E147="","",IF(AN147=Deviation!$E$2,COUNT($C$3:C146)+1))</f>
        <v>0</v>
      </c>
      <c r="D147" s="7">
        <f>IF(E147&lt;&gt;"",SUBTOTAL(3,$E$4:E147),"")</f>
        <v>144</v>
      </c>
      <c r="E147" s="16" t="s">
        <v>107</v>
      </c>
      <c r="F147" s="16" t="s">
        <v>102</v>
      </c>
      <c r="G147" s="16" t="s">
        <v>41</v>
      </c>
      <c r="H147" s="16" t="s">
        <v>24</v>
      </c>
      <c r="I147" s="16">
        <v>136</v>
      </c>
      <c r="J147" s="17">
        <v>67930067</v>
      </c>
      <c r="K147" s="20" t="s">
        <v>873</v>
      </c>
      <c r="L147" s="17">
        <v>11000</v>
      </c>
      <c r="M147" s="16" t="s">
        <v>25</v>
      </c>
      <c r="N147" s="16" t="s">
        <v>908</v>
      </c>
      <c r="O147" s="7" t="str">
        <f t="shared" si="42"/>
        <v>پیش فاکتور</v>
      </c>
      <c r="P147" s="17">
        <v>11000</v>
      </c>
      <c r="Q147" s="17">
        <v>1195308</v>
      </c>
      <c r="R147" s="8">
        <f t="shared" si="37"/>
        <v>14531156867</v>
      </c>
      <c r="S147" s="18">
        <v>0.1</v>
      </c>
      <c r="T147" s="8">
        <f t="shared" si="38"/>
        <v>1321014.2606363636</v>
      </c>
      <c r="U147" s="7" t="str">
        <f t="shared" si="39"/>
        <v xml:space="preserve">توافقی </v>
      </c>
      <c r="V147" s="19" t="s">
        <v>2814</v>
      </c>
      <c r="W147" s="16" t="s">
        <v>905</v>
      </c>
      <c r="X147" s="16">
        <v>790</v>
      </c>
      <c r="Y147" s="16" t="s">
        <v>906</v>
      </c>
      <c r="Z147" s="7" t="str">
        <f t="shared" si="30"/>
        <v>تسویه شد</v>
      </c>
      <c r="AA147" s="20" t="s">
        <v>920</v>
      </c>
      <c r="AB147" s="7">
        <f>IF(AA147="","",DATEDIF(VLOOKUP(N147,List!CK:CL,2,0),VLOOKUP(AA147,List!CK:CL,2,0),$AB$2))</f>
        <v>12</v>
      </c>
      <c r="AC147" s="16">
        <v>166</v>
      </c>
      <c r="AD147" s="16">
        <v>166</v>
      </c>
      <c r="AE147" s="17">
        <v>11000</v>
      </c>
      <c r="AF147" s="9" t="str">
        <f t="shared" si="31"/>
        <v>100</v>
      </c>
      <c r="AG147" s="16">
        <v>80</v>
      </c>
      <c r="AH147" s="9">
        <f t="shared" si="32"/>
        <v>100</v>
      </c>
      <c r="AI147" s="9">
        <f t="shared" si="33"/>
        <v>90</v>
      </c>
      <c r="AJ147" s="7">
        <f>IF(E147="","",VLOOKUP(E147,Cover!AF:AG,2,0))</f>
        <v>30</v>
      </c>
      <c r="AK147" s="226" t="str">
        <f t="shared" si="40"/>
        <v>1404/11/01</v>
      </c>
      <c r="AL147" s="178" t="str">
        <f t="shared" si="41"/>
        <v>1404/11</v>
      </c>
      <c r="AM147" s="178">
        <f t="shared" si="35"/>
        <v>0</v>
      </c>
      <c r="AN147" s="178" t="str">
        <f t="shared" si="36"/>
        <v>زودتر از حد انتظار</v>
      </c>
    </row>
    <row r="148" spans="1:40">
      <c r="A148" s="1" t="str">
        <f t="shared" si="34"/>
        <v/>
      </c>
      <c r="B148" s="63" t="b">
        <f>IF(E148="","",IF(E148=Trend!$D$5,COUNT($B$3:B147)+1))</f>
        <v>0</v>
      </c>
      <c r="C148" s="63">
        <f>IF(E148="","",IF(AN148=Deviation!$E$2,COUNT($C$3:C147)+1))</f>
        <v>5</v>
      </c>
      <c r="D148" s="7">
        <f>IF(E148&lt;&gt;"",SUBTOTAL(3,$E$4:E148),"")</f>
        <v>145</v>
      </c>
      <c r="E148" s="16" t="s">
        <v>2815</v>
      </c>
      <c r="F148" s="16" t="s">
        <v>48</v>
      </c>
      <c r="G148" s="16" t="s">
        <v>63</v>
      </c>
      <c r="H148" s="16" t="s">
        <v>23</v>
      </c>
      <c r="I148" s="16">
        <v>131</v>
      </c>
      <c r="J148" s="17"/>
      <c r="K148" s="20" t="s">
        <v>873</v>
      </c>
      <c r="L148" s="17">
        <v>200</v>
      </c>
      <c r="M148" s="16" t="s">
        <v>25</v>
      </c>
      <c r="N148" s="16" t="s">
        <v>911</v>
      </c>
      <c r="O148" s="7" t="str">
        <f t="shared" si="42"/>
        <v>پیش فاکتور</v>
      </c>
      <c r="P148" s="17">
        <v>200</v>
      </c>
      <c r="Q148" s="17">
        <v>16400000</v>
      </c>
      <c r="R148" s="8">
        <f t="shared" si="37"/>
        <v>3608000000</v>
      </c>
      <c r="S148" s="18">
        <v>0.1</v>
      </c>
      <c r="T148" s="8">
        <f t="shared" si="38"/>
        <v>18040000</v>
      </c>
      <c r="U148" s="7" t="str">
        <f t="shared" si="39"/>
        <v xml:space="preserve">توافقی </v>
      </c>
      <c r="V148" s="19" t="s">
        <v>2816</v>
      </c>
      <c r="W148" s="16" t="s">
        <v>913</v>
      </c>
      <c r="X148" s="16">
        <v>832</v>
      </c>
      <c r="Y148" s="16" t="s">
        <v>914</v>
      </c>
      <c r="Z148" s="7" t="str">
        <f t="shared" si="30"/>
        <v>تسویه شد</v>
      </c>
      <c r="AA148" s="20" t="s">
        <v>919</v>
      </c>
      <c r="AB148" s="7">
        <f>IF(AA148="","",DATEDIF(VLOOKUP(N148,List!CK:CL,2,0),VLOOKUP(AA148,List!CK:CL,2,0),$AB$2))</f>
        <v>8</v>
      </c>
      <c r="AC148" s="16">
        <v>165</v>
      </c>
      <c r="AD148" s="16">
        <v>165</v>
      </c>
      <c r="AE148" s="17">
        <v>200</v>
      </c>
      <c r="AF148" s="9" t="str">
        <f t="shared" si="31"/>
        <v>100</v>
      </c>
      <c r="AG148" s="16">
        <v>88</v>
      </c>
      <c r="AH148" s="9">
        <f t="shared" si="32"/>
        <v>87.5</v>
      </c>
      <c r="AI148" s="9">
        <f t="shared" si="33"/>
        <v>87.75</v>
      </c>
      <c r="AJ148" s="7">
        <f>IF(E148="","",VLOOKUP(E148,Cover!AF:AG,2,0))</f>
        <v>7</v>
      </c>
      <c r="AK148" s="32" t="str">
        <f t="shared" si="40"/>
        <v>1404/11/04</v>
      </c>
      <c r="AL148" s="178" t="str">
        <f t="shared" si="41"/>
        <v>1404/11</v>
      </c>
      <c r="AM148" s="178">
        <f t="shared" si="35"/>
        <v>14.285714285714285</v>
      </c>
      <c r="AN148" s="178" t="str">
        <f t="shared" si="36"/>
        <v>دیرتر از حد انتظار</v>
      </c>
    </row>
    <row r="149" spans="1:40">
      <c r="A149" s="1" t="str">
        <f t="shared" si="34"/>
        <v/>
      </c>
      <c r="B149" s="63" t="b">
        <f>IF(E149="","",IF(E149=Trend!$D$5,COUNT($B$3:B148)+1))</f>
        <v>0</v>
      </c>
      <c r="C149" s="63" t="b">
        <f>IF(E149="","",IF(AN149=Deviation!$E$2,COUNT($C$3:C148)+1))</f>
        <v>0</v>
      </c>
      <c r="D149" s="7">
        <f>IF(E149&lt;&gt;"",SUBTOTAL(3,$E$4:E149),"")</f>
        <v>146</v>
      </c>
      <c r="E149" s="16" t="s">
        <v>106</v>
      </c>
      <c r="F149" s="16" t="s">
        <v>152</v>
      </c>
      <c r="G149" s="16" t="s">
        <v>153</v>
      </c>
      <c r="H149" s="16" t="s">
        <v>24</v>
      </c>
      <c r="I149" s="16">
        <v>144</v>
      </c>
      <c r="J149" s="17">
        <v>100313764</v>
      </c>
      <c r="K149" s="20" t="s">
        <v>898</v>
      </c>
      <c r="L149" s="17">
        <v>24190</v>
      </c>
      <c r="M149" s="16" t="s">
        <v>25</v>
      </c>
      <c r="N149" s="16" t="s">
        <v>908</v>
      </c>
      <c r="O149" s="7" t="str">
        <f t="shared" si="42"/>
        <v>پیش فاکتور</v>
      </c>
      <c r="P149" s="17">
        <v>24190</v>
      </c>
      <c r="Q149" s="17">
        <v>1408099</v>
      </c>
      <c r="R149" s="8">
        <f t="shared" si="37"/>
        <v>37568420055</v>
      </c>
      <c r="S149" s="18">
        <v>0.1</v>
      </c>
      <c r="T149" s="8">
        <f t="shared" si="38"/>
        <v>1553055.8104588673</v>
      </c>
      <c r="U149" s="7" t="str">
        <f t="shared" si="39"/>
        <v xml:space="preserve">توافقی </v>
      </c>
      <c r="V149" s="19" t="s">
        <v>2817</v>
      </c>
      <c r="W149" s="16" t="s">
        <v>908</v>
      </c>
      <c r="X149" s="16">
        <v>811</v>
      </c>
      <c r="Y149" s="16" t="s">
        <v>909</v>
      </c>
      <c r="Z149" s="7" t="str">
        <f t="shared" si="30"/>
        <v>تسویه شد</v>
      </c>
      <c r="AA149" s="20" t="s">
        <v>918</v>
      </c>
      <c r="AB149" s="7">
        <f>IF(AA149="","",DATEDIF(VLOOKUP(N149,List!CK:CL,2,0),VLOOKUP(AA149,List!CK:CL,2,0),$AB$2))</f>
        <v>10</v>
      </c>
      <c r="AC149" s="16">
        <v>164</v>
      </c>
      <c r="AD149" s="16">
        <v>164</v>
      </c>
      <c r="AE149" s="17">
        <v>24190</v>
      </c>
      <c r="AF149" s="9" t="str">
        <f t="shared" si="31"/>
        <v>100</v>
      </c>
      <c r="AG149" s="16">
        <v>80</v>
      </c>
      <c r="AH149" s="9">
        <f t="shared" si="32"/>
        <v>100</v>
      </c>
      <c r="AI149" s="9">
        <f t="shared" si="33"/>
        <v>90</v>
      </c>
      <c r="AJ149" s="7">
        <f>IF(E149="","",VLOOKUP(E149,Cover!AF:AG,2,0))</f>
        <v>30</v>
      </c>
      <c r="AK149" s="32" t="str">
        <f t="shared" si="40"/>
        <v>1404/11/01</v>
      </c>
      <c r="AL149" s="178" t="str">
        <f t="shared" si="41"/>
        <v>1404/11</v>
      </c>
      <c r="AM149" s="178">
        <f t="shared" si="35"/>
        <v>0</v>
      </c>
      <c r="AN149" s="178" t="str">
        <f t="shared" si="36"/>
        <v>زودتر از حد انتظار</v>
      </c>
    </row>
    <row r="150" spans="1:40">
      <c r="A150" s="1" t="str">
        <f t="shared" si="34"/>
        <v/>
      </c>
      <c r="B150" s="63" t="b">
        <f>IF(E150="","",IF(E150=Trend!$D$5,COUNT($B$3:B149)+1))</f>
        <v>0</v>
      </c>
      <c r="C150" s="63">
        <f>IF(E150="","",IF(AN150=Deviation!$E$2,COUNT($C$3:C149)+1))</f>
        <v>6</v>
      </c>
      <c r="D150" s="7">
        <f>IF(E150&lt;&gt;"",SUBTOTAL(3,$E$4:E150),"")</f>
        <v>147</v>
      </c>
      <c r="E150" s="16" t="s">
        <v>266</v>
      </c>
      <c r="F150" s="16" t="s">
        <v>59</v>
      </c>
      <c r="G150" s="16" t="s">
        <v>151</v>
      </c>
      <c r="H150" s="16" t="s">
        <v>50</v>
      </c>
      <c r="I150" s="16">
        <v>136</v>
      </c>
      <c r="J150" s="17"/>
      <c r="K150" s="20" t="s">
        <v>873</v>
      </c>
      <c r="L150" s="17">
        <v>20860</v>
      </c>
      <c r="M150" s="16" t="s">
        <v>25</v>
      </c>
      <c r="N150" s="16" t="s">
        <v>897</v>
      </c>
      <c r="O150" s="7" t="str">
        <f t="shared" si="42"/>
        <v>پیش فاکتور</v>
      </c>
      <c r="P150" s="17">
        <v>20860</v>
      </c>
      <c r="Q150" s="17">
        <v>53000</v>
      </c>
      <c r="R150" s="8">
        <f t="shared" si="37"/>
        <v>1216138000</v>
      </c>
      <c r="S150" s="18">
        <v>0.1</v>
      </c>
      <c r="T150" s="8">
        <f t="shared" si="38"/>
        <v>58300</v>
      </c>
      <c r="U150" s="7" t="str">
        <f t="shared" si="39"/>
        <v xml:space="preserve">توافقی </v>
      </c>
      <c r="V150" s="19" t="s">
        <v>2819</v>
      </c>
      <c r="W150" s="16" t="s">
        <v>904</v>
      </c>
      <c r="X150" s="16">
        <v>864</v>
      </c>
      <c r="Y150" s="16" t="s">
        <v>926</v>
      </c>
      <c r="Z150" s="7" t="str">
        <f t="shared" si="30"/>
        <v>تسویه شد</v>
      </c>
      <c r="AA150" s="20" t="s">
        <v>905</v>
      </c>
      <c r="AB150" s="7">
        <f>IF(AA150="","",DATEDIF(VLOOKUP(N150,List!CK:CL,2,0),VLOOKUP(AA150,List!CK:CL,2,0),$AB$2))</f>
        <v>8</v>
      </c>
      <c r="AC150" s="16">
        <v>160</v>
      </c>
      <c r="AD150" s="16">
        <v>160</v>
      </c>
      <c r="AE150" s="17">
        <v>20860</v>
      </c>
      <c r="AF150" s="9" t="str">
        <f t="shared" si="31"/>
        <v>100</v>
      </c>
      <c r="AG150" s="16">
        <v>80</v>
      </c>
      <c r="AH150" s="9">
        <f t="shared" si="32"/>
        <v>87.5</v>
      </c>
      <c r="AI150" s="9">
        <f t="shared" si="33"/>
        <v>83.75</v>
      </c>
      <c r="AJ150" s="7">
        <f>IF(E150="","",VLOOKUP(E150,Cover!AF:AG,2,0))</f>
        <v>7</v>
      </c>
      <c r="AK150" s="32" t="str">
        <f t="shared" si="40"/>
        <v>1404/10/20</v>
      </c>
      <c r="AL150" s="178" t="str">
        <f t="shared" si="41"/>
        <v>1404/10</v>
      </c>
      <c r="AM150" s="178">
        <f t="shared" si="35"/>
        <v>14.285714285714285</v>
      </c>
      <c r="AN150" s="178" t="str">
        <f t="shared" si="36"/>
        <v>دیرتر از حد انتظار</v>
      </c>
    </row>
    <row r="151" spans="1:40">
      <c r="A151" s="1" t="str">
        <f t="shared" si="34"/>
        <v/>
      </c>
      <c r="B151" s="63" t="b">
        <f>IF(E151="","",IF(E151=Trend!$D$5,COUNT($B$3:B150)+1))</f>
        <v>0</v>
      </c>
      <c r="C151" s="63" t="b">
        <f>IF(E151="","",IF(AN151=Deviation!$E$2,COUNT($C$3:C150)+1))</f>
        <v>0</v>
      </c>
      <c r="D151" s="7">
        <f>IF(E151&lt;&gt;"",SUBTOTAL(3,$E$4:E151),"")</f>
        <v>148</v>
      </c>
      <c r="E151" s="16" t="s">
        <v>266</v>
      </c>
      <c r="F151" s="16" t="s">
        <v>59</v>
      </c>
      <c r="G151" s="16" t="s">
        <v>151</v>
      </c>
      <c r="H151" s="16" t="s">
        <v>50</v>
      </c>
      <c r="I151" s="16">
        <v>136</v>
      </c>
      <c r="J151" s="17"/>
      <c r="K151" s="20" t="s">
        <v>873</v>
      </c>
      <c r="L151" s="17">
        <v>20760</v>
      </c>
      <c r="M151" s="16" t="s">
        <v>25</v>
      </c>
      <c r="N151" s="16" t="s">
        <v>895</v>
      </c>
      <c r="O151" s="7" t="str">
        <f t="shared" si="42"/>
        <v>پیش فاکتور</v>
      </c>
      <c r="P151" s="17">
        <v>20760</v>
      </c>
      <c r="Q151" s="17">
        <v>53000</v>
      </c>
      <c r="R151" s="8">
        <f t="shared" si="37"/>
        <v>1210308000</v>
      </c>
      <c r="S151" s="18">
        <v>0.1</v>
      </c>
      <c r="T151" s="8">
        <f t="shared" si="38"/>
        <v>58300</v>
      </c>
      <c r="U151" s="7" t="str">
        <f t="shared" si="39"/>
        <v xml:space="preserve">توافقی </v>
      </c>
      <c r="V151" s="19" t="s">
        <v>2820</v>
      </c>
      <c r="W151" s="16" t="s">
        <v>900</v>
      </c>
      <c r="X151" s="16">
        <v>863</v>
      </c>
      <c r="Y151" s="16" t="s">
        <v>926</v>
      </c>
      <c r="Z151" s="7" t="str">
        <f t="shared" si="30"/>
        <v>تسویه شد</v>
      </c>
      <c r="AA151" s="20" t="s">
        <v>901</v>
      </c>
      <c r="AB151" s="7">
        <f>IF(AA151="","",DATEDIF(VLOOKUP(N151,List!CK:CL,2,0),VLOOKUP(AA151,List!CK:CL,2,0),$AB$2))</f>
        <v>6</v>
      </c>
      <c r="AC151" s="16">
        <v>156</v>
      </c>
      <c r="AD151" s="16">
        <v>156</v>
      </c>
      <c r="AE151" s="17">
        <v>20760</v>
      </c>
      <c r="AF151" s="9" t="str">
        <f t="shared" si="31"/>
        <v>100</v>
      </c>
      <c r="AG151" s="16">
        <v>83</v>
      </c>
      <c r="AH151" s="9">
        <f t="shared" si="32"/>
        <v>100</v>
      </c>
      <c r="AI151" s="9">
        <f t="shared" si="33"/>
        <v>91.5</v>
      </c>
      <c r="AJ151" s="7">
        <f>IF(E151="","",VLOOKUP(E151,Cover!AF:AG,2,0))</f>
        <v>7</v>
      </c>
      <c r="AK151" s="32" t="str">
        <f t="shared" si="40"/>
        <v>1404/10/18</v>
      </c>
      <c r="AL151" s="178" t="str">
        <f t="shared" si="41"/>
        <v>1404/10</v>
      </c>
      <c r="AM151" s="178">
        <f t="shared" si="35"/>
        <v>0</v>
      </c>
      <c r="AN151" s="178" t="str">
        <f t="shared" si="36"/>
        <v>زودتر از حد انتظار</v>
      </c>
    </row>
    <row r="152" spans="1:40">
      <c r="A152" s="1" t="str">
        <f t="shared" si="34"/>
        <v/>
      </c>
      <c r="B152" s="63" t="b">
        <f>IF(E152="","",IF(E152=Trend!$D$5,COUNT($B$3:B151)+1))</f>
        <v>0</v>
      </c>
      <c r="C152" s="63">
        <f>IF(E152="","",IF(AN152=Deviation!$E$2,COUNT($C$3:C151)+1))</f>
        <v>7</v>
      </c>
      <c r="D152" s="7">
        <f>IF(E152&lt;&gt;"",SUBTOTAL(3,$E$4:E152),"")</f>
        <v>149</v>
      </c>
      <c r="E152" s="16" t="s">
        <v>266</v>
      </c>
      <c r="F152" s="16" t="s">
        <v>59</v>
      </c>
      <c r="G152" s="16" t="s">
        <v>151</v>
      </c>
      <c r="H152" s="16" t="s">
        <v>50</v>
      </c>
      <c r="I152" s="16">
        <v>136</v>
      </c>
      <c r="J152" s="17"/>
      <c r="K152" s="20" t="s">
        <v>873</v>
      </c>
      <c r="L152" s="17">
        <v>20240</v>
      </c>
      <c r="M152" s="16" t="s">
        <v>25</v>
      </c>
      <c r="N152" s="16" t="s">
        <v>883</v>
      </c>
      <c r="O152" s="7" t="str">
        <f t="shared" si="42"/>
        <v>پیش فاکتور</v>
      </c>
      <c r="P152" s="17">
        <v>20240</v>
      </c>
      <c r="Q152" s="17">
        <v>53000</v>
      </c>
      <c r="R152" s="8">
        <f t="shared" si="37"/>
        <v>1179992000</v>
      </c>
      <c r="S152" s="18">
        <v>0.1</v>
      </c>
      <c r="T152" s="8">
        <f t="shared" si="38"/>
        <v>58300</v>
      </c>
      <c r="U152" s="7" t="str">
        <f t="shared" si="39"/>
        <v xml:space="preserve">توافقی </v>
      </c>
      <c r="V152" s="19" t="s">
        <v>2818</v>
      </c>
      <c r="W152" s="16" t="s">
        <v>890</v>
      </c>
      <c r="X152" s="16">
        <v>842</v>
      </c>
      <c r="Y152" s="16" t="s">
        <v>918</v>
      </c>
      <c r="Z152" s="7" t="str">
        <f t="shared" si="30"/>
        <v>تسویه شد</v>
      </c>
      <c r="AA152" s="20" t="s">
        <v>891</v>
      </c>
      <c r="AB152" s="7">
        <f>IF(AA152="","",DATEDIF(VLOOKUP(N152,List!CK:CL,2,0),VLOOKUP(AA152,List!CK:CL,2,0),$AB$2))</f>
        <v>8</v>
      </c>
      <c r="AC152" s="16">
        <v>151</v>
      </c>
      <c r="AD152" s="16">
        <v>151</v>
      </c>
      <c r="AE152" s="17">
        <v>20240</v>
      </c>
      <c r="AF152" s="9" t="str">
        <f t="shared" si="31"/>
        <v>100</v>
      </c>
      <c r="AG152" s="16">
        <v>83</v>
      </c>
      <c r="AH152" s="9">
        <f t="shared" si="32"/>
        <v>87.5</v>
      </c>
      <c r="AI152" s="9">
        <f t="shared" si="33"/>
        <v>85.25</v>
      </c>
      <c r="AJ152" s="7">
        <f>IF(E152="","",VLOOKUP(E152,Cover!AF:AG,2,0))</f>
        <v>7</v>
      </c>
      <c r="AK152" s="32" t="str">
        <f t="shared" si="40"/>
        <v>1404/10/06</v>
      </c>
      <c r="AL152" s="178" t="str">
        <f t="shared" si="41"/>
        <v>1404/10</v>
      </c>
      <c r="AM152" s="178">
        <f t="shared" si="35"/>
        <v>14.285714285714285</v>
      </c>
      <c r="AN152" s="178" t="str">
        <f t="shared" si="36"/>
        <v>دیرتر از حد انتظار</v>
      </c>
    </row>
    <row r="153" spans="1:40">
      <c r="A153" s="1" t="str">
        <f t="shared" si="34"/>
        <v/>
      </c>
      <c r="B153" s="63" t="b">
        <f>IF(E153="","",IF(E153=Trend!$D$5,COUNT($B$3:B152)+1))</f>
        <v>0</v>
      </c>
      <c r="C153" s="63">
        <f>IF(E153="","",IF(AN153=Deviation!$E$2,COUNT($C$3:C152)+1))</f>
        <v>8</v>
      </c>
      <c r="D153" s="7">
        <f>IF(E153&lt;&gt;"",SUBTOTAL(3,$E$4:E153),"")</f>
        <v>150</v>
      </c>
      <c r="E153" s="16" t="s">
        <v>266</v>
      </c>
      <c r="F153" s="16" t="s">
        <v>59</v>
      </c>
      <c r="G153" s="16" t="s">
        <v>151</v>
      </c>
      <c r="H153" s="16" t="s">
        <v>50</v>
      </c>
      <c r="I153" s="16">
        <v>136</v>
      </c>
      <c r="J153" s="17"/>
      <c r="K153" s="20" t="s">
        <v>873</v>
      </c>
      <c r="L153" s="17">
        <v>20340</v>
      </c>
      <c r="M153" s="16" t="s">
        <v>25</v>
      </c>
      <c r="N153" s="16" t="s">
        <v>887</v>
      </c>
      <c r="O153" s="7" t="str">
        <f t="shared" si="42"/>
        <v>پیش فاکتور</v>
      </c>
      <c r="P153" s="17">
        <v>20340</v>
      </c>
      <c r="Q153" s="17">
        <v>53000</v>
      </c>
      <c r="R153" s="8">
        <f t="shared" si="37"/>
        <v>1185822000</v>
      </c>
      <c r="S153" s="18">
        <v>0.1</v>
      </c>
      <c r="T153" s="8">
        <f t="shared" si="38"/>
        <v>58300</v>
      </c>
      <c r="U153" s="7" t="str">
        <f t="shared" si="39"/>
        <v xml:space="preserve">توافقی </v>
      </c>
      <c r="V153" s="19" t="s">
        <v>2821</v>
      </c>
      <c r="W153" s="16" t="s">
        <v>894</v>
      </c>
      <c r="X153" s="16">
        <v>843</v>
      </c>
      <c r="Y153" s="16" t="s">
        <v>895</v>
      </c>
      <c r="Z153" s="7" t="str">
        <f t="shared" si="30"/>
        <v>تسویه شد</v>
      </c>
      <c r="AA153" s="20" t="s">
        <v>895</v>
      </c>
      <c r="AB153" s="7">
        <f>IF(AA153="","",DATEDIF(VLOOKUP(N153,List!CK:CL,2,0),VLOOKUP(AA153,List!CK:CL,2,0),$AB$2))</f>
        <v>8</v>
      </c>
      <c r="AC153" s="16">
        <v>154</v>
      </c>
      <c r="AD153" s="16">
        <v>154</v>
      </c>
      <c r="AE153" s="17">
        <v>20340</v>
      </c>
      <c r="AF153" s="9" t="str">
        <f t="shared" si="31"/>
        <v>100</v>
      </c>
      <c r="AG153" s="16">
        <v>83</v>
      </c>
      <c r="AH153" s="9">
        <f t="shared" si="32"/>
        <v>87.5</v>
      </c>
      <c r="AI153" s="9">
        <f t="shared" si="33"/>
        <v>85.25</v>
      </c>
      <c r="AJ153" s="7">
        <f>IF(E153="","",VLOOKUP(E153,Cover!AF:AG,2,0))</f>
        <v>7</v>
      </c>
      <c r="AK153" s="32" t="str">
        <f t="shared" si="40"/>
        <v>1404/10/10</v>
      </c>
      <c r="AL153" s="178" t="str">
        <f t="shared" si="41"/>
        <v>1404/10</v>
      </c>
      <c r="AM153" s="178">
        <f t="shared" si="35"/>
        <v>14.285714285714285</v>
      </c>
      <c r="AN153" s="178" t="str">
        <f t="shared" si="36"/>
        <v>دیرتر از حد انتظار</v>
      </c>
    </row>
    <row r="154" spans="1:40">
      <c r="A154" s="1" t="str">
        <f t="shared" si="34"/>
        <v/>
      </c>
      <c r="B154" s="63">
        <f>IF(E154="","",IF(E154=Trend!$D$5,COUNT($B$3:B153)+1))</f>
        <v>3</v>
      </c>
      <c r="C154" s="63" t="b">
        <f>IF(E154="","",IF(AN154=Deviation!$E$2,COUNT($C$3:C153)+1))</f>
        <v>0</v>
      </c>
      <c r="D154" s="7">
        <f>IF(E154&lt;&gt;"",SUBTOTAL(3,$E$4:E154),"")</f>
        <v>151</v>
      </c>
      <c r="E154" s="16" t="s">
        <v>219</v>
      </c>
      <c r="F154" s="16" t="s">
        <v>53</v>
      </c>
      <c r="G154" s="16" t="s">
        <v>63</v>
      </c>
      <c r="H154" s="16" t="s">
        <v>50</v>
      </c>
      <c r="I154" s="16">
        <v>125</v>
      </c>
      <c r="J154" s="17"/>
      <c r="K154" s="20" t="s">
        <v>842</v>
      </c>
      <c r="L154" s="17">
        <v>4000</v>
      </c>
      <c r="M154" s="16" t="s">
        <v>25</v>
      </c>
      <c r="N154" s="16" t="s">
        <v>908</v>
      </c>
      <c r="O154" s="7" t="str">
        <f t="shared" si="42"/>
        <v>پیش فاکتور</v>
      </c>
      <c r="P154" s="17">
        <v>4000</v>
      </c>
      <c r="Q154" s="17">
        <v>4800000</v>
      </c>
      <c r="R154" s="8">
        <f t="shared" si="37"/>
        <v>21120000000</v>
      </c>
      <c r="S154" s="18">
        <v>0.1</v>
      </c>
      <c r="T154" s="8">
        <f t="shared" si="38"/>
        <v>5280000</v>
      </c>
      <c r="U154" s="7" t="str">
        <f t="shared" si="39"/>
        <v xml:space="preserve">توافقی </v>
      </c>
      <c r="V154" s="19" t="s">
        <v>2822</v>
      </c>
      <c r="W154" s="16" t="s">
        <v>907</v>
      </c>
      <c r="X154" s="16">
        <v>829</v>
      </c>
      <c r="Y154" s="16" t="s">
        <v>913</v>
      </c>
      <c r="Z154" s="7" t="str">
        <f t="shared" si="30"/>
        <v>تسویه شد</v>
      </c>
      <c r="AA154" s="20" t="s">
        <v>920</v>
      </c>
      <c r="AB154" s="7">
        <f>IF(AA154="","",DATEDIF(VLOOKUP(N154,List!CK:CL,2,0),VLOOKUP(AA154,List!CK:CL,2,0),$AB$2))</f>
        <v>12</v>
      </c>
      <c r="AC154" s="16">
        <v>167</v>
      </c>
      <c r="AD154" s="16">
        <v>167</v>
      </c>
      <c r="AE154" s="17">
        <v>4000</v>
      </c>
      <c r="AF154" s="9" t="str">
        <f t="shared" si="31"/>
        <v>100</v>
      </c>
      <c r="AG154" s="16">
        <v>89</v>
      </c>
      <c r="AH154" s="9">
        <f t="shared" si="32"/>
        <v>100</v>
      </c>
      <c r="AI154" s="9">
        <f t="shared" si="33"/>
        <v>94.5</v>
      </c>
      <c r="AJ154" s="7">
        <f>IF(E154="","",VLOOKUP(E154,Cover!AF:AG,2,0))</f>
        <v>14</v>
      </c>
      <c r="AK154" s="32" t="str">
        <f t="shared" si="40"/>
        <v>1404/11/01</v>
      </c>
      <c r="AL154" s="178" t="str">
        <f t="shared" si="41"/>
        <v>1404/11</v>
      </c>
      <c r="AM154" s="178">
        <f t="shared" si="35"/>
        <v>0</v>
      </c>
      <c r="AN154" s="178" t="str">
        <f t="shared" si="36"/>
        <v>زودتر از حد انتظار</v>
      </c>
    </row>
    <row r="155" spans="1:40">
      <c r="A155" s="1" t="str">
        <f t="shared" si="34"/>
        <v/>
      </c>
      <c r="B155" s="63" t="b">
        <f>IF(E155="","",IF(E155=Trend!$D$5,COUNT($B$3:B154)+1))</f>
        <v>0</v>
      </c>
      <c r="C155" s="63" t="b">
        <f>IF(E155="","",IF(AN155=Deviation!$E$2,COUNT($C$3:C154)+1))</f>
        <v>0</v>
      </c>
      <c r="D155" s="7">
        <f>IF(E155&lt;&gt;"",SUBTOTAL(3,$E$4:E155),"")</f>
        <v>152</v>
      </c>
      <c r="E155" s="16" t="s">
        <v>271</v>
      </c>
      <c r="F155" s="16" t="s">
        <v>86</v>
      </c>
      <c r="G155" s="16" t="s">
        <v>95</v>
      </c>
      <c r="H155" s="16" t="s">
        <v>50</v>
      </c>
      <c r="I155" s="16">
        <v>144</v>
      </c>
      <c r="J155" s="17"/>
      <c r="K155" s="20" t="s">
        <v>898</v>
      </c>
      <c r="L155" s="17">
        <v>12000</v>
      </c>
      <c r="M155" s="16" t="s">
        <v>25</v>
      </c>
      <c r="N155" s="16" t="s">
        <v>908</v>
      </c>
      <c r="O155" s="7" t="str">
        <f t="shared" si="42"/>
        <v>پیش فاکتور</v>
      </c>
      <c r="P155" s="17">
        <v>12894</v>
      </c>
      <c r="Q155" s="17">
        <v>1460000</v>
      </c>
      <c r="R155" s="8">
        <f t="shared" si="37"/>
        <v>20707764000</v>
      </c>
      <c r="S155" s="18">
        <v>0.1</v>
      </c>
      <c r="T155" s="8">
        <f t="shared" si="38"/>
        <v>1606000</v>
      </c>
      <c r="U155" s="7" t="str">
        <f t="shared" si="39"/>
        <v xml:space="preserve">توافقی </v>
      </c>
      <c r="V155" s="19" t="s">
        <v>2831</v>
      </c>
      <c r="W155" s="16" t="s">
        <v>921</v>
      </c>
      <c r="X155" s="16">
        <v>849</v>
      </c>
      <c r="Y155" s="16" t="s">
        <v>925</v>
      </c>
      <c r="Z155" s="7" t="str">
        <f t="shared" si="30"/>
        <v>تسویه شد</v>
      </c>
      <c r="AA155" s="20" t="s">
        <v>928</v>
      </c>
      <c r="AB155" s="7">
        <f>IF(AA155="","",DATEDIF(VLOOKUP(N155,List!CK:CL,2,0),VLOOKUP(AA155,List!CK:CL,2,0),$AB$2))</f>
        <v>20</v>
      </c>
      <c r="AC155" s="16">
        <v>173</v>
      </c>
      <c r="AD155" s="16">
        <v>173</v>
      </c>
      <c r="AE155" s="17">
        <v>12894</v>
      </c>
      <c r="AF155" s="9" t="str">
        <f t="shared" si="31"/>
        <v>100</v>
      </c>
      <c r="AG155" s="16">
        <v>100</v>
      </c>
      <c r="AH155" s="9">
        <f t="shared" si="32"/>
        <v>100</v>
      </c>
      <c r="AI155" s="9">
        <f t="shared" si="33"/>
        <v>100</v>
      </c>
      <c r="AJ155" s="7">
        <f>IF(E155="","",VLOOKUP(E155,Cover!AF:AG,2,0))</f>
        <v>25</v>
      </c>
      <c r="AK155" s="32" t="str">
        <f t="shared" si="40"/>
        <v>1404/11/01</v>
      </c>
      <c r="AL155" s="178" t="str">
        <f t="shared" si="41"/>
        <v>1404/11</v>
      </c>
      <c r="AM155" s="178">
        <f t="shared" si="35"/>
        <v>0</v>
      </c>
      <c r="AN155" s="178" t="str">
        <f t="shared" si="36"/>
        <v>زودتر از حد انتظار</v>
      </c>
    </row>
    <row r="156" spans="1:40">
      <c r="A156" s="1" t="str">
        <f t="shared" si="34"/>
        <v/>
      </c>
      <c r="B156" s="63" t="b">
        <f>IF(E156="","",IF(E156=Trend!$D$5,COUNT($B$3:B155)+1))</f>
        <v>0</v>
      </c>
      <c r="C156" s="63" t="b">
        <f>IF(E156="","",IF(AN156=Deviation!$E$2,COUNT($C$3:C155)+1))</f>
        <v>0</v>
      </c>
      <c r="D156" s="7">
        <f>IF(E156&lt;&gt;"",SUBTOTAL(3,$E$4:E156),"")</f>
        <v>153</v>
      </c>
      <c r="E156" s="16" t="s">
        <v>271</v>
      </c>
      <c r="F156" s="16" t="s">
        <v>86</v>
      </c>
      <c r="G156" s="16" t="s">
        <v>54</v>
      </c>
      <c r="H156" s="16" t="s">
        <v>50</v>
      </c>
      <c r="I156" s="16">
        <v>144</v>
      </c>
      <c r="J156" s="17"/>
      <c r="K156" s="20" t="s">
        <v>898</v>
      </c>
      <c r="L156" s="17">
        <v>12000</v>
      </c>
      <c r="M156" s="16" t="s">
        <v>25</v>
      </c>
      <c r="N156" s="16" t="s">
        <v>917</v>
      </c>
      <c r="O156" s="7" t="str">
        <f t="shared" si="42"/>
        <v>پیش فاکتور</v>
      </c>
      <c r="P156" s="17">
        <v>12775</v>
      </c>
      <c r="Q156" s="17">
        <v>1565000</v>
      </c>
      <c r="R156" s="8">
        <f t="shared" si="37"/>
        <v>21992162500</v>
      </c>
      <c r="S156" s="18">
        <v>0.1</v>
      </c>
      <c r="T156" s="8">
        <f t="shared" si="38"/>
        <v>1721500</v>
      </c>
      <c r="U156" s="7" t="str">
        <f t="shared" si="39"/>
        <v xml:space="preserve">توافقی </v>
      </c>
      <c r="V156" s="19" t="s">
        <v>2832</v>
      </c>
      <c r="W156" s="16" t="s">
        <v>921</v>
      </c>
      <c r="X156" s="16">
        <v>848</v>
      </c>
      <c r="Y156" s="16" t="s">
        <v>925</v>
      </c>
      <c r="Z156" s="7" t="str">
        <f t="shared" si="30"/>
        <v>تسویه شد</v>
      </c>
      <c r="AA156" s="20" t="s">
        <v>939</v>
      </c>
      <c r="AB156" s="7">
        <f>IF(AA156="","",DATEDIF(VLOOKUP(N156,List!CK:CL,2,0),VLOOKUP(AA156,List!CK:CL,2,0),$AB$2))</f>
        <v>22</v>
      </c>
      <c r="AC156" s="16">
        <v>176</v>
      </c>
      <c r="AD156" s="16">
        <v>176</v>
      </c>
      <c r="AE156" s="17">
        <v>12775</v>
      </c>
      <c r="AF156" s="9" t="str">
        <f t="shared" si="31"/>
        <v>100</v>
      </c>
      <c r="AG156" s="16">
        <v>100</v>
      </c>
      <c r="AH156" s="9">
        <f t="shared" si="32"/>
        <v>100</v>
      </c>
      <c r="AI156" s="9">
        <f t="shared" si="33"/>
        <v>100</v>
      </c>
      <c r="AJ156" s="7">
        <f>IF(E156="","",VLOOKUP(E156,Cover!AF:AG,2,0))</f>
        <v>25</v>
      </c>
      <c r="AK156" s="32" t="str">
        <f t="shared" si="40"/>
        <v>1404/11/10</v>
      </c>
      <c r="AL156" s="178" t="str">
        <f t="shared" si="41"/>
        <v>1404/11</v>
      </c>
      <c r="AM156" s="178">
        <f t="shared" si="35"/>
        <v>0</v>
      </c>
      <c r="AN156" s="178" t="str">
        <f t="shared" si="36"/>
        <v>زودتر از حد انتظار</v>
      </c>
    </row>
    <row r="157" spans="1:40">
      <c r="A157" s="1" t="str">
        <f t="shared" si="34"/>
        <v/>
      </c>
      <c r="B157" s="63" t="b">
        <f>IF(E157="","",IF(E157=Trend!$D$5,COUNT($B$3:B156)+1))</f>
        <v>0</v>
      </c>
      <c r="C157" s="63" t="b">
        <f>IF(E157="","",IF(AN157=Deviation!$E$2,COUNT($C$3:C156)+1))</f>
        <v>0</v>
      </c>
      <c r="D157" s="7">
        <f>IF(E157&lt;&gt;"",SUBTOTAL(3,$E$4:E157),"")</f>
        <v>154</v>
      </c>
      <c r="E157" s="16" t="s">
        <v>265</v>
      </c>
      <c r="F157" s="16" t="s">
        <v>58</v>
      </c>
      <c r="G157" s="16" t="s">
        <v>63</v>
      </c>
      <c r="H157" s="16" t="s">
        <v>50</v>
      </c>
      <c r="I157" s="16">
        <v>136</v>
      </c>
      <c r="J157" s="17"/>
      <c r="K157" s="20" t="s">
        <v>873</v>
      </c>
      <c r="L157" s="17">
        <v>4000</v>
      </c>
      <c r="M157" s="16" t="s">
        <v>25</v>
      </c>
      <c r="N157" s="16" t="s">
        <v>909</v>
      </c>
      <c r="O157" s="7" t="str">
        <f t="shared" si="42"/>
        <v>پیش فاکتور</v>
      </c>
      <c r="P157" s="17">
        <v>4000</v>
      </c>
      <c r="Q157" s="17">
        <v>3850000</v>
      </c>
      <c r="R157" s="8">
        <f t="shared" si="37"/>
        <v>16940000000</v>
      </c>
      <c r="S157" s="18">
        <v>0.1</v>
      </c>
      <c r="T157" s="8">
        <f t="shared" si="38"/>
        <v>4235000</v>
      </c>
      <c r="U157" s="7" t="str">
        <f t="shared" si="39"/>
        <v xml:space="preserve">توافقی </v>
      </c>
      <c r="V157" s="19" t="s">
        <v>2833</v>
      </c>
      <c r="W157" s="16" t="s">
        <v>921</v>
      </c>
      <c r="X157" s="16">
        <v>853</v>
      </c>
      <c r="Y157" s="16" t="s">
        <v>921</v>
      </c>
      <c r="Z157" s="7" t="str">
        <f t="shared" si="30"/>
        <v>تسویه شد</v>
      </c>
      <c r="AA157" s="20" t="s">
        <v>928</v>
      </c>
      <c r="AB157" s="7">
        <f>IF(AA157="","",DATEDIF(VLOOKUP(N157,List!CK:CL,2,0),VLOOKUP(AA157,List!CK:CL,2,0),$AB$2))</f>
        <v>19</v>
      </c>
      <c r="AC157" s="16">
        <v>171</v>
      </c>
      <c r="AD157" s="16">
        <v>171</v>
      </c>
      <c r="AE157" s="17">
        <v>4000</v>
      </c>
      <c r="AF157" s="9" t="str">
        <f t="shared" si="31"/>
        <v>100</v>
      </c>
      <c r="AG157" s="16">
        <v>100</v>
      </c>
      <c r="AH157" s="9">
        <f t="shared" si="32"/>
        <v>100</v>
      </c>
      <c r="AI157" s="9">
        <f t="shared" si="33"/>
        <v>100</v>
      </c>
      <c r="AJ157" s="7">
        <f>IF(E157="","",VLOOKUP(E157,Cover!AF:AG,2,0))</f>
        <v>20</v>
      </c>
      <c r="AK157" s="32" t="str">
        <f t="shared" si="40"/>
        <v>1404/11/02</v>
      </c>
      <c r="AL157" s="178" t="str">
        <f t="shared" si="41"/>
        <v>1404/11</v>
      </c>
      <c r="AM157" s="178">
        <f t="shared" si="35"/>
        <v>0</v>
      </c>
      <c r="AN157" s="178" t="str">
        <f t="shared" si="36"/>
        <v>زودتر از حد انتظار</v>
      </c>
    </row>
    <row r="158" spans="1:40">
      <c r="A158" s="1" t="str">
        <f t="shared" si="34"/>
        <v/>
      </c>
      <c r="B158" s="63" t="b">
        <f>IF(E158="","",IF(E158=Trend!$D$5,COUNT($B$3:B157)+1))</f>
        <v>0</v>
      </c>
      <c r="C158" s="63">
        <f>IF(E158="","",IF(AN158=Deviation!$E$2,COUNT($C$3:C157)+1))</f>
        <v>9</v>
      </c>
      <c r="D158" s="7">
        <f>IF(E158&lt;&gt;"",SUBTOTAL(3,$E$4:E158),"")</f>
        <v>155</v>
      </c>
      <c r="E158" s="16" t="s">
        <v>266</v>
      </c>
      <c r="F158" s="16" t="s">
        <v>59</v>
      </c>
      <c r="G158" s="16" t="s">
        <v>151</v>
      </c>
      <c r="H158" s="16" t="s">
        <v>50</v>
      </c>
      <c r="I158" s="16">
        <v>144</v>
      </c>
      <c r="J158" s="17"/>
      <c r="K158" s="20" t="s">
        <v>898</v>
      </c>
      <c r="L158" s="17">
        <v>20130</v>
      </c>
      <c r="M158" s="16" t="s">
        <v>25</v>
      </c>
      <c r="N158" s="16" t="s">
        <v>910</v>
      </c>
      <c r="O158" s="7" t="str">
        <f t="shared" si="42"/>
        <v>پیش فاکتور</v>
      </c>
      <c r="P158" s="17">
        <v>20130</v>
      </c>
      <c r="Q158" s="17">
        <v>53000</v>
      </c>
      <c r="R158" s="8">
        <f t="shared" si="37"/>
        <v>1173579000</v>
      </c>
      <c r="S158" s="18">
        <v>0.1</v>
      </c>
      <c r="T158" s="8">
        <f t="shared" si="38"/>
        <v>58300</v>
      </c>
      <c r="U158" s="7" t="str">
        <f t="shared" si="39"/>
        <v xml:space="preserve">توافقی </v>
      </c>
      <c r="V158" s="19" t="s">
        <v>2838</v>
      </c>
      <c r="W158" s="16" t="s">
        <v>917</v>
      </c>
      <c r="X158" s="16">
        <v>918</v>
      </c>
      <c r="Y158" s="16" t="s">
        <v>941</v>
      </c>
      <c r="Z158" s="7" t="str">
        <f t="shared" si="30"/>
        <v>تسویه شد</v>
      </c>
      <c r="AA158" s="20" t="s">
        <v>918</v>
      </c>
      <c r="AB158" s="7">
        <f>IF(AA158="","",DATEDIF(VLOOKUP(N158,List!CK:CL,2,0),VLOOKUP(AA158,List!CK:CL,2,0),$AB$2))</f>
        <v>8</v>
      </c>
      <c r="AC158" s="16">
        <v>163</v>
      </c>
      <c r="AD158" s="16">
        <v>163</v>
      </c>
      <c r="AE158" s="17">
        <v>20130</v>
      </c>
      <c r="AF158" s="9" t="str">
        <f t="shared" si="31"/>
        <v>100</v>
      </c>
      <c r="AG158" s="16">
        <v>100</v>
      </c>
      <c r="AH158" s="9">
        <f t="shared" si="32"/>
        <v>87.5</v>
      </c>
      <c r="AI158" s="9">
        <f t="shared" si="33"/>
        <v>93.75</v>
      </c>
      <c r="AJ158" s="7">
        <f>IF(E158="","",VLOOKUP(E158,Cover!AF:AG,2,0))</f>
        <v>7</v>
      </c>
      <c r="AK158" s="32" t="str">
        <f t="shared" si="40"/>
        <v>1404/11/03</v>
      </c>
      <c r="AL158" s="178" t="str">
        <f t="shared" si="41"/>
        <v>1404/11</v>
      </c>
      <c r="AM158" s="178">
        <f t="shared" si="35"/>
        <v>14.285714285714285</v>
      </c>
      <c r="AN158" s="178" t="str">
        <f t="shared" si="36"/>
        <v>دیرتر از حد انتظار</v>
      </c>
    </row>
    <row r="159" spans="1:40">
      <c r="A159" s="1" t="str">
        <f t="shared" si="34"/>
        <v/>
      </c>
      <c r="B159" s="63" t="b">
        <f>IF(E159="","",IF(E159=Trend!$D$5,COUNT($B$3:B158)+1))</f>
        <v>0</v>
      </c>
      <c r="C159" s="63">
        <f>IF(E159="","",IF(AN159=Deviation!$E$2,COUNT($C$3:C158)+1))</f>
        <v>10</v>
      </c>
      <c r="D159" s="7">
        <f>IF(E159&lt;&gt;"",SUBTOTAL(3,$E$4:E159),"")</f>
        <v>156</v>
      </c>
      <c r="E159" s="16" t="s">
        <v>266</v>
      </c>
      <c r="F159" s="16" t="s">
        <v>59</v>
      </c>
      <c r="G159" s="16" t="s">
        <v>151</v>
      </c>
      <c r="H159" s="16" t="s">
        <v>50</v>
      </c>
      <c r="I159" s="16">
        <v>144</v>
      </c>
      <c r="J159" s="17"/>
      <c r="K159" s="20" t="s">
        <v>898</v>
      </c>
      <c r="L159" s="17">
        <v>20050</v>
      </c>
      <c r="M159" s="16" t="s">
        <v>25</v>
      </c>
      <c r="N159" s="16" t="s">
        <v>912</v>
      </c>
      <c r="O159" s="7" t="str">
        <f t="shared" si="42"/>
        <v>پیش فاکتور</v>
      </c>
      <c r="P159" s="17">
        <v>20050</v>
      </c>
      <c r="Q159" s="17">
        <v>53000</v>
      </c>
      <c r="R159" s="8">
        <f t="shared" si="37"/>
        <v>1168915000</v>
      </c>
      <c r="S159" s="18">
        <v>0.1</v>
      </c>
      <c r="T159" s="8">
        <f t="shared" si="38"/>
        <v>58300</v>
      </c>
      <c r="U159" s="7" t="str">
        <f t="shared" si="39"/>
        <v xml:space="preserve">توافقی </v>
      </c>
      <c r="V159" s="19" t="s">
        <v>2839</v>
      </c>
      <c r="W159" s="16" t="s">
        <v>920</v>
      </c>
      <c r="X159" s="16">
        <v>917</v>
      </c>
      <c r="Y159" s="16" t="s">
        <v>941</v>
      </c>
      <c r="Z159" s="7" t="str">
        <f t="shared" si="30"/>
        <v>تسویه شد</v>
      </c>
      <c r="AA159" s="20" t="s">
        <v>921</v>
      </c>
      <c r="AB159" s="7">
        <f>IF(AA159="","",DATEDIF(VLOOKUP(N159,List!CK:CL,2,0),VLOOKUP(AA159,List!CK:CL,2,0),$AB$2))</f>
        <v>9</v>
      </c>
      <c r="AC159" s="16">
        <v>169</v>
      </c>
      <c r="AD159" s="16">
        <v>169</v>
      </c>
      <c r="AE159" s="17">
        <v>20050</v>
      </c>
      <c r="AF159" s="9" t="str">
        <f t="shared" si="31"/>
        <v>100</v>
      </c>
      <c r="AG159" s="16">
        <v>100</v>
      </c>
      <c r="AH159" s="9">
        <f t="shared" si="32"/>
        <v>77.777777777777786</v>
      </c>
      <c r="AI159" s="9">
        <f t="shared" si="33"/>
        <v>88.888888888888886</v>
      </c>
      <c r="AJ159" s="7">
        <f>IF(E159="","",VLOOKUP(E159,Cover!AF:AG,2,0))</f>
        <v>7</v>
      </c>
      <c r="AK159" s="32" t="str">
        <f t="shared" si="40"/>
        <v>1404/11/05</v>
      </c>
      <c r="AL159" s="178" t="str">
        <f t="shared" si="41"/>
        <v>1404/11</v>
      </c>
      <c r="AM159" s="178">
        <f t="shared" si="35"/>
        <v>28.571428571428569</v>
      </c>
      <c r="AN159" s="178" t="str">
        <f t="shared" si="36"/>
        <v>دیرتر از حد انتظار</v>
      </c>
    </row>
    <row r="160" spans="1:40">
      <c r="A160" s="1" t="str">
        <f t="shared" si="34"/>
        <v/>
      </c>
      <c r="B160" s="63" t="b">
        <f>IF(E160="","",IF(E160=Trend!$D$5,COUNT($B$3:B159)+1))</f>
        <v>0</v>
      </c>
      <c r="C160" s="63" t="b">
        <f>IF(E160="","",IF(AN160=Deviation!$E$2,COUNT($C$3:C159)+1))</f>
        <v>0</v>
      </c>
      <c r="D160" s="7">
        <f>IF(E160&lt;&gt;"",SUBTOTAL(3,$E$4:E160),"")</f>
        <v>157</v>
      </c>
      <c r="E160" s="16" t="s">
        <v>266</v>
      </c>
      <c r="F160" s="16" t="s">
        <v>59</v>
      </c>
      <c r="G160" s="16" t="s">
        <v>151</v>
      </c>
      <c r="H160" s="16" t="s">
        <v>50</v>
      </c>
      <c r="I160" s="16">
        <v>144</v>
      </c>
      <c r="J160" s="17"/>
      <c r="K160" s="20" t="s">
        <v>898</v>
      </c>
      <c r="L160" s="17">
        <v>20710</v>
      </c>
      <c r="M160" s="16" t="s">
        <v>25</v>
      </c>
      <c r="N160" s="16" t="s">
        <v>922</v>
      </c>
      <c r="O160" s="7" t="str">
        <f t="shared" si="42"/>
        <v>پیش فاکتور</v>
      </c>
      <c r="P160" s="17">
        <v>20710</v>
      </c>
      <c r="Q160" s="17">
        <v>53000</v>
      </c>
      <c r="R160" s="8">
        <f t="shared" si="37"/>
        <v>1207393000</v>
      </c>
      <c r="S160" s="18">
        <v>0.1</v>
      </c>
      <c r="T160" s="8">
        <f t="shared" si="38"/>
        <v>58300</v>
      </c>
      <c r="U160" s="7" t="str">
        <f t="shared" si="39"/>
        <v xml:space="preserve">توافقی </v>
      </c>
      <c r="V160" s="19" t="s">
        <v>2840</v>
      </c>
      <c r="W160" s="16" t="s">
        <v>927</v>
      </c>
      <c r="X160" s="16">
        <v>916</v>
      </c>
      <c r="Y160" s="16" t="s">
        <v>941</v>
      </c>
      <c r="Z160" s="7" t="str">
        <f t="shared" si="30"/>
        <v>تسویه شد</v>
      </c>
      <c r="AA160" s="20" t="s">
        <v>928</v>
      </c>
      <c r="AB160" s="7">
        <f>IF(AA160="","",DATEDIF(VLOOKUP(N160,List!CK:CL,2,0),VLOOKUP(AA160,List!CK:CL,2,0),$AB$2))</f>
        <v>6</v>
      </c>
      <c r="AC160" s="16">
        <v>172</v>
      </c>
      <c r="AD160" s="16">
        <v>172</v>
      </c>
      <c r="AE160" s="17">
        <v>20710</v>
      </c>
      <c r="AF160" s="9" t="str">
        <f t="shared" si="31"/>
        <v>100</v>
      </c>
      <c r="AG160" s="16">
        <v>100</v>
      </c>
      <c r="AH160" s="9">
        <f t="shared" si="32"/>
        <v>100</v>
      </c>
      <c r="AI160" s="9">
        <f t="shared" si="33"/>
        <v>100</v>
      </c>
      <c r="AJ160" s="7">
        <f>IF(E160="","",VLOOKUP(E160,Cover!AF:AG,2,0))</f>
        <v>7</v>
      </c>
      <c r="AK160" s="32" t="str">
        <f t="shared" si="40"/>
        <v>1404/11/15</v>
      </c>
      <c r="AL160" s="178" t="str">
        <f t="shared" si="41"/>
        <v>1404/11</v>
      </c>
      <c r="AM160" s="178">
        <f t="shared" si="35"/>
        <v>0</v>
      </c>
      <c r="AN160" s="178" t="str">
        <f t="shared" si="36"/>
        <v>زودتر از حد انتظار</v>
      </c>
    </row>
    <row r="161" spans="1:40">
      <c r="A161" s="1" t="str">
        <f t="shared" si="34"/>
        <v/>
      </c>
      <c r="B161" s="63" t="b">
        <f>IF(E161="","",IF(E161=Trend!$D$5,COUNT($B$3:B160)+1))</f>
        <v>0</v>
      </c>
      <c r="C161" s="63" t="b">
        <f>IF(E161="","",IF(AN161=Deviation!$E$2,COUNT($C$3:C160)+1))</f>
        <v>0</v>
      </c>
      <c r="D161" s="7">
        <f>IF(E161&lt;&gt;"",SUBTOTAL(3,$E$4:E161),"")</f>
        <v>158</v>
      </c>
      <c r="E161" s="16" t="s">
        <v>2841</v>
      </c>
      <c r="F161" s="16" t="s">
        <v>2842</v>
      </c>
      <c r="G161" s="16" t="s">
        <v>63</v>
      </c>
      <c r="H161" s="16" t="s">
        <v>50</v>
      </c>
      <c r="I161" s="16">
        <v>136</v>
      </c>
      <c r="J161" s="17"/>
      <c r="K161" s="20" t="s">
        <v>873</v>
      </c>
      <c r="L161" s="17">
        <v>12000</v>
      </c>
      <c r="M161" s="16" t="s">
        <v>25</v>
      </c>
      <c r="N161" s="16" t="s">
        <v>928</v>
      </c>
      <c r="O161" s="7" t="str">
        <f t="shared" si="42"/>
        <v>پیش فاکتور</v>
      </c>
      <c r="P161" s="17">
        <v>12000</v>
      </c>
      <c r="Q161" s="17">
        <v>2603000</v>
      </c>
      <c r="R161" s="8">
        <f t="shared" si="37"/>
        <v>34359600000</v>
      </c>
      <c r="S161" s="18">
        <v>0.1</v>
      </c>
      <c r="T161" s="8">
        <f t="shared" si="38"/>
        <v>2863300</v>
      </c>
      <c r="U161" s="7" t="str">
        <f t="shared" si="39"/>
        <v xml:space="preserve">توافقی </v>
      </c>
      <c r="V161" s="19" t="s">
        <v>2843</v>
      </c>
      <c r="W161" s="16" t="s">
        <v>900</v>
      </c>
      <c r="X161" s="16">
        <v>881</v>
      </c>
      <c r="Y161" s="16" t="s">
        <v>932</v>
      </c>
      <c r="Z161" s="7" t="str">
        <f t="shared" si="30"/>
        <v>تسویه شد</v>
      </c>
      <c r="AA161" s="20" t="s">
        <v>935</v>
      </c>
      <c r="AB161" s="7">
        <f>IF(AA161="","",DATEDIF(VLOOKUP(N161,List!CK:CL,2,0),VLOOKUP(AA161,List!CK:CL,2,0),$AB$2))</f>
        <v>7</v>
      </c>
      <c r="AC161" s="16">
        <v>175</v>
      </c>
      <c r="AD161" s="16">
        <v>175</v>
      </c>
      <c r="AE161" s="17">
        <v>12000</v>
      </c>
      <c r="AF161" s="9" t="str">
        <f t="shared" si="31"/>
        <v>100</v>
      </c>
      <c r="AG161" s="16">
        <v>100</v>
      </c>
      <c r="AH161" s="9">
        <f t="shared" si="32"/>
        <v>100</v>
      </c>
      <c r="AI161" s="9">
        <f t="shared" si="33"/>
        <v>100</v>
      </c>
      <c r="AJ161" s="7">
        <f>IF(E161="","",VLOOKUP(E161,Cover!AF:AG,2,0))</f>
        <v>25</v>
      </c>
      <c r="AK161" s="32" t="str">
        <f t="shared" si="40"/>
        <v>1404/11/21</v>
      </c>
      <c r="AL161" s="178" t="str">
        <f t="shared" si="41"/>
        <v>1404/11</v>
      </c>
      <c r="AM161" s="178">
        <f t="shared" si="35"/>
        <v>0</v>
      </c>
      <c r="AN161" s="178" t="str">
        <f t="shared" si="36"/>
        <v>زودتر از حد انتظار</v>
      </c>
    </row>
    <row r="162" spans="1:40">
      <c r="A162" s="1" t="str">
        <f t="shared" si="34"/>
        <v/>
      </c>
      <c r="B162" s="63">
        <f>IF(E162="","",IF(E162=Trend!$D$5,COUNT($B$3:B161)+1))</f>
        <v>4</v>
      </c>
      <c r="C162" s="63" t="b">
        <f>IF(E162="","",IF(AN162=Deviation!$E$2,COUNT($C$3:C161)+1))</f>
        <v>0</v>
      </c>
      <c r="D162" s="7">
        <f>IF(E162&lt;&gt;"",SUBTOTAL(3,$E$4:E162),"")</f>
        <v>159</v>
      </c>
      <c r="E162" s="16" t="s">
        <v>219</v>
      </c>
      <c r="F162" s="16" t="s">
        <v>2686</v>
      </c>
      <c r="G162" s="16" t="s">
        <v>63</v>
      </c>
      <c r="H162" s="16" t="s">
        <v>50</v>
      </c>
      <c r="I162" s="16">
        <v>101</v>
      </c>
      <c r="J162" s="17"/>
      <c r="K162" s="20" t="s">
        <v>809</v>
      </c>
      <c r="L162" s="17">
        <v>2000</v>
      </c>
      <c r="M162" s="16" t="s">
        <v>25</v>
      </c>
      <c r="N162" s="16" t="s">
        <v>827</v>
      </c>
      <c r="O162" s="7" t="str">
        <f t="shared" si="42"/>
        <v>پیش فاکتور</v>
      </c>
      <c r="P162" s="17">
        <v>2000</v>
      </c>
      <c r="Q162" s="17">
        <v>6900000</v>
      </c>
      <c r="R162" s="8">
        <f t="shared" si="37"/>
        <v>15180000000</v>
      </c>
      <c r="S162" s="18">
        <v>0.1</v>
      </c>
      <c r="T162" s="8">
        <f t="shared" si="38"/>
        <v>7590000</v>
      </c>
      <c r="U162" s="7" t="str">
        <f t="shared" si="39"/>
        <v xml:space="preserve">توافقی </v>
      </c>
      <c r="V162" s="19" t="s">
        <v>2844</v>
      </c>
      <c r="W162" s="16" t="s">
        <v>823</v>
      </c>
      <c r="X162" s="16">
        <v>556</v>
      </c>
      <c r="Y162" s="16" t="s">
        <v>814</v>
      </c>
      <c r="Z162" s="7" t="str">
        <f t="shared" si="30"/>
        <v>تسویه شد</v>
      </c>
      <c r="AA162" s="20" t="s">
        <v>841</v>
      </c>
      <c r="AB162" s="7">
        <f>IF(AA162="","",DATEDIF(VLOOKUP(N162,List!CK:CL,2,0),VLOOKUP(AA162,List!CK:CL,2,0),$AB$2))</f>
        <v>14</v>
      </c>
      <c r="AC162" s="16">
        <v>119</v>
      </c>
      <c r="AD162" s="16">
        <v>199</v>
      </c>
      <c r="AE162" s="17">
        <v>2000</v>
      </c>
      <c r="AF162" s="9" t="str">
        <f t="shared" si="31"/>
        <v>100</v>
      </c>
      <c r="AG162" s="16">
        <v>100</v>
      </c>
      <c r="AH162" s="9">
        <f t="shared" si="32"/>
        <v>100</v>
      </c>
      <c r="AI162" s="9">
        <f t="shared" si="33"/>
        <v>100</v>
      </c>
      <c r="AJ162" s="7">
        <f>IF(E162="","",VLOOKUP(E162,Cover!AF:AG,2,0))</f>
        <v>14</v>
      </c>
      <c r="AK162" s="32" t="str">
        <f t="shared" si="40"/>
        <v>1404/08/10</v>
      </c>
      <c r="AL162" s="178" t="str">
        <f t="shared" si="41"/>
        <v>1404/08</v>
      </c>
      <c r="AM162" s="178">
        <f t="shared" si="35"/>
        <v>0</v>
      </c>
      <c r="AN162" s="178" t="str">
        <f t="shared" si="36"/>
        <v>زودتر از حد انتظار</v>
      </c>
    </row>
    <row r="163" spans="1:40">
      <c r="A163" s="1" t="str">
        <f t="shared" si="34"/>
        <v/>
      </c>
      <c r="B163" s="63" t="b">
        <f>IF(E163="","",IF(E163=Trend!$D$5,COUNT($B$3:B162)+1))</f>
        <v>0</v>
      </c>
      <c r="C163" s="63">
        <f>IF(E163="","",IF(AN163=Deviation!$E$2,COUNT($C$3:C162)+1))</f>
        <v>11</v>
      </c>
      <c r="D163" s="7">
        <f>IF(E163&lt;&gt;"",SUBTOTAL(3,$E$4:E163),"")</f>
        <v>160</v>
      </c>
      <c r="E163" s="16" t="s">
        <v>207</v>
      </c>
      <c r="F163" s="16" t="s">
        <v>45</v>
      </c>
      <c r="G163" s="16" t="s">
        <v>63</v>
      </c>
      <c r="H163" s="16" t="s">
        <v>50</v>
      </c>
      <c r="I163" s="16">
        <v>136</v>
      </c>
      <c r="J163" s="17"/>
      <c r="K163" s="20" t="s">
        <v>873</v>
      </c>
      <c r="L163" s="17">
        <v>100</v>
      </c>
      <c r="M163" s="16" t="s">
        <v>25</v>
      </c>
      <c r="N163" s="16" t="s">
        <v>877</v>
      </c>
      <c r="O163" s="7" t="str">
        <f t="shared" si="42"/>
        <v>پیش فاکتور</v>
      </c>
      <c r="P163" s="17">
        <v>100</v>
      </c>
      <c r="Q163" s="17">
        <v>4000000</v>
      </c>
      <c r="R163" s="8">
        <f t="shared" si="37"/>
        <v>440000000</v>
      </c>
      <c r="S163" s="18">
        <v>0.1</v>
      </c>
      <c r="T163" s="8">
        <f t="shared" si="38"/>
        <v>4400000</v>
      </c>
      <c r="U163" s="7" t="str">
        <f t="shared" si="39"/>
        <v xml:space="preserve">توافقی </v>
      </c>
      <c r="V163" s="19" t="s">
        <v>2845</v>
      </c>
      <c r="W163" s="16" t="s">
        <v>943</v>
      </c>
      <c r="X163" s="16">
        <v>932</v>
      </c>
      <c r="Y163" s="16" t="s">
        <v>943</v>
      </c>
      <c r="Z163" s="7" t="str">
        <f t="shared" si="30"/>
        <v>تسویه شد</v>
      </c>
      <c r="AA163" s="20" t="s">
        <v>960</v>
      </c>
      <c r="AB163" s="7">
        <f>IF(AA163="","",DATEDIF(VLOOKUP(N163,List!CK:CL,2,0),VLOOKUP(AA163,List!CK:CL,2,0),$AB$2))</f>
        <v>83</v>
      </c>
      <c r="AC163" s="16">
        <v>182</v>
      </c>
      <c r="AD163" s="16">
        <v>182</v>
      </c>
      <c r="AE163" s="17">
        <v>100</v>
      </c>
      <c r="AF163" s="9" t="str">
        <f t="shared" si="31"/>
        <v>100</v>
      </c>
      <c r="AG163" s="16">
        <v>100</v>
      </c>
      <c r="AH163" s="9">
        <f t="shared" si="32"/>
        <v>12.048192771084338</v>
      </c>
      <c r="AI163" s="9">
        <f t="shared" si="33"/>
        <v>56.024096385542165</v>
      </c>
      <c r="AJ163" s="7">
        <f>IF(E163="","",VLOOKUP(E163,Cover!AF:AG,2,0))</f>
        <v>10</v>
      </c>
      <c r="AK163" s="32" t="str">
        <f t="shared" si="40"/>
        <v>1404/09/30</v>
      </c>
      <c r="AL163" s="178" t="str">
        <f t="shared" si="41"/>
        <v>1404/09</v>
      </c>
      <c r="AM163" s="178">
        <f t="shared" si="35"/>
        <v>730</v>
      </c>
      <c r="AN163" s="178" t="str">
        <f t="shared" si="36"/>
        <v>دیرتر از حد انتظار</v>
      </c>
    </row>
    <row r="164" spans="1:40">
      <c r="A164" s="1" t="str">
        <f t="shared" si="34"/>
        <v/>
      </c>
      <c r="B164" s="63" t="b">
        <f>IF(E164="","",IF(E164=Trend!$D$5,COUNT($B$3:B163)+1))</f>
        <v>0</v>
      </c>
      <c r="C164" s="63" t="b">
        <f>IF(E164="","",IF(AN164=Deviation!$E$2,COUNT($C$3:C163)+1))</f>
        <v>0</v>
      </c>
      <c r="D164" s="7">
        <f>IF(E164&lt;&gt;"",SUBTOTAL(3,$E$4:E164),"")</f>
        <v>161</v>
      </c>
      <c r="E164" s="16" t="s">
        <v>270</v>
      </c>
      <c r="F164" s="16" t="s">
        <v>159</v>
      </c>
      <c r="G164" s="16" t="s">
        <v>147</v>
      </c>
      <c r="H164" s="16" t="s">
        <v>23</v>
      </c>
      <c r="I164" s="16">
        <v>122</v>
      </c>
      <c r="J164" s="17"/>
      <c r="K164" s="20" t="s">
        <v>841</v>
      </c>
      <c r="L164" s="17">
        <v>220000</v>
      </c>
      <c r="M164" s="16" t="s">
        <v>155</v>
      </c>
      <c r="N164" s="16" t="s">
        <v>922</v>
      </c>
      <c r="O164" s="7" t="str">
        <f t="shared" si="42"/>
        <v>پیش فاکتور</v>
      </c>
      <c r="P164" s="17">
        <v>220000</v>
      </c>
      <c r="Q164" s="17">
        <v>9360</v>
      </c>
      <c r="R164" s="8">
        <f t="shared" si="37"/>
        <v>2265120000</v>
      </c>
      <c r="S164" s="18">
        <v>0.1</v>
      </c>
      <c r="T164" s="8">
        <f t="shared" si="38"/>
        <v>10296</v>
      </c>
      <c r="U164" s="7" t="str">
        <f t="shared" si="39"/>
        <v xml:space="preserve">توافقی </v>
      </c>
      <c r="V164" s="19" t="s">
        <v>2846</v>
      </c>
      <c r="W164" s="16" t="s">
        <v>915</v>
      </c>
      <c r="X164" s="16">
        <v>831</v>
      </c>
      <c r="Y164" s="16" t="s">
        <v>925</v>
      </c>
      <c r="Z164" s="7" t="str">
        <f t="shared" si="30"/>
        <v>تسویه شد</v>
      </c>
      <c r="AA164" s="20" t="s">
        <v>927</v>
      </c>
      <c r="AB164" s="7">
        <f>IF(AA164="","",DATEDIF(VLOOKUP(N164,List!CK:CL,2,0),VLOOKUP(AA164,List!CK:CL,2,0),$AB$2))</f>
        <v>5</v>
      </c>
      <c r="AC164" s="16">
        <v>163</v>
      </c>
      <c r="AD164" s="16">
        <v>163</v>
      </c>
      <c r="AE164" s="17">
        <v>220000</v>
      </c>
      <c r="AF164" s="9" t="str">
        <f t="shared" si="31"/>
        <v>100</v>
      </c>
      <c r="AG164" s="16">
        <v>100</v>
      </c>
      <c r="AH164" s="9">
        <f t="shared" si="32"/>
        <v>100</v>
      </c>
      <c r="AI164" s="9">
        <f t="shared" si="33"/>
        <v>100</v>
      </c>
      <c r="AJ164" s="7">
        <f>IF(E164="","",VLOOKUP(E164,Cover!AF:AG,2,0))</f>
        <v>20</v>
      </c>
      <c r="AK164" s="32" t="str">
        <f t="shared" si="40"/>
        <v>1404/11/15</v>
      </c>
      <c r="AL164" s="178" t="str">
        <f t="shared" si="41"/>
        <v>1404/11</v>
      </c>
      <c r="AM164" s="178">
        <f t="shared" si="35"/>
        <v>0</v>
      </c>
      <c r="AN164" s="178" t="str">
        <f t="shared" si="36"/>
        <v>زودتر از حد انتظار</v>
      </c>
    </row>
    <row r="165" spans="1:40">
      <c r="A165" s="1" t="str">
        <f t="shared" si="34"/>
        <v/>
      </c>
      <c r="B165" s="63" t="b">
        <f>IF(E165="","",IF(E165=Trend!$D$5,COUNT($B$3:B164)+1))</f>
        <v>0</v>
      </c>
      <c r="C165" s="63" t="b">
        <f>IF(E165="","",IF(AN165=Deviation!$E$2,COUNT($C$3:C164)+1))</f>
        <v>0</v>
      </c>
      <c r="D165" s="7">
        <f>IF(E165&lt;&gt;"",SUBTOTAL(3,$E$4:E165),"")</f>
        <v>162</v>
      </c>
      <c r="E165" s="16" t="s">
        <v>270</v>
      </c>
      <c r="F165" s="16" t="s">
        <v>159</v>
      </c>
      <c r="G165" s="16" t="s">
        <v>147</v>
      </c>
      <c r="H165" s="16" t="s">
        <v>23</v>
      </c>
      <c r="I165" s="16">
        <v>122</v>
      </c>
      <c r="J165" s="17"/>
      <c r="K165" s="20" t="s">
        <v>841</v>
      </c>
      <c r="L165" s="17">
        <v>200000</v>
      </c>
      <c r="M165" s="16" t="s">
        <v>155</v>
      </c>
      <c r="N165" s="16" t="s">
        <v>927</v>
      </c>
      <c r="O165" s="7" t="str">
        <f t="shared" si="42"/>
        <v>پیش فاکتور</v>
      </c>
      <c r="P165" s="17">
        <v>200000</v>
      </c>
      <c r="Q165" s="17">
        <v>10300</v>
      </c>
      <c r="R165" s="8">
        <f t="shared" si="37"/>
        <v>2266000000</v>
      </c>
      <c r="S165" s="18">
        <v>0.1</v>
      </c>
      <c r="T165" s="8">
        <f t="shared" si="38"/>
        <v>11330</v>
      </c>
      <c r="U165" s="7" t="str">
        <f t="shared" si="39"/>
        <v xml:space="preserve">توافقی </v>
      </c>
      <c r="V165" s="19" t="s">
        <v>2847</v>
      </c>
      <c r="W165" s="16" t="s">
        <v>933</v>
      </c>
      <c r="X165" s="16">
        <v>885</v>
      </c>
      <c r="Y165" s="16" t="s">
        <v>933</v>
      </c>
      <c r="Z165" s="7" t="str">
        <f t="shared" si="30"/>
        <v>تسویه شد</v>
      </c>
      <c r="AA165" s="20" t="s">
        <v>941</v>
      </c>
      <c r="AB165" s="7">
        <f>IF(AA165="","",DATEDIF(VLOOKUP(N165,List!CK:CL,2,0),VLOOKUP(AA165,List!CK:CL,2,0),$AB$2))</f>
        <v>14</v>
      </c>
      <c r="AC165" s="16">
        <v>220</v>
      </c>
      <c r="AD165" s="16">
        <v>220</v>
      </c>
      <c r="AE165" s="17">
        <v>200000</v>
      </c>
      <c r="AF165" s="9" t="str">
        <f t="shared" si="31"/>
        <v>100</v>
      </c>
      <c r="AG165" s="16">
        <v>100</v>
      </c>
      <c r="AH165" s="9">
        <f t="shared" si="32"/>
        <v>100</v>
      </c>
      <c r="AI165" s="9">
        <f t="shared" si="33"/>
        <v>100</v>
      </c>
      <c r="AJ165" s="7">
        <f>IF(E165="","",VLOOKUP(E165,Cover!AF:AG,2,0))</f>
        <v>20</v>
      </c>
      <c r="AK165" s="32" t="str">
        <f t="shared" si="40"/>
        <v>1404/11/20</v>
      </c>
      <c r="AL165" s="178" t="str">
        <f t="shared" si="41"/>
        <v>1404/11</v>
      </c>
      <c r="AM165" s="178">
        <f t="shared" si="35"/>
        <v>0</v>
      </c>
      <c r="AN165" s="178" t="str">
        <f t="shared" si="36"/>
        <v>زودتر از حد انتظار</v>
      </c>
    </row>
    <row r="166" spans="1:40">
      <c r="A166" s="1" t="str">
        <f t="shared" si="34"/>
        <v/>
      </c>
      <c r="B166" s="63" t="b">
        <f>IF(E166="","",IF(E166=Trend!$D$5,COUNT($B$3:B165)+1))</f>
        <v>0</v>
      </c>
      <c r="C166" s="63" t="b">
        <f>IF(E166="","",IF(AN166=Deviation!$E$2,COUNT($C$3:C165)+1))</f>
        <v>0</v>
      </c>
      <c r="D166" s="7">
        <f>IF(E166&lt;&gt;"",SUBTOTAL(3,$E$4:E166),"")</f>
        <v>163</v>
      </c>
      <c r="E166" s="16" t="s">
        <v>194</v>
      </c>
      <c r="F166" s="16" t="s">
        <v>44</v>
      </c>
      <c r="G166" s="16" t="s">
        <v>63</v>
      </c>
      <c r="H166" s="16" t="s">
        <v>50</v>
      </c>
      <c r="I166" s="16">
        <v>136</v>
      </c>
      <c r="J166" s="17"/>
      <c r="K166" s="20" t="s">
        <v>873</v>
      </c>
      <c r="L166" s="17">
        <v>5205</v>
      </c>
      <c r="M166" s="16" t="s">
        <v>25</v>
      </c>
      <c r="N166" s="16" t="s">
        <v>922</v>
      </c>
      <c r="O166" s="7" t="str">
        <f t="shared" si="42"/>
        <v>پیش فاکتور</v>
      </c>
      <c r="P166" s="17">
        <v>5205</v>
      </c>
      <c r="Q166" s="17">
        <v>2280000</v>
      </c>
      <c r="R166" s="8">
        <f t="shared" si="37"/>
        <v>13054140000</v>
      </c>
      <c r="S166" s="18">
        <v>0.1</v>
      </c>
      <c r="T166" s="8">
        <f t="shared" si="38"/>
        <v>2508000</v>
      </c>
      <c r="U166" s="7" t="str">
        <f t="shared" si="39"/>
        <v xml:space="preserve">توافقی </v>
      </c>
      <c r="V166" s="19" t="s">
        <v>2848</v>
      </c>
      <c r="W166" s="16" t="s">
        <v>938</v>
      </c>
      <c r="X166" s="16">
        <v>783</v>
      </c>
      <c r="Y166" s="16" t="s">
        <v>901</v>
      </c>
      <c r="Z166" s="7" t="str">
        <f t="shared" si="30"/>
        <v>تسویه شد</v>
      </c>
      <c r="AA166" s="20" t="s">
        <v>941</v>
      </c>
      <c r="AB166" s="7">
        <f>IF(AA166="","",DATEDIF(VLOOKUP(N166,List!CK:CL,2,0),VLOOKUP(AA166,List!CK:CL,2,0),$AB$2))</f>
        <v>19</v>
      </c>
      <c r="AC166" s="16">
        <v>178</v>
      </c>
      <c r="AD166" s="16">
        <v>178</v>
      </c>
      <c r="AE166" s="17">
        <v>5205</v>
      </c>
      <c r="AF166" s="9" t="str">
        <f t="shared" si="31"/>
        <v>100</v>
      </c>
      <c r="AG166" s="16">
        <v>100</v>
      </c>
      <c r="AH166" s="9">
        <f t="shared" si="32"/>
        <v>100</v>
      </c>
      <c r="AI166" s="9">
        <f t="shared" si="33"/>
        <v>100</v>
      </c>
      <c r="AJ166" s="7">
        <f>IF(E166="","",VLOOKUP(E166,Cover!AF:AG,2,0))</f>
        <v>35</v>
      </c>
      <c r="AK166" s="32" t="str">
        <f t="shared" si="40"/>
        <v>1404/11/15</v>
      </c>
      <c r="AL166" s="178" t="str">
        <f t="shared" si="41"/>
        <v>1404/11</v>
      </c>
      <c r="AM166" s="178">
        <f t="shared" si="35"/>
        <v>0</v>
      </c>
      <c r="AN166" s="178" t="str">
        <f t="shared" si="36"/>
        <v>زودتر از حد انتظار</v>
      </c>
    </row>
    <row r="167" spans="1:40">
      <c r="A167" s="1" t="str">
        <f t="shared" si="34"/>
        <v>64530</v>
      </c>
      <c r="B167" s="63">
        <f>IF(E167="","",IF(E167=Trend!$D$5,COUNT($B$3:B166)+1))</f>
        <v>5</v>
      </c>
      <c r="C167" s="63">
        <f>IF(E167="","",IF(AN167=Deviation!$E$2,COUNT($C$3:C166)+1))</f>
        <v>12</v>
      </c>
      <c r="D167" s="7">
        <f>IF(E167&lt;&gt;"",SUBTOTAL(3,$E$4:E167),"")</f>
        <v>164</v>
      </c>
      <c r="E167" s="16" t="s">
        <v>219</v>
      </c>
      <c r="F167" s="16" t="s">
        <v>2686</v>
      </c>
      <c r="G167" s="16" t="s">
        <v>63</v>
      </c>
      <c r="H167" s="16" t="s">
        <v>50</v>
      </c>
      <c r="I167" s="16">
        <v>136</v>
      </c>
      <c r="J167" s="17"/>
      <c r="K167" s="20" t="s">
        <v>873</v>
      </c>
      <c r="L167" s="17">
        <v>1600</v>
      </c>
      <c r="M167" s="16" t="s">
        <v>25</v>
      </c>
      <c r="N167" s="16" t="s">
        <v>925</v>
      </c>
      <c r="O167" s="7" t="str">
        <f t="shared" si="42"/>
        <v>پیش فاکتور</v>
      </c>
      <c r="P167" s="17">
        <v>1600</v>
      </c>
      <c r="Q167" s="17">
        <v>10000000</v>
      </c>
      <c r="R167" s="8">
        <f t="shared" si="37"/>
        <v>17600000000</v>
      </c>
      <c r="S167" s="18">
        <v>0.1</v>
      </c>
      <c r="T167" s="8">
        <f t="shared" si="38"/>
        <v>11000000</v>
      </c>
      <c r="U167" s="7" t="str">
        <f t="shared" si="39"/>
        <v xml:space="preserve">توافقی </v>
      </c>
      <c r="V167" s="19" t="s">
        <v>2849</v>
      </c>
      <c r="W167" s="16" t="s">
        <v>926</v>
      </c>
      <c r="X167" s="16">
        <v>901</v>
      </c>
      <c r="Y167" s="16" t="s">
        <v>936</v>
      </c>
      <c r="Z167" s="7" t="str">
        <f t="shared" si="30"/>
        <v>تسویه شد</v>
      </c>
      <c r="AA167" s="20" t="s">
        <v>943</v>
      </c>
      <c r="AB167" s="7">
        <f>IF(AA167="","",DATEDIF(VLOOKUP(N167,List!CK:CL,2,0),VLOOKUP(AA167,List!CK:CL,2,0),$AB$2))</f>
        <v>18</v>
      </c>
      <c r="AC167" s="16">
        <v>179</v>
      </c>
      <c r="AD167" s="16">
        <v>179</v>
      </c>
      <c r="AE167" s="17">
        <v>1600</v>
      </c>
      <c r="AF167" s="9" t="str">
        <f t="shared" si="31"/>
        <v>100</v>
      </c>
      <c r="AG167" s="16">
        <v>100</v>
      </c>
      <c r="AH167" s="9">
        <f t="shared" si="32"/>
        <v>77.777777777777786</v>
      </c>
      <c r="AI167" s="9">
        <f t="shared" si="33"/>
        <v>88.888888888888886</v>
      </c>
      <c r="AJ167" s="7">
        <f>IF(E167="","",VLOOKUP(E167,Cover!AF:AG,2,0))</f>
        <v>14</v>
      </c>
      <c r="AK167" s="32" t="str">
        <f t="shared" si="40"/>
        <v>1404/11/18</v>
      </c>
      <c r="AL167" s="178" t="str">
        <f t="shared" si="41"/>
        <v>1404/11</v>
      </c>
      <c r="AM167" s="178">
        <f t="shared" si="35"/>
        <v>28.571428571428569</v>
      </c>
      <c r="AN167" s="178" t="str">
        <f t="shared" si="36"/>
        <v>دیرتر از حد انتظار</v>
      </c>
    </row>
    <row r="168" spans="1:40">
      <c r="A168" s="1" t="str">
        <f t="shared" si="34"/>
        <v/>
      </c>
      <c r="B168" s="63" t="str">
        <f>IF(E168="","",IF(E168=Trend!$D$5,COUNT($B$3:B167)+1))</f>
        <v/>
      </c>
      <c r="C168" s="63" t="str">
        <f>IF(E168="","",IF(AN168=Deviation!$E$2,COUNT($C$3:C167)+1))</f>
        <v/>
      </c>
      <c r="D168" s="7" t="str">
        <f>IF(E168&lt;&gt;"",SUBTOTAL(3,$E$4:E168),"")</f>
        <v/>
      </c>
      <c r="E168" s="16"/>
      <c r="F168" s="16"/>
      <c r="G168" s="16"/>
      <c r="H168" s="16"/>
      <c r="I168" s="16"/>
      <c r="J168" s="17"/>
      <c r="K168" s="20"/>
      <c r="L168" s="17"/>
      <c r="M168" s="16"/>
      <c r="N168" s="16"/>
      <c r="O168" s="7" t="str">
        <f t="shared" si="42"/>
        <v/>
      </c>
      <c r="P168" s="17"/>
      <c r="Q168" s="17"/>
      <c r="R168" s="8" t="str">
        <f t="shared" si="37"/>
        <v/>
      </c>
      <c r="S168" s="18">
        <v>0.1</v>
      </c>
      <c r="T168" s="8" t="str">
        <f t="shared" si="38"/>
        <v/>
      </c>
      <c r="U168" s="7" t="str">
        <f t="shared" si="39"/>
        <v/>
      </c>
      <c r="V168" s="19"/>
      <c r="W168" s="16"/>
      <c r="X168" s="16"/>
      <c r="Y168" s="16"/>
      <c r="Z168" s="7" t="str">
        <f t="shared" si="30"/>
        <v/>
      </c>
      <c r="AA168" s="20"/>
      <c r="AB168" s="7" t="str">
        <f>IF(AA168="","",DATEDIF(VLOOKUP(N168,List!CK:CL,2,0),VLOOKUP(AA168,List!CK:CL,2,0),$AB$2))</f>
        <v/>
      </c>
      <c r="AC168" s="16"/>
      <c r="AD168" s="16"/>
      <c r="AE168" s="17"/>
      <c r="AF168" s="9" t="str">
        <f t="shared" si="31"/>
        <v/>
      </c>
      <c r="AG168" s="16">
        <v>100</v>
      </c>
      <c r="AH168" s="9" t="str">
        <f t="shared" si="32"/>
        <v/>
      </c>
      <c r="AI168" s="9" t="str">
        <f t="shared" si="33"/>
        <v/>
      </c>
      <c r="AJ168" s="7" t="str">
        <f>IF(E168="","",VLOOKUP(E168,Cover!AF:AG,2,0))</f>
        <v/>
      </c>
      <c r="AK168" s="32" t="str">
        <f t="shared" si="40"/>
        <v/>
      </c>
      <c r="AL168" s="178" t="str">
        <f t="shared" si="41"/>
        <v/>
      </c>
      <c r="AM168" s="178" t="str">
        <f t="shared" si="35"/>
        <v/>
      </c>
      <c r="AN168" s="178" t="str">
        <f t="shared" si="36"/>
        <v/>
      </c>
    </row>
    <row r="169" spans="1:40">
      <c r="A169" s="1" t="str">
        <f t="shared" si="34"/>
        <v/>
      </c>
      <c r="B169" s="63" t="str">
        <f>IF(E169="","",IF(E169=Trend!$D$5,COUNT($B$3:B168)+1))</f>
        <v/>
      </c>
      <c r="C169" s="63" t="str">
        <f>IF(E169="","",IF(AN169=Deviation!$E$2,COUNT($C$3:C168)+1))</f>
        <v/>
      </c>
      <c r="D169" s="7" t="str">
        <f>IF(E169&lt;&gt;"",SUBTOTAL(3,$E$4:E169),"")</f>
        <v/>
      </c>
      <c r="E169" s="16"/>
      <c r="F169" s="16"/>
      <c r="G169" s="16"/>
      <c r="H169" s="16"/>
      <c r="I169" s="16"/>
      <c r="J169" s="17"/>
      <c r="K169" s="20"/>
      <c r="L169" s="17"/>
      <c r="M169" s="16"/>
      <c r="N169" s="16"/>
      <c r="O169" s="7" t="str">
        <f t="shared" si="42"/>
        <v/>
      </c>
      <c r="P169" s="17"/>
      <c r="Q169" s="17"/>
      <c r="R169" s="8" t="str">
        <f t="shared" si="37"/>
        <v/>
      </c>
      <c r="S169" s="18">
        <v>0.1</v>
      </c>
      <c r="T169" s="8" t="str">
        <f t="shared" si="38"/>
        <v/>
      </c>
      <c r="U169" s="7" t="str">
        <f t="shared" si="39"/>
        <v/>
      </c>
      <c r="V169" s="19"/>
      <c r="W169" s="16"/>
      <c r="X169" s="16"/>
      <c r="Y169" s="16"/>
      <c r="Z169" s="7" t="str">
        <f t="shared" si="30"/>
        <v/>
      </c>
      <c r="AA169" s="20"/>
      <c r="AB169" s="7" t="str">
        <f>IF(AA169="","",DATEDIF(VLOOKUP(N169,List!CK:CL,2,0),VLOOKUP(AA169,List!CK:CL,2,0),$AB$2))</f>
        <v/>
      </c>
      <c r="AC169" s="16"/>
      <c r="AD169" s="16"/>
      <c r="AE169" s="17"/>
      <c r="AF169" s="9" t="str">
        <f t="shared" si="31"/>
        <v/>
      </c>
      <c r="AG169" s="16">
        <v>100</v>
      </c>
      <c r="AH169" s="9" t="str">
        <f t="shared" si="32"/>
        <v/>
      </c>
      <c r="AI169" s="9" t="str">
        <f t="shared" si="33"/>
        <v/>
      </c>
      <c r="AJ169" s="7" t="str">
        <f>IF(E169="","",VLOOKUP(E169,Cover!AF:AG,2,0))</f>
        <v/>
      </c>
      <c r="AK169" s="32" t="str">
        <f t="shared" si="40"/>
        <v/>
      </c>
      <c r="AL169" s="178" t="str">
        <f t="shared" si="41"/>
        <v/>
      </c>
      <c r="AM169" s="178" t="str">
        <f t="shared" si="35"/>
        <v/>
      </c>
      <c r="AN169" s="178" t="str">
        <f t="shared" si="36"/>
        <v/>
      </c>
    </row>
    <row r="170" spans="1:40">
      <c r="A170" s="1" t="str">
        <f t="shared" si="34"/>
        <v/>
      </c>
      <c r="B170" s="63" t="str">
        <f>IF(E170="","",IF(E170=Trend!$D$5,COUNT($B$3:B169)+1))</f>
        <v/>
      </c>
      <c r="C170" s="63" t="str">
        <f>IF(E170="","",IF(AN170=Deviation!$E$2,COUNT($C$3:C169)+1))</f>
        <v/>
      </c>
      <c r="D170" s="7" t="str">
        <f>IF(E170&lt;&gt;"",SUBTOTAL(3,$E$4:E170),"")</f>
        <v/>
      </c>
      <c r="E170" s="16"/>
      <c r="F170" s="16"/>
      <c r="G170" s="16"/>
      <c r="H170" s="16"/>
      <c r="I170" s="16"/>
      <c r="J170" s="17"/>
      <c r="K170" s="20"/>
      <c r="L170" s="17"/>
      <c r="M170" s="16"/>
      <c r="N170" s="16"/>
      <c r="O170" s="7" t="str">
        <f t="shared" si="42"/>
        <v/>
      </c>
      <c r="P170" s="17"/>
      <c r="Q170" s="17"/>
      <c r="R170" s="8" t="str">
        <f t="shared" si="37"/>
        <v/>
      </c>
      <c r="S170" s="18">
        <v>0.1</v>
      </c>
      <c r="T170" s="8" t="str">
        <f t="shared" si="38"/>
        <v/>
      </c>
      <c r="U170" s="7" t="str">
        <f t="shared" si="39"/>
        <v/>
      </c>
      <c r="V170" s="19"/>
      <c r="W170" s="16"/>
      <c r="X170" s="16"/>
      <c r="Y170" s="16"/>
      <c r="Z170" s="7" t="str">
        <f t="shared" si="30"/>
        <v/>
      </c>
      <c r="AA170" s="20"/>
      <c r="AB170" s="7" t="str">
        <f>IF(AA170="","",DATEDIF(VLOOKUP(N170,List!CK:CL,2,0),VLOOKUP(AA170,List!CK:CL,2,0),$AB$2))</f>
        <v/>
      </c>
      <c r="AC170" s="16"/>
      <c r="AD170" s="16"/>
      <c r="AE170" s="17"/>
      <c r="AF170" s="9" t="str">
        <f t="shared" si="31"/>
        <v/>
      </c>
      <c r="AG170" s="16">
        <v>100</v>
      </c>
      <c r="AH170" s="9" t="str">
        <f t="shared" si="32"/>
        <v/>
      </c>
      <c r="AI170" s="9" t="str">
        <f t="shared" si="33"/>
        <v/>
      </c>
      <c r="AJ170" s="7" t="str">
        <f>IF(E170="","",VLOOKUP(E170,Cover!AF:AG,2,0))</f>
        <v/>
      </c>
      <c r="AK170" s="32" t="str">
        <f t="shared" si="40"/>
        <v/>
      </c>
      <c r="AL170" s="178" t="str">
        <f t="shared" si="41"/>
        <v/>
      </c>
      <c r="AM170" s="178" t="str">
        <f t="shared" si="35"/>
        <v/>
      </c>
      <c r="AN170" s="178" t="str">
        <f t="shared" si="36"/>
        <v/>
      </c>
    </row>
    <row r="171" spans="1:40">
      <c r="A171" s="1" t="str">
        <f t="shared" si="34"/>
        <v/>
      </c>
      <c r="B171" s="63" t="str">
        <f>IF(E171="","",IF(E171=Trend!$D$5,COUNT($B$3:B170)+1))</f>
        <v/>
      </c>
      <c r="C171" s="63" t="str">
        <f>IF(E171="","",IF(AN171=Deviation!$E$2,COUNT($C$3:C170)+1))</f>
        <v/>
      </c>
      <c r="D171" s="7" t="str">
        <f>IF(E171&lt;&gt;"",SUBTOTAL(3,$E$4:E171),"")</f>
        <v/>
      </c>
      <c r="E171" s="16"/>
      <c r="F171" s="16"/>
      <c r="G171" s="16"/>
      <c r="H171" s="16"/>
      <c r="I171" s="16"/>
      <c r="J171" s="17"/>
      <c r="K171" s="20"/>
      <c r="L171" s="17"/>
      <c r="M171" s="16"/>
      <c r="N171" s="16"/>
      <c r="O171" s="7" t="str">
        <f t="shared" si="42"/>
        <v/>
      </c>
      <c r="P171" s="17"/>
      <c r="Q171" s="17"/>
      <c r="R171" s="8" t="str">
        <f t="shared" si="37"/>
        <v/>
      </c>
      <c r="S171" s="18">
        <v>0.1</v>
      </c>
      <c r="T171" s="8" t="str">
        <f t="shared" si="38"/>
        <v/>
      </c>
      <c r="U171" s="7" t="str">
        <f t="shared" si="39"/>
        <v/>
      </c>
      <c r="V171" s="19"/>
      <c r="W171" s="16"/>
      <c r="X171" s="16"/>
      <c r="Y171" s="16"/>
      <c r="Z171" s="7" t="str">
        <f t="shared" si="30"/>
        <v/>
      </c>
      <c r="AA171" s="20"/>
      <c r="AB171" s="7" t="str">
        <f>IF(AA171="","",DATEDIF(VLOOKUP(N171,List!CK:CL,2,0),VLOOKUP(AA171,List!CK:CL,2,0),$AB$2))</f>
        <v/>
      </c>
      <c r="AC171" s="16"/>
      <c r="AD171" s="16"/>
      <c r="AE171" s="17"/>
      <c r="AF171" s="9" t="str">
        <f t="shared" si="31"/>
        <v/>
      </c>
      <c r="AG171" s="16">
        <v>100</v>
      </c>
      <c r="AH171" s="9" t="str">
        <f t="shared" si="32"/>
        <v/>
      </c>
      <c r="AI171" s="9" t="str">
        <f t="shared" si="33"/>
        <v/>
      </c>
      <c r="AJ171" s="7" t="str">
        <f>IF(E171="","",VLOOKUP(E171,Cover!AF:AG,2,0))</f>
        <v/>
      </c>
      <c r="AK171" s="32" t="str">
        <f t="shared" si="40"/>
        <v/>
      </c>
      <c r="AL171" s="178" t="str">
        <f t="shared" si="41"/>
        <v/>
      </c>
      <c r="AM171" s="178" t="str">
        <f t="shared" si="35"/>
        <v/>
      </c>
      <c r="AN171" s="178" t="str">
        <f t="shared" si="36"/>
        <v/>
      </c>
    </row>
    <row r="172" spans="1:40">
      <c r="A172" s="1" t="str">
        <f t="shared" si="34"/>
        <v/>
      </c>
      <c r="B172" s="63" t="str">
        <f>IF(E172="","",IF(E172=Trend!$D$5,COUNT($B$3:B171)+1))</f>
        <v/>
      </c>
      <c r="C172" s="63" t="str">
        <f>IF(E172="","",IF(AN172=Deviation!$E$2,COUNT($C$3:C171)+1))</f>
        <v/>
      </c>
      <c r="D172" s="7" t="str">
        <f>IF(E172&lt;&gt;"",SUBTOTAL(3,$E$4:E172),"")</f>
        <v/>
      </c>
      <c r="E172" s="16"/>
      <c r="F172" s="16"/>
      <c r="G172" s="16"/>
      <c r="H172" s="16"/>
      <c r="I172" s="16"/>
      <c r="J172" s="17"/>
      <c r="K172" s="20"/>
      <c r="L172" s="17"/>
      <c r="M172" s="16"/>
      <c r="N172" s="16"/>
      <c r="O172" s="7" t="str">
        <f t="shared" si="42"/>
        <v/>
      </c>
      <c r="P172" s="17"/>
      <c r="Q172" s="17"/>
      <c r="R172" s="8" t="str">
        <f t="shared" si="37"/>
        <v/>
      </c>
      <c r="S172" s="18">
        <v>0.1</v>
      </c>
      <c r="T172" s="8" t="str">
        <f t="shared" si="38"/>
        <v/>
      </c>
      <c r="U172" s="7" t="str">
        <f t="shared" si="39"/>
        <v/>
      </c>
      <c r="V172" s="19"/>
      <c r="W172" s="16"/>
      <c r="X172" s="16"/>
      <c r="Y172" s="16"/>
      <c r="Z172" s="7" t="str">
        <f t="shared" si="30"/>
        <v/>
      </c>
      <c r="AA172" s="20"/>
      <c r="AB172" s="7" t="str">
        <f>IF(AA172="","",DATEDIF(VLOOKUP(N172,List!CK:CL,2,0),VLOOKUP(AA172,List!CK:CL,2,0),$AB$2))</f>
        <v/>
      </c>
      <c r="AC172" s="16"/>
      <c r="AD172" s="16"/>
      <c r="AE172" s="17"/>
      <c r="AF172" s="9" t="str">
        <f t="shared" si="31"/>
        <v/>
      </c>
      <c r="AG172" s="16">
        <v>100</v>
      </c>
      <c r="AH172" s="9" t="str">
        <f t="shared" si="32"/>
        <v/>
      </c>
      <c r="AI172" s="9" t="str">
        <f t="shared" si="33"/>
        <v/>
      </c>
      <c r="AJ172" s="7" t="str">
        <f>IF(E172="","",VLOOKUP(E172,Cover!AF:AG,2,0))</f>
        <v/>
      </c>
      <c r="AK172" s="32" t="str">
        <f t="shared" si="40"/>
        <v/>
      </c>
      <c r="AL172" s="178" t="str">
        <f t="shared" si="41"/>
        <v/>
      </c>
      <c r="AM172" s="178" t="str">
        <f t="shared" si="35"/>
        <v/>
      </c>
      <c r="AN172" s="178" t="str">
        <f t="shared" si="36"/>
        <v/>
      </c>
    </row>
    <row r="173" spans="1:40">
      <c r="A173" s="1" t="str">
        <f t="shared" si="34"/>
        <v/>
      </c>
      <c r="B173" s="63" t="str">
        <f>IF(E173="","",IF(E173=Trend!$D$5,COUNT($B$3:B172)+1))</f>
        <v/>
      </c>
      <c r="C173" s="63" t="str">
        <f>IF(E173="","",IF(AN173=Deviation!$E$2,COUNT($C$3:C172)+1))</f>
        <v/>
      </c>
      <c r="D173" s="7" t="str">
        <f>IF(E173&lt;&gt;"",SUBTOTAL(3,$E$4:E173),"")</f>
        <v/>
      </c>
      <c r="E173" s="16"/>
      <c r="F173" s="16"/>
      <c r="G173" s="16"/>
      <c r="H173" s="16"/>
      <c r="I173" s="16"/>
      <c r="J173" s="17"/>
      <c r="K173" s="20"/>
      <c r="L173" s="17"/>
      <c r="M173" s="16"/>
      <c r="N173" s="16"/>
      <c r="O173" s="7" t="str">
        <f t="shared" si="42"/>
        <v/>
      </c>
      <c r="P173" s="17"/>
      <c r="Q173" s="17"/>
      <c r="R173" s="8" t="str">
        <f t="shared" si="37"/>
        <v/>
      </c>
      <c r="S173" s="18">
        <v>0.1</v>
      </c>
      <c r="T173" s="8" t="str">
        <f t="shared" si="38"/>
        <v/>
      </c>
      <c r="U173" s="7" t="str">
        <f t="shared" si="39"/>
        <v/>
      </c>
      <c r="V173" s="19"/>
      <c r="W173" s="16"/>
      <c r="X173" s="16"/>
      <c r="Y173" s="16"/>
      <c r="Z173" s="7" t="str">
        <f t="shared" si="30"/>
        <v/>
      </c>
      <c r="AA173" s="20"/>
      <c r="AB173" s="7" t="str">
        <f>IF(AA173="","",DATEDIF(VLOOKUP(N173,List!CK:CL,2,0),VLOOKUP(AA173,List!CK:CL,2,0),$AB$2))</f>
        <v/>
      </c>
      <c r="AC173" s="16"/>
      <c r="AD173" s="16"/>
      <c r="AE173" s="17"/>
      <c r="AF173" s="9" t="str">
        <f t="shared" si="31"/>
        <v/>
      </c>
      <c r="AG173" s="16">
        <v>100</v>
      </c>
      <c r="AH173" s="9" t="str">
        <f t="shared" si="32"/>
        <v/>
      </c>
      <c r="AI173" s="9" t="str">
        <f t="shared" si="33"/>
        <v/>
      </c>
      <c r="AJ173" s="7" t="str">
        <f>IF(E173="","",VLOOKUP(E173,Cover!AF:AG,2,0))</f>
        <v/>
      </c>
      <c r="AK173" s="32" t="str">
        <f t="shared" si="40"/>
        <v/>
      </c>
      <c r="AL173" s="178" t="str">
        <f t="shared" si="41"/>
        <v/>
      </c>
      <c r="AM173" s="178" t="str">
        <f t="shared" si="35"/>
        <v/>
      </c>
      <c r="AN173" s="178" t="str">
        <f t="shared" si="36"/>
        <v/>
      </c>
    </row>
    <row r="174" spans="1:40">
      <c r="A174" s="1" t="str">
        <f t="shared" si="34"/>
        <v/>
      </c>
      <c r="B174" s="63" t="str">
        <f>IF(E174="","",IF(E174=Trend!$D$5,COUNT($B$3:B173)+1))</f>
        <v/>
      </c>
      <c r="C174" s="63" t="str">
        <f>IF(E174="","",IF(AN174=Deviation!$E$2,COUNT($C$3:C173)+1))</f>
        <v/>
      </c>
      <c r="D174" s="7" t="str">
        <f>IF(E174&lt;&gt;"",SUBTOTAL(3,$E$4:E174),"")</f>
        <v/>
      </c>
      <c r="E174" s="16"/>
      <c r="F174" s="16"/>
      <c r="G174" s="16"/>
      <c r="H174" s="16"/>
      <c r="I174" s="16"/>
      <c r="J174" s="17"/>
      <c r="K174" s="20"/>
      <c r="L174" s="17"/>
      <c r="M174" s="16"/>
      <c r="N174" s="16"/>
      <c r="O174" s="7" t="str">
        <f t="shared" si="42"/>
        <v/>
      </c>
      <c r="P174" s="17"/>
      <c r="Q174" s="17"/>
      <c r="R174" s="8" t="str">
        <f t="shared" si="37"/>
        <v/>
      </c>
      <c r="S174" s="18">
        <v>0.1</v>
      </c>
      <c r="T174" s="8" t="str">
        <f t="shared" si="38"/>
        <v/>
      </c>
      <c r="U174" s="7" t="str">
        <f t="shared" si="39"/>
        <v/>
      </c>
      <c r="V174" s="19"/>
      <c r="W174" s="16"/>
      <c r="X174" s="16"/>
      <c r="Y174" s="16"/>
      <c r="Z174" s="7" t="str">
        <f t="shared" si="30"/>
        <v/>
      </c>
      <c r="AA174" s="20"/>
      <c r="AB174" s="7" t="str">
        <f>IF(AA174="","",DATEDIF(VLOOKUP(N174,List!CK:CL,2,0),VLOOKUP(AA174,List!CK:CL,2,0),$AB$2))</f>
        <v/>
      </c>
      <c r="AC174" s="16"/>
      <c r="AD174" s="16"/>
      <c r="AE174" s="17"/>
      <c r="AF174" s="9" t="str">
        <f t="shared" si="31"/>
        <v/>
      </c>
      <c r="AG174" s="16">
        <v>100</v>
      </c>
      <c r="AH174" s="9" t="str">
        <f t="shared" si="32"/>
        <v/>
      </c>
      <c r="AI174" s="9" t="str">
        <f t="shared" si="33"/>
        <v/>
      </c>
      <c r="AJ174" s="7" t="str">
        <f>IF(E174="","",VLOOKUP(E174,Cover!AF:AG,2,0))</f>
        <v/>
      </c>
      <c r="AK174" s="32" t="str">
        <f t="shared" si="40"/>
        <v/>
      </c>
      <c r="AL174" s="178" t="str">
        <f t="shared" si="41"/>
        <v/>
      </c>
      <c r="AM174" s="178" t="str">
        <f t="shared" si="35"/>
        <v/>
      </c>
      <c r="AN174" s="178" t="str">
        <f t="shared" si="36"/>
        <v/>
      </c>
    </row>
    <row r="175" spans="1:40">
      <c r="A175" s="1" t="str">
        <f t="shared" si="34"/>
        <v/>
      </c>
      <c r="B175" s="63" t="str">
        <f>IF(E175="","",IF(E175=Trend!$D$5,COUNT($B$3:B174)+1))</f>
        <v/>
      </c>
      <c r="C175" s="63" t="str">
        <f>IF(E175="","",IF(AN175=Deviation!$E$2,COUNT($C$3:C174)+1))</f>
        <v/>
      </c>
      <c r="D175" s="7" t="str">
        <f>IF(E175&lt;&gt;"",SUBTOTAL(3,$E$4:E175),"")</f>
        <v/>
      </c>
      <c r="E175" s="16"/>
      <c r="F175" s="16"/>
      <c r="G175" s="16"/>
      <c r="H175" s="16"/>
      <c r="I175" s="16"/>
      <c r="J175" s="17"/>
      <c r="K175" s="20"/>
      <c r="L175" s="17"/>
      <c r="M175" s="16"/>
      <c r="N175" s="16"/>
      <c r="O175" s="7" t="str">
        <f t="shared" si="42"/>
        <v/>
      </c>
      <c r="P175" s="17"/>
      <c r="Q175" s="17"/>
      <c r="R175" s="8" t="str">
        <f t="shared" si="37"/>
        <v/>
      </c>
      <c r="S175" s="18">
        <v>0.1</v>
      </c>
      <c r="T175" s="8" t="str">
        <f t="shared" si="38"/>
        <v/>
      </c>
      <c r="U175" s="7" t="str">
        <f t="shared" si="39"/>
        <v/>
      </c>
      <c r="V175" s="19"/>
      <c r="W175" s="16"/>
      <c r="X175" s="16"/>
      <c r="Y175" s="16"/>
      <c r="Z175" s="7" t="str">
        <f t="shared" si="30"/>
        <v/>
      </c>
      <c r="AA175" s="20"/>
      <c r="AB175" s="7" t="str">
        <f>IF(AA175="","",DATEDIF(VLOOKUP(N175,List!CK:CL,2,0),VLOOKUP(AA175,List!CK:CL,2,0),$AB$2))</f>
        <v/>
      </c>
      <c r="AC175" s="16"/>
      <c r="AD175" s="16"/>
      <c r="AE175" s="17"/>
      <c r="AF175" s="9" t="str">
        <f t="shared" si="31"/>
        <v/>
      </c>
      <c r="AG175" s="16">
        <v>100</v>
      </c>
      <c r="AH175" s="9" t="str">
        <f t="shared" si="32"/>
        <v/>
      </c>
      <c r="AI175" s="9" t="str">
        <f t="shared" si="33"/>
        <v/>
      </c>
      <c r="AJ175" s="7" t="str">
        <f>IF(E175="","",VLOOKUP(E175,Cover!AF:AG,2,0))</f>
        <v/>
      </c>
      <c r="AK175" s="32" t="str">
        <f t="shared" si="40"/>
        <v/>
      </c>
      <c r="AL175" s="178" t="str">
        <f t="shared" si="41"/>
        <v/>
      </c>
      <c r="AM175" s="178" t="str">
        <f t="shared" si="35"/>
        <v/>
      </c>
      <c r="AN175" s="178" t="str">
        <f t="shared" si="36"/>
        <v/>
      </c>
    </row>
    <row r="176" spans="1:40">
      <c r="A176" s="1" t="str">
        <f t="shared" si="34"/>
        <v/>
      </c>
      <c r="B176" s="63" t="str">
        <f>IF(E176="","",IF(E176=Trend!$D$5,COUNT($B$3:B175)+1))</f>
        <v/>
      </c>
      <c r="C176" s="63" t="str">
        <f>IF(E176="","",IF(AN176=Deviation!$E$2,COUNT($C$3:C175)+1))</f>
        <v/>
      </c>
      <c r="D176" s="7" t="str">
        <f>IF(E176&lt;&gt;"",SUBTOTAL(3,$E$4:E176),"")</f>
        <v/>
      </c>
      <c r="E176" s="16"/>
      <c r="F176" s="16"/>
      <c r="G176" s="16"/>
      <c r="H176" s="16"/>
      <c r="I176" s="16"/>
      <c r="J176" s="17"/>
      <c r="K176" s="20"/>
      <c r="L176" s="17"/>
      <c r="M176" s="16"/>
      <c r="N176" s="16"/>
      <c r="O176" s="7" t="str">
        <f t="shared" si="42"/>
        <v/>
      </c>
      <c r="P176" s="17"/>
      <c r="Q176" s="17"/>
      <c r="R176" s="8" t="str">
        <f t="shared" si="37"/>
        <v/>
      </c>
      <c r="S176" s="18">
        <v>0.1</v>
      </c>
      <c r="T176" s="8" t="str">
        <f t="shared" si="38"/>
        <v/>
      </c>
      <c r="U176" s="7" t="str">
        <f t="shared" si="39"/>
        <v/>
      </c>
      <c r="V176" s="19"/>
      <c r="W176" s="16"/>
      <c r="X176" s="16"/>
      <c r="Y176" s="16"/>
      <c r="Z176" s="7" t="str">
        <f t="shared" si="30"/>
        <v/>
      </c>
      <c r="AA176" s="20"/>
      <c r="AB176" s="7" t="str">
        <f>IF(AA176="","",DATEDIF(VLOOKUP(N176,List!CK:CL,2,0),VLOOKUP(AA176,List!CK:CL,2,0),$AB$2))</f>
        <v/>
      </c>
      <c r="AC176" s="16"/>
      <c r="AD176" s="16"/>
      <c r="AE176" s="17"/>
      <c r="AF176" s="9" t="str">
        <f t="shared" si="31"/>
        <v/>
      </c>
      <c r="AG176" s="16">
        <v>100</v>
      </c>
      <c r="AH176" s="9" t="str">
        <f t="shared" si="32"/>
        <v/>
      </c>
      <c r="AI176" s="9" t="str">
        <f t="shared" si="33"/>
        <v/>
      </c>
      <c r="AJ176" s="7" t="str">
        <f>IF(E176="","",VLOOKUP(E176,Cover!AF:AG,2,0))</f>
        <v/>
      </c>
      <c r="AK176" s="32" t="str">
        <f t="shared" si="40"/>
        <v/>
      </c>
      <c r="AL176" s="178" t="str">
        <f t="shared" si="41"/>
        <v/>
      </c>
      <c r="AM176" s="178" t="str">
        <f t="shared" si="35"/>
        <v/>
      </c>
      <c r="AN176" s="178" t="str">
        <f t="shared" si="36"/>
        <v/>
      </c>
    </row>
    <row r="177" spans="1:40">
      <c r="A177" s="1" t="str">
        <f t="shared" si="34"/>
        <v/>
      </c>
      <c r="B177" s="63" t="str">
        <f>IF(E177="","",IF(E177=Trend!$D$5,COUNT($B$3:B176)+1))</f>
        <v/>
      </c>
      <c r="C177" s="63" t="str">
        <f>IF(E177="","",IF(AN177=Deviation!$E$2,COUNT($C$3:C176)+1))</f>
        <v/>
      </c>
      <c r="D177" s="7" t="str">
        <f>IF(E177&lt;&gt;"",SUBTOTAL(3,$E$4:E177),"")</f>
        <v/>
      </c>
      <c r="E177" s="16"/>
      <c r="F177" s="16"/>
      <c r="G177" s="16"/>
      <c r="H177" s="16"/>
      <c r="I177" s="16"/>
      <c r="J177" s="17"/>
      <c r="K177" s="20"/>
      <c r="L177" s="17"/>
      <c r="M177" s="16"/>
      <c r="N177" s="16"/>
      <c r="O177" s="7" t="str">
        <f t="shared" si="42"/>
        <v/>
      </c>
      <c r="P177" s="17"/>
      <c r="Q177" s="17"/>
      <c r="R177" s="8" t="str">
        <f t="shared" si="37"/>
        <v/>
      </c>
      <c r="S177" s="18">
        <v>0.1</v>
      </c>
      <c r="T177" s="8" t="str">
        <f t="shared" si="38"/>
        <v/>
      </c>
      <c r="U177" s="7" t="str">
        <f t="shared" si="39"/>
        <v/>
      </c>
      <c r="V177" s="19"/>
      <c r="W177" s="16"/>
      <c r="X177" s="16"/>
      <c r="Y177" s="16"/>
      <c r="Z177" s="7" t="str">
        <f t="shared" si="30"/>
        <v/>
      </c>
      <c r="AA177" s="20"/>
      <c r="AB177" s="7" t="str">
        <f>IF(AA177="","",DATEDIF(VLOOKUP(N177,List!CK:CL,2,0),VLOOKUP(AA177,List!CK:CL,2,0),$AB$2))</f>
        <v/>
      </c>
      <c r="AC177" s="16"/>
      <c r="AD177" s="16"/>
      <c r="AE177" s="17"/>
      <c r="AF177" s="9" t="str">
        <f t="shared" si="31"/>
        <v/>
      </c>
      <c r="AG177" s="16">
        <v>100</v>
      </c>
      <c r="AH177" s="9" t="str">
        <f t="shared" si="32"/>
        <v/>
      </c>
      <c r="AI177" s="9" t="str">
        <f t="shared" si="33"/>
        <v/>
      </c>
      <c r="AJ177" s="7" t="str">
        <f>IF(E177="","",VLOOKUP(E177,Cover!AF:AG,2,0))</f>
        <v/>
      </c>
      <c r="AK177" s="32" t="str">
        <f t="shared" si="40"/>
        <v/>
      </c>
      <c r="AL177" s="178" t="str">
        <f t="shared" si="41"/>
        <v/>
      </c>
      <c r="AM177" s="178" t="str">
        <f t="shared" si="35"/>
        <v/>
      </c>
      <c r="AN177" s="178" t="str">
        <f t="shared" si="36"/>
        <v/>
      </c>
    </row>
    <row r="178" spans="1:40">
      <c r="A178" s="1" t="str">
        <f t="shared" si="34"/>
        <v/>
      </c>
      <c r="B178" s="63" t="str">
        <f>IF(E178="","",IF(E178=Trend!$D$5,COUNT($B$3:B177)+1))</f>
        <v/>
      </c>
      <c r="C178" s="63" t="str">
        <f>IF(E178="","",IF(AN178=Deviation!$E$2,COUNT($C$3:C177)+1))</f>
        <v/>
      </c>
      <c r="D178" s="7" t="str">
        <f>IF(E178&lt;&gt;"",SUBTOTAL(3,$E$4:E178),"")</f>
        <v/>
      </c>
      <c r="E178" s="16"/>
      <c r="F178" s="16"/>
      <c r="G178" s="16"/>
      <c r="H178" s="16"/>
      <c r="I178" s="16"/>
      <c r="J178" s="17"/>
      <c r="K178" s="20"/>
      <c r="L178" s="17"/>
      <c r="M178" s="16"/>
      <c r="N178" s="16"/>
      <c r="O178" s="7" t="str">
        <f t="shared" si="42"/>
        <v/>
      </c>
      <c r="P178" s="17"/>
      <c r="Q178" s="17"/>
      <c r="R178" s="8" t="str">
        <f t="shared" si="37"/>
        <v/>
      </c>
      <c r="S178" s="18">
        <v>0.1</v>
      </c>
      <c r="T178" s="8" t="str">
        <f t="shared" si="38"/>
        <v/>
      </c>
      <c r="U178" s="7" t="str">
        <f t="shared" si="39"/>
        <v/>
      </c>
      <c r="V178" s="19"/>
      <c r="W178" s="16"/>
      <c r="X178" s="16"/>
      <c r="Y178" s="16"/>
      <c r="Z178" s="7" t="str">
        <f t="shared" si="30"/>
        <v/>
      </c>
      <c r="AA178" s="20"/>
      <c r="AB178" s="7" t="str">
        <f>IF(AA178="","",DATEDIF(VLOOKUP(N178,List!CK:CL,2,0),VLOOKUP(AA178,List!CK:CL,2,0),$AB$2))</f>
        <v/>
      </c>
      <c r="AC178" s="16"/>
      <c r="AD178" s="16"/>
      <c r="AE178" s="17"/>
      <c r="AF178" s="9" t="str">
        <f t="shared" si="31"/>
        <v/>
      </c>
      <c r="AG178" s="16">
        <v>100</v>
      </c>
      <c r="AH178" s="9" t="str">
        <f t="shared" si="32"/>
        <v/>
      </c>
      <c r="AI178" s="9" t="str">
        <f t="shared" si="33"/>
        <v/>
      </c>
      <c r="AJ178" s="7" t="str">
        <f>IF(E178="","",VLOOKUP(E178,Cover!AF:AG,2,0))</f>
        <v/>
      </c>
      <c r="AK178" s="32" t="str">
        <f t="shared" si="40"/>
        <v/>
      </c>
      <c r="AL178" s="178" t="str">
        <f t="shared" si="41"/>
        <v/>
      </c>
      <c r="AM178" s="178" t="str">
        <f t="shared" si="35"/>
        <v/>
      </c>
      <c r="AN178" s="178" t="str">
        <f t="shared" si="36"/>
        <v/>
      </c>
    </row>
    <row r="179" spans="1:40">
      <c r="A179" s="1" t="str">
        <f t="shared" si="34"/>
        <v/>
      </c>
      <c r="B179" s="63" t="str">
        <f>IF(E179="","",IF(E179=Trend!$D$5,COUNT($B$3:B178)+1))</f>
        <v/>
      </c>
      <c r="C179" s="63" t="str">
        <f>IF(E179="","",IF(AN179=Deviation!$E$2,COUNT($C$3:C178)+1))</f>
        <v/>
      </c>
      <c r="D179" s="7" t="str">
        <f>IF(E179&lt;&gt;"",SUBTOTAL(3,$E$4:E179),"")</f>
        <v/>
      </c>
      <c r="E179" s="16"/>
      <c r="F179" s="16"/>
      <c r="G179" s="16"/>
      <c r="H179" s="16"/>
      <c r="I179" s="16"/>
      <c r="J179" s="17"/>
      <c r="K179" s="20"/>
      <c r="L179" s="17"/>
      <c r="M179" s="16"/>
      <c r="N179" s="16"/>
      <c r="O179" s="7" t="str">
        <f t="shared" si="42"/>
        <v/>
      </c>
      <c r="P179" s="17"/>
      <c r="Q179" s="17"/>
      <c r="R179" s="8" t="str">
        <f t="shared" si="37"/>
        <v/>
      </c>
      <c r="S179" s="18">
        <v>0.1</v>
      </c>
      <c r="T179" s="8" t="str">
        <f t="shared" si="38"/>
        <v/>
      </c>
      <c r="U179" s="7" t="str">
        <f t="shared" si="39"/>
        <v/>
      </c>
      <c r="V179" s="19"/>
      <c r="W179" s="16"/>
      <c r="X179" s="16"/>
      <c r="Y179" s="16"/>
      <c r="Z179" s="7" t="str">
        <f t="shared" si="30"/>
        <v/>
      </c>
      <c r="AA179" s="20"/>
      <c r="AB179" s="7" t="str">
        <f>IF(AA179="","",DATEDIF(VLOOKUP(N179,List!CK:CL,2,0),VLOOKUP(AA179,List!CK:CL,2,0),$AB$2))</f>
        <v/>
      </c>
      <c r="AC179" s="16"/>
      <c r="AD179" s="16"/>
      <c r="AE179" s="17"/>
      <c r="AF179" s="9" t="str">
        <f t="shared" si="31"/>
        <v/>
      </c>
      <c r="AG179" s="16">
        <v>100</v>
      </c>
      <c r="AH179" s="9" t="str">
        <f t="shared" si="32"/>
        <v/>
      </c>
      <c r="AI179" s="9" t="str">
        <f t="shared" si="33"/>
        <v/>
      </c>
      <c r="AJ179" s="7" t="str">
        <f>IF(E179="","",VLOOKUP(E179,Cover!AF:AG,2,0))</f>
        <v/>
      </c>
      <c r="AK179" s="32" t="str">
        <f t="shared" si="40"/>
        <v/>
      </c>
      <c r="AL179" s="178" t="str">
        <f t="shared" si="41"/>
        <v/>
      </c>
      <c r="AM179" s="178" t="str">
        <f t="shared" si="35"/>
        <v/>
      </c>
      <c r="AN179" s="178" t="str">
        <f t="shared" si="36"/>
        <v/>
      </c>
    </row>
    <row r="180" spans="1:40">
      <c r="A180" s="1" t="str">
        <f t="shared" si="34"/>
        <v/>
      </c>
      <c r="B180" s="63" t="str">
        <f>IF(E180="","",IF(E180=Trend!$D$5,COUNT($B$3:B179)+1))</f>
        <v/>
      </c>
      <c r="C180" s="63" t="str">
        <f>IF(E180="","",IF(AN180=Deviation!$E$2,COUNT($C$3:C179)+1))</f>
        <v/>
      </c>
      <c r="D180" s="7" t="str">
        <f>IF(E180&lt;&gt;"",SUBTOTAL(3,$E$4:E180),"")</f>
        <v/>
      </c>
      <c r="E180" s="16"/>
      <c r="F180" s="16"/>
      <c r="G180" s="16"/>
      <c r="H180" s="16"/>
      <c r="I180" s="16"/>
      <c r="J180" s="17"/>
      <c r="K180" s="20"/>
      <c r="L180" s="17"/>
      <c r="M180" s="16"/>
      <c r="N180" s="16"/>
      <c r="O180" s="7" t="str">
        <f t="shared" si="42"/>
        <v/>
      </c>
      <c r="P180" s="17"/>
      <c r="Q180" s="17"/>
      <c r="R180" s="8" t="str">
        <f t="shared" si="37"/>
        <v/>
      </c>
      <c r="S180" s="18">
        <v>0.1</v>
      </c>
      <c r="T180" s="8" t="str">
        <f t="shared" si="38"/>
        <v/>
      </c>
      <c r="U180" s="7" t="str">
        <f t="shared" si="39"/>
        <v/>
      </c>
      <c r="V180" s="19"/>
      <c r="W180" s="16"/>
      <c r="X180" s="16"/>
      <c r="Y180" s="16"/>
      <c r="Z180" s="7" t="str">
        <f t="shared" ref="Z180:Z243" si="43">IF(Q180="","","تسویه شد")</f>
        <v/>
      </c>
      <c r="AA180" s="20"/>
      <c r="AB180" s="7" t="str">
        <f>IF(AA180="","",DATEDIF(VLOOKUP(N180,List!CK:CL,2,0),VLOOKUP(AA180,List!CK:CL,2,0),$AB$2))</f>
        <v/>
      </c>
      <c r="AC180" s="16"/>
      <c r="AD180" s="16"/>
      <c r="AE180" s="17"/>
      <c r="AF180" s="9" t="str">
        <f t="shared" ref="AF180:AF243" si="44">IF(AE180="","",IF(AE180&gt;=L180,"100",(AE180/L180)*100))</f>
        <v/>
      </c>
      <c r="AG180" s="16">
        <v>100</v>
      </c>
      <c r="AH180" s="9" t="str">
        <f t="shared" ref="AH180:AH243" si="45">IF(E180="","",IF(AB180&lt;=AJ180,100,(AJ180/AB180)*100))</f>
        <v/>
      </c>
      <c r="AI180" s="9" t="str">
        <f t="shared" ref="AI180:AI243" si="46">IF(E180="","",AVERAGE(AF180:AH180))</f>
        <v/>
      </c>
      <c r="AJ180" s="7" t="str">
        <f>IF(E180="","",VLOOKUP(E180,Cover!AF:AG,2,0))</f>
        <v/>
      </c>
      <c r="AK180" s="32" t="str">
        <f t="shared" si="40"/>
        <v/>
      </c>
      <c r="AL180" s="178" t="str">
        <f t="shared" si="41"/>
        <v/>
      </c>
      <c r="AM180" s="178" t="str">
        <f t="shared" si="35"/>
        <v/>
      </c>
      <c r="AN180" s="178" t="str">
        <f t="shared" si="36"/>
        <v/>
      </c>
    </row>
    <row r="181" spans="1:40">
      <c r="A181" s="1" t="str">
        <f t="shared" si="34"/>
        <v/>
      </c>
      <c r="B181" s="63" t="str">
        <f>IF(E181="","",IF(E181=Trend!$D$5,COUNT($B$3:B180)+1))</f>
        <v/>
      </c>
      <c r="C181" s="63" t="str">
        <f>IF(E181="","",IF(AN181=Deviation!$E$2,COUNT($C$3:C180)+1))</f>
        <v/>
      </c>
      <c r="D181" s="7" t="str">
        <f>IF(E181&lt;&gt;"",SUBTOTAL(3,$E$4:E181),"")</f>
        <v/>
      </c>
      <c r="E181" s="16"/>
      <c r="F181" s="16"/>
      <c r="G181" s="16"/>
      <c r="H181" s="16"/>
      <c r="I181" s="16"/>
      <c r="J181" s="17"/>
      <c r="K181" s="20"/>
      <c r="L181" s="17"/>
      <c r="M181" s="16"/>
      <c r="N181" s="16"/>
      <c r="O181" s="7" t="str">
        <f t="shared" si="42"/>
        <v/>
      </c>
      <c r="P181" s="17"/>
      <c r="Q181" s="17"/>
      <c r="R181" s="8" t="str">
        <f t="shared" si="37"/>
        <v/>
      </c>
      <c r="S181" s="18">
        <v>0.1</v>
      </c>
      <c r="T181" s="8" t="str">
        <f t="shared" si="38"/>
        <v/>
      </c>
      <c r="U181" s="7" t="str">
        <f t="shared" si="39"/>
        <v/>
      </c>
      <c r="V181" s="19"/>
      <c r="W181" s="16"/>
      <c r="X181" s="16"/>
      <c r="Y181" s="16"/>
      <c r="Z181" s="7" t="str">
        <f t="shared" si="43"/>
        <v/>
      </c>
      <c r="AA181" s="20"/>
      <c r="AB181" s="7" t="str">
        <f>IF(AA181="","",DATEDIF(VLOOKUP(N181,List!CK:CL,2,0),VLOOKUP(AA181,List!CK:CL,2,0),$AB$2))</f>
        <v/>
      </c>
      <c r="AC181" s="16"/>
      <c r="AD181" s="16"/>
      <c r="AE181" s="17"/>
      <c r="AF181" s="9" t="str">
        <f t="shared" si="44"/>
        <v/>
      </c>
      <c r="AG181" s="16">
        <v>100</v>
      </c>
      <c r="AH181" s="9" t="str">
        <f t="shared" si="45"/>
        <v/>
      </c>
      <c r="AI181" s="9" t="str">
        <f t="shared" si="46"/>
        <v/>
      </c>
      <c r="AJ181" s="7" t="str">
        <f>IF(E181="","",VLOOKUP(E181,Cover!AF:AG,2,0))</f>
        <v/>
      </c>
      <c r="AK181" s="32" t="str">
        <f t="shared" si="40"/>
        <v/>
      </c>
      <c r="AL181" s="178" t="str">
        <f t="shared" si="41"/>
        <v/>
      </c>
      <c r="AM181" s="178" t="str">
        <f t="shared" si="35"/>
        <v/>
      </c>
      <c r="AN181" s="178" t="str">
        <f t="shared" si="36"/>
        <v/>
      </c>
    </row>
    <row r="182" spans="1:40">
      <c r="A182" s="1" t="str">
        <f t="shared" si="34"/>
        <v/>
      </c>
      <c r="B182" s="63" t="str">
        <f>IF(E182="","",IF(E182=Trend!$D$5,COUNT($B$3:B181)+1))</f>
        <v/>
      </c>
      <c r="C182" s="63" t="str">
        <f>IF(E182="","",IF(AN182=Deviation!$E$2,COUNT($C$3:C181)+1))</f>
        <v/>
      </c>
      <c r="D182" s="7" t="str">
        <f>IF(E182&lt;&gt;"",SUBTOTAL(3,$E$4:E182),"")</f>
        <v/>
      </c>
      <c r="E182" s="16"/>
      <c r="F182" s="16"/>
      <c r="G182" s="16"/>
      <c r="H182" s="16"/>
      <c r="I182" s="16"/>
      <c r="J182" s="17"/>
      <c r="K182" s="20"/>
      <c r="L182" s="17"/>
      <c r="M182" s="16"/>
      <c r="N182" s="16"/>
      <c r="O182" s="7" t="str">
        <f t="shared" si="42"/>
        <v/>
      </c>
      <c r="P182" s="17"/>
      <c r="Q182" s="17"/>
      <c r="R182" s="8" t="str">
        <f t="shared" si="37"/>
        <v/>
      </c>
      <c r="S182" s="18">
        <v>0.1</v>
      </c>
      <c r="T182" s="8" t="str">
        <f t="shared" si="38"/>
        <v/>
      </c>
      <c r="U182" s="7" t="str">
        <f t="shared" si="39"/>
        <v/>
      </c>
      <c r="V182" s="19"/>
      <c r="W182" s="16"/>
      <c r="X182" s="16"/>
      <c r="Y182" s="16"/>
      <c r="Z182" s="7" t="str">
        <f t="shared" si="43"/>
        <v/>
      </c>
      <c r="AA182" s="20"/>
      <c r="AB182" s="7" t="str">
        <f>IF(AA182="","",DATEDIF(VLOOKUP(N182,List!CK:CL,2,0),VLOOKUP(AA182,List!CK:CL,2,0),$AB$2))</f>
        <v/>
      </c>
      <c r="AC182" s="16"/>
      <c r="AD182" s="16"/>
      <c r="AE182" s="17"/>
      <c r="AF182" s="9" t="str">
        <f t="shared" si="44"/>
        <v/>
      </c>
      <c r="AG182" s="16">
        <v>100</v>
      </c>
      <c r="AH182" s="9" t="str">
        <f t="shared" si="45"/>
        <v/>
      </c>
      <c r="AI182" s="9" t="str">
        <f t="shared" si="46"/>
        <v/>
      </c>
      <c r="AJ182" s="7" t="str">
        <f>IF(E182="","",VLOOKUP(E182,Cover!AF:AG,2,0))</f>
        <v/>
      </c>
      <c r="AK182" s="32" t="str">
        <f t="shared" si="40"/>
        <v/>
      </c>
      <c r="AL182" s="178" t="str">
        <f t="shared" si="41"/>
        <v/>
      </c>
      <c r="AM182" s="178" t="str">
        <f t="shared" si="35"/>
        <v/>
      </c>
      <c r="AN182" s="178" t="str">
        <f t="shared" si="36"/>
        <v/>
      </c>
    </row>
    <row r="183" spans="1:40">
      <c r="A183" s="1" t="str">
        <f t="shared" si="34"/>
        <v/>
      </c>
      <c r="B183" s="63" t="str">
        <f>IF(E183="","",IF(E183=Trend!$D$5,COUNT($B$3:B182)+1))</f>
        <v/>
      </c>
      <c r="C183" s="63" t="str">
        <f>IF(E183="","",IF(AN183=Deviation!$E$2,COUNT($C$3:C182)+1))</f>
        <v/>
      </c>
      <c r="D183" s="7" t="str">
        <f>IF(E183&lt;&gt;"",SUBTOTAL(3,$E$4:E183),"")</f>
        <v/>
      </c>
      <c r="E183" s="16"/>
      <c r="F183" s="16"/>
      <c r="G183" s="16"/>
      <c r="H183" s="16"/>
      <c r="I183" s="16"/>
      <c r="J183" s="17"/>
      <c r="K183" s="20"/>
      <c r="L183" s="17"/>
      <c r="M183" s="16"/>
      <c r="N183" s="16"/>
      <c r="O183" s="7" t="str">
        <f t="shared" si="42"/>
        <v/>
      </c>
      <c r="P183" s="17"/>
      <c r="Q183" s="17"/>
      <c r="R183" s="8" t="str">
        <f t="shared" si="37"/>
        <v/>
      </c>
      <c r="S183" s="18">
        <v>0.1</v>
      </c>
      <c r="T183" s="8" t="str">
        <f t="shared" si="38"/>
        <v/>
      </c>
      <c r="U183" s="7" t="str">
        <f t="shared" si="39"/>
        <v/>
      </c>
      <c r="V183" s="19"/>
      <c r="W183" s="16"/>
      <c r="X183" s="16"/>
      <c r="Y183" s="16"/>
      <c r="Z183" s="7" t="str">
        <f t="shared" si="43"/>
        <v/>
      </c>
      <c r="AA183" s="20"/>
      <c r="AB183" s="7" t="str">
        <f>IF(AA183="","",DATEDIF(VLOOKUP(N183,List!CK:CL,2,0),VLOOKUP(AA183,List!CK:CL,2,0),$AB$2))</f>
        <v/>
      </c>
      <c r="AC183" s="16"/>
      <c r="AD183" s="16"/>
      <c r="AE183" s="17"/>
      <c r="AF183" s="9" t="str">
        <f t="shared" si="44"/>
        <v/>
      </c>
      <c r="AG183" s="16">
        <v>100</v>
      </c>
      <c r="AH183" s="9" t="str">
        <f t="shared" si="45"/>
        <v/>
      </c>
      <c r="AI183" s="9" t="str">
        <f t="shared" si="46"/>
        <v/>
      </c>
      <c r="AJ183" s="7" t="str">
        <f>IF(E183="","",VLOOKUP(E183,Cover!AF:AG,2,0))</f>
        <v/>
      </c>
      <c r="AK183" s="32" t="str">
        <f t="shared" si="40"/>
        <v/>
      </c>
      <c r="AL183" s="178" t="str">
        <f t="shared" si="41"/>
        <v/>
      </c>
      <c r="AM183" s="178" t="str">
        <f t="shared" si="35"/>
        <v/>
      </c>
      <c r="AN183" s="178" t="str">
        <f t="shared" si="36"/>
        <v/>
      </c>
    </row>
    <row r="184" spans="1:40">
      <c r="A184" s="1" t="str">
        <f t="shared" si="34"/>
        <v/>
      </c>
      <c r="B184" s="63" t="str">
        <f>IF(E184="","",IF(E184=Trend!$D$5,COUNT($B$3:B183)+1))</f>
        <v/>
      </c>
      <c r="C184" s="63" t="str">
        <f>IF(E184="","",IF(AN184=Deviation!$E$2,COUNT($C$3:C183)+1))</f>
        <v/>
      </c>
      <c r="D184" s="7" t="str">
        <f>IF(E184&lt;&gt;"",SUBTOTAL(3,$E$4:E184),"")</f>
        <v/>
      </c>
      <c r="E184" s="16"/>
      <c r="F184" s="16"/>
      <c r="G184" s="16"/>
      <c r="H184" s="16"/>
      <c r="I184" s="16"/>
      <c r="J184" s="17"/>
      <c r="K184" s="20"/>
      <c r="L184" s="17"/>
      <c r="M184" s="16"/>
      <c r="N184" s="16"/>
      <c r="O184" s="7" t="str">
        <f t="shared" si="42"/>
        <v/>
      </c>
      <c r="P184" s="17"/>
      <c r="Q184" s="17"/>
      <c r="R184" s="8" t="str">
        <f t="shared" si="37"/>
        <v/>
      </c>
      <c r="S184" s="18">
        <v>0.1</v>
      </c>
      <c r="T184" s="8" t="str">
        <f t="shared" si="38"/>
        <v/>
      </c>
      <c r="U184" s="7" t="str">
        <f t="shared" si="39"/>
        <v/>
      </c>
      <c r="V184" s="19"/>
      <c r="W184" s="16"/>
      <c r="X184" s="16"/>
      <c r="Y184" s="16"/>
      <c r="Z184" s="7" t="str">
        <f t="shared" si="43"/>
        <v/>
      </c>
      <c r="AA184" s="20"/>
      <c r="AB184" s="7" t="str">
        <f>IF(AA184="","",DATEDIF(VLOOKUP(N184,List!CK:CL,2,0),VLOOKUP(AA184,List!CK:CL,2,0),$AB$2))</f>
        <v/>
      </c>
      <c r="AC184" s="16"/>
      <c r="AD184" s="16"/>
      <c r="AE184" s="17"/>
      <c r="AF184" s="9" t="str">
        <f t="shared" si="44"/>
        <v/>
      </c>
      <c r="AG184" s="16">
        <v>100</v>
      </c>
      <c r="AH184" s="9" t="str">
        <f t="shared" si="45"/>
        <v/>
      </c>
      <c r="AI184" s="9" t="str">
        <f t="shared" si="46"/>
        <v/>
      </c>
      <c r="AJ184" s="7" t="str">
        <f>IF(E184="","",VLOOKUP(E184,Cover!AF:AG,2,0))</f>
        <v/>
      </c>
      <c r="AK184" s="32" t="str">
        <f t="shared" si="40"/>
        <v/>
      </c>
      <c r="AL184" s="178" t="str">
        <f t="shared" si="41"/>
        <v/>
      </c>
      <c r="AM184" s="178" t="str">
        <f t="shared" si="35"/>
        <v/>
      </c>
      <c r="AN184" s="178" t="str">
        <f t="shared" si="36"/>
        <v/>
      </c>
    </row>
    <row r="185" spans="1:40">
      <c r="A185" s="1" t="str">
        <f t="shared" ref="A185:A248" si="47">IF(E185="","",IF($F$2=V185,V185,""))</f>
        <v/>
      </c>
      <c r="B185" s="63" t="str">
        <f>IF(E185="","",IF(E185=Trend!$D$5,COUNT($B$3:B184)+1))</f>
        <v/>
      </c>
      <c r="C185" s="63" t="str">
        <f>IF(E185="","",IF(AN185=Deviation!$E$2,COUNT($C$3:C184)+1))</f>
        <v/>
      </c>
      <c r="D185" s="7" t="str">
        <f>IF(E185&lt;&gt;"",SUBTOTAL(3,$E$4:E185),"")</f>
        <v/>
      </c>
      <c r="E185" s="16"/>
      <c r="F185" s="16"/>
      <c r="G185" s="16"/>
      <c r="H185" s="16"/>
      <c r="I185" s="16"/>
      <c r="J185" s="17"/>
      <c r="K185" s="20"/>
      <c r="L185" s="17"/>
      <c r="M185" s="16"/>
      <c r="N185" s="16"/>
      <c r="O185" s="7" t="str">
        <f t="shared" si="42"/>
        <v/>
      </c>
      <c r="P185" s="17"/>
      <c r="Q185" s="17"/>
      <c r="R185" s="8" t="str">
        <f t="shared" si="37"/>
        <v/>
      </c>
      <c r="S185" s="18">
        <v>0.1</v>
      </c>
      <c r="T185" s="8" t="str">
        <f t="shared" si="38"/>
        <v/>
      </c>
      <c r="U185" s="7" t="str">
        <f t="shared" si="39"/>
        <v/>
      </c>
      <c r="V185" s="19"/>
      <c r="W185" s="16"/>
      <c r="X185" s="16"/>
      <c r="Y185" s="16"/>
      <c r="Z185" s="7" t="str">
        <f t="shared" si="43"/>
        <v/>
      </c>
      <c r="AA185" s="20"/>
      <c r="AB185" s="7" t="str">
        <f>IF(AA185="","",DATEDIF(VLOOKUP(N185,List!CK:CL,2,0),VLOOKUP(AA185,List!CK:CL,2,0),$AB$2))</f>
        <v/>
      </c>
      <c r="AC185" s="16"/>
      <c r="AD185" s="16"/>
      <c r="AE185" s="17"/>
      <c r="AF185" s="9" t="str">
        <f t="shared" si="44"/>
        <v/>
      </c>
      <c r="AG185" s="16">
        <v>100</v>
      </c>
      <c r="AH185" s="9" t="str">
        <f t="shared" si="45"/>
        <v/>
      </c>
      <c r="AI185" s="9" t="str">
        <f t="shared" si="46"/>
        <v/>
      </c>
      <c r="AJ185" s="7" t="str">
        <f>IF(E185="","",VLOOKUP(E185,Cover!AF:AG,2,0))</f>
        <v/>
      </c>
      <c r="AK185" s="32" t="str">
        <f t="shared" si="40"/>
        <v/>
      </c>
      <c r="AL185" s="178" t="str">
        <f t="shared" si="41"/>
        <v/>
      </c>
      <c r="AM185" s="178" t="str">
        <f t="shared" si="35"/>
        <v/>
      </c>
      <c r="AN185" s="178" t="str">
        <f t="shared" si="36"/>
        <v/>
      </c>
    </row>
    <row r="186" spans="1:40">
      <c r="A186" s="1" t="str">
        <f t="shared" si="47"/>
        <v/>
      </c>
      <c r="B186" s="63" t="str">
        <f>IF(E186="","",IF(E186=Trend!$D$5,COUNT($B$3:B185)+1))</f>
        <v/>
      </c>
      <c r="C186" s="63" t="str">
        <f>IF(E186="","",IF(AN186=Deviation!$E$2,COUNT($C$3:C185)+1))</f>
        <v/>
      </c>
      <c r="D186" s="7" t="str">
        <f>IF(E186&lt;&gt;"",SUBTOTAL(3,$E$4:E186),"")</f>
        <v/>
      </c>
      <c r="E186" s="16"/>
      <c r="F186" s="16"/>
      <c r="G186" s="16"/>
      <c r="H186" s="16"/>
      <c r="I186" s="16"/>
      <c r="J186" s="17"/>
      <c r="K186" s="20"/>
      <c r="L186" s="17"/>
      <c r="M186" s="16"/>
      <c r="N186" s="16"/>
      <c r="O186" s="7" t="str">
        <f t="shared" si="42"/>
        <v/>
      </c>
      <c r="P186" s="17"/>
      <c r="Q186" s="17"/>
      <c r="R186" s="8" t="str">
        <f t="shared" si="37"/>
        <v/>
      </c>
      <c r="S186" s="18">
        <v>0.1</v>
      </c>
      <c r="T186" s="8" t="str">
        <f t="shared" si="38"/>
        <v/>
      </c>
      <c r="U186" s="7" t="str">
        <f t="shared" si="39"/>
        <v/>
      </c>
      <c r="V186" s="19"/>
      <c r="W186" s="16"/>
      <c r="X186" s="16"/>
      <c r="Y186" s="16"/>
      <c r="Z186" s="7" t="str">
        <f t="shared" si="43"/>
        <v/>
      </c>
      <c r="AA186" s="20"/>
      <c r="AB186" s="7" t="str">
        <f>IF(AA186="","",DATEDIF(VLOOKUP(N186,List!CK:CL,2,0),VLOOKUP(AA186,List!CK:CL,2,0),$AB$2))</f>
        <v/>
      </c>
      <c r="AC186" s="16"/>
      <c r="AD186" s="16"/>
      <c r="AE186" s="17"/>
      <c r="AF186" s="9" t="str">
        <f t="shared" si="44"/>
        <v/>
      </c>
      <c r="AG186" s="16">
        <v>100</v>
      </c>
      <c r="AH186" s="9" t="str">
        <f t="shared" si="45"/>
        <v/>
      </c>
      <c r="AI186" s="9" t="str">
        <f t="shared" si="46"/>
        <v/>
      </c>
      <c r="AJ186" s="7" t="str">
        <f>IF(E186="","",VLOOKUP(E186,Cover!AF:AG,2,0))</f>
        <v/>
      </c>
      <c r="AK186" s="32" t="str">
        <f t="shared" si="40"/>
        <v/>
      </c>
      <c r="AL186" s="178" t="str">
        <f t="shared" si="41"/>
        <v/>
      </c>
      <c r="AM186" s="178" t="str">
        <f t="shared" si="35"/>
        <v/>
      </c>
      <c r="AN186" s="178" t="str">
        <f t="shared" si="36"/>
        <v/>
      </c>
    </row>
    <row r="187" spans="1:40">
      <c r="A187" s="1" t="str">
        <f t="shared" si="47"/>
        <v/>
      </c>
      <c r="B187" s="63" t="str">
        <f>IF(E187="","",IF(E187=Trend!$D$5,COUNT($B$3:B186)+1))</f>
        <v/>
      </c>
      <c r="C187" s="63" t="str">
        <f>IF(E187="","",IF(AN187=Deviation!$E$2,COUNT($C$3:C186)+1))</f>
        <v/>
      </c>
      <c r="D187" s="7" t="str">
        <f>IF(E187&lt;&gt;"",SUBTOTAL(3,$E$4:E187),"")</f>
        <v/>
      </c>
      <c r="E187" s="16"/>
      <c r="F187" s="16"/>
      <c r="G187" s="16"/>
      <c r="H187" s="16"/>
      <c r="I187" s="16"/>
      <c r="J187" s="17"/>
      <c r="K187" s="20"/>
      <c r="L187" s="17"/>
      <c r="M187" s="16"/>
      <c r="N187" s="16"/>
      <c r="O187" s="7" t="str">
        <f t="shared" si="42"/>
        <v/>
      </c>
      <c r="P187" s="17"/>
      <c r="Q187" s="17"/>
      <c r="R187" s="8" t="str">
        <f t="shared" si="37"/>
        <v/>
      </c>
      <c r="S187" s="18">
        <v>0.1</v>
      </c>
      <c r="T187" s="8" t="str">
        <f t="shared" si="38"/>
        <v/>
      </c>
      <c r="U187" s="7" t="str">
        <f t="shared" si="39"/>
        <v/>
      </c>
      <c r="V187" s="19"/>
      <c r="W187" s="16"/>
      <c r="X187" s="16"/>
      <c r="Y187" s="16"/>
      <c r="Z187" s="7" t="str">
        <f t="shared" si="43"/>
        <v/>
      </c>
      <c r="AA187" s="20"/>
      <c r="AB187" s="7" t="str">
        <f>IF(AA187="","",DATEDIF(VLOOKUP(N187,List!CK:CL,2,0),VLOOKUP(AA187,List!CK:CL,2,0),$AB$2))</f>
        <v/>
      </c>
      <c r="AC187" s="16"/>
      <c r="AD187" s="16"/>
      <c r="AE187" s="17"/>
      <c r="AF187" s="9" t="str">
        <f t="shared" si="44"/>
        <v/>
      </c>
      <c r="AG187" s="16">
        <v>100</v>
      </c>
      <c r="AH187" s="9" t="str">
        <f t="shared" si="45"/>
        <v/>
      </c>
      <c r="AI187" s="9" t="str">
        <f t="shared" si="46"/>
        <v/>
      </c>
      <c r="AJ187" s="7" t="str">
        <f>IF(E187="","",VLOOKUP(E187,Cover!AF:AG,2,0))</f>
        <v/>
      </c>
      <c r="AK187" s="32" t="str">
        <f t="shared" si="40"/>
        <v/>
      </c>
      <c r="AL187" s="178" t="str">
        <f t="shared" si="41"/>
        <v/>
      </c>
      <c r="AM187" s="178" t="str">
        <f t="shared" si="35"/>
        <v/>
      </c>
      <c r="AN187" s="178" t="str">
        <f t="shared" si="36"/>
        <v/>
      </c>
    </row>
    <row r="188" spans="1:40">
      <c r="A188" s="1" t="str">
        <f t="shared" si="47"/>
        <v/>
      </c>
      <c r="B188" s="63" t="str">
        <f>IF(E188="","",IF(E188=Trend!$D$5,COUNT($B$3:B187)+1))</f>
        <v/>
      </c>
      <c r="C188" s="63" t="str">
        <f>IF(E188="","",IF(AN188=Deviation!$E$2,COUNT($C$3:C187)+1))</f>
        <v/>
      </c>
      <c r="D188" s="7" t="str">
        <f>IF(E188&lt;&gt;"",SUBTOTAL(3,$E$4:E188),"")</f>
        <v/>
      </c>
      <c r="E188" s="16"/>
      <c r="F188" s="16"/>
      <c r="G188" s="16"/>
      <c r="H188" s="16"/>
      <c r="I188" s="16"/>
      <c r="J188" s="17"/>
      <c r="K188" s="20"/>
      <c r="L188" s="17"/>
      <c r="M188" s="16"/>
      <c r="N188" s="16"/>
      <c r="O188" s="7" t="str">
        <f t="shared" si="42"/>
        <v/>
      </c>
      <c r="P188" s="17"/>
      <c r="Q188" s="17"/>
      <c r="R188" s="8" t="str">
        <f t="shared" si="37"/>
        <v/>
      </c>
      <c r="S188" s="18">
        <v>0.1</v>
      </c>
      <c r="T188" s="8" t="str">
        <f t="shared" si="38"/>
        <v/>
      </c>
      <c r="U188" s="7" t="str">
        <f t="shared" si="39"/>
        <v/>
      </c>
      <c r="V188" s="19"/>
      <c r="W188" s="16"/>
      <c r="X188" s="16"/>
      <c r="Y188" s="16"/>
      <c r="Z188" s="7" t="str">
        <f t="shared" si="43"/>
        <v/>
      </c>
      <c r="AA188" s="20"/>
      <c r="AB188" s="7" t="str">
        <f>IF(AA188="","",DATEDIF(VLOOKUP(N188,List!CK:CL,2,0),VLOOKUP(AA188,List!CK:CL,2,0),$AB$2))</f>
        <v/>
      </c>
      <c r="AC188" s="16"/>
      <c r="AD188" s="16"/>
      <c r="AE188" s="17"/>
      <c r="AF188" s="9" t="str">
        <f t="shared" si="44"/>
        <v/>
      </c>
      <c r="AG188" s="16">
        <v>100</v>
      </c>
      <c r="AH188" s="9" t="str">
        <f t="shared" si="45"/>
        <v/>
      </c>
      <c r="AI188" s="9" t="str">
        <f t="shared" si="46"/>
        <v/>
      </c>
      <c r="AJ188" s="7" t="str">
        <f>IF(E188="","",VLOOKUP(E188,Cover!AF:AG,2,0))</f>
        <v/>
      </c>
      <c r="AK188" s="32" t="str">
        <f t="shared" si="40"/>
        <v/>
      </c>
      <c r="AL188" s="178" t="str">
        <f t="shared" si="41"/>
        <v/>
      </c>
      <c r="AM188" s="178" t="str">
        <f t="shared" si="35"/>
        <v/>
      </c>
      <c r="AN188" s="178" t="str">
        <f t="shared" si="36"/>
        <v/>
      </c>
    </row>
    <row r="189" spans="1:40">
      <c r="A189" s="1" t="str">
        <f t="shared" si="47"/>
        <v/>
      </c>
      <c r="B189" s="63" t="str">
        <f>IF(E189="","",IF(E189=Trend!$D$5,COUNT($B$3:B188)+1))</f>
        <v/>
      </c>
      <c r="C189" s="63" t="str">
        <f>IF(E189="","",IF(AN189=Deviation!$E$2,COUNT($C$3:C188)+1))</f>
        <v/>
      </c>
      <c r="D189" s="7" t="str">
        <f>IF(E189&lt;&gt;"",SUBTOTAL(3,$E$4:E189),"")</f>
        <v/>
      </c>
      <c r="E189" s="16"/>
      <c r="F189" s="16"/>
      <c r="G189" s="16"/>
      <c r="H189" s="16"/>
      <c r="I189" s="16"/>
      <c r="J189" s="17"/>
      <c r="K189" s="20"/>
      <c r="L189" s="17"/>
      <c r="M189" s="16"/>
      <c r="N189" s="16"/>
      <c r="O189" s="7" t="str">
        <f t="shared" si="42"/>
        <v/>
      </c>
      <c r="P189" s="17"/>
      <c r="Q189" s="17"/>
      <c r="R189" s="8" t="str">
        <f t="shared" si="37"/>
        <v/>
      </c>
      <c r="S189" s="18">
        <v>0.1</v>
      </c>
      <c r="T189" s="8" t="str">
        <f t="shared" si="38"/>
        <v/>
      </c>
      <c r="U189" s="7" t="str">
        <f t="shared" si="39"/>
        <v/>
      </c>
      <c r="V189" s="19"/>
      <c r="W189" s="16"/>
      <c r="X189" s="16"/>
      <c r="Y189" s="16"/>
      <c r="Z189" s="7" t="str">
        <f t="shared" si="43"/>
        <v/>
      </c>
      <c r="AA189" s="20"/>
      <c r="AB189" s="7" t="str">
        <f>IF(AA189="","",DATEDIF(VLOOKUP(N189,List!CK:CL,2,0),VLOOKUP(AA189,List!CK:CL,2,0),$AB$2))</f>
        <v/>
      </c>
      <c r="AC189" s="16"/>
      <c r="AD189" s="16"/>
      <c r="AE189" s="17"/>
      <c r="AF189" s="9" t="str">
        <f t="shared" si="44"/>
        <v/>
      </c>
      <c r="AG189" s="16">
        <v>100</v>
      </c>
      <c r="AH189" s="9" t="str">
        <f t="shared" si="45"/>
        <v/>
      </c>
      <c r="AI189" s="9" t="str">
        <f t="shared" si="46"/>
        <v/>
      </c>
      <c r="AJ189" s="7" t="str">
        <f>IF(E189="","",VLOOKUP(E189,Cover!AF:AG,2,0))</f>
        <v/>
      </c>
      <c r="AK189" s="32" t="str">
        <f t="shared" si="40"/>
        <v/>
      </c>
      <c r="AL189" s="178" t="str">
        <f t="shared" si="41"/>
        <v/>
      </c>
      <c r="AM189" s="178" t="str">
        <f t="shared" si="35"/>
        <v/>
      </c>
      <c r="AN189" s="178" t="str">
        <f t="shared" si="36"/>
        <v/>
      </c>
    </row>
    <row r="190" spans="1:40">
      <c r="A190" s="1" t="str">
        <f t="shared" si="47"/>
        <v/>
      </c>
      <c r="B190" s="63" t="str">
        <f>IF(E190="","",IF(E190=Trend!$D$5,COUNT($B$3:B189)+1))</f>
        <v/>
      </c>
      <c r="C190" s="63" t="str">
        <f>IF(E190="","",IF(AN190=Deviation!$E$2,COUNT($C$3:C189)+1))</f>
        <v/>
      </c>
      <c r="D190" s="7" t="str">
        <f>IF(E190&lt;&gt;"",SUBTOTAL(3,$E$4:E190),"")</f>
        <v/>
      </c>
      <c r="E190" s="16"/>
      <c r="F190" s="16"/>
      <c r="G190" s="16"/>
      <c r="H190" s="16"/>
      <c r="I190" s="16"/>
      <c r="J190" s="17"/>
      <c r="K190" s="20"/>
      <c r="L190" s="17"/>
      <c r="M190" s="16"/>
      <c r="N190" s="16"/>
      <c r="O190" s="7" t="str">
        <f t="shared" si="42"/>
        <v/>
      </c>
      <c r="P190" s="17"/>
      <c r="Q190" s="17"/>
      <c r="R190" s="8" t="str">
        <f t="shared" si="37"/>
        <v/>
      </c>
      <c r="S190" s="18">
        <v>0.1</v>
      </c>
      <c r="T190" s="8" t="str">
        <f t="shared" si="38"/>
        <v/>
      </c>
      <c r="U190" s="7" t="str">
        <f t="shared" si="39"/>
        <v/>
      </c>
      <c r="V190" s="19"/>
      <c r="W190" s="16"/>
      <c r="X190" s="16"/>
      <c r="Y190" s="16"/>
      <c r="Z190" s="7" t="str">
        <f t="shared" si="43"/>
        <v/>
      </c>
      <c r="AA190" s="20"/>
      <c r="AB190" s="7" t="str">
        <f>IF(AA190="","",DATEDIF(VLOOKUP(N190,List!CK:CL,2,0),VLOOKUP(AA190,List!CK:CL,2,0),$AB$2))</f>
        <v/>
      </c>
      <c r="AC190" s="16"/>
      <c r="AD190" s="16"/>
      <c r="AE190" s="17"/>
      <c r="AF190" s="9" t="str">
        <f t="shared" si="44"/>
        <v/>
      </c>
      <c r="AG190" s="16">
        <v>100</v>
      </c>
      <c r="AH190" s="9" t="str">
        <f t="shared" si="45"/>
        <v/>
      </c>
      <c r="AI190" s="9" t="str">
        <f t="shared" si="46"/>
        <v/>
      </c>
      <c r="AJ190" s="7" t="str">
        <f>IF(E190="","",VLOOKUP(E190,Cover!AF:AG,2,0))</f>
        <v/>
      </c>
      <c r="AK190" s="32" t="str">
        <f t="shared" si="40"/>
        <v/>
      </c>
      <c r="AL190" s="178" t="str">
        <f t="shared" si="41"/>
        <v/>
      </c>
      <c r="AM190" s="178" t="str">
        <f t="shared" si="35"/>
        <v/>
      </c>
      <c r="AN190" s="178" t="str">
        <f t="shared" si="36"/>
        <v/>
      </c>
    </row>
    <row r="191" spans="1:40">
      <c r="A191" s="1" t="str">
        <f t="shared" si="47"/>
        <v/>
      </c>
      <c r="B191" s="63" t="str">
        <f>IF(E191="","",IF(E191=Trend!$D$5,COUNT($B$3:B190)+1))</f>
        <v/>
      </c>
      <c r="C191" s="63" t="str">
        <f>IF(E191="","",IF(AN191=Deviation!$E$2,COUNT($C$3:C190)+1))</f>
        <v/>
      </c>
      <c r="D191" s="7" t="str">
        <f>IF(E191&lt;&gt;"",SUBTOTAL(3,$E$4:E191),"")</f>
        <v/>
      </c>
      <c r="E191" s="16"/>
      <c r="F191" s="16"/>
      <c r="G191" s="16"/>
      <c r="H191" s="16"/>
      <c r="I191" s="16"/>
      <c r="J191" s="17"/>
      <c r="K191" s="20"/>
      <c r="L191" s="17"/>
      <c r="M191" s="16"/>
      <c r="N191" s="16"/>
      <c r="O191" s="7" t="str">
        <f t="shared" si="42"/>
        <v/>
      </c>
      <c r="P191" s="17"/>
      <c r="Q191" s="17"/>
      <c r="R191" s="8" t="str">
        <f t="shared" si="37"/>
        <v/>
      </c>
      <c r="S191" s="18">
        <v>0.1</v>
      </c>
      <c r="T191" s="8" t="str">
        <f t="shared" si="38"/>
        <v/>
      </c>
      <c r="U191" s="7" t="str">
        <f t="shared" si="39"/>
        <v/>
      </c>
      <c r="V191" s="19"/>
      <c r="W191" s="16"/>
      <c r="X191" s="16"/>
      <c r="Y191" s="16"/>
      <c r="Z191" s="7" t="str">
        <f t="shared" si="43"/>
        <v/>
      </c>
      <c r="AA191" s="20"/>
      <c r="AB191" s="7" t="str">
        <f>IF(AA191="","",DATEDIF(VLOOKUP(N191,List!CK:CL,2,0),VLOOKUP(AA191,List!CK:CL,2,0),$AB$2))</f>
        <v/>
      </c>
      <c r="AC191" s="16"/>
      <c r="AD191" s="16"/>
      <c r="AE191" s="17"/>
      <c r="AF191" s="9" t="str">
        <f t="shared" si="44"/>
        <v/>
      </c>
      <c r="AG191" s="16">
        <v>100</v>
      </c>
      <c r="AH191" s="9" t="str">
        <f t="shared" si="45"/>
        <v/>
      </c>
      <c r="AI191" s="9" t="str">
        <f t="shared" si="46"/>
        <v/>
      </c>
      <c r="AJ191" s="7" t="str">
        <f>IF(E191="","",VLOOKUP(E191,Cover!AF:AG,2,0))</f>
        <v/>
      </c>
      <c r="AK191" s="32" t="str">
        <f t="shared" si="40"/>
        <v/>
      </c>
      <c r="AL191" s="178" t="str">
        <f t="shared" si="41"/>
        <v/>
      </c>
      <c r="AM191" s="178" t="str">
        <f t="shared" ref="AM191:AM254" si="48">IF(E191="","",IF((AB191-AJ191)/AJ191*100&lt;0,0,(AB191-AJ191)/AJ191*100))</f>
        <v/>
      </c>
      <c r="AN191" s="178" t="str">
        <f t="shared" ref="AN191:AN254" si="49">IF(E191="","",IF(AM191&lt;=0,"زودتر از حد انتظار","دیرتر از حد انتظار"))</f>
        <v/>
      </c>
    </row>
    <row r="192" spans="1:40">
      <c r="A192" s="1" t="str">
        <f t="shared" si="47"/>
        <v/>
      </c>
      <c r="B192" s="63" t="str">
        <f>IF(E192="","",IF(E192=Trend!$D$5,COUNT($B$3:B191)+1))</f>
        <v/>
      </c>
      <c r="C192" s="63" t="str">
        <f>IF(E192="","",IF(AN192=Deviation!$E$2,COUNT($C$3:C191)+1))</f>
        <v/>
      </c>
      <c r="D192" s="7" t="str">
        <f>IF(E192&lt;&gt;"",SUBTOTAL(3,$E$4:E192),"")</f>
        <v/>
      </c>
      <c r="E192" s="16"/>
      <c r="F192" s="16"/>
      <c r="G192" s="16"/>
      <c r="H192" s="16"/>
      <c r="I192" s="16"/>
      <c r="J192" s="17"/>
      <c r="K192" s="20"/>
      <c r="L192" s="17"/>
      <c r="M192" s="16"/>
      <c r="N192" s="16"/>
      <c r="O192" s="7" t="str">
        <f t="shared" si="42"/>
        <v/>
      </c>
      <c r="P192" s="17"/>
      <c r="Q192" s="17"/>
      <c r="R192" s="8" t="str">
        <f t="shared" si="37"/>
        <v/>
      </c>
      <c r="S192" s="18">
        <v>0.1</v>
      </c>
      <c r="T192" s="8" t="str">
        <f t="shared" si="38"/>
        <v/>
      </c>
      <c r="U192" s="7" t="str">
        <f t="shared" si="39"/>
        <v/>
      </c>
      <c r="V192" s="19"/>
      <c r="W192" s="16"/>
      <c r="X192" s="16"/>
      <c r="Y192" s="16"/>
      <c r="Z192" s="7" t="str">
        <f t="shared" si="43"/>
        <v/>
      </c>
      <c r="AA192" s="20"/>
      <c r="AB192" s="7" t="str">
        <f>IF(AA192="","",DATEDIF(VLOOKUP(N192,List!CK:CL,2,0),VLOOKUP(AA192,List!CK:CL,2,0),$AB$2))</f>
        <v/>
      </c>
      <c r="AC192" s="16"/>
      <c r="AD192" s="16"/>
      <c r="AE192" s="17"/>
      <c r="AF192" s="9" t="str">
        <f t="shared" si="44"/>
        <v/>
      </c>
      <c r="AG192" s="16">
        <v>100</v>
      </c>
      <c r="AH192" s="9" t="str">
        <f t="shared" si="45"/>
        <v/>
      </c>
      <c r="AI192" s="9" t="str">
        <f t="shared" si="46"/>
        <v/>
      </c>
      <c r="AJ192" s="7" t="str">
        <f>IF(E192="","",VLOOKUP(E192,Cover!AF:AG,2,0))</f>
        <v/>
      </c>
      <c r="AK192" s="32" t="str">
        <f t="shared" si="40"/>
        <v/>
      </c>
      <c r="AL192" s="178" t="str">
        <f t="shared" si="41"/>
        <v/>
      </c>
      <c r="AM192" s="178" t="str">
        <f t="shared" si="48"/>
        <v/>
      </c>
      <c r="AN192" s="178" t="str">
        <f t="shared" si="49"/>
        <v/>
      </c>
    </row>
    <row r="193" spans="1:40">
      <c r="A193" s="1" t="str">
        <f t="shared" si="47"/>
        <v/>
      </c>
      <c r="B193" s="63" t="str">
        <f>IF(E193="","",IF(E193=Trend!$D$5,COUNT($B$3:B192)+1))</f>
        <v/>
      </c>
      <c r="C193" s="63" t="str">
        <f>IF(E193="","",IF(AN193=Deviation!$E$2,COUNT($C$3:C192)+1))</f>
        <v/>
      </c>
      <c r="D193" s="7" t="str">
        <f>IF(E193&lt;&gt;"",SUBTOTAL(3,$E$4:E193),"")</f>
        <v/>
      </c>
      <c r="E193" s="16"/>
      <c r="F193" s="16"/>
      <c r="G193" s="16"/>
      <c r="H193" s="16"/>
      <c r="I193" s="16"/>
      <c r="J193" s="17"/>
      <c r="K193" s="20"/>
      <c r="L193" s="17"/>
      <c r="M193" s="16"/>
      <c r="N193" s="16"/>
      <c r="O193" s="7" t="str">
        <f t="shared" si="42"/>
        <v/>
      </c>
      <c r="P193" s="17"/>
      <c r="Q193" s="17"/>
      <c r="R193" s="8" t="str">
        <f t="shared" ref="R193:R256" si="50">IF(Q193="","",IF(E193="پتروشیمی پارس",(P193*Q193)+(P193*Q193)*S193+J193,IF(E193="پتروشیمی تبریز",(P193*Q193)+(P193*Q193)*S193+J193,(P193*Q193)+(P193*Q193)*S193)))</f>
        <v/>
      </c>
      <c r="S193" s="18">
        <v>0.1</v>
      </c>
      <c r="T193" s="8" t="str">
        <f t="shared" ref="T193:T256" si="51">IF(R193="","",R193/P193)</f>
        <v/>
      </c>
      <c r="U193" s="7" t="str">
        <f t="shared" si="39"/>
        <v/>
      </c>
      <c r="V193" s="19"/>
      <c r="W193" s="16"/>
      <c r="X193" s="16"/>
      <c r="Y193" s="16"/>
      <c r="Z193" s="7" t="str">
        <f t="shared" si="43"/>
        <v/>
      </c>
      <c r="AA193" s="20"/>
      <c r="AB193" s="7" t="str">
        <f>IF(AA193="","",DATEDIF(VLOOKUP(N193,List!CK:CL,2,0),VLOOKUP(AA193,List!CK:CL,2,0),$AB$2))</f>
        <v/>
      </c>
      <c r="AC193" s="16"/>
      <c r="AD193" s="16"/>
      <c r="AE193" s="17"/>
      <c r="AF193" s="9" t="str">
        <f t="shared" si="44"/>
        <v/>
      </c>
      <c r="AG193" s="16">
        <v>100</v>
      </c>
      <c r="AH193" s="9" t="str">
        <f t="shared" si="45"/>
        <v/>
      </c>
      <c r="AI193" s="9" t="str">
        <f t="shared" si="46"/>
        <v/>
      </c>
      <c r="AJ193" s="7" t="str">
        <f>IF(E193="","",VLOOKUP(E193,Cover!AF:AG,2,0))</f>
        <v/>
      </c>
      <c r="AK193" s="32" t="str">
        <f t="shared" si="40"/>
        <v/>
      </c>
      <c r="AL193" s="178" t="str">
        <f t="shared" si="41"/>
        <v/>
      </c>
      <c r="AM193" s="178" t="str">
        <f t="shared" si="48"/>
        <v/>
      </c>
      <c r="AN193" s="178" t="str">
        <f t="shared" si="49"/>
        <v/>
      </c>
    </row>
    <row r="194" spans="1:40">
      <c r="A194" s="1" t="str">
        <f t="shared" si="47"/>
        <v/>
      </c>
      <c r="B194" s="63" t="str">
        <f>IF(E194="","",IF(E194=Trend!$D$5,COUNT($B$3:B193)+1))</f>
        <v/>
      </c>
      <c r="C194" s="63" t="str">
        <f>IF(E194="","",IF(AN194=Deviation!$E$2,COUNT($C$3:C193)+1))</f>
        <v/>
      </c>
      <c r="D194" s="7" t="str">
        <f>IF(E194&lt;&gt;"",SUBTOTAL(3,$E$4:E194),"")</f>
        <v/>
      </c>
      <c r="E194" s="16"/>
      <c r="F194" s="16"/>
      <c r="G194" s="16"/>
      <c r="H194" s="16"/>
      <c r="I194" s="16"/>
      <c r="J194" s="17"/>
      <c r="K194" s="20"/>
      <c r="L194" s="17"/>
      <c r="M194" s="16"/>
      <c r="N194" s="16"/>
      <c r="O194" s="7" t="str">
        <f t="shared" si="42"/>
        <v/>
      </c>
      <c r="P194" s="17"/>
      <c r="Q194" s="17"/>
      <c r="R194" s="8" t="str">
        <f t="shared" si="50"/>
        <v/>
      </c>
      <c r="S194" s="18">
        <v>0.1</v>
      </c>
      <c r="T194" s="8" t="str">
        <f t="shared" si="51"/>
        <v/>
      </c>
      <c r="U194" s="7" t="str">
        <f t="shared" ref="U194:U257" si="52">IF(E194="","","توافقی ")</f>
        <v/>
      </c>
      <c r="V194" s="19"/>
      <c r="W194" s="16"/>
      <c r="X194" s="16"/>
      <c r="Y194" s="16"/>
      <c r="Z194" s="7" t="str">
        <f t="shared" si="43"/>
        <v/>
      </c>
      <c r="AA194" s="20"/>
      <c r="AB194" s="7" t="str">
        <f>IF(AA194="","",DATEDIF(VLOOKUP(N194,List!CK:CL,2,0),VLOOKUP(AA194,List!CK:CL,2,0),$AB$2))</f>
        <v/>
      </c>
      <c r="AC194" s="16"/>
      <c r="AD194" s="16"/>
      <c r="AE194" s="17"/>
      <c r="AF194" s="9" t="str">
        <f t="shared" si="44"/>
        <v/>
      </c>
      <c r="AG194" s="16">
        <v>100</v>
      </c>
      <c r="AH194" s="9" t="str">
        <f t="shared" si="45"/>
        <v/>
      </c>
      <c r="AI194" s="9" t="str">
        <f t="shared" si="46"/>
        <v/>
      </c>
      <c r="AJ194" s="7" t="str">
        <f>IF(E194="","",VLOOKUP(E194,Cover!AF:AG,2,0))</f>
        <v/>
      </c>
      <c r="AK194" s="32" t="str">
        <f t="shared" ref="AK194:AK257" si="53">IF(N194="","",N194)</f>
        <v/>
      </c>
      <c r="AL194" s="178" t="str">
        <f t="shared" ref="AL194:AL257" si="54">IF(N194="","",LEFT(N194,7))</f>
        <v/>
      </c>
      <c r="AM194" s="178" t="str">
        <f t="shared" si="48"/>
        <v/>
      </c>
      <c r="AN194" s="178" t="str">
        <f t="shared" si="49"/>
        <v/>
      </c>
    </row>
    <row r="195" spans="1:40">
      <c r="A195" s="1" t="str">
        <f t="shared" si="47"/>
        <v/>
      </c>
      <c r="B195" s="63" t="str">
        <f>IF(E195="","",IF(E195=Trend!$D$5,COUNT($B$3:B194)+1))</f>
        <v/>
      </c>
      <c r="C195" s="63" t="str">
        <f>IF(E195="","",IF(AN195=Deviation!$E$2,COUNT($C$3:C194)+1))</f>
        <v/>
      </c>
      <c r="D195" s="7" t="str">
        <f>IF(E195&lt;&gt;"",SUBTOTAL(3,$E$4:E195),"")</f>
        <v/>
      </c>
      <c r="E195" s="16"/>
      <c r="F195" s="16"/>
      <c r="G195" s="16"/>
      <c r="H195" s="16"/>
      <c r="I195" s="16"/>
      <c r="J195" s="17"/>
      <c r="K195" s="20"/>
      <c r="L195" s="17"/>
      <c r="M195" s="16"/>
      <c r="N195" s="16"/>
      <c r="O195" s="7" t="str">
        <f t="shared" si="42"/>
        <v/>
      </c>
      <c r="P195" s="17"/>
      <c r="Q195" s="17"/>
      <c r="R195" s="8" t="str">
        <f t="shared" si="50"/>
        <v/>
      </c>
      <c r="S195" s="18">
        <v>0.1</v>
      </c>
      <c r="T195" s="8" t="str">
        <f t="shared" si="51"/>
        <v/>
      </c>
      <c r="U195" s="7" t="str">
        <f t="shared" si="52"/>
        <v/>
      </c>
      <c r="V195" s="19"/>
      <c r="W195" s="16"/>
      <c r="X195" s="16"/>
      <c r="Y195" s="16"/>
      <c r="Z195" s="7" t="str">
        <f t="shared" si="43"/>
        <v/>
      </c>
      <c r="AA195" s="20"/>
      <c r="AB195" s="7" t="str">
        <f>IF(AA195="","",DATEDIF(VLOOKUP(N195,List!CK:CL,2,0),VLOOKUP(AA195,List!CK:CL,2,0),$AB$2))</f>
        <v/>
      </c>
      <c r="AC195" s="16"/>
      <c r="AD195" s="16"/>
      <c r="AE195" s="17"/>
      <c r="AF195" s="9" t="str">
        <f t="shared" si="44"/>
        <v/>
      </c>
      <c r="AG195" s="16">
        <v>100</v>
      </c>
      <c r="AH195" s="9" t="str">
        <f t="shared" si="45"/>
        <v/>
      </c>
      <c r="AI195" s="9" t="str">
        <f t="shared" si="46"/>
        <v/>
      </c>
      <c r="AJ195" s="7" t="str">
        <f>IF(E195="","",VLOOKUP(E195,Cover!AF:AG,2,0))</f>
        <v/>
      </c>
      <c r="AK195" s="32" t="str">
        <f t="shared" si="53"/>
        <v/>
      </c>
      <c r="AL195" s="178" t="str">
        <f t="shared" si="54"/>
        <v/>
      </c>
      <c r="AM195" s="178" t="str">
        <f t="shared" si="48"/>
        <v/>
      </c>
      <c r="AN195" s="178" t="str">
        <f t="shared" si="49"/>
        <v/>
      </c>
    </row>
    <row r="196" spans="1:40">
      <c r="A196" s="1" t="str">
        <f t="shared" si="47"/>
        <v/>
      </c>
      <c r="B196" s="63" t="str">
        <f>IF(E196="","",IF(E196=Trend!$D$5,COUNT($B$3:B195)+1))</f>
        <v/>
      </c>
      <c r="C196" s="63" t="str">
        <f>IF(E196="","",IF(AN196=Deviation!$E$2,COUNT($C$3:C195)+1))</f>
        <v/>
      </c>
      <c r="D196" s="7" t="str">
        <f>IF(E196&lt;&gt;"",SUBTOTAL(3,$E$4:E196),"")</f>
        <v/>
      </c>
      <c r="E196" s="16"/>
      <c r="F196" s="16"/>
      <c r="G196" s="16"/>
      <c r="H196" s="16"/>
      <c r="I196" s="16"/>
      <c r="J196" s="17"/>
      <c r="K196" s="20"/>
      <c r="L196" s="17"/>
      <c r="M196" s="16"/>
      <c r="N196" s="16"/>
      <c r="O196" s="7" t="str">
        <f t="shared" si="42"/>
        <v/>
      </c>
      <c r="P196" s="17"/>
      <c r="Q196" s="17"/>
      <c r="R196" s="8" t="str">
        <f t="shared" si="50"/>
        <v/>
      </c>
      <c r="S196" s="18">
        <v>0.1</v>
      </c>
      <c r="T196" s="8" t="str">
        <f t="shared" si="51"/>
        <v/>
      </c>
      <c r="U196" s="7" t="str">
        <f t="shared" si="52"/>
        <v/>
      </c>
      <c r="V196" s="19"/>
      <c r="W196" s="16"/>
      <c r="X196" s="16"/>
      <c r="Y196" s="16"/>
      <c r="Z196" s="7" t="str">
        <f t="shared" si="43"/>
        <v/>
      </c>
      <c r="AA196" s="20"/>
      <c r="AB196" s="7" t="str">
        <f>IF(AA196="","",DATEDIF(VLOOKUP(N196,List!CK:CL,2,0),VLOOKUP(AA196,List!CK:CL,2,0),$AB$2))</f>
        <v/>
      </c>
      <c r="AC196" s="16"/>
      <c r="AD196" s="16"/>
      <c r="AE196" s="17"/>
      <c r="AF196" s="9" t="str">
        <f t="shared" si="44"/>
        <v/>
      </c>
      <c r="AG196" s="16">
        <v>100</v>
      </c>
      <c r="AH196" s="9" t="str">
        <f t="shared" si="45"/>
        <v/>
      </c>
      <c r="AI196" s="9" t="str">
        <f t="shared" si="46"/>
        <v/>
      </c>
      <c r="AJ196" s="7" t="str">
        <f>IF(E196="","",VLOOKUP(E196,Cover!AF:AG,2,0))</f>
        <v/>
      </c>
      <c r="AK196" s="32" t="str">
        <f t="shared" si="53"/>
        <v/>
      </c>
      <c r="AL196" s="178" t="str">
        <f t="shared" si="54"/>
        <v/>
      </c>
      <c r="AM196" s="178" t="str">
        <f t="shared" si="48"/>
        <v/>
      </c>
      <c r="AN196" s="178" t="str">
        <f t="shared" si="49"/>
        <v/>
      </c>
    </row>
    <row r="197" spans="1:40">
      <c r="A197" s="1" t="str">
        <f t="shared" si="47"/>
        <v/>
      </c>
      <c r="B197" s="63" t="str">
        <f>IF(E197="","",IF(E197=Trend!$D$5,COUNT($B$3:B196)+1))</f>
        <v/>
      </c>
      <c r="C197" s="63" t="str">
        <f>IF(E197="","",IF(AN197=Deviation!$E$2,COUNT($C$3:C196)+1))</f>
        <v/>
      </c>
      <c r="D197" s="7" t="str">
        <f>IF(E197&lt;&gt;"",SUBTOTAL(3,$E$4:E197),"")</f>
        <v/>
      </c>
      <c r="E197" s="16"/>
      <c r="F197" s="16"/>
      <c r="G197" s="16"/>
      <c r="H197" s="16"/>
      <c r="I197" s="16"/>
      <c r="J197" s="17"/>
      <c r="K197" s="20"/>
      <c r="L197" s="17"/>
      <c r="M197" s="16"/>
      <c r="N197" s="16"/>
      <c r="O197" s="7" t="str">
        <f t="shared" si="42"/>
        <v/>
      </c>
      <c r="P197" s="17"/>
      <c r="Q197" s="17"/>
      <c r="R197" s="8" t="str">
        <f t="shared" si="50"/>
        <v/>
      </c>
      <c r="S197" s="18">
        <v>0.1</v>
      </c>
      <c r="T197" s="8" t="str">
        <f t="shared" si="51"/>
        <v/>
      </c>
      <c r="U197" s="7" t="str">
        <f t="shared" si="52"/>
        <v/>
      </c>
      <c r="V197" s="19"/>
      <c r="W197" s="16"/>
      <c r="X197" s="16"/>
      <c r="Y197" s="16"/>
      <c r="Z197" s="7" t="str">
        <f t="shared" si="43"/>
        <v/>
      </c>
      <c r="AA197" s="20"/>
      <c r="AB197" s="7" t="str">
        <f>IF(AA197="","",DATEDIF(VLOOKUP(N197,List!CK:CL,2,0),VLOOKUP(AA197,List!CK:CL,2,0),$AB$2))</f>
        <v/>
      </c>
      <c r="AC197" s="16"/>
      <c r="AD197" s="16"/>
      <c r="AE197" s="17"/>
      <c r="AF197" s="9" t="str">
        <f t="shared" si="44"/>
        <v/>
      </c>
      <c r="AG197" s="16">
        <v>100</v>
      </c>
      <c r="AH197" s="9" t="str">
        <f t="shared" si="45"/>
        <v/>
      </c>
      <c r="AI197" s="9" t="str">
        <f t="shared" si="46"/>
        <v/>
      </c>
      <c r="AJ197" s="7" t="str">
        <f>IF(E197="","",VLOOKUP(E197,Cover!AF:AG,2,0))</f>
        <v/>
      </c>
      <c r="AK197" s="32" t="str">
        <f t="shared" si="53"/>
        <v/>
      </c>
      <c r="AL197" s="178" t="str">
        <f t="shared" si="54"/>
        <v/>
      </c>
      <c r="AM197" s="178" t="str">
        <f t="shared" si="48"/>
        <v/>
      </c>
      <c r="AN197" s="178" t="str">
        <f t="shared" si="49"/>
        <v/>
      </c>
    </row>
    <row r="198" spans="1:40">
      <c r="A198" s="1" t="str">
        <f t="shared" si="47"/>
        <v/>
      </c>
      <c r="B198" s="63" t="str">
        <f>IF(E198="","",IF(E198=Trend!$D$5,COUNT($B$3:B197)+1))</f>
        <v/>
      </c>
      <c r="C198" s="63" t="str">
        <f>IF(E198="","",IF(AN198=Deviation!$E$2,COUNT($C$3:C197)+1))</f>
        <v/>
      </c>
      <c r="D198" s="7" t="str">
        <f>IF(E198&lt;&gt;"",SUBTOTAL(3,$E$4:E198),"")</f>
        <v/>
      </c>
      <c r="E198" s="16"/>
      <c r="F198" s="16"/>
      <c r="G198" s="16"/>
      <c r="H198" s="16"/>
      <c r="I198" s="16"/>
      <c r="J198" s="17"/>
      <c r="K198" s="20"/>
      <c r="L198" s="17"/>
      <c r="M198" s="16"/>
      <c r="N198" s="16"/>
      <c r="O198" s="7" t="str">
        <f t="shared" si="42"/>
        <v/>
      </c>
      <c r="P198" s="17"/>
      <c r="Q198" s="17"/>
      <c r="R198" s="8" t="str">
        <f t="shared" si="50"/>
        <v/>
      </c>
      <c r="S198" s="18">
        <v>0.1</v>
      </c>
      <c r="T198" s="8" t="str">
        <f t="shared" si="51"/>
        <v/>
      </c>
      <c r="U198" s="7" t="str">
        <f t="shared" si="52"/>
        <v/>
      </c>
      <c r="V198" s="19"/>
      <c r="W198" s="16"/>
      <c r="X198" s="16"/>
      <c r="Y198" s="16"/>
      <c r="Z198" s="7" t="str">
        <f t="shared" si="43"/>
        <v/>
      </c>
      <c r="AA198" s="20"/>
      <c r="AB198" s="7" t="str">
        <f>IF(AA198="","",DATEDIF(VLOOKUP(N198,List!CK:CL,2,0),VLOOKUP(AA198,List!CK:CL,2,0),$AB$2))</f>
        <v/>
      </c>
      <c r="AC198" s="16"/>
      <c r="AD198" s="16"/>
      <c r="AE198" s="17"/>
      <c r="AF198" s="9" t="str">
        <f t="shared" si="44"/>
        <v/>
      </c>
      <c r="AG198" s="16">
        <v>100</v>
      </c>
      <c r="AH198" s="9" t="str">
        <f t="shared" si="45"/>
        <v/>
      </c>
      <c r="AI198" s="9" t="str">
        <f t="shared" si="46"/>
        <v/>
      </c>
      <c r="AJ198" s="7" t="str">
        <f>IF(E198="","",VLOOKUP(E198,Cover!AF:AG,2,0))</f>
        <v/>
      </c>
      <c r="AK198" s="32" t="str">
        <f t="shared" si="53"/>
        <v/>
      </c>
      <c r="AL198" s="178" t="str">
        <f t="shared" si="54"/>
        <v/>
      </c>
      <c r="AM198" s="178" t="str">
        <f t="shared" si="48"/>
        <v/>
      </c>
      <c r="AN198" s="178" t="str">
        <f t="shared" si="49"/>
        <v/>
      </c>
    </row>
    <row r="199" spans="1:40">
      <c r="A199" s="1" t="str">
        <f t="shared" si="47"/>
        <v/>
      </c>
      <c r="B199" s="63" t="str">
        <f>IF(E199="","",IF(E199=Trend!$D$5,COUNT($B$3:B198)+1))</f>
        <v/>
      </c>
      <c r="C199" s="63" t="str">
        <f>IF(E199="","",IF(AN199=Deviation!$E$2,COUNT($C$3:C198)+1))</f>
        <v/>
      </c>
      <c r="D199" s="7" t="str">
        <f>IF(E199&lt;&gt;"",SUBTOTAL(3,$E$4:E199),"")</f>
        <v/>
      </c>
      <c r="E199" s="16"/>
      <c r="F199" s="16"/>
      <c r="G199" s="16"/>
      <c r="H199" s="16"/>
      <c r="I199" s="16"/>
      <c r="J199" s="17"/>
      <c r="K199" s="20"/>
      <c r="L199" s="17"/>
      <c r="M199" s="16"/>
      <c r="N199" s="16"/>
      <c r="O199" s="7" t="str">
        <f t="shared" si="42"/>
        <v/>
      </c>
      <c r="P199" s="17"/>
      <c r="Q199" s="17"/>
      <c r="R199" s="8" t="str">
        <f t="shared" si="50"/>
        <v/>
      </c>
      <c r="S199" s="18">
        <v>0.1</v>
      </c>
      <c r="T199" s="8" t="str">
        <f t="shared" si="51"/>
        <v/>
      </c>
      <c r="U199" s="7" t="str">
        <f t="shared" si="52"/>
        <v/>
      </c>
      <c r="V199" s="19"/>
      <c r="W199" s="16"/>
      <c r="X199" s="16"/>
      <c r="Y199" s="16"/>
      <c r="Z199" s="7" t="str">
        <f t="shared" si="43"/>
        <v/>
      </c>
      <c r="AA199" s="20"/>
      <c r="AB199" s="7" t="str">
        <f>IF(AA199="","",DATEDIF(VLOOKUP(N199,List!CK:CL,2,0),VLOOKUP(AA199,List!CK:CL,2,0),$AB$2))</f>
        <v/>
      </c>
      <c r="AC199" s="16"/>
      <c r="AD199" s="16"/>
      <c r="AE199" s="17"/>
      <c r="AF199" s="9" t="str">
        <f t="shared" si="44"/>
        <v/>
      </c>
      <c r="AG199" s="16">
        <v>100</v>
      </c>
      <c r="AH199" s="9" t="str">
        <f t="shared" si="45"/>
        <v/>
      </c>
      <c r="AI199" s="9" t="str">
        <f t="shared" si="46"/>
        <v/>
      </c>
      <c r="AJ199" s="7" t="str">
        <f>IF(E199="","",VLOOKUP(E199,Cover!AF:AG,2,0))</f>
        <v/>
      </c>
      <c r="AK199" s="32" t="str">
        <f t="shared" si="53"/>
        <v/>
      </c>
      <c r="AL199" s="178" t="str">
        <f t="shared" si="54"/>
        <v/>
      </c>
      <c r="AM199" s="178" t="str">
        <f t="shared" si="48"/>
        <v/>
      </c>
      <c r="AN199" s="178" t="str">
        <f t="shared" si="49"/>
        <v/>
      </c>
    </row>
    <row r="200" spans="1:40">
      <c r="A200" s="1" t="str">
        <f t="shared" si="47"/>
        <v/>
      </c>
      <c r="B200" s="63" t="str">
        <f>IF(E200="","",IF(E200=Trend!$D$5,COUNT($B$3:B199)+1))</f>
        <v/>
      </c>
      <c r="C200" s="63" t="str">
        <f>IF(E200="","",IF(AN200=Deviation!$E$2,COUNT($C$3:C199)+1))</f>
        <v/>
      </c>
      <c r="D200" s="7" t="str">
        <f>IF(E200&lt;&gt;"",SUBTOTAL(3,$E$4:E200),"")</f>
        <v/>
      </c>
      <c r="E200" s="16"/>
      <c r="F200" s="16"/>
      <c r="G200" s="16"/>
      <c r="H200" s="16"/>
      <c r="I200" s="16"/>
      <c r="J200" s="17"/>
      <c r="K200" s="20"/>
      <c r="L200" s="17"/>
      <c r="M200" s="16"/>
      <c r="N200" s="16"/>
      <c r="O200" s="7" t="str">
        <f t="shared" si="42"/>
        <v/>
      </c>
      <c r="P200" s="17"/>
      <c r="Q200" s="17"/>
      <c r="R200" s="8" t="str">
        <f t="shared" si="50"/>
        <v/>
      </c>
      <c r="S200" s="18">
        <v>0.1</v>
      </c>
      <c r="T200" s="8" t="str">
        <f t="shared" si="51"/>
        <v/>
      </c>
      <c r="U200" s="7" t="str">
        <f t="shared" si="52"/>
        <v/>
      </c>
      <c r="V200" s="19"/>
      <c r="W200" s="16"/>
      <c r="X200" s="16"/>
      <c r="Y200" s="16"/>
      <c r="Z200" s="7" t="str">
        <f t="shared" si="43"/>
        <v/>
      </c>
      <c r="AA200" s="20"/>
      <c r="AB200" s="7" t="str">
        <f>IF(AA200="","",DATEDIF(VLOOKUP(N200,List!CK:CL,2,0),VLOOKUP(AA200,List!CK:CL,2,0),$AB$2))</f>
        <v/>
      </c>
      <c r="AC200" s="16"/>
      <c r="AD200" s="16"/>
      <c r="AE200" s="17"/>
      <c r="AF200" s="9" t="str">
        <f t="shared" si="44"/>
        <v/>
      </c>
      <c r="AG200" s="16">
        <v>100</v>
      </c>
      <c r="AH200" s="9" t="str">
        <f t="shared" si="45"/>
        <v/>
      </c>
      <c r="AI200" s="9" t="str">
        <f t="shared" si="46"/>
        <v/>
      </c>
      <c r="AJ200" s="7" t="str">
        <f>IF(E200="","",VLOOKUP(E200,Cover!AF:AG,2,0))</f>
        <v/>
      </c>
      <c r="AK200" s="32" t="str">
        <f t="shared" si="53"/>
        <v/>
      </c>
      <c r="AL200" s="178" t="str">
        <f t="shared" si="54"/>
        <v/>
      </c>
      <c r="AM200" s="178" t="str">
        <f t="shared" si="48"/>
        <v/>
      </c>
      <c r="AN200" s="178" t="str">
        <f t="shared" si="49"/>
        <v/>
      </c>
    </row>
    <row r="201" spans="1:40">
      <c r="A201" s="1" t="str">
        <f t="shared" si="47"/>
        <v/>
      </c>
      <c r="B201" s="63" t="str">
        <f>IF(E201="","",IF(E201=Trend!$D$5,COUNT($B$3:B200)+1))</f>
        <v/>
      </c>
      <c r="C201" s="63" t="str">
        <f>IF(E201="","",IF(AN201=Deviation!$E$2,COUNT($C$3:C200)+1))</f>
        <v/>
      </c>
      <c r="D201" s="7" t="str">
        <f>IF(E201&lt;&gt;"",SUBTOTAL(3,$E$4:E201),"")</f>
        <v/>
      </c>
      <c r="E201" s="16"/>
      <c r="F201" s="16"/>
      <c r="G201" s="16"/>
      <c r="H201" s="16"/>
      <c r="I201" s="16"/>
      <c r="J201" s="17"/>
      <c r="K201" s="20"/>
      <c r="L201" s="17"/>
      <c r="M201" s="16"/>
      <c r="N201" s="16"/>
      <c r="O201" s="7" t="str">
        <f t="shared" si="42"/>
        <v/>
      </c>
      <c r="P201" s="17"/>
      <c r="Q201" s="17"/>
      <c r="R201" s="8" t="str">
        <f t="shared" si="50"/>
        <v/>
      </c>
      <c r="S201" s="18">
        <v>0.1</v>
      </c>
      <c r="T201" s="8" t="str">
        <f t="shared" si="51"/>
        <v/>
      </c>
      <c r="U201" s="7" t="str">
        <f t="shared" si="52"/>
        <v/>
      </c>
      <c r="V201" s="19"/>
      <c r="W201" s="16"/>
      <c r="X201" s="16"/>
      <c r="Y201" s="16"/>
      <c r="Z201" s="7" t="str">
        <f t="shared" si="43"/>
        <v/>
      </c>
      <c r="AA201" s="20"/>
      <c r="AB201" s="7" t="str">
        <f>IF(AA201="","",DATEDIF(VLOOKUP(N201,List!CK:CL,2,0),VLOOKUP(AA201,List!CK:CL,2,0),$AB$2))</f>
        <v/>
      </c>
      <c r="AC201" s="16"/>
      <c r="AD201" s="16"/>
      <c r="AE201" s="17"/>
      <c r="AF201" s="9" t="str">
        <f t="shared" si="44"/>
        <v/>
      </c>
      <c r="AG201" s="16">
        <v>100</v>
      </c>
      <c r="AH201" s="9" t="str">
        <f t="shared" si="45"/>
        <v/>
      </c>
      <c r="AI201" s="9" t="str">
        <f t="shared" si="46"/>
        <v/>
      </c>
      <c r="AJ201" s="7" t="str">
        <f>IF(E201="","",VLOOKUP(E201,Cover!AF:AG,2,0))</f>
        <v/>
      </c>
      <c r="AK201" s="32" t="str">
        <f t="shared" si="53"/>
        <v/>
      </c>
      <c r="AL201" s="178" t="str">
        <f t="shared" si="54"/>
        <v/>
      </c>
      <c r="AM201" s="178" t="str">
        <f t="shared" si="48"/>
        <v/>
      </c>
      <c r="AN201" s="178" t="str">
        <f t="shared" si="49"/>
        <v/>
      </c>
    </row>
    <row r="202" spans="1:40">
      <c r="A202" s="1" t="str">
        <f t="shared" si="47"/>
        <v/>
      </c>
      <c r="B202" s="63" t="str">
        <f>IF(E202="","",IF(E202=Trend!$D$5,COUNT($B$3:B201)+1))</f>
        <v/>
      </c>
      <c r="C202" s="63" t="str">
        <f>IF(E202="","",IF(AN202=Deviation!$E$2,COUNT($C$3:C201)+1))</f>
        <v/>
      </c>
      <c r="D202" s="7" t="str">
        <f>IF(E202&lt;&gt;"",SUBTOTAL(3,$E$4:E202),"")</f>
        <v/>
      </c>
      <c r="E202" s="16"/>
      <c r="F202" s="16"/>
      <c r="G202" s="16"/>
      <c r="H202" s="16"/>
      <c r="I202" s="16"/>
      <c r="J202" s="17"/>
      <c r="K202" s="20"/>
      <c r="L202" s="17"/>
      <c r="M202" s="16"/>
      <c r="N202" s="16"/>
      <c r="O202" s="7" t="str">
        <f t="shared" ref="O202:O265" si="55">IF(E202="","","پیش فاکتور")</f>
        <v/>
      </c>
      <c r="P202" s="17"/>
      <c r="Q202" s="17"/>
      <c r="R202" s="8" t="str">
        <f t="shared" si="50"/>
        <v/>
      </c>
      <c r="S202" s="18">
        <v>0.1</v>
      </c>
      <c r="T202" s="8" t="str">
        <f t="shared" si="51"/>
        <v/>
      </c>
      <c r="U202" s="7" t="str">
        <f t="shared" si="52"/>
        <v/>
      </c>
      <c r="V202" s="19"/>
      <c r="W202" s="16"/>
      <c r="X202" s="16"/>
      <c r="Y202" s="16"/>
      <c r="Z202" s="7" t="str">
        <f t="shared" si="43"/>
        <v/>
      </c>
      <c r="AA202" s="20"/>
      <c r="AB202" s="7" t="str">
        <f>IF(AA202="","",DATEDIF(VLOOKUP(N202,List!CK:CL,2,0),VLOOKUP(AA202,List!CK:CL,2,0),$AB$2))</f>
        <v/>
      </c>
      <c r="AC202" s="16"/>
      <c r="AD202" s="16"/>
      <c r="AE202" s="17"/>
      <c r="AF202" s="9" t="str">
        <f t="shared" si="44"/>
        <v/>
      </c>
      <c r="AG202" s="16">
        <v>100</v>
      </c>
      <c r="AH202" s="9" t="str">
        <f t="shared" si="45"/>
        <v/>
      </c>
      <c r="AI202" s="9" t="str">
        <f t="shared" si="46"/>
        <v/>
      </c>
      <c r="AJ202" s="7" t="str">
        <f>IF(E202="","",VLOOKUP(E202,Cover!AF:AG,2,0))</f>
        <v/>
      </c>
      <c r="AK202" s="32" t="str">
        <f t="shared" si="53"/>
        <v/>
      </c>
      <c r="AL202" s="178" t="str">
        <f t="shared" si="54"/>
        <v/>
      </c>
      <c r="AM202" s="178" t="str">
        <f t="shared" si="48"/>
        <v/>
      </c>
      <c r="AN202" s="178" t="str">
        <f t="shared" si="49"/>
        <v/>
      </c>
    </row>
    <row r="203" spans="1:40">
      <c r="A203" s="1" t="str">
        <f t="shared" si="47"/>
        <v/>
      </c>
      <c r="B203" s="63" t="str">
        <f>IF(E203="","",IF(E203=Trend!$D$5,COUNT($B$3:B202)+1))</f>
        <v/>
      </c>
      <c r="C203" s="63" t="str">
        <f>IF(E203="","",IF(AN203=Deviation!$E$2,COUNT($C$3:C202)+1))</f>
        <v/>
      </c>
      <c r="D203" s="7" t="str">
        <f>IF(E203&lt;&gt;"",SUBTOTAL(3,$E$4:E203),"")</f>
        <v/>
      </c>
      <c r="E203" s="16"/>
      <c r="F203" s="16"/>
      <c r="G203" s="16"/>
      <c r="H203" s="16"/>
      <c r="I203" s="16"/>
      <c r="J203" s="17"/>
      <c r="K203" s="20"/>
      <c r="L203" s="17"/>
      <c r="M203" s="16"/>
      <c r="N203" s="16"/>
      <c r="O203" s="7" t="str">
        <f t="shared" si="55"/>
        <v/>
      </c>
      <c r="P203" s="17"/>
      <c r="Q203" s="17"/>
      <c r="R203" s="8" t="str">
        <f t="shared" si="50"/>
        <v/>
      </c>
      <c r="S203" s="18">
        <v>0.1</v>
      </c>
      <c r="T203" s="8" t="str">
        <f t="shared" si="51"/>
        <v/>
      </c>
      <c r="U203" s="7" t="str">
        <f t="shared" si="52"/>
        <v/>
      </c>
      <c r="V203" s="19"/>
      <c r="W203" s="16"/>
      <c r="X203" s="16"/>
      <c r="Y203" s="16"/>
      <c r="Z203" s="7" t="str">
        <f t="shared" si="43"/>
        <v/>
      </c>
      <c r="AA203" s="20"/>
      <c r="AB203" s="7" t="str">
        <f>IF(AA203="","",DATEDIF(VLOOKUP(N203,List!CK:CL,2,0),VLOOKUP(AA203,List!CK:CL,2,0),$AB$2))</f>
        <v/>
      </c>
      <c r="AC203" s="16"/>
      <c r="AD203" s="16"/>
      <c r="AE203" s="17"/>
      <c r="AF203" s="9" t="str">
        <f t="shared" si="44"/>
        <v/>
      </c>
      <c r="AG203" s="16">
        <v>100</v>
      </c>
      <c r="AH203" s="9" t="str">
        <f t="shared" si="45"/>
        <v/>
      </c>
      <c r="AI203" s="9" t="str">
        <f t="shared" si="46"/>
        <v/>
      </c>
      <c r="AJ203" s="7" t="str">
        <f>IF(E203="","",VLOOKUP(E203,Cover!AF:AG,2,0))</f>
        <v/>
      </c>
      <c r="AK203" s="32" t="str">
        <f t="shared" si="53"/>
        <v/>
      </c>
      <c r="AL203" s="178" t="str">
        <f t="shared" si="54"/>
        <v/>
      </c>
      <c r="AM203" s="178" t="str">
        <f t="shared" si="48"/>
        <v/>
      </c>
      <c r="AN203" s="178" t="str">
        <f t="shared" si="49"/>
        <v/>
      </c>
    </row>
    <row r="204" spans="1:40">
      <c r="A204" s="1" t="str">
        <f t="shared" si="47"/>
        <v/>
      </c>
      <c r="B204" s="63" t="str">
        <f>IF(E204="","",IF(E204=Trend!$D$5,COUNT($B$3:B203)+1))</f>
        <v/>
      </c>
      <c r="C204" s="63" t="str">
        <f>IF(E204="","",IF(AN204=Deviation!$E$2,COUNT($C$3:C203)+1))</f>
        <v/>
      </c>
      <c r="D204" s="7" t="str">
        <f>IF(E204&lt;&gt;"",SUBTOTAL(3,$E$4:E204),"")</f>
        <v/>
      </c>
      <c r="E204" s="16"/>
      <c r="F204" s="16"/>
      <c r="G204" s="16"/>
      <c r="H204" s="16"/>
      <c r="I204" s="16"/>
      <c r="J204" s="17"/>
      <c r="K204" s="20"/>
      <c r="L204" s="17"/>
      <c r="M204" s="16"/>
      <c r="N204" s="16"/>
      <c r="O204" s="7" t="str">
        <f t="shared" si="55"/>
        <v/>
      </c>
      <c r="P204" s="17"/>
      <c r="Q204" s="17"/>
      <c r="R204" s="8" t="str">
        <f t="shared" si="50"/>
        <v/>
      </c>
      <c r="S204" s="18">
        <v>0.1</v>
      </c>
      <c r="T204" s="8" t="str">
        <f t="shared" si="51"/>
        <v/>
      </c>
      <c r="U204" s="7" t="str">
        <f t="shared" si="52"/>
        <v/>
      </c>
      <c r="V204" s="19"/>
      <c r="W204" s="16"/>
      <c r="X204" s="16"/>
      <c r="Y204" s="16"/>
      <c r="Z204" s="7" t="str">
        <f t="shared" si="43"/>
        <v/>
      </c>
      <c r="AA204" s="20"/>
      <c r="AB204" s="7" t="str">
        <f>IF(AA204="","",DATEDIF(VLOOKUP(N204,List!CK:CL,2,0),VLOOKUP(AA204,List!CK:CL,2,0),$AB$2))</f>
        <v/>
      </c>
      <c r="AC204" s="16"/>
      <c r="AD204" s="16"/>
      <c r="AE204" s="17"/>
      <c r="AF204" s="9" t="str">
        <f t="shared" si="44"/>
        <v/>
      </c>
      <c r="AG204" s="16">
        <v>100</v>
      </c>
      <c r="AH204" s="9" t="str">
        <f t="shared" si="45"/>
        <v/>
      </c>
      <c r="AI204" s="9" t="str">
        <f t="shared" si="46"/>
        <v/>
      </c>
      <c r="AJ204" s="7" t="str">
        <f>IF(E204="","",VLOOKUP(E204,Cover!AF:AG,2,0))</f>
        <v/>
      </c>
      <c r="AK204" s="32" t="str">
        <f t="shared" si="53"/>
        <v/>
      </c>
      <c r="AL204" s="178" t="str">
        <f t="shared" si="54"/>
        <v/>
      </c>
      <c r="AM204" s="178" t="str">
        <f t="shared" si="48"/>
        <v/>
      </c>
      <c r="AN204" s="178" t="str">
        <f t="shared" si="49"/>
        <v/>
      </c>
    </row>
    <row r="205" spans="1:40">
      <c r="A205" s="1" t="str">
        <f t="shared" si="47"/>
        <v/>
      </c>
      <c r="B205" s="63" t="str">
        <f>IF(E205="","",IF(E205=Trend!$D$5,COUNT($B$3:B204)+1))</f>
        <v/>
      </c>
      <c r="C205" s="63" t="str">
        <f>IF(E205="","",IF(AN205=Deviation!$E$2,COUNT($C$3:C204)+1))</f>
        <v/>
      </c>
      <c r="D205" s="7" t="str">
        <f>IF(E205&lt;&gt;"",SUBTOTAL(3,$E$4:E205),"")</f>
        <v/>
      </c>
      <c r="E205" s="16"/>
      <c r="F205" s="16"/>
      <c r="G205" s="16"/>
      <c r="H205" s="16"/>
      <c r="I205" s="16"/>
      <c r="J205" s="17"/>
      <c r="K205" s="20"/>
      <c r="L205" s="17"/>
      <c r="M205" s="16"/>
      <c r="N205" s="16"/>
      <c r="O205" s="7" t="str">
        <f t="shared" si="55"/>
        <v/>
      </c>
      <c r="P205" s="17"/>
      <c r="Q205" s="17"/>
      <c r="R205" s="8" t="str">
        <f t="shared" si="50"/>
        <v/>
      </c>
      <c r="S205" s="18">
        <v>0.1</v>
      </c>
      <c r="T205" s="8" t="str">
        <f t="shared" si="51"/>
        <v/>
      </c>
      <c r="U205" s="7" t="str">
        <f t="shared" si="52"/>
        <v/>
      </c>
      <c r="V205" s="19"/>
      <c r="W205" s="16"/>
      <c r="X205" s="16"/>
      <c r="Y205" s="16"/>
      <c r="Z205" s="7" t="str">
        <f t="shared" si="43"/>
        <v/>
      </c>
      <c r="AA205" s="20"/>
      <c r="AB205" s="7" t="str">
        <f>IF(AA205="","",DATEDIF(VLOOKUP(N205,List!CK:CL,2,0),VLOOKUP(AA205,List!CK:CL,2,0),$AB$2))</f>
        <v/>
      </c>
      <c r="AC205" s="16"/>
      <c r="AD205" s="16"/>
      <c r="AE205" s="17"/>
      <c r="AF205" s="9" t="str">
        <f t="shared" si="44"/>
        <v/>
      </c>
      <c r="AG205" s="16">
        <v>100</v>
      </c>
      <c r="AH205" s="9" t="str">
        <f t="shared" si="45"/>
        <v/>
      </c>
      <c r="AI205" s="9" t="str">
        <f t="shared" si="46"/>
        <v/>
      </c>
      <c r="AJ205" s="7" t="str">
        <f>IF(E205="","",VLOOKUP(E205,Cover!AF:AG,2,0))</f>
        <v/>
      </c>
      <c r="AK205" s="32" t="str">
        <f t="shared" si="53"/>
        <v/>
      </c>
      <c r="AL205" s="178" t="str">
        <f t="shared" si="54"/>
        <v/>
      </c>
      <c r="AM205" s="178" t="str">
        <f t="shared" si="48"/>
        <v/>
      </c>
      <c r="AN205" s="178" t="str">
        <f t="shared" si="49"/>
        <v/>
      </c>
    </row>
    <row r="206" spans="1:40">
      <c r="A206" s="1" t="str">
        <f t="shared" si="47"/>
        <v/>
      </c>
      <c r="B206" s="63" t="str">
        <f>IF(E206="","",IF(E206=Trend!$D$5,COUNT($B$3:B205)+1))</f>
        <v/>
      </c>
      <c r="C206" s="63" t="str">
        <f>IF(E206="","",IF(AN206=Deviation!$E$2,COUNT($C$3:C205)+1))</f>
        <v/>
      </c>
      <c r="D206" s="7" t="str">
        <f>IF(E206&lt;&gt;"",SUBTOTAL(3,$E$4:E206),"")</f>
        <v/>
      </c>
      <c r="E206" s="16"/>
      <c r="F206" s="16"/>
      <c r="G206" s="16"/>
      <c r="H206" s="16"/>
      <c r="I206" s="16"/>
      <c r="J206" s="17"/>
      <c r="K206" s="20"/>
      <c r="L206" s="17"/>
      <c r="M206" s="16"/>
      <c r="N206" s="16"/>
      <c r="O206" s="7" t="str">
        <f t="shared" si="55"/>
        <v/>
      </c>
      <c r="P206" s="17"/>
      <c r="Q206" s="17"/>
      <c r="R206" s="8" t="str">
        <f t="shared" si="50"/>
        <v/>
      </c>
      <c r="S206" s="18">
        <v>0.1</v>
      </c>
      <c r="T206" s="8" t="str">
        <f t="shared" si="51"/>
        <v/>
      </c>
      <c r="U206" s="7" t="str">
        <f t="shared" si="52"/>
        <v/>
      </c>
      <c r="V206" s="19"/>
      <c r="W206" s="16"/>
      <c r="X206" s="16"/>
      <c r="Y206" s="16"/>
      <c r="Z206" s="7" t="str">
        <f t="shared" si="43"/>
        <v/>
      </c>
      <c r="AA206" s="20"/>
      <c r="AB206" s="7" t="str">
        <f>IF(AA206="","",DATEDIF(VLOOKUP(N206,List!CK:CL,2,0),VLOOKUP(AA206,List!CK:CL,2,0),$AB$2))</f>
        <v/>
      </c>
      <c r="AC206" s="16"/>
      <c r="AD206" s="16"/>
      <c r="AE206" s="17"/>
      <c r="AF206" s="9" t="str">
        <f t="shared" si="44"/>
        <v/>
      </c>
      <c r="AG206" s="16">
        <v>100</v>
      </c>
      <c r="AH206" s="9" t="str">
        <f t="shared" si="45"/>
        <v/>
      </c>
      <c r="AI206" s="9" t="str">
        <f t="shared" si="46"/>
        <v/>
      </c>
      <c r="AJ206" s="7" t="str">
        <f>IF(E206="","",VLOOKUP(E206,Cover!AF:AG,2,0))</f>
        <v/>
      </c>
      <c r="AK206" s="32" t="str">
        <f t="shared" si="53"/>
        <v/>
      </c>
      <c r="AL206" s="178" t="str">
        <f t="shared" si="54"/>
        <v/>
      </c>
      <c r="AM206" s="178" t="str">
        <f t="shared" si="48"/>
        <v/>
      </c>
      <c r="AN206" s="178" t="str">
        <f t="shared" si="49"/>
        <v/>
      </c>
    </row>
    <row r="207" spans="1:40">
      <c r="A207" s="1" t="str">
        <f t="shared" si="47"/>
        <v/>
      </c>
      <c r="B207" s="63" t="str">
        <f>IF(E207="","",IF(E207=Trend!$D$5,COUNT($B$3:B206)+1))</f>
        <v/>
      </c>
      <c r="C207" s="63" t="str">
        <f>IF(E207="","",IF(AN207=Deviation!$E$2,COUNT($C$3:C206)+1))</f>
        <v/>
      </c>
      <c r="D207" s="7" t="str">
        <f>IF(E207&lt;&gt;"",SUBTOTAL(3,$E$4:E207),"")</f>
        <v/>
      </c>
      <c r="E207" s="16"/>
      <c r="F207" s="16"/>
      <c r="G207" s="16"/>
      <c r="H207" s="16"/>
      <c r="I207" s="16"/>
      <c r="J207" s="17"/>
      <c r="K207" s="20"/>
      <c r="L207" s="17"/>
      <c r="M207" s="16"/>
      <c r="N207" s="16"/>
      <c r="O207" s="7" t="str">
        <f t="shared" si="55"/>
        <v/>
      </c>
      <c r="P207" s="17"/>
      <c r="Q207" s="17"/>
      <c r="R207" s="8" t="str">
        <f t="shared" si="50"/>
        <v/>
      </c>
      <c r="S207" s="18">
        <v>0.1</v>
      </c>
      <c r="T207" s="8" t="str">
        <f t="shared" si="51"/>
        <v/>
      </c>
      <c r="U207" s="7" t="str">
        <f t="shared" si="52"/>
        <v/>
      </c>
      <c r="V207" s="19"/>
      <c r="W207" s="16"/>
      <c r="X207" s="16"/>
      <c r="Y207" s="16"/>
      <c r="Z207" s="7" t="str">
        <f t="shared" si="43"/>
        <v/>
      </c>
      <c r="AA207" s="20"/>
      <c r="AB207" s="7" t="str">
        <f>IF(AA207="","",DATEDIF(VLOOKUP(N207,List!CK:CL,2,0),VLOOKUP(AA207,List!CK:CL,2,0),$AB$2))</f>
        <v/>
      </c>
      <c r="AC207" s="16"/>
      <c r="AD207" s="16"/>
      <c r="AE207" s="17"/>
      <c r="AF207" s="9" t="str">
        <f t="shared" si="44"/>
        <v/>
      </c>
      <c r="AG207" s="16">
        <v>100</v>
      </c>
      <c r="AH207" s="9" t="str">
        <f t="shared" si="45"/>
        <v/>
      </c>
      <c r="AI207" s="9" t="str">
        <f t="shared" si="46"/>
        <v/>
      </c>
      <c r="AJ207" s="7" t="str">
        <f>IF(E207="","",VLOOKUP(E207,Cover!AF:AG,2,0))</f>
        <v/>
      </c>
      <c r="AK207" s="32" t="str">
        <f t="shared" si="53"/>
        <v/>
      </c>
      <c r="AL207" s="178" t="str">
        <f t="shared" si="54"/>
        <v/>
      </c>
      <c r="AM207" s="178" t="str">
        <f t="shared" si="48"/>
        <v/>
      </c>
      <c r="AN207" s="178" t="str">
        <f t="shared" si="49"/>
        <v/>
      </c>
    </row>
    <row r="208" spans="1:40">
      <c r="A208" s="1" t="str">
        <f t="shared" si="47"/>
        <v/>
      </c>
      <c r="B208" s="63" t="str">
        <f>IF(E208="","",IF(E208=Trend!$D$5,COUNT($B$3:B207)+1))</f>
        <v/>
      </c>
      <c r="C208" s="63" t="str">
        <f>IF(E208="","",IF(AN208=Deviation!$E$2,COUNT($C$3:C207)+1))</f>
        <v/>
      </c>
      <c r="D208" s="7" t="str">
        <f>IF(E208&lt;&gt;"",SUBTOTAL(3,$E$4:E208),"")</f>
        <v/>
      </c>
      <c r="E208" s="16"/>
      <c r="F208" s="16"/>
      <c r="G208" s="16"/>
      <c r="H208" s="16"/>
      <c r="I208" s="16"/>
      <c r="J208" s="17"/>
      <c r="K208" s="20"/>
      <c r="L208" s="17"/>
      <c r="M208" s="16"/>
      <c r="N208" s="16"/>
      <c r="O208" s="7" t="str">
        <f t="shared" si="55"/>
        <v/>
      </c>
      <c r="P208" s="17"/>
      <c r="Q208" s="17"/>
      <c r="R208" s="8" t="str">
        <f t="shared" si="50"/>
        <v/>
      </c>
      <c r="S208" s="18">
        <v>0.1</v>
      </c>
      <c r="T208" s="8" t="str">
        <f t="shared" si="51"/>
        <v/>
      </c>
      <c r="U208" s="7" t="str">
        <f t="shared" si="52"/>
        <v/>
      </c>
      <c r="V208" s="19"/>
      <c r="W208" s="16"/>
      <c r="X208" s="16"/>
      <c r="Y208" s="16"/>
      <c r="Z208" s="7" t="str">
        <f t="shared" si="43"/>
        <v/>
      </c>
      <c r="AA208" s="20"/>
      <c r="AB208" s="7" t="str">
        <f>IF(AA208="","",DATEDIF(VLOOKUP(N208,List!CK:CL,2,0),VLOOKUP(AA208,List!CK:CL,2,0),$AB$2))</f>
        <v/>
      </c>
      <c r="AC208" s="16"/>
      <c r="AD208" s="16"/>
      <c r="AE208" s="17"/>
      <c r="AF208" s="9" t="str">
        <f t="shared" si="44"/>
        <v/>
      </c>
      <c r="AG208" s="16">
        <v>100</v>
      </c>
      <c r="AH208" s="9" t="str">
        <f t="shared" si="45"/>
        <v/>
      </c>
      <c r="AI208" s="9" t="str">
        <f t="shared" si="46"/>
        <v/>
      </c>
      <c r="AJ208" s="7" t="str">
        <f>IF(E208="","",VLOOKUP(E208,Cover!AF:AG,2,0))</f>
        <v/>
      </c>
      <c r="AK208" s="32" t="str">
        <f t="shared" si="53"/>
        <v/>
      </c>
      <c r="AL208" s="178" t="str">
        <f t="shared" si="54"/>
        <v/>
      </c>
      <c r="AM208" s="178" t="str">
        <f t="shared" si="48"/>
        <v/>
      </c>
      <c r="AN208" s="178" t="str">
        <f t="shared" si="49"/>
        <v/>
      </c>
    </row>
    <row r="209" spans="1:40">
      <c r="A209" s="1" t="str">
        <f t="shared" si="47"/>
        <v/>
      </c>
      <c r="B209" s="63" t="str">
        <f>IF(E209="","",IF(E209=Trend!$D$5,COUNT($B$3:B208)+1))</f>
        <v/>
      </c>
      <c r="C209" s="63" t="str">
        <f>IF(E209="","",IF(AN209=Deviation!$E$2,COUNT($C$3:C208)+1))</f>
        <v/>
      </c>
      <c r="D209" s="7" t="str">
        <f>IF(E209&lt;&gt;"",SUBTOTAL(3,$E$4:E209),"")</f>
        <v/>
      </c>
      <c r="E209" s="16"/>
      <c r="F209" s="16"/>
      <c r="G209" s="16"/>
      <c r="H209" s="16"/>
      <c r="I209" s="16"/>
      <c r="J209" s="17"/>
      <c r="K209" s="20"/>
      <c r="L209" s="17"/>
      <c r="M209" s="16"/>
      <c r="N209" s="16"/>
      <c r="O209" s="7" t="str">
        <f t="shared" si="55"/>
        <v/>
      </c>
      <c r="P209" s="17"/>
      <c r="Q209" s="17"/>
      <c r="R209" s="8" t="str">
        <f t="shared" si="50"/>
        <v/>
      </c>
      <c r="S209" s="18">
        <v>0.1</v>
      </c>
      <c r="T209" s="8" t="str">
        <f t="shared" si="51"/>
        <v/>
      </c>
      <c r="U209" s="7" t="str">
        <f t="shared" si="52"/>
        <v/>
      </c>
      <c r="V209" s="19"/>
      <c r="W209" s="16"/>
      <c r="X209" s="16"/>
      <c r="Y209" s="16"/>
      <c r="Z209" s="7" t="str">
        <f t="shared" si="43"/>
        <v/>
      </c>
      <c r="AA209" s="20"/>
      <c r="AB209" s="7" t="str">
        <f>IF(AA209="","",DATEDIF(VLOOKUP(N209,List!CK:CL,2,0),VLOOKUP(AA209,List!CK:CL,2,0),$AB$2))</f>
        <v/>
      </c>
      <c r="AC209" s="16"/>
      <c r="AD209" s="16"/>
      <c r="AE209" s="17"/>
      <c r="AF209" s="9" t="str">
        <f t="shared" si="44"/>
        <v/>
      </c>
      <c r="AG209" s="16">
        <v>100</v>
      </c>
      <c r="AH209" s="9" t="str">
        <f t="shared" si="45"/>
        <v/>
      </c>
      <c r="AI209" s="9" t="str">
        <f t="shared" si="46"/>
        <v/>
      </c>
      <c r="AJ209" s="7" t="str">
        <f>IF(E209="","",VLOOKUP(E209,Cover!AF:AG,2,0))</f>
        <v/>
      </c>
      <c r="AK209" s="32" t="str">
        <f t="shared" si="53"/>
        <v/>
      </c>
      <c r="AL209" s="178" t="str">
        <f t="shared" si="54"/>
        <v/>
      </c>
      <c r="AM209" s="178" t="str">
        <f t="shared" si="48"/>
        <v/>
      </c>
      <c r="AN209" s="178" t="str">
        <f t="shared" si="49"/>
        <v/>
      </c>
    </row>
    <row r="210" spans="1:40">
      <c r="A210" s="1" t="str">
        <f t="shared" si="47"/>
        <v/>
      </c>
      <c r="B210" s="63" t="str">
        <f>IF(E210="","",IF(E210=Trend!$D$5,COUNT($B$3:B209)+1))</f>
        <v/>
      </c>
      <c r="C210" s="63" t="str">
        <f>IF(E210="","",IF(AN210=Deviation!$E$2,COUNT($C$3:C209)+1))</f>
        <v/>
      </c>
      <c r="D210" s="7" t="str">
        <f>IF(E210&lt;&gt;"",SUBTOTAL(3,$E$4:E210),"")</f>
        <v/>
      </c>
      <c r="E210" s="16"/>
      <c r="F210" s="16"/>
      <c r="G210" s="16"/>
      <c r="H210" s="16"/>
      <c r="I210" s="16"/>
      <c r="J210" s="17"/>
      <c r="K210" s="20"/>
      <c r="L210" s="17"/>
      <c r="M210" s="16"/>
      <c r="N210" s="16"/>
      <c r="O210" s="7" t="str">
        <f t="shared" si="55"/>
        <v/>
      </c>
      <c r="P210" s="17"/>
      <c r="Q210" s="17"/>
      <c r="R210" s="8" t="str">
        <f t="shared" si="50"/>
        <v/>
      </c>
      <c r="S210" s="18">
        <v>0.1</v>
      </c>
      <c r="T210" s="8" t="str">
        <f t="shared" si="51"/>
        <v/>
      </c>
      <c r="U210" s="7" t="str">
        <f t="shared" si="52"/>
        <v/>
      </c>
      <c r="V210" s="19"/>
      <c r="W210" s="16"/>
      <c r="X210" s="16"/>
      <c r="Y210" s="16"/>
      <c r="Z210" s="7" t="str">
        <f t="shared" si="43"/>
        <v/>
      </c>
      <c r="AA210" s="20"/>
      <c r="AB210" s="7" t="str">
        <f>IF(AA210="","",DATEDIF(VLOOKUP(N210,List!CK:CL,2,0),VLOOKUP(AA210,List!CK:CL,2,0),$AB$2))</f>
        <v/>
      </c>
      <c r="AC210" s="16"/>
      <c r="AD210" s="16"/>
      <c r="AE210" s="17"/>
      <c r="AF210" s="9" t="str">
        <f t="shared" si="44"/>
        <v/>
      </c>
      <c r="AG210" s="16">
        <v>100</v>
      </c>
      <c r="AH210" s="9" t="str">
        <f t="shared" si="45"/>
        <v/>
      </c>
      <c r="AI210" s="9" t="str">
        <f t="shared" si="46"/>
        <v/>
      </c>
      <c r="AJ210" s="7" t="str">
        <f>IF(E210="","",VLOOKUP(E210,Cover!AF:AG,2,0))</f>
        <v/>
      </c>
      <c r="AK210" s="32" t="str">
        <f t="shared" si="53"/>
        <v/>
      </c>
      <c r="AL210" s="178" t="str">
        <f t="shared" si="54"/>
        <v/>
      </c>
      <c r="AM210" s="178" t="str">
        <f t="shared" si="48"/>
        <v/>
      </c>
      <c r="AN210" s="178" t="str">
        <f t="shared" si="49"/>
        <v/>
      </c>
    </row>
    <row r="211" spans="1:40">
      <c r="A211" s="1" t="str">
        <f t="shared" si="47"/>
        <v/>
      </c>
      <c r="B211" s="63" t="str">
        <f>IF(E211="","",IF(E211=Trend!$D$5,COUNT($B$3:B210)+1))</f>
        <v/>
      </c>
      <c r="C211" s="63" t="str">
        <f>IF(E211="","",IF(AN211=Deviation!$E$2,COUNT($C$3:C210)+1))</f>
        <v/>
      </c>
      <c r="D211" s="7" t="str">
        <f>IF(E211&lt;&gt;"",SUBTOTAL(3,$E$4:E211),"")</f>
        <v/>
      </c>
      <c r="E211" s="16"/>
      <c r="F211" s="16"/>
      <c r="G211" s="16"/>
      <c r="H211" s="16"/>
      <c r="I211" s="16"/>
      <c r="J211" s="17"/>
      <c r="K211" s="20"/>
      <c r="L211" s="17"/>
      <c r="M211" s="16"/>
      <c r="N211" s="16"/>
      <c r="O211" s="7" t="str">
        <f t="shared" si="55"/>
        <v/>
      </c>
      <c r="P211" s="17"/>
      <c r="Q211" s="17"/>
      <c r="R211" s="8" t="str">
        <f t="shared" si="50"/>
        <v/>
      </c>
      <c r="S211" s="18">
        <v>0.1</v>
      </c>
      <c r="T211" s="8" t="str">
        <f t="shared" si="51"/>
        <v/>
      </c>
      <c r="U211" s="7" t="str">
        <f t="shared" si="52"/>
        <v/>
      </c>
      <c r="V211" s="19"/>
      <c r="W211" s="16"/>
      <c r="X211" s="16"/>
      <c r="Y211" s="16"/>
      <c r="Z211" s="7" t="str">
        <f t="shared" si="43"/>
        <v/>
      </c>
      <c r="AA211" s="20"/>
      <c r="AB211" s="7" t="str">
        <f>IF(AA211="","",DATEDIF(VLOOKUP(N211,List!CK:CL,2,0),VLOOKUP(AA211,List!CK:CL,2,0),$AB$2))</f>
        <v/>
      </c>
      <c r="AC211" s="16"/>
      <c r="AD211" s="16"/>
      <c r="AE211" s="17"/>
      <c r="AF211" s="9" t="str">
        <f t="shared" si="44"/>
        <v/>
      </c>
      <c r="AG211" s="16">
        <v>100</v>
      </c>
      <c r="AH211" s="9" t="str">
        <f t="shared" si="45"/>
        <v/>
      </c>
      <c r="AI211" s="9" t="str">
        <f t="shared" si="46"/>
        <v/>
      </c>
      <c r="AJ211" s="7" t="str">
        <f>IF(E211="","",VLOOKUP(E211,Cover!AF:AG,2,0))</f>
        <v/>
      </c>
      <c r="AK211" s="32" t="str">
        <f t="shared" si="53"/>
        <v/>
      </c>
      <c r="AL211" s="178" t="str">
        <f t="shared" si="54"/>
        <v/>
      </c>
      <c r="AM211" s="178" t="str">
        <f t="shared" si="48"/>
        <v/>
      </c>
      <c r="AN211" s="178" t="str">
        <f t="shared" si="49"/>
        <v/>
      </c>
    </row>
    <row r="212" spans="1:40">
      <c r="A212" s="1" t="str">
        <f t="shared" si="47"/>
        <v/>
      </c>
      <c r="B212" s="63" t="str">
        <f>IF(E212="","",IF(E212=Trend!$D$5,COUNT($B$3:B211)+1))</f>
        <v/>
      </c>
      <c r="C212" s="63" t="str">
        <f>IF(E212="","",IF(AN212=Deviation!$E$2,COUNT($C$3:C211)+1))</f>
        <v/>
      </c>
      <c r="D212" s="7" t="str">
        <f>IF(E212&lt;&gt;"",SUBTOTAL(3,$E$4:E212),"")</f>
        <v/>
      </c>
      <c r="E212" s="16"/>
      <c r="F212" s="16"/>
      <c r="G212" s="16"/>
      <c r="H212" s="16"/>
      <c r="I212" s="16"/>
      <c r="J212" s="17"/>
      <c r="K212" s="20"/>
      <c r="L212" s="17"/>
      <c r="M212" s="16"/>
      <c r="N212" s="16"/>
      <c r="O212" s="7" t="str">
        <f t="shared" si="55"/>
        <v/>
      </c>
      <c r="P212" s="17"/>
      <c r="Q212" s="17"/>
      <c r="R212" s="8" t="str">
        <f t="shared" si="50"/>
        <v/>
      </c>
      <c r="S212" s="18">
        <v>0.1</v>
      </c>
      <c r="T212" s="8" t="str">
        <f t="shared" si="51"/>
        <v/>
      </c>
      <c r="U212" s="7" t="str">
        <f t="shared" si="52"/>
        <v/>
      </c>
      <c r="V212" s="19"/>
      <c r="W212" s="16"/>
      <c r="X212" s="16"/>
      <c r="Y212" s="16"/>
      <c r="Z212" s="7" t="str">
        <f t="shared" si="43"/>
        <v/>
      </c>
      <c r="AA212" s="20"/>
      <c r="AB212" s="7" t="str">
        <f>IF(AA212="","",DATEDIF(VLOOKUP(N212,List!CK:CL,2,0),VLOOKUP(AA212,List!CK:CL,2,0),$AB$2))</f>
        <v/>
      </c>
      <c r="AC212" s="16"/>
      <c r="AD212" s="16"/>
      <c r="AE212" s="17"/>
      <c r="AF212" s="9" t="str">
        <f t="shared" si="44"/>
        <v/>
      </c>
      <c r="AG212" s="16">
        <v>100</v>
      </c>
      <c r="AH212" s="9" t="str">
        <f t="shared" si="45"/>
        <v/>
      </c>
      <c r="AI212" s="9" t="str">
        <f t="shared" si="46"/>
        <v/>
      </c>
      <c r="AJ212" s="7" t="str">
        <f>IF(E212="","",VLOOKUP(E212,Cover!AF:AG,2,0))</f>
        <v/>
      </c>
      <c r="AK212" s="32" t="str">
        <f t="shared" si="53"/>
        <v/>
      </c>
      <c r="AL212" s="178" t="str">
        <f t="shared" si="54"/>
        <v/>
      </c>
      <c r="AM212" s="178" t="str">
        <f t="shared" si="48"/>
        <v/>
      </c>
      <c r="AN212" s="178" t="str">
        <f t="shared" si="49"/>
        <v/>
      </c>
    </row>
    <row r="213" spans="1:40">
      <c r="A213" s="1" t="str">
        <f t="shared" si="47"/>
        <v/>
      </c>
      <c r="B213" s="63" t="str">
        <f>IF(E213="","",IF(E213=Trend!$D$5,COUNT($B$3:B212)+1))</f>
        <v/>
      </c>
      <c r="C213" s="63" t="str">
        <f>IF(E213="","",IF(AN213=Deviation!$E$2,COUNT($C$3:C212)+1))</f>
        <v/>
      </c>
      <c r="D213" s="7" t="str">
        <f>IF(E213&lt;&gt;"",SUBTOTAL(3,$E$4:E213),"")</f>
        <v/>
      </c>
      <c r="E213" s="16"/>
      <c r="F213" s="16"/>
      <c r="G213" s="16"/>
      <c r="H213" s="16"/>
      <c r="I213" s="16"/>
      <c r="J213" s="17"/>
      <c r="K213" s="20"/>
      <c r="L213" s="17"/>
      <c r="M213" s="16"/>
      <c r="N213" s="16"/>
      <c r="O213" s="7" t="str">
        <f t="shared" si="55"/>
        <v/>
      </c>
      <c r="P213" s="17"/>
      <c r="Q213" s="17"/>
      <c r="R213" s="8" t="str">
        <f t="shared" si="50"/>
        <v/>
      </c>
      <c r="S213" s="18">
        <v>0.1</v>
      </c>
      <c r="T213" s="8" t="str">
        <f t="shared" si="51"/>
        <v/>
      </c>
      <c r="U213" s="7" t="str">
        <f t="shared" si="52"/>
        <v/>
      </c>
      <c r="V213" s="19"/>
      <c r="W213" s="16"/>
      <c r="X213" s="16"/>
      <c r="Y213" s="16"/>
      <c r="Z213" s="7" t="str">
        <f t="shared" si="43"/>
        <v/>
      </c>
      <c r="AA213" s="20"/>
      <c r="AB213" s="7" t="str">
        <f>IF(AA213="","",DATEDIF(VLOOKUP(N213,List!CK:CL,2,0),VLOOKUP(AA213,List!CK:CL,2,0),$AB$2))</f>
        <v/>
      </c>
      <c r="AC213" s="16"/>
      <c r="AD213" s="16"/>
      <c r="AE213" s="17"/>
      <c r="AF213" s="9" t="str">
        <f t="shared" si="44"/>
        <v/>
      </c>
      <c r="AG213" s="16">
        <v>100</v>
      </c>
      <c r="AH213" s="9" t="str">
        <f t="shared" si="45"/>
        <v/>
      </c>
      <c r="AI213" s="9" t="str">
        <f t="shared" si="46"/>
        <v/>
      </c>
      <c r="AJ213" s="7" t="str">
        <f>IF(E213="","",VLOOKUP(E213,Cover!AF:AG,2,0))</f>
        <v/>
      </c>
      <c r="AK213" s="32" t="str">
        <f t="shared" si="53"/>
        <v/>
      </c>
      <c r="AL213" s="178" t="str">
        <f t="shared" si="54"/>
        <v/>
      </c>
      <c r="AM213" s="178" t="str">
        <f t="shared" si="48"/>
        <v/>
      </c>
      <c r="AN213" s="178" t="str">
        <f t="shared" si="49"/>
        <v/>
      </c>
    </row>
    <row r="214" spans="1:40">
      <c r="A214" s="1" t="str">
        <f t="shared" si="47"/>
        <v/>
      </c>
      <c r="B214" s="63" t="str">
        <f>IF(E214="","",IF(E214=Trend!$D$5,COUNT($B$3:B213)+1))</f>
        <v/>
      </c>
      <c r="C214" s="63" t="str">
        <f>IF(E214="","",IF(AN214=Deviation!$E$2,COUNT($C$3:C213)+1))</f>
        <v/>
      </c>
      <c r="D214" s="7" t="str">
        <f>IF(E214&lt;&gt;"",SUBTOTAL(3,$E$4:E214),"")</f>
        <v/>
      </c>
      <c r="E214" s="16"/>
      <c r="F214" s="16"/>
      <c r="G214" s="16"/>
      <c r="H214" s="16"/>
      <c r="I214" s="16"/>
      <c r="J214" s="17"/>
      <c r="K214" s="20"/>
      <c r="L214" s="17"/>
      <c r="M214" s="16"/>
      <c r="N214" s="16"/>
      <c r="O214" s="7" t="str">
        <f t="shared" si="55"/>
        <v/>
      </c>
      <c r="P214" s="17"/>
      <c r="Q214" s="17"/>
      <c r="R214" s="8" t="str">
        <f t="shared" si="50"/>
        <v/>
      </c>
      <c r="S214" s="18">
        <v>0.1</v>
      </c>
      <c r="T214" s="8" t="str">
        <f t="shared" si="51"/>
        <v/>
      </c>
      <c r="U214" s="7" t="str">
        <f t="shared" si="52"/>
        <v/>
      </c>
      <c r="V214" s="19"/>
      <c r="W214" s="16"/>
      <c r="X214" s="16"/>
      <c r="Y214" s="16"/>
      <c r="Z214" s="7" t="str">
        <f t="shared" si="43"/>
        <v/>
      </c>
      <c r="AA214" s="20"/>
      <c r="AB214" s="7" t="str">
        <f>IF(AA214="","",DATEDIF(VLOOKUP(N214,List!CK:CL,2,0),VLOOKUP(AA214,List!CK:CL,2,0),$AB$2))</f>
        <v/>
      </c>
      <c r="AC214" s="16"/>
      <c r="AD214" s="16"/>
      <c r="AE214" s="17"/>
      <c r="AF214" s="9" t="str">
        <f t="shared" si="44"/>
        <v/>
      </c>
      <c r="AG214" s="16">
        <v>100</v>
      </c>
      <c r="AH214" s="9" t="str">
        <f t="shared" si="45"/>
        <v/>
      </c>
      <c r="AI214" s="9" t="str">
        <f t="shared" si="46"/>
        <v/>
      </c>
      <c r="AJ214" s="7" t="str">
        <f>IF(E214="","",VLOOKUP(E214,Cover!AF:AG,2,0))</f>
        <v/>
      </c>
      <c r="AK214" s="32" t="str">
        <f t="shared" si="53"/>
        <v/>
      </c>
      <c r="AL214" s="178" t="str">
        <f t="shared" si="54"/>
        <v/>
      </c>
      <c r="AM214" s="178" t="str">
        <f t="shared" si="48"/>
        <v/>
      </c>
      <c r="AN214" s="178" t="str">
        <f t="shared" si="49"/>
        <v/>
      </c>
    </row>
    <row r="215" spans="1:40">
      <c r="A215" s="1" t="str">
        <f t="shared" si="47"/>
        <v/>
      </c>
      <c r="B215" s="63" t="str">
        <f>IF(E215="","",IF(E215=Trend!$D$5,COUNT($B$3:B214)+1))</f>
        <v/>
      </c>
      <c r="C215" s="63" t="str">
        <f>IF(E215="","",IF(AN215=Deviation!$E$2,COUNT($C$3:C214)+1))</f>
        <v/>
      </c>
      <c r="D215" s="7" t="str">
        <f>IF(E215&lt;&gt;"",SUBTOTAL(3,$E$4:E215),"")</f>
        <v/>
      </c>
      <c r="E215" s="16"/>
      <c r="F215" s="16"/>
      <c r="G215" s="16"/>
      <c r="H215" s="16"/>
      <c r="I215" s="16"/>
      <c r="J215" s="17"/>
      <c r="K215" s="20"/>
      <c r="L215" s="17"/>
      <c r="M215" s="16"/>
      <c r="N215" s="16"/>
      <c r="O215" s="7" t="str">
        <f t="shared" si="55"/>
        <v/>
      </c>
      <c r="P215" s="17"/>
      <c r="Q215" s="17"/>
      <c r="R215" s="8" t="str">
        <f t="shared" si="50"/>
        <v/>
      </c>
      <c r="S215" s="18">
        <v>0.1</v>
      </c>
      <c r="T215" s="8" t="str">
        <f t="shared" si="51"/>
        <v/>
      </c>
      <c r="U215" s="7" t="str">
        <f t="shared" si="52"/>
        <v/>
      </c>
      <c r="V215" s="19"/>
      <c r="W215" s="16"/>
      <c r="X215" s="16"/>
      <c r="Y215" s="16"/>
      <c r="Z215" s="7" t="str">
        <f t="shared" si="43"/>
        <v/>
      </c>
      <c r="AA215" s="20"/>
      <c r="AB215" s="7" t="str">
        <f>IF(AA215="","",DATEDIF(VLOOKUP(N215,List!CK:CL,2,0),VLOOKUP(AA215,List!CK:CL,2,0),$AB$2))</f>
        <v/>
      </c>
      <c r="AC215" s="16"/>
      <c r="AD215" s="16"/>
      <c r="AE215" s="17"/>
      <c r="AF215" s="9" t="str">
        <f t="shared" si="44"/>
        <v/>
      </c>
      <c r="AG215" s="16">
        <v>100</v>
      </c>
      <c r="AH215" s="9" t="str">
        <f t="shared" si="45"/>
        <v/>
      </c>
      <c r="AI215" s="9" t="str">
        <f t="shared" si="46"/>
        <v/>
      </c>
      <c r="AJ215" s="7" t="str">
        <f>IF(E215="","",VLOOKUP(E215,Cover!AF:AG,2,0))</f>
        <v/>
      </c>
      <c r="AK215" s="32" t="str">
        <f t="shared" si="53"/>
        <v/>
      </c>
      <c r="AL215" s="178" t="str">
        <f t="shared" si="54"/>
        <v/>
      </c>
      <c r="AM215" s="178" t="str">
        <f t="shared" si="48"/>
        <v/>
      </c>
      <c r="AN215" s="178" t="str">
        <f t="shared" si="49"/>
        <v/>
      </c>
    </row>
    <row r="216" spans="1:40">
      <c r="A216" s="1" t="str">
        <f t="shared" si="47"/>
        <v/>
      </c>
      <c r="B216" s="63" t="str">
        <f>IF(E216="","",IF(E216=Trend!$D$5,COUNT($B$3:B215)+1))</f>
        <v/>
      </c>
      <c r="C216" s="63" t="str">
        <f>IF(E216="","",IF(AN216=Deviation!$E$2,COUNT($C$3:C215)+1))</f>
        <v/>
      </c>
      <c r="D216" s="7" t="str">
        <f>IF(E216&lt;&gt;"",SUBTOTAL(3,$E$4:E216),"")</f>
        <v/>
      </c>
      <c r="E216" s="16"/>
      <c r="F216" s="16"/>
      <c r="G216" s="16"/>
      <c r="H216" s="16"/>
      <c r="I216" s="16"/>
      <c r="J216" s="17"/>
      <c r="K216" s="20"/>
      <c r="L216" s="17"/>
      <c r="M216" s="16"/>
      <c r="N216" s="16"/>
      <c r="O216" s="7" t="str">
        <f t="shared" si="55"/>
        <v/>
      </c>
      <c r="P216" s="17"/>
      <c r="Q216" s="17"/>
      <c r="R216" s="8" t="str">
        <f t="shared" si="50"/>
        <v/>
      </c>
      <c r="S216" s="18">
        <v>0.1</v>
      </c>
      <c r="T216" s="8" t="str">
        <f t="shared" si="51"/>
        <v/>
      </c>
      <c r="U216" s="7" t="str">
        <f t="shared" si="52"/>
        <v/>
      </c>
      <c r="V216" s="19"/>
      <c r="W216" s="16"/>
      <c r="X216" s="16"/>
      <c r="Y216" s="16"/>
      <c r="Z216" s="7" t="str">
        <f t="shared" si="43"/>
        <v/>
      </c>
      <c r="AA216" s="20"/>
      <c r="AB216" s="7" t="str">
        <f>IF(AA216="","",DATEDIF(VLOOKUP(N216,List!CK:CL,2,0),VLOOKUP(AA216,List!CK:CL,2,0),$AB$2))</f>
        <v/>
      </c>
      <c r="AC216" s="16"/>
      <c r="AD216" s="16"/>
      <c r="AE216" s="17"/>
      <c r="AF216" s="9" t="str">
        <f t="shared" si="44"/>
        <v/>
      </c>
      <c r="AG216" s="16">
        <v>100</v>
      </c>
      <c r="AH216" s="9" t="str">
        <f t="shared" si="45"/>
        <v/>
      </c>
      <c r="AI216" s="9" t="str">
        <f t="shared" si="46"/>
        <v/>
      </c>
      <c r="AJ216" s="7" t="str">
        <f>IF(E216="","",VLOOKUP(E216,Cover!AF:AG,2,0))</f>
        <v/>
      </c>
      <c r="AK216" s="32" t="str">
        <f t="shared" si="53"/>
        <v/>
      </c>
      <c r="AL216" s="178" t="str">
        <f t="shared" si="54"/>
        <v/>
      </c>
      <c r="AM216" s="178" t="str">
        <f t="shared" si="48"/>
        <v/>
      </c>
      <c r="AN216" s="178" t="str">
        <f t="shared" si="49"/>
        <v/>
      </c>
    </row>
    <row r="217" spans="1:40">
      <c r="A217" s="1" t="str">
        <f t="shared" si="47"/>
        <v/>
      </c>
      <c r="B217" s="63" t="str">
        <f>IF(E217="","",IF(E217=Trend!$D$5,COUNT($B$3:B216)+1))</f>
        <v/>
      </c>
      <c r="C217" s="63" t="str">
        <f>IF(E217="","",IF(AN217=Deviation!$E$2,COUNT($C$3:C216)+1))</f>
        <v/>
      </c>
      <c r="D217" s="7" t="str">
        <f>IF(E217&lt;&gt;"",SUBTOTAL(3,$E$4:E217),"")</f>
        <v/>
      </c>
      <c r="E217" s="16"/>
      <c r="F217" s="16"/>
      <c r="G217" s="16"/>
      <c r="H217" s="16"/>
      <c r="I217" s="16"/>
      <c r="J217" s="17"/>
      <c r="K217" s="20"/>
      <c r="L217" s="17"/>
      <c r="M217" s="16"/>
      <c r="N217" s="16"/>
      <c r="O217" s="7" t="str">
        <f t="shared" si="55"/>
        <v/>
      </c>
      <c r="P217" s="17"/>
      <c r="Q217" s="17"/>
      <c r="R217" s="8" t="str">
        <f t="shared" si="50"/>
        <v/>
      </c>
      <c r="S217" s="18">
        <v>0.1</v>
      </c>
      <c r="T217" s="8" t="str">
        <f t="shared" si="51"/>
        <v/>
      </c>
      <c r="U217" s="7" t="str">
        <f t="shared" si="52"/>
        <v/>
      </c>
      <c r="V217" s="19"/>
      <c r="W217" s="16"/>
      <c r="X217" s="16"/>
      <c r="Y217" s="16"/>
      <c r="Z217" s="7" t="str">
        <f t="shared" si="43"/>
        <v/>
      </c>
      <c r="AA217" s="20"/>
      <c r="AB217" s="7" t="str">
        <f>IF(AA217="","",DATEDIF(VLOOKUP(N217,List!CK:CL,2,0),VLOOKUP(AA217,List!CK:CL,2,0),$AB$2))</f>
        <v/>
      </c>
      <c r="AC217" s="16"/>
      <c r="AD217" s="16"/>
      <c r="AE217" s="17"/>
      <c r="AF217" s="9" t="str">
        <f t="shared" si="44"/>
        <v/>
      </c>
      <c r="AG217" s="16">
        <v>100</v>
      </c>
      <c r="AH217" s="9" t="str">
        <f t="shared" si="45"/>
        <v/>
      </c>
      <c r="AI217" s="9" t="str">
        <f t="shared" si="46"/>
        <v/>
      </c>
      <c r="AJ217" s="7" t="str">
        <f>IF(E217="","",VLOOKUP(E217,Cover!AF:AG,2,0))</f>
        <v/>
      </c>
      <c r="AK217" s="32" t="str">
        <f t="shared" si="53"/>
        <v/>
      </c>
      <c r="AL217" s="178" t="str">
        <f t="shared" si="54"/>
        <v/>
      </c>
      <c r="AM217" s="178" t="str">
        <f t="shared" si="48"/>
        <v/>
      </c>
      <c r="AN217" s="178" t="str">
        <f t="shared" si="49"/>
        <v/>
      </c>
    </row>
    <row r="218" spans="1:40">
      <c r="A218" s="1" t="str">
        <f t="shared" si="47"/>
        <v/>
      </c>
      <c r="B218" s="63" t="str">
        <f>IF(E218="","",IF(E218=Trend!$D$5,COUNT($B$3:B217)+1))</f>
        <v/>
      </c>
      <c r="C218" s="63" t="str">
        <f>IF(E218="","",IF(AN218=Deviation!$E$2,COUNT($C$3:C217)+1))</f>
        <v/>
      </c>
      <c r="D218" s="7" t="str">
        <f>IF(E218&lt;&gt;"",SUBTOTAL(3,$E$4:E218),"")</f>
        <v/>
      </c>
      <c r="E218" s="16"/>
      <c r="F218" s="16"/>
      <c r="G218" s="16"/>
      <c r="H218" s="16"/>
      <c r="I218" s="16"/>
      <c r="J218" s="17"/>
      <c r="K218" s="20"/>
      <c r="L218" s="17"/>
      <c r="M218" s="16"/>
      <c r="N218" s="16"/>
      <c r="O218" s="7" t="str">
        <f t="shared" si="55"/>
        <v/>
      </c>
      <c r="P218" s="17"/>
      <c r="Q218" s="17"/>
      <c r="R218" s="8" t="str">
        <f t="shared" si="50"/>
        <v/>
      </c>
      <c r="S218" s="18">
        <v>0.1</v>
      </c>
      <c r="T218" s="8" t="str">
        <f t="shared" si="51"/>
        <v/>
      </c>
      <c r="U218" s="7" t="str">
        <f t="shared" si="52"/>
        <v/>
      </c>
      <c r="V218" s="19"/>
      <c r="W218" s="16"/>
      <c r="X218" s="16"/>
      <c r="Y218" s="16"/>
      <c r="Z218" s="7" t="str">
        <f t="shared" si="43"/>
        <v/>
      </c>
      <c r="AA218" s="20"/>
      <c r="AB218" s="7" t="str">
        <f>IF(AA218="","",DATEDIF(VLOOKUP(N218,List!CK:CL,2,0),VLOOKUP(AA218,List!CK:CL,2,0),$AB$2))</f>
        <v/>
      </c>
      <c r="AC218" s="16"/>
      <c r="AD218" s="16"/>
      <c r="AE218" s="17"/>
      <c r="AF218" s="9" t="str">
        <f t="shared" si="44"/>
        <v/>
      </c>
      <c r="AG218" s="16">
        <v>100</v>
      </c>
      <c r="AH218" s="9" t="str">
        <f t="shared" si="45"/>
        <v/>
      </c>
      <c r="AI218" s="9" t="str">
        <f t="shared" si="46"/>
        <v/>
      </c>
      <c r="AJ218" s="7" t="str">
        <f>IF(E218="","",VLOOKUP(E218,Cover!AF:AG,2,0))</f>
        <v/>
      </c>
      <c r="AK218" s="32" t="str">
        <f t="shared" si="53"/>
        <v/>
      </c>
      <c r="AL218" s="178" t="str">
        <f t="shared" si="54"/>
        <v/>
      </c>
      <c r="AM218" s="178" t="str">
        <f t="shared" si="48"/>
        <v/>
      </c>
      <c r="AN218" s="178" t="str">
        <f t="shared" si="49"/>
        <v/>
      </c>
    </row>
    <row r="219" spans="1:40">
      <c r="A219" s="1" t="str">
        <f t="shared" si="47"/>
        <v/>
      </c>
      <c r="B219" s="63" t="str">
        <f>IF(E219="","",IF(E219=Trend!$D$5,COUNT($B$3:B218)+1))</f>
        <v/>
      </c>
      <c r="C219" s="63" t="str">
        <f>IF(E219="","",IF(AN219=Deviation!$E$2,COUNT($C$3:C218)+1))</f>
        <v/>
      </c>
      <c r="D219" s="7" t="str">
        <f>IF(E219&lt;&gt;"",SUBTOTAL(3,$E$4:E219),"")</f>
        <v/>
      </c>
      <c r="E219" s="16"/>
      <c r="F219" s="16"/>
      <c r="G219" s="16"/>
      <c r="H219" s="16"/>
      <c r="I219" s="16"/>
      <c r="J219" s="17"/>
      <c r="K219" s="20"/>
      <c r="L219" s="17"/>
      <c r="M219" s="16"/>
      <c r="N219" s="16"/>
      <c r="O219" s="7" t="str">
        <f t="shared" si="55"/>
        <v/>
      </c>
      <c r="P219" s="17"/>
      <c r="Q219" s="17"/>
      <c r="R219" s="8" t="str">
        <f t="shared" si="50"/>
        <v/>
      </c>
      <c r="S219" s="18">
        <v>0.1</v>
      </c>
      <c r="T219" s="8" t="str">
        <f t="shared" si="51"/>
        <v/>
      </c>
      <c r="U219" s="7" t="str">
        <f t="shared" si="52"/>
        <v/>
      </c>
      <c r="V219" s="19"/>
      <c r="W219" s="16"/>
      <c r="X219" s="16"/>
      <c r="Y219" s="16"/>
      <c r="Z219" s="7" t="str">
        <f t="shared" si="43"/>
        <v/>
      </c>
      <c r="AA219" s="20"/>
      <c r="AB219" s="7" t="str">
        <f>IF(AA219="","",DATEDIF(VLOOKUP(N219,List!CK:CL,2,0),VLOOKUP(AA219,List!CK:CL,2,0),$AB$2))</f>
        <v/>
      </c>
      <c r="AC219" s="16"/>
      <c r="AD219" s="16"/>
      <c r="AE219" s="17"/>
      <c r="AF219" s="9" t="str">
        <f t="shared" si="44"/>
        <v/>
      </c>
      <c r="AG219" s="16">
        <v>100</v>
      </c>
      <c r="AH219" s="9" t="str">
        <f t="shared" si="45"/>
        <v/>
      </c>
      <c r="AI219" s="9" t="str">
        <f t="shared" si="46"/>
        <v/>
      </c>
      <c r="AJ219" s="7" t="str">
        <f>IF(E219="","",VLOOKUP(E219,Cover!AF:AG,2,0))</f>
        <v/>
      </c>
      <c r="AK219" s="32" t="str">
        <f t="shared" si="53"/>
        <v/>
      </c>
      <c r="AL219" s="178" t="str">
        <f t="shared" si="54"/>
        <v/>
      </c>
      <c r="AM219" s="178" t="str">
        <f t="shared" si="48"/>
        <v/>
      </c>
      <c r="AN219" s="178" t="str">
        <f t="shared" si="49"/>
        <v/>
      </c>
    </row>
    <row r="220" spans="1:40">
      <c r="A220" s="1" t="str">
        <f t="shared" si="47"/>
        <v/>
      </c>
      <c r="B220" s="63" t="str">
        <f>IF(E220="","",IF(E220=Trend!$D$5,COUNT($B$3:B219)+1))</f>
        <v/>
      </c>
      <c r="C220" s="63" t="str">
        <f>IF(E220="","",IF(AN220=Deviation!$E$2,COUNT($C$3:C219)+1))</f>
        <v/>
      </c>
      <c r="D220" s="7" t="str">
        <f>IF(E220&lt;&gt;"",SUBTOTAL(3,$E$4:E220),"")</f>
        <v/>
      </c>
      <c r="E220" s="16"/>
      <c r="F220" s="16"/>
      <c r="G220" s="16"/>
      <c r="H220" s="16"/>
      <c r="I220" s="16"/>
      <c r="J220" s="17"/>
      <c r="K220" s="20"/>
      <c r="L220" s="17"/>
      <c r="M220" s="16"/>
      <c r="N220" s="16"/>
      <c r="O220" s="7" t="str">
        <f t="shared" si="55"/>
        <v/>
      </c>
      <c r="P220" s="17"/>
      <c r="Q220" s="17"/>
      <c r="R220" s="8" t="str">
        <f t="shared" si="50"/>
        <v/>
      </c>
      <c r="S220" s="18">
        <v>0.1</v>
      </c>
      <c r="T220" s="8" t="str">
        <f t="shared" si="51"/>
        <v/>
      </c>
      <c r="U220" s="7" t="str">
        <f t="shared" si="52"/>
        <v/>
      </c>
      <c r="V220" s="19"/>
      <c r="W220" s="16"/>
      <c r="X220" s="16"/>
      <c r="Y220" s="16"/>
      <c r="Z220" s="7" t="str">
        <f t="shared" si="43"/>
        <v/>
      </c>
      <c r="AA220" s="20"/>
      <c r="AB220" s="7" t="str">
        <f>IF(AA220="","",DATEDIF(VLOOKUP(N220,List!CK:CL,2,0),VLOOKUP(AA220,List!CK:CL,2,0),$AB$2))</f>
        <v/>
      </c>
      <c r="AC220" s="16"/>
      <c r="AD220" s="16"/>
      <c r="AE220" s="17"/>
      <c r="AF220" s="9" t="str">
        <f t="shared" si="44"/>
        <v/>
      </c>
      <c r="AG220" s="16">
        <v>100</v>
      </c>
      <c r="AH220" s="9" t="str">
        <f t="shared" si="45"/>
        <v/>
      </c>
      <c r="AI220" s="9" t="str">
        <f t="shared" si="46"/>
        <v/>
      </c>
      <c r="AJ220" s="7" t="str">
        <f>IF(E220="","",VLOOKUP(E220,Cover!AF:AG,2,0))</f>
        <v/>
      </c>
      <c r="AK220" s="32" t="str">
        <f t="shared" si="53"/>
        <v/>
      </c>
      <c r="AL220" s="178" t="str">
        <f t="shared" si="54"/>
        <v/>
      </c>
      <c r="AM220" s="178" t="str">
        <f t="shared" si="48"/>
        <v/>
      </c>
      <c r="AN220" s="178" t="str">
        <f t="shared" si="49"/>
        <v/>
      </c>
    </row>
    <row r="221" spans="1:40">
      <c r="A221" s="1" t="str">
        <f t="shared" si="47"/>
        <v/>
      </c>
      <c r="B221" s="63" t="str">
        <f>IF(E221="","",IF(E221=Trend!$D$5,COUNT($B$3:B220)+1))</f>
        <v/>
      </c>
      <c r="C221" s="63" t="str">
        <f>IF(E221="","",IF(AN221=Deviation!$E$2,COUNT($C$3:C220)+1))</f>
        <v/>
      </c>
      <c r="D221" s="7" t="str">
        <f>IF(E221&lt;&gt;"",SUBTOTAL(3,$E$4:E221),"")</f>
        <v/>
      </c>
      <c r="E221" s="16"/>
      <c r="F221" s="16"/>
      <c r="G221" s="16"/>
      <c r="H221" s="16"/>
      <c r="I221" s="16"/>
      <c r="J221" s="17"/>
      <c r="K221" s="20"/>
      <c r="L221" s="17"/>
      <c r="M221" s="16"/>
      <c r="N221" s="16"/>
      <c r="O221" s="7" t="str">
        <f t="shared" si="55"/>
        <v/>
      </c>
      <c r="P221" s="17"/>
      <c r="Q221" s="17"/>
      <c r="R221" s="8" t="str">
        <f t="shared" si="50"/>
        <v/>
      </c>
      <c r="S221" s="18">
        <v>0.1</v>
      </c>
      <c r="T221" s="8" t="str">
        <f t="shared" si="51"/>
        <v/>
      </c>
      <c r="U221" s="7" t="str">
        <f t="shared" si="52"/>
        <v/>
      </c>
      <c r="V221" s="19"/>
      <c r="W221" s="16"/>
      <c r="X221" s="16"/>
      <c r="Y221" s="16"/>
      <c r="Z221" s="7" t="str">
        <f t="shared" si="43"/>
        <v/>
      </c>
      <c r="AA221" s="20"/>
      <c r="AB221" s="7" t="str">
        <f>IF(AA221="","",DATEDIF(VLOOKUP(N221,List!CK:CL,2,0),VLOOKUP(AA221,List!CK:CL,2,0),$AB$2))</f>
        <v/>
      </c>
      <c r="AC221" s="16"/>
      <c r="AD221" s="16"/>
      <c r="AE221" s="17"/>
      <c r="AF221" s="9" t="str">
        <f t="shared" si="44"/>
        <v/>
      </c>
      <c r="AG221" s="16">
        <v>100</v>
      </c>
      <c r="AH221" s="9" t="str">
        <f t="shared" si="45"/>
        <v/>
      </c>
      <c r="AI221" s="9" t="str">
        <f t="shared" si="46"/>
        <v/>
      </c>
      <c r="AJ221" s="7" t="str">
        <f>IF(E221="","",VLOOKUP(E221,Cover!AF:AG,2,0))</f>
        <v/>
      </c>
      <c r="AK221" s="32" t="str">
        <f t="shared" si="53"/>
        <v/>
      </c>
      <c r="AL221" s="178" t="str">
        <f t="shared" si="54"/>
        <v/>
      </c>
      <c r="AM221" s="178" t="str">
        <f t="shared" si="48"/>
        <v/>
      </c>
      <c r="AN221" s="178" t="str">
        <f t="shared" si="49"/>
        <v/>
      </c>
    </row>
    <row r="222" spans="1:40">
      <c r="A222" s="1" t="str">
        <f t="shared" si="47"/>
        <v/>
      </c>
      <c r="B222" s="63" t="str">
        <f>IF(E222="","",IF(E222=Trend!$D$5,COUNT($B$3:B221)+1))</f>
        <v/>
      </c>
      <c r="C222" s="63" t="str">
        <f>IF(E222="","",IF(AN222=Deviation!$E$2,COUNT($C$3:C221)+1))</f>
        <v/>
      </c>
      <c r="D222" s="7" t="str">
        <f>IF(E222&lt;&gt;"",SUBTOTAL(3,$E$4:E222),"")</f>
        <v/>
      </c>
      <c r="E222" s="16"/>
      <c r="F222" s="16"/>
      <c r="G222" s="16"/>
      <c r="H222" s="16"/>
      <c r="I222" s="16"/>
      <c r="J222" s="17"/>
      <c r="K222" s="20"/>
      <c r="L222" s="17"/>
      <c r="M222" s="16"/>
      <c r="N222" s="16"/>
      <c r="O222" s="7" t="str">
        <f t="shared" si="55"/>
        <v/>
      </c>
      <c r="P222" s="17"/>
      <c r="Q222" s="17"/>
      <c r="R222" s="8" t="str">
        <f t="shared" si="50"/>
        <v/>
      </c>
      <c r="S222" s="18">
        <v>0.1</v>
      </c>
      <c r="T222" s="8" t="str">
        <f t="shared" si="51"/>
        <v/>
      </c>
      <c r="U222" s="7" t="str">
        <f t="shared" si="52"/>
        <v/>
      </c>
      <c r="V222" s="19"/>
      <c r="W222" s="16"/>
      <c r="X222" s="16"/>
      <c r="Y222" s="16"/>
      <c r="Z222" s="7" t="str">
        <f t="shared" si="43"/>
        <v/>
      </c>
      <c r="AA222" s="20"/>
      <c r="AB222" s="7" t="str">
        <f>IF(AA222="","",DATEDIF(VLOOKUP(N222,List!CK:CL,2,0),VLOOKUP(AA222,List!CK:CL,2,0),$AB$2))</f>
        <v/>
      </c>
      <c r="AC222" s="16"/>
      <c r="AD222" s="16"/>
      <c r="AE222" s="17"/>
      <c r="AF222" s="9" t="str">
        <f t="shared" si="44"/>
        <v/>
      </c>
      <c r="AG222" s="16">
        <v>100</v>
      </c>
      <c r="AH222" s="9" t="str">
        <f t="shared" si="45"/>
        <v/>
      </c>
      <c r="AI222" s="9" t="str">
        <f t="shared" si="46"/>
        <v/>
      </c>
      <c r="AJ222" s="7" t="str">
        <f>IF(E222="","",VLOOKUP(E222,Cover!AF:AG,2,0))</f>
        <v/>
      </c>
      <c r="AK222" s="32" t="str">
        <f t="shared" si="53"/>
        <v/>
      </c>
      <c r="AL222" s="178" t="str">
        <f t="shared" si="54"/>
        <v/>
      </c>
      <c r="AM222" s="178" t="str">
        <f t="shared" si="48"/>
        <v/>
      </c>
      <c r="AN222" s="178" t="str">
        <f t="shared" si="49"/>
        <v/>
      </c>
    </row>
    <row r="223" spans="1:40">
      <c r="A223" s="1" t="str">
        <f t="shared" si="47"/>
        <v/>
      </c>
      <c r="B223" s="63" t="str">
        <f>IF(E223="","",IF(E223=Trend!$D$5,COUNT($B$3:B222)+1))</f>
        <v/>
      </c>
      <c r="C223" s="63" t="str">
        <f>IF(E223="","",IF(AN223=Deviation!$E$2,COUNT($C$3:C222)+1))</f>
        <v/>
      </c>
      <c r="D223" s="7" t="str">
        <f>IF(E223&lt;&gt;"",SUBTOTAL(3,$E$4:E223),"")</f>
        <v/>
      </c>
      <c r="E223" s="16"/>
      <c r="F223" s="16"/>
      <c r="G223" s="16"/>
      <c r="H223" s="16"/>
      <c r="I223" s="16"/>
      <c r="J223" s="17"/>
      <c r="K223" s="20"/>
      <c r="L223" s="17"/>
      <c r="M223" s="16"/>
      <c r="N223" s="16"/>
      <c r="O223" s="7" t="str">
        <f t="shared" si="55"/>
        <v/>
      </c>
      <c r="P223" s="17"/>
      <c r="Q223" s="17"/>
      <c r="R223" s="8" t="str">
        <f t="shared" si="50"/>
        <v/>
      </c>
      <c r="S223" s="18">
        <v>0.1</v>
      </c>
      <c r="T223" s="8" t="str">
        <f t="shared" si="51"/>
        <v/>
      </c>
      <c r="U223" s="7" t="str">
        <f t="shared" si="52"/>
        <v/>
      </c>
      <c r="V223" s="19"/>
      <c r="W223" s="16"/>
      <c r="X223" s="16"/>
      <c r="Y223" s="16"/>
      <c r="Z223" s="7" t="str">
        <f t="shared" si="43"/>
        <v/>
      </c>
      <c r="AA223" s="20"/>
      <c r="AB223" s="7" t="str">
        <f>IF(AA223="","",DATEDIF(VLOOKUP(N223,List!CK:CL,2,0),VLOOKUP(AA223,List!CK:CL,2,0),$AB$2))</f>
        <v/>
      </c>
      <c r="AC223" s="16"/>
      <c r="AD223" s="16"/>
      <c r="AE223" s="17"/>
      <c r="AF223" s="9" t="str">
        <f t="shared" si="44"/>
        <v/>
      </c>
      <c r="AG223" s="16">
        <v>100</v>
      </c>
      <c r="AH223" s="9" t="str">
        <f t="shared" si="45"/>
        <v/>
      </c>
      <c r="AI223" s="9" t="str">
        <f t="shared" si="46"/>
        <v/>
      </c>
      <c r="AJ223" s="7" t="str">
        <f>IF(E223="","",VLOOKUP(E223,Cover!AF:AG,2,0))</f>
        <v/>
      </c>
      <c r="AK223" s="32" t="str">
        <f t="shared" si="53"/>
        <v/>
      </c>
      <c r="AL223" s="178" t="str">
        <f t="shared" si="54"/>
        <v/>
      </c>
      <c r="AM223" s="178" t="str">
        <f t="shared" si="48"/>
        <v/>
      </c>
      <c r="AN223" s="178" t="str">
        <f t="shared" si="49"/>
        <v/>
      </c>
    </row>
    <row r="224" spans="1:40">
      <c r="A224" s="1" t="str">
        <f t="shared" si="47"/>
        <v/>
      </c>
      <c r="B224" s="63" t="str">
        <f>IF(E224="","",IF(E224=Trend!$D$5,COUNT($B$3:B223)+1))</f>
        <v/>
      </c>
      <c r="C224" s="63" t="str">
        <f>IF(E224="","",IF(AN224=Deviation!$E$2,COUNT($C$3:C223)+1))</f>
        <v/>
      </c>
      <c r="D224" s="7" t="str">
        <f>IF(E224&lt;&gt;"",SUBTOTAL(3,$E$4:E224),"")</f>
        <v/>
      </c>
      <c r="E224" s="16"/>
      <c r="F224" s="16"/>
      <c r="G224" s="16"/>
      <c r="H224" s="16"/>
      <c r="I224" s="16"/>
      <c r="J224" s="17"/>
      <c r="K224" s="20"/>
      <c r="L224" s="17"/>
      <c r="M224" s="16"/>
      <c r="N224" s="16"/>
      <c r="O224" s="7" t="str">
        <f t="shared" si="55"/>
        <v/>
      </c>
      <c r="P224" s="17"/>
      <c r="Q224" s="17"/>
      <c r="R224" s="8" t="str">
        <f t="shared" si="50"/>
        <v/>
      </c>
      <c r="S224" s="18">
        <v>0.1</v>
      </c>
      <c r="T224" s="8" t="str">
        <f t="shared" si="51"/>
        <v/>
      </c>
      <c r="U224" s="7" t="str">
        <f t="shared" si="52"/>
        <v/>
      </c>
      <c r="V224" s="19"/>
      <c r="W224" s="16"/>
      <c r="X224" s="16"/>
      <c r="Y224" s="16"/>
      <c r="Z224" s="7" t="str">
        <f t="shared" si="43"/>
        <v/>
      </c>
      <c r="AA224" s="20"/>
      <c r="AB224" s="7" t="str">
        <f>IF(AA224="","",DATEDIF(VLOOKUP(N224,List!CK:CL,2,0),VLOOKUP(AA224,List!CK:CL,2,0),$AB$2))</f>
        <v/>
      </c>
      <c r="AC224" s="16"/>
      <c r="AD224" s="16"/>
      <c r="AE224" s="17"/>
      <c r="AF224" s="9" t="str">
        <f t="shared" si="44"/>
        <v/>
      </c>
      <c r="AG224" s="16">
        <v>100</v>
      </c>
      <c r="AH224" s="9" t="str">
        <f t="shared" si="45"/>
        <v/>
      </c>
      <c r="AI224" s="9" t="str">
        <f t="shared" si="46"/>
        <v/>
      </c>
      <c r="AJ224" s="7" t="str">
        <f>IF(E224="","",VLOOKUP(E224,Cover!AF:AG,2,0))</f>
        <v/>
      </c>
      <c r="AK224" s="32" t="str">
        <f t="shared" si="53"/>
        <v/>
      </c>
      <c r="AL224" s="178" t="str">
        <f t="shared" si="54"/>
        <v/>
      </c>
      <c r="AM224" s="178" t="str">
        <f t="shared" si="48"/>
        <v/>
      </c>
      <c r="AN224" s="178" t="str">
        <f t="shared" si="49"/>
        <v/>
      </c>
    </row>
    <row r="225" spans="1:40">
      <c r="A225" s="1" t="str">
        <f t="shared" si="47"/>
        <v/>
      </c>
      <c r="B225" s="63" t="str">
        <f>IF(E225="","",IF(E225=Trend!$D$5,COUNT($B$3:B224)+1))</f>
        <v/>
      </c>
      <c r="C225" s="63" t="str">
        <f>IF(E225="","",IF(AN225=Deviation!$E$2,COUNT($C$3:C224)+1))</f>
        <v/>
      </c>
      <c r="D225" s="7" t="str">
        <f>IF(E225&lt;&gt;"",SUBTOTAL(3,$E$4:E225),"")</f>
        <v/>
      </c>
      <c r="E225" s="16"/>
      <c r="F225" s="16"/>
      <c r="G225" s="16"/>
      <c r="H225" s="16"/>
      <c r="I225" s="16"/>
      <c r="J225" s="17"/>
      <c r="K225" s="20"/>
      <c r="L225" s="17"/>
      <c r="M225" s="16"/>
      <c r="N225" s="16"/>
      <c r="O225" s="7" t="str">
        <f t="shared" si="55"/>
        <v/>
      </c>
      <c r="P225" s="17"/>
      <c r="Q225" s="17"/>
      <c r="R225" s="8" t="str">
        <f t="shared" si="50"/>
        <v/>
      </c>
      <c r="S225" s="18">
        <v>0.1</v>
      </c>
      <c r="T225" s="8" t="str">
        <f t="shared" si="51"/>
        <v/>
      </c>
      <c r="U225" s="7" t="str">
        <f t="shared" si="52"/>
        <v/>
      </c>
      <c r="V225" s="19"/>
      <c r="W225" s="16"/>
      <c r="X225" s="16"/>
      <c r="Y225" s="16"/>
      <c r="Z225" s="7" t="str">
        <f t="shared" si="43"/>
        <v/>
      </c>
      <c r="AA225" s="20"/>
      <c r="AB225" s="7" t="str">
        <f>IF(AA225="","",DATEDIF(VLOOKUP(N225,List!CK:CL,2,0),VLOOKUP(AA225,List!CK:CL,2,0),$AB$2))</f>
        <v/>
      </c>
      <c r="AC225" s="16"/>
      <c r="AD225" s="16"/>
      <c r="AE225" s="17"/>
      <c r="AF225" s="9" t="str">
        <f t="shared" si="44"/>
        <v/>
      </c>
      <c r="AG225" s="16">
        <v>100</v>
      </c>
      <c r="AH225" s="9" t="str">
        <f t="shared" si="45"/>
        <v/>
      </c>
      <c r="AI225" s="9" t="str">
        <f t="shared" si="46"/>
        <v/>
      </c>
      <c r="AJ225" s="7" t="str">
        <f>IF(E225="","",VLOOKUP(E225,Cover!AF:AG,2,0))</f>
        <v/>
      </c>
      <c r="AK225" s="32" t="str">
        <f t="shared" si="53"/>
        <v/>
      </c>
      <c r="AL225" s="178" t="str">
        <f t="shared" si="54"/>
        <v/>
      </c>
      <c r="AM225" s="178" t="str">
        <f t="shared" si="48"/>
        <v/>
      </c>
      <c r="AN225" s="178" t="str">
        <f t="shared" si="49"/>
        <v/>
      </c>
    </row>
    <row r="226" spans="1:40">
      <c r="A226" s="1" t="str">
        <f t="shared" si="47"/>
        <v/>
      </c>
      <c r="B226" s="63" t="str">
        <f>IF(E226="","",IF(E226=Trend!$D$5,COUNT($B$3:B225)+1))</f>
        <v/>
      </c>
      <c r="C226" s="63" t="str">
        <f>IF(E226="","",IF(AN226=Deviation!$E$2,COUNT($C$3:C225)+1))</f>
        <v/>
      </c>
      <c r="D226" s="7" t="str">
        <f>IF(E226&lt;&gt;"",SUBTOTAL(3,$E$4:E226),"")</f>
        <v/>
      </c>
      <c r="E226" s="16"/>
      <c r="F226" s="16"/>
      <c r="G226" s="16"/>
      <c r="H226" s="16"/>
      <c r="I226" s="16"/>
      <c r="J226" s="17"/>
      <c r="K226" s="20"/>
      <c r="L226" s="17"/>
      <c r="M226" s="16"/>
      <c r="N226" s="16"/>
      <c r="O226" s="7" t="str">
        <f t="shared" si="55"/>
        <v/>
      </c>
      <c r="P226" s="17"/>
      <c r="Q226" s="17"/>
      <c r="R226" s="8" t="str">
        <f t="shared" si="50"/>
        <v/>
      </c>
      <c r="S226" s="18">
        <v>0.1</v>
      </c>
      <c r="T226" s="8" t="str">
        <f t="shared" si="51"/>
        <v/>
      </c>
      <c r="U226" s="7" t="str">
        <f t="shared" si="52"/>
        <v/>
      </c>
      <c r="V226" s="19"/>
      <c r="W226" s="16"/>
      <c r="X226" s="16"/>
      <c r="Y226" s="16"/>
      <c r="Z226" s="7" t="str">
        <f t="shared" si="43"/>
        <v/>
      </c>
      <c r="AA226" s="20"/>
      <c r="AB226" s="7" t="str">
        <f>IF(AA226="","",DATEDIF(VLOOKUP(N226,List!CK:CL,2,0),VLOOKUP(AA226,List!CK:CL,2,0),$AB$2))</f>
        <v/>
      </c>
      <c r="AC226" s="16"/>
      <c r="AD226" s="16"/>
      <c r="AE226" s="17"/>
      <c r="AF226" s="9" t="str">
        <f t="shared" si="44"/>
        <v/>
      </c>
      <c r="AG226" s="16">
        <v>100</v>
      </c>
      <c r="AH226" s="9" t="str">
        <f t="shared" si="45"/>
        <v/>
      </c>
      <c r="AI226" s="9" t="str">
        <f t="shared" si="46"/>
        <v/>
      </c>
      <c r="AJ226" s="7" t="str">
        <f>IF(E226="","",VLOOKUP(E226,Cover!AF:AG,2,0))</f>
        <v/>
      </c>
      <c r="AK226" s="32" t="str">
        <f t="shared" si="53"/>
        <v/>
      </c>
      <c r="AL226" s="178" t="str">
        <f t="shared" si="54"/>
        <v/>
      </c>
      <c r="AM226" s="178" t="str">
        <f t="shared" si="48"/>
        <v/>
      </c>
      <c r="AN226" s="178" t="str">
        <f t="shared" si="49"/>
        <v/>
      </c>
    </row>
    <row r="227" spans="1:40">
      <c r="A227" s="1" t="str">
        <f t="shared" si="47"/>
        <v/>
      </c>
      <c r="B227" s="63" t="str">
        <f>IF(E227="","",IF(E227=Trend!$D$5,COUNT($B$3:B226)+1))</f>
        <v/>
      </c>
      <c r="C227" s="63" t="str">
        <f>IF(E227="","",IF(AN227=Deviation!$E$2,COUNT($C$3:C226)+1))</f>
        <v/>
      </c>
      <c r="D227" s="7" t="str">
        <f>IF(E227&lt;&gt;"",SUBTOTAL(3,$E$4:E227),"")</f>
        <v/>
      </c>
      <c r="E227" s="16"/>
      <c r="F227" s="16"/>
      <c r="G227" s="16"/>
      <c r="H227" s="16"/>
      <c r="I227" s="16"/>
      <c r="J227" s="17"/>
      <c r="K227" s="20"/>
      <c r="L227" s="17"/>
      <c r="M227" s="16"/>
      <c r="N227" s="16"/>
      <c r="O227" s="7" t="str">
        <f t="shared" si="55"/>
        <v/>
      </c>
      <c r="P227" s="17"/>
      <c r="Q227" s="17"/>
      <c r="R227" s="8" t="str">
        <f t="shared" si="50"/>
        <v/>
      </c>
      <c r="S227" s="18">
        <v>0.1</v>
      </c>
      <c r="T227" s="8" t="str">
        <f t="shared" si="51"/>
        <v/>
      </c>
      <c r="U227" s="7" t="str">
        <f t="shared" si="52"/>
        <v/>
      </c>
      <c r="V227" s="19"/>
      <c r="W227" s="16"/>
      <c r="X227" s="16"/>
      <c r="Y227" s="16"/>
      <c r="Z227" s="7" t="str">
        <f t="shared" si="43"/>
        <v/>
      </c>
      <c r="AA227" s="20"/>
      <c r="AB227" s="7" t="str">
        <f>IF(AA227="","",DATEDIF(VLOOKUP(N227,List!CK:CL,2,0),VLOOKUP(AA227,List!CK:CL,2,0),$AB$2))</f>
        <v/>
      </c>
      <c r="AC227" s="16"/>
      <c r="AD227" s="16"/>
      <c r="AE227" s="17"/>
      <c r="AF227" s="9" t="str">
        <f t="shared" si="44"/>
        <v/>
      </c>
      <c r="AG227" s="16">
        <v>100</v>
      </c>
      <c r="AH227" s="9" t="str">
        <f t="shared" si="45"/>
        <v/>
      </c>
      <c r="AI227" s="9" t="str">
        <f t="shared" si="46"/>
        <v/>
      </c>
      <c r="AJ227" s="7" t="str">
        <f>IF(E227="","",VLOOKUP(E227,Cover!AF:AG,2,0))</f>
        <v/>
      </c>
      <c r="AK227" s="32" t="str">
        <f t="shared" si="53"/>
        <v/>
      </c>
      <c r="AL227" s="178" t="str">
        <f t="shared" si="54"/>
        <v/>
      </c>
      <c r="AM227" s="178" t="str">
        <f t="shared" si="48"/>
        <v/>
      </c>
      <c r="AN227" s="178" t="str">
        <f t="shared" si="49"/>
        <v/>
      </c>
    </row>
    <row r="228" spans="1:40">
      <c r="A228" s="1" t="str">
        <f t="shared" si="47"/>
        <v/>
      </c>
      <c r="B228" s="63" t="str">
        <f>IF(E228="","",IF(E228=Trend!$D$5,COUNT($B$3:B227)+1))</f>
        <v/>
      </c>
      <c r="C228" s="63" t="str">
        <f>IF(E228="","",IF(AN228=Deviation!$E$2,COUNT($C$3:C227)+1))</f>
        <v/>
      </c>
      <c r="D228" s="7" t="str">
        <f>IF(E228&lt;&gt;"",SUBTOTAL(3,$E$4:E228),"")</f>
        <v/>
      </c>
      <c r="E228" s="16"/>
      <c r="F228" s="16"/>
      <c r="G228" s="16"/>
      <c r="H228" s="16"/>
      <c r="I228" s="16"/>
      <c r="J228" s="17"/>
      <c r="K228" s="20"/>
      <c r="L228" s="17"/>
      <c r="M228" s="16"/>
      <c r="N228" s="16"/>
      <c r="O228" s="7" t="str">
        <f t="shared" si="55"/>
        <v/>
      </c>
      <c r="P228" s="17"/>
      <c r="Q228" s="17"/>
      <c r="R228" s="8" t="str">
        <f t="shared" si="50"/>
        <v/>
      </c>
      <c r="S228" s="18">
        <v>0.1</v>
      </c>
      <c r="T228" s="8" t="str">
        <f t="shared" si="51"/>
        <v/>
      </c>
      <c r="U228" s="7" t="str">
        <f t="shared" si="52"/>
        <v/>
      </c>
      <c r="V228" s="19"/>
      <c r="W228" s="16"/>
      <c r="X228" s="16"/>
      <c r="Y228" s="16"/>
      <c r="Z228" s="7" t="str">
        <f t="shared" si="43"/>
        <v/>
      </c>
      <c r="AA228" s="20"/>
      <c r="AB228" s="7" t="str">
        <f>IF(AA228="","",DATEDIF(VLOOKUP(N228,List!CK:CL,2,0),VLOOKUP(AA228,List!CK:CL,2,0),$AB$2))</f>
        <v/>
      </c>
      <c r="AC228" s="16"/>
      <c r="AD228" s="16"/>
      <c r="AE228" s="17"/>
      <c r="AF228" s="9" t="str">
        <f t="shared" si="44"/>
        <v/>
      </c>
      <c r="AG228" s="16">
        <v>100</v>
      </c>
      <c r="AH228" s="9" t="str">
        <f t="shared" si="45"/>
        <v/>
      </c>
      <c r="AI228" s="9" t="str">
        <f t="shared" si="46"/>
        <v/>
      </c>
      <c r="AJ228" s="7" t="str">
        <f>IF(E228="","",VLOOKUP(E228,Cover!AF:AG,2,0))</f>
        <v/>
      </c>
      <c r="AK228" s="32" t="str">
        <f t="shared" si="53"/>
        <v/>
      </c>
      <c r="AL228" s="178" t="str">
        <f t="shared" si="54"/>
        <v/>
      </c>
      <c r="AM228" s="178" t="str">
        <f t="shared" si="48"/>
        <v/>
      </c>
      <c r="AN228" s="178" t="str">
        <f t="shared" si="49"/>
        <v/>
      </c>
    </row>
    <row r="229" spans="1:40">
      <c r="A229" s="1" t="str">
        <f t="shared" si="47"/>
        <v/>
      </c>
      <c r="B229" s="63" t="str">
        <f>IF(E229="","",IF(E229=Trend!$D$5,COUNT($B$3:B228)+1))</f>
        <v/>
      </c>
      <c r="C229" s="63" t="str">
        <f>IF(E229="","",IF(AN229=Deviation!$E$2,COUNT($C$3:C228)+1))</f>
        <v/>
      </c>
      <c r="D229" s="7" t="str">
        <f>IF(E229&lt;&gt;"",SUBTOTAL(3,$E$4:E229),"")</f>
        <v/>
      </c>
      <c r="E229" s="16"/>
      <c r="F229" s="16"/>
      <c r="G229" s="16"/>
      <c r="H229" s="16"/>
      <c r="I229" s="16"/>
      <c r="J229" s="17"/>
      <c r="K229" s="20"/>
      <c r="L229" s="17"/>
      <c r="M229" s="16"/>
      <c r="N229" s="16"/>
      <c r="O229" s="7" t="str">
        <f t="shared" si="55"/>
        <v/>
      </c>
      <c r="P229" s="17"/>
      <c r="Q229" s="17"/>
      <c r="R229" s="8" t="str">
        <f t="shared" si="50"/>
        <v/>
      </c>
      <c r="S229" s="18">
        <v>0.1</v>
      </c>
      <c r="T229" s="8" t="str">
        <f t="shared" si="51"/>
        <v/>
      </c>
      <c r="U229" s="7" t="str">
        <f t="shared" si="52"/>
        <v/>
      </c>
      <c r="V229" s="19"/>
      <c r="W229" s="16"/>
      <c r="X229" s="16"/>
      <c r="Y229" s="16"/>
      <c r="Z229" s="7" t="str">
        <f t="shared" si="43"/>
        <v/>
      </c>
      <c r="AA229" s="20"/>
      <c r="AB229" s="7" t="str">
        <f>IF(AA229="","",DATEDIF(VLOOKUP(N229,List!CK:CL,2,0),VLOOKUP(AA229,List!CK:CL,2,0),$AB$2))</f>
        <v/>
      </c>
      <c r="AC229" s="16"/>
      <c r="AD229" s="16"/>
      <c r="AE229" s="17"/>
      <c r="AF229" s="9" t="str">
        <f t="shared" si="44"/>
        <v/>
      </c>
      <c r="AG229" s="16">
        <v>100</v>
      </c>
      <c r="AH229" s="9" t="str">
        <f t="shared" si="45"/>
        <v/>
      </c>
      <c r="AI229" s="9" t="str">
        <f t="shared" si="46"/>
        <v/>
      </c>
      <c r="AJ229" s="7" t="str">
        <f>IF(E229="","",VLOOKUP(E229,Cover!AF:AG,2,0))</f>
        <v/>
      </c>
      <c r="AK229" s="32" t="str">
        <f t="shared" si="53"/>
        <v/>
      </c>
      <c r="AL229" s="178" t="str">
        <f t="shared" si="54"/>
        <v/>
      </c>
      <c r="AM229" s="178" t="str">
        <f t="shared" si="48"/>
        <v/>
      </c>
      <c r="AN229" s="178" t="str">
        <f t="shared" si="49"/>
        <v/>
      </c>
    </row>
    <row r="230" spans="1:40">
      <c r="A230" s="1" t="str">
        <f t="shared" si="47"/>
        <v/>
      </c>
      <c r="B230" s="63" t="str">
        <f>IF(E230="","",IF(E230=Trend!$D$5,COUNT($B$3:B229)+1))</f>
        <v/>
      </c>
      <c r="C230" s="63" t="str">
        <f>IF(E230="","",IF(AN230=Deviation!$E$2,COUNT($C$3:C229)+1))</f>
        <v/>
      </c>
      <c r="D230" s="7" t="str">
        <f>IF(E230&lt;&gt;"",SUBTOTAL(3,$E$4:E230),"")</f>
        <v/>
      </c>
      <c r="E230" s="16"/>
      <c r="F230" s="16"/>
      <c r="G230" s="16"/>
      <c r="H230" s="16"/>
      <c r="I230" s="16"/>
      <c r="J230" s="17"/>
      <c r="K230" s="20"/>
      <c r="L230" s="17"/>
      <c r="M230" s="16"/>
      <c r="N230" s="16"/>
      <c r="O230" s="7" t="str">
        <f t="shared" si="55"/>
        <v/>
      </c>
      <c r="P230" s="17"/>
      <c r="Q230" s="17"/>
      <c r="R230" s="8" t="str">
        <f t="shared" si="50"/>
        <v/>
      </c>
      <c r="S230" s="18">
        <v>0.1</v>
      </c>
      <c r="T230" s="8" t="str">
        <f t="shared" si="51"/>
        <v/>
      </c>
      <c r="U230" s="7" t="str">
        <f t="shared" si="52"/>
        <v/>
      </c>
      <c r="V230" s="19"/>
      <c r="W230" s="16"/>
      <c r="X230" s="16"/>
      <c r="Y230" s="16"/>
      <c r="Z230" s="7" t="str">
        <f t="shared" si="43"/>
        <v/>
      </c>
      <c r="AA230" s="20"/>
      <c r="AB230" s="7" t="str">
        <f>IF(AA230="","",DATEDIF(VLOOKUP(N230,List!CK:CL,2,0),VLOOKUP(AA230,List!CK:CL,2,0),$AB$2))</f>
        <v/>
      </c>
      <c r="AC230" s="16"/>
      <c r="AD230" s="16"/>
      <c r="AE230" s="17"/>
      <c r="AF230" s="9" t="str">
        <f t="shared" si="44"/>
        <v/>
      </c>
      <c r="AG230" s="16">
        <v>100</v>
      </c>
      <c r="AH230" s="9" t="str">
        <f t="shared" si="45"/>
        <v/>
      </c>
      <c r="AI230" s="9" t="str">
        <f t="shared" si="46"/>
        <v/>
      </c>
      <c r="AJ230" s="7" t="str">
        <f>IF(E230="","",VLOOKUP(E230,Cover!AF:AG,2,0))</f>
        <v/>
      </c>
      <c r="AK230" s="32" t="str">
        <f t="shared" si="53"/>
        <v/>
      </c>
      <c r="AL230" s="178" t="str">
        <f t="shared" si="54"/>
        <v/>
      </c>
      <c r="AM230" s="178" t="str">
        <f t="shared" si="48"/>
        <v/>
      </c>
      <c r="AN230" s="178" t="str">
        <f t="shared" si="49"/>
        <v/>
      </c>
    </row>
    <row r="231" spans="1:40">
      <c r="A231" s="1" t="str">
        <f t="shared" si="47"/>
        <v/>
      </c>
      <c r="B231" s="63" t="str">
        <f>IF(E231="","",IF(E231=Trend!$D$5,COUNT($B$3:B230)+1))</f>
        <v/>
      </c>
      <c r="C231" s="63" t="str">
        <f>IF(E231="","",IF(AN231=Deviation!$E$2,COUNT($C$3:C230)+1))</f>
        <v/>
      </c>
      <c r="D231" s="7" t="str">
        <f>IF(E231&lt;&gt;"",SUBTOTAL(3,$E$4:E231),"")</f>
        <v/>
      </c>
      <c r="E231" s="16"/>
      <c r="F231" s="16"/>
      <c r="G231" s="16"/>
      <c r="H231" s="16"/>
      <c r="I231" s="16"/>
      <c r="J231" s="17"/>
      <c r="K231" s="20"/>
      <c r="L231" s="17"/>
      <c r="M231" s="16"/>
      <c r="N231" s="16"/>
      <c r="O231" s="7" t="str">
        <f t="shared" si="55"/>
        <v/>
      </c>
      <c r="P231" s="17"/>
      <c r="Q231" s="17"/>
      <c r="R231" s="8" t="str">
        <f t="shared" si="50"/>
        <v/>
      </c>
      <c r="S231" s="18">
        <v>0.1</v>
      </c>
      <c r="T231" s="8" t="str">
        <f t="shared" si="51"/>
        <v/>
      </c>
      <c r="U231" s="7" t="str">
        <f t="shared" si="52"/>
        <v/>
      </c>
      <c r="V231" s="19"/>
      <c r="W231" s="16"/>
      <c r="X231" s="16"/>
      <c r="Y231" s="16"/>
      <c r="Z231" s="7" t="str">
        <f t="shared" si="43"/>
        <v/>
      </c>
      <c r="AA231" s="20"/>
      <c r="AB231" s="7" t="str">
        <f>IF(AA231="","",DATEDIF(VLOOKUP(N231,List!CK:CL,2,0),VLOOKUP(AA231,List!CK:CL,2,0),$AB$2))</f>
        <v/>
      </c>
      <c r="AC231" s="16"/>
      <c r="AD231" s="16"/>
      <c r="AE231" s="17"/>
      <c r="AF231" s="9" t="str">
        <f t="shared" si="44"/>
        <v/>
      </c>
      <c r="AG231" s="16">
        <v>100</v>
      </c>
      <c r="AH231" s="9" t="str">
        <f t="shared" si="45"/>
        <v/>
      </c>
      <c r="AI231" s="9" t="str">
        <f t="shared" si="46"/>
        <v/>
      </c>
      <c r="AJ231" s="7" t="str">
        <f>IF(E231="","",VLOOKUP(E231,Cover!AF:AG,2,0))</f>
        <v/>
      </c>
      <c r="AK231" s="32" t="str">
        <f t="shared" si="53"/>
        <v/>
      </c>
      <c r="AL231" s="178" t="str">
        <f t="shared" si="54"/>
        <v/>
      </c>
      <c r="AM231" s="178" t="str">
        <f t="shared" si="48"/>
        <v/>
      </c>
      <c r="AN231" s="178" t="str">
        <f t="shared" si="49"/>
        <v/>
      </c>
    </row>
    <row r="232" spans="1:40">
      <c r="A232" s="1" t="str">
        <f t="shared" si="47"/>
        <v/>
      </c>
      <c r="B232" s="63" t="str">
        <f>IF(E232="","",IF(E232=Trend!$D$5,COUNT($B$3:B231)+1))</f>
        <v/>
      </c>
      <c r="C232" s="63" t="str">
        <f>IF(E232="","",IF(AN232=Deviation!$E$2,COUNT($C$3:C231)+1))</f>
        <v/>
      </c>
      <c r="D232" s="7" t="str">
        <f>IF(E232&lt;&gt;"",SUBTOTAL(3,$E$4:E232),"")</f>
        <v/>
      </c>
      <c r="E232" s="16"/>
      <c r="F232" s="16"/>
      <c r="G232" s="16"/>
      <c r="H232" s="16"/>
      <c r="I232" s="16"/>
      <c r="J232" s="17"/>
      <c r="K232" s="20"/>
      <c r="L232" s="17"/>
      <c r="M232" s="16"/>
      <c r="N232" s="16"/>
      <c r="O232" s="7" t="str">
        <f t="shared" si="55"/>
        <v/>
      </c>
      <c r="P232" s="17"/>
      <c r="Q232" s="17"/>
      <c r="R232" s="8" t="str">
        <f t="shared" si="50"/>
        <v/>
      </c>
      <c r="S232" s="18">
        <v>0.1</v>
      </c>
      <c r="T232" s="8" t="str">
        <f t="shared" si="51"/>
        <v/>
      </c>
      <c r="U232" s="7" t="str">
        <f t="shared" si="52"/>
        <v/>
      </c>
      <c r="V232" s="19"/>
      <c r="W232" s="16"/>
      <c r="X232" s="16"/>
      <c r="Y232" s="16"/>
      <c r="Z232" s="7" t="str">
        <f t="shared" si="43"/>
        <v/>
      </c>
      <c r="AA232" s="20"/>
      <c r="AB232" s="7" t="str">
        <f>IF(AA232="","",DATEDIF(VLOOKUP(N232,List!CK:CL,2,0),VLOOKUP(AA232,List!CK:CL,2,0),$AB$2))</f>
        <v/>
      </c>
      <c r="AC232" s="16"/>
      <c r="AD232" s="16"/>
      <c r="AE232" s="17"/>
      <c r="AF232" s="9" t="str">
        <f t="shared" si="44"/>
        <v/>
      </c>
      <c r="AG232" s="16">
        <v>100</v>
      </c>
      <c r="AH232" s="9" t="str">
        <f t="shared" si="45"/>
        <v/>
      </c>
      <c r="AI232" s="9" t="str">
        <f t="shared" si="46"/>
        <v/>
      </c>
      <c r="AJ232" s="7" t="str">
        <f>IF(E232="","",VLOOKUP(E232,Cover!AF:AG,2,0))</f>
        <v/>
      </c>
      <c r="AK232" s="32" t="str">
        <f t="shared" si="53"/>
        <v/>
      </c>
      <c r="AL232" s="178" t="str">
        <f t="shared" si="54"/>
        <v/>
      </c>
      <c r="AM232" s="178" t="str">
        <f t="shared" si="48"/>
        <v/>
      </c>
      <c r="AN232" s="178" t="str">
        <f t="shared" si="49"/>
        <v/>
      </c>
    </row>
    <row r="233" spans="1:40">
      <c r="A233" s="1" t="str">
        <f t="shared" si="47"/>
        <v/>
      </c>
      <c r="B233" s="63" t="str">
        <f>IF(E233="","",IF(E233=Trend!$D$5,COUNT($B$3:B232)+1))</f>
        <v/>
      </c>
      <c r="C233" s="63" t="str">
        <f>IF(E233="","",IF(AN233=Deviation!$E$2,COUNT($C$3:C232)+1))</f>
        <v/>
      </c>
      <c r="D233" s="7" t="str">
        <f>IF(E233&lt;&gt;"",SUBTOTAL(3,$E$4:E233),"")</f>
        <v/>
      </c>
      <c r="E233" s="16"/>
      <c r="F233" s="16"/>
      <c r="G233" s="16"/>
      <c r="H233" s="16"/>
      <c r="I233" s="16"/>
      <c r="J233" s="17"/>
      <c r="K233" s="20"/>
      <c r="L233" s="17"/>
      <c r="M233" s="16"/>
      <c r="N233" s="16"/>
      <c r="O233" s="7" t="str">
        <f t="shared" si="55"/>
        <v/>
      </c>
      <c r="P233" s="17"/>
      <c r="Q233" s="17"/>
      <c r="R233" s="8" t="str">
        <f t="shared" si="50"/>
        <v/>
      </c>
      <c r="S233" s="18">
        <v>0.1</v>
      </c>
      <c r="T233" s="8" t="str">
        <f t="shared" si="51"/>
        <v/>
      </c>
      <c r="U233" s="7" t="str">
        <f t="shared" si="52"/>
        <v/>
      </c>
      <c r="V233" s="19"/>
      <c r="W233" s="16"/>
      <c r="X233" s="16"/>
      <c r="Y233" s="16"/>
      <c r="Z233" s="7" t="str">
        <f t="shared" si="43"/>
        <v/>
      </c>
      <c r="AA233" s="20"/>
      <c r="AB233" s="7" t="str">
        <f>IF(AA233="","",DATEDIF(VLOOKUP(N233,List!CK:CL,2,0),VLOOKUP(AA233,List!CK:CL,2,0),$AB$2))</f>
        <v/>
      </c>
      <c r="AC233" s="16"/>
      <c r="AD233" s="16"/>
      <c r="AE233" s="17"/>
      <c r="AF233" s="9" t="str">
        <f t="shared" si="44"/>
        <v/>
      </c>
      <c r="AG233" s="16">
        <v>100</v>
      </c>
      <c r="AH233" s="9" t="str">
        <f t="shared" si="45"/>
        <v/>
      </c>
      <c r="AI233" s="9" t="str">
        <f t="shared" si="46"/>
        <v/>
      </c>
      <c r="AJ233" s="7" t="str">
        <f>IF(E233="","",VLOOKUP(E233,Cover!AF:AG,2,0))</f>
        <v/>
      </c>
      <c r="AK233" s="32" t="str">
        <f t="shared" si="53"/>
        <v/>
      </c>
      <c r="AL233" s="178" t="str">
        <f t="shared" si="54"/>
        <v/>
      </c>
      <c r="AM233" s="178" t="str">
        <f t="shared" si="48"/>
        <v/>
      </c>
      <c r="AN233" s="178" t="str">
        <f t="shared" si="49"/>
        <v/>
      </c>
    </row>
    <row r="234" spans="1:40">
      <c r="A234" s="1" t="str">
        <f t="shared" si="47"/>
        <v/>
      </c>
      <c r="B234" s="63" t="str">
        <f>IF(E234="","",IF(E234=Trend!$D$5,COUNT($B$3:B233)+1))</f>
        <v/>
      </c>
      <c r="C234" s="63" t="str">
        <f>IF(E234="","",IF(AN234=Deviation!$E$2,COUNT($C$3:C233)+1))</f>
        <v/>
      </c>
      <c r="D234" s="7" t="str">
        <f>IF(E234&lt;&gt;"",SUBTOTAL(3,$E$4:E234),"")</f>
        <v/>
      </c>
      <c r="E234" s="16"/>
      <c r="F234" s="16"/>
      <c r="G234" s="16"/>
      <c r="H234" s="16"/>
      <c r="I234" s="16"/>
      <c r="J234" s="17"/>
      <c r="K234" s="20"/>
      <c r="L234" s="17"/>
      <c r="M234" s="16"/>
      <c r="N234" s="16"/>
      <c r="O234" s="7" t="str">
        <f t="shared" si="55"/>
        <v/>
      </c>
      <c r="P234" s="17"/>
      <c r="Q234" s="17"/>
      <c r="R234" s="8" t="str">
        <f t="shared" si="50"/>
        <v/>
      </c>
      <c r="S234" s="18">
        <v>0.1</v>
      </c>
      <c r="T234" s="8" t="str">
        <f t="shared" si="51"/>
        <v/>
      </c>
      <c r="U234" s="7" t="str">
        <f t="shared" si="52"/>
        <v/>
      </c>
      <c r="V234" s="19"/>
      <c r="W234" s="16"/>
      <c r="X234" s="16"/>
      <c r="Y234" s="16"/>
      <c r="Z234" s="7" t="str">
        <f t="shared" si="43"/>
        <v/>
      </c>
      <c r="AA234" s="20"/>
      <c r="AB234" s="7" t="str">
        <f>IF(AA234="","",DATEDIF(VLOOKUP(N234,List!CK:CL,2,0),VLOOKUP(AA234,List!CK:CL,2,0),$AB$2))</f>
        <v/>
      </c>
      <c r="AC234" s="16"/>
      <c r="AD234" s="16"/>
      <c r="AE234" s="17"/>
      <c r="AF234" s="9" t="str">
        <f t="shared" si="44"/>
        <v/>
      </c>
      <c r="AG234" s="16">
        <v>100</v>
      </c>
      <c r="AH234" s="9" t="str">
        <f t="shared" si="45"/>
        <v/>
      </c>
      <c r="AI234" s="9" t="str">
        <f t="shared" si="46"/>
        <v/>
      </c>
      <c r="AJ234" s="7" t="str">
        <f>IF(E234="","",VLOOKUP(E234,Cover!AF:AG,2,0))</f>
        <v/>
      </c>
      <c r="AK234" s="32" t="str">
        <f t="shared" si="53"/>
        <v/>
      </c>
      <c r="AL234" s="178" t="str">
        <f t="shared" si="54"/>
        <v/>
      </c>
      <c r="AM234" s="178" t="str">
        <f t="shared" si="48"/>
        <v/>
      </c>
      <c r="AN234" s="178" t="str">
        <f t="shared" si="49"/>
        <v/>
      </c>
    </row>
    <row r="235" spans="1:40">
      <c r="A235" s="1" t="str">
        <f t="shared" si="47"/>
        <v/>
      </c>
      <c r="B235" s="63" t="str">
        <f>IF(E235="","",IF(E235=Trend!$D$5,COUNT($B$3:B234)+1))</f>
        <v/>
      </c>
      <c r="C235" s="63" t="str">
        <f>IF(E235="","",IF(AN235=Deviation!$E$2,COUNT($C$3:C234)+1))</f>
        <v/>
      </c>
      <c r="D235" s="7" t="str">
        <f>IF(E235&lt;&gt;"",SUBTOTAL(3,$E$4:E235),"")</f>
        <v/>
      </c>
      <c r="E235" s="16"/>
      <c r="F235" s="16"/>
      <c r="G235" s="16"/>
      <c r="H235" s="16"/>
      <c r="I235" s="16"/>
      <c r="J235" s="17"/>
      <c r="K235" s="20"/>
      <c r="L235" s="17"/>
      <c r="M235" s="16"/>
      <c r="N235" s="16"/>
      <c r="O235" s="7" t="str">
        <f t="shared" si="55"/>
        <v/>
      </c>
      <c r="P235" s="17"/>
      <c r="Q235" s="17"/>
      <c r="R235" s="8" t="str">
        <f t="shared" si="50"/>
        <v/>
      </c>
      <c r="S235" s="18">
        <v>0.1</v>
      </c>
      <c r="T235" s="8" t="str">
        <f t="shared" si="51"/>
        <v/>
      </c>
      <c r="U235" s="7" t="str">
        <f t="shared" si="52"/>
        <v/>
      </c>
      <c r="V235" s="19"/>
      <c r="W235" s="16"/>
      <c r="X235" s="16"/>
      <c r="Y235" s="16"/>
      <c r="Z235" s="7" t="str">
        <f t="shared" si="43"/>
        <v/>
      </c>
      <c r="AA235" s="20"/>
      <c r="AB235" s="7" t="str">
        <f>IF(AA235="","",DATEDIF(VLOOKUP(N235,List!CK:CL,2,0),VLOOKUP(AA235,List!CK:CL,2,0),$AB$2))</f>
        <v/>
      </c>
      <c r="AC235" s="16"/>
      <c r="AD235" s="16"/>
      <c r="AE235" s="17"/>
      <c r="AF235" s="9" t="str">
        <f t="shared" si="44"/>
        <v/>
      </c>
      <c r="AG235" s="16"/>
      <c r="AH235" s="9" t="str">
        <f t="shared" si="45"/>
        <v/>
      </c>
      <c r="AI235" s="9" t="str">
        <f t="shared" si="46"/>
        <v/>
      </c>
      <c r="AJ235" s="7" t="str">
        <f>IF(E235="","",VLOOKUP(E235,Cover!AF:AG,2,0))</f>
        <v/>
      </c>
      <c r="AK235" s="32" t="str">
        <f t="shared" si="53"/>
        <v/>
      </c>
      <c r="AL235" s="178" t="str">
        <f t="shared" si="54"/>
        <v/>
      </c>
      <c r="AM235" s="178" t="str">
        <f t="shared" si="48"/>
        <v/>
      </c>
      <c r="AN235" s="178" t="str">
        <f t="shared" si="49"/>
        <v/>
      </c>
    </row>
    <row r="236" spans="1:40">
      <c r="A236" s="1" t="str">
        <f t="shared" si="47"/>
        <v/>
      </c>
      <c r="B236" s="63" t="str">
        <f>IF(E236="","",IF(E236=Trend!$D$5,COUNT($B$3:B235)+1))</f>
        <v/>
      </c>
      <c r="C236" s="63" t="str">
        <f>IF(E236="","",IF(AN236=Deviation!$E$2,COUNT($C$3:C235)+1))</f>
        <v/>
      </c>
      <c r="D236" s="7" t="str">
        <f>IF(E236&lt;&gt;"",SUBTOTAL(3,$E$4:E236),"")</f>
        <v/>
      </c>
      <c r="E236" s="16"/>
      <c r="F236" s="16"/>
      <c r="G236" s="16"/>
      <c r="H236" s="16"/>
      <c r="I236" s="16"/>
      <c r="J236" s="17"/>
      <c r="K236" s="20"/>
      <c r="L236" s="17"/>
      <c r="M236" s="16"/>
      <c r="N236" s="16"/>
      <c r="O236" s="7" t="str">
        <f t="shared" si="55"/>
        <v/>
      </c>
      <c r="P236" s="17"/>
      <c r="Q236" s="17"/>
      <c r="R236" s="8" t="str">
        <f t="shared" si="50"/>
        <v/>
      </c>
      <c r="S236" s="18">
        <v>0.1</v>
      </c>
      <c r="T236" s="8" t="str">
        <f t="shared" si="51"/>
        <v/>
      </c>
      <c r="U236" s="7" t="str">
        <f t="shared" si="52"/>
        <v/>
      </c>
      <c r="V236" s="19"/>
      <c r="W236" s="16"/>
      <c r="X236" s="16"/>
      <c r="Y236" s="16"/>
      <c r="Z236" s="7" t="str">
        <f t="shared" si="43"/>
        <v/>
      </c>
      <c r="AA236" s="20"/>
      <c r="AB236" s="7" t="str">
        <f>IF(AA236="","",DATEDIF(VLOOKUP(N236,List!CK:CL,2,0),VLOOKUP(AA236,List!CK:CL,2,0),$AB$2))</f>
        <v/>
      </c>
      <c r="AC236" s="16"/>
      <c r="AD236" s="16"/>
      <c r="AE236" s="17"/>
      <c r="AF236" s="9" t="str">
        <f t="shared" si="44"/>
        <v/>
      </c>
      <c r="AG236" s="16"/>
      <c r="AH236" s="9" t="str">
        <f t="shared" si="45"/>
        <v/>
      </c>
      <c r="AI236" s="9" t="str">
        <f t="shared" si="46"/>
        <v/>
      </c>
      <c r="AJ236" s="7" t="str">
        <f>IF(E236="","",VLOOKUP(E236,Cover!AF:AG,2,0))</f>
        <v/>
      </c>
      <c r="AK236" s="32" t="str">
        <f t="shared" si="53"/>
        <v/>
      </c>
      <c r="AL236" s="178" t="str">
        <f t="shared" si="54"/>
        <v/>
      </c>
      <c r="AM236" s="178" t="str">
        <f t="shared" si="48"/>
        <v/>
      </c>
      <c r="AN236" s="178" t="str">
        <f t="shared" si="49"/>
        <v/>
      </c>
    </row>
    <row r="237" spans="1:40">
      <c r="A237" s="1" t="str">
        <f t="shared" si="47"/>
        <v/>
      </c>
      <c r="B237" s="63" t="str">
        <f>IF(E237="","",IF(E237=Trend!$D$5,COUNT($B$3:B236)+1))</f>
        <v/>
      </c>
      <c r="C237" s="63" t="str">
        <f>IF(E237="","",IF(AN237=Deviation!$E$2,COUNT($C$3:C236)+1))</f>
        <v/>
      </c>
      <c r="D237" s="7" t="str">
        <f>IF(E237&lt;&gt;"",SUBTOTAL(3,$E$4:E237),"")</f>
        <v/>
      </c>
      <c r="E237" s="16"/>
      <c r="F237" s="16"/>
      <c r="G237" s="16"/>
      <c r="H237" s="16"/>
      <c r="I237" s="16"/>
      <c r="J237" s="17"/>
      <c r="K237" s="20"/>
      <c r="L237" s="17"/>
      <c r="M237" s="16"/>
      <c r="N237" s="16"/>
      <c r="O237" s="7" t="str">
        <f t="shared" si="55"/>
        <v/>
      </c>
      <c r="P237" s="17"/>
      <c r="Q237" s="17"/>
      <c r="R237" s="8" t="str">
        <f t="shared" si="50"/>
        <v/>
      </c>
      <c r="S237" s="18">
        <v>0.1</v>
      </c>
      <c r="T237" s="8" t="str">
        <f t="shared" si="51"/>
        <v/>
      </c>
      <c r="U237" s="7" t="str">
        <f t="shared" si="52"/>
        <v/>
      </c>
      <c r="V237" s="19"/>
      <c r="W237" s="16"/>
      <c r="X237" s="16"/>
      <c r="Y237" s="16"/>
      <c r="Z237" s="7" t="str">
        <f t="shared" si="43"/>
        <v/>
      </c>
      <c r="AA237" s="20"/>
      <c r="AB237" s="7" t="str">
        <f>IF(AA237="","",DATEDIF(VLOOKUP(N237,List!CK:CL,2,0),VLOOKUP(AA237,List!CK:CL,2,0),$AB$2))</f>
        <v/>
      </c>
      <c r="AC237" s="16"/>
      <c r="AD237" s="16"/>
      <c r="AE237" s="17"/>
      <c r="AF237" s="9" t="str">
        <f t="shared" si="44"/>
        <v/>
      </c>
      <c r="AG237" s="16"/>
      <c r="AH237" s="9" t="str">
        <f t="shared" si="45"/>
        <v/>
      </c>
      <c r="AI237" s="9" t="str">
        <f t="shared" si="46"/>
        <v/>
      </c>
      <c r="AJ237" s="7" t="str">
        <f>IF(E237="","",VLOOKUP(E237,Cover!AF:AG,2,0))</f>
        <v/>
      </c>
      <c r="AK237" s="32" t="str">
        <f t="shared" si="53"/>
        <v/>
      </c>
      <c r="AL237" s="178" t="str">
        <f t="shared" si="54"/>
        <v/>
      </c>
      <c r="AM237" s="178" t="str">
        <f t="shared" si="48"/>
        <v/>
      </c>
      <c r="AN237" s="178" t="str">
        <f t="shared" si="49"/>
        <v/>
      </c>
    </row>
    <row r="238" spans="1:40">
      <c r="A238" s="1" t="str">
        <f t="shared" si="47"/>
        <v/>
      </c>
      <c r="B238" s="63" t="str">
        <f>IF(E238="","",IF(E238=Trend!$D$5,COUNT($B$3:B237)+1))</f>
        <v/>
      </c>
      <c r="C238" s="63" t="str">
        <f>IF(E238="","",IF(AN238=Deviation!$E$2,COUNT($C$3:C237)+1))</f>
        <v/>
      </c>
      <c r="D238" s="7" t="str">
        <f>IF(E238&lt;&gt;"",SUBTOTAL(3,$E$4:E238),"")</f>
        <v/>
      </c>
      <c r="E238" s="16"/>
      <c r="F238" s="16"/>
      <c r="G238" s="16"/>
      <c r="H238" s="16"/>
      <c r="I238" s="16"/>
      <c r="J238" s="17"/>
      <c r="K238" s="20"/>
      <c r="L238" s="17"/>
      <c r="M238" s="16"/>
      <c r="N238" s="16"/>
      <c r="O238" s="7" t="str">
        <f t="shared" si="55"/>
        <v/>
      </c>
      <c r="P238" s="17"/>
      <c r="Q238" s="17"/>
      <c r="R238" s="8" t="str">
        <f t="shared" si="50"/>
        <v/>
      </c>
      <c r="S238" s="18">
        <v>0.1</v>
      </c>
      <c r="T238" s="8" t="str">
        <f t="shared" si="51"/>
        <v/>
      </c>
      <c r="U238" s="7" t="str">
        <f t="shared" si="52"/>
        <v/>
      </c>
      <c r="V238" s="19"/>
      <c r="W238" s="16"/>
      <c r="X238" s="16"/>
      <c r="Y238" s="16"/>
      <c r="Z238" s="7" t="str">
        <f t="shared" si="43"/>
        <v/>
      </c>
      <c r="AA238" s="20"/>
      <c r="AB238" s="7" t="str">
        <f>IF(AA238="","",DATEDIF(VLOOKUP(N238,List!CK:CL,2,0),VLOOKUP(AA238,List!CK:CL,2,0),$AB$2))</f>
        <v/>
      </c>
      <c r="AC238" s="16"/>
      <c r="AD238" s="16"/>
      <c r="AE238" s="17"/>
      <c r="AF238" s="9" t="str">
        <f t="shared" si="44"/>
        <v/>
      </c>
      <c r="AG238" s="16"/>
      <c r="AH238" s="9" t="str">
        <f t="shared" si="45"/>
        <v/>
      </c>
      <c r="AI238" s="9" t="str">
        <f t="shared" si="46"/>
        <v/>
      </c>
      <c r="AJ238" s="7" t="str">
        <f>IF(E238="","",VLOOKUP(E238,Cover!AF:AG,2,0))</f>
        <v/>
      </c>
      <c r="AK238" s="32" t="str">
        <f t="shared" si="53"/>
        <v/>
      </c>
      <c r="AL238" s="178" t="str">
        <f t="shared" si="54"/>
        <v/>
      </c>
      <c r="AM238" s="178" t="str">
        <f t="shared" si="48"/>
        <v/>
      </c>
      <c r="AN238" s="178" t="str">
        <f t="shared" si="49"/>
        <v/>
      </c>
    </row>
    <row r="239" spans="1:40">
      <c r="A239" s="1" t="str">
        <f t="shared" si="47"/>
        <v/>
      </c>
      <c r="B239" s="63" t="str">
        <f>IF(E239="","",IF(E239=Trend!$D$5,COUNT($B$3:B238)+1))</f>
        <v/>
      </c>
      <c r="C239" s="63" t="str">
        <f>IF(E239="","",IF(AN239=Deviation!$E$2,COUNT($C$3:C238)+1))</f>
        <v/>
      </c>
      <c r="D239" s="7" t="str">
        <f>IF(E239&lt;&gt;"",SUBTOTAL(3,$E$4:E239),"")</f>
        <v/>
      </c>
      <c r="E239" s="16"/>
      <c r="F239" s="16"/>
      <c r="G239" s="16"/>
      <c r="H239" s="16"/>
      <c r="I239" s="16"/>
      <c r="J239" s="17"/>
      <c r="K239" s="20"/>
      <c r="L239" s="17"/>
      <c r="M239" s="16"/>
      <c r="N239" s="16"/>
      <c r="O239" s="7" t="str">
        <f t="shared" si="55"/>
        <v/>
      </c>
      <c r="P239" s="17"/>
      <c r="Q239" s="17"/>
      <c r="R239" s="8" t="str">
        <f t="shared" si="50"/>
        <v/>
      </c>
      <c r="S239" s="18">
        <v>0.1</v>
      </c>
      <c r="T239" s="8" t="str">
        <f t="shared" si="51"/>
        <v/>
      </c>
      <c r="U239" s="7" t="str">
        <f t="shared" si="52"/>
        <v/>
      </c>
      <c r="V239" s="19"/>
      <c r="W239" s="16"/>
      <c r="X239" s="16"/>
      <c r="Y239" s="16"/>
      <c r="Z239" s="7" t="str">
        <f t="shared" si="43"/>
        <v/>
      </c>
      <c r="AA239" s="20"/>
      <c r="AB239" s="7" t="str">
        <f>IF(AA239="","",DATEDIF(VLOOKUP(N239,List!CK:CL,2,0),VLOOKUP(AA239,List!CK:CL,2,0),$AB$2))</f>
        <v/>
      </c>
      <c r="AC239" s="16"/>
      <c r="AD239" s="16"/>
      <c r="AE239" s="17"/>
      <c r="AF239" s="9" t="str">
        <f t="shared" si="44"/>
        <v/>
      </c>
      <c r="AG239" s="16"/>
      <c r="AH239" s="9" t="str">
        <f t="shared" si="45"/>
        <v/>
      </c>
      <c r="AI239" s="9" t="str">
        <f t="shared" si="46"/>
        <v/>
      </c>
      <c r="AJ239" s="7" t="str">
        <f>IF(E239="","",VLOOKUP(E239,Cover!AF:AG,2,0))</f>
        <v/>
      </c>
      <c r="AK239" s="32" t="str">
        <f t="shared" si="53"/>
        <v/>
      </c>
      <c r="AL239" s="178" t="str">
        <f t="shared" si="54"/>
        <v/>
      </c>
      <c r="AM239" s="178" t="str">
        <f t="shared" si="48"/>
        <v/>
      </c>
      <c r="AN239" s="178" t="str">
        <f t="shared" si="49"/>
        <v/>
      </c>
    </row>
    <row r="240" spans="1:40">
      <c r="A240" s="1" t="str">
        <f t="shared" si="47"/>
        <v/>
      </c>
      <c r="B240" s="63" t="str">
        <f>IF(E240="","",IF(E240=Trend!$D$5,COUNT($B$3:B239)+1))</f>
        <v/>
      </c>
      <c r="C240" s="63" t="str">
        <f>IF(E240="","",IF(AN240=Deviation!$E$2,COUNT($C$3:C239)+1))</f>
        <v/>
      </c>
      <c r="D240" s="7" t="str">
        <f>IF(E240&lt;&gt;"",SUBTOTAL(3,$E$4:E240),"")</f>
        <v/>
      </c>
      <c r="E240" s="16"/>
      <c r="F240" s="16"/>
      <c r="G240" s="16"/>
      <c r="H240" s="16"/>
      <c r="I240" s="16"/>
      <c r="J240" s="17"/>
      <c r="K240" s="20"/>
      <c r="L240" s="17"/>
      <c r="M240" s="16"/>
      <c r="N240" s="16"/>
      <c r="O240" s="7" t="str">
        <f t="shared" si="55"/>
        <v/>
      </c>
      <c r="P240" s="17"/>
      <c r="Q240" s="17"/>
      <c r="R240" s="8" t="str">
        <f t="shared" si="50"/>
        <v/>
      </c>
      <c r="S240" s="18">
        <v>0.1</v>
      </c>
      <c r="T240" s="8" t="str">
        <f t="shared" si="51"/>
        <v/>
      </c>
      <c r="U240" s="7" t="str">
        <f t="shared" si="52"/>
        <v/>
      </c>
      <c r="V240" s="19"/>
      <c r="W240" s="16"/>
      <c r="X240" s="16"/>
      <c r="Y240" s="16"/>
      <c r="Z240" s="7" t="str">
        <f t="shared" si="43"/>
        <v/>
      </c>
      <c r="AA240" s="20"/>
      <c r="AB240" s="7" t="str">
        <f>IF(AA240="","",DATEDIF(VLOOKUP(N240,List!CK:CL,2,0),VLOOKUP(AA240,List!CK:CL,2,0),$AB$2))</f>
        <v/>
      </c>
      <c r="AC240" s="16"/>
      <c r="AD240" s="16"/>
      <c r="AE240" s="17"/>
      <c r="AF240" s="9" t="str">
        <f t="shared" si="44"/>
        <v/>
      </c>
      <c r="AG240" s="16"/>
      <c r="AH240" s="9" t="str">
        <f t="shared" si="45"/>
        <v/>
      </c>
      <c r="AI240" s="9" t="str">
        <f t="shared" si="46"/>
        <v/>
      </c>
      <c r="AJ240" s="7" t="str">
        <f>IF(E240="","",VLOOKUP(E240,Cover!AF:AG,2,0))</f>
        <v/>
      </c>
      <c r="AK240" s="32" t="str">
        <f t="shared" si="53"/>
        <v/>
      </c>
      <c r="AL240" s="178" t="str">
        <f t="shared" si="54"/>
        <v/>
      </c>
      <c r="AM240" s="178" t="str">
        <f t="shared" si="48"/>
        <v/>
      </c>
      <c r="AN240" s="178" t="str">
        <f t="shared" si="49"/>
        <v/>
      </c>
    </row>
    <row r="241" spans="1:40">
      <c r="A241" s="1" t="str">
        <f t="shared" si="47"/>
        <v/>
      </c>
      <c r="B241" s="63" t="str">
        <f>IF(E241="","",IF(E241=Trend!$D$5,COUNT($B$3:B240)+1))</f>
        <v/>
      </c>
      <c r="C241" s="63" t="str">
        <f>IF(E241="","",IF(AN241=Deviation!$E$2,COUNT($C$3:C240)+1))</f>
        <v/>
      </c>
      <c r="D241" s="7" t="str">
        <f>IF(E241&lt;&gt;"",SUBTOTAL(3,$E$4:E241),"")</f>
        <v/>
      </c>
      <c r="E241" s="16"/>
      <c r="F241" s="16"/>
      <c r="G241" s="16"/>
      <c r="H241" s="16"/>
      <c r="I241" s="16"/>
      <c r="J241" s="17"/>
      <c r="K241" s="20"/>
      <c r="L241" s="17"/>
      <c r="M241" s="16"/>
      <c r="N241" s="16"/>
      <c r="O241" s="7" t="str">
        <f t="shared" si="55"/>
        <v/>
      </c>
      <c r="P241" s="17"/>
      <c r="Q241" s="17"/>
      <c r="R241" s="8" t="str">
        <f t="shared" si="50"/>
        <v/>
      </c>
      <c r="S241" s="18">
        <v>0.1</v>
      </c>
      <c r="T241" s="8" t="str">
        <f t="shared" si="51"/>
        <v/>
      </c>
      <c r="U241" s="7" t="str">
        <f t="shared" si="52"/>
        <v/>
      </c>
      <c r="V241" s="19"/>
      <c r="W241" s="16"/>
      <c r="X241" s="16"/>
      <c r="Y241" s="16"/>
      <c r="Z241" s="7" t="str">
        <f t="shared" si="43"/>
        <v/>
      </c>
      <c r="AA241" s="20"/>
      <c r="AB241" s="7" t="str">
        <f>IF(AA241="","",DATEDIF(VLOOKUP(N241,List!CK:CL,2,0),VLOOKUP(AA241,List!CK:CL,2,0),$AB$2))</f>
        <v/>
      </c>
      <c r="AC241" s="16"/>
      <c r="AD241" s="16"/>
      <c r="AE241" s="17"/>
      <c r="AF241" s="9" t="str">
        <f t="shared" si="44"/>
        <v/>
      </c>
      <c r="AG241" s="16"/>
      <c r="AH241" s="9" t="str">
        <f t="shared" si="45"/>
        <v/>
      </c>
      <c r="AI241" s="9" t="str">
        <f t="shared" si="46"/>
        <v/>
      </c>
      <c r="AJ241" s="7" t="str">
        <f>IF(E241="","",VLOOKUP(E241,Cover!AF:AG,2,0))</f>
        <v/>
      </c>
      <c r="AK241" s="32" t="str">
        <f t="shared" si="53"/>
        <v/>
      </c>
      <c r="AL241" s="178" t="str">
        <f t="shared" si="54"/>
        <v/>
      </c>
      <c r="AM241" s="178" t="str">
        <f t="shared" si="48"/>
        <v/>
      </c>
      <c r="AN241" s="178" t="str">
        <f t="shared" si="49"/>
        <v/>
      </c>
    </row>
    <row r="242" spans="1:40">
      <c r="A242" s="1" t="str">
        <f t="shared" si="47"/>
        <v/>
      </c>
      <c r="B242" s="63" t="str">
        <f>IF(E242="","",IF(E242=Trend!$D$5,COUNT($B$3:B241)+1))</f>
        <v/>
      </c>
      <c r="C242" s="63" t="str">
        <f>IF(E242="","",IF(AN242=Deviation!$E$2,COUNT($C$3:C241)+1))</f>
        <v/>
      </c>
      <c r="D242" s="7" t="str">
        <f>IF(E242&lt;&gt;"",SUBTOTAL(3,$E$4:E242),"")</f>
        <v/>
      </c>
      <c r="E242" s="16"/>
      <c r="F242" s="16"/>
      <c r="G242" s="16"/>
      <c r="H242" s="16"/>
      <c r="I242" s="16"/>
      <c r="J242" s="17"/>
      <c r="K242" s="20"/>
      <c r="L242" s="17"/>
      <c r="M242" s="16"/>
      <c r="N242" s="16"/>
      <c r="O242" s="7" t="str">
        <f t="shared" si="55"/>
        <v/>
      </c>
      <c r="P242" s="17"/>
      <c r="Q242" s="17"/>
      <c r="R242" s="8" t="str">
        <f t="shared" si="50"/>
        <v/>
      </c>
      <c r="S242" s="18">
        <v>0.1</v>
      </c>
      <c r="T242" s="8" t="str">
        <f t="shared" si="51"/>
        <v/>
      </c>
      <c r="U242" s="7" t="str">
        <f t="shared" si="52"/>
        <v/>
      </c>
      <c r="V242" s="19"/>
      <c r="W242" s="16"/>
      <c r="X242" s="16"/>
      <c r="Y242" s="16"/>
      <c r="Z242" s="7" t="str">
        <f t="shared" si="43"/>
        <v/>
      </c>
      <c r="AA242" s="20"/>
      <c r="AB242" s="7" t="str">
        <f>IF(AA242="","",DATEDIF(VLOOKUP(N242,List!CK:CL,2,0),VLOOKUP(AA242,List!CK:CL,2,0),$AB$2))</f>
        <v/>
      </c>
      <c r="AC242" s="16"/>
      <c r="AD242" s="16"/>
      <c r="AE242" s="17"/>
      <c r="AF242" s="9" t="str">
        <f t="shared" si="44"/>
        <v/>
      </c>
      <c r="AG242" s="16"/>
      <c r="AH242" s="9" t="str">
        <f t="shared" si="45"/>
        <v/>
      </c>
      <c r="AI242" s="9" t="str">
        <f t="shared" si="46"/>
        <v/>
      </c>
      <c r="AJ242" s="7" t="str">
        <f>IF(E242="","",VLOOKUP(E242,Cover!AF:AG,2,0))</f>
        <v/>
      </c>
      <c r="AK242" s="32" t="str">
        <f t="shared" si="53"/>
        <v/>
      </c>
      <c r="AL242" s="178" t="str">
        <f t="shared" si="54"/>
        <v/>
      </c>
      <c r="AM242" s="178" t="str">
        <f t="shared" si="48"/>
        <v/>
      </c>
      <c r="AN242" s="178" t="str">
        <f t="shared" si="49"/>
        <v/>
      </c>
    </row>
    <row r="243" spans="1:40">
      <c r="A243" s="1" t="str">
        <f t="shared" si="47"/>
        <v/>
      </c>
      <c r="B243" s="63" t="str">
        <f>IF(E243="","",IF(E243=Trend!$D$5,COUNT($B$3:B242)+1))</f>
        <v/>
      </c>
      <c r="C243" s="63" t="str">
        <f>IF(E243="","",IF(AN243=Deviation!$E$2,COUNT($C$3:C242)+1))</f>
        <v/>
      </c>
      <c r="D243" s="7" t="str">
        <f>IF(E243&lt;&gt;"",SUBTOTAL(3,$E$4:E243),"")</f>
        <v/>
      </c>
      <c r="E243" s="16"/>
      <c r="F243" s="16"/>
      <c r="G243" s="16"/>
      <c r="H243" s="16"/>
      <c r="I243" s="16"/>
      <c r="J243" s="17"/>
      <c r="K243" s="20"/>
      <c r="L243" s="17"/>
      <c r="M243" s="16"/>
      <c r="N243" s="16"/>
      <c r="O243" s="7" t="str">
        <f t="shared" si="55"/>
        <v/>
      </c>
      <c r="P243" s="17"/>
      <c r="Q243" s="17"/>
      <c r="R243" s="8" t="str">
        <f t="shared" si="50"/>
        <v/>
      </c>
      <c r="S243" s="18">
        <v>0.1</v>
      </c>
      <c r="T243" s="8" t="str">
        <f t="shared" si="51"/>
        <v/>
      </c>
      <c r="U243" s="7" t="str">
        <f t="shared" si="52"/>
        <v/>
      </c>
      <c r="V243" s="19"/>
      <c r="W243" s="16"/>
      <c r="X243" s="16"/>
      <c r="Y243" s="16"/>
      <c r="Z243" s="7" t="str">
        <f t="shared" si="43"/>
        <v/>
      </c>
      <c r="AA243" s="20"/>
      <c r="AB243" s="7" t="str">
        <f>IF(AA243="","",DATEDIF(VLOOKUP(N243,List!CK:CL,2,0),VLOOKUP(AA243,List!CK:CL,2,0),$AB$2))</f>
        <v/>
      </c>
      <c r="AC243" s="16"/>
      <c r="AD243" s="16"/>
      <c r="AE243" s="17"/>
      <c r="AF243" s="9" t="str">
        <f t="shared" si="44"/>
        <v/>
      </c>
      <c r="AG243" s="16"/>
      <c r="AH243" s="9" t="str">
        <f t="shared" si="45"/>
        <v/>
      </c>
      <c r="AI243" s="9" t="str">
        <f t="shared" si="46"/>
        <v/>
      </c>
      <c r="AJ243" s="7" t="str">
        <f>IF(E243="","",VLOOKUP(E243,Cover!AF:AG,2,0))</f>
        <v/>
      </c>
      <c r="AK243" s="32" t="str">
        <f t="shared" si="53"/>
        <v/>
      </c>
      <c r="AL243" s="178" t="str">
        <f t="shared" si="54"/>
        <v/>
      </c>
      <c r="AM243" s="178" t="str">
        <f t="shared" si="48"/>
        <v/>
      </c>
      <c r="AN243" s="178" t="str">
        <f t="shared" si="49"/>
        <v/>
      </c>
    </row>
    <row r="244" spans="1:40">
      <c r="A244" s="1" t="str">
        <f t="shared" si="47"/>
        <v/>
      </c>
      <c r="B244" s="63" t="str">
        <f>IF(E244="","",IF(E244=Trend!$D$5,COUNT($B$3:B243)+1))</f>
        <v/>
      </c>
      <c r="C244" s="63" t="str">
        <f>IF(E244="","",IF(AN244=Deviation!$E$2,COUNT($C$3:C243)+1))</f>
        <v/>
      </c>
      <c r="D244" s="7" t="str">
        <f>IF(E244&lt;&gt;"",SUBTOTAL(3,$E$4:E244),"")</f>
        <v/>
      </c>
      <c r="E244" s="16"/>
      <c r="F244" s="16"/>
      <c r="G244" s="16"/>
      <c r="H244" s="16"/>
      <c r="I244" s="16"/>
      <c r="J244" s="17"/>
      <c r="K244" s="20"/>
      <c r="L244" s="17"/>
      <c r="M244" s="16"/>
      <c r="N244" s="16"/>
      <c r="O244" s="7" t="str">
        <f t="shared" si="55"/>
        <v/>
      </c>
      <c r="P244" s="17"/>
      <c r="Q244" s="17"/>
      <c r="R244" s="8" t="str">
        <f t="shared" si="50"/>
        <v/>
      </c>
      <c r="S244" s="18">
        <v>0.1</v>
      </c>
      <c r="T244" s="8" t="str">
        <f t="shared" si="51"/>
        <v/>
      </c>
      <c r="U244" s="7" t="str">
        <f t="shared" si="52"/>
        <v/>
      </c>
      <c r="V244" s="19"/>
      <c r="W244" s="16"/>
      <c r="X244" s="16"/>
      <c r="Y244" s="16"/>
      <c r="Z244" s="7" t="str">
        <f t="shared" ref="Z244:Z307" si="56">IF(Q244="","","تسویه شد")</f>
        <v/>
      </c>
      <c r="AA244" s="20"/>
      <c r="AB244" s="7" t="str">
        <f>IF(AA244="","",DATEDIF(VLOOKUP(N244,List!CK:CL,2,0),VLOOKUP(AA244,List!CK:CL,2,0),$AB$2))</f>
        <v/>
      </c>
      <c r="AC244" s="16"/>
      <c r="AD244" s="16"/>
      <c r="AE244" s="17"/>
      <c r="AF244" s="9" t="str">
        <f t="shared" ref="AF244:AF307" si="57">IF(AE244="","",IF(AE244&gt;=L244,"100",(AE244/L244)*100))</f>
        <v/>
      </c>
      <c r="AG244" s="16"/>
      <c r="AH244" s="9" t="str">
        <f t="shared" ref="AH244:AH307" si="58">IF(E244="","",IF(AB244&lt;=AJ244,100,(AJ244/AB244)*100))</f>
        <v/>
      </c>
      <c r="AI244" s="9" t="str">
        <f t="shared" ref="AI244:AI307" si="59">IF(E244="","",AVERAGE(AF244:AH244))</f>
        <v/>
      </c>
      <c r="AJ244" s="7" t="str">
        <f>IF(E244="","",VLOOKUP(E244,Cover!AF:AG,2,0))</f>
        <v/>
      </c>
      <c r="AK244" s="32" t="str">
        <f t="shared" si="53"/>
        <v/>
      </c>
      <c r="AL244" s="178" t="str">
        <f t="shared" si="54"/>
        <v/>
      </c>
      <c r="AM244" s="178" t="str">
        <f t="shared" si="48"/>
        <v/>
      </c>
      <c r="AN244" s="178" t="str">
        <f t="shared" si="49"/>
        <v/>
      </c>
    </row>
    <row r="245" spans="1:40">
      <c r="A245" s="1" t="str">
        <f t="shared" si="47"/>
        <v/>
      </c>
      <c r="B245" s="63" t="str">
        <f>IF(E245="","",IF(E245=Trend!$D$5,COUNT($B$3:B244)+1))</f>
        <v/>
      </c>
      <c r="C245" s="63" t="str">
        <f>IF(E245="","",IF(AN245=Deviation!$E$2,COUNT($C$3:C244)+1))</f>
        <v/>
      </c>
      <c r="D245" s="7" t="str">
        <f>IF(E245&lt;&gt;"",SUBTOTAL(3,$E$4:E245),"")</f>
        <v/>
      </c>
      <c r="E245" s="16"/>
      <c r="F245" s="16"/>
      <c r="G245" s="16"/>
      <c r="H245" s="16"/>
      <c r="I245" s="16"/>
      <c r="J245" s="17"/>
      <c r="K245" s="20"/>
      <c r="L245" s="17"/>
      <c r="M245" s="16"/>
      <c r="N245" s="16"/>
      <c r="O245" s="7" t="str">
        <f t="shared" si="55"/>
        <v/>
      </c>
      <c r="P245" s="17"/>
      <c r="Q245" s="17"/>
      <c r="R245" s="8" t="str">
        <f t="shared" si="50"/>
        <v/>
      </c>
      <c r="S245" s="18">
        <v>0.1</v>
      </c>
      <c r="T245" s="8" t="str">
        <f t="shared" si="51"/>
        <v/>
      </c>
      <c r="U245" s="7" t="str">
        <f t="shared" si="52"/>
        <v/>
      </c>
      <c r="V245" s="19"/>
      <c r="W245" s="16"/>
      <c r="X245" s="16"/>
      <c r="Y245" s="16"/>
      <c r="Z245" s="7" t="str">
        <f t="shared" si="56"/>
        <v/>
      </c>
      <c r="AA245" s="20"/>
      <c r="AB245" s="7" t="str">
        <f>IF(AA245="","",DATEDIF(VLOOKUP(N245,List!CK:CL,2,0),VLOOKUP(AA245,List!CK:CL,2,0),$AB$2))</f>
        <v/>
      </c>
      <c r="AC245" s="16"/>
      <c r="AD245" s="16"/>
      <c r="AE245" s="17"/>
      <c r="AF245" s="9" t="str">
        <f t="shared" si="57"/>
        <v/>
      </c>
      <c r="AG245" s="16"/>
      <c r="AH245" s="9" t="str">
        <f t="shared" si="58"/>
        <v/>
      </c>
      <c r="AI245" s="9" t="str">
        <f t="shared" si="59"/>
        <v/>
      </c>
      <c r="AJ245" s="7" t="str">
        <f>IF(E245="","",VLOOKUP(E245,Cover!AF:AG,2,0))</f>
        <v/>
      </c>
      <c r="AK245" s="32" t="str">
        <f t="shared" si="53"/>
        <v/>
      </c>
      <c r="AL245" s="178" t="str">
        <f t="shared" si="54"/>
        <v/>
      </c>
      <c r="AM245" s="178" t="str">
        <f t="shared" si="48"/>
        <v/>
      </c>
      <c r="AN245" s="178" t="str">
        <f t="shared" si="49"/>
        <v/>
      </c>
    </row>
    <row r="246" spans="1:40">
      <c r="A246" s="1" t="str">
        <f t="shared" si="47"/>
        <v/>
      </c>
      <c r="B246" s="63" t="str">
        <f>IF(E246="","",IF(E246=Trend!$D$5,COUNT($B$3:B245)+1))</f>
        <v/>
      </c>
      <c r="C246" s="63" t="str">
        <f>IF(E246="","",IF(AN246=Deviation!$E$2,COUNT($C$3:C245)+1))</f>
        <v/>
      </c>
      <c r="D246" s="7" t="str">
        <f>IF(E246&lt;&gt;"",SUBTOTAL(3,$E$4:E246),"")</f>
        <v/>
      </c>
      <c r="E246" s="16"/>
      <c r="F246" s="16"/>
      <c r="G246" s="16"/>
      <c r="H246" s="16"/>
      <c r="I246" s="16"/>
      <c r="J246" s="17"/>
      <c r="K246" s="20"/>
      <c r="L246" s="17"/>
      <c r="M246" s="16"/>
      <c r="N246" s="16"/>
      <c r="O246" s="7" t="str">
        <f t="shared" si="55"/>
        <v/>
      </c>
      <c r="P246" s="17"/>
      <c r="Q246" s="17"/>
      <c r="R246" s="8" t="str">
        <f t="shared" si="50"/>
        <v/>
      </c>
      <c r="S246" s="18">
        <v>0.1</v>
      </c>
      <c r="T246" s="8" t="str">
        <f t="shared" si="51"/>
        <v/>
      </c>
      <c r="U246" s="7" t="str">
        <f t="shared" si="52"/>
        <v/>
      </c>
      <c r="V246" s="19"/>
      <c r="W246" s="16"/>
      <c r="X246" s="16"/>
      <c r="Y246" s="16"/>
      <c r="Z246" s="7" t="str">
        <f t="shared" si="56"/>
        <v/>
      </c>
      <c r="AA246" s="20"/>
      <c r="AB246" s="7" t="str">
        <f>IF(AA246="","",DATEDIF(VLOOKUP(N246,List!CK:CL,2,0),VLOOKUP(AA246,List!CK:CL,2,0),$AB$2))</f>
        <v/>
      </c>
      <c r="AC246" s="16"/>
      <c r="AD246" s="16"/>
      <c r="AE246" s="17"/>
      <c r="AF246" s="9" t="str">
        <f t="shared" si="57"/>
        <v/>
      </c>
      <c r="AG246" s="16"/>
      <c r="AH246" s="9" t="str">
        <f t="shared" si="58"/>
        <v/>
      </c>
      <c r="AI246" s="9" t="str">
        <f t="shared" si="59"/>
        <v/>
      </c>
      <c r="AJ246" s="7" t="str">
        <f>IF(E246="","",VLOOKUP(E246,Cover!AF:AG,2,0))</f>
        <v/>
      </c>
      <c r="AK246" s="32" t="str">
        <f t="shared" si="53"/>
        <v/>
      </c>
      <c r="AL246" s="178" t="str">
        <f t="shared" si="54"/>
        <v/>
      </c>
      <c r="AM246" s="178" t="str">
        <f t="shared" si="48"/>
        <v/>
      </c>
      <c r="AN246" s="178" t="str">
        <f t="shared" si="49"/>
        <v/>
      </c>
    </row>
    <row r="247" spans="1:40">
      <c r="A247" s="1" t="str">
        <f t="shared" si="47"/>
        <v/>
      </c>
      <c r="B247" s="63" t="str">
        <f>IF(E247="","",IF(E247=Trend!$D$5,COUNT($B$3:B246)+1))</f>
        <v/>
      </c>
      <c r="C247" s="63" t="str">
        <f>IF(E247="","",IF(AN247=Deviation!$E$2,COUNT($C$3:C246)+1))</f>
        <v/>
      </c>
      <c r="D247" s="7" t="str">
        <f>IF(E247&lt;&gt;"",SUBTOTAL(3,$E$4:E247),"")</f>
        <v/>
      </c>
      <c r="E247" s="16"/>
      <c r="F247" s="16"/>
      <c r="G247" s="16"/>
      <c r="H247" s="16"/>
      <c r="I247" s="16"/>
      <c r="J247" s="17"/>
      <c r="K247" s="20"/>
      <c r="L247" s="17"/>
      <c r="M247" s="16"/>
      <c r="N247" s="16"/>
      <c r="O247" s="7" t="str">
        <f t="shared" si="55"/>
        <v/>
      </c>
      <c r="P247" s="17"/>
      <c r="Q247" s="17"/>
      <c r="R247" s="8" t="str">
        <f t="shared" si="50"/>
        <v/>
      </c>
      <c r="S247" s="18">
        <v>0.1</v>
      </c>
      <c r="T247" s="8" t="str">
        <f t="shared" si="51"/>
        <v/>
      </c>
      <c r="U247" s="7" t="str">
        <f t="shared" si="52"/>
        <v/>
      </c>
      <c r="V247" s="19"/>
      <c r="W247" s="16"/>
      <c r="X247" s="16"/>
      <c r="Y247" s="16"/>
      <c r="Z247" s="7" t="str">
        <f t="shared" si="56"/>
        <v/>
      </c>
      <c r="AA247" s="20"/>
      <c r="AB247" s="7" t="str">
        <f>IF(AA247="","",DATEDIF(VLOOKUP(N247,List!CK:CL,2,0),VLOOKUP(AA247,List!CK:CL,2,0),$AB$2))</f>
        <v/>
      </c>
      <c r="AC247" s="16"/>
      <c r="AD247" s="16"/>
      <c r="AE247" s="17"/>
      <c r="AF247" s="9" t="str">
        <f t="shared" si="57"/>
        <v/>
      </c>
      <c r="AG247" s="16"/>
      <c r="AH247" s="9" t="str">
        <f t="shared" si="58"/>
        <v/>
      </c>
      <c r="AI247" s="9" t="str">
        <f t="shared" si="59"/>
        <v/>
      </c>
      <c r="AJ247" s="7" t="str">
        <f>IF(E247="","",VLOOKUP(E247,Cover!AF:AG,2,0))</f>
        <v/>
      </c>
      <c r="AK247" s="32" t="str">
        <f t="shared" si="53"/>
        <v/>
      </c>
      <c r="AL247" s="178" t="str">
        <f t="shared" si="54"/>
        <v/>
      </c>
      <c r="AM247" s="178" t="str">
        <f t="shared" si="48"/>
        <v/>
      </c>
      <c r="AN247" s="178" t="str">
        <f t="shared" si="49"/>
        <v/>
      </c>
    </row>
    <row r="248" spans="1:40">
      <c r="A248" s="1" t="str">
        <f t="shared" si="47"/>
        <v/>
      </c>
      <c r="B248" s="63" t="str">
        <f>IF(E248="","",IF(E248=Trend!$D$5,COUNT($B$3:B247)+1))</f>
        <v/>
      </c>
      <c r="C248" s="63" t="str">
        <f>IF(E248="","",IF(AN248=Deviation!$E$2,COUNT($C$3:C247)+1))</f>
        <v/>
      </c>
      <c r="D248" s="7" t="str">
        <f>IF(E248&lt;&gt;"",SUBTOTAL(3,$E$4:E248),"")</f>
        <v/>
      </c>
      <c r="E248" s="16"/>
      <c r="F248" s="16"/>
      <c r="G248" s="16"/>
      <c r="H248" s="16"/>
      <c r="I248" s="16"/>
      <c r="J248" s="17"/>
      <c r="K248" s="20"/>
      <c r="L248" s="17"/>
      <c r="M248" s="16"/>
      <c r="N248" s="16"/>
      <c r="O248" s="7" t="str">
        <f t="shared" si="55"/>
        <v/>
      </c>
      <c r="P248" s="17"/>
      <c r="Q248" s="17"/>
      <c r="R248" s="8" t="str">
        <f t="shared" si="50"/>
        <v/>
      </c>
      <c r="S248" s="18">
        <v>0.1</v>
      </c>
      <c r="T248" s="8" t="str">
        <f t="shared" si="51"/>
        <v/>
      </c>
      <c r="U248" s="7" t="str">
        <f t="shared" si="52"/>
        <v/>
      </c>
      <c r="V248" s="19"/>
      <c r="W248" s="16"/>
      <c r="X248" s="16"/>
      <c r="Y248" s="16"/>
      <c r="Z248" s="7" t="str">
        <f t="shared" si="56"/>
        <v/>
      </c>
      <c r="AA248" s="20"/>
      <c r="AB248" s="7" t="str">
        <f>IF(AA248="","",DATEDIF(VLOOKUP(N248,List!CK:CL,2,0),VLOOKUP(AA248,List!CK:CL,2,0),$AB$2))</f>
        <v/>
      </c>
      <c r="AC248" s="16"/>
      <c r="AD248" s="16"/>
      <c r="AE248" s="17"/>
      <c r="AF248" s="9" t="str">
        <f t="shared" si="57"/>
        <v/>
      </c>
      <c r="AG248" s="16"/>
      <c r="AH248" s="9" t="str">
        <f t="shared" si="58"/>
        <v/>
      </c>
      <c r="AI248" s="9" t="str">
        <f t="shared" si="59"/>
        <v/>
      </c>
      <c r="AJ248" s="7" t="str">
        <f>IF(E248="","",VLOOKUP(E248,Cover!AF:AG,2,0))</f>
        <v/>
      </c>
      <c r="AK248" s="32" t="str">
        <f t="shared" si="53"/>
        <v/>
      </c>
      <c r="AL248" s="178" t="str">
        <f t="shared" si="54"/>
        <v/>
      </c>
      <c r="AM248" s="178" t="str">
        <f t="shared" si="48"/>
        <v/>
      </c>
      <c r="AN248" s="178" t="str">
        <f t="shared" si="49"/>
        <v/>
      </c>
    </row>
    <row r="249" spans="1:40">
      <c r="A249" s="1" t="str">
        <f t="shared" ref="A249:A312" si="60">IF(E249="","",IF($F$2=V249,V249,""))</f>
        <v/>
      </c>
      <c r="B249" s="63" t="str">
        <f>IF(E249="","",IF(E249=Trend!$D$5,COUNT($B$3:B248)+1))</f>
        <v/>
      </c>
      <c r="C249" s="63" t="str">
        <f>IF(E249="","",IF(AN249=Deviation!$E$2,COUNT($C$3:C248)+1))</f>
        <v/>
      </c>
      <c r="D249" s="7" t="str">
        <f>IF(E249&lt;&gt;"",SUBTOTAL(3,$E$4:E249),"")</f>
        <v/>
      </c>
      <c r="E249" s="16"/>
      <c r="F249" s="16"/>
      <c r="G249" s="16"/>
      <c r="H249" s="16"/>
      <c r="I249" s="16"/>
      <c r="J249" s="17"/>
      <c r="K249" s="20"/>
      <c r="L249" s="17"/>
      <c r="M249" s="16"/>
      <c r="N249" s="16"/>
      <c r="O249" s="7" t="str">
        <f t="shared" si="55"/>
        <v/>
      </c>
      <c r="P249" s="17"/>
      <c r="Q249" s="17"/>
      <c r="R249" s="8" t="str">
        <f t="shared" si="50"/>
        <v/>
      </c>
      <c r="S249" s="18">
        <v>0.1</v>
      </c>
      <c r="T249" s="8" t="str">
        <f t="shared" si="51"/>
        <v/>
      </c>
      <c r="U249" s="7" t="str">
        <f t="shared" si="52"/>
        <v/>
      </c>
      <c r="V249" s="19"/>
      <c r="W249" s="16"/>
      <c r="X249" s="16"/>
      <c r="Y249" s="16"/>
      <c r="Z249" s="7" t="str">
        <f t="shared" si="56"/>
        <v/>
      </c>
      <c r="AA249" s="20"/>
      <c r="AB249" s="7" t="str">
        <f>IF(AA249="","",DATEDIF(VLOOKUP(N249,List!CK:CL,2,0),VLOOKUP(AA249,List!CK:CL,2,0),$AB$2))</f>
        <v/>
      </c>
      <c r="AC249" s="16"/>
      <c r="AD249" s="16"/>
      <c r="AE249" s="17"/>
      <c r="AF249" s="9" t="str">
        <f t="shared" si="57"/>
        <v/>
      </c>
      <c r="AG249" s="16"/>
      <c r="AH249" s="9" t="str">
        <f t="shared" si="58"/>
        <v/>
      </c>
      <c r="AI249" s="9" t="str">
        <f t="shared" si="59"/>
        <v/>
      </c>
      <c r="AJ249" s="7" t="str">
        <f>IF(E249="","",VLOOKUP(E249,Cover!AF:AG,2,0))</f>
        <v/>
      </c>
      <c r="AK249" s="32" t="str">
        <f t="shared" si="53"/>
        <v/>
      </c>
      <c r="AL249" s="178" t="str">
        <f t="shared" si="54"/>
        <v/>
      </c>
      <c r="AM249" s="178" t="str">
        <f t="shared" si="48"/>
        <v/>
      </c>
      <c r="AN249" s="178" t="str">
        <f t="shared" si="49"/>
        <v/>
      </c>
    </row>
    <row r="250" spans="1:40">
      <c r="A250" s="1" t="str">
        <f t="shared" si="60"/>
        <v/>
      </c>
      <c r="B250" s="63" t="str">
        <f>IF(E250="","",IF(E250=Trend!$D$5,COUNT($B$3:B249)+1))</f>
        <v/>
      </c>
      <c r="C250" s="63" t="str">
        <f>IF(E250="","",IF(AN250=Deviation!$E$2,COUNT($C$3:C249)+1))</f>
        <v/>
      </c>
      <c r="D250" s="7" t="str">
        <f>IF(E250&lt;&gt;"",SUBTOTAL(3,$E$4:E250),"")</f>
        <v/>
      </c>
      <c r="E250" s="16"/>
      <c r="F250" s="16"/>
      <c r="G250" s="16"/>
      <c r="H250" s="16"/>
      <c r="I250" s="16"/>
      <c r="J250" s="17"/>
      <c r="K250" s="20"/>
      <c r="L250" s="17"/>
      <c r="M250" s="16"/>
      <c r="N250" s="16"/>
      <c r="O250" s="7" t="str">
        <f t="shared" si="55"/>
        <v/>
      </c>
      <c r="P250" s="17"/>
      <c r="Q250" s="17"/>
      <c r="R250" s="8" t="str">
        <f t="shared" si="50"/>
        <v/>
      </c>
      <c r="S250" s="18">
        <v>0.1</v>
      </c>
      <c r="T250" s="8" t="str">
        <f t="shared" si="51"/>
        <v/>
      </c>
      <c r="U250" s="7" t="str">
        <f t="shared" si="52"/>
        <v/>
      </c>
      <c r="V250" s="19"/>
      <c r="W250" s="16"/>
      <c r="X250" s="16"/>
      <c r="Y250" s="16"/>
      <c r="Z250" s="7" t="str">
        <f t="shared" si="56"/>
        <v/>
      </c>
      <c r="AA250" s="20"/>
      <c r="AB250" s="7" t="str">
        <f>IF(AA250="","",DATEDIF(VLOOKUP(N250,List!CK:CL,2,0),VLOOKUP(AA250,List!CK:CL,2,0),$AB$2))</f>
        <v/>
      </c>
      <c r="AC250" s="16"/>
      <c r="AD250" s="16"/>
      <c r="AE250" s="17"/>
      <c r="AF250" s="9" t="str">
        <f t="shared" si="57"/>
        <v/>
      </c>
      <c r="AG250" s="16"/>
      <c r="AH250" s="9" t="str">
        <f t="shared" si="58"/>
        <v/>
      </c>
      <c r="AI250" s="9" t="str">
        <f t="shared" si="59"/>
        <v/>
      </c>
      <c r="AJ250" s="7" t="str">
        <f>IF(E250="","",VLOOKUP(E250,Cover!AF:AG,2,0))</f>
        <v/>
      </c>
      <c r="AK250" s="32" t="str">
        <f t="shared" si="53"/>
        <v/>
      </c>
      <c r="AL250" s="178" t="str">
        <f t="shared" si="54"/>
        <v/>
      </c>
      <c r="AM250" s="178" t="str">
        <f t="shared" si="48"/>
        <v/>
      </c>
      <c r="AN250" s="178" t="str">
        <f t="shared" si="49"/>
        <v/>
      </c>
    </row>
    <row r="251" spans="1:40">
      <c r="A251" s="1" t="str">
        <f t="shared" si="60"/>
        <v/>
      </c>
      <c r="B251" s="63" t="str">
        <f>IF(E251="","",IF(E251=Trend!$D$5,COUNT($B$3:B250)+1))</f>
        <v/>
      </c>
      <c r="C251" s="63" t="str">
        <f>IF(E251="","",IF(AN251=Deviation!$E$2,COUNT($C$3:C250)+1))</f>
        <v/>
      </c>
      <c r="D251" s="7" t="str">
        <f>IF(E251&lt;&gt;"",SUBTOTAL(3,$E$4:E251),"")</f>
        <v/>
      </c>
      <c r="E251" s="16"/>
      <c r="F251" s="16"/>
      <c r="G251" s="16"/>
      <c r="H251" s="16"/>
      <c r="I251" s="16"/>
      <c r="J251" s="17"/>
      <c r="K251" s="20"/>
      <c r="L251" s="17"/>
      <c r="M251" s="16"/>
      <c r="N251" s="16"/>
      <c r="O251" s="7" t="str">
        <f t="shared" si="55"/>
        <v/>
      </c>
      <c r="P251" s="17"/>
      <c r="Q251" s="17"/>
      <c r="R251" s="8" t="str">
        <f t="shared" si="50"/>
        <v/>
      </c>
      <c r="S251" s="18">
        <v>0.1</v>
      </c>
      <c r="T251" s="8" t="str">
        <f t="shared" si="51"/>
        <v/>
      </c>
      <c r="U251" s="7" t="str">
        <f t="shared" si="52"/>
        <v/>
      </c>
      <c r="V251" s="19"/>
      <c r="W251" s="16"/>
      <c r="X251" s="16"/>
      <c r="Y251" s="16"/>
      <c r="Z251" s="7" t="str">
        <f t="shared" si="56"/>
        <v/>
      </c>
      <c r="AA251" s="20"/>
      <c r="AB251" s="7" t="str">
        <f>IF(AA251="","",DATEDIF(VLOOKUP(N251,List!CK:CL,2,0),VLOOKUP(AA251,List!CK:CL,2,0),$AB$2))</f>
        <v/>
      </c>
      <c r="AC251" s="16"/>
      <c r="AD251" s="16"/>
      <c r="AE251" s="17"/>
      <c r="AF251" s="9" t="str">
        <f t="shared" si="57"/>
        <v/>
      </c>
      <c r="AG251" s="16"/>
      <c r="AH251" s="9" t="str">
        <f t="shared" si="58"/>
        <v/>
      </c>
      <c r="AI251" s="9" t="str">
        <f t="shared" si="59"/>
        <v/>
      </c>
      <c r="AJ251" s="7" t="str">
        <f>IF(E251="","",VLOOKUP(E251,Cover!AF:AG,2,0))</f>
        <v/>
      </c>
      <c r="AK251" s="32" t="str">
        <f t="shared" si="53"/>
        <v/>
      </c>
      <c r="AL251" s="178" t="str">
        <f t="shared" si="54"/>
        <v/>
      </c>
      <c r="AM251" s="178" t="str">
        <f t="shared" si="48"/>
        <v/>
      </c>
      <c r="AN251" s="178" t="str">
        <f t="shared" si="49"/>
        <v/>
      </c>
    </row>
    <row r="252" spans="1:40">
      <c r="A252" s="1" t="str">
        <f t="shared" si="60"/>
        <v/>
      </c>
      <c r="B252" s="63" t="str">
        <f>IF(E252="","",IF(E252=Trend!$D$5,COUNT($B$3:B251)+1))</f>
        <v/>
      </c>
      <c r="C252" s="63" t="str">
        <f>IF(E252="","",IF(AN252=Deviation!$E$2,COUNT($C$3:C251)+1))</f>
        <v/>
      </c>
      <c r="D252" s="7" t="str">
        <f>IF(E252&lt;&gt;"",SUBTOTAL(3,$E$4:E252),"")</f>
        <v/>
      </c>
      <c r="E252" s="16"/>
      <c r="F252" s="16"/>
      <c r="G252" s="16"/>
      <c r="H252" s="16"/>
      <c r="I252" s="16"/>
      <c r="J252" s="17"/>
      <c r="K252" s="20"/>
      <c r="L252" s="17"/>
      <c r="M252" s="16"/>
      <c r="N252" s="16"/>
      <c r="O252" s="7" t="str">
        <f t="shared" si="55"/>
        <v/>
      </c>
      <c r="P252" s="17"/>
      <c r="Q252" s="17"/>
      <c r="R252" s="8" t="str">
        <f t="shared" si="50"/>
        <v/>
      </c>
      <c r="S252" s="18">
        <v>0.1</v>
      </c>
      <c r="T252" s="8" t="str">
        <f t="shared" si="51"/>
        <v/>
      </c>
      <c r="U252" s="7" t="str">
        <f t="shared" si="52"/>
        <v/>
      </c>
      <c r="V252" s="19"/>
      <c r="W252" s="16"/>
      <c r="X252" s="16"/>
      <c r="Y252" s="16"/>
      <c r="Z252" s="7" t="str">
        <f t="shared" si="56"/>
        <v/>
      </c>
      <c r="AA252" s="20"/>
      <c r="AB252" s="7" t="str">
        <f>IF(AA252="","",DATEDIF(VLOOKUP(N252,List!CK:CL,2,0),VLOOKUP(AA252,List!CK:CL,2,0),$AB$2))</f>
        <v/>
      </c>
      <c r="AC252" s="16"/>
      <c r="AD252" s="16"/>
      <c r="AE252" s="17"/>
      <c r="AF252" s="9" t="str">
        <f t="shared" si="57"/>
        <v/>
      </c>
      <c r="AG252" s="16"/>
      <c r="AH252" s="9" t="str">
        <f t="shared" si="58"/>
        <v/>
      </c>
      <c r="AI252" s="9" t="str">
        <f t="shared" si="59"/>
        <v/>
      </c>
      <c r="AJ252" s="7" t="str">
        <f>IF(E252="","",VLOOKUP(E252,Cover!AF:AG,2,0))</f>
        <v/>
      </c>
      <c r="AK252" s="32" t="str">
        <f t="shared" si="53"/>
        <v/>
      </c>
      <c r="AL252" s="178" t="str">
        <f t="shared" si="54"/>
        <v/>
      </c>
      <c r="AM252" s="178" t="str">
        <f t="shared" si="48"/>
        <v/>
      </c>
      <c r="AN252" s="178" t="str">
        <f t="shared" si="49"/>
        <v/>
      </c>
    </row>
    <row r="253" spans="1:40">
      <c r="A253" s="1" t="str">
        <f t="shared" si="60"/>
        <v/>
      </c>
      <c r="B253" s="63" t="str">
        <f>IF(E253="","",IF(E253=Trend!$D$5,COUNT($B$3:B252)+1))</f>
        <v/>
      </c>
      <c r="C253" s="63" t="str">
        <f>IF(E253="","",IF(AN253=Deviation!$E$2,COUNT($C$3:C252)+1))</f>
        <v/>
      </c>
      <c r="D253" s="7" t="str">
        <f>IF(E253&lt;&gt;"",SUBTOTAL(3,$E$4:E253),"")</f>
        <v/>
      </c>
      <c r="E253" s="16"/>
      <c r="F253" s="16"/>
      <c r="G253" s="16"/>
      <c r="H253" s="16"/>
      <c r="I253" s="16"/>
      <c r="J253" s="17"/>
      <c r="K253" s="20"/>
      <c r="L253" s="17"/>
      <c r="M253" s="16"/>
      <c r="N253" s="16"/>
      <c r="O253" s="7" t="str">
        <f t="shared" si="55"/>
        <v/>
      </c>
      <c r="P253" s="17"/>
      <c r="Q253" s="17"/>
      <c r="R253" s="8" t="str">
        <f t="shared" si="50"/>
        <v/>
      </c>
      <c r="S253" s="18">
        <v>0.1</v>
      </c>
      <c r="T253" s="8" t="str">
        <f t="shared" si="51"/>
        <v/>
      </c>
      <c r="U253" s="7" t="str">
        <f t="shared" si="52"/>
        <v/>
      </c>
      <c r="V253" s="19"/>
      <c r="W253" s="16"/>
      <c r="X253" s="16"/>
      <c r="Y253" s="16"/>
      <c r="Z253" s="7" t="str">
        <f t="shared" si="56"/>
        <v/>
      </c>
      <c r="AA253" s="20"/>
      <c r="AB253" s="7" t="str">
        <f>IF(AA253="","",DATEDIF(VLOOKUP(N253,List!CK:CL,2,0),VLOOKUP(AA253,List!CK:CL,2,0),$AB$2))</f>
        <v/>
      </c>
      <c r="AC253" s="16"/>
      <c r="AD253" s="16"/>
      <c r="AE253" s="17"/>
      <c r="AF253" s="9" t="str">
        <f t="shared" si="57"/>
        <v/>
      </c>
      <c r="AG253" s="16"/>
      <c r="AH253" s="9" t="str">
        <f t="shared" si="58"/>
        <v/>
      </c>
      <c r="AI253" s="9" t="str">
        <f t="shared" si="59"/>
        <v/>
      </c>
      <c r="AJ253" s="7" t="str">
        <f>IF(E253="","",VLOOKUP(E253,Cover!AF:AG,2,0))</f>
        <v/>
      </c>
      <c r="AK253" s="32" t="str">
        <f t="shared" si="53"/>
        <v/>
      </c>
      <c r="AL253" s="178" t="str">
        <f t="shared" si="54"/>
        <v/>
      </c>
      <c r="AM253" s="178" t="str">
        <f t="shared" si="48"/>
        <v/>
      </c>
      <c r="AN253" s="178" t="str">
        <f t="shared" si="49"/>
        <v/>
      </c>
    </row>
    <row r="254" spans="1:40">
      <c r="A254" s="1" t="str">
        <f t="shared" si="60"/>
        <v/>
      </c>
      <c r="B254" s="63" t="str">
        <f>IF(E254="","",IF(E254=Trend!$D$5,COUNT($B$3:B253)+1))</f>
        <v/>
      </c>
      <c r="C254" s="63" t="str">
        <f>IF(E254="","",IF(AN254=Deviation!$E$2,COUNT($C$3:C253)+1))</f>
        <v/>
      </c>
      <c r="D254" s="7" t="str">
        <f>IF(E254&lt;&gt;"",SUBTOTAL(3,$E$4:E254),"")</f>
        <v/>
      </c>
      <c r="E254" s="16"/>
      <c r="F254" s="16"/>
      <c r="G254" s="16"/>
      <c r="H254" s="16"/>
      <c r="I254" s="16"/>
      <c r="J254" s="17"/>
      <c r="K254" s="20"/>
      <c r="L254" s="17"/>
      <c r="M254" s="16"/>
      <c r="N254" s="16"/>
      <c r="O254" s="7" t="str">
        <f t="shared" si="55"/>
        <v/>
      </c>
      <c r="P254" s="17"/>
      <c r="Q254" s="17"/>
      <c r="R254" s="8" t="str">
        <f t="shared" si="50"/>
        <v/>
      </c>
      <c r="S254" s="18">
        <v>0.1</v>
      </c>
      <c r="T254" s="8" t="str">
        <f t="shared" si="51"/>
        <v/>
      </c>
      <c r="U254" s="7" t="str">
        <f t="shared" si="52"/>
        <v/>
      </c>
      <c r="V254" s="19"/>
      <c r="W254" s="16"/>
      <c r="X254" s="16"/>
      <c r="Y254" s="16"/>
      <c r="Z254" s="7" t="str">
        <f t="shared" si="56"/>
        <v/>
      </c>
      <c r="AA254" s="20"/>
      <c r="AB254" s="7" t="str">
        <f>IF(AA254="","",DATEDIF(VLOOKUP(N254,List!CK:CL,2,0),VLOOKUP(AA254,List!CK:CL,2,0),$AB$2))</f>
        <v/>
      </c>
      <c r="AC254" s="16"/>
      <c r="AD254" s="16"/>
      <c r="AE254" s="17"/>
      <c r="AF254" s="9" t="str">
        <f t="shared" si="57"/>
        <v/>
      </c>
      <c r="AG254" s="16"/>
      <c r="AH254" s="9" t="str">
        <f t="shared" si="58"/>
        <v/>
      </c>
      <c r="AI254" s="9" t="str">
        <f t="shared" si="59"/>
        <v/>
      </c>
      <c r="AJ254" s="7" t="str">
        <f>IF(E254="","",VLOOKUP(E254,Cover!AF:AG,2,0))</f>
        <v/>
      </c>
      <c r="AK254" s="32" t="str">
        <f t="shared" si="53"/>
        <v/>
      </c>
      <c r="AL254" s="178" t="str">
        <f t="shared" si="54"/>
        <v/>
      </c>
      <c r="AM254" s="178" t="str">
        <f t="shared" si="48"/>
        <v/>
      </c>
      <c r="AN254" s="178" t="str">
        <f t="shared" si="49"/>
        <v/>
      </c>
    </row>
    <row r="255" spans="1:40">
      <c r="A255" s="1" t="str">
        <f t="shared" si="60"/>
        <v/>
      </c>
      <c r="B255" s="63" t="str">
        <f>IF(E255="","",IF(E255=Trend!$D$5,COUNT($B$3:B254)+1))</f>
        <v/>
      </c>
      <c r="C255" s="63" t="str">
        <f>IF(E255="","",IF(AN255=Deviation!$E$2,COUNT($C$3:C254)+1))</f>
        <v/>
      </c>
      <c r="D255" s="7" t="str">
        <f>IF(E255&lt;&gt;"",SUBTOTAL(3,$E$4:E255),"")</f>
        <v/>
      </c>
      <c r="E255" s="16"/>
      <c r="F255" s="16"/>
      <c r="G255" s="16"/>
      <c r="H255" s="16"/>
      <c r="I255" s="16"/>
      <c r="J255" s="17"/>
      <c r="K255" s="20"/>
      <c r="L255" s="17"/>
      <c r="M255" s="16"/>
      <c r="N255" s="16"/>
      <c r="O255" s="7" t="str">
        <f t="shared" si="55"/>
        <v/>
      </c>
      <c r="P255" s="17"/>
      <c r="Q255" s="17"/>
      <c r="R255" s="8" t="str">
        <f t="shared" si="50"/>
        <v/>
      </c>
      <c r="S255" s="18">
        <v>0.1</v>
      </c>
      <c r="T255" s="8" t="str">
        <f t="shared" si="51"/>
        <v/>
      </c>
      <c r="U255" s="7" t="str">
        <f t="shared" si="52"/>
        <v/>
      </c>
      <c r="V255" s="19"/>
      <c r="W255" s="16"/>
      <c r="X255" s="16"/>
      <c r="Y255" s="16"/>
      <c r="Z255" s="7" t="str">
        <f t="shared" si="56"/>
        <v/>
      </c>
      <c r="AA255" s="20"/>
      <c r="AB255" s="7" t="str">
        <f>IF(AA255="","",DATEDIF(VLOOKUP(N255,List!CK:CL,2,0),VLOOKUP(AA255,List!CK:CL,2,0),$AB$2))</f>
        <v/>
      </c>
      <c r="AC255" s="16"/>
      <c r="AD255" s="16"/>
      <c r="AE255" s="17"/>
      <c r="AF255" s="9" t="str">
        <f t="shared" si="57"/>
        <v/>
      </c>
      <c r="AG255" s="16"/>
      <c r="AH255" s="9" t="str">
        <f t="shared" si="58"/>
        <v/>
      </c>
      <c r="AI255" s="9" t="str">
        <f t="shared" si="59"/>
        <v/>
      </c>
      <c r="AJ255" s="7" t="str">
        <f>IF(E255="","",VLOOKUP(E255,Cover!AF:AG,2,0))</f>
        <v/>
      </c>
      <c r="AK255" s="32" t="str">
        <f t="shared" si="53"/>
        <v/>
      </c>
      <c r="AL255" s="178" t="str">
        <f t="shared" si="54"/>
        <v/>
      </c>
      <c r="AM255" s="178" t="str">
        <f t="shared" ref="AM255:AM318" si="61">IF(E255="","",IF((AB255-AJ255)/AJ255*100&lt;0,0,(AB255-AJ255)/AJ255*100))</f>
        <v/>
      </c>
      <c r="AN255" s="178" t="str">
        <f t="shared" ref="AN255:AN318" si="62">IF(E255="","",IF(AM255&lt;=0,"زودتر از حد انتظار","دیرتر از حد انتظار"))</f>
        <v/>
      </c>
    </row>
    <row r="256" spans="1:40">
      <c r="A256" s="1" t="str">
        <f t="shared" si="60"/>
        <v/>
      </c>
      <c r="B256" s="63" t="str">
        <f>IF(E256="","",IF(E256=Trend!$D$5,COUNT($B$3:B255)+1))</f>
        <v/>
      </c>
      <c r="C256" s="63" t="str">
        <f>IF(E256="","",IF(AN256=Deviation!$E$2,COUNT($C$3:C255)+1))</f>
        <v/>
      </c>
      <c r="D256" s="7" t="str">
        <f>IF(E256&lt;&gt;"",SUBTOTAL(3,$E$4:E256),"")</f>
        <v/>
      </c>
      <c r="E256" s="16"/>
      <c r="F256" s="16"/>
      <c r="G256" s="16"/>
      <c r="H256" s="16"/>
      <c r="I256" s="16"/>
      <c r="J256" s="17"/>
      <c r="K256" s="20"/>
      <c r="L256" s="17"/>
      <c r="M256" s="16"/>
      <c r="N256" s="16"/>
      <c r="O256" s="7" t="str">
        <f t="shared" si="55"/>
        <v/>
      </c>
      <c r="P256" s="17"/>
      <c r="Q256" s="17"/>
      <c r="R256" s="8" t="str">
        <f t="shared" si="50"/>
        <v/>
      </c>
      <c r="S256" s="18">
        <v>0.1</v>
      </c>
      <c r="T256" s="8" t="str">
        <f t="shared" si="51"/>
        <v/>
      </c>
      <c r="U256" s="7" t="str">
        <f t="shared" si="52"/>
        <v/>
      </c>
      <c r="V256" s="19"/>
      <c r="W256" s="16"/>
      <c r="X256" s="16"/>
      <c r="Y256" s="16"/>
      <c r="Z256" s="7" t="str">
        <f t="shared" si="56"/>
        <v/>
      </c>
      <c r="AA256" s="20"/>
      <c r="AB256" s="7" t="str">
        <f>IF(AA256="","",DATEDIF(VLOOKUP(N256,List!CK:CL,2,0),VLOOKUP(AA256,List!CK:CL,2,0),$AB$2))</f>
        <v/>
      </c>
      <c r="AC256" s="16"/>
      <c r="AD256" s="16"/>
      <c r="AE256" s="17"/>
      <c r="AF256" s="9" t="str">
        <f t="shared" si="57"/>
        <v/>
      </c>
      <c r="AG256" s="16"/>
      <c r="AH256" s="9" t="str">
        <f t="shared" si="58"/>
        <v/>
      </c>
      <c r="AI256" s="9" t="str">
        <f t="shared" si="59"/>
        <v/>
      </c>
      <c r="AJ256" s="7" t="str">
        <f>IF(E256="","",VLOOKUP(E256,Cover!AF:AG,2,0))</f>
        <v/>
      </c>
      <c r="AK256" s="32" t="str">
        <f t="shared" si="53"/>
        <v/>
      </c>
      <c r="AL256" s="178" t="str">
        <f t="shared" si="54"/>
        <v/>
      </c>
      <c r="AM256" s="178" t="str">
        <f t="shared" si="61"/>
        <v/>
      </c>
      <c r="AN256" s="178" t="str">
        <f t="shared" si="62"/>
        <v/>
      </c>
    </row>
    <row r="257" spans="1:40">
      <c r="A257" s="1" t="str">
        <f t="shared" si="60"/>
        <v/>
      </c>
      <c r="B257" s="63" t="str">
        <f>IF(E257="","",IF(E257=Trend!$D$5,COUNT($B$3:B256)+1))</f>
        <v/>
      </c>
      <c r="C257" s="63" t="str">
        <f>IF(E257="","",IF(AN257=Deviation!$E$2,COUNT($C$3:C256)+1))</f>
        <v/>
      </c>
      <c r="D257" s="7" t="str">
        <f>IF(E257&lt;&gt;"",SUBTOTAL(3,$E$4:E257),"")</f>
        <v/>
      </c>
      <c r="E257" s="16"/>
      <c r="F257" s="16"/>
      <c r="G257" s="16"/>
      <c r="H257" s="16"/>
      <c r="I257" s="16"/>
      <c r="J257" s="17"/>
      <c r="K257" s="20"/>
      <c r="L257" s="17"/>
      <c r="M257" s="16"/>
      <c r="N257" s="16"/>
      <c r="O257" s="7" t="str">
        <f t="shared" si="55"/>
        <v/>
      </c>
      <c r="P257" s="17"/>
      <c r="Q257" s="17"/>
      <c r="R257" s="8" t="str">
        <f t="shared" ref="R257:R320" si="63">IF(Q257="","",IF(E257="پتروشیمی پارس",(P257*Q257)+(P257*Q257)*S257+J257,IF(E257="پتروشیمی تبریز",(P257*Q257)+(P257*Q257)*S257+J257,(P257*Q257)+(P257*Q257)*S257)))</f>
        <v/>
      </c>
      <c r="S257" s="18">
        <v>0.1</v>
      </c>
      <c r="T257" s="8" t="str">
        <f t="shared" ref="T257:T320" si="64">IF(R257="","",R257/P257)</f>
        <v/>
      </c>
      <c r="U257" s="7" t="str">
        <f t="shared" si="52"/>
        <v/>
      </c>
      <c r="V257" s="19"/>
      <c r="W257" s="16"/>
      <c r="X257" s="16"/>
      <c r="Y257" s="16"/>
      <c r="Z257" s="7" t="str">
        <f t="shared" si="56"/>
        <v/>
      </c>
      <c r="AA257" s="20"/>
      <c r="AB257" s="7" t="str">
        <f>IF(AA257="","",DATEDIF(VLOOKUP(N257,List!CK:CL,2,0),VLOOKUP(AA257,List!CK:CL,2,0),$AB$2))</f>
        <v/>
      </c>
      <c r="AC257" s="16"/>
      <c r="AD257" s="16"/>
      <c r="AE257" s="17"/>
      <c r="AF257" s="9" t="str">
        <f t="shared" si="57"/>
        <v/>
      </c>
      <c r="AG257" s="16"/>
      <c r="AH257" s="9" t="str">
        <f t="shared" si="58"/>
        <v/>
      </c>
      <c r="AI257" s="9" t="str">
        <f t="shared" si="59"/>
        <v/>
      </c>
      <c r="AJ257" s="7" t="str">
        <f>IF(E257="","",VLOOKUP(E257,Cover!AF:AG,2,0))</f>
        <v/>
      </c>
      <c r="AK257" s="32" t="str">
        <f t="shared" si="53"/>
        <v/>
      </c>
      <c r="AL257" s="178" t="str">
        <f t="shared" si="54"/>
        <v/>
      </c>
      <c r="AM257" s="178" t="str">
        <f t="shared" si="61"/>
        <v/>
      </c>
      <c r="AN257" s="178" t="str">
        <f t="shared" si="62"/>
        <v/>
      </c>
    </row>
    <row r="258" spans="1:40">
      <c r="A258" s="1" t="str">
        <f t="shared" si="60"/>
        <v/>
      </c>
      <c r="B258" s="63" t="str">
        <f>IF(E258="","",IF(E258=Trend!$D$5,COUNT($B$3:B257)+1))</f>
        <v/>
      </c>
      <c r="C258" s="63" t="str">
        <f>IF(E258="","",IF(AN258=Deviation!$E$2,COUNT($C$3:C257)+1))</f>
        <v/>
      </c>
      <c r="D258" s="7" t="str">
        <f>IF(E258&lt;&gt;"",SUBTOTAL(3,$E$4:E258),"")</f>
        <v/>
      </c>
      <c r="E258" s="16"/>
      <c r="F258" s="16"/>
      <c r="G258" s="16"/>
      <c r="H258" s="16"/>
      <c r="I258" s="16"/>
      <c r="J258" s="17"/>
      <c r="K258" s="20"/>
      <c r="L258" s="17"/>
      <c r="M258" s="16"/>
      <c r="N258" s="16"/>
      <c r="O258" s="7" t="str">
        <f t="shared" si="55"/>
        <v/>
      </c>
      <c r="P258" s="17"/>
      <c r="Q258" s="17"/>
      <c r="R258" s="8" t="str">
        <f t="shared" si="63"/>
        <v/>
      </c>
      <c r="S258" s="18">
        <v>0.1</v>
      </c>
      <c r="T258" s="8" t="str">
        <f t="shared" si="64"/>
        <v/>
      </c>
      <c r="U258" s="7" t="str">
        <f t="shared" ref="U258:U321" si="65">IF(E258="","","توافقی ")</f>
        <v/>
      </c>
      <c r="V258" s="19"/>
      <c r="W258" s="16"/>
      <c r="X258" s="16"/>
      <c r="Y258" s="16"/>
      <c r="Z258" s="7" t="str">
        <f t="shared" si="56"/>
        <v/>
      </c>
      <c r="AA258" s="20"/>
      <c r="AB258" s="7" t="str">
        <f>IF(AA258="","",DATEDIF(VLOOKUP(N258,List!CK:CL,2,0),VLOOKUP(AA258,List!CK:CL,2,0),$AB$2))</f>
        <v/>
      </c>
      <c r="AC258" s="16"/>
      <c r="AD258" s="16"/>
      <c r="AE258" s="17"/>
      <c r="AF258" s="9" t="str">
        <f t="shared" si="57"/>
        <v/>
      </c>
      <c r="AG258" s="16"/>
      <c r="AH258" s="9" t="str">
        <f t="shared" si="58"/>
        <v/>
      </c>
      <c r="AI258" s="9" t="str">
        <f t="shared" si="59"/>
        <v/>
      </c>
      <c r="AJ258" s="7" t="str">
        <f>IF(E258="","",VLOOKUP(E258,Cover!AF:AG,2,0))</f>
        <v/>
      </c>
      <c r="AK258" s="32" t="str">
        <f t="shared" ref="AK258:AK321" si="66">IF(N258="","",N258)</f>
        <v/>
      </c>
      <c r="AL258" s="178" t="str">
        <f t="shared" ref="AL258:AL321" si="67">IF(N258="","",LEFT(N258,7))</f>
        <v/>
      </c>
      <c r="AM258" s="178" t="str">
        <f t="shared" si="61"/>
        <v/>
      </c>
      <c r="AN258" s="178" t="str">
        <f t="shared" si="62"/>
        <v/>
      </c>
    </row>
    <row r="259" spans="1:40">
      <c r="A259" s="1" t="str">
        <f t="shared" si="60"/>
        <v/>
      </c>
      <c r="B259" s="63" t="str">
        <f>IF(E259="","",IF(E259=Trend!$D$5,COUNT($B$3:B258)+1))</f>
        <v/>
      </c>
      <c r="C259" s="63" t="str">
        <f>IF(E259="","",IF(AN259=Deviation!$E$2,COUNT($C$3:C258)+1))</f>
        <v/>
      </c>
      <c r="D259" s="7" t="str">
        <f>IF(E259&lt;&gt;"",SUBTOTAL(3,$E$4:E259),"")</f>
        <v/>
      </c>
      <c r="E259" s="16"/>
      <c r="F259" s="16"/>
      <c r="G259" s="16"/>
      <c r="H259" s="16"/>
      <c r="I259" s="16"/>
      <c r="J259" s="17"/>
      <c r="K259" s="20"/>
      <c r="L259" s="17"/>
      <c r="M259" s="16"/>
      <c r="N259" s="16"/>
      <c r="O259" s="7" t="str">
        <f t="shared" si="55"/>
        <v/>
      </c>
      <c r="P259" s="17"/>
      <c r="Q259" s="17"/>
      <c r="R259" s="8" t="str">
        <f t="shared" si="63"/>
        <v/>
      </c>
      <c r="S259" s="18">
        <v>0.1</v>
      </c>
      <c r="T259" s="8" t="str">
        <f t="shared" si="64"/>
        <v/>
      </c>
      <c r="U259" s="7" t="str">
        <f t="shared" si="65"/>
        <v/>
      </c>
      <c r="V259" s="19"/>
      <c r="W259" s="16"/>
      <c r="X259" s="16"/>
      <c r="Y259" s="16"/>
      <c r="Z259" s="7" t="str">
        <f t="shared" si="56"/>
        <v/>
      </c>
      <c r="AA259" s="20"/>
      <c r="AB259" s="7" t="str">
        <f>IF(AA259="","",DATEDIF(VLOOKUP(N259,List!CK:CL,2,0),VLOOKUP(AA259,List!CK:CL,2,0),$AB$2))</f>
        <v/>
      </c>
      <c r="AC259" s="16"/>
      <c r="AD259" s="16"/>
      <c r="AE259" s="17"/>
      <c r="AF259" s="9" t="str">
        <f t="shared" si="57"/>
        <v/>
      </c>
      <c r="AG259" s="16"/>
      <c r="AH259" s="9" t="str">
        <f t="shared" si="58"/>
        <v/>
      </c>
      <c r="AI259" s="9" t="str">
        <f t="shared" si="59"/>
        <v/>
      </c>
      <c r="AJ259" s="7" t="str">
        <f>IF(E259="","",VLOOKUP(E259,Cover!AF:AG,2,0))</f>
        <v/>
      </c>
      <c r="AK259" s="32" t="str">
        <f t="shared" si="66"/>
        <v/>
      </c>
      <c r="AL259" s="178" t="str">
        <f t="shared" si="67"/>
        <v/>
      </c>
      <c r="AM259" s="178" t="str">
        <f t="shared" si="61"/>
        <v/>
      </c>
      <c r="AN259" s="178" t="str">
        <f t="shared" si="62"/>
        <v/>
      </c>
    </row>
    <row r="260" spans="1:40">
      <c r="A260" s="1" t="str">
        <f t="shared" si="60"/>
        <v/>
      </c>
      <c r="B260" s="63" t="str">
        <f>IF(E260="","",IF(E260=Trend!$D$5,COUNT($B$3:B259)+1))</f>
        <v/>
      </c>
      <c r="C260" s="63" t="str">
        <f>IF(E260="","",IF(AN260=Deviation!$E$2,COUNT($C$3:C259)+1))</f>
        <v/>
      </c>
      <c r="D260" s="7" t="str">
        <f>IF(E260&lt;&gt;"",SUBTOTAL(3,$E$4:E260),"")</f>
        <v/>
      </c>
      <c r="E260" s="16"/>
      <c r="F260" s="16"/>
      <c r="G260" s="16"/>
      <c r="H260" s="16"/>
      <c r="I260" s="16"/>
      <c r="J260" s="17"/>
      <c r="K260" s="20"/>
      <c r="L260" s="17"/>
      <c r="M260" s="16"/>
      <c r="N260" s="16"/>
      <c r="O260" s="7" t="str">
        <f t="shared" si="55"/>
        <v/>
      </c>
      <c r="P260" s="17"/>
      <c r="Q260" s="17"/>
      <c r="R260" s="8" t="str">
        <f t="shared" si="63"/>
        <v/>
      </c>
      <c r="S260" s="18">
        <v>0.1</v>
      </c>
      <c r="T260" s="8" t="str">
        <f t="shared" si="64"/>
        <v/>
      </c>
      <c r="U260" s="7" t="str">
        <f t="shared" si="65"/>
        <v/>
      </c>
      <c r="V260" s="19"/>
      <c r="W260" s="16"/>
      <c r="X260" s="16"/>
      <c r="Y260" s="16"/>
      <c r="Z260" s="7" t="str">
        <f t="shared" si="56"/>
        <v/>
      </c>
      <c r="AA260" s="20"/>
      <c r="AB260" s="7" t="str">
        <f>IF(AA260="","",DATEDIF(VLOOKUP(N260,List!CK:CL,2,0),VLOOKUP(AA260,List!CK:CL,2,0),$AB$2))</f>
        <v/>
      </c>
      <c r="AC260" s="16"/>
      <c r="AD260" s="16"/>
      <c r="AE260" s="17"/>
      <c r="AF260" s="9" t="str">
        <f t="shared" si="57"/>
        <v/>
      </c>
      <c r="AG260" s="16"/>
      <c r="AH260" s="9" t="str">
        <f t="shared" si="58"/>
        <v/>
      </c>
      <c r="AI260" s="9" t="str">
        <f t="shared" si="59"/>
        <v/>
      </c>
      <c r="AJ260" s="7" t="str">
        <f>IF(E260="","",VLOOKUP(E260,Cover!AF:AG,2,0))</f>
        <v/>
      </c>
      <c r="AK260" s="32" t="str">
        <f t="shared" si="66"/>
        <v/>
      </c>
      <c r="AL260" s="178" t="str">
        <f t="shared" si="67"/>
        <v/>
      </c>
      <c r="AM260" s="178" t="str">
        <f t="shared" si="61"/>
        <v/>
      </c>
      <c r="AN260" s="178" t="str">
        <f t="shared" si="62"/>
        <v/>
      </c>
    </row>
    <row r="261" spans="1:40">
      <c r="A261" s="1" t="str">
        <f t="shared" si="60"/>
        <v/>
      </c>
      <c r="B261" s="63" t="str">
        <f>IF(E261="","",IF(E261=Trend!$D$5,COUNT($B$3:B260)+1))</f>
        <v/>
      </c>
      <c r="C261" s="63" t="str">
        <f>IF(E261="","",IF(AN261=Deviation!$E$2,COUNT($C$3:C260)+1))</f>
        <v/>
      </c>
      <c r="D261" s="7" t="str">
        <f>IF(E261&lt;&gt;"",SUBTOTAL(3,$E$4:E261),"")</f>
        <v/>
      </c>
      <c r="E261" s="16"/>
      <c r="F261" s="16"/>
      <c r="G261" s="16"/>
      <c r="H261" s="16"/>
      <c r="I261" s="16"/>
      <c r="J261" s="17"/>
      <c r="K261" s="20"/>
      <c r="L261" s="17"/>
      <c r="M261" s="16"/>
      <c r="N261" s="16"/>
      <c r="O261" s="7" t="str">
        <f t="shared" si="55"/>
        <v/>
      </c>
      <c r="P261" s="17"/>
      <c r="Q261" s="17"/>
      <c r="R261" s="8" t="str">
        <f t="shared" si="63"/>
        <v/>
      </c>
      <c r="S261" s="18">
        <v>0.1</v>
      </c>
      <c r="T261" s="8" t="str">
        <f t="shared" si="64"/>
        <v/>
      </c>
      <c r="U261" s="7" t="str">
        <f t="shared" si="65"/>
        <v/>
      </c>
      <c r="V261" s="19"/>
      <c r="W261" s="16"/>
      <c r="X261" s="16"/>
      <c r="Y261" s="16"/>
      <c r="Z261" s="7" t="str">
        <f t="shared" si="56"/>
        <v/>
      </c>
      <c r="AA261" s="20"/>
      <c r="AB261" s="7" t="str">
        <f>IF(AA261="","",DATEDIF(VLOOKUP(N261,List!CK:CL,2,0),VLOOKUP(AA261,List!CK:CL,2,0),$AB$2))</f>
        <v/>
      </c>
      <c r="AC261" s="16"/>
      <c r="AD261" s="16"/>
      <c r="AE261" s="17"/>
      <c r="AF261" s="9" t="str">
        <f t="shared" si="57"/>
        <v/>
      </c>
      <c r="AG261" s="16"/>
      <c r="AH261" s="9" t="str">
        <f t="shared" si="58"/>
        <v/>
      </c>
      <c r="AI261" s="9" t="str">
        <f t="shared" si="59"/>
        <v/>
      </c>
      <c r="AJ261" s="7" t="str">
        <f>IF(E261="","",VLOOKUP(E261,Cover!AF:AG,2,0))</f>
        <v/>
      </c>
      <c r="AK261" s="32" t="str">
        <f t="shared" si="66"/>
        <v/>
      </c>
      <c r="AL261" s="178" t="str">
        <f t="shared" si="67"/>
        <v/>
      </c>
      <c r="AM261" s="178" t="str">
        <f t="shared" si="61"/>
        <v/>
      </c>
      <c r="AN261" s="178" t="str">
        <f t="shared" si="62"/>
        <v/>
      </c>
    </row>
    <row r="262" spans="1:40">
      <c r="A262" s="1" t="str">
        <f t="shared" si="60"/>
        <v/>
      </c>
      <c r="B262" s="63" t="str">
        <f>IF(E262="","",IF(E262=Trend!$D$5,COUNT($B$3:B261)+1))</f>
        <v/>
      </c>
      <c r="C262" s="63" t="str">
        <f>IF(E262="","",IF(AN262=Deviation!$E$2,COUNT($C$3:C261)+1))</f>
        <v/>
      </c>
      <c r="D262" s="7" t="str">
        <f>IF(E262&lt;&gt;"",SUBTOTAL(3,$E$4:E262),"")</f>
        <v/>
      </c>
      <c r="E262" s="16"/>
      <c r="F262" s="16"/>
      <c r="G262" s="16"/>
      <c r="H262" s="16"/>
      <c r="I262" s="16"/>
      <c r="J262" s="17"/>
      <c r="K262" s="20"/>
      <c r="L262" s="17"/>
      <c r="M262" s="16"/>
      <c r="N262" s="16"/>
      <c r="O262" s="7" t="str">
        <f t="shared" si="55"/>
        <v/>
      </c>
      <c r="P262" s="17"/>
      <c r="Q262" s="17"/>
      <c r="R262" s="8" t="str">
        <f t="shared" si="63"/>
        <v/>
      </c>
      <c r="S262" s="18">
        <v>0.1</v>
      </c>
      <c r="T262" s="8" t="str">
        <f t="shared" si="64"/>
        <v/>
      </c>
      <c r="U262" s="7" t="str">
        <f t="shared" si="65"/>
        <v/>
      </c>
      <c r="V262" s="19"/>
      <c r="W262" s="16"/>
      <c r="X262" s="16"/>
      <c r="Y262" s="16"/>
      <c r="Z262" s="7" t="str">
        <f t="shared" si="56"/>
        <v/>
      </c>
      <c r="AA262" s="20"/>
      <c r="AB262" s="7" t="str">
        <f>IF(AA262="","",DATEDIF(VLOOKUP(N262,List!CK:CL,2,0),VLOOKUP(AA262,List!CK:CL,2,0),$AB$2))</f>
        <v/>
      </c>
      <c r="AC262" s="16"/>
      <c r="AD262" s="16"/>
      <c r="AE262" s="17"/>
      <c r="AF262" s="9" t="str">
        <f t="shared" si="57"/>
        <v/>
      </c>
      <c r="AG262" s="16"/>
      <c r="AH262" s="9" t="str">
        <f t="shared" si="58"/>
        <v/>
      </c>
      <c r="AI262" s="9" t="str">
        <f t="shared" si="59"/>
        <v/>
      </c>
      <c r="AJ262" s="7" t="str">
        <f>IF(E262="","",VLOOKUP(E262,Cover!AF:AG,2,0))</f>
        <v/>
      </c>
      <c r="AK262" s="32" t="str">
        <f t="shared" si="66"/>
        <v/>
      </c>
      <c r="AL262" s="178" t="str">
        <f t="shared" si="67"/>
        <v/>
      </c>
      <c r="AM262" s="178" t="str">
        <f t="shared" si="61"/>
        <v/>
      </c>
      <c r="AN262" s="178" t="str">
        <f t="shared" si="62"/>
        <v/>
      </c>
    </row>
    <row r="263" spans="1:40">
      <c r="A263" s="1" t="str">
        <f t="shared" si="60"/>
        <v/>
      </c>
      <c r="B263" s="63" t="str">
        <f>IF(E263="","",IF(E263=Trend!$D$5,COUNT($B$3:B262)+1))</f>
        <v/>
      </c>
      <c r="C263" s="63" t="str">
        <f>IF(E263="","",IF(AN263=Deviation!$E$2,COUNT($C$3:C262)+1))</f>
        <v/>
      </c>
      <c r="D263" s="7" t="str">
        <f>IF(E263&lt;&gt;"",SUBTOTAL(3,$E$4:E263),"")</f>
        <v/>
      </c>
      <c r="E263" s="16"/>
      <c r="F263" s="16"/>
      <c r="G263" s="16"/>
      <c r="H263" s="16"/>
      <c r="I263" s="16"/>
      <c r="J263" s="17"/>
      <c r="K263" s="20"/>
      <c r="L263" s="17"/>
      <c r="M263" s="16"/>
      <c r="N263" s="16"/>
      <c r="O263" s="7" t="str">
        <f t="shared" si="55"/>
        <v/>
      </c>
      <c r="P263" s="17"/>
      <c r="Q263" s="17"/>
      <c r="R263" s="8" t="str">
        <f t="shared" si="63"/>
        <v/>
      </c>
      <c r="S263" s="18">
        <v>0.1</v>
      </c>
      <c r="T263" s="8" t="str">
        <f t="shared" si="64"/>
        <v/>
      </c>
      <c r="U263" s="7" t="str">
        <f t="shared" si="65"/>
        <v/>
      </c>
      <c r="V263" s="19"/>
      <c r="W263" s="16"/>
      <c r="X263" s="16"/>
      <c r="Y263" s="16"/>
      <c r="Z263" s="7" t="str">
        <f t="shared" si="56"/>
        <v/>
      </c>
      <c r="AA263" s="20"/>
      <c r="AB263" s="7" t="str">
        <f>IF(AA263="","",DATEDIF(VLOOKUP(N263,List!CK:CL,2,0),VLOOKUP(AA263,List!CK:CL,2,0),$AB$2))</f>
        <v/>
      </c>
      <c r="AC263" s="16"/>
      <c r="AD263" s="16"/>
      <c r="AE263" s="17"/>
      <c r="AF263" s="9" t="str">
        <f t="shared" si="57"/>
        <v/>
      </c>
      <c r="AG263" s="16"/>
      <c r="AH263" s="9" t="str">
        <f t="shared" si="58"/>
        <v/>
      </c>
      <c r="AI263" s="9" t="str">
        <f t="shared" si="59"/>
        <v/>
      </c>
      <c r="AJ263" s="7" t="str">
        <f>IF(E263="","",VLOOKUP(E263,Cover!AF:AG,2,0))</f>
        <v/>
      </c>
      <c r="AK263" s="32" t="str">
        <f t="shared" si="66"/>
        <v/>
      </c>
      <c r="AL263" s="178" t="str">
        <f t="shared" si="67"/>
        <v/>
      </c>
      <c r="AM263" s="178" t="str">
        <f t="shared" si="61"/>
        <v/>
      </c>
      <c r="AN263" s="178" t="str">
        <f t="shared" si="62"/>
        <v/>
      </c>
    </row>
    <row r="264" spans="1:40">
      <c r="A264" s="1" t="str">
        <f t="shared" si="60"/>
        <v/>
      </c>
      <c r="B264" s="63" t="str">
        <f>IF(E264="","",IF(E264=Trend!$D$5,COUNT($B$3:B263)+1))</f>
        <v/>
      </c>
      <c r="C264" s="63" t="str">
        <f>IF(E264="","",IF(AN264=Deviation!$E$2,COUNT($C$3:C263)+1))</f>
        <v/>
      </c>
      <c r="D264" s="7" t="str">
        <f>IF(E264&lt;&gt;"",SUBTOTAL(3,$E$4:E264),"")</f>
        <v/>
      </c>
      <c r="E264" s="16"/>
      <c r="F264" s="16"/>
      <c r="G264" s="16"/>
      <c r="H264" s="16"/>
      <c r="I264" s="16"/>
      <c r="J264" s="17"/>
      <c r="K264" s="20"/>
      <c r="L264" s="17"/>
      <c r="M264" s="16"/>
      <c r="N264" s="16"/>
      <c r="O264" s="7" t="str">
        <f t="shared" si="55"/>
        <v/>
      </c>
      <c r="P264" s="17"/>
      <c r="Q264" s="17"/>
      <c r="R264" s="8" t="str">
        <f t="shared" si="63"/>
        <v/>
      </c>
      <c r="S264" s="18">
        <v>0.1</v>
      </c>
      <c r="T264" s="8" t="str">
        <f t="shared" si="64"/>
        <v/>
      </c>
      <c r="U264" s="7" t="str">
        <f t="shared" si="65"/>
        <v/>
      </c>
      <c r="V264" s="19"/>
      <c r="W264" s="16"/>
      <c r="X264" s="16"/>
      <c r="Y264" s="16"/>
      <c r="Z264" s="7" t="str">
        <f t="shared" si="56"/>
        <v/>
      </c>
      <c r="AA264" s="20"/>
      <c r="AB264" s="7" t="str">
        <f>IF(AA264="","",DATEDIF(VLOOKUP(N264,List!CK:CL,2,0),VLOOKUP(AA264,List!CK:CL,2,0),$AB$2))</f>
        <v/>
      </c>
      <c r="AC264" s="16"/>
      <c r="AD264" s="16"/>
      <c r="AE264" s="17"/>
      <c r="AF264" s="9" t="str">
        <f t="shared" si="57"/>
        <v/>
      </c>
      <c r="AG264" s="16"/>
      <c r="AH264" s="9" t="str">
        <f t="shared" si="58"/>
        <v/>
      </c>
      <c r="AI264" s="9" t="str">
        <f t="shared" si="59"/>
        <v/>
      </c>
      <c r="AJ264" s="7" t="str">
        <f>IF(E264="","",VLOOKUP(E264,Cover!AF:AG,2,0))</f>
        <v/>
      </c>
      <c r="AK264" s="32" t="str">
        <f t="shared" si="66"/>
        <v/>
      </c>
      <c r="AL264" s="178" t="str">
        <f t="shared" si="67"/>
        <v/>
      </c>
      <c r="AM264" s="178" t="str">
        <f t="shared" si="61"/>
        <v/>
      </c>
      <c r="AN264" s="178" t="str">
        <f t="shared" si="62"/>
        <v/>
      </c>
    </row>
    <row r="265" spans="1:40">
      <c r="A265" s="1" t="str">
        <f t="shared" si="60"/>
        <v/>
      </c>
      <c r="B265" s="63" t="str">
        <f>IF(E265="","",IF(E265=Trend!$D$5,COUNT($B$3:B264)+1))</f>
        <v/>
      </c>
      <c r="C265" s="63" t="str">
        <f>IF(E265="","",IF(AN265=Deviation!$E$2,COUNT($C$3:C264)+1))</f>
        <v/>
      </c>
      <c r="D265" s="7" t="str">
        <f>IF(E265&lt;&gt;"",SUBTOTAL(3,$E$4:E265),"")</f>
        <v/>
      </c>
      <c r="E265" s="16"/>
      <c r="F265" s="16"/>
      <c r="G265" s="16"/>
      <c r="H265" s="16"/>
      <c r="I265" s="16"/>
      <c r="J265" s="17"/>
      <c r="K265" s="20"/>
      <c r="L265" s="17"/>
      <c r="M265" s="16"/>
      <c r="N265" s="16"/>
      <c r="O265" s="7" t="str">
        <f t="shared" si="55"/>
        <v/>
      </c>
      <c r="P265" s="17"/>
      <c r="Q265" s="17"/>
      <c r="R265" s="8" t="str">
        <f t="shared" si="63"/>
        <v/>
      </c>
      <c r="S265" s="18">
        <v>0.1</v>
      </c>
      <c r="T265" s="8" t="str">
        <f t="shared" si="64"/>
        <v/>
      </c>
      <c r="U265" s="7" t="str">
        <f t="shared" si="65"/>
        <v/>
      </c>
      <c r="V265" s="19"/>
      <c r="W265" s="16"/>
      <c r="X265" s="16"/>
      <c r="Y265" s="16"/>
      <c r="Z265" s="7" t="str">
        <f t="shared" si="56"/>
        <v/>
      </c>
      <c r="AA265" s="20"/>
      <c r="AB265" s="7" t="str">
        <f>IF(AA265="","",DATEDIF(VLOOKUP(N265,List!CK:CL,2,0),VLOOKUP(AA265,List!CK:CL,2,0),$AB$2))</f>
        <v/>
      </c>
      <c r="AC265" s="16"/>
      <c r="AD265" s="16"/>
      <c r="AE265" s="17"/>
      <c r="AF265" s="9" t="str">
        <f t="shared" si="57"/>
        <v/>
      </c>
      <c r="AG265" s="16"/>
      <c r="AH265" s="9" t="str">
        <f t="shared" si="58"/>
        <v/>
      </c>
      <c r="AI265" s="9" t="str">
        <f t="shared" si="59"/>
        <v/>
      </c>
      <c r="AJ265" s="7" t="str">
        <f>IF(E265="","",VLOOKUP(E265,Cover!AF:AG,2,0))</f>
        <v/>
      </c>
      <c r="AK265" s="32" t="str">
        <f t="shared" si="66"/>
        <v/>
      </c>
      <c r="AL265" s="178" t="str">
        <f t="shared" si="67"/>
        <v/>
      </c>
      <c r="AM265" s="178" t="str">
        <f t="shared" si="61"/>
        <v/>
      </c>
      <c r="AN265" s="178" t="str">
        <f t="shared" si="62"/>
        <v/>
      </c>
    </row>
    <row r="266" spans="1:40">
      <c r="A266" s="1" t="str">
        <f t="shared" si="60"/>
        <v/>
      </c>
      <c r="B266" s="63" t="str">
        <f>IF(E266="","",IF(E266=Trend!$D$5,COUNT($B$3:B265)+1))</f>
        <v/>
      </c>
      <c r="C266" s="63" t="str">
        <f>IF(E266="","",IF(AN266=Deviation!$E$2,COUNT($C$3:C265)+1))</f>
        <v/>
      </c>
      <c r="D266" s="7" t="str">
        <f>IF(E266&lt;&gt;"",SUBTOTAL(3,$E$4:E266),"")</f>
        <v/>
      </c>
      <c r="E266" s="16"/>
      <c r="F266" s="16"/>
      <c r="G266" s="16"/>
      <c r="H266" s="16"/>
      <c r="I266" s="16"/>
      <c r="J266" s="17"/>
      <c r="K266" s="20"/>
      <c r="L266" s="17"/>
      <c r="M266" s="16"/>
      <c r="N266" s="16"/>
      <c r="O266" s="7" t="str">
        <f t="shared" ref="O266:O329" si="68">IF(E266="","","پیش فاکتور")</f>
        <v/>
      </c>
      <c r="P266" s="17"/>
      <c r="Q266" s="17"/>
      <c r="R266" s="8" t="str">
        <f t="shared" si="63"/>
        <v/>
      </c>
      <c r="S266" s="18">
        <v>0.1</v>
      </c>
      <c r="T266" s="8" t="str">
        <f t="shared" si="64"/>
        <v/>
      </c>
      <c r="U266" s="7" t="str">
        <f t="shared" si="65"/>
        <v/>
      </c>
      <c r="V266" s="19"/>
      <c r="W266" s="16"/>
      <c r="X266" s="16"/>
      <c r="Y266" s="16"/>
      <c r="Z266" s="7" t="str">
        <f t="shared" si="56"/>
        <v/>
      </c>
      <c r="AA266" s="20"/>
      <c r="AB266" s="7" t="str">
        <f>IF(AA266="","",DATEDIF(VLOOKUP(N266,List!CK:CL,2,0),VLOOKUP(AA266,List!CK:CL,2,0),$AB$2))</f>
        <v/>
      </c>
      <c r="AC266" s="16"/>
      <c r="AD266" s="16"/>
      <c r="AE266" s="17"/>
      <c r="AF266" s="9" t="str">
        <f t="shared" si="57"/>
        <v/>
      </c>
      <c r="AG266" s="16"/>
      <c r="AH266" s="9" t="str">
        <f t="shared" si="58"/>
        <v/>
      </c>
      <c r="AI266" s="9" t="str">
        <f t="shared" si="59"/>
        <v/>
      </c>
      <c r="AJ266" s="7" t="str">
        <f>IF(E266="","",VLOOKUP(E266,Cover!AF:AG,2,0))</f>
        <v/>
      </c>
      <c r="AK266" s="32" t="str">
        <f t="shared" si="66"/>
        <v/>
      </c>
      <c r="AL266" s="178" t="str">
        <f t="shared" si="67"/>
        <v/>
      </c>
      <c r="AM266" s="178" t="str">
        <f t="shared" si="61"/>
        <v/>
      </c>
      <c r="AN266" s="178" t="str">
        <f t="shared" si="62"/>
        <v/>
      </c>
    </row>
    <row r="267" spans="1:40">
      <c r="A267" s="1" t="str">
        <f t="shared" si="60"/>
        <v/>
      </c>
      <c r="B267" s="63" t="str">
        <f>IF(E267="","",IF(E267=Trend!$D$5,COUNT($B$3:B266)+1))</f>
        <v/>
      </c>
      <c r="C267" s="63" t="str">
        <f>IF(E267="","",IF(AN267=Deviation!$E$2,COUNT($C$3:C266)+1))</f>
        <v/>
      </c>
      <c r="D267" s="7" t="str">
        <f>IF(E267&lt;&gt;"",SUBTOTAL(3,$E$4:E267),"")</f>
        <v/>
      </c>
      <c r="E267" s="16"/>
      <c r="F267" s="16"/>
      <c r="G267" s="16"/>
      <c r="H267" s="16"/>
      <c r="I267" s="16"/>
      <c r="J267" s="17"/>
      <c r="K267" s="20"/>
      <c r="L267" s="17"/>
      <c r="M267" s="16"/>
      <c r="N267" s="16"/>
      <c r="O267" s="7" t="str">
        <f t="shared" si="68"/>
        <v/>
      </c>
      <c r="P267" s="17"/>
      <c r="Q267" s="17"/>
      <c r="R267" s="8" t="str">
        <f t="shared" si="63"/>
        <v/>
      </c>
      <c r="S267" s="18">
        <v>0.1</v>
      </c>
      <c r="T267" s="8" t="str">
        <f t="shared" si="64"/>
        <v/>
      </c>
      <c r="U267" s="7" t="str">
        <f t="shared" si="65"/>
        <v/>
      </c>
      <c r="V267" s="19"/>
      <c r="W267" s="16"/>
      <c r="X267" s="16"/>
      <c r="Y267" s="16"/>
      <c r="Z267" s="7" t="str">
        <f t="shared" si="56"/>
        <v/>
      </c>
      <c r="AA267" s="20"/>
      <c r="AB267" s="7" t="str">
        <f>IF(AA267="","",DATEDIF(VLOOKUP(N267,List!CK:CL,2,0),VLOOKUP(AA267,List!CK:CL,2,0),$AB$2))</f>
        <v/>
      </c>
      <c r="AC267" s="16"/>
      <c r="AD267" s="16"/>
      <c r="AE267" s="17"/>
      <c r="AF267" s="9" t="str">
        <f t="shared" si="57"/>
        <v/>
      </c>
      <c r="AG267" s="16"/>
      <c r="AH267" s="9" t="str">
        <f t="shared" si="58"/>
        <v/>
      </c>
      <c r="AI267" s="9" t="str">
        <f t="shared" si="59"/>
        <v/>
      </c>
      <c r="AJ267" s="7" t="str">
        <f>IF(E267="","",VLOOKUP(E267,Cover!AF:AG,2,0))</f>
        <v/>
      </c>
      <c r="AK267" s="32" t="str">
        <f t="shared" si="66"/>
        <v/>
      </c>
      <c r="AL267" s="178" t="str">
        <f t="shared" si="67"/>
        <v/>
      </c>
      <c r="AM267" s="178" t="str">
        <f t="shared" si="61"/>
        <v/>
      </c>
      <c r="AN267" s="178" t="str">
        <f t="shared" si="62"/>
        <v/>
      </c>
    </row>
    <row r="268" spans="1:40">
      <c r="A268" s="1" t="str">
        <f t="shared" si="60"/>
        <v/>
      </c>
      <c r="B268" s="63" t="str">
        <f>IF(E268="","",IF(E268=Trend!$D$5,COUNT($B$3:B267)+1))</f>
        <v/>
      </c>
      <c r="C268" s="63" t="str">
        <f>IF(E268="","",IF(AN268=Deviation!$E$2,COUNT($C$3:C267)+1))</f>
        <v/>
      </c>
      <c r="D268" s="7" t="str">
        <f>IF(E268&lt;&gt;"",SUBTOTAL(3,$E$4:E268),"")</f>
        <v/>
      </c>
      <c r="E268" s="16"/>
      <c r="F268" s="16"/>
      <c r="G268" s="16"/>
      <c r="H268" s="16"/>
      <c r="I268" s="16"/>
      <c r="J268" s="17"/>
      <c r="K268" s="20"/>
      <c r="L268" s="17"/>
      <c r="M268" s="16"/>
      <c r="N268" s="16"/>
      <c r="O268" s="7" t="str">
        <f t="shared" si="68"/>
        <v/>
      </c>
      <c r="P268" s="17"/>
      <c r="Q268" s="17"/>
      <c r="R268" s="8" t="str">
        <f t="shared" si="63"/>
        <v/>
      </c>
      <c r="S268" s="18">
        <v>0.1</v>
      </c>
      <c r="T268" s="8" t="str">
        <f t="shared" si="64"/>
        <v/>
      </c>
      <c r="U268" s="7" t="str">
        <f t="shared" si="65"/>
        <v/>
      </c>
      <c r="V268" s="19"/>
      <c r="W268" s="16"/>
      <c r="X268" s="16"/>
      <c r="Y268" s="16"/>
      <c r="Z268" s="7" t="str">
        <f t="shared" si="56"/>
        <v/>
      </c>
      <c r="AA268" s="20"/>
      <c r="AB268" s="7" t="str">
        <f>IF(AA268="","",DATEDIF(VLOOKUP(N268,List!CK:CL,2,0),VLOOKUP(AA268,List!CK:CL,2,0),$AB$2))</f>
        <v/>
      </c>
      <c r="AC268" s="16"/>
      <c r="AD268" s="16"/>
      <c r="AE268" s="17"/>
      <c r="AF268" s="9" t="str">
        <f t="shared" si="57"/>
        <v/>
      </c>
      <c r="AG268" s="16"/>
      <c r="AH268" s="9" t="str">
        <f t="shared" si="58"/>
        <v/>
      </c>
      <c r="AI268" s="9" t="str">
        <f t="shared" si="59"/>
        <v/>
      </c>
      <c r="AJ268" s="7" t="str">
        <f>IF(E268="","",VLOOKUP(E268,Cover!AF:AG,2,0))</f>
        <v/>
      </c>
      <c r="AK268" s="32" t="str">
        <f t="shared" si="66"/>
        <v/>
      </c>
      <c r="AL268" s="178" t="str">
        <f t="shared" si="67"/>
        <v/>
      </c>
      <c r="AM268" s="178" t="str">
        <f t="shared" si="61"/>
        <v/>
      </c>
      <c r="AN268" s="178" t="str">
        <f t="shared" si="62"/>
        <v/>
      </c>
    </row>
    <row r="269" spans="1:40">
      <c r="A269" s="1" t="str">
        <f t="shared" si="60"/>
        <v/>
      </c>
      <c r="B269" s="63" t="str">
        <f>IF(E269="","",IF(E269=Trend!$D$5,COUNT($B$3:B268)+1))</f>
        <v/>
      </c>
      <c r="C269" s="63" t="str">
        <f>IF(E269="","",IF(AN269=Deviation!$E$2,COUNT($C$3:C268)+1))</f>
        <v/>
      </c>
      <c r="D269" s="7" t="str">
        <f>IF(E269&lt;&gt;"",SUBTOTAL(3,$E$4:E269),"")</f>
        <v/>
      </c>
      <c r="E269" s="16"/>
      <c r="F269" s="16"/>
      <c r="G269" s="16"/>
      <c r="H269" s="16"/>
      <c r="I269" s="16"/>
      <c r="J269" s="17"/>
      <c r="K269" s="20"/>
      <c r="L269" s="17"/>
      <c r="M269" s="16"/>
      <c r="N269" s="16"/>
      <c r="O269" s="7" t="str">
        <f t="shared" si="68"/>
        <v/>
      </c>
      <c r="P269" s="17"/>
      <c r="Q269" s="17"/>
      <c r="R269" s="8" t="str">
        <f t="shared" si="63"/>
        <v/>
      </c>
      <c r="S269" s="18">
        <v>0.1</v>
      </c>
      <c r="T269" s="8" t="str">
        <f t="shared" si="64"/>
        <v/>
      </c>
      <c r="U269" s="7" t="str">
        <f t="shared" si="65"/>
        <v/>
      </c>
      <c r="V269" s="19"/>
      <c r="W269" s="16"/>
      <c r="X269" s="16"/>
      <c r="Y269" s="16"/>
      <c r="Z269" s="7" t="str">
        <f t="shared" si="56"/>
        <v/>
      </c>
      <c r="AA269" s="20"/>
      <c r="AB269" s="7" t="str">
        <f>IF(AA269="","",DATEDIF(VLOOKUP(N269,List!CK:CL,2,0),VLOOKUP(AA269,List!CK:CL,2,0),$AB$2))</f>
        <v/>
      </c>
      <c r="AC269" s="16"/>
      <c r="AD269" s="16"/>
      <c r="AE269" s="17"/>
      <c r="AF269" s="9" t="str">
        <f t="shared" si="57"/>
        <v/>
      </c>
      <c r="AG269" s="16"/>
      <c r="AH269" s="9" t="str">
        <f t="shared" si="58"/>
        <v/>
      </c>
      <c r="AI269" s="9" t="str">
        <f t="shared" si="59"/>
        <v/>
      </c>
      <c r="AJ269" s="7" t="str">
        <f>IF(E269="","",VLOOKUP(E269,Cover!AF:AG,2,0))</f>
        <v/>
      </c>
      <c r="AK269" s="32" t="str">
        <f t="shared" si="66"/>
        <v/>
      </c>
      <c r="AL269" s="178" t="str">
        <f t="shared" si="67"/>
        <v/>
      </c>
      <c r="AM269" s="178" t="str">
        <f t="shared" si="61"/>
        <v/>
      </c>
      <c r="AN269" s="178" t="str">
        <f t="shared" si="62"/>
        <v/>
      </c>
    </row>
    <row r="270" spans="1:40">
      <c r="A270" s="1" t="str">
        <f t="shared" si="60"/>
        <v/>
      </c>
      <c r="B270" s="63" t="str">
        <f>IF(E270="","",IF(E270=Trend!$D$5,COUNT($B$3:B269)+1))</f>
        <v/>
      </c>
      <c r="C270" s="63" t="str">
        <f>IF(E270="","",IF(AN270=Deviation!$E$2,COUNT($C$3:C269)+1))</f>
        <v/>
      </c>
      <c r="D270" s="7" t="str">
        <f>IF(E270&lt;&gt;"",SUBTOTAL(3,$E$4:E270),"")</f>
        <v/>
      </c>
      <c r="E270" s="16"/>
      <c r="F270" s="16"/>
      <c r="G270" s="16"/>
      <c r="H270" s="16"/>
      <c r="I270" s="16"/>
      <c r="J270" s="17"/>
      <c r="K270" s="20"/>
      <c r="L270" s="17"/>
      <c r="M270" s="16"/>
      <c r="N270" s="16"/>
      <c r="O270" s="7" t="str">
        <f t="shared" si="68"/>
        <v/>
      </c>
      <c r="P270" s="17"/>
      <c r="Q270" s="17"/>
      <c r="R270" s="8" t="str">
        <f t="shared" si="63"/>
        <v/>
      </c>
      <c r="S270" s="18">
        <v>0.1</v>
      </c>
      <c r="T270" s="8" t="str">
        <f t="shared" si="64"/>
        <v/>
      </c>
      <c r="U270" s="7" t="str">
        <f t="shared" si="65"/>
        <v/>
      </c>
      <c r="V270" s="19"/>
      <c r="W270" s="16"/>
      <c r="X270" s="16"/>
      <c r="Y270" s="16"/>
      <c r="Z270" s="7" t="str">
        <f t="shared" si="56"/>
        <v/>
      </c>
      <c r="AA270" s="20"/>
      <c r="AB270" s="7" t="str">
        <f>IF(AA270="","",DATEDIF(VLOOKUP(N270,List!CK:CL,2,0),VLOOKUP(AA270,List!CK:CL,2,0),$AB$2))</f>
        <v/>
      </c>
      <c r="AC270" s="16"/>
      <c r="AD270" s="16"/>
      <c r="AE270" s="17"/>
      <c r="AF270" s="9" t="str">
        <f t="shared" si="57"/>
        <v/>
      </c>
      <c r="AG270" s="16"/>
      <c r="AH270" s="9" t="str">
        <f t="shared" si="58"/>
        <v/>
      </c>
      <c r="AI270" s="9" t="str">
        <f t="shared" si="59"/>
        <v/>
      </c>
      <c r="AJ270" s="7" t="str">
        <f>IF(E270="","",VLOOKUP(E270,Cover!AF:AG,2,0))</f>
        <v/>
      </c>
      <c r="AK270" s="32" t="str">
        <f t="shared" si="66"/>
        <v/>
      </c>
      <c r="AL270" s="178" t="str">
        <f t="shared" si="67"/>
        <v/>
      </c>
      <c r="AM270" s="178" t="str">
        <f t="shared" si="61"/>
        <v/>
      </c>
      <c r="AN270" s="178" t="str">
        <f t="shared" si="62"/>
        <v/>
      </c>
    </row>
    <row r="271" spans="1:40">
      <c r="A271" s="1" t="str">
        <f t="shared" si="60"/>
        <v/>
      </c>
      <c r="B271" s="63" t="str">
        <f>IF(E271="","",IF(E271=Trend!$D$5,COUNT($B$3:B270)+1))</f>
        <v/>
      </c>
      <c r="C271" s="63" t="str">
        <f>IF(E271="","",IF(AN271=Deviation!$E$2,COUNT($C$3:C270)+1))</f>
        <v/>
      </c>
      <c r="D271" s="7" t="str">
        <f>IF(E271&lt;&gt;"",SUBTOTAL(3,$E$4:E271),"")</f>
        <v/>
      </c>
      <c r="E271" s="16"/>
      <c r="F271" s="16"/>
      <c r="G271" s="16"/>
      <c r="H271" s="16"/>
      <c r="I271" s="16"/>
      <c r="J271" s="17"/>
      <c r="K271" s="20"/>
      <c r="L271" s="17"/>
      <c r="M271" s="16"/>
      <c r="N271" s="16"/>
      <c r="O271" s="7" t="str">
        <f t="shared" si="68"/>
        <v/>
      </c>
      <c r="P271" s="17"/>
      <c r="Q271" s="17"/>
      <c r="R271" s="8" t="str">
        <f t="shared" si="63"/>
        <v/>
      </c>
      <c r="S271" s="18">
        <v>0.1</v>
      </c>
      <c r="T271" s="8" t="str">
        <f t="shared" si="64"/>
        <v/>
      </c>
      <c r="U271" s="7" t="str">
        <f t="shared" si="65"/>
        <v/>
      </c>
      <c r="V271" s="19"/>
      <c r="W271" s="16"/>
      <c r="X271" s="16"/>
      <c r="Y271" s="16"/>
      <c r="Z271" s="7" t="str">
        <f t="shared" si="56"/>
        <v/>
      </c>
      <c r="AA271" s="20"/>
      <c r="AB271" s="7" t="str">
        <f>IF(AA271="","",DATEDIF(VLOOKUP(N271,List!CK:CL,2,0),VLOOKUP(AA271,List!CK:CL,2,0),$AB$2))</f>
        <v/>
      </c>
      <c r="AC271" s="16"/>
      <c r="AD271" s="16"/>
      <c r="AE271" s="17"/>
      <c r="AF271" s="9" t="str">
        <f t="shared" si="57"/>
        <v/>
      </c>
      <c r="AG271" s="16"/>
      <c r="AH271" s="9" t="str">
        <f t="shared" si="58"/>
        <v/>
      </c>
      <c r="AI271" s="9" t="str">
        <f t="shared" si="59"/>
        <v/>
      </c>
      <c r="AJ271" s="7" t="str">
        <f>IF(E271="","",VLOOKUP(E271,Cover!AF:AG,2,0))</f>
        <v/>
      </c>
      <c r="AK271" s="32" t="str">
        <f t="shared" si="66"/>
        <v/>
      </c>
      <c r="AL271" s="178" t="str">
        <f t="shared" si="67"/>
        <v/>
      </c>
      <c r="AM271" s="178" t="str">
        <f t="shared" si="61"/>
        <v/>
      </c>
      <c r="AN271" s="178" t="str">
        <f t="shared" si="62"/>
        <v/>
      </c>
    </row>
    <row r="272" spans="1:40">
      <c r="A272" s="1" t="str">
        <f t="shared" si="60"/>
        <v/>
      </c>
      <c r="B272" s="63" t="str">
        <f>IF(E272="","",IF(E272=Trend!$D$5,COUNT($B$3:B271)+1))</f>
        <v/>
      </c>
      <c r="C272" s="63" t="str">
        <f>IF(E272="","",IF(AN272=Deviation!$E$2,COUNT($C$3:C271)+1))</f>
        <v/>
      </c>
      <c r="D272" s="7" t="str">
        <f>IF(E272&lt;&gt;"",SUBTOTAL(3,$E$4:E272),"")</f>
        <v/>
      </c>
      <c r="E272" s="16"/>
      <c r="F272" s="16"/>
      <c r="G272" s="16"/>
      <c r="H272" s="16"/>
      <c r="I272" s="16"/>
      <c r="J272" s="17"/>
      <c r="K272" s="20"/>
      <c r="L272" s="17"/>
      <c r="M272" s="16"/>
      <c r="N272" s="16"/>
      <c r="O272" s="7" t="str">
        <f t="shared" si="68"/>
        <v/>
      </c>
      <c r="P272" s="17"/>
      <c r="Q272" s="17"/>
      <c r="R272" s="8" t="str">
        <f t="shared" si="63"/>
        <v/>
      </c>
      <c r="S272" s="18">
        <v>0.1</v>
      </c>
      <c r="T272" s="8" t="str">
        <f t="shared" si="64"/>
        <v/>
      </c>
      <c r="U272" s="7" t="str">
        <f t="shared" si="65"/>
        <v/>
      </c>
      <c r="V272" s="19"/>
      <c r="W272" s="16"/>
      <c r="X272" s="16"/>
      <c r="Y272" s="16"/>
      <c r="Z272" s="7" t="str">
        <f t="shared" si="56"/>
        <v/>
      </c>
      <c r="AA272" s="20"/>
      <c r="AB272" s="7" t="str">
        <f>IF(AA272="","",DATEDIF(VLOOKUP(N272,List!CK:CL,2,0),VLOOKUP(AA272,List!CK:CL,2,0),$AB$2))</f>
        <v/>
      </c>
      <c r="AC272" s="16"/>
      <c r="AD272" s="16"/>
      <c r="AE272" s="17"/>
      <c r="AF272" s="9" t="str">
        <f t="shared" si="57"/>
        <v/>
      </c>
      <c r="AG272" s="16"/>
      <c r="AH272" s="9" t="str">
        <f t="shared" si="58"/>
        <v/>
      </c>
      <c r="AI272" s="9" t="str">
        <f t="shared" si="59"/>
        <v/>
      </c>
      <c r="AJ272" s="7" t="str">
        <f>IF(E272="","",VLOOKUP(E272,Cover!AF:AG,2,0))</f>
        <v/>
      </c>
      <c r="AK272" s="32" t="str">
        <f t="shared" si="66"/>
        <v/>
      </c>
      <c r="AL272" s="178" t="str">
        <f t="shared" si="67"/>
        <v/>
      </c>
      <c r="AM272" s="178" t="str">
        <f t="shared" si="61"/>
        <v/>
      </c>
      <c r="AN272" s="178" t="str">
        <f t="shared" si="62"/>
        <v/>
      </c>
    </row>
    <row r="273" spans="1:40">
      <c r="A273" s="1" t="str">
        <f t="shared" si="60"/>
        <v/>
      </c>
      <c r="B273" s="63" t="str">
        <f>IF(E273="","",IF(E273=Trend!$D$5,COUNT($B$3:B272)+1))</f>
        <v/>
      </c>
      <c r="C273" s="63" t="str">
        <f>IF(E273="","",IF(AN273=Deviation!$E$2,COUNT($C$3:C272)+1))</f>
        <v/>
      </c>
      <c r="D273" s="7" t="str">
        <f>IF(E273&lt;&gt;"",SUBTOTAL(3,$E$4:E273),"")</f>
        <v/>
      </c>
      <c r="E273" s="16"/>
      <c r="F273" s="16"/>
      <c r="G273" s="16"/>
      <c r="H273" s="16"/>
      <c r="I273" s="16"/>
      <c r="J273" s="17"/>
      <c r="K273" s="20"/>
      <c r="L273" s="17"/>
      <c r="M273" s="16"/>
      <c r="N273" s="16"/>
      <c r="O273" s="7" t="str">
        <f t="shared" si="68"/>
        <v/>
      </c>
      <c r="P273" s="17"/>
      <c r="Q273" s="17"/>
      <c r="R273" s="8" t="str">
        <f t="shared" si="63"/>
        <v/>
      </c>
      <c r="S273" s="18">
        <v>0.1</v>
      </c>
      <c r="T273" s="8" t="str">
        <f t="shared" si="64"/>
        <v/>
      </c>
      <c r="U273" s="7" t="str">
        <f t="shared" si="65"/>
        <v/>
      </c>
      <c r="V273" s="19"/>
      <c r="W273" s="16"/>
      <c r="X273" s="16"/>
      <c r="Y273" s="16"/>
      <c r="Z273" s="7" t="str">
        <f t="shared" si="56"/>
        <v/>
      </c>
      <c r="AA273" s="20"/>
      <c r="AB273" s="7" t="str">
        <f>IF(AA273="","",DATEDIF(VLOOKUP(N273,List!CK:CL,2,0),VLOOKUP(AA273,List!CK:CL,2,0),$AB$2))</f>
        <v/>
      </c>
      <c r="AC273" s="16"/>
      <c r="AD273" s="16"/>
      <c r="AE273" s="17"/>
      <c r="AF273" s="9" t="str">
        <f t="shared" si="57"/>
        <v/>
      </c>
      <c r="AG273" s="16"/>
      <c r="AH273" s="9" t="str">
        <f t="shared" si="58"/>
        <v/>
      </c>
      <c r="AI273" s="9" t="str">
        <f t="shared" si="59"/>
        <v/>
      </c>
      <c r="AJ273" s="7" t="str">
        <f>IF(E273="","",VLOOKUP(E273,Cover!AF:AG,2,0))</f>
        <v/>
      </c>
      <c r="AK273" s="32" t="str">
        <f t="shared" si="66"/>
        <v/>
      </c>
      <c r="AL273" s="178" t="str">
        <f t="shared" si="67"/>
        <v/>
      </c>
      <c r="AM273" s="178" t="str">
        <f t="shared" si="61"/>
        <v/>
      </c>
      <c r="AN273" s="178" t="str">
        <f t="shared" si="62"/>
        <v/>
      </c>
    </row>
    <row r="274" spans="1:40">
      <c r="A274" s="1" t="str">
        <f t="shared" si="60"/>
        <v/>
      </c>
      <c r="B274" s="63" t="str">
        <f>IF(E274="","",IF(E274=Trend!$D$5,COUNT($B$3:B273)+1))</f>
        <v/>
      </c>
      <c r="C274" s="63" t="str">
        <f>IF(E274="","",IF(AN274=Deviation!$E$2,COUNT($C$3:C273)+1))</f>
        <v/>
      </c>
      <c r="D274" s="7" t="str">
        <f>IF(E274&lt;&gt;"",SUBTOTAL(3,$E$4:E274),"")</f>
        <v/>
      </c>
      <c r="E274" s="16"/>
      <c r="F274" s="16"/>
      <c r="G274" s="16"/>
      <c r="H274" s="16"/>
      <c r="I274" s="16"/>
      <c r="J274" s="17"/>
      <c r="K274" s="20"/>
      <c r="L274" s="17"/>
      <c r="M274" s="16"/>
      <c r="N274" s="16"/>
      <c r="O274" s="7" t="str">
        <f t="shared" si="68"/>
        <v/>
      </c>
      <c r="P274" s="17"/>
      <c r="Q274" s="17"/>
      <c r="R274" s="8" t="str">
        <f t="shared" si="63"/>
        <v/>
      </c>
      <c r="S274" s="18">
        <v>0.1</v>
      </c>
      <c r="T274" s="8" t="str">
        <f t="shared" si="64"/>
        <v/>
      </c>
      <c r="U274" s="7" t="str">
        <f t="shared" si="65"/>
        <v/>
      </c>
      <c r="V274" s="19"/>
      <c r="W274" s="16"/>
      <c r="X274" s="16"/>
      <c r="Y274" s="16"/>
      <c r="Z274" s="7" t="str">
        <f t="shared" si="56"/>
        <v/>
      </c>
      <c r="AA274" s="20"/>
      <c r="AB274" s="7" t="str">
        <f>IF(AA274="","",DATEDIF(VLOOKUP(N274,List!CK:CL,2,0),VLOOKUP(AA274,List!CK:CL,2,0),$AB$2))</f>
        <v/>
      </c>
      <c r="AC274" s="16"/>
      <c r="AD274" s="16"/>
      <c r="AE274" s="17"/>
      <c r="AF274" s="9" t="str">
        <f t="shared" si="57"/>
        <v/>
      </c>
      <c r="AG274" s="16"/>
      <c r="AH274" s="9" t="str">
        <f t="shared" si="58"/>
        <v/>
      </c>
      <c r="AI274" s="9" t="str">
        <f t="shared" si="59"/>
        <v/>
      </c>
      <c r="AJ274" s="7" t="str">
        <f>IF(E274="","",VLOOKUP(E274,Cover!AF:AG,2,0))</f>
        <v/>
      </c>
      <c r="AK274" s="32" t="str">
        <f t="shared" si="66"/>
        <v/>
      </c>
      <c r="AL274" s="178" t="str">
        <f t="shared" si="67"/>
        <v/>
      </c>
      <c r="AM274" s="178" t="str">
        <f t="shared" si="61"/>
        <v/>
      </c>
      <c r="AN274" s="178" t="str">
        <f t="shared" si="62"/>
        <v/>
      </c>
    </row>
    <row r="275" spans="1:40">
      <c r="A275" s="1" t="str">
        <f t="shared" si="60"/>
        <v/>
      </c>
      <c r="B275" s="63" t="str">
        <f>IF(E275="","",IF(E275=Trend!$D$5,COUNT($B$3:B274)+1))</f>
        <v/>
      </c>
      <c r="C275" s="63" t="str">
        <f>IF(E275="","",IF(AN275=Deviation!$E$2,COUNT($C$3:C274)+1))</f>
        <v/>
      </c>
      <c r="D275" s="7" t="str">
        <f>IF(E275&lt;&gt;"",SUBTOTAL(3,$E$4:E275),"")</f>
        <v/>
      </c>
      <c r="E275" s="16"/>
      <c r="F275" s="16"/>
      <c r="G275" s="16"/>
      <c r="H275" s="16"/>
      <c r="I275" s="16"/>
      <c r="J275" s="17"/>
      <c r="K275" s="20"/>
      <c r="L275" s="17"/>
      <c r="M275" s="16"/>
      <c r="N275" s="16"/>
      <c r="O275" s="7" t="str">
        <f t="shared" si="68"/>
        <v/>
      </c>
      <c r="P275" s="17"/>
      <c r="Q275" s="17"/>
      <c r="R275" s="8" t="str">
        <f t="shared" si="63"/>
        <v/>
      </c>
      <c r="S275" s="18">
        <v>0.1</v>
      </c>
      <c r="T275" s="8" t="str">
        <f t="shared" si="64"/>
        <v/>
      </c>
      <c r="U275" s="7" t="str">
        <f t="shared" si="65"/>
        <v/>
      </c>
      <c r="V275" s="19"/>
      <c r="W275" s="16"/>
      <c r="X275" s="16"/>
      <c r="Y275" s="16"/>
      <c r="Z275" s="7" t="str">
        <f t="shared" si="56"/>
        <v/>
      </c>
      <c r="AA275" s="20"/>
      <c r="AB275" s="7" t="str">
        <f>IF(AA275="","",DATEDIF(VLOOKUP(N275,List!CK:CL,2,0),VLOOKUP(AA275,List!CK:CL,2,0),$AB$2))</f>
        <v/>
      </c>
      <c r="AC275" s="16"/>
      <c r="AD275" s="16"/>
      <c r="AE275" s="17"/>
      <c r="AF275" s="9" t="str">
        <f t="shared" si="57"/>
        <v/>
      </c>
      <c r="AG275" s="16"/>
      <c r="AH275" s="9" t="str">
        <f t="shared" si="58"/>
        <v/>
      </c>
      <c r="AI275" s="9" t="str">
        <f t="shared" si="59"/>
        <v/>
      </c>
      <c r="AJ275" s="7" t="str">
        <f>IF(E275="","",VLOOKUP(E275,Cover!AF:AG,2,0))</f>
        <v/>
      </c>
      <c r="AK275" s="32" t="str">
        <f t="shared" si="66"/>
        <v/>
      </c>
      <c r="AL275" s="178" t="str">
        <f t="shared" si="67"/>
        <v/>
      </c>
      <c r="AM275" s="178" t="str">
        <f t="shared" si="61"/>
        <v/>
      </c>
      <c r="AN275" s="178" t="str">
        <f t="shared" si="62"/>
        <v/>
      </c>
    </row>
    <row r="276" spans="1:40">
      <c r="A276" s="1" t="str">
        <f t="shared" si="60"/>
        <v/>
      </c>
      <c r="B276" s="63" t="str">
        <f>IF(E276="","",IF(E276=Trend!$D$5,COUNT($B$3:B275)+1))</f>
        <v/>
      </c>
      <c r="C276" s="63" t="str">
        <f>IF(E276="","",IF(AN276=Deviation!$E$2,COUNT($C$3:C275)+1))</f>
        <v/>
      </c>
      <c r="D276" s="7" t="str">
        <f>IF(E276&lt;&gt;"",SUBTOTAL(3,$E$4:E276),"")</f>
        <v/>
      </c>
      <c r="E276" s="16"/>
      <c r="F276" s="16"/>
      <c r="G276" s="16"/>
      <c r="H276" s="16"/>
      <c r="I276" s="16"/>
      <c r="J276" s="17"/>
      <c r="K276" s="20"/>
      <c r="L276" s="17"/>
      <c r="M276" s="16"/>
      <c r="N276" s="16"/>
      <c r="O276" s="7" t="str">
        <f t="shared" si="68"/>
        <v/>
      </c>
      <c r="P276" s="17"/>
      <c r="Q276" s="17"/>
      <c r="R276" s="8" t="str">
        <f t="shared" si="63"/>
        <v/>
      </c>
      <c r="S276" s="18">
        <v>0.1</v>
      </c>
      <c r="T276" s="8" t="str">
        <f t="shared" si="64"/>
        <v/>
      </c>
      <c r="U276" s="7" t="str">
        <f t="shared" si="65"/>
        <v/>
      </c>
      <c r="V276" s="19"/>
      <c r="W276" s="16"/>
      <c r="X276" s="16"/>
      <c r="Y276" s="16"/>
      <c r="Z276" s="7" t="str">
        <f t="shared" si="56"/>
        <v/>
      </c>
      <c r="AA276" s="20"/>
      <c r="AB276" s="7" t="str">
        <f>IF(AA276="","",DATEDIF(VLOOKUP(N276,List!CK:CL,2,0),VLOOKUP(AA276,List!CK:CL,2,0),$AB$2))</f>
        <v/>
      </c>
      <c r="AC276" s="16"/>
      <c r="AD276" s="16"/>
      <c r="AE276" s="17"/>
      <c r="AF276" s="9" t="str">
        <f t="shared" si="57"/>
        <v/>
      </c>
      <c r="AG276" s="16"/>
      <c r="AH276" s="9" t="str">
        <f t="shared" si="58"/>
        <v/>
      </c>
      <c r="AI276" s="9" t="str">
        <f t="shared" si="59"/>
        <v/>
      </c>
      <c r="AJ276" s="7" t="str">
        <f>IF(E276="","",VLOOKUP(E276,Cover!AF:AG,2,0))</f>
        <v/>
      </c>
      <c r="AK276" s="32" t="str">
        <f t="shared" si="66"/>
        <v/>
      </c>
      <c r="AL276" s="178" t="str">
        <f t="shared" si="67"/>
        <v/>
      </c>
      <c r="AM276" s="178" t="str">
        <f t="shared" si="61"/>
        <v/>
      </c>
      <c r="AN276" s="178" t="str">
        <f t="shared" si="62"/>
        <v/>
      </c>
    </row>
    <row r="277" spans="1:40">
      <c r="A277" s="1" t="str">
        <f t="shared" si="60"/>
        <v/>
      </c>
      <c r="B277" s="63" t="str">
        <f>IF(E277="","",IF(E277=Trend!$D$5,COUNT($B$3:B276)+1))</f>
        <v/>
      </c>
      <c r="C277" s="63" t="str">
        <f>IF(E277="","",IF(AN277=Deviation!$E$2,COUNT($C$3:C276)+1))</f>
        <v/>
      </c>
      <c r="D277" s="7" t="str">
        <f>IF(E277&lt;&gt;"",SUBTOTAL(3,$E$4:E277),"")</f>
        <v/>
      </c>
      <c r="E277" s="16"/>
      <c r="F277" s="16"/>
      <c r="G277" s="16"/>
      <c r="H277" s="16"/>
      <c r="I277" s="16"/>
      <c r="J277" s="17"/>
      <c r="K277" s="20"/>
      <c r="L277" s="17"/>
      <c r="M277" s="16"/>
      <c r="N277" s="16"/>
      <c r="O277" s="7" t="str">
        <f t="shared" si="68"/>
        <v/>
      </c>
      <c r="P277" s="17"/>
      <c r="Q277" s="17"/>
      <c r="R277" s="8" t="str">
        <f t="shared" si="63"/>
        <v/>
      </c>
      <c r="S277" s="18">
        <v>0.1</v>
      </c>
      <c r="T277" s="8" t="str">
        <f t="shared" si="64"/>
        <v/>
      </c>
      <c r="U277" s="7" t="str">
        <f t="shared" si="65"/>
        <v/>
      </c>
      <c r="V277" s="19"/>
      <c r="W277" s="16"/>
      <c r="X277" s="16"/>
      <c r="Y277" s="16"/>
      <c r="Z277" s="7" t="str">
        <f t="shared" si="56"/>
        <v/>
      </c>
      <c r="AA277" s="20"/>
      <c r="AB277" s="7" t="str">
        <f>IF(AA277="","",DATEDIF(VLOOKUP(N277,List!CK:CL,2,0),VLOOKUP(AA277,List!CK:CL,2,0),$AB$2))</f>
        <v/>
      </c>
      <c r="AC277" s="16"/>
      <c r="AD277" s="16"/>
      <c r="AE277" s="17"/>
      <c r="AF277" s="9" t="str">
        <f t="shared" si="57"/>
        <v/>
      </c>
      <c r="AG277" s="16"/>
      <c r="AH277" s="9" t="str">
        <f t="shared" si="58"/>
        <v/>
      </c>
      <c r="AI277" s="9" t="str">
        <f t="shared" si="59"/>
        <v/>
      </c>
      <c r="AJ277" s="7" t="str">
        <f>IF(E277="","",VLOOKUP(E277,Cover!AF:AG,2,0))</f>
        <v/>
      </c>
      <c r="AK277" s="32" t="str">
        <f t="shared" si="66"/>
        <v/>
      </c>
      <c r="AL277" s="178" t="str">
        <f t="shared" si="67"/>
        <v/>
      </c>
      <c r="AM277" s="178" t="str">
        <f t="shared" si="61"/>
        <v/>
      </c>
      <c r="AN277" s="178" t="str">
        <f t="shared" si="62"/>
        <v/>
      </c>
    </row>
    <row r="278" spans="1:40">
      <c r="A278" s="1" t="str">
        <f t="shared" si="60"/>
        <v/>
      </c>
      <c r="B278" s="63" t="str">
        <f>IF(E278="","",IF(E278=Trend!$D$5,COUNT($B$3:B277)+1))</f>
        <v/>
      </c>
      <c r="C278" s="63" t="str">
        <f>IF(E278="","",IF(AN278=Deviation!$E$2,COUNT($C$3:C277)+1))</f>
        <v/>
      </c>
      <c r="D278" s="7" t="str">
        <f>IF(E278&lt;&gt;"",SUBTOTAL(3,$E$4:E278),"")</f>
        <v/>
      </c>
      <c r="E278" s="16"/>
      <c r="F278" s="16"/>
      <c r="G278" s="16"/>
      <c r="H278" s="16"/>
      <c r="I278" s="16"/>
      <c r="J278" s="17"/>
      <c r="K278" s="20"/>
      <c r="L278" s="17"/>
      <c r="M278" s="16"/>
      <c r="N278" s="16"/>
      <c r="O278" s="7" t="str">
        <f t="shared" si="68"/>
        <v/>
      </c>
      <c r="P278" s="17"/>
      <c r="Q278" s="17"/>
      <c r="R278" s="8" t="str">
        <f t="shared" si="63"/>
        <v/>
      </c>
      <c r="S278" s="18">
        <v>0.1</v>
      </c>
      <c r="T278" s="8" t="str">
        <f t="shared" si="64"/>
        <v/>
      </c>
      <c r="U278" s="7" t="str">
        <f t="shared" si="65"/>
        <v/>
      </c>
      <c r="V278" s="19"/>
      <c r="W278" s="16"/>
      <c r="X278" s="16"/>
      <c r="Y278" s="16"/>
      <c r="Z278" s="7" t="str">
        <f t="shared" si="56"/>
        <v/>
      </c>
      <c r="AA278" s="20"/>
      <c r="AB278" s="7" t="str">
        <f>IF(AA278="","",DATEDIF(VLOOKUP(N278,List!CK:CL,2,0),VLOOKUP(AA278,List!CK:CL,2,0),$AB$2))</f>
        <v/>
      </c>
      <c r="AC278" s="16"/>
      <c r="AD278" s="16"/>
      <c r="AE278" s="17"/>
      <c r="AF278" s="9" t="str">
        <f t="shared" si="57"/>
        <v/>
      </c>
      <c r="AG278" s="16"/>
      <c r="AH278" s="9" t="str">
        <f t="shared" si="58"/>
        <v/>
      </c>
      <c r="AI278" s="9" t="str">
        <f t="shared" si="59"/>
        <v/>
      </c>
      <c r="AJ278" s="7" t="str">
        <f>IF(E278="","",VLOOKUP(E278,Cover!AF:AG,2,0))</f>
        <v/>
      </c>
      <c r="AK278" s="32" t="str">
        <f t="shared" si="66"/>
        <v/>
      </c>
      <c r="AL278" s="178" t="str">
        <f t="shared" si="67"/>
        <v/>
      </c>
      <c r="AM278" s="178" t="str">
        <f t="shared" si="61"/>
        <v/>
      </c>
      <c r="AN278" s="178" t="str">
        <f t="shared" si="62"/>
        <v/>
      </c>
    </row>
    <row r="279" spans="1:40">
      <c r="A279" s="1" t="str">
        <f t="shared" si="60"/>
        <v/>
      </c>
      <c r="B279" s="63" t="str">
        <f>IF(E279="","",IF(E279=Trend!$D$5,COUNT($B$3:B278)+1))</f>
        <v/>
      </c>
      <c r="C279" s="63" t="str">
        <f>IF(E279="","",IF(AN279=Deviation!$E$2,COUNT($C$3:C278)+1))</f>
        <v/>
      </c>
      <c r="D279" s="7" t="str">
        <f>IF(E279&lt;&gt;"",SUBTOTAL(3,$E$4:E279),"")</f>
        <v/>
      </c>
      <c r="E279" s="16"/>
      <c r="F279" s="16"/>
      <c r="G279" s="16"/>
      <c r="H279" s="16"/>
      <c r="I279" s="16"/>
      <c r="J279" s="17"/>
      <c r="K279" s="20"/>
      <c r="L279" s="17"/>
      <c r="M279" s="16"/>
      <c r="N279" s="16"/>
      <c r="O279" s="7" t="str">
        <f t="shared" si="68"/>
        <v/>
      </c>
      <c r="P279" s="17"/>
      <c r="Q279" s="17"/>
      <c r="R279" s="8" t="str">
        <f t="shared" si="63"/>
        <v/>
      </c>
      <c r="S279" s="18">
        <v>0.1</v>
      </c>
      <c r="T279" s="8" t="str">
        <f t="shared" si="64"/>
        <v/>
      </c>
      <c r="U279" s="7" t="str">
        <f t="shared" si="65"/>
        <v/>
      </c>
      <c r="V279" s="19"/>
      <c r="W279" s="16"/>
      <c r="X279" s="16"/>
      <c r="Y279" s="16"/>
      <c r="Z279" s="7" t="str">
        <f t="shared" si="56"/>
        <v/>
      </c>
      <c r="AA279" s="20"/>
      <c r="AB279" s="7" t="str">
        <f>IF(AA279="","",DATEDIF(VLOOKUP(N279,List!CK:CL,2,0),VLOOKUP(AA279,List!CK:CL,2,0),$AB$2))</f>
        <v/>
      </c>
      <c r="AC279" s="16"/>
      <c r="AD279" s="16"/>
      <c r="AE279" s="17"/>
      <c r="AF279" s="9" t="str">
        <f t="shared" si="57"/>
        <v/>
      </c>
      <c r="AG279" s="16"/>
      <c r="AH279" s="9" t="str">
        <f t="shared" si="58"/>
        <v/>
      </c>
      <c r="AI279" s="9" t="str">
        <f t="shared" si="59"/>
        <v/>
      </c>
      <c r="AJ279" s="7" t="str">
        <f>IF(E279="","",VLOOKUP(E279,Cover!AF:AG,2,0))</f>
        <v/>
      </c>
      <c r="AK279" s="32" t="str">
        <f t="shared" si="66"/>
        <v/>
      </c>
      <c r="AL279" s="178" t="str">
        <f t="shared" si="67"/>
        <v/>
      </c>
      <c r="AM279" s="178" t="str">
        <f t="shared" si="61"/>
        <v/>
      </c>
      <c r="AN279" s="178" t="str">
        <f t="shared" si="62"/>
        <v/>
      </c>
    </row>
    <row r="280" spans="1:40">
      <c r="A280" s="1" t="str">
        <f t="shared" si="60"/>
        <v/>
      </c>
      <c r="B280" s="63" t="str">
        <f>IF(E280="","",IF(E280=Trend!$D$5,COUNT($B$3:B279)+1))</f>
        <v/>
      </c>
      <c r="C280" s="63" t="str">
        <f>IF(E280="","",IF(AN280=Deviation!$E$2,COUNT($C$3:C279)+1))</f>
        <v/>
      </c>
      <c r="D280" s="7" t="str">
        <f>IF(E280&lt;&gt;"",SUBTOTAL(3,$E$4:E280),"")</f>
        <v/>
      </c>
      <c r="E280" s="16"/>
      <c r="F280" s="16"/>
      <c r="G280" s="16"/>
      <c r="H280" s="16"/>
      <c r="I280" s="16"/>
      <c r="J280" s="17"/>
      <c r="K280" s="20"/>
      <c r="L280" s="17"/>
      <c r="M280" s="16"/>
      <c r="N280" s="16"/>
      <c r="O280" s="7" t="str">
        <f t="shared" si="68"/>
        <v/>
      </c>
      <c r="P280" s="17"/>
      <c r="Q280" s="17"/>
      <c r="R280" s="8" t="str">
        <f t="shared" si="63"/>
        <v/>
      </c>
      <c r="S280" s="18">
        <v>0.1</v>
      </c>
      <c r="T280" s="8" t="str">
        <f t="shared" si="64"/>
        <v/>
      </c>
      <c r="U280" s="7" t="str">
        <f t="shared" si="65"/>
        <v/>
      </c>
      <c r="V280" s="19"/>
      <c r="W280" s="16"/>
      <c r="X280" s="16"/>
      <c r="Y280" s="16"/>
      <c r="Z280" s="7" t="str">
        <f t="shared" si="56"/>
        <v/>
      </c>
      <c r="AA280" s="20"/>
      <c r="AB280" s="7" t="str">
        <f>IF(AA280="","",DATEDIF(VLOOKUP(N280,List!CK:CL,2,0),VLOOKUP(AA280,List!CK:CL,2,0),$AB$2))</f>
        <v/>
      </c>
      <c r="AC280" s="16"/>
      <c r="AD280" s="16"/>
      <c r="AE280" s="17"/>
      <c r="AF280" s="9" t="str">
        <f t="shared" si="57"/>
        <v/>
      </c>
      <c r="AG280" s="16"/>
      <c r="AH280" s="9" t="str">
        <f t="shared" si="58"/>
        <v/>
      </c>
      <c r="AI280" s="9" t="str">
        <f t="shared" si="59"/>
        <v/>
      </c>
      <c r="AJ280" s="7" t="str">
        <f>IF(E280="","",VLOOKUP(E280,Cover!AF:AG,2,0))</f>
        <v/>
      </c>
      <c r="AK280" s="32" t="str">
        <f t="shared" si="66"/>
        <v/>
      </c>
      <c r="AL280" s="178" t="str">
        <f t="shared" si="67"/>
        <v/>
      </c>
      <c r="AM280" s="178" t="str">
        <f t="shared" si="61"/>
        <v/>
      </c>
      <c r="AN280" s="178" t="str">
        <f t="shared" si="62"/>
        <v/>
      </c>
    </row>
    <row r="281" spans="1:40">
      <c r="A281" s="1" t="str">
        <f t="shared" si="60"/>
        <v/>
      </c>
      <c r="B281" s="63" t="str">
        <f>IF(E281="","",IF(E281=Trend!$D$5,COUNT($B$3:B280)+1))</f>
        <v/>
      </c>
      <c r="C281" s="63" t="str">
        <f>IF(E281="","",IF(AN281=Deviation!$E$2,COUNT($C$3:C280)+1))</f>
        <v/>
      </c>
      <c r="D281" s="7" t="str">
        <f>IF(E281&lt;&gt;"",SUBTOTAL(3,$E$4:E281),"")</f>
        <v/>
      </c>
      <c r="E281" s="16"/>
      <c r="F281" s="16"/>
      <c r="G281" s="16"/>
      <c r="H281" s="16"/>
      <c r="I281" s="16"/>
      <c r="J281" s="17"/>
      <c r="K281" s="20"/>
      <c r="L281" s="17"/>
      <c r="M281" s="16"/>
      <c r="N281" s="16"/>
      <c r="O281" s="7" t="str">
        <f t="shared" si="68"/>
        <v/>
      </c>
      <c r="P281" s="17"/>
      <c r="Q281" s="17"/>
      <c r="R281" s="8" t="str">
        <f t="shared" si="63"/>
        <v/>
      </c>
      <c r="S281" s="18">
        <v>0.1</v>
      </c>
      <c r="T281" s="8" t="str">
        <f t="shared" si="64"/>
        <v/>
      </c>
      <c r="U281" s="7" t="str">
        <f t="shared" si="65"/>
        <v/>
      </c>
      <c r="V281" s="19"/>
      <c r="W281" s="16"/>
      <c r="X281" s="16"/>
      <c r="Y281" s="16"/>
      <c r="Z281" s="7" t="str">
        <f t="shared" si="56"/>
        <v/>
      </c>
      <c r="AA281" s="20"/>
      <c r="AB281" s="7" t="str">
        <f>IF(AA281="","",DATEDIF(VLOOKUP(N281,List!CK:CL,2,0),VLOOKUP(AA281,List!CK:CL,2,0),$AB$2))</f>
        <v/>
      </c>
      <c r="AC281" s="16"/>
      <c r="AD281" s="16"/>
      <c r="AE281" s="17"/>
      <c r="AF281" s="9" t="str">
        <f t="shared" si="57"/>
        <v/>
      </c>
      <c r="AG281" s="16"/>
      <c r="AH281" s="9" t="str">
        <f t="shared" si="58"/>
        <v/>
      </c>
      <c r="AI281" s="9" t="str">
        <f t="shared" si="59"/>
        <v/>
      </c>
      <c r="AJ281" s="7" t="str">
        <f>IF(E281="","",VLOOKUP(E281,Cover!AF:AG,2,0))</f>
        <v/>
      </c>
      <c r="AK281" s="32" t="str">
        <f t="shared" si="66"/>
        <v/>
      </c>
      <c r="AL281" s="178" t="str">
        <f t="shared" si="67"/>
        <v/>
      </c>
      <c r="AM281" s="178" t="str">
        <f t="shared" si="61"/>
        <v/>
      </c>
      <c r="AN281" s="178" t="str">
        <f t="shared" si="62"/>
        <v/>
      </c>
    </row>
    <row r="282" spans="1:40">
      <c r="A282" s="1" t="str">
        <f t="shared" si="60"/>
        <v/>
      </c>
      <c r="B282" s="63" t="str">
        <f>IF(E282="","",IF(E282=Trend!$D$5,COUNT($B$3:B281)+1))</f>
        <v/>
      </c>
      <c r="C282" s="63" t="str">
        <f>IF(E282="","",IF(AN282=Deviation!$E$2,COUNT($C$3:C281)+1))</f>
        <v/>
      </c>
      <c r="D282" s="7" t="str">
        <f>IF(E282&lt;&gt;"",SUBTOTAL(3,$E$4:E282),"")</f>
        <v/>
      </c>
      <c r="E282" s="16"/>
      <c r="F282" s="16"/>
      <c r="G282" s="16"/>
      <c r="H282" s="16"/>
      <c r="I282" s="16"/>
      <c r="J282" s="17"/>
      <c r="K282" s="20"/>
      <c r="L282" s="17"/>
      <c r="M282" s="16"/>
      <c r="N282" s="16"/>
      <c r="O282" s="7" t="str">
        <f t="shared" si="68"/>
        <v/>
      </c>
      <c r="P282" s="17"/>
      <c r="Q282" s="17"/>
      <c r="R282" s="8" t="str">
        <f t="shared" si="63"/>
        <v/>
      </c>
      <c r="S282" s="18">
        <v>0.1</v>
      </c>
      <c r="T282" s="8" t="str">
        <f t="shared" si="64"/>
        <v/>
      </c>
      <c r="U282" s="7" t="str">
        <f t="shared" si="65"/>
        <v/>
      </c>
      <c r="V282" s="19"/>
      <c r="W282" s="16"/>
      <c r="X282" s="16"/>
      <c r="Y282" s="16"/>
      <c r="Z282" s="7" t="str">
        <f t="shared" si="56"/>
        <v/>
      </c>
      <c r="AA282" s="20"/>
      <c r="AB282" s="7" t="str">
        <f>IF(AA282="","",DATEDIF(VLOOKUP(N282,List!CK:CL,2,0),VLOOKUP(AA282,List!CK:CL,2,0),$AB$2))</f>
        <v/>
      </c>
      <c r="AC282" s="16"/>
      <c r="AD282" s="16"/>
      <c r="AE282" s="17"/>
      <c r="AF282" s="9" t="str">
        <f t="shared" si="57"/>
        <v/>
      </c>
      <c r="AG282" s="16"/>
      <c r="AH282" s="9" t="str">
        <f t="shared" si="58"/>
        <v/>
      </c>
      <c r="AI282" s="9" t="str">
        <f t="shared" si="59"/>
        <v/>
      </c>
      <c r="AJ282" s="7" t="str">
        <f>IF(E282="","",VLOOKUP(E282,Cover!AF:AG,2,0))</f>
        <v/>
      </c>
      <c r="AK282" s="32" t="str">
        <f t="shared" si="66"/>
        <v/>
      </c>
      <c r="AL282" s="178" t="str">
        <f t="shared" si="67"/>
        <v/>
      </c>
      <c r="AM282" s="178" t="str">
        <f t="shared" si="61"/>
        <v/>
      </c>
      <c r="AN282" s="178" t="str">
        <f t="shared" si="62"/>
        <v/>
      </c>
    </row>
    <row r="283" spans="1:40">
      <c r="A283" s="1" t="str">
        <f t="shared" si="60"/>
        <v/>
      </c>
      <c r="B283" s="63" t="str">
        <f>IF(E283="","",IF(E283=Trend!$D$5,COUNT($B$3:B282)+1))</f>
        <v/>
      </c>
      <c r="C283" s="63" t="str">
        <f>IF(E283="","",IF(AN283=Deviation!$E$2,COUNT($C$3:C282)+1))</f>
        <v/>
      </c>
      <c r="D283" s="7" t="str">
        <f>IF(E283&lt;&gt;"",SUBTOTAL(3,$E$4:E283),"")</f>
        <v/>
      </c>
      <c r="E283" s="16"/>
      <c r="F283" s="16"/>
      <c r="G283" s="16"/>
      <c r="H283" s="16"/>
      <c r="I283" s="16"/>
      <c r="J283" s="17"/>
      <c r="K283" s="20"/>
      <c r="L283" s="17"/>
      <c r="M283" s="16"/>
      <c r="N283" s="16"/>
      <c r="O283" s="7" t="str">
        <f t="shared" si="68"/>
        <v/>
      </c>
      <c r="P283" s="17"/>
      <c r="Q283" s="17"/>
      <c r="R283" s="8" t="str">
        <f t="shared" si="63"/>
        <v/>
      </c>
      <c r="S283" s="18">
        <v>0.1</v>
      </c>
      <c r="T283" s="8" t="str">
        <f t="shared" si="64"/>
        <v/>
      </c>
      <c r="U283" s="7" t="str">
        <f t="shared" si="65"/>
        <v/>
      </c>
      <c r="V283" s="19"/>
      <c r="W283" s="16"/>
      <c r="X283" s="16"/>
      <c r="Y283" s="16"/>
      <c r="Z283" s="7" t="str">
        <f t="shared" si="56"/>
        <v/>
      </c>
      <c r="AA283" s="20"/>
      <c r="AB283" s="7" t="str">
        <f>IF(AA283="","",DATEDIF(VLOOKUP(N283,List!CK:CL,2,0),VLOOKUP(AA283,List!CK:CL,2,0),$AB$2))</f>
        <v/>
      </c>
      <c r="AC283" s="16"/>
      <c r="AD283" s="16"/>
      <c r="AE283" s="17"/>
      <c r="AF283" s="9" t="str">
        <f t="shared" si="57"/>
        <v/>
      </c>
      <c r="AG283" s="16"/>
      <c r="AH283" s="9" t="str">
        <f t="shared" si="58"/>
        <v/>
      </c>
      <c r="AI283" s="9" t="str">
        <f t="shared" si="59"/>
        <v/>
      </c>
      <c r="AJ283" s="7" t="str">
        <f>IF(E283="","",VLOOKUP(E283,Cover!AF:AG,2,0))</f>
        <v/>
      </c>
      <c r="AK283" s="32" t="str">
        <f t="shared" si="66"/>
        <v/>
      </c>
      <c r="AL283" s="178" t="str">
        <f t="shared" si="67"/>
        <v/>
      </c>
      <c r="AM283" s="178" t="str">
        <f t="shared" si="61"/>
        <v/>
      </c>
      <c r="AN283" s="178" t="str">
        <f t="shared" si="62"/>
        <v/>
      </c>
    </row>
    <row r="284" spans="1:40">
      <c r="A284" s="1" t="str">
        <f t="shared" si="60"/>
        <v/>
      </c>
      <c r="B284" s="63" t="str">
        <f>IF(E284="","",IF(E284=Trend!$D$5,COUNT($B$3:B283)+1))</f>
        <v/>
      </c>
      <c r="C284" s="63" t="str">
        <f>IF(E284="","",IF(AN284=Deviation!$E$2,COUNT($C$3:C283)+1))</f>
        <v/>
      </c>
      <c r="D284" s="7" t="str">
        <f>IF(E284&lt;&gt;"",SUBTOTAL(3,$E$4:E284),"")</f>
        <v/>
      </c>
      <c r="E284" s="16"/>
      <c r="F284" s="16"/>
      <c r="G284" s="16"/>
      <c r="H284" s="16"/>
      <c r="I284" s="16"/>
      <c r="J284" s="17"/>
      <c r="K284" s="20"/>
      <c r="L284" s="17"/>
      <c r="M284" s="16"/>
      <c r="N284" s="16"/>
      <c r="O284" s="7" t="str">
        <f t="shared" si="68"/>
        <v/>
      </c>
      <c r="P284" s="17"/>
      <c r="Q284" s="17"/>
      <c r="R284" s="8" t="str">
        <f t="shared" si="63"/>
        <v/>
      </c>
      <c r="S284" s="18">
        <v>0.1</v>
      </c>
      <c r="T284" s="8" t="str">
        <f t="shared" si="64"/>
        <v/>
      </c>
      <c r="U284" s="7" t="str">
        <f t="shared" si="65"/>
        <v/>
      </c>
      <c r="V284" s="19"/>
      <c r="W284" s="16"/>
      <c r="X284" s="16"/>
      <c r="Y284" s="16"/>
      <c r="Z284" s="7" t="str">
        <f t="shared" si="56"/>
        <v/>
      </c>
      <c r="AA284" s="20"/>
      <c r="AB284" s="7" t="str">
        <f>IF(AA284="","",DATEDIF(VLOOKUP(N284,List!CK:CL,2,0),VLOOKUP(AA284,List!CK:CL,2,0),$AB$2))</f>
        <v/>
      </c>
      <c r="AC284" s="16"/>
      <c r="AD284" s="16"/>
      <c r="AE284" s="17"/>
      <c r="AF284" s="9" t="str">
        <f t="shared" si="57"/>
        <v/>
      </c>
      <c r="AG284" s="16"/>
      <c r="AH284" s="9" t="str">
        <f t="shared" si="58"/>
        <v/>
      </c>
      <c r="AI284" s="9" t="str">
        <f t="shared" si="59"/>
        <v/>
      </c>
      <c r="AJ284" s="7" t="str">
        <f>IF(E284="","",VLOOKUP(E284,Cover!AF:AG,2,0))</f>
        <v/>
      </c>
      <c r="AK284" s="32" t="str">
        <f t="shared" si="66"/>
        <v/>
      </c>
      <c r="AL284" s="178" t="str">
        <f t="shared" si="67"/>
        <v/>
      </c>
      <c r="AM284" s="178" t="str">
        <f t="shared" si="61"/>
        <v/>
      </c>
      <c r="AN284" s="178" t="str">
        <f t="shared" si="62"/>
        <v/>
      </c>
    </row>
    <row r="285" spans="1:40">
      <c r="A285" s="1" t="str">
        <f t="shared" si="60"/>
        <v/>
      </c>
      <c r="B285" s="63" t="str">
        <f>IF(E285="","",IF(E285=Trend!$D$5,COUNT($B$3:B284)+1))</f>
        <v/>
      </c>
      <c r="C285" s="63" t="str">
        <f>IF(E285="","",IF(AN285=Deviation!$E$2,COUNT($C$3:C284)+1))</f>
        <v/>
      </c>
      <c r="D285" s="7" t="str">
        <f>IF(E285&lt;&gt;"",SUBTOTAL(3,$E$4:E285),"")</f>
        <v/>
      </c>
      <c r="E285" s="16"/>
      <c r="F285" s="16"/>
      <c r="G285" s="16"/>
      <c r="H285" s="16"/>
      <c r="I285" s="16"/>
      <c r="J285" s="17"/>
      <c r="K285" s="20"/>
      <c r="L285" s="17"/>
      <c r="M285" s="16"/>
      <c r="N285" s="16"/>
      <c r="O285" s="7" t="str">
        <f t="shared" si="68"/>
        <v/>
      </c>
      <c r="P285" s="17"/>
      <c r="Q285" s="17"/>
      <c r="R285" s="8" t="str">
        <f t="shared" si="63"/>
        <v/>
      </c>
      <c r="S285" s="18">
        <v>0.1</v>
      </c>
      <c r="T285" s="8" t="str">
        <f t="shared" si="64"/>
        <v/>
      </c>
      <c r="U285" s="7" t="str">
        <f t="shared" si="65"/>
        <v/>
      </c>
      <c r="V285" s="19"/>
      <c r="W285" s="16"/>
      <c r="X285" s="16"/>
      <c r="Y285" s="16"/>
      <c r="Z285" s="7" t="str">
        <f t="shared" si="56"/>
        <v/>
      </c>
      <c r="AA285" s="20"/>
      <c r="AB285" s="7" t="str">
        <f>IF(AA285="","",DATEDIF(VLOOKUP(N285,List!CK:CL,2,0),VLOOKUP(AA285,List!CK:CL,2,0),$AB$2))</f>
        <v/>
      </c>
      <c r="AC285" s="16"/>
      <c r="AD285" s="16"/>
      <c r="AE285" s="17"/>
      <c r="AF285" s="9" t="str">
        <f t="shared" si="57"/>
        <v/>
      </c>
      <c r="AG285" s="16"/>
      <c r="AH285" s="9" t="str">
        <f t="shared" si="58"/>
        <v/>
      </c>
      <c r="AI285" s="9" t="str">
        <f t="shared" si="59"/>
        <v/>
      </c>
      <c r="AJ285" s="7" t="str">
        <f>IF(E285="","",VLOOKUP(E285,Cover!AF:AG,2,0))</f>
        <v/>
      </c>
      <c r="AK285" s="32" t="str">
        <f t="shared" si="66"/>
        <v/>
      </c>
      <c r="AL285" s="178" t="str">
        <f t="shared" si="67"/>
        <v/>
      </c>
      <c r="AM285" s="178" t="str">
        <f t="shared" si="61"/>
        <v/>
      </c>
      <c r="AN285" s="178" t="str">
        <f t="shared" si="62"/>
        <v/>
      </c>
    </row>
    <row r="286" spans="1:40">
      <c r="A286" s="1" t="str">
        <f t="shared" si="60"/>
        <v/>
      </c>
      <c r="B286" s="63" t="str">
        <f>IF(E286="","",IF(E286=Trend!$D$5,COUNT($B$3:B285)+1))</f>
        <v/>
      </c>
      <c r="C286" s="63" t="str">
        <f>IF(E286="","",IF(AN286=Deviation!$E$2,COUNT($C$3:C285)+1))</f>
        <v/>
      </c>
      <c r="D286" s="7" t="str">
        <f>IF(E286&lt;&gt;"",SUBTOTAL(3,$E$4:E286),"")</f>
        <v/>
      </c>
      <c r="E286" s="16"/>
      <c r="F286" s="16"/>
      <c r="G286" s="16"/>
      <c r="H286" s="16"/>
      <c r="I286" s="16"/>
      <c r="J286" s="17"/>
      <c r="K286" s="20"/>
      <c r="L286" s="17"/>
      <c r="M286" s="16"/>
      <c r="N286" s="16"/>
      <c r="O286" s="7" t="str">
        <f t="shared" si="68"/>
        <v/>
      </c>
      <c r="P286" s="17"/>
      <c r="Q286" s="17"/>
      <c r="R286" s="8" t="str">
        <f t="shared" si="63"/>
        <v/>
      </c>
      <c r="S286" s="18">
        <v>0.1</v>
      </c>
      <c r="T286" s="8" t="str">
        <f t="shared" si="64"/>
        <v/>
      </c>
      <c r="U286" s="7" t="str">
        <f t="shared" si="65"/>
        <v/>
      </c>
      <c r="V286" s="19"/>
      <c r="W286" s="16"/>
      <c r="X286" s="16"/>
      <c r="Y286" s="16"/>
      <c r="Z286" s="7" t="str">
        <f t="shared" si="56"/>
        <v/>
      </c>
      <c r="AA286" s="20"/>
      <c r="AB286" s="7" t="str">
        <f>IF(AA286="","",DATEDIF(VLOOKUP(N286,List!CK:CL,2,0),VLOOKUP(AA286,List!CK:CL,2,0),$AB$2))</f>
        <v/>
      </c>
      <c r="AC286" s="16"/>
      <c r="AD286" s="16"/>
      <c r="AE286" s="17"/>
      <c r="AF286" s="9" t="str">
        <f t="shared" si="57"/>
        <v/>
      </c>
      <c r="AG286" s="16"/>
      <c r="AH286" s="9" t="str">
        <f t="shared" si="58"/>
        <v/>
      </c>
      <c r="AI286" s="9" t="str">
        <f t="shared" si="59"/>
        <v/>
      </c>
      <c r="AJ286" s="7" t="str">
        <f>IF(E286="","",VLOOKUP(E286,Cover!AF:AG,2,0))</f>
        <v/>
      </c>
      <c r="AK286" s="32" t="str">
        <f t="shared" si="66"/>
        <v/>
      </c>
      <c r="AL286" s="178" t="str">
        <f t="shared" si="67"/>
        <v/>
      </c>
      <c r="AM286" s="178" t="str">
        <f t="shared" si="61"/>
        <v/>
      </c>
      <c r="AN286" s="178" t="str">
        <f t="shared" si="62"/>
        <v/>
      </c>
    </row>
    <row r="287" spans="1:40">
      <c r="A287" s="1" t="str">
        <f t="shared" si="60"/>
        <v/>
      </c>
      <c r="B287" s="63" t="str">
        <f>IF(E287="","",IF(E287=Trend!$D$5,COUNT($B$3:B286)+1))</f>
        <v/>
      </c>
      <c r="C287" s="63" t="str">
        <f>IF(E287="","",IF(AN287=Deviation!$E$2,COUNT($C$3:C286)+1))</f>
        <v/>
      </c>
      <c r="D287" s="7" t="str">
        <f>IF(E287&lt;&gt;"",SUBTOTAL(3,$E$4:E287),"")</f>
        <v/>
      </c>
      <c r="E287" s="16"/>
      <c r="F287" s="16"/>
      <c r="G287" s="16"/>
      <c r="H287" s="16"/>
      <c r="I287" s="16"/>
      <c r="J287" s="17"/>
      <c r="K287" s="20"/>
      <c r="L287" s="17"/>
      <c r="M287" s="16"/>
      <c r="N287" s="16"/>
      <c r="O287" s="7" t="str">
        <f t="shared" si="68"/>
        <v/>
      </c>
      <c r="P287" s="17"/>
      <c r="Q287" s="17"/>
      <c r="R287" s="8" t="str">
        <f t="shared" si="63"/>
        <v/>
      </c>
      <c r="S287" s="18">
        <v>0.1</v>
      </c>
      <c r="T287" s="8" t="str">
        <f t="shared" si="64"/>
        <v/>
      </c>
      <c r="U287" s="7" t="str">
        <f t="shared" si="65"/>
        <v/>
      </c>
      <c r="V287" s="19"/>
      <c r="W287" s="16"/>
      <c r="X287" s="16"/>
      <c r="Y287" s="16"/>
      <c r="Z287" s="7" t="str">
        <f t="shared" si="56"/>
        <v/>
      </c>
      <c r="AA287" s="20"/>
      <c r="AB287" s="7" t="str">
        <f>IF(AA287="","",DATEDIF(VLOOKUP(N287,List!CK:CL,2,0),VLOOKUP(AA287,List!CK:CL,2,0),$AB$2))</f>
        <v/>
      </c>
      <c r="AC287" s="16"/>
      <c r="AD287" s="16"/>
      <c r="AE287" s="17"/>
      <c r="AF287" s="9" t="str">
        <f t="shared" si="57"/>
        <v/>
      </c>
      <c r="AG287" s="16"/>
      <c r="AH287" s="9" t="str">
        <f t="shared" si="58"/>
        <v/>
      </c>
      <c r="AI287" s="9" t="str">
        <f t="shared" si="59"/>
        <v/>
      </c>
      <c r="AJ287" s="7" t="str">
        <f>IF(E287="","",VLOOKUP(E287,Cover!AF:AG,2,0))</f>
        <v/>
      </c>
      <c r="AK287" s="32" t="str">
        <f t="shared" si="66"/>
        <v/>
      </c>
      <c r="AL287" s="178" t="str">
        <f t="shared" si="67"/>
        <v/>
      </c>
      <c r="AM287" s="178" t="str">
        <f t="shared" si="61"/>
        <v/>
      </c>
      <c r="AN287" s="178" t="str">
        <f t="shared" si="62"/>
        <v/>
      </c>
    </row>
    <row r="288" spans="1:40">
      <c r="A288" s="1" t="str">
        <f t="shared" si="60"/>
        <v/>
      </c>
      <c r="B288" s="63" t="str">
        <f>IF(E288="","",IF(E288=Trend!$D$5,COUNT($B$3:B287)+1))</f>
        <v/>
      </c>
      <c r="C288" s="63" t="str">
        <f>IF(E288="","",IF(AN288=Deviation!$E$2,COUNT($C$3:C287)+1))</f>
        <v/>
      </c>
      <c r="D288" s="7" t="str">
        <f>IF(E288&lt;&gt;"",SUBTOTAL(3,$E$4:E288),"")</f>
        <v/>
      </c>
      <c r="E288" s="16"/>
      <c r="F288" s="16"/>
      <c r="G288" s="16"/>
      <c r="H288" s="16"/>
      <c r="I288" s="16"/>
      <c r="J288" s="17"/>
      <c r="K288" s="20"/>
      <c r="L288" s="17"/>
      <c r="M288" s="16"/>
      <c r="N288" s="16"/>
      <c r="O288" s="7" t="str">
        <f t="shared" si="68"/>
        <v/>
      </c>
      <c r="P288" s="17"/>
      <c r="Q288" s="17"/>
      <c r="R288" s="8" t="str">
        <f t="shared" si="63"/>
        <v/>
      </c>
      <c r="S288" s="18">
        <v>0.1</v>
      </c>
      <c r="T288" s="8" t="str">
        <f t="shared" si="64"/>
        <v/>
      </c>
      <c r="U288" s="7" t="str">
        <f t="shared" si="65"/>
        <v/>
      </c>
      <c r="V288" s="19"/>
      <c r="W288" s="16"/>
      <c r="X288" s="16"/>
      <c r="Y288" s="16"/>
      <c r="Z288" s="7" t="str">
        <f t="shared" si="56"/>
        <v/>
      </c>
      <c r="AA288" s="20"/>
      <c r="AB288" s="7" t="str">
        <f>IF(AA288="","",DATEDIF(VLOOKUP(N288,List!CK:CL,2,0),VLOOKUP(AA288,List!CK:CL,2,0),$AB$2))</f>
        <v/>
      </c>
      <c r="AC288" s="16"/>
      <c r="AD288" s="16"/>
      <c r="AE288" s="17"/>
      <c r="AF288" s="9" t="str">
        <f t="shared" si="57"/>
        <v/>
      </c>
      <c r="AG288" s="16"/>
      <c r="AH288" s="9" t="str">
        <f t="shared" si="58"/>
        <v/>
      </c>
      <c r="AI288" s="9" t="str">
        <f t="shared" si="59"/>
        <v/>
      </c>
      <c r="AJ288" s="7" t="str">
        <f>IF(E288="","",VLOOKUP(E288,Cover!AF:AG,2,0))</f>
        <v/>
      </c>
      <c r="AK288" s="32" t="str">
        <f t="shared" si="66"/>
        <v/>
      </c>
      <c r="AL288" s="178" t="str">
        <f t="shared" si="67"/>
        <v/>
      </c>
      <c r="AM288" s="178" t="str">
        <f t="shared" si="61"/>
        <v/>
      </c>
      <c r="AN288" s="178" t="str">
        <f t="shared" si="62"/>
        <v/>
      </c>
    </row>
    <row r="289" spans="1:40">
      <c r="A289" s="1" t="str">
        <f t="shared" si="60"/>
        <v/>
      </c>
      <c r="B289" s="63" t="str">
        <f>IF(E289="","",IF(E289=Trend!$D$5,COUNT($B$3:B288)+1))</f>
        <v/>
      </c>
      <c r="C289" s="63" t="str">
        <f>IF(E289="","",IF(AN289=Deviation!$E$2,COUNT($C$3:C288)+1))</f>
        <v/>
      </c>
      <c r="D289" s="7" t="str">
        <f>IF(E289&lt;&gt;"",SUBTOTAL(3,$E$4:E289),"")</f>
        <v/>
      </c>
      <c r="E289" s="16"/>
      <c r="F289" s="16"/>
      <c r="G289" s="16"/>
      <c r="H289" s="16"/>
      <c r="I289" s="16"/>
      <c r="J289" s="17"/>
      <c r="K289" s="20"/>
      <c r="L289" s="17"/>
      <c r="M289" s="16"/>
      <c r="N289" s="16"/>
      <c r="O289" s="7" t="str">
        <f t="shared" si="68"/>
        <v/>
      </c>
      <c r="P289" s="17"/>
      <c r="Q289" s="17"/>
      <c r="R289" s="8" t="str">
        <f t="shared" si="63"/>
        <v/>
      </c>
      <c r="S289" s="18">
        <v>0.1</v>
      </c>
      <c r="T289" s="8" t="str">
        <f t="shared" si="64"/>
        <v/>
      </c>
      <c r="U289" s="7" t="str">
        <f t="shared" si="65"/>
        <v/>
      </c>
      <c r="V289" s="19"/>
      <c r="W289" s="16"/>
      <c r="X289" s="16"/>
      <c r="Y289" s="16"/>
      <c r="Z289" s="7" t="str">
        <f t="shared" si="56"/>
        <v/>
      </c>
      <c r="AA289" s="20"/>
      <c r="AB289" s="7" t="str">
        <f>IF(AA289="","",DATEDIF(VLOOKUP(N289,List!CK:CL,2,0),VLOOKUP(AA289,List!CK:CL,2,0),$AB$2))</f>
        <v/>
      </c>
      <c r="AC289" s="16"/>
      <c r="AD289" s="16"/>
      <c r="AE289" s="17"/>
      <c r="AF289" s="9" t="str">
        <f t="shared" si="57"/>
        <v/>
      </c>
      <c r="AG289" s="16"/>
      <c r="AH289" s="9" t="str">
        <f t="shared" si="58"/>
        <v/>
      </c>
      <c r="AI289" s="9" t="str">
        <f t="shared" si="59"/>
        <v/>
      </c>
      <c r="AJ289" s="7" t="str">
        <f>IF(E289="","",VLOOKUP(E289,Cover!AF:AG,2,0))</f>
        <v/>
      </c>
      <c r="AK289" s="32" t="str">
        <f t="shared" si="66"/>
        <v/>
      </c>
      <c r="AL289" s="178" t="str">
        <f t="shared" si="67"/>
        <v/>
      </c>
      <c r="AM289" s="178" t="str">
        <f t="shared" si="61"/>
        <v/>
      </c>
      <c r="AN289" s="178" t="str">
        <f t="shared" si="62"/>
        <v/>
      </c>
    </row>
    <row r="290" spans="1:40">
      <c r="A290" s="1" t="str">
        <f t="shared" si="60"/>
        <v/>
      </c>
      <c r="B290" s="63" t="str">
        <f>IF(E290="","",IF(E290=Trend!$D$5,COUNT($B$3:B289)+1))</f>
        <v/>
      </c>
      <c r="C290" s="63" t="str">
        <f>IF(E290="","",IF(AN290=Deviation!$E$2,COUNT($C$3:C289)+1))</f>
        <v/>
      </c>
      <c r="D290" s="7" t="str">
        <f>IF(E290&lt;&gt;"",SUBTOTAL(3,$E$4:E290),"")</f>
        <v/>
      </c>
      <c r="E290" s="16"/>
      <c r="F290" s="16"/>
      <c r="G290" s="16"/>
      <c r="H290" s="16"/>
      <c r="I290" s="16"/>
      <c r="J290" s="17"/>
      <c r="K290" s="20"/>
      <c r="L290" s="17"/>
      <c r="M290" s="16"/>
      <c r="N290" s="16"/>
      <c r="O290" s="7" t="str">
        <f t="shared" si="68"/>
        <v/>
      </c>
      <c r="P290" s="17"/>
      <c r="Q290" s="17"/>
      <c r="R290" s="8" t="str">
        <f t="shared" si="63"/>
        <v/>
      </c>
      <c r="S290" s="18">
        <v>0.1</v>
      </c>
      <c r="T290" s="8" t="str">
        <f t="shared" si="64"/>
        <v/>
      </c>
      <c r="U290" s="7" t="str">
        <f t="shared" si="65"/>
        <v/>
      </c>
      <c r="V290" s="19"/>
      <c r="W290" s="16"/>
      <c r="X290" s="16"/>
      <c r="Y290" s="16"/>
      <c r="Z290" s="7" t="str">
        <f t="shared" si="56"/>
        <v/>
      </c>
      <c r="AA290" s="20"/>
      <c r="AB290" s="7" t="str">
        <f>IF(AA290="","",DATEDIF(VLOOKUP(N290,List!CK:CL,2,0),VLOOKUP(AA290,List!CK:CL,2,0),$AB$2))</f>
        <v/>
      </c>
      <c r="AC290" s="16"/>
      <c r="AD290" s="16"/>
      <c r="AE290" s="17"/>
      <c r="AF290" s="9" t="str">
        <f t="shared" si="57"/>
        <v/>
      </c>
      <c r="AG290" s="16"/>
      <c r="AH290" s="9" t="str">
        <f t="shared" si="58"/>
        <v/>
      </c>
      <c r="AI290" s="9" t="str">
        <f t="shared" si="59"/>
        <v/>
      </c>
      <c r="AJ290" s="7" t="str">
        <f>IF(E290="","",VLOOKUP(E290,Cover!AF:AG,2,0))</f>
        <v/>
      </c>
      <c r="AK290" s="32" t="str">
        <f t="shared" si="66"/>
        <v/>
      </c>
      <c r="AL290" s="178" t="str">
        <f t="shared" si="67"/>
        <v/>
      </c>
      <c r="AM290" s="178" t="str">
        <f t="shared" si="61"/>
        <v/>
      </c>
      <c r="AN290" s="178" t="str">
        <f t="shared" si="62"/>
        <v/>
      </c>
    </row>
    <row r="291" spans="1:40">
      <c r="A291" s="1" t="str">
        <f t="shared" si="60"/>
        <v/>
      </c>
      <c r="B291" s="63" t="str">
        <f>IF(E291="","",IF(E291=Trend!$D$5,COUNT($B$3:B290)+1))</f>
        <v/>
      </c>
      <c r="C291" s="63" t="str">
        <f>IF(E291="","",IF(AN291=Deviation!$E$2,COUNT($C$3:C290)+1))</f>
        <v/>
      </c>
      <c r="D291" s="7" t="str">
        <f>IF(E291&lt;&gt;"",SUBTOTAL(3,$E$4:E291),"")</f>
        <v/>
      </c>
      <c r="E291" s="16"/>
      <c r="F291" s="16"/>
      <c r="G291" s="16"/>
      <c r="H291" s="16"/>
      <c r="I291" s="16"/>
      <c r="J291" s="17"/>
      <c r="K291" s="20"/>
      <c r="L291" s="17"/>
      <c r="M291" s="16"/>
      <c r="N291" s="16"/>
      <c r="O291" s="7" t="str">
        <f t="shared" si="68"/>
        <v/>
      </c>
      <c r="P291" s="17"/>
      <c r="Q291" s="17"/>
      <c r="R291" s="8" t="str">
        <f t="shared" si="63"/>
        <v/>
      </c>
      <c r="S291" s="18">
        <v>0.1</v>
      </c>
      <c r="T291" s="8" t="str">
        <f t="shared" si="64"/>
        <v/>
      </c>
      <c r="U291" s="7" t="str">
        <f t="shared" si="65"/>
        <v/>
      </c>
      <c r="V291" s="19"/>
      <c r="W291" s="16"/>
      <c r="X291" s="16"/>
      <c r="Y291" s="16"/>
      <c r="Z291" s="7" t="str">
        <f t="shared" si="56"/>
        <v/>
      </c>
      <c r="AA291" s="20"/>
      <c r="AB291" s="7" t="str">
        <f>IF(AA291="","",DATEDIF(VLOOKUP(N291,List!CK:CL,2,0),VLOOKUP(AA291,List!CK:CL,2,0),$AB$2))</f>
        <v/>
      </c>
      <c r="AC291" s="16"/>
      <c r="AD291" s="16"/>
      <c r="AE291" s="17"/>
      <c r="AF291" s="9" t="str">
        <f t="shared" si="57"/>
        <v/>
      </c>
      <c r="AG291" s="16"/>
      <c r="AH291" s="9" t="str">
        <f t="shared" si="58"/>
        <v/>
      </c>
      <c r="AI291" s="9" t="str">
        <f t="shared" si="59"/>
        <v/>
      </c>
      <c r="AJ291" s="7" t="str">
        <f>IF(E291="","",VLOOKUP(E291,Cover!AF:AG,2,0))</f>
        <v/>
      </c>
      <c r="AK291" s="32" t="str">
        <f t="shared" si="66"/>
        <v/>
      </c>
      <c r="AL291" s="178" t="str">
        <f t="shared" si="67"/>
        <v/>
      </c>
      <c r="AM291" s="178" t="str">
        <f t="shared" si="61"/>
        <v/>
      </c>
      <c r="AN291" s="178" t="str">
        <f t="shared" si="62"/>
        <v/>
      </c>
    </row>
    <row r="292" spans="1:40">
      <c r="A292" s="1" t="str">
        <f t="shared" si="60"/>
        <v/>
      </c>
      <c r="B292" s="63" t="str">
        <f>IF(E292="","",IF(E292=Trend!$D$5,COUNT($B$3:B291)+1))</f>
        <v/>
      </c>
      <c r="C292" s="63" t="str">
        <f>IF(E292="","",IF(AN292=Deviation!$E$2,COUNT($C$3:C291)+1))</f>
        <v/>
      </c>
      <c r="D292" s="7" t="str">
        <f>IF(E292&lt;&gt;"",SUBTOTAL(3,$E$4:E292),"")</f>
        <v/>
      </c>
      <c r="E292" s="16"/>
      <c r="F292" s="16"/>
      <c r="G292" s="16"/>
      <c r="H292" s="16"/>
      <c r="I292" s="16"/>
      <c r="J292" s="17"/>
      <c r="K292" s="20"/>
      <c r="L292" s="17"/>
      <c r="M292" s="16"/>
      <c r="N292" s="16"/>
      <c r="O292" s="7" t="str">
        <f t="shared" si="68"/>
        <v/>
      </c>
      <c r="P292" s="17"/>
      <c r="Q292" s="17"/>
      <c r="R292" s="8" t="str">
        <f t="shared" si="63"/>
        <v/>
      </c>
      <c r="S292" s="18">
        <v>0.1</v>
      </c>
      <c r="T292" s="8" t="str">
        <f t="shared" si="64"/>
        <v/>
      </c>
      <c r="U292" s="7" t="str">
        <f t="shared" si="65"/>
        <v/>
      </c>
      <c r="V292" s="19"/>
      <c r="W292" s="16"/>
      <c r="X292" s="16"/>
      <c r="Y292" s="16"/>
      <c r="Z292" s="7" t="str">
        <f t="shared" si="56"/>
        <v/>
      </c>
      <c r="AA292" s="20"/>
      <c r="AB292" s="7" t="str">
        <f>IF(AA292="","",DATEDIF(VLOOKUP(N292,List!CK:CL,2,0),VLOOKUP(AA292,List!CK:CL,2,0),$AB$2))</f>
        <v/>
      </c>
      <c r="AC292" s="16"/>
      <c r="AD292" s="16"/>
      <c r="AE292" s="17"/>
      <c r="AF292" s="9" t="str">
        <f t="shared" si="57"/>
        <v/>
      </c>
      <c r="AG292" s="16"/>
      <c r="AH292" s="9" t="str">
        <f t="shared" si="58"/>
        <v/>
      </c>
      <c r="AI292" s="9" t="str">
        <f t="shared" si="59"/>
        <v/>
      </c>
      <c r="AJ292" s="7" t="str">
        <f>IF(E292="","",VLOOKUP(E292,Cover!AF:AG,2,0))</f>
        <v/>
      </c>
      <c r="AK292" s="32" t="str">
        <f t="shared" si="66"/>
        <v/>
      </c>
      <c r="AL292" s="178" t="str">
        <f t="shared" si="67"/>
        <v/>
      </c>
      <c r="AM292" s="178" t="str">
        <f t="shared" si="61"/>
        <v/>
      </c>
      <c r="AN292" s="178" t="str">
        <f t="shared" si="62"/>
        <v/>
      </c>
    </row>
    <row r="293" spans="1:40">
      <c r="A293" s="1" t="str">
        <f t="shared" si="60"/>
        <v/>
      </c>
      <c r="B293" s="63" t="str">
        <f>IF(E293="","",IF(E293=Trend!$D$5,COUNT($B$3:B292)+1))</f>
        <v/>
      </c>
      <c r="C293" s="63" t="str">
        <f>IF(E293="","",IF(AN293=Deviation!$E$2,COUNT($C$3:C292)+1))</f>
        <v/>
      </c>
      <c r="D293" s="7" t="str">
        <f>IF(E293&lt;&gt;"",SUBTOTAL(3,$E$4:E293),"")</f>
        <v/>
      </c>
      <c r="E293" s="16"/>
      <c r="F293" s="16"/>
      <c r="G293" s="16"/>
      <c r="H293" s="16"/>
      <c r="I293" s="16"/>
      <c r="J293" s="17"/>
      <c r="K293" s="20"/>
      <c r="L293" s="17"/>
      <c r="M293" s="16"/>
      <c r="N293" s="16"/>
      <c r="O293" s="7" t="str">
        <f t="shared" si="68"/>
        <v/>
      </c>
      <c r="P293" s="17"/>
      <c r="Q293" s="17"/>
      <c r="R293" s="8" t="str">
        <f t="shared" si="63"/>
        <v/>
      </c>
      <c r="S293" s="18">
        <v>0.1</v>
      </c>
      <c r="T293" s="8" t="str">
        <f t="shared" si="64"/>
        <v/>
      </c>
      <c r="U293" s="7" t="str">
        <f t="shared" si="65"/>
        <v/>
      </c>
      <c r="V293" s="19"/>
      <c r="W293" s="16"/>
      <c r="X293" s="16"/>
      <c r="Y293" s="16"/>
      <c r="Z293" s="7" t="str">
        <f t="shared" si="56"/>
        <v/>
      </c>
      <c r="AA293" s="20"/>
      <c r="AB293" s="7" t="str">
        <f>IF(AA293="","",DATEDIF(VLOOKUP(N293,List!CK:CL,2,0),VLOOKUP(AA293,List!CK:CL,2,0),$AB$2))</f>
        <v/>
      </c>
      <c r="AC293" s="16"/>
      <c r="AD293" s="16"/>
      <c r="AE293" s="17"/>
      <c r="AF293" s="9" t="str">
        <f t="shared" si="57"/>
        <v/>
      </c>
      <c r="AG293" s="16"/>
      <c r="AH293" s="9" t="str">
        <f t="shared" si="58"/>
        <v/>
      </c>
      <c r="AI293" s="9" t="str">
        <f t="shared" si="59"/>
        <v/>
      </c>
      <c r="AJ293" s="7" t="str">
        <f>IF(E293="","",VLOOKUP(E293,Cover!AF:AG,2,0))</f>
        <v/>
      </c>
      <c r="AK293" s="32" t="str">
        <f t="shared" si="66"/>
        <v/>
      </c>
      <c r="AL293" s="178" t="str">
        <f t="shared" si="67"/>
        <v/>
      </c>
      <c r="AM293" s="178" t="str">
        <f t="shared" si="61"/>
        <v/>
      </c>
      <c r="AN293" s="178" t="str">
        <f t="shared" si="62"/>
        <v/>
      </c>
    </row>
    <row r="294" spans="1:40">
      <c r="A294" s="1" t="str">
        <f t="shared" si="60"/>
        <v/>
      </c>
      <c r="B294" s="63" t="str">
        <f>IF(E294="","",IF(E294=Trend!$D$5,COUNT($B$3:B293)+1))</f>
        <v/>
      </c>
      <c r="C294" s="63" t="str">
        <f>IF(E294="","",IF(AN294=Deviation!$E$2,COUNT($C$3:C293)+1))</f>
        <v/>
      </c>
      <c r="D294" s="7" t="str">
        <f>IF(E294&lt;&gt;"",SUBTOTAL(3,$E$4:E294),"")</f>
        <v/>
      </c>
      <c r="E294" s="16"/>
      <c r="F294" s="16"/>
      <c r="G294" s="16"/>
      <c r="H294" s="16"/>
      <c r="I294" s="16"/>
      <c r="J294" s="17"/>
      <c r="K294" s="20"/>
      <c r="L294" s="17"/>
      <c r="M294" s="16"/>
      <c r="N294" s="16"/>
      <c r="O294" s="7" t="str">
        <f t="shared" si="68"/>
        <v/>
      </c>
      <c r="P294" s="17"/>
      <c r="Q294" s="17"/>
      <c r="R294" s="8" t="str">
        <f t="shared" si="63"/>
        <v/>
      </c>
      <c r="S294" s="18">
        <v>0.1</v>
      </c>
      <c r="T294" s="8" t="str">
        <f t="shared" si="64"/>
        <v/>
      </c>
      <c r="U294" s="7" t="str">
        <f t="shared" si="65"/>
        <v/>
      </c>
      <c r="V294" s="19"/>
      <c r="W294" s="16"/>
      <c r="X294" s="16"/>
      <c r="Y294" s="16"/>
      <c r="Z294" s="7" t="str">
        <f t="shared" si="56"/>
        <v/>
      </c>
      <c r="AA294" s="20"/>
      <c r="AB294" s="7" t="str">
        <f>IF(AA294="","",DATEDIF(VLOOKUP(N294,List!CK:CL,2,0),VLOOKUP(AA294,List!CK:CL,2,0),$AB$2))</f>
        <v/>
      </c>
      <c r="AC294" s="16"/>
      <c r="AD294" s="16"/>
      <c r="AE294" s="17"/>
      <c r="AF294" s="9" t="str">
        <f t="shared" si="57"/>
        <v/>
      </c>
      <c r="AG294" s="16"/>
      <c r="AH294" s="9" t="str">
        <f t="shared" si="58"/>
        <v/>
      </c>
      <c r="AI294" s="9" t="str">
        <f t="shared" si="59"/>
        <v/>
      </c>
      <c r="AJ294" s="7" t="str">
        <f>IF(E294="","",VLOOKUP(E294,Cover!AF:AG,2,0))</f>
        <v/>
      </c>
      <c r="AK294" s="32" t="str">
        <f t="shared" si="66"/>
        <v/>
      </c>
      <c r="AL294" s="178" t="str">
        <f t="shared" si="67"/>
        <v/>
      </c>
      <c r="AM294" s="178" t="str">
        <f t="shared" si="61"/>
        <v/>
      </c>
      <c r="AN294" s="178" t="str">
        <f t="shared" si="62"/>
        <v/>
      </c>
    </row>
    <row r="295" spans="1:40">
      <c r="A295" s="1" t="str">
        <f t="shared" si="60"/>
        <v/>
      </c>
      <c r="B295" s="63" t="str">
        <f>IF(E295="","",IF(E295=Trend!$D$5,COUNT($B$3:B294)+1))</f>
        <v/>
      </c>
      <c r="C295" s="63" t="str">
        <f>IF(E295="","",IF(AN295=Deviation!$E$2,COUNT($C$3:C294)+1))</f>
        <v/>
      </c>
      <c r="D295" s="7" t="str">
        <f>IF(E295&lt;&gt;"",SUBTOTAL(3,$E$4:E295),"")</f>
        <v/>
      </c>
      <c r="E295" s="16"/>
      <c r="F295" s="16"/>
      <c r="G295" s="16"/>
      <c r="H295" s="16"/>
      <c r="I295" s="16"/>
      <c r="J295" s="17"/>
      <c r="K295" s="20"/>
      <c r="L295" s="17"/>
      <c r="M295" s="16"/>
      <c r="N295" s="16"/>
      <c r="O295" s="7" t="str">
        <f t="shared" si="68"/>
        <v/>
      </c>
      <c r="P295" s="17"/>
      <c r="Q295" s="17"/>
      <c r="R295" s="8" t="str">
        <f t="shared" si="63"/>
        <v/>
      </c>
      <c r="S295" s="18">
        <v>0.1</v>
      </c>
      <c r="T295" s="8" t="str">
        <f t="shared" si="64"/>
        <v/>
      </c>
      <c r="U295" s="7" t="str">
        <f t="shared" si="65"/>
        <v/>
      </c>
      <c r="V295" s="19"/>
      <c r="W295" s="16"/>
      <c r="X295" s="16"/>
      <c r="Y295" s="16"/>
      <c r="Z295" s="7" t="str">
        <f t="shared" si="56"/>
        <v/>
      </c>
      <c r="AA295" s="20"/>
      <c r="AB295" s="7" t="str">
        <f>IF(AA295="","",DATEDIF(VLOOKUP(N295,List!CK:CL,2,0),VLOOKUP(AA295,List!CK:CL,2,0),$AB$2))</f>
        <v/>
      </c>
      <c r="AC295" s="16"/>
      <c r="AD295" s="16"/>
      <c r="AE295" s="17"/>
      <c r="AF295" s="9" t="str">
        <f t="shared" si="57"/>
        <v/>
      </c>
      <c r="AG295" s="16"/>
      <c r="AH295" s="9" t="str">
        <f t="shared" si="58"/>
        <v/>
      </c>
      <c r="AI295" s="9" t="str">
        <f t="shared" si="59"/>
        <v/>
      </c>
      <c r="AJ295" s="7" t="str">
        <f>IF(E295="","",VLOOKUP(E295,Cover!AF:AG,2,0))</f>
        <v/>
      </c>
      <c r="AK295" s="32" t="str">
        <f t="shared" si="66"/>
        <v/>
      </c>
      <c r="AL295" s="178" t="str">
        <f t="shared" si="67"/>
        <v/>
      </c>
      <c r="AM295" s="178" t="str">
        <f t="shared" si="61"/>
        <v/>
      </c>
      <c r="AN295" s="178" t="str">
        <f t="shared" si="62"/>
        <v/>
      </c>
    </row>
    <row r="296" spans="1:40">
      <c r="A296" s="1" t="str">
        <f t="shared" si="60"/>
        <v/>
      </c>
      <c r="B296" s="63" t="str">
        <f>IF(E296="","",IF(E296=Trend!$D$5,COUNT($B$3:B295)+1))</f>
        <v/>
      </c>
      <c r="C296" s="63" t="str">
        <f>IF(E296="","",IF(AN296=Deviation!$E$2,COUNT($C$3:C295)+1))</f>
        <v/>
      </c>
      <c r="D296" s="7" t="str">
        <f>IF(E296&lt;&gt;"",SUBTOTAL(3,$E$4:E296),"")</f>
        <v/>
      </c>
      <c r="E296" s="16"/>
      <c r="F296" s="16"/>
      <c r="G296" s="16"/>
      <c r="H296" s="16"/>
      <c r="I296" s="16"/>
      <c r="J296" s="17"/>
      <c r="K296" s="20"/>
      <c r="L296" s="17"/>
      <c r="M296" s="16"/>
      <c r="N296" s="16"/>
      <c r="O296" s="7" t="str">
        <f t="shared" si="68"/>
        <v/>
      </c>
      <c r="P296" s="17"/>
      <c r="Q296" s="17"/>
      <c r="R296" s="8" t="str">
        <f t="shared" si="63"/>
        <v/>
      </c>
      <c r="S296" s="18">
        <v>0.1</v>
      </c>
      <c r="T296" s="8" t="str">
        <f t="shared" si="64"/>
        <v/>
      </c>
      <c r="U296" s="7" t="str">
        <f t="shared" si="65"/>
        <v/>
      </c>
      <c r="V296" s="19"/>
      <c r="W296" s="16"/>
      <c r="X296" s="16"/>
      <c r="Y296" s="16"/>
      <c r="Z296" s="7" t="str">
        <f t="shared" si="56"/>
        <v/>
      </c>
      <c r="AA296" s="20"/>
      <c r="AB296" s="7" t="str">
        <f>IF(AA296="","",DATEDIF(VLOOKUP(N296,List!CK:CL,2,0),VLOOKUP(AA296,List!CK:CL,2,0),$AB$2))</f>
        <v/>
      </c>
      <c r="AC296" s="16"/>
      <c r="AD296" s="16"/>
      <c r="AE296" s="17"/>
      <c r="AF296" s="9" t="str">
        <f t="shared" si="57"/>
        <v/>
      </c>
      <c r="AG296" s="16"/>
      <c r="AH296" s="9" t="str">
        <f t="shared" si="58"/>
        <v/>
      </c>
      <c r="AI296" s="9" t="str">
        <f t="shared" si="59"/>
        <v/>
      </c>
      <c r="AJ296" s="7" t="str">
        <f>IF(E296="","",VLOOKUP(E296,Cover!AF:AG,2,0))</f>
        <v/>
      </c>
      <c r="AK296" s="32" t="str">
        <f t="shared" si="66"/>
        <v/>
      </c>
      <c r="AL296" s="178" t="str">
        <f t="shared" si="67"/>
        <v/>
      </c>
      <c r="AM296" s="178" t="str">
        <f t="shared" si="61"/>
        <v/>
      </c>
      <c r="AN296" s="178" t="str">
        <f t="shared" si="62"/>
        <v/>
      </c>
    </row>
    <row r="297" spans="1:40">
      <c r="A297" s="1" t="str">
        <f t="shared" si="60"/>
        <v/>
      </c>
      <c r="B297" s="63" t="str">
        <f>IF(E297="","",IF(E297=Trend!$D$5,COUNT($B$3:B296)+1))</f>
        <v/>
      </c>
      <c r="C297" s="63" t="str">
        <f>IF(E297="","",IF(AN297=Deviation!$E$2,COUNT($C$3:C296)+1))</f>
        <v/>
      </c>
      <c r="D297" s="7" t="str">
        <f>IF(E297&lt;&gt;"",SUBTOTAL(3,$E$4:E297),"")</f>
        <v/>
      </c>
      <c r="E297" s="16"/>
      <c r="F297" s="16"/>
      <c r="G297" s="16"/>
      <c r="H297" s="16"/>
      <c r="I297" s="16"/>
      <c r="J297" s="17"/>
      <c r="K297" s="20"/>
      <c r="L297" s="17"/>
      <c r="M297" s="16"/>
      <c r="N297" s="16"/>
      <c r="O297" s="7" t="str">
        <f t="shared" si="68"/>
        <v/>
      </c>
      <c r="P297" s="17"/>
      <c r="Q297" s="17"/>
      <c r="R297" s="8" t="str">
        <f t="shared" si="63"/>
        <v/>
      </c>
      <c r="S297" s="18">
        <v>0.1</v>
      </c>
      <c r="T297" s="8" t="str">
        <f t="shared" si="64"/>
        <v/>
      </c>
      <c r="U297" s="7" t="str">
        <f t="shared" si="65"/>
        <v/>
      </c>
      <c r="V297" s="19"/>
      <c r="W297" s="16"/>
      <c r="X297" s="16"/>
      <c r="Y297" s="16"/>
      <c r="Z297" s="7" t="str">
        <f t="shared" si="56"/>
        <v/>
      </c>
      <c r="AA297" s="20"/>
      <c r="AB297" s="7" t="str">
        <f>IF(AA297="","",DATEDIF(VLOOKUP(N297,List!CK:CL,2,0),VLOOKUP(AA297,List!CK:CL,2,0),$AB$2))</f>
        <v/>
      </c>
      <c r="AC297" s="16"/>
      <c r="AD297" s="16"/>
      <c r="AE297" s="17"/>
      <c r="AF297" s="9" t="str">
        <f t="shared" si="57"/>
        <v/>
      </c>
      <c r="AG297" s="16"/>
      <c r="AH297" s="9" t="str">
        <f t="shared" si="58"/>
        <v/>
      </c>
      <c r="AI297" s="9" t="str">
        <f t="shared" si="59"/>
        <v/>
      </c>
      <c r="AJ297" s="7" t="str">
        <f>IF(E297="","",VLOOKUP(E297,Cover!AF:AG,2,0))</f>
        <v/>
      </c>
      <c r="AK297" s="32" t="str">
        <f t="shared" si="66"/>
        <v/>
      </c>
      <c r="AL297" s="178" t="str">
        <f t="shared" si="67"/>
        <v/>
      </c>
      <c r="AM297" s="178" t="str">
        <f t="shared" si="61"/>
        <v/>
      </c>
      <c r="AN297" s="178" t="str">
        <f t="shared" si="62"/>
        <v/>
      </c>
    </row>
    <row r="298" spans="1:40">
      <c r="A298" s="1" t="str">
        <f t="shared" si="60"/>
        <v/>
      </c>
      <c r="B298" s="63" t="str">
        <f>IF(E298="","",IF(E298=Trend!$D$5,COUNT($B$3:B297)+1))</f>
        <v/>
      </c>
      <c r="C298" s="63" t="str">
        <f>IF(E298="","",IF(AN298=Deviation!$E$2,COUNT($C$3:C297)+1))</f>
        <v/>
      </c>
      <c r="D298" s="7" t="str">
        <f>IF(E298&lt;&gt;"",SUBTOTAL(3,$E$4:E298),"")</f>
        <v/>
      </c>
      <c r="E298" s="16"/>
      <c r="F298" s="16"/>
      <c r="G298" s="16"/>
      <c r="H298" s="16"/>
      <c r="I298" s="16"/>
      <c r="J298" s="17"/>
      <c r="K298" s="20"/>
      <c r="L298" s="17"/>
      <c r="M298" s="16"/>
      <c r="N298" s="16"/>
      <c r="O298" s="7" t="str">
        <f t="shared" si="68"/>
        <v/>
      </c>
      <c r="P298" s="17"/>
      <c r="Q298" s="17"/>
      <c r="R298" s="8" t="str">
        <f t="shared" si="63"/>
        <v/>
      </c>
      <c r="S298" s="18">
        <v>0.1</v>
      </c>
      <c r="T298" s="8" t="str">
        <f t="shared" si="64"/>
        <v/>
      </c>
      <c r="U298" s="7" t="str">
        <f t="shared" si="65"/>
        <v/>
      </c>
      <c r="V298" s="19"/>
      <c r="W298" s="16"/>
      <c r="X298" s="16"/>
      <c r="Y298" s="16"/>
      <c r="Z298" s="7" t="str">
        <f t="shared" si="56"/>
        <v/>
      </c>
      <c r="AA298" s="20"/>
      <c r="AB298" s="7" t="str">
        <f>IF(AA298="","",DATEDIF(VLOOKUP(N298,List!CK:CL,2,0),VLOOKUP(AA298,List!CK:CL,2,0),$AB$2))</f>
        <v/>
      </c>
      <c r="AC298" s="16"/>
      <c r="AD298" s="16"/>
      <c r="AE298" s="17"/>
      <c r="AF298" s="9" t="str">
        <f t="shared" si="57"/>
        <v/>
      </c>
      <c r="AG298" s="16"/>
      <c r="AH298" s="9" t="str">
        <f t="shared" si="58"/>
        <v/>
      </c>
      <c r="AI298" s="9" t="str">
        <f t="shared" si="59"/>
        <v/>
      </c>
      <c r="AJ298" s="7" t="str">
        <f>IF(E298="","",VLOOKUP(E298,Cover!AF:AG,2,0))</f>
        <v/>
      </c>
      <c r="AK298" s="32" t="str">
        <f t="shared" si="66"/>
        <v/>
      </c>
      <c r="AL298" s="178" t="str">
        <f t="shared" si="67"/>
        <v/>
      </c>
      <c r="AM298" s="178" t="str">
        <f t="shared" si="61"/>
        <v/>
      </c>
      <c r="AN298" s="178" t="str">
        <f t="shared" si="62"/>
        <v/>
      </c>
    </row>
    <row r="299" spans="1:40">
      <c r="A299" s="1" t="str">
        <f t="shared" si="60"/>
        <v/>
      </c>
      <c r="B299" s="63" t="str">
        <f>IF(E299="","",IF(E299=Trend!$D$5,COUNT($B$3:B298)+1))</f>
        <v/>
      </c>
      <c r="C299" s="63" t="str">
        <f>IF(E299="","",IF(AN299=Deviation!$E$2,COUNT($C$3:C298)+1))</f>
        <v/>
      </c>
      <c r="D299" s="7" t="str">
        <f>IF(E299&lt;&gt;"",SUBTOTAL(3,$E$4:E299),"")</f>
        <v/>
      </c>
      <c r="E299" s="16"/>
      <c r="F299" s="16"/>
      <c r="G299" s="16"/>
      <c r="H299" s="16"/>
      <c r="I299" s="16"/>
      <c r="J299" s="17"/>
      <c r="K299" s="20"/>
      <c r="L299" s="17"/>
      <c r="M299" s="16"/>
      <c r="N299" s="16"/>
      <c r="O299" s="7" t="str">
        <f t="shared" si="68"/>
        <v/>
      </c>
      <c r="P299" s="17"/>
      <c r="Q299" s="17"/>
      <c r="R299" s="8" t="str">
        <f t="shared" si="63"/>
        <v/>
      </c>
      <c r="S299" s="18">
        <v>0.1</v>
      </c>
      <c r="T299" s="8" t="str">
        <f t="shared" si="64"/>
        <v/>
      </c>
      <c r="U299" s="7" t="str">
        <f t="shared" si="65"/>
        <v/>
      </c>
      <c r="V299" s="19"/>
      <c r="W299" s="16"/>
      <c r="X299" s="16"/>
      <c r="Y299" s="16"/>
      <c r="Z299" s="7" t="str">
        <f t="shared" si="56"/>
        <v/>
      </c>
      <c r="AA299" s="20"/>
      <c r="AB299" s="7" t="str">
        <f>IF(AA299="","",DATEDIF(VLOOKUP(N299,List!CK:CL,2,0),VLOOKUP(AA299,List!CK:CL,2,0),$AB$2))</f>
        <v/>
      </c>
      <c r="AC299" s="16"/>
      <c r="AD299" s="16"/>
      <c r="AE299" s="17"/>
      <c r="AF299" s="9" t="str">
        <f t="shared" si="57"/>
        <v/>
      </c>
      <c r="AG299" s="16"/>
      <c r="AH299" s="9" t="str">
        <f t="shared" si="58"/>
        <v/>
      </c>
      <c r="AI299" s="9" t="str">
        <f t="shared" si="59"/>
        <v/>
      </c>
      <c r="AJ299" s="7" t="str">
        <f>IF(E299="","",VLOOKUP(E299,Cover!AF:AG,2,0))</f>
        <v/>
      </c>
      <c r="AK299" s="32" t="str">
        <f t="shared" si="66"/>
        <v/>
      </c>
      <c r="AL299" s="178" t="str">
        <f t="shared" si="67"/>
        <v/>
      </c>
      <c r="AM299" s="178" t="str">
        <f t="shared" si="61"/>
        <v/>
      </c>
      <c r="AN299" s="178" t="str">
        <f t="shared" si="62"/>
        <v/>
      </c>
    </row>
    <row r="300" spans="1:40">
      <c r="A300" s="1" t="str">
        <f t="shared" si="60"/>
        <v/>
      </c>
      <c r="B300" s="63" t="str">
        <f>IF(E300="","",IF(E300=Trend!$D$5,COUNT($B$3:B299)+1))</f>
        <v/>
      </c>
      <c r="C300" s="63" t="str">
        <f>IF(E300="","",IF(AN300=Deviation!$E$2,COUNT($C$3:C299)+1))</f>
        <v/>
      </c>
      <c r="D300" s="7" t="str">
        <f>IF(E300&lt;&gt;"",SUBTOTAL(3,$E$4:E300),"")</f>
        <v/>
      </c>
      <c r="E300" s="16"/>
      <c r="F300" s="16"/>
      <c r="G300" s="16"/>
      <c r="H300" s="16"/>
      <c r="I300" s="16"/>
      <c r="J300" s="17"/>
      <c r="K300" s="20"/>
      <c r="L300" s="17"/>
      <c r="M300" s="16"/>
      <c r="N300" s="16"/>
      <c r="O300" s="7" t="str">
        <f t="shared" si="68"/>
        <v/>
      </c>
      <c r="P300" s="17"/>
      <c r="Q300" s="17"/>
      <c r="R300" s="8" t="str">
        <f t="shared" si="63"/>
        <v/>
      </c>
      <c r="S300" s="18">
        <v>0.1</v>
      </c>
      <c r="T300" s="8" t="str">
        <f t="shared" si="64"/>
        <v/>
      </c>
      <c r="U300" s="7" t="str">
        <f t="shared" si="65"/>
        <v/>
      </c>
      <c r="V300" s="19"/>
      <c r="W300" s="16"/>
      <c r="X300" s="16"/>
      <c r="Y300" s="16"/>
      <c r="Z300" s="7" t="str">
        <f t="shared" si="56"/>
        <v/>
      </c>
      <c r="AA300" s="20"/>
      <c r="AB300" s="7" t="str">
        <f>IF(AA300="","",DATEDIF(VLOOKUP(N300,List!CK:CL,2,0),VLOOKUP(AA300,List!CK:CL,2,0),$AB$2))</f>
        <v/>
      </c>
      <c r="AC300" s="16"/>
      <c r="AD300" s="16"/>
      <c r="AE300" s="17"/>
      <c r="AF300" s="9" t="str">
        <f t="shared" si="57"/>
        <v/>
      </c>
      <c r="AG300" s="16"/>
      <c r="AH300" s="9" t="str">
        <f t="shared" si="58"/>
        <v/>
      </c>
      <c r="AI300" s="9" t="str">
        <f t="shared" si="59"/>
        <v/>
      </c>
      <c r="AJ300" s="7" t="str">
        <f>IF(E300="","",VLOOKUP(E300,Cover!AF:AG,2,0))</f>
        <v/>
      </c>
      <c r="AK300" s="32" t="str">
        <f t="shared" si="66"/>
        <v/>
      </c>
      <c r="AL300" s="178" t="str">
        <f t="shared" si="67"/>
        <v/>
      </c>
      <c r="AM300" s="178" t="str">
        <f t="shared" si="61"/>
        <v/>
      </c>
      <c r="AN300" s="178" t="str">
        <f t="shared" si="62"/>
        <v/>
      </c>
    </row>
    <row r="301" spans="1:40">
      <c r="A301" s="1" t="str">
        <f t="shared" si="60"/>
        <v/>
      </c>
      <c r="B301" s="63" t="str">
        <f>IF(E301="","",IF(E301=Trend!$D$5,COUNT($B$3:B300)+1))</f>
        <v/>
      </c>
      <c r="C301" s="63" t="str">
        <f>IF(E301="","",IF(AN301=Deviation!$E$2,COUNT($C$3:C300)+1))</f>
        <v/>
      </c>
      <c r="D301" s="7" t="str">
        <f>IF(E301&lt;&gt;"",SUBTOTAL(3,$E$4:E301),"")</f>
        <v/>
      </c>
      <c r="E301" s="16"/>
      <c r="F301" s="16"/>
      <c r="G301" s="16"/>
      <c r="H301" s="16"/>
      <c r="I301" s="16"/>
      <c r="J301" s="17"/>
      <c r="K301" s="20"/>
      <c r="L301" s="17"/>
      <c r="M301" s="16"/>
      <c r="N301" s="16"/>
      <c r="O301" s="7" t="str">
        <f t="shared" si="68"/>
        <v/>
      </c>
      <c r="P301" s="17"/>
      <c r="Q301" s="17"/>
      <c r="R301" s="8" t="str">
        <f t="shared" si="63"/>
        <v/>
      </c>
      <c r="S301" s="18">
        <v>0.1</v>
      </c>
      <c r="T301" s="8" t="str">
        <f t="shared" si="64"/>
        <v/>
      </c>
      <c r="U301" s="7" t="str">
        <f t="shared" si="65"/>
        <v/>
      </c>
      <c r="V301" s="19"/>
      <c r="W301" s="16"/>
      <c r="X301" s="16"/>
      <c r="Y301" s="16"/>
      <c r="Z301" s="7" t="str">
        <f t="shared" si="56"/>
        <v/>
      </c>
      <c r="AA301" s="20"/>
      <c r="AB301" s="7" t="str">
        <f>IF(AA301="","",DATEDIF(VLOOKUP(N301,List!CK:CL,2,0),VLOOKUP(AA301,List!CK:CL,2,0),$AB$2))</f>
        <v/>
      </c>
      <c r="AC301" s="16"/>
      <c r="AD301" s="16"/>
      <c r="AE301" s="17"/>
      <c r="AF301" s="9" t="str">
        <f t="shared" si="57"/>
        <v/>
      </c>
      <c r="AG301" s="16"/>
      <c r="AH301" s="9" t="str">
        <f t="shared" si="58"/>
        <v/>
      </c>
      <c r="AI301" s="9" t="str">
        <f t="shared" si="59"/>
        <v/>
      </c>
      <c r="AJ301" s="7" t="str">
        <f>IF(E301="","",VLOOKUP(E301,Cover!AF:AG,2,0))</f>
        <v/>
      </c>
      <c r="AK301" s="32" t="str">
        <f t="shared" si="66"/>
        <v/>
      </c>
      <c r="AL301" s="178" t="str">
        <f t="shared" si="67"/>
        <v/>
      </c>
      <c r="AM301" s="178" t="str">
        <f t="shared" si="61"/>
        <v/>
      </c>
      <c r="AN301" s="178" t="str">
        <f t="shared" si="62"/>
        <v/>
      </c>
    </row>
    <row r="302" spans="1:40">
      <c r="A302" s="1" t="str">
        <f t="shared" si="60"/>
        <v/>
      </c>
      <c r="B302" s="63" t="str">
        <f>IF(E302="","",IF(E302=Trend!$D$5,COUNT($B$3:B301)+1))</f>
        <v/>
      </c>
      <c r="C302" s="63" t="str">
        <f>IF(E302="","",IF(AN302=Deviation!$E$2,COUNT($C$3:C301)+1))</f>
        <v/>
      </c>
      <c r="D302" s="7" t="str">
        <f>IF(E302&lt;&gt;"",SUBTOTAL(3,$E$4:E302),"")</f>
        <v/>
      </c>
      <c r="E302" s="16"/>
      <c r="F302" s="16"/>
      <c r="G302" s="16"/>
      <c r="H302" s="16"/>
      <c r="I302" s="16"/>
      <c r="J302" s="17"/>
      <c r="K302" s="20"/>
      <c r="L302" s="17"/>
      <c r="M302" s="16"/>
      <c r="N302" s="16"/>
      <c r="O302" s="7" t="str">
        <f t="shared" si="68"/>
        <v/>
      </c>
      <c r="P302" s="17"/>
      <c r="Q302" s="17"/>
      <c r="R302" s="8" t="str">
        <f t="shared" si="63"/>
        <v/>
      </c>
      <c r="S302" s="18">
        <v>0.1</v>
      </c>
      <c r="T302" s="8" t="str">
        <f t="shared" si="64"/>
        <v/>
      </c>
      <c r="U302" s="7" t="str">
        <f t="shared" si="65"/>
        <v/>
      </c>
      <c r="V302" s="19"/>
      <c r="W302" s="16"/>
      <c r="X302" s="16"/>
      <c r="Y302" s="16"/>
      <c r="Z302" s="7" t="str">
        <f t="shared" si="56"/>
        <v/>
      </c>
      <c r="AA302" s="20"/>
      <c r="AB302" s="7" t="str">
        <f>IF(AA302="","",DATEDIF(VLOOKUP(N302,List!CK:CL,2,0),VLOOKUP(AA302,List!CK:CL,2,0),$AB$2))</f>
        <v/>
      </c>
      <c r="AC302" s="16"/>
      <c r="AD302" s="16"/>
      <c r="AE302" s="17"/>
      <c r="AF302" s="9" t="str">
        <f t="shared" si="57"/>
        <v/>
      </c>
      <c r="AG302" s="16"/>
      <c r="AH302" s="9" t="str">
        <f t="shared" si="58"/>
        <v/>
      </c>
      <c r="AI302" s="9" t="str">
        <f t="shared" si="59"/>
        <v/>
      </c>
      <c r="AJ302" s="7" t="str">
        <f>IF(E302="","",VLOOKUP(E302,Cover!AF:AG,2,0))</f>
        <v/>
      </c>
      <c r="AK302" s="32" t="str">
        <f t="shared" si="66"/>
        <v/>
      </c>
      <c r="AL302" s="178" t="str">
        <f t="shared" si="67"/>
        <v/>
      </c>
      <c r="AM302" s="178" t="str">
        <f t="shared" si="61"/>
        <v/>
      </c>
      <c r="AN302" s="178" t="str">
        <f t="shared" si="62"/>
        <v/>
      </c>
    </row>
    <row r="303" spans="1:40">
      <c r="A303" s="1" t="str">
        <f t="shared" si="60"/>
        <v/>
      </c>
      <c r="B303" s="63" t="str">
        <f>IF(E303="","",IF(E303=Trend!$D$5,COUNT($B$3:B302)+1))</f>
        <v/>
      </c>
      <c r="C303" s="63" t="str">
        <f>IF(E303="","",IF(AN303=Deviation!$E$2,COUNT($C$3:C302)+1))</f>
        <v/>
      </c>
      <c r="D303" s="7" t="str">
        <f>IF(E303&lt;&gt;"",SUBTOTAL(3,$E$4:E303),"")</f>
        <v/>
      </c>
      <c r="E303" s="16"/>
      <c r="F303" s="16"/>
      <c r="G303" s="16"/>
      <c r="H303" s="16"/>
      <c r="I303" s="16"/>
      <c r="J303" s="17"/>
      <c r="K303" s="20"/>
      <c r="L303" s="17"/>
      <c r="M303" s="16"/>
      <c r="N303" s="16"/>
      <c r="O303" s="7" t="str">
        <f t="shared" si="68"/>
        <v/>
      </c>
      <c r="P303" s="17"/>
      <c r="Q303" s="17"/>
      <c r="R303" s="8" t="str">
        <f t="shared" si="63"/>
        <v/>
      </c>
      <c r="S303" s="18">
        <v>0.1</v>
      </c>
      <c r="T303" s="8" t="str">
        <f t="shared" si="64"/>
        <v/>
      </c>
      <c r="U303" s="7" t="str">
        <f t="shared" si="65"/>
        <v/>
      </c>
      <c r="V303" s="19"/>
      <c r="W303" s="16"/>
      <c r="X303" s="16"/>
      <c r="Y303" s="16"/>
      <c r="Z303" s="7" t="str">
        <f t="shared" si="56"/>
        <v/>
      </c>
      <c r="AA303" s="20"/>
      <c r="AB303" s="7" t="str">
        <f>IF(AA303="","",DATEDIF(VLOOKUP(N303,List!CK:CL,2,0),VLOOKUP(AA303,List!CK:CL,2,0),$AB$2))</f>
        <v/>
      </c>
      <c r="AC303" s="16"/>
      <c r="AD303" s="16"/>
      <c r="AE303" s="17"/>
      <c r="AF303" s="9" t="str">
        <f t="shared" si="57"/>
        <v/>
      </c>
      <c r="AG303" s="16"/>
      <c r="AH303" s="9" t="str">
        <f t="shared" si="58"/>
        <v/>
      </c>
      <c r="AI303" s="9" t="str">
        <f t="shared" si="59"/>
        <v/>
      </c>
      <c r="AJ303" s="7" t="str">
        <f>IF(E303="","",VLOOKUP(E303,Cover!AF:AG,2,0))</f>
        <v/>
      </c>
      <c r="AK303" s="32" t="str">
        <f t="shared" si="66"/>
        <v/>
      </c>
      <c r="AL303" s="178" t="str">
        <f t="shared" si="67"/>
        <v/>
      </c>
      <c r="AM303" s="178" t="str">
        <f t="shared" si="61"/>
        <v/>
      </c>
      <c r="AN303" s="178" t="str">
        <f t="shared" si="62"/>
        <v/>
      </c>
    </row>
    <row r="304" spans="1:40">
      <c r="A304" s="1" t="str">
        <f t="shared" si="60"/>
        <v/>
      </c>
      <c r="B304" s="63" t="str">
        <f>IF(E304="","",IF(E304=Trend!$D$5,COUNT($B$3:B303)+1))</f>
        <v/>
      </c>
      <c r="C304" s="63" t="str">
        <f>IF(E304="","",IF(AN304=Deviation!$E$2,COUNT($C$3:C303)+1))</f>
        <v/>
      </c>
      <c r="D304" s="7" t="str">
        <f>IF(E304&lt;&gt;"",SUBTOTAL(3,$E$4:E304),"")</f>
        <v/>
      </c>
      <c r="E304" s="16"/>
      <c r="F304" s="16"/>
      <c r="G304" s="16"/>
      <c r="H304" s="16"/>
      <c r="I304" s="16"/>
      <c r="J304" s="17"/>
      <c r="K304" s="20"/>
      <c r="L304" s="17"/>
      <c r="M304" s="16"/>
      <c r="N304" s="16"/>
      <c r="O304" s="7" t="str">
        <f t="shared" si="68"/>
        <v/>
      </c>
      <c r="P304" s="17"/>
      <c r="Q304" s="17"/>
      <c r="R304" s="8" t="str">
        <f t="shared" si="63"/>
        <v/>
      </c>
      <c r="S304" s="18">
        <v>0.1</v>
      </c>
      <c r="T304" s="8" t="str">
        <f t="shared" si="64"/>
        <v/>
      </c>
      <c r="U304" s="7" t="str">
        <f t="shared" si="65"/>
        <v/>
      </c>
      <c r="V304" s="19"/>
      <c r="W304" s="16"/>
      <c r="X304" s="16"/>
      <c r="Y304" s="16"/>
      <c r="Z304" s="7" t="str">
        <f t="shared" si="56"/>
        <v/>
      </c>
      <c r="AA304" s="20"/>
      <c r="AB304" s="7" t="str">
        <f>IF(AA304="","",DATEDIF(VLOOKUP(N304,List!CK:CL,2,0),VLOOKUP(AA304,List!CK:CL,2,0),$AB$2))</f>
        <v/>
      </c>
      <c r="AC304" s="16"/>
      <c r="AD304" s="16"/>
      <c r="AE304" s="17"/>
      <c r="AF304" s="9" t="str">
        <f t="shared" si="57"/>
        <v/>
      </c>
      <c r="AG304" s="16"/>
      <c r="AH304" s="9" t="str">
        <f t="shared" si="58"/>
        <v/>
      </c>
      <c r="AI304" s="9" t="str">
        <f t="shared" si="59"/>
        <v/>
      </c>
      <c r="AJ304" s="7" t="str">
        <f>IF(E304="","",VLOOKUP(E304,Cover!AF:AG,2,0))</f>
        <v/>
      </c>
      <c r="AK304" s="32" t="str">
        <f t="shared" si="66"/>
        <v/>
      </c>
      <c r="AL304" s="178" t="str">
        <f t="shared" si="67"/>
        <v/>
      </c>
      <c r="AM304" s="178" t="str">
        <f t="shared" si="61"/>
        <v/>
      </c>
      <c r="AN304" s="178" t="str">
        <f t="shared" si="62"/>
        <v/>
      </c>
    </row>
    <row r="305" spans="1:40">
      <c r="A305" s="1" t="str">
        <f t="shared" si="60"/>
        <v/>
      </c>
      <c r="B305" s="63" t="str">
        <f>IF(E305="","",IF(E305=Trend!$D$5,COUNT($B$3:B304)+1))</f>
        <v/>
      </c>
      <c r="C305" s="63" t="str">
        <f>IF(E305="","",IF(AN305=Deviation!$E$2,COUNT($C$3:C304)+1))</f>
        <v/>
      </c>
      <c r="D305" s="7" t="str">
        <f>IF(E305&lt;&gt;"",SUBTOTAL(3,$E$4:E305),"")</f>
        <v/>
      </c>
      <c r="E305" s="16"/>
      <c r="F305" s="16"/>
      <c r="G305" s="16"/>
      <c r="H305" s="16"/>
      <c r="I305" s="16"/>
      <c r="J305" s="17"/>
      <c r="K305" s="20"/>
      <c r="L305" s="17"/>
      <c r="M305" s="16"/>
      <c r="N305" s="16"/>
      <c r="O305" s="7" t="str">
        <f t="shared" si="68"/>
        <v/>
      </c>
      <c r="P305" s="17"/>
      <c r="Q305" s="17"/>
      <c r="R305" s="8" t="str">
        <f t="shared" si="63"/>
        <v/>
      </c>
      <c r="S305" s="18">
        <v>0.1</v>
      </c>
      <c r="T305" s="8" t="str">
        <f t="shared" si="64"/>
        <v/>
      </c>
      <c r="U305" s="7" t="str">
        <f t="shared" si="65"/>
        <v/>
      </c>
      <c r="V305" s="19"/>
      <c r="W305" s="16"/>
      <c r="X305" s="16"/>
      <c r="Y305" s="16"/>
      <c r="Z305" s="7" t="str">
        <f t="shared" si="56"/>
        <v/>
      </c>
      <c r="AA305" s="20"/>
      <c r="AB305" s="7" t="str">
        <f>IF(AA305="","",DATEDIF(VLOOKUP(N305,List!CK:CL,2,0),VLOOKUP(AA305,List!CK:CL,2,0),$AB$2))</f>
        <v/>
      </c>
      <c r="AC305" s="16"/>
      <c r="AD305" s="16"/>
      <c r="AE305" s="17"/>
      <c r="AF305" s="9" t="str">
        <f t="shared" si="57"/>
        <v/>
      </c>
      <c r="AG305" s="16"/>
      <c r="AH305" s="9" t="str">
        <f t="shared" si="58"/>
        <v/>
      </c>
      <c r="AI305" s="9" t="str">
        <f t="shared" si="59"/>
        <v/>
      </c>
      <c r="AJ305" s="7" t="str">
        <f>IF(E305="","",VLOOKUP(E305,Cover!AF:AG,2,0))</f>
        <v/>
      </c>
      <c r="AK305" s="32" t="str">
        <f t="shared" si="66"/>
        <v/>
      </c>
      <c r="AL305" s="178" t="str">
        <f t="shared" si="67"/>
        <v/>
      </c>
      <c r="AM305" s="178" t="str">
        <f t="shared" si="61"/>
        <v/>
      </c>
      <c r="AN305" s="178" t="str">
        <f t="shared" si="62"/>
        <v/>
      </c>
    </row>
    <row r="306" spans="1:40">
      <c r="A306" s="1" t="str">
        <f t="shared" si="60"/>
        <v/>
      </c>
      <c r="B306" s="63" t="str">
        <f>IF(E306="","",IF(E306=Trend!$D$5,COUNT($B$3:B305)+1))</f>
        <v/>
      </c>
      <c r="C306" s="63" t="str">
        <f>IF(E306="","",IF(AN306=Deviation!$E$2,COUNT($C$3:C305)+1))</f>
        <v/>
      </c>
      <c r="D306" s="7" t="str">
        <f>IF(E306&lt;&gt;"",SUBTOTAL(3,$E$4:E306),"")</f>
        <v/>
      </c>
      <c r="E306" s="16"/>
      <c r="F306" s="16"/>
      <c r="G306" s="16"/>
      <c r="H306" s="16"/>
      <c r="I306" s="16"/>
      <c r="J306" s="17"/>
      <c r="K306" s="20"/>
      <c r="L306" s="17"/>
      <c r="M306" s="16"/>
      <c r="N306" s="16"/>
      <c r="O306" s="7" t="str">
        <f t="shared" si="68"/>
        <v/>
      </c>
      <c r="P306" s="17"/>
      <c r="Q306" s="17"/>
      <c r="R306" s="8" t="str">
        <f t="shared" si="63"/>
        <v/>
      </c>
      <c r="S306" s="18">
        <v>0.1</v>
      </c>
      <c r="T306" s="8" t="str">
        <f t="shared" si="64"/>
        <v/>
      </c>
      <c r="U306" s="7" t="str">
        <f t="shared" si="65"/>
        <v/>
      </c>
      <c r="V306" s="19"/>
      <c r="W306" s="16"/>
      <c r="X306" s="16"/>
      <c r="Y306" s="16"/>
      <c r="Z306" s="7" t="str">
        <f t="shared" si="56"/>
        <v/>
      </c>
      <c r="AA306" s="20"/>
      <c r="AB306" s="7" t="str">
        <f>IF(AA306="","",DATEDIF(VLOOKUP(N306,List!CK:CL,2,0),VLOOKUP(AA306,List!CK:CL,2,0),$AB$2))</f>
        <v/>
      </c>
      <c r="AC306" s="16"/>
      <c r="AD306" s="16"/>
      <c r="AE306" s="17"/>
      <c r="AF306" s="9" t="str">
        <f t="shared" si="57"/>
        <v/>
      </c>
      <c r="AG306" s="16"/>
      <c r="AH306" s="9" t="str">
        <f t="shared" si="58"/>
        <v/>
      </c>
      <c r="AI306" s="9" t="str">
        <f t="shared" si="59"/>
        <v/>
      </c>
      <c r="AJ306" s="7" t="str">
        <f>IF(E306="","",VLOOKUP(E306,Cover!AF:AG,2,0))</f>
        <v/>
      </c>
      <c r="AK306" s="32" t="str">
        <f t="shared" si="66"/>
        <v/>
      </c>
      <c r="AL306" s="178" t="str">
        <f t="shared" si="67"/>
        <v/>
      </c>
      <c r="AM306" s="178" t="str">
        <f t="shared" si="61"/>
        <v/>
      </c>
      <c r="AN306" s="178" t="str">
        <f t="shared" si="62"/>
        <v/>
      </c>
    </row>
    <row r="307" spans="1:40">
      <c r="A307" s="1" t="str">
        <f t="shared" si="60"/>
        <v/>
      </c>
      <c r="B307" s="63" t="str">
        <f>IF(E307="","",IF(E307=Trend!$D$5,COUNT($B$3:B306)+1))</f>
        <v/>
      </c>
      <c r="C307" s="63" t="str">
        <f>IF(E307="","",IF(AN307=Deviation!$E$2,COUNT($C$3:C306)+1))</f>
        <v/>
      </c>
      <c r="D307" s="7" t="str">
        <f>IF(E307&lt;&gt;"",SUBTOTAL(3,$E$4:E307),"")</f>
        <v/>
      </c>
      <c r="E307" s="16"/>
      <c r="F307" s="16"/>
      <c r="G307" s="16"/>
      <c r="H307" s="16"/>
      <c r="I307" s="16"/>
      <c r="J307" s="17"/>
      <c r="K307" s="20"/>
      <c r="L307" s="17"/>
      <c r="M307" s="16"/>
      <c r="N307" s="16"/>
      <c r="O307" s="7" t="str">
        <f t="shared" si="68"/>
        <v/>
      </c>
      <c r="P307" s="17"/>
      <c r="Q307" s="17"/>
      <c r="R307" s="8" t="str">
        <f t="shared" si="63"/>
        <v/>
      </c>
      <c r="S307" s="18">
        <v>0.1</v>
      </c>
      <c r="T307" s="8" t="str">
        <f t="shared" si="64"/>
        <v/>
      </c>
      <c r="U307" s="7" t="str">
        <f t="shared" si="65"/>
        <v/>
      </c>
      <c r="V307" s="19"/>
      <c r="W307" s="16"/>
      <c r="X307" s="16"/>
      <c r="Y307" s="16"/>
      <c r="Z307" s="7" t="str">
        <f t="shared" si="56"/>
        <v/>
      </c>
      <c r="AA307" s="20"/>
      <c r="AB307" s="7" t="str">
        <f>IF(AA307="","",DATEDIF(VLOOKUP(N307,List!CK:CL,2,0),VLOOKUP(AA307,List!CK:CL,2,0),$AB$2))</f>
        <v/>
      </c>
      <c r="AC307" s="16"/>
      <c r="AD307" s="16"/>
      <c r="AE307" s="17"/>
      <c r="AF307" s="9" t="str">
        <f t="shared" si="57"/>
        <v/>
      </c>
      <c r="AG307" s="16"/>
      <c r="AH307" s="9" t="str">
        <f t="shared" si="58"/>
        <v/>
      </c>
      <c r="AI307" s="9" t="str">
        <f t="shared" si="59"/>
        <v/>
      </c>
      <c r="AJ307" s="7" t="str">
        <f>IF(E307="","",VLOOKUP(E307,Cover!AF:AG,2,0))</f>
        <v/>
      </c>
      <c r="AK307" s="32" t="str">
        <f t="shared" si="66"/>
        <v/>
      </c>
      <c r="AL307" s="178" t="str">
        <f t="shared" si="67"/>
        <v/>
      </c>
      <c r="AM307" s="178" t="str">
        <f t="shared" si="61"/>
        <v/>
      </c>
      <c r="AN307" s="178" t="str">
        <f t="shared" si="62"/>
        <v/>
      </c>
    </row>
    <row r="308" spans="1:40">
      <c r="A308" s="1" t="str">
        <f t="shared" si="60"/>
        <v/>
      </c>
      <c r="B308" s="63" t="str">
        <f>IF(E308="","",IF(E308=Trend!$D$5,COUNT($B$3:B307)+1))</f>
        <v/>
      </c>
      <c r="C308" s="63" t="str">
        <f>IF(E308="","",IF(AN308=Deviation!$E$2,COUNT($C$3:C307)+1))</f>
        <v/>
      </c>
      <c r="D308" s="7" t="str">
        <f>IF(E308&lt;&gt;"",SUBTOTAL(3,$E$4:E308),"")</f>
        <v/>
      </c>
      <c r="E308" s="16"/>
      <c r="F308" s="16"/>
      <c r="G308" s="16"/>
      <c r="H308" s="16"/>
      <c r="I308" s="16"/>
      <c r="J308" s="17"/>
      <c r="K308" s="20"/>
      <c r="L308" s="17"/>
      <c r="M308" s="16"/>
      <c r="N308" s="16"/>
      <c r="O308" s="7" t="str">
        <f t="shared" si="68"/>
        <v/>
      </c>
      <c r="P308" s="17"/>
      <c r="Q308" s="17"/>
      <c r="R308" s="8" t="str">
        <f t="shared" si="63"/>
        <v/>
      </c>
      <c r="S308" s="18">
        <v>0.1</v>
      </c>
      <c r="T308" s="8" t="str">
        <f t="shared" si="64"/>
        <v/>
      </c>
      <c r="U308" s="7" t="str">
        <f t="shared" si="65"/>
        <v/>
      </c>
      <c r="V308" s="19"/>
      <c r="W308" s="16"/>
      <c r="X308" s="16"/>
      <c r="Y308" s="16"/>
      <c r="Z308" s="7" t="str">
        <f t="shared" ref="Z308:Z371" si="69">IF(Q308="","","تسویه شد")</f>
        <v/>
      </c>
      <c r="AA308" s="20"/>
      <c r="AB308" s="7" t="str">
        <f>IF(AA308="","",DATEDIF(VLOOKUP(N308,List!CK:CL,2,0),VLOOKUP(AA308,List!CK:CL,2,0),$AB$2))</f>
        <v/>
      </c>
      <c r="AC308" s="16"/>
      <c r="AD308" s="16"/>
      <c r="AE308" s="17"/>
      <c r="AF308" s="9" t="str">
        <f t="shared" ref="AF308:AF371" si="70">IF(AE308="","",IF(AE308&gt;=L308,"100",(AE308/L308)*100))</f>
        <v/>
      </c>
      <c r="AG308" s="16"/>
      <c r="AH308" s="9" t="str">
        <f t="shared" ref="AH308:AH371" si="71">IF(E308="","",IF(AB308&lt;=AJ308,100,(AJ308/AB308)*100))</f>
        <v/>
      </c>
      <c r="AI308" s="9" t="str">
        <f t="shared" ref="AI308:AI371" si="72">IF(E308="","",AVERAGE(AF308:AH308))</f>
        <v/>
      </c>
      <c r="AJ308" s="7" t="str">
        <f>IF(E308="","",VLOOKUP(E308,Cover!AF:AG,2,0))</f>
        <v/>
      </c>
      <c r="AK308" s="32" t="str">
        <f t="shared" si="66"/>
        <v/>
      </c>
      <c r="AL308" s="178" t="str">
        <f t="shared" si="67"/>
        <v/>
      </c>
      <c r="AM308" s="178" t="str">
        <f t="shared" si="61"/>
        <v/>
      </c>
      <c r="AN308" s="178" t="str">
        <f t="shared" si="62"/>
        <v/>
      </c>
    </row>
    <row r="309" spans="1:40">
      <c r="A309" s="1" t="str">
        <f t="shared" si="60"/>
        <v/>
      </c>
      <c r="B309" s="63" t="str">
        <f>IF(E309="","",IF(E309=Trend!$D$5,COUNT($B$3:B308)+1))</f>
        <v/>
      </c>
      <c r="C309" s="63" t="str">
        <f>IF(E309="","",IF(AN309=Deviation!$E$2,COUNT($C$3:C308)+1))</f>
        <v/>
      </c>
      <c r="D309" s="7" t="str">
        <f>IF(E309&lt;&gt;"",SUBTOTAL(3,$E$4:E309),"")</f>
        <v/>
      </c>
      <c r="E309" s="16"/>
      <c r="F309" s="16"/>
      <c r="G309" s="16"/>
      <c r="H309" s="16"/>
      <c r="I309" s="16"/>
      <c r="J309" s="17"/>
      <c r="K309" s="20"/>
      <c r="L309" s="17"/>
      <c r="M309" s="16"/>
      <c r="N309" s="16"/>
      <c r="O309" s="7" t="str">
        <f t="shared" si="68"/>
        <v/>
      </c>
      <c r="P309" s="17"/>
      <c r="Q309" s="17"/>
      <c r="R309" s="8" t="str">
        <f t="shared" si="63"/>
        <v/>
      </c>
      <c r="S309" s="18">
        <v>0.1</v>
      </c>
      <c r="T309" s="8" t="str">
        <f t="shared" si="64"/>
        <v/>
      </c>
      <c r="U309" s="7" t="str">
        <f t="shared" si="65"/>
        <v/>
      </c>
      <c r="V309" s="19"/>
      <c r="W309" s="16"/>
      <c r="X309" s="16"/>
      <c r="Y309" s="16"/>
      <c r="Z309" s="7" t="str">
        <f t="shared" si="69"/>
        <v/>
      </c>
      <c r="AA309" s="20"/>
      <c r="AB309" s="7" t="str">
        <f>IF(AA309="","",DATEDIF(VLOOKUP(N309,List!CK:CL,2,0),VLOOKUP(AA309,List!CK:CL,2,0),$AB$2))</f>
        <v/>
      </c>
      <c r="AC309" s="16"/>
      <c r="AD309" s="16"/>
      <c r="AE309" s="17"/>
      <c r="AF309" s="9" t="str">
        <f t="shared" si="70"/>
        <v/>
      </c>
      <c r="AG309" s="16"/>
      <c r="AH309" s="9" t="str">
        <f t="shared" si="71"/>
        <v/>
      </c>
      <c r="AI309" s="9" t="str">
        <f t="shared" si="72"/>
        <v/>
      </c>
      <c r="AJ309" s="7" t="str">
        <f>IF(E309="","",VLOOKUP(E309,Cover!AF:AG,2,0))</f>
        <v/>
      </c>
      <c r="AK309" s="32" t="str">
        <f t="shared" si="66"/>
        <v/>
      </c>
      <c r="AL309" s="178" t="str">
        <f t="shared" si="67"/>
        <v/>
      </c>
      <c r="AM309" s="178" t="str">
        <f t="shared" si="61"/>
        <v/>
      </c>
      <c r="AN309" s="178" t="str">
        <f t="shared" si="62"/>
        <v/>
      </c>
    </row>
    <row r="310" spans="1:40">
      <c r="A310" s="1" t="str">
        <f t="shared" si="60"/>
        <v/>
      </c>
      <c r="B310" s="63" t="str">
        <f>IF(E310="","",IF(E310=Trend!$D$5,COUNT($B$3:B309)+1))</f>
        <v/>
      </c>
      <c r="C310" s="63" t="str">
        <f>IF(E310="","",IF(AN310=Deviation!$E$2,COUNT($C$3:C309)+1))</f>
        <v/>
      </c>
      <c r="D310" s="7" t="str">
        <f>IF(E310&lt;&gt;"",SUBTOTAL(3,$E$4:E310),"")</f>
        <v/>
      </c>
      <c r="E310" s="16"/>
      <c r="F310" s="16"/>
      <c r="G310" s="16"/>
      <c r="H310" s="16"/>
      <c r="I310" s="16"/>
      <c r="J310" s="17"/>
      <c r="K310" s="20"/>
      <c r="L310" s="17"/>
      <c r="M310" s="16"/>
      <c r="N310" s="16"/>
      <c r="O310" s="7" t="str">
        <f t="shared" si="68"/>
        <v/>
      </c>
      <c r="P310" s="17"/>
      <c r="Q310" s="17"/>
      <c r="R310" s="8" t="str">
        <f t="shared" si="63"/>
        <v/>
      </c>
      <c r="S310" s="18">
        <v>0.1</v>
      </c>
      <c r="T310" s="8" t="str">
        <f t="shared" si="64"/>
        <v/>
      </c>
      <c r="U310" s="7" t="str">
        <f t="shared" si="65"/>
        <v/>
      </c>
      <c r="V310" s="19"/>
      <c r="W310" s="16"/>
      <c r="X310" s="16"/>
      <c r="Y310" s="16"/>
      <c r="Z310" s="7" t="str">
        <f t="shared" si="69"/>
        <v/>
      </c>
      <c r="AA310" s="20"/>
      <c r="AB310" s="7" t="str">
        <f>IF(AA310="","",DATEDIF(VLOOKUP(N310,List!CK:CL,2,0),VLOOKUP(AA310,List!CK:CL,2,0),$AB$2))</f>
        <v/>
      </c>
      <c r="AC310" s="16"/>
      <c r="AD310" s="16"/>
      <c r="AE310" s="17"/>
      <c r="AF310" s="9" t="str">
        <f t="shared" si="70"/>
        <v/>
      </c>
      <c r="AG310" s="16"/>
      <c r="AH310" s="9" t="str">
        <f t="shared" si="71"/>
        <v/>
      </c>
      <c r="AI310" s="9" t="str">
        <f t="shared" si="72"/>
        <v/>
      </c>
      <c r="AJ310" s="7" t="str">
        <f>IF(E310="","",VLOOKUP(E310,Cover!AF:AG,2,0))</f>
        <v/>
      </c>
      <c r="AK310" s="32" t="str">
        <f t="shared" si="66"/>
        <v/>
      </c>
      <c r="AL310" s="178" t="str">
        <f t="shared" si="67"/>
        <v/>
      </c>
      <c r="AM310" s="178" t="str">
        <f t="shared" si="61"/>
        <v/>
      </c>
      <c r="AN310" s="178" t="str">
        <f t="shared" si="62"/>
        <v/>
      </c>
    </row>
    <row r="311" spans="1:40">
      <c r="A311" s="1" t="str">
        <f t="shared" si="60"/>
        <v/>
      </c>
      <c r="B311" s="63" t="str">
        <f>IF(E311="","",IF(E311=Trend!$D$5,COUNT($B$3:B310)+1))</f>
        <v/>
      </c>
      <c r="C311" s="63" t="str">
        <f>IF(E311="","",IF(AN311=Deviation!$E$2,COUNT($C$3:C310)+1))</f>
        <v/>
      </c>
      <c r="D311" s="7" t="str">
        <f>IF(E311&lt;&gt;"",SUBTOTAL(3,$E$4:E311),"")</f>
        <v/>
      </c>
      <c r="E311" s="16"/>
      <c r="F311" s="16"/>
      <c r="G311" s="16"/>
      <c r="H311" s="16"/>
      <c r="I311" s="16"/>
      <c r="J311" s="17"/>
      <c r="K311" s="20"/>
      <c r="L311" s="17"/>
      <c r="M311" s="16"/>
      <c r="N311" s="16"/>
      <c r="O311" s="7" t="str">
        <f t="shared" si="68"/>
        <v/>
      </c>
      <c r="P311" s="17"/>
      <c r="Q311" s="17"/>
      <c r="R311" s="8" t="str">
        <f t="shared" si="63"/>
        <v/>
      </c>
      <c r="S311" s="18">
        <v>0.1</v>
      </c>
      <c r="T311" s="8" t="str">
        <f t="shared" si="64"/>
        <v/>
      </c>
      <c r="U311" s="7" t="str">
        <f t="shared" si="65"/>
        <v/>
      </c>
      <c r="V311" s="19"/>
      <c r="W311" s="16"/>
      <c r="X311" s="16"/>
      <c r="Y311" s="16"/>
      <c r="Z311" s="7" t="str">
        <f t="shared" si="69"/>
        <v/>
      </c>
      <c r="AA311" s="20"/>
      <c r="AB311" s="7" t="str">
        <f>IF(AA311="","",DATEDIF(VLOOKUP(N311,List!CK:CL,2,0),VLOOKUP(AA311,List!CK:CL,2,0),$AB$2))</f>
        <v/>
      </c>
      <c r="AC311" s="16"/>
      <c r="AD311" s="16"/>
      <c r="AE311" s="17"/>
      <c r="AF311" s="9" t="str">
        <f t="shared" si="70"/>
        <v/>
      </c>
      <c r="AG311" s="16"/>
      <c r="AH311" s="9" t="str">
        <f t="shared" si="71"/>
        <v/>
      </c>
      <c r="AI311" s="9" t="str">
        <f t="shared" si="72"/>
        <v/>
      </c>
      <c r="AJ311" s="7" t="str">
        <f>IF(E311="","",VLOOKUP(E311,Cover!AF:AG,2,0))</f>
        <v/>
      </c>
      <c r="AK311" s="32" t="str">
        <f t="shared" si="66"/>
        <v/>
      </c>
      <c r="AL311" s="178" t="str">
        <f t="shared" si="67"/>
        <v/>
      </c>
      <c r="AM311" s="178" t="str">
        <f t="shared" si="61"/>
        <v/>
      </c>
      <c r="AN311" s="178" t="str">
        <f t="shared" si="62"/>
        <v/>
      </c>
    </row>
    <row r="312" spans="1:40">
      <c r="A312" s="1" t="str">
        <f t="shared" si="60"/>
        <v/>
      </c>
      <c r="B312" s="63" t="str">
        <f>IF(E312="","",IF(E312=Trend!$D$5,COUNT($B$3:B311)+1))</f>
        <v/>
      </c>
      <c r="C312" s="63" t="str">
        <f>IF(E312="","",IF(AN312=Deviation!$E$2,COUNT($C$3:C311)+1))</f>
        <v/>
      </c>
      <c r="D312" s="7" t="str">
        <f>IF(E312&lt;&gt;"",SUBTOTAL(3,$E$4:E312),"")</f>
        <v/>
      </c>
      <c r="E312" s="16"/>
      <c r="F312" s="16"/>
      <c r="G312" s="16"/>
      <c r="H312" s="16"/>
      <c r="I312" s="16"/>
      <c r="J312" s="17"/>
      <c r="K312" s="20"/>
      <c r="L312" s="17"/>
      <c r="M312" s="16"/>
      <c r="N312" s="16"/>
      <c r="O312" s="7" t="str">
        <f t="shared" si="68"/>
        <v/>
      </c>
      <c r="P312" s="17"/>
      <c r="Q312" s="17"/>
      <c r="R312" s="8" t="str">
        <f t="shared" si="63"/>
        <v/>
      </c>
      <c r="S312" s="18">
        <v>0.1</v>
      </c>
      <c r="T312" s="8" t="str">
        <f t="shared" si="64"/>
        <v/>
      </c>
      <c r="U312" s="7" t="str">
        <f t="shared" si="65"/>
        <v/>
      </c>
      <c r="V312" s="19"/>
      <c r="W312" s="16"/>
      <c r="X312" s="16"/>
      <c r="Y312" s="16"/>
      <c r="Z312" s="7" t="str">
        <f t="shared" si="69"/>
        <v/>
      </c>
      <c r="AA312" s="20"/>
      <c r="AB312" s="7" t="str">
        <f>IF(AA312="","",DATEDIF(VLOOKUP(N312,List!CK:CL,2,0),VLOOKUP(AA312,List!CK:CL,2,0),$AB$2))</f>
        <v/>
      </c>
      <c r="AC312" s="16"/>
      <c r="AD312" s="16"/>
      <c r="AE312" s="17"/>
      <c r="AF312" s="9" t="str">
        <f t="shared" si="70"/>
        <v/>
      </c>
      <c r="AG312" s="16"/>
      <c r="AH312" s="9" t="str">
        <f t="shared" si="71"/>
        <v/>
      </c>
      <c r="AI312" s="9" t="str">
        <f t="shared" si="72"/>
        <v/>
      </c>
      <c r="AJ312" s="7" t="str">
        <f>IF(E312="","",VLOOKUP(E312,Cover!AF:AG,2,0))</f>
        <v/>
      </c>
      <c r="AK312" s="32" t="str">
        <f t="shared" si="66"/>
        <v/>
      </c>
      <c r="AL312" s="178" t="str">
        <f t="shared" si="67"/>
        <v/>
      </c>
      <c r="AM312" s="178" t="str">
        <f t="shared" si="61"/>
        <v/>
      </c>
      <c r="AN312" s="178" t="str">
        <f t="shared" si="62"/>
        <v/>
      </c>
    </row>
    <row r="313" spans="1:40">
      <c r="A313" s="1" t="str">
        <f t="shared" ref="A313:A376" si="73">IF(E313="","",IF($F$2=V313,V313,""))</f>
        <v/>
      </c>
      <c r="B313" s="63" t="str">
        <f>IF(E313="","",IF(E313=Trend!$D$5,COUNT($B$3:B312)+1))</f>
        <v/>
      </c>
      <c r="C313" s="63" t="str">
        <f>IF(E313="","",IF(AN313=Deviation!$E$2,COUNT($C$3:C312)+1))</f>
        <v/>
      </c>
      <c r="D313" s="7" t="str">
        <f>IF(E313&lt;&gt;"",SUBTOTAL(3,$E$4:E313),"")</f>
        <v/>
      </c>
      <c r="E313" s="16"/>
      <c r="F313" s="16"/>
      <c r="G313" s="16"/>
      <c r="H313" s="16"/>
      <c r="I313" s="16"/>
      <c r="J313" s="17"/>
      <c r="K313" s="20"/>
      <c r="L313" s="17"/>
      <c r="M313" s="16"/>
      <c r="N313" s="16"/>
      <c r="O313" s="7" t="str">
        <f t="shared" si="68"/>
        <v/>
      </c>
      <c r="P313" s="17"/>
      <c r="Q313" s="17"/>
      <c r="R313" s="8" t="str">
        <f t="shared" si="63"/>
        <v/>
      </c>
      <c r="S313" s="18">
        <v>0.1</v>
      </c>
      <c r="T313" s="8" t="str">
        <f t="shared" si="64"/>
        <v/>
      </c>
      <c r="U313" s="7" t="str">
        <f t="shared" si="65"/>
        <v/>
      </c>
      <c r="V313" s="19"/>
      <c r="W313" s="16"/>
      <c r="X313" s="16"/>
      <c r="Y313" s="16"/>
      <c r="Z313" s="7" t="str">
        <f t="shared" si="69"/>
        <v/>
      </c>
      <c r="AA313" s="20"/>
      <c r="AB313" s="7" t="str">
        <f>IF(AA313="","",DATEDIF(VLOOKUP(N313,List!CK:CL,2,0),VLOOKUP(AA313,List!CK:CL,2,0),$AB$2))</f>
        <v/>
      </c>
      <c r="AC313" s="16"/>
      <c r="AD313" s="16"/>
      <c r="AE313" s="17"/>
      <c r="AF313" s="9" t="str">
        <f t="shared" si="70"/>
        <v/>
      </c>
      <c r="AG313" s="16"/>
      <c r="AH313" s="9" t="str">
        <f t="shared" si="71"/>
        <v/>
      </c>
      <c r="AI313" s="9" t="str">
        <f t="shared" si="72"/>
        <v/>
      </c>
      <c r="AJ313" s="7" t="str">
        <f>IF(E313="","",VLOOKUP(E313,Cover!AF:AG,2,0))</f>
        <v/>
      </c>
      <c r="AK313" s="32" t="str">
        <f t="shared" si="66"/>
        <v/>
      </c>
      <c r="AL313" s="178" t="str">
        <f t="shared" si="67"/>
        <v/>
      </c>
      <c r="AM313" s="178" t="str">
        <f t="shared" si="61"/>
        <v/>
      </c>
      <c r="AN313" s="178" t="str">
        <f t="shared" si="62"/>
        <v/>
      </c>
    </row>
    <row r="314" spans="1:40">
      <c r="A314" s="1" t="str">
        <f t="shared" si="73"/>
        <v/>
      </c>
      <c r="B314" s="63" t="str">
        <f>IF(E314="","",IF(E314=Trend!$D$5,COUNT($B$3:B313)+1))</f>
        <v/>
      </c>
      <c r="C314" s="63" t="str">
        <f>IF(E314="","",IF(AN314=Deviation!$E$2,COUNT($C$3:C313)+1))</f>
        <v/>
      </c>
      <c r="D314" s="7" t="str">
        <f>IF(E314&lt;&gt;"",SUBTOTAL(3,$E$4:E314),"")</f>
        <v/>
      </c>
      <c r="E314" s="16"/>
      <c r="F314" s="16"/>
      <c r="G314" s="16"/>
      <c r="H314" s="16"/>
      <c r="I314" s="16"/>
      <c r="J314" s="17"/>
      <c r="K314" s="20"/>
      <c r="L314" s="17"/>
      <c r="M314" s="16"/>
      <c r="N314" s="16"/>
      <c r="O314" s="7" t="str">
        <f t="shared" si="68"/>
        <v/>
      </c>
      <c r="P314" s="17"/>
      <c r="Q314" s="17"/>
      <c r="R314" s="8" t="str">
        <f t="shared" si="63"/>
        <v/>
      </c>
      <c r="S314" s="18">
        <v>0.1</v>
      </c>
      <c r="T314" s="8" t="str">
        <f t="shared" si="64"/>
        <v/>
      </c>
      <c r="U314" s="7" t="str">
        <f t="shared" si="65"/>
        <v/>
      </c>
      <c r="V314" s="19"/>
      <c r="W314" s="16"/>
      <c r="X314" s="16"/>
      <c r="Y314" s="16"/>
      <c r="Z314" s="7" t="str">
        <f t="shared" si="69"/>
        <v/>
      </c>
      <c r="AA314" s="20"/>
      <c r="AB314" s="7" t="str">
        <f>IF(AA314="","",DATEDIF(VLOOKUP(N314,List!CK:CL,2,0),VLOOKUP(AA314,List!CK:CL,2,0),$AB$2))</f>
        <v/>
      </c>
      <c r="AC314" s="16"/>
      <c r="AD314" s="16"/>
      <c r="AE314" s="17"/>
      <c r="AF314" s="9" t="str">
        <f t="shared" si="70"/>
        <v/>
      </c>
      <c r="AG314" s="16"/>
      <c r="AH314" s="9" t="str">
        <f t="shared" si="71"/>
        <v/>
      </c>
      <c r="AI314" s="9" t="str">
        <f t="shared" si="72"/>
        <v/>
      </c>
      <c r="AJ314" s="7" t="str">
        <f>IF(E314="","",VLOOKUP(E314,Cover!AF:AG,2,0))</f>
        <v/>
      </c>
      <c r="AK314" s="32" t="str">
        <f t="shared" si="66"/>
        <v/>
      </c>
      <c r="AL314" s="178" t="str">
        <f t="shared" si="67"/>
        <v/>
      </c>
      <c r="AM314" s="178" t="str">
        <f t="shared" si="61"/>
        <v/>
      </c>
      <c r="AN314" s="178" t="str">
        <f t="shared" si="62"/>
        <v/>
      </c>
    </row>
    <row r="315" spans="1:40">
      <c r="A315" s="1" t="str">
        <f t="shared" si="73"/>
        <v/>
      </c>
      <c r="B315" s="63" t="str">
        <f>IF(E315="","",IF(E315=Trend!$D$5,COUNT($B$3:B314)+1))</f>
        <v/>
      </c>
      <c r="C315" s="63" t="str">
        <f>IF(E315="","",IF(AN315=Deviation!$E$2,COUNT($C$3:C314)+1))</f>
        <v/>
      </c>
      <c r="D315" s="7" t="str">
        <f>IF(E315&lt;&gt;"",SUBTOTAL(3,$E$4:E315),"")</f>
        <v/>
      </c>
      <c r="E315" s="16"/>
      <c r="F315" s="16"/>
      <c r="G315" s="16"/>
      <c r="H315" s="16"/>
      <c r="I315" s="16"/>
      <c r="J315" s="17"/>
      <c r="K315" s="20"/>
      <c r="L315" s="17"/>
      <c r="M315" s="16"/>
      <c r="N315" s="16"/>
      <c r="O315" s="7" t="str">
        <f t="shared" si="68"/>
        <v/>
      </c>
      <c r="P315" s="17"/>
      <c r="Q315" s="17"/>
      <c r="R315" s="8" t="str">
        <f t="shared" si="63"/>
        <v/>
      </c>
      <c r="S315" s="18">
        <v>0.1</v>
      </c>
      <c r="T315" s="8" t="str">
        <f t="shared" si="64"/>
        <v/>
      </c>
      <c r="U315" s="7" t="str">
        <f t="shared" si="65"/>
        <v/>
      </c>
      <c r="V315" s="19"/>
      <c r="W315" s="16"/>
      <c r="X315" s="16"/>
      <c r="Y315" s="16"/>
      <c r="Z315" s="7" t="str">
        <f t="shared" si="69"/>
        <v/>
      </c>
      <c r="AA315" s="20"/>
      <c r="AB315" s="7" t="str">
        <f>IF(AA315="","",DATEDIF(VLOOKUP(N315,List!CK:CL,2,0),VLOOKUP(AA315,List!CK:CL,2,0),$AB$2))</f>
        <v/>
      </c>
      <c r="AC315" s="16"/>
      <c r="AD315" s="16"/>
      <c r="AE315" s="17"/>
      <c r="AF315" s="9" t="str">
        <f t="shared" si="70"/>
        <v/>
      </c>
      <c r="AG315" s="16"/>
      <c r="AH315" s="9" t="str">
        <f t="shared" si="71"/>
        <v/>
      </c>
      <c r="AI315" s="9" t="str">
        <f t="shared" si="72"/>
        <v/>
      </c>
      <c r="AJ315" s="7" t="str">
        <f>IF(E315="","",VLOOKUP(E315,Cover!AF:AG,2,0))</f>
        <v/>
      </c>
      <c r="AK315" s="32" t="str">
        <f t="shared" si="66"/>
        <v/>
      </c>
      <c r="AL315" s="178" t="str">
        <f t="shared" si="67"/>
        <v/>
      </c>
      <c r="AM315" s="178" t="str">
        <f t="shared" si="61"/>
        <v/>
      </c>
      <c r="AN315" s="178" t="str">
        <f t="shared" si="62"/>
        <v/>
      </c>
    </row>
    <row r="316" spans="1:40">
      <c r="A316" s="1" t="str">
        <f t="shared" si="73"/>
        <v/>
      </c>
      <c r="B316" s="63" t="str">
        <f>IF(E316="","",IF(E316=Trend!$D$5,COUNT($B$3:B315)+1))</f>
        <v/>
      </c>
      <c r="C316" s="63" t="str">
        <f>IF(E316="","",IF(AN316=Deviation!$E$2,COUNT($C$3:C315)+1))</f>
        <v/>
      </c>
      <c r="D316" s="7" t="str">
        <f>IF(E316&lt;&gt;"",SUBTOTAL(3,$E$4:E316),"")</f>
        <v/>
      </c>
      <c r="E316" s="16"/>
      <c r="F316" s="16"/>
      <c r="G316" s="16"/>
      <c r="H316" s="16"/>
      <c r="I316" s="16"/>
      <c r="J316" s="17"/>
      <c r="K316" s="20"/>
      <c r="L316" s="17"/>
      <c r="M316" s="16"/>
      <c r="N316" s="16"/>
      <c r="O316" s="7" t="str">
        <f t="shared" si="68"/>
        <v/>
      </c>
      <c r="P316" s="17"/>
      <c r="Q316" s="17"/>
      <c r="R316" s="8" t="str">
        <f t="shared" si="63"/>
        <v/>
      </c>
      <c r="S316" s="18">
        <v>0.1</v>
      </c>
      <c r="T316" s="8" t="str">
        <f t="shared" si="64"/>
        <v/>
      </c>
      <c r="U316" s="7" t="str">
        <f t="shared" si="65"/>
        <v/>
      </c>
      <c r="V316" s="19"/>
      <c r="W316" s="16"/>
      <c r="X316" s="16"/>
      <c r="Y316" s="16"/>
      <c r="Z316" s="7" t="str">
        <f t="shared" si="69"/>
        <v/>
      </c>
      <c r="AA316" s="20"/>
      <c r="AB316" s="7" t="str">
        <f>IF(AA316="","",DATEDIF(VLOOKUP(N316,List!CK:CL,2,0),VLOOKUP(AA316,List!CK:CL,2,0),$AB$2))</f>
        <v/>
      </c>
      <c r="AC316" s="16"/>
      <c r="AD316" s="16"/>
      <c r="AE316" s="17"/>
      <c r="AF316" s="9" t="str">
        <f t="shared" si="70"/>
        <v/>
      </c>
      <c r="AG316" s="16"/>
      <c r="AH316" s="9" t="str">
        <f t="shared" si="71"/>
        <v/>
      </c>
      <c r="AI316" s="9" t="str">
        <f t="shared" si="72"/>
        <v/>
      </c>
      <c r="AJ316" s="7" t="str">
        <f>IF(E316="","",VLOOKUP(E316,Cover!AF:AG,2,0))</f>
        <v/>
      </c>
      <c r="AK316" s="32" t="str">
        <f t="shared" si="66"/>
        <v/>
      </c>
      <c r="AL316" s="178" t="str">
        <f t="shared" si="67"/>
        <v/>
      </c>
      <c r="AM316" s="178" t="str">
        <f t="shared" si="61"/>
        <v/>
      </c>
      <c r="AN316" s="178" t="str">
        <f t="shared" si="62"/>
        <v/>
      </c>
    </row>
    <row r="317" spans="1:40">
      <c r="A317" s="1" t="str">
        <f t="shared" si="73"/>
        <v/>
      </c>
      <c r="B317" s="63" t="str">
        <f>IF(E317="","",IF(E317=Trend!$D$5,COUNT($B$3:B316)+1))</f>
        <v/>
      </c>
      <c r="C317" s="63" t="str">
        <f>IF(E317="","",IF(AN317=Deviation!$E$2,COUNT($C$3:C316)+1))</f>
        <v/>
      </c>
      <c r="D317" s="7" t="str">
        <f>IF(E317&lt;&gt;"",SUBTOTAL(3,$E$4:E317),"")</f>
        <v/>
      </c>
      <c r="E317" s="16"/>
      <c r="F317" s="16"/>
      <c r="G317" s="16"/>
      <c r="H317" s="16"/>
      <c r="I317" s="16"/>
      <c r="J317" s="17"/>
      <c r="K317" s="20"/>
      <c r="L317" s="17"/>
      <c r="M317" s="16"/>
      <c r="N317" s="16"/>
      <c r="O317" s="7" t="str">
        <f t="shared" si="68"/>
        <v/>
      </c>
      <c r="P317" s="17"/>
      <c r="Q317" s="17"/>
      <c r="R317" s="8" t="str">
        <f t="shared" si="63"/>
        <v/>
      </c>
      <c r="S317" s="18">
        <v>0.1</v>
      </c>
      <c r="T317" s="8" t="str">
        <f t="shared" si="64"/>
        <v/>
      </c>
      <c r="U317" s="7" t="str">
        <f t="shared" si="65"/>
        <v/>
      </c>
      <c r="V317" s="19"/>
      <c r="W317" s="16"/>
      <c r="X317" s="16"/>
      <c r="Y317" s="16"/>
      <c r="Z317" s="7" t="str">
        <f t="shared" si="69"/>
        <v/>
      </c>
      <c r="AA317" s="20"/>
      <c r="AB317" s="7" t="str">
        <f>IF(AA317="","",DATEDIF(VLOOKUP(N317,List!CK:CL,2,0),VLOOKUP(AA317,List!CK:CL,2,0),$AB$2))</f>
        <v/>
      </c>
      <c r="AC317" s="16"/>
      <c r="AD317" s="16"/>
      <c r="AE317" s="17"/>
      <c r="AF317" s="9" t="str">
        <f t="shared" si="70"/>
        <v/>
      </c>
      <c r="AG317" s="16"/>
      <c r="AH317" s="9" t="str">
        <f t="shared" si="71"/>
        <v/>
      </c>
      <c r="AI317" s="9" t="str">
        <f t="shared" si="72"/>
        <v/>
      </c>
      <c r="AJ317" s="7" t="str">
        <f>IF(E317="","",VLOOKUP(E317,Cover!AF:AG,2,0))</f>
        <v/>
      </c>
      <c r="AK317" s="32" t="str">
        <f t="shared" si="66"/>
        <v/>
      </c>
      <c r="AL317" s="178" t="str">
        <f t="shared" si="67"/>
        <v/>
      </c>
      <c r="AM317" s="178" t="str">
        <f t="shared" si="61"/>
        <v/>
      </c>
      <c r="AN317" s="178" t="str">
        <f t="shared" si="62"/>
        <v/>
      </c>
    </row>
    <row r="318" spans="1:40">
      <c r="A318" s="1" t="str">
        <f t="shared" si="73"/>
        <v/>
      </c>
      <c r="B318" s="63" t="str">
        <f>IF(E318="","",IF(E318=Trend!$D$5,COUNT($B$3:B317)+1))</f>
        <v/>
      </c>
      <c r="C318" s="63" t="str">
        <f>IF(E318="","",IF(AN318=Deviation!$E$2,COUNT($C$3:C317)+1))</f>
        <v/>
      </c>
      <c r="D318" s="7" t="str">
        <f>IF(E318&lt;&gt;"",SUBTOTAL(3,$E$4:E318),"")</f>
        <v/>
      </c>
      <c r="E318" s="16"/>
      <c r="F318" s="16"/>
      <c r="G318" s="16"/>
      <c r="H318" s="16"/>
      <c r="I318" s="16"/>
      <c r="J318" s="17"/>
      <c r="K318" s="20"/>
      <c r="L318" s="17"/>
      <c r="M318" s="16"/>
      <c r="N318" s="16"/>
      <c r="O318" s="7" t="str">
        <f t="shared" si="68"/>
        <v/>
      </c>
      <c r="P318" s="17"/>
      <c r="Q318" s="17"/>
      <c r="R318" s="8" t="str">
        <f t="shared" si="63"/>
        <v/>
      </c>
      <c r="S318" s="18">
        <v>0.1</v>
      </c>
      <c r="T318" s="8" t="str">
        <f t="shared" si="64"/>
        <v/>
      </c>
      <c r="U318" s="7" t="str">
        <f t="shared" si="65"/>
        <v/>
      </c>
      <c r="V318" s="19"/>
      <c r="W318" s="16"/>
      <c r="X318" s="16"/>
      <c r="Y318" s="16"/>
      <c r="Z318" s="7" t="str">
        <f t="shared" si="69"/>
        <v/>
      </c>
      <c r="AA318" s="20"/>
      <c r="AB318" s="7" t="str">
        <f>IF(AA318="","",DATEDIF(VLOOKUP(N318,List!CK:CL,2,0),VLOOKUP(AA318,List!CK:CL,2,0),$AB$2))</f>
        <v/>
      </c>
      <c r="AC318" s="16"/>
      <c r="AD318" s="16"/>
      <c r="AE318" s="17"/>
      <c r="AF318" s="9" t="str">
        <f t="shared" si="70"/>
        <v/>
      </c>
      <c r="AG318" s="16"/>
      <c r="AH318" s="9" t="str">
        <f t="shared" si="71"/>
        <v/>
      </c>
      <c r="AI318" s="9" t="str">
        <f t="shared" si="72"/>
        <v/>
      </c>
      <c r="AJ318" s="7" t="str">
        <f>IF(E318="","",VLOOKUP(E318,Cover!AF:AG,2,0))</f>
        <v/>
      </c>
      <c r="AK318" s="32" t="str">
        <f t="shared" si="66"/>
        <v/>
      </c>
      <c r="AL318" s="178" t="str">
        <f t="shared" si="67"/>
        <v/>
      </c>
      <c r="AM318" s="178" t="str">
        <f t="shared" si="61"/>
        <v/>
      </c>
      <c r="AN318" s="178" t="str">
        <f t="shared" si="62"/>
        <v/>
      </c>
    </row>
    <row r="319" spans="1:40">
      <c r="A319" s="1" t="str">
        <f t="shared" si="73"/>
        <v/>
      </c>
      <c r="B319" s="63" t="str">
        <f>IF(E319="","",IF(E319=Trend!$D$5,COUNT($B$3:B318)+1))</f>
        <v/>
      </c>
      <c r="C319" s="63" t="str">
        <f>IF(E319="","",IF(AN319=Deviation!$E$2,COUNT($C$3:C318)+1))</f>
        <v/>
      </c>
      <c r="D319" s="7" t="str">
        <f>IF(E319&lt;&gt;"",SUBTOTAL(3,$E$4:E319),"")</f>
        <v/>
      </c>
      <c r="E319" s="16"/>
      <c r="F319" s="16"/>
      <c r="G319" s="16"/>
      <c r="H319" s="16"/>
      <c r="I319" s="16"/>
      <c r="J319" s="17"/>
      <c r="K319" s="20"/>
      <c r="L319" s="17"/>
      <c r="M319" s="16"/>
      <c r="N319" s="16"/>
      <c r="O319" s="7" t="str">
        <f t="shared" si="68"/>
        <v/>
      </c>
      <c r="P319" s="17"/>
      <c r="Q319" s="17"/>
      <c r="R319" s="8" t="str">
        <f t="shared" si="63"/>
        <v/>
      </c>
      <c r="S319" s="18">
        <v>0.1</v>
      </c>
      <c r="T319" s="8" t="str">
        <f t="shared" si="64"/>
        <v/>
      </c>
      <c r="U319" s="7" t="str">
        <f t="shared" si="65"/>
        <v/>
      </c>
      <c r="V319" s="19"/>
      <c r="W319" s="16"/>
      <c r="X319" s="16"/>
      <c r="Y319" s="16"/>
      <c r="Z319" s="7" t="str">
        <f t="shared" si="69"/>
        <v/>
      </c>
      <c r="AA319" s="20"/>
      <c r="AB319" s="7" t="str">
        <f>IF(AA319="","",DATEDIF(VLOOKUP(N319,List!CK:CL,2,0),VLOOKUP(AA319,List!CK:CL,2,0),$AB$2))</f>
        <v/>
      </c>
      <c r="AC319" s="16"/>
      <c r="AD319" s="16"/>
      <c r="AE319" s="17"/>
      <c r="AF319" s="9" t="str">
        <f t="shared" si="70"/>
        <v/>
      </c>
      <c r="AG319" s="16"/>
      <c r="AH319" s="9" t="str">
        <f t="shared" si="71"/>
        <v/>
      </c>
      <c r="AI319" s="9" t="str">
        <f t="shared" si="72"/>
        <v/>
      </c>
      <c r="AJ319" s="7" t="str">
        <f>IF(E319="","",VLOOKUP(E319,Cover!AF:AG,2,0))</f>
        <v/>
      </c>
      <c r="AK319" s="32" t="str">
        <f t="shared" si="66"/>
        <v/>
      </c>
      <c r="AL319" s="178" t="str">
        <f t="shared" si="67"/>
        <v/>
      </c>
      <c r="AM319" s="178" t="str">
        <f t="shared" ref="AM319:AM382" si="74">IF(E319="","",IF((AB319-AJ319)/AJ319*100&lt;0,0,(AB319-AJ319)/AJ319*100))</f>
        <v/>
      </c>
      <c r="AN319" s="178" t="str">
        <f t="shared" ref="AN319:AN382" si="75">IF(E319="","",IF(AM319&lt;=0,"زودتر از حد انتظار","دیرتر از حد انتظار"))</f>
        <v/>
      </c>
    </row>
    <row r="320" spans="1:40">
      <c r="A320" s="1" t="str">
        <f t="shared" si="73"/>
        <v/>
      </c>
      <c r="B320" s="63" t="str">
        <f>IF(E320="","",IF(E320=Trend!$D$5,COUNT($B$3:B319)+1))</f>
        <v/>
      </c>
      <c r="C320" s="63" t="str">
        <f>IF(E320="","",IF(AN320=Deviation!$E$2,COUNT($C$3:C319)+1))</f>
        <v/>
      </c>
      <c r="D320" s="7" t="str">
        <f>IF(E320&lt;&gt;"",SUBTOTAL(3,$E$4:E320),"")</f>
        <v/>
      </c>
      <c r="E320" s="16"/>
      <c r="F320" s="16"/>
      <c r="G320" s="16"/>
      <c r="H320" s="16"/>
      <c r="I320" s="16"/>
      <c r="J320" s="17"/>
      <c r="K320" s="20"/>
      <c r="L320" s="17"/>
      <c r="M320" s="16"/>
      <c r="N320" s="16"/>
      <c r="O320" s="7" t="str">
        <f t="shared" si="68"/>
        <v/>
      </c>
      <c r="P320" s="17"/>
      <c r="Q320" s="17"/>
      <c r="R320" s="8" t="str">
        <f t="shared" si="63"/>
        <v/>
      </c>
      <c r="S320" s="18">
        <v>0.1</v>
      </c>
      <c r="T320" s="8" t="str">
        <f t="shared" si="64"/>
        <v/>
      </c>
      <c r="U320" s="7" t="str">
        <f t="shared" si="65"/>
        <v/>
      </c>
      <c r="V320" s="19"/>
      <c r="W320" s="16"/>
      <c r="X320" s="16"/>
      <c r="Y320" s="16"/>
      <c r="Z320" s="7" t="str">
        <f t="shared" si="69"/>
        <v/>
      </c>
      <c r="AA320" s="20"/>
      <c r="AB320" s="7" t="str">
        <f>IF(AA320="","",DATEDIF(VLOOKUP(N320,List!CK:CL,2,0),VLOOKUP(AA320,List!CK:CL,2,0),$AB$2))</f>
        <v/>
      </c>
      <c r="AC320" s="16"/>
      <c r="AD320" s="16"/>
      <c r="AE320" s="17"/>
      <c r="AF320" s="9" t="str">
        <f t="shared" si="70"/>
        <v/>
      </c>
      <c r="AG320" s="16"/>
      <c r="AH320" s="9" t="str">
        <f t="shared" si="71"/>
        <v/>
      </c>
      <c r="AI320" s="9" t="str">
        <f t="shared" si="72"/>
        <v/>
      </c>
      <c r="AJ320" s="7" t="str">
        <f>IF(E320="","",VLOOKUP(E320,Cover!AF:AG,2,0))</f>
        <v/>
      </c>
      <c r="AK320" s="32" t="str">
        <f t="shared" si="66"/>
        <v/>
      </c>
      <c r="AL320" s="178" t="str">
        <f t="shared" si="67"/>
        <v/>
      </c>
      <c r="AM320" s="178" t="str">
        <f t="shared" si="74"/>
        <v/>
      </c>
      <c r="AN320" s="178" t="str">
        <f t="shared" si="75"/>
        <v/>
      </c>
    </row>
    <row r="321" spans="1:40">
      <c r="A321" s="1" t="str">
        <f t="shared" si="73"/>
        <v/>
      </c>
      <c r="B321" s="63" t="str">
        <f>IF(E321="","",IF(E321=Trend!$D$5,COUNT($B$3:B320)+1))</f>
        <v/>
      </c>
      <c r="C321" s="63" t="str">
        <f>IF(E321="","",IF(AN321=Deviation!$E$2,COUNT($C$3:C320)+1))</f>
        <v/>
      </c>
      <c r="D321" s="7" t="str">
        <f>IF(E321&lt;&gt;"",SUBTOTAL(3,$E$4:E321),"")</f>
        <v/>
      </c>
      <c r="E321" s="16"/>
      <c r="F321" s="16"/>
      <c r="G321" s="16"/>
      <c r="H321" s="16"/>
      <c r="I321" s="16"/>
      <c r="J321" s="17"/>
      <c r="K321" s="20"/>
      <c r="L321" s="17"/>
      <c r="M321" s="16"/>
      <c r="N321" s="16"/>
      <c r="O321" s="7" t="str">
        <f t="shared" si="68"/>
        <v/>
      </c>
      <c r="P321" s="17"/>
      <c r="Q321" s="17"/>
      <c r="R321" s="8" t="str">
        <f t="shared" ref="R321:R384" si="76">IF(Q321="","",IF(E321="پتروشیمی پارس",(P321*Q321)+(P321*Q321)*S321+J321,IF(E321="پتروشیمی تبریز",(P321*Q321)+(P321*Q321)*S321+J321,(P321*Q321)+(P321*Q321)*S321)))</f>
        <v/>
      </c>
      <c r="S321" s="18">
        <v>0.1</v>
      </c>
      <c r="T321" s="8" t="str">
        <f t="shared" ref="T321:T384" si="77">IF(R321="","",R321/P321)</f>
        <v/>
      </c>
      <c r="U321" s="7" t="str">
        <f t="shared" si="65"/>
        <v/>
      </c>
      <c r="V321" s="19"/>
      <c r="W321" s="16"/>
      <c r="X321" s="16"/>
      <c r="Y321" s="16"/>
      <c r="Z321" s="7" t="str">
        <f t="shared" si="69"/>
        <v/>
      </c>
      <c r="AA321" s="20"/>
      <c r="AB321" s="7" t="str">
        <f>IF(AA321="","",DATEDIF(VLOOKUP(N321,List!CK:CL,2,0),VLOOKUP(AA321,List!CK:CL,2,0),$AB$2))</f>
        <v/>
      </c>
      <c r="AC321" s="16"/>
      <c r="AD321" s="16"/>
      <c r="AE321" s="17"/>
      <c r="AF321" s="9" t="str">
        <f t="shared" si="70"/>
        <v/>
      </c>
      <c r="AG321" s="16"/>
      <c r="AH321" s="9" t="str">
        <f t="shared" si="71"/>
        <v/>
      </c>
      <c r="AI321" s="9" t="str">
        <f t="shared" si="72"/>
        <v/>
      </c>
      <c r="AJ321" s="7" t="str">
        <f>IF(E321="","",VLOOKUP(E321,Cover!AF:AG,2,0))</f>
        <v/>
      </c>
      <c r="AK321" s="32" t="str">
        <f t="shared" si="66"/>
        <v/>
      </c>
      <c r="AL321" s="178" t="str">
        <f t="shared" si="67"/>
        <v/>
      </c>
      <c r="AM321" s="178" t="str">
        <f t="shared" si="74"/>
        <v/>
      </c>
      <c r="AN321" s="178" t="str">
        <f t="shared" si="75"/>
        <v/>
      </c>
    </row>
    <row r="322" spans="1:40">
      <c r="A322" s="1" t="str">
        <f t="shared" si="73"/>
        <v/>
      </c>
      <c r="B322" s="63" t="str">
        <f>IF(E322="","",IF(E322=Trend!$D$5,COUNT($B$3:B321)+1))</f>
        <v/>
      </c>
      <c r="C322" s="63" t="str">
        <f>IF(E322="","",IF(AN322=Deviation!$E$2,COUNT($C$3:C321)+1))</f>
        <v/>
      </c>
      <c r="D322" s="7" t="str">
        <f>IF(E322&lt;&gt;"",SUBTOTAL(3,$E$4:E322),"")</f>
        <v/>
      </c>
      <c r="E322" s="16"/>
      <c r="F322" s="16"/>
      <c r="G322" s="16"/>
      <c r="H322" s="16"/>
      <c r="I322" s="16"/>
      <c r="J322" s="17"/>
      <c r="K322" s="20"/>
      <c r="L322" s="17"/>
      <c r="M322" s="16"/>
      <c r="N322" s="16"/>
      <c r="O322" s="7" t="str">
        <f t="shared" si="68"/>
        <v/>
      </c>
      <c r="P322" s="17"/>
      <c r="Q322" s="17"/>
      <c r="R322" s="8" t="str">
        <f t="shared" si="76"/>
        <v/>
      </c>
      <c r="S322" s="18">
        <v>0.1</v>
      </c>
      <c r="T322" s="8" t="str">
        <f t="shared" si="77"/>
        <v/>
      </c>
      <c r="U322" s="7" t="str">
        <f t="shared" ref="U322:U385" si="78">IF(E322="","","توافقی ")</f>
        <v/>
      </c>
      <c r="V322" s="19"/>
      <c r="W322" s="16"/>
      <c r="X322" s="16"/>
      <c r="Y322" s="16"/>
      <c r="Z322" s="7" t="str">
        <f t="shared" si="69"/>
        <v/>
      </c>
      <c r="AA322" s="20"/>
      <c r="AB322" s="7" t="str">
        <f>IF(AA322="","",DATEDIF(VLOOKUP(N322,List!CK:CL,2,0),VLOOKUP(AA322,List!CK:CL,2,0),$AB$2))</f>
        <v/>
      </c>
      <c r="AC322" s="16"/>
      <c r="AD322" s="16"/>
      <c r="AE322" s="17"/>
      <c r="AF322" s="9" t="str">
        <f t="shared" si="70"/>
        <v/>
      </c>
      <c r="AG322" s="16"/>
      <c r="AH322" s="9" t="str">
        <f t="shared" si="71"/>
        <v/>
      </c>
      <c r="AI322" s="9" t="str">
        <f t="shared" si="72"/>
        <v/>
      </c>
      <c r="AJ322" s="7" t="str">
        <f>IF(E322="","",VLOOKUP(E322,Cover!AF:AG,2,0))</f>
        <v/>
      </c>
      <c r="AK322" s="32" t="str">
        <f t="shared" ref="AK322:AK385" si="79">IF(N322="","",N322)</f>
        <v/>
      </c>
      <c r="AL322" s="178" t="str">
        <f t="shared" ref="AL322:AL385" si="80">IF(N322="","",LEFT(N322,7))</f>
        <v/>
      </c>
      <c r="AM322" s="178" t="str">
        <f t="shared" si="74"/>
        <v/>
      </c>
      <c r="AN322" s="178" t="str">
        <f t="shared" si="75"/>
        <v/>
      </c>
    </row>
    <row r="323" spans="1:40">
      <c r="A323" s="1" t="str">
        <f t="shared" si="73"/>
        <v/>
      </c>
      <c r="B323" s="63" t="str">
        <f>IF(E323="","",IF(E323=Trend!$D$5,COUNT($B$3:B322)+1))</f>
        <v/>
      </c>
      <c r="C323" s="63" t="str">
        <f>IF(E323="","",IF(AN323=Deviation!$E$2,COUNT($C$3:C322)+1))</f>
        <v/>
      </c>
      <c r="D323" s="7" t="str">
        <f>IF(E323&lt;&gt;"",SUBTOTAL(3,$E$4:E323),"")</f>
        <v/>
      </c>
      <c r="E323" s="16"/>
      <c r="F323" s="16"/>
      <c r="G323" s="16"/>
      <c r="H323" s="16"/>
      <c r="I323" s="16"/>
      <c r="J323" s="17"/>
      <c r="K323" s="20"/>
      <c r="L323" s="17"/>
      <c r="M323" s="16"/>
      <c r="N323" s="16"/>
      <c r="O323" s="7" t="str">
        <f t="shared" si="68"/>
        <v/>
      </c>
      <c r="P323" s="17"/>
      <c r="Q323" s="17"/>
      <c r="R323" s="8" t="str">
        <f t="shared" si="76"/>
        <v/>
      </c>
      <c r="S323" s="18">
        <v>0.1</v>
      </c>
      <c r="T323" s="8" t="str">
        <f t="shared" si="77"/>
        <v/>
      </c>
      <c r="U323" s="7" t="str">
        <f t="shared" si="78"/>
        <v/>
      </c>
      <c r="V323" s="19"/>
      <c r="W323" s="16"/>
      <c r="X323" s="16"/>
      <c r="Y323" s="16"/>
      <c r="Z323" s="7" t="str">
        <f t="shared" si="69"/>
        <v/>
      </c>
      <c r="AA323" s="20"/>
      <c r="AB323" s="7" t="str">
        <f>IF(AA323="","",DATEDIF(VLOOKUP(N323,List!CK:CL,2,0),VLOOKUP(AA323,List!CK:CL,2,0),$AB$2))</f>
        <v/>
      </c>
      <c r="AC323" s="16"/>
      <c r="AD323" s="16"/>
      <c r="AE323" s="17"/>
      <c r="AF323" s="9" t="str">
        <f t="shared" si="70"/>
        <v/>
      </c>
      <c r="AG323" s="16"/>
      <c r="AH323" s="9" t="str">
        <f t="shared" si="71"/>
        <v/>
      </c>
      <c r="AI323" s="9" t="str">
        <f t="shared" si="72"/>
        <v/>
      </c>
      <c r="AJ323" s="7" t="str">
        <f>IF(E323="","",VLOOKUP(E323,Cover!AF:AG,2,0))</f>
        <v/>
      </c>
      <c r="AK323" s="32" t="str">
        <f t="shared" si="79"/>
        <v/>
      </c>
      <c r="AL323" s="178" t="str">
        <f t="shared" si="80"/>
        <v/>
      </c>
      <c r="AM323" s="178" t="str">
        <f t="shared" si="74"/>
        <v/>
      </c>
      <c r="AN323" s="178" t="str">
        <f t="shared" si="75"/>
        <v/>
      </c>
    </row>
    <row r="324" spans="1:40">
      <c r="A324" s="1" t="str">
        <f t="shared" si="73"/>
        <v/>
      </c>
      <c r="B324" s="63" t="str">
        <f>IF(E324="","",IF(E324=Trend!$D$5,COUNT($B$3:B323)+1))</f>
        <v/>
      </c>
      <c r="C324" s="63" t="str">
        <f>IF(E324="","",IF(AN324=Deviation!$E$2,COUNT($C$3:C323)+1))</f>
        <v/>
      </c>
      <c r="D324" s="7" t="str">
        <f>IF(E324&lt;&gt;"",SUBTOTAL(3,$E$4:E324),"")</f>
        <v/>
      </c>
      <c r="E324" s="16"/>
      <c r="F324" s="16"/>
      <c r="G324" s="16"/>
      <c r="H324" s="16"/>
      <c r="I324" s="16"/>
      <c r="J324" s="17"/>
      <c r="K324" s="20"/>
      <c r="L324" s="17"/>
      <c r="M324" s="16"/>
      <c r="N324" s="16"/>
      <c r="O324" s="7" t="str">
        <f t="shared" si="68"/>
        <v/>
      </c>
      <c r="P324" s="17"/>
      <c r="Q324" s="17"/>
      <c r="R324" s="8" t="str">
        <f t="shared" si="76"/>
        <v/>
      </c>
      <c r="S324" s="18">
        <v>0.1</v>
      </c>
      <c r="T324" s="8" t="str">
        <f t="shared" si="77"/>
        <v/>
      </c>
      <c r="U324" s="7" t="str">
        <f t="shared" si="78"/>
        <v/>
      </c>
      <c r="V324" s="19"/>
      <c r="W324" s="16"/>
      <c r="X324" s="16"/>
      <c r="Y324" s="16"/>
      <c r="Z324" s="7" t="str">
        <f t="shared" si="69"/>
        <v/>
      </c>
      <c r="AA324" s="20"/>
      <c r="AB324" s="7" t="str">
        <f>IF(AA324="","",DATEDIF(VLOOKUP(N324,List!CK:CL,2,0),VLOOKUP(AA324,List!CK:CL,2,0),$AB$2))</f>
        <v/>
      </c>
      <c r="AC324" s="16"/>
      <c r="AD324" s="16"/>
      <c r="AE324" s="17"/>
      <c r="AF324" s="9" t="str">
        <f t="shared" si="70"/>
        <v/>
      </c>
      <c r="AG324" s="16"/>
      <c r="AH324" s="9" t="str">
        <f t="shared" si="71"/>
        <v/>
      </c>
      <c r="AI324" s="9" t="str">
        <f t="shared" si="72"/>
        <v/>
      </c>
      <c r="AJ324" s="7" t="str">
        <f>IF(E324="","",VLOOKUP(E324,Cover!AF:AG,2,0))</f>
        <v/>
      </c>
      <c r="AK324" s="32" t="str">
        <f t="shared" si="79"/>
        <v/>
      </c>
      <c r="AL324" s="178" t="str">
        <f t="shared" si="80"/>
        <v/>
      </c>
      <c r="AM324" s="178" t="str">
        <f t="shared" si="74"/>
        <v/>
      </c>
      <c r="AN324" s="178" t="str">
        <f t="shared" si="75"/>
        <v/>
      </c>
    </row>
    <row r="325" spans="1:40">
      <c r="A325" s="1" t="str">
        <f t="shared" si="73"/>
        <v/>
      </c>
      <c r="B325" s="63" t="str">
        <f>IF(E325="","",IF(E325=Trend!$D$5,COUNT($B$3:B324)+1))</f>
        <v/>
      </c>
      <c r="C325" s="63" t="str">
        <f>IF(E325="","",IF(AN325=Deviation!$E$2,COUNT($C$3:C324)+1))</f>
        <v/>
      </c>
      <c r="D325" s="7" t="str">
        <f>IF(E325&lt;&gt;"",SUBTOTAL(3,$E$4:E325),"")</f>
        <v/>
      </c>
      <c r="E325" s="16"/>
      <c r="F325" s="16"/>
      <c r="G325" s="16"/>
      <c r="H325" s="16"/>
      <c r="I325" s="16"/>
      <c r="J325" s="17"/>
      <c r="K325" s="20"/>
      <c r="L325" s="17"/>
      <c r="M325" s="16"/>
      <c r="N325" s="16"/>
      <c r="O325" s="7" t="str">
        <f t="shared" si="68"/>
        <v/>
      </c>
      <c r="P325" s="17"/>
      <c r="Q325" s="17"/>
      <c r="R325" s="8" t="str">
        <f t="shared" si="76"/>
        <v/>
      </c>
      <c r="S325" s="18">
        <v>0.1</v>
      </c>
      <c r="T325" s="8" t="str">
        <f t="shared" si="77"/>
        <v/>
      </c>
      <c r="U325" s="7" t="str">
        <f t="shared" si="78"/>
        <v/>
      </c>
      <c r="V325" s="19"/>
      <c r="W325" s="16"/>
      <c r="X325" s="16"/>
      <c r="Y325" s="16"/>
      <c r="Z325" s="7" t="str">
        <f t="shared" si="69"/>
        <v/>
      </c>
      <c r="AA325" s="20"/>
      <c r="AB325" s="7" t="str">
        <f>IF(AA325="","",DATEDIF(VLOOKUP(N325,List!CK:CL,2,0),VLOOKUP(AA325,List!CK:CL,2,0),$AB$2))</f>
        <v/>
      </c>
      <c r="AC325" s="16"/>
      <c r="AD325" s="16"/>
      <c r="AE325" s="17"/>
      <c r="AF325" s="9" t="str">
        <f t="shared" si="70"/>
        <v/>
      </c>
      <c r="AG325" s="16"/>
      <c r="AH325" s="9" t="str">
        <f t="shared" si="71"/>
        <v/>
      </c>
      <c r="AI325" s="9" t="str">
        <f t="shared" si="72"/>
        <v/>
      </c>
      <c r="AJ325" s="7" t="str">
        <f>IF(E325="","",VLOOKUP(E325,Cover!AF:AG,2,0))</f>
        <v/>
      </c>
      <c r="AK325" s="32" t="str">
        <f t="shared" si="79"/>
        <v/>
      </c>
      <c r="AL325" s="178" t="str">
        <f t="shared" si="80"/>
        <v/>
      </c>
      <c r="AM325" s="178" t="str">
        <f t="shared" si="74"/>
        <v/>
      </c>
      <c r="AN325" s="178" t="str">
        <f t="shared" si="75"/>
        <v/>
      </c>
    </row>
    <row r="326" spans="1:40">
      <c r="A326" s="1" t="str">
        <f t="shared" si="73"/>
        <v/>
      </c>
      <c r="B326" s="63" t="str">
        <f>IF(E326="","",IF(E326=Trend!$D$5,COUNT($B$3:B325)+1))</f>
        <v/>
      </c>
      <c r="C326" s="63" t="str">
        <f>IF(E326="","",IF(AN326=Deviation!$E$2,COUNT($C$3:C325)+1))</f>
        <v/>
      </c>
      <c r="D326" s="7" t="str">
        <f>IF(E326&lt;&gt;"",SUBTOTAL(3,$E$4:E326),"")</f>
        <v/>
      </c>
      <c r="E326" s="16"/>
      <c r="F326" s="16"/>
      <c r="G326" s="16"/>
      <c r="H326" s="16"/>
      <c r="I326" s="16"/>
      <c r="J326" s="17"/>
      <c r="K326" s="20"/>
      <c r="L326" s="17"/>
      <c r="M326" s="16"/>
      <c r="N326" s="16"/>
      <c r="O326" s="7" t="str">
        <f t="shared" si="68"/>
        <v/>
      </c>
      <c r="P326" s="17"/>
      <c r="Q326" s="17"/>
      <c r="R326" s="8" t="str">
        <f t="shared" si="76"/>
        <v/>
      </c>
      <c r="S326" s="18">
        <v>0.1</v>
      </c>
      <c r="T326" s="8" t="str">
        <f t="shared" si="77"/>
        <v/>
      </c>
      <c r="U326" s="7" t="str">
        <f t="shared" si="78"/>
        <v/>
      </c>
      <c r="V326" s="19"/>
      <c r="W326" s="16"/>
      <c r="X326" s="16"/>
      <c r="Y326" s="16"/>
      <c r="Z326" s="7" t="str">
        <f t="shared" si="69"/>
        <v/>
      </c>
      <c r="AA326" s="20"/>
      <c r="AB326" s="7" t="str">
        <f>IF(AA326="","",DATEDIF(VLOOKUP(N326,List!CK:CL,2,0),VLOOKUP(AA326,List!CK:CL,2,0),$AB$2))</f>
        <v/>
      </c>
      <c r="AC326" s="16"/>
      <c r="AD326" s="16"/>
      <c r="AE326" s="17"/>
      <c r="AF326" s="9" t="str">
        <f t="shared" si="70"/>
        <v/>
      </c>
      <c r="AG326" s="16"/>
      <c r="AH326" s="9" t="str">
        <f t="shared" si="71"/>
        <v/>
      </c>
      <c r="AI326" s="9" t="str">
        <f t="shared" si="72"/>
        <v/>
      </c>
      <c r="AJ326" s="7" t="str">
        <f>IF(E326="","",VLOOKUP(E326,Cover!AF:AG,2,0))</f>
        <v/>
      </c>
      <c r="AK326" s="32" t="str">
        <f t="shared" si="79"/>
        <v/>
      </c>
      <c r="AL326" s="178" t="str">
        <f t="shared" si="80"/>
        <v/>
      </c>
      <c r="AM326" s="178" t="str">
        <f t="shared" si="74"/>
        <v/>
      </c>
      <c r="AN326" s="178" t="str">
        <f t="shared" si="75"/>
        <v/>
      </c>
    </row>
    <row r="327" spans="1:40">
      <c r="A327" s="1" t="str">
        <f t="shared" si="73"/>
        <v/>
      </c>
      <c r="B327" s="63" t="str">
        <f>IF(E327="","",IF(E327=Trend!$D$5,COUNT($B$3:B326)+1))</f>
        <v/>
      </c>
      <c r="C327" s="63" t="str">
        <f>IF(E327="","",IF(AN327=Deviation!$E$2,COUNT($C$3:C326)+1))</f>
        <v/>
      </c>
      <c r="D327" s="7" t="str">
        <f>IF(E327&lt;&gt;"",SUBTOTAL(3,$E$4:E327),"")</f>
        <v/>
      </c>
      <c r="E327" s="16"/>
      <c r="F327" s="16"/>
      <c r="G327" s="16"/>
      <c r="H327" s="16"/>
      <c r="I327" s="16"/>
      <c r="J327" s="17"/>
      <c r="K327" s="20"/>
      <c r="L327" s="17"/>
      <c r="M327" s="16"/>
      <c r="N327" s="16"/>
      <c r="O327" s="7" t="str">
        <f t="shared" si="68"/>
        <v/>
      </c>
      <c r="P327" s="17"/>
      <c r="Q327" s="17"/>
      <c r="R327" s="8" t="str">
        <f t="shared" si="76"/>
        <v/>
      </c>
      <c r="S327" s="18">
        <v>0.1</v>
      </c>
      <c r="T327" s="8" t="str">
        <f t="shared" si="77"/>
        <v/>
      </c>
      <c r="U327" s="7" t="str">
        <f t="shared" si="78"/>
        <v/>
      </c>
      <c r="V327" s="19"/>
      <c r="W327" s="16"/>
      <c r="X327" s="16"/>
      <c r="Y327" s="16"/>
      <c r="Z327" s="7" t="str">
        <f t="shared" si="69"/>
        <v/>
      </c>
      <c r="AA327" s="20"/>
      <c r="AB327" s="7" t="str">
        <f>IF(AA327="","",DATEDIF(VLOOKUP(N327,List!CK:CL,2,0),VLOOKUP(AA327,List!CK:CL,2,0),$AB$2))</f>
        <v/>
      </c>
      <c r="AC327" s="16"/>
      <c r="AD327" s="16"/>
      <c r="AE327" s="17"/>
      <c r="AF327" s="9" t="str">
        <f t="shared" si="70"/>
        <v/>
      </c>
      <c r="AG327" s="16"/>
      <c r="AH327" s="9" t="str">
        <f t="shared" si="71"/>
        <v/>
      </c>
      <c r="AI327" s="9" t="str">
        <f t="shared" si="72"/>
        <v/>
      </c>
      <c r="AJ327" s="7" t="str">
        <f>IF(E327="","",VLOOKUP(E327,Cover!AF:AG,2,0))</f>
        <v/>
      </c>
      <c r="AK327" s="32" t="str">
        <f t="shared" si="79"/>
        <v/>
      </c>
      <c r="AL327" s="178" t="str">
        <f t="shared" si="80"/>
        <v/>
      </c>
      <c r="AM327" s="178" t="str">
        <f t="shared" si="74"/>
        <v/>
      </c>
      <c r="AN327" s="178" t="str">
        <f t="shared" si="75"/>
        <v/>
      </c>
    </row>
    <row r="328" spans="1:40">
      <c r="A328" s="1" t="str">
        <f t="shared" si="73"/>
        <v/>
      </c>
      <c r="B328" s="63" t="str">
        <f>IF(E328="","",IF(E328=Trend!$D$5,COUNT($B$3:B327)+1))</f>
        <v/>
      </c>
      <c r="C328" s="63" t="str">
        <f>IF(E328="","",IF(AN328=Deviation!$E$2,COUNT($C$3:C327)+1))</f>
        <v/>
      </c>
      <c r="D328" s="7" t="str">
        <f>IF(E328&lt;&gt;"",SUBTOTAL(3,$E$4:E328),"")</f>
        <v/>
      </c>
      <c r="E328" s="16"/>
      <c r="F328" s="16"/>
      <c r="G328" s="16"/>
      <c r="H328" s="16"/>
      <c r="I328" s="16"/>
      <c r="J328" s="17"/>
      <c r="K328" s="20"/>
      <c r="L328" s="17"/>
      <c r="M328" s="16"/>
      <c r="N328" s="16"/>
      <c r="O328" s="7" t="str">
        <f t="shared" si="68"/>
        <v/>
      </c>
      <c r="P328" s="17"/>
      <c r="Q328" s="17"/>
      <c r="R328" s="8" t="str">
        <f t="shared" si="76"/>
        <v/>
      </c>
      <c r="S328" s="18">
        <v>0.1</v>
      </c>
      <c r="T328" s="8" t="str">
        <f t="shared" si="77"/>
        <v/>
      </c>
      <c r="U328" s="7" t="str">
        <f t="shared" si="78"/>
        <v/>
      </c>
      <c r="V328" s="19"/>
      <c r="W328" s="16"/>
      <c r="X328" s="16"/>
      <c r="Y328" s="16"/>
      <c r="Z328" s="7" t="str">
        <f t="shared" si="69"/>
        <v/>
      </c>
      <c r="AA328" s="20"/>
      <c r="AB328" s="7" t="str">
        <f>IF(AA328="","",DATEDIF(VLOOKUP(N328,List!CK:CL,2,0),VLOOKUP(AA328,List!CK:CL,2,0),$AB$2))</f>
        <v/>
      </c>
      <c r="AC328" s="16"/>
      <c r="AD328" s="16"/>
      <c r="AE328" s="17"/>
      <c r="AF328" s="9" t="str">
        <f t="shared" si="70"/>
        <v/>
      </c>
      <c r="AG328" s="16"/>
      <c r="AH328" s="9" t="str">
        <f t="shared" si="71"/>
        <v/>
      </c>
      <c r="AI328" s="9" t="str">
        <f t="shared" si="72"/>
        <v/>
      </c>
      <c r="AJ328" s="7" t="str">
        <f>IF(E328="","",VLOOKUP(E328,Cover!AF:AG,2,0))</f>
        <v/>
      </c>
      <c r="AK328" s="32" t="str">
        <f t="shared" si="79"/>
        <v/>
      </c>
      <c r="AL328" s="178" t="str">
        <f t="shared" si="80"/>
        <v/>
      </c>
      <c r="AM328" s="178" t="str">
        <f t="shared" si="74"/>
        <v/>
      </c>
      <c r="AN328" s="178" t="str">
        <f t="shared" si="75"/>
        <v/>
      </c>
    </row>
    <row r="329" spans="1:40">
      <c r="A329" s="1" t="str">
        <f t="shared" si="73"/>
        <v/>
      </c>
      <c r="B329" s="63" t="str">
        <f>IF(E329="","",IF(E329=Trend!$D$5,COUNT($B$3:B328)+1))</f>
        <v/>
      </c>
      <c r="C329" s="63" t="str">
        <f>IF(E329="","",IF(AN329=Deviation!$E$2,COUNT($C$3:C328)+1))</f>
        <v/>
      </c>
      <c r="D329" s="7" t="str">
        <f>IF(E329&lt;&gt;"",SUBTOTAL(3,$E$4:E329),"")</f>
        <v/>
      </c>
      <c r="E329" s="16"/>
      <c r="F329" s="16"/>
      <c r="G329" s="16"/>
      <c r="H329" s="16"/>
      <c r="I329" s="16"/>
      <c r="J329" s="17"/>
      <c r="K329" s="20"/>
      <c r="L329" s="17"/>
      <c r="M329" s="16"/>
      <c r="N329" s="16"/>
      <c r="O329" s="7" t="str">
        <f t="shared" si="68"/>
        <v/>
      </c>
      <c r="P329" s="17"/>
      <c r="Q329" s="17"/>
      <c r="R329" s="8" t="str">
        <f t="shared" si="76"/>
        <v/>
      </c>
      <c r="S329" s="18">
        <v>0.1</v>
      </c>
      <c r="T329" s="8" t="str">
        <f t="shared" si="77"/>
        <v/>
      </c>
      <c r="U329" s="7" t="str">
        <f t="shared" si="78"/>
        <v/>
      </c>
      <c r="V329" s="19"/>
      <c r="W329" s="16"/>
      <c r="X329" s="16"/>
      <c r="Y329" s="16"/>
      <c r="Z329" s="7" t="str">
        <f t="shared" si="69"/>
        <v/>
      </c>
      <c r="AA329" s="20"/>
      <c r="AB329" s="7" t="str">
        <f>IF(AA329="","",DATEDIF(VLOOKUP(N329,List!CK:CL,2,0),VLOOKUP(AA329,List!CK:CL,2,0),$AB$2))</f>
        <v/>
      </c>
      <c r="AC329" s="16"/>
      <c r="AD329" s="16"/>
      <c r="AE329" s="17"/>
      <c r="AF329" s="9" t="str">
        <f t="shared" si="70"/>
        <v/>
      </c>
      <c r="AG329" s="16"/>
      <c r="AH329" s="9" t="str">
        <f t="shared" si="71"/>
        <v/>
      </c>
      <c r="AI329" s="9" t="str">
        <f t="shared" si="72"/>
        <v/>
      </c>
      <c r="AJ329" s="7" t="str">
        <f>IF(E329="","",VLOOKUP(E329,Cover!AF:AG,2,0))</f>
        <v/>
      </c>
      <c r="AK329" s="32" t="str">
        <f t="shared" si="79"/>
        <v/>
      </c>
      <c r="AL329" s="178" t="str">
        <f t="shared" si="80"/>
        <v/>
      </c>
      <c r="AM329" s="178" t="str">
        <f t="shared" si="74"/>
        <v/>
      </c>
      <c r="AN329" s="178" t="str">
        <f t="shared" si="75"/>
        <v/>
      </c>
    </row>
    <row r="330" spans="1:40">
      <c r="A330" s="1" t="str">
        <f t="shared" si="73"/>
        <v/>
      </c>
      <c r="B330" s="63" t="str">
        <f>IF(E330="","",IF(E330=Trend!$D$5,COUNT($B$3:B329)+1))</f>
        <v/>
      </c>
      <c r="C330" s="63" t="str">
        <f>IF(E330="","",IF(AN330=Deviation!$E$2,COUNT($C$3:C329)+1))</f>
        <v/>
      </c>
      <c r="D330" s="7" t="str">
        <f>IF(E330&lt;&gt;"",SUBTOTAL(3,$E$4:E330),"")</f>
        <v/>
      </c>
      <c r="E330" s="16"/>
      <c r="F330" s="16"/>
      <c r="G330" s="16"/>
      <c r="H330" s="16"/>
      <c r="I330" s="16"/>
      <c r="J330" s="17"/>
      <c r="K330" s="20"/>
      <c r="L330" s="17"/>
      <c r="M330" s="16"/>
      <c r="N330" s="16"/>
      <c r="O330" s="7" t="str">
        <f t="shared" ref="O330:O393" si="81">IF(E330="","","پیش فاکتور")</f>
        <v/>
      </c>
      <c r="P330" s="17"/>
      <c r="Q330" s="17"/>
      <c r="R330" s="8" t="str">
        <f t="shared" si="76"/>
        <v/>
      </c>
      <c r="S330" s="18">
        <v>0.1</v>
      </c>
      <c r="T330" s="8" t="str">
        <f t="shared" si="77"/>
        <v/>
      </c>
      <c r="U330" s="7" t="str">
        <f t="shared" si="78"/>
        <v/>
      </c>
      <c r="V330" s="19"/>
      <c r="W330" s="16"/>
      <c r="X330" s="16"/>
      <c r="Y330" s="16"/>
      <c r="Z330" s="7" t="str">
        <f t="shared" si="69"/>
        <v/>
      </c>
      <c r="AA330" s="20"/>
      <c r="AB330" s="7" t="str">
        <f>IF(AA330="","",DATEDIF(VLOOKUP(N330,List!CK:CL,2,0),VLOOKUP(AA330,List!CK:CL,2,0),$AB$2))</f>
        <v/>
      </c>
      <c r="AC330" s="16"/>
      <c r="AD330" s="16"/>
      <c r="AE330" s="17"/>
      <c r="AF330" s="9" t="str">
        <f t="shared" si="70"/>
        <v/>
      </c>
      <c r="AG330" s="16"/>
      <c r="AH330" s="9" t="str">
        <f t="shared" si="71"/>
        <v/>
      </c>
      <c r="AI330" s="9" t="str">
        <f t="shared" si="72"/>
        <v/>
      </c>
      <c r="AJ330" s="7" t="str">
        <f>IF(E330="","",VLOOKUP(E330,Cover!AF:AG,2,0))</f>
        <v/>
      </c>
      <c r="AK330" s="32" t="str">
        <f t="shared" si="79"/>
        <v/>
      </c>
      <c r="AL330" s="178" t="str">
        <f t="shared" si="80"/>
        <v/>
      </c>
      <c r="AM330" s="178" t="str">
        <f t="shared" si="74"/>
        <v/>
      </c>
      <c r="AN330" s="178" t="str">
        <f t="shared" si="75"/>
        <v/>
      </c>
    </row>
    <row r="331" spans="1:40">
      <c r="A331" s="1" t="str">
        <f t="shared" si="73"/>
        <v/>
      </c>
      <c r="B331" s="63" t="str">
        <f>IF(E331="","",IF(E331=Trend!$D$5,COUNT($B$3:B330)+1))</f>
        <v/>
      </c>
      <c r="C331" s="63" t="str">
        <f>IF(E331="","",IF(AN331=Deviation!$E$2,COUNT($C$3:C330)+1))</f>
        <v/>
      </c>
      <c r="D331" s="7" t="str">
        <f>IF(E331&lt;&gt;"",SUBTOTAL(3,$E$4:E331),"")</f>
        <v/>
      </c>
      <c r="E331" s="16"/>
      <c r="F331" s="16"/>
      <c r="G331" s="16"/>
      <c r="H331" s="16"/>
      <c r="I331" s="16"/>
      <c r="J331" s="17"/>
      <c r="K331" s="20"/>
      <c r="L331" s="17"/>
      <c r="M331" s="16"/>
      <c r="N331" s="16"/>
      <c r="O331" s="7" t="str">
        <f t="shared" si="81"/>
        <v/>
      </c>
      <c r="P331" s="17"/>
      <c r="Q331" s="17"/>
      <c r="R331" s="8" t="str">
        <f t="shared" si="76"/>
        <v/>
      </c>
      <c r="S331" s="18">
        <v>0.1</v>
      </c>
      <c r="T331" s="8" t="str">
        <f t="shared" si="77"/>
        <v/>
      </c>
      <c r="U331" s="7" t="str">
        <f t="shared" si="78"/>
        <v/>
      </c>
      <c r="V331" s="19"/>
      <c r="W331" s="16"/>
      <c r="X331" s="16"/>
      <c r="Y331" s="16"/>
      <c r="Z331" s="7" t="str">
        <f t="shared" si="69"/>
        <v/>
      </c>
      <c r="AA331" s="20"/>
      <c r="AB331" s="7" t="str">
        <f>IF(AA331="","",DATEDIF(VLOOKUP(N331,List!CK:CL,2,0),VLOOKUP(AA331,List!CK:CL,2,0),$AB$2))</f>
        <v/>
      </c>
      <c r="AC331" s="16"/>
      <c r="AD331" s="16"/>
      <c r="AE331" s="17"/>
      <c r="AF331" s="9" t="str">
        <f t="shared" si="70"/>
        <v/>
      </c>
      <c r="AG331" s="16"/>
      <c r="AH331" s="9" t="str">
        <f t="shared" si="71"/>
        <v/>
      </c>
      <c r="AI331" s="9" t="str">
        <f t="shared" si="72"/>
        <v/>
      </c>
      <c r="AJ331" s="7" t="str">
        <f>IF(E331="","",VLOOKUP(E331,Cover!AF:AG,2,0))</f>
        <v/>
      </c>
      <c r="AK331" s="32" t="str">
        <f t="shared" si="79"/>
        <v/>
      </c>
      <c r="AL331" s="178" t="str">
        <f t="shared" si="80"/>
        <v/>
      </c>
      <c r="AM331" s="178" t="str">
        <f t="shared" si="74"/>
        <v/>
      </c>
      <c r="AN331" s="178" t="str">
        <f t="shared" si="75"/>
        <v/>
      </c>
    </row>
    <row r="332" spans="1:40">
      <c r="A332" s="1" t="str">
        <f t="shared" si="73"/>
        <v/>
      </c>
      <c r="B332" s="63" t="str">
        <f>IF(E332="","",IF(E332=Trend!$D$5,COUNT($B$3:B331)+1))</f>
        <v/>
      </c>
      <c r="C332" s="63" t="str">
        <f>IF(E332="","",IF(AN332=Deviation!$E$2,COUNT($C$3:C331)+1))</f>
        <v/>
      </c>
      <c r="D332" s="7" t="str">
        <f>IF(E332&lt;&gt;"",SUBTOTAL(3,$E$4:E332),"")</f>
        <v/>
      </c>
      <c r="E332" s="16"/>
      <c r="F332" s="16"/>
      <c r="G332" s="16"/>
      <c r="H332" s="16"/>
      <c r="I332" s="16"/>
      <c r="J332" s="17"/>
      <c r="K332" s="20"/>
      <c r="L332" s="17"/>
      <c r="M332" s="16"/>
      <c r="N332" s="16"/>
      <c r="O332" s="7" t="str">
        <f t="shared" si="81"/>
        <v/>
      </c>
      <c r="P332" s="17"/>
      <c r="Q332" s="17"/>
      <c r="R332" s="8" t="str">
        <f t="shared" si="76"/>
        <v/>
      </c>
      <c r="S332" s="18">
        <v>0.1</v>
      </c>
      <c r="T332" s="8" t="str">
        <f t="shared" si="77"/>
        <v/>
      </c>
      <c r="U332" s="7" t="str">
        <f t="shared" si="78"/>
        <v/>
      </c>
      <c r="V332" s="19"/>
      <c r="W332" s="16"/>
      <c r="X332" s="16"/>
      <c r="Y332" s="16"/>
      <c r="Z332" s="7" t="str">
        <f t="shared" si="69"/>
        <v/>
      </c>
      <c r="AA332" s="20"/>
      <c r="AB332" s="7" t="str">
        <f>IF(AA332="","",DATEDIF(VLOOKUP(N332,List!CK:CL,2,0),VLOOKUP(AA332,List!CK:CL,2,0),$AB$2))</f>
        <v/>
      </c>
      <c r="AC332" s="16"/>
      <c r="AD332" s="16"/>
      <c r="AE332" s="17"/>
      <c r="AF332" s="9" t="str">
        <f t="shared" si="70"/>
        <v/>
      </c>
      <c r="AG332" s="16"/>
      <c r="AH332" s="9" t="str">
        <f t="shared" si="71"/>
        <v/>
      </c>
      <c r="AI332" s="9" t="str">
        <f t="shared" si="72"/>
        <v/>
      </c>
      <c r="AJ332" s="7" t="str">
        <f>IF(E332="","",VLOOKUP(E332,Cover!AF:AG,2,0))</f>
        <v/>
      </c>
      <c r="AK332" s="32" t="str">
        <f t="shared" si="79"/>
        <v/>
      </c>
      <c r="AL332" s="178" t="str">
        <f t="shared" si="80"/>
        <v/>
      </c>
      <c r="AM332" s="178" t="str">
        <f t="shared" si="74"/>
        <v/>
      </c>
      <c r="AN332" s="178" t="str">
        <f t="shared" si="75"/>
        <v/>
      </c>
    </row>
    <row r="333" spans="1:40">
      <c r="A333" s="1" t="str">
        <f t="shared" si="73"/>
        <v/>
      </c>
      <c r="B333" s="63" t="str">
        <f>IF(E333="","",IF(E333=Trend!$D$5,COUNT($B$3:B332)+1))</f>
        <v/>
      </c>
      <c r="C333" s="63" t="str">
        <f>IF(E333="","",IF(AN333=Deviation!$E$2,COUNT($C$3:C332)+1))</f>
        <v/>
      </c>
      <c r="D333" s="7" t="str">
        <f>IF(E333&lt;&gt;"",SUBTOTAL(3,$E$4:E333),"")</f>
        <v/>
      </c>
      <c r="E333" s="16"/>
      <c r="F333" s="16"/>
      <c r="G333" s="16"/>
      <c r="H333" s="16"/>
      <c r="I333" s="16"/>
      <c r="J333" s="17"/>
      <c r="K333" s="20"/>
      <c r="L333" s="17"/>
      <c r="M333" s="16"/>
      <c r="N333" s="16"/>
      <c r="O333" s="7" t="str">
        <f t="shared" si="81"/>
        <v/>
      </c>
      <c r="P333" s="17"/>
      <c r="Q333" s="17"/>
      <c r="R333" s="8" t="str">
        <f t="shared" si="76"/>
        <v/>
      </c>
      <c r="S333" s="18">
        <v>0.1</v>
      </c>
      <c r="T333" s="8" t="str">
        <f t="shared" si="77"/>
        <v/>
      </c>
      <c r="U333" s="7" t="str">
        <f t="shared" si="78"/>
        <v/>
      </c>
      <c r="V333" s="19"/>
      <c r="W333" s="16"/>
      <c r="X333" s="16"/>
      <c r="Y333" s="16"/>
      <c r="Z333" s="7" t="str">
        <f t="shared" si="69"/>
        <v/>
      </c>
      <c r="AA333" s="20"/>
      <c r="AB333" s="7" t="str">
        <f>IF(AA333="","",DATEDIF(VLOOKUP(N333,List!CK:CL,2,0),VLOOKUP(AA333,List!CK:CL,2,0),$AB$2))</f>
        <v/>
      </c>
      <c r="AC333" s="16"/>
      <c r="AD333" s="16"/>
      <c r="AE333" s="17"/>
      <c r="AF333" s="9" t="str">
        <f t="shared" si="70"/>
        <v/>
      </c>
      <c r="AG333" s="16"/>
      <c r="AH333" s="9" t="str">
        <f t="shared" si="71"/>
        <v/>
      </c>
      <c r="AI333" s="9" t="str">
        <f t="shared" si="72"/>
        <v/>
      </c>
      <c r="AJ333" s="7" t="str">
        <f>IF(E333="","",VLOOKUP(E333,Cover!AF:AG,2,0))</f>
        <v/>
      </c>
      <c r="AK333" s="32" t="str">
        <f t="shared" si="79"/>
        <v/>
      </c>
      <c r="AL333" s="178" t="str">
        <f t="shared" si="80"/>
        <v/>
      </c>
      <c r="AM333" s="178" t="str">
        <f t="shared" si="74"/>
        <v/>
      </c>
      <c r="AN333" s="178" t="str">
        <f t="shared" si="75"/>
        <v/>
      </c>
    </row>
    <row r="334" spans="1:40">
      <c r="A334" s="1" t="str">
        <f t="shared" si="73"/>
        <v/>
      </c>
      <c r="B334" s="63" t="str">
        <f>IF(E334="","",IF(E334=Trend!$D$5,COUNT($B$3:B333)+1))</f>
        <v/>
      </c>
      <c r="C334" s="63" t="str">
        <f>IF(E334="","",IF(AN334=Deviation!$E$2,COUNT($C$3:C333)+1))</f>
        <v/>
      </c>
      <c r="D334" s="7" t="str">
        <f>IF(E334&lt;&gt;"",SUBTOTAL(3,$E$4:E334),"")</f>
        <v/>
      </c>
      <c r="E334" s="16"/>
      <c r="F334" s="16"/>
      <c r="G334" s="16"/>
      <c r="H334" s="16"/>
      <c r="I334" s="16"/>
      <c r="J334" s="17"/>
      <c r="K334" s="20"/>
      <c r="L334" s="17"/>
      <c r="M334" s="16"/>
      <c r="N334" s="16"/>
      <c r="O334" s="7" t="str">
        <f t="shared" si="81"/>
        <v/>
      </c>
      <c r="P334" s="17"/>
      <c r="Q334" s="17"/>
      <c r="R334" s="8" t="str">
        <f t="shared" si="76"/>
        <v/>
      </c>
      <c r="S334" s="18">
        <v>0.1</v>
      </c>
      <c r="T334" s="8" t="str">
        <f t="shared" si="77"/>
        <v/>
      </c>
      <c r="U334" s="7" t="str">
        <f t="shared" si="78"/>
        <v/>
      </c>
      <c r="V334" s="19"/>
      <c r="W334" s="16"/>
      <c r="X334" s="16"/>
      <c r="Y334" s="16"/>
      <c r="Z334" s="7" t="str">
        <f t="shared" si="69"/>
        <v/>
      </c>
      <c r="AA334" s="20"/>
      <c r="AB334" s="7" t="str">
        <f>IF(AA334="","",DATEDIF(VLOOKUP(N334,List!CK:CL,2,0),VLOOKUP(AA334,List!CK:CL,2,0),$AB$2))</f>
        <v/>
      </c>
      <c r="AC334" s="16"/>
      <c r="AD334" s="16"/>
      <c r="AE334" s="17"/>
      <c r="AF334" s="9" t="str">
        <f t="shared" si="70"/>
        <v/>
      </c>
      <c r="AG334" s="16"/>
      <c r="AH334" s="9" t="str">
        <f t="shared" si="71"/>
        <v/>
      </c>
      <c r="AI334" s="9" t="str">
        <f t="shared" si="72"/>
        <v/>
      </c>
      <c r="AJ334" s="7" t="str">
        <f>IF(E334="","",VLOOKUP(E334,Cover!AF:AG,2,0))</f>
        <v/>
      </c>
      <c r="AK334" s="32" t="str">
        <f t="shared" si="79"/>
        <v/>
      </c>
      <c r="AL334" s="178" t="str">
        <f t="shared" si="80"/>
        <v/>
      </c>
      <c r="AM334" s="178" t="str">
        <f t="shared" si="74"/>
        <v/>
      </c>
      <c r="AN334" s="178" t="str">
        <f t="shared" si="75"/>
        <v/>
      </c>
    </row>
    <row r="335" spans="1:40">
      <c r="A335" s="1" t="str">
        <f t="shared" si="73"/>
        <v/>
      </c>
      <c r="B335" s="63" t="str">
        <f>IF(E335="","",IF(E335=Trend!$D$5,COUNT($B$3:B334)+1))</f>
        <v/>
      </c>
      <c r="C335" s="63" t="str">
        <f>IF(E335="","",IF(AN335=Deviation!$E$2,COUNT($C$3:C334)+1))</f>
        <v/>
      </c>
      <c r="D335" s="7" t="str">
        <f>IF(E335&lt;&gt;"",SUBTOTAL(3,$E$4:E335),"")</f>
        <v/>
      </c>
      <c r="E335" s="16"/>
      <c r="F335" s="16"/>
      <c r="G335" s="16"/>
      <c r="H335" s="16"/>
      <c r="I335" s="16"/>
      <c r="J335" s="17"/>
      <c r="K335" s="20"/>
      <c r="L335" s="17"/>
      <c r="M335" s="16"/>
      <c r="N335" s="16"/>
      <c r="O335" s="7" t="str">
        <f t="shared" si="81"/>
        <v/>
      </c>
      <c r="P335" s="17"/>
      <c r="Q335" s="17"/>
      <c r="R335" s="8" t="str">
        <f t="shared" si="76"/>
        <v/>
      </c>
      <c r="S335" s="18">
        <v>0.1</v>
      </c>
      <c r="T335" s="8" t="str">
        <f t="shared" si="77"/>
        <v/>
      </c>
      <c r="U335" s="7" t="str">
        <f t="shared" si="78"/>
        <v/>
      </c>
      <c r="V335" s="19"/>
      <c r="W335" s="16"/>
      <c r="X335" s="16"/>
      <c r="Y335" s="16"/>
      <c r="Z335" s="7" t="str">
        <f t="shared" si="69"/>
        <v/>
      </c>
      <c r="AA335" s="20"/>
      <c r="AB335" s="7" t="str">
        <f>IF(AA335="","",DATEDIF(VLOOKUP(N335,List!CK:CL,2,0),VLOOKUP(AA335,List!CK:CL,2,0),$AB$2))</f>
        <v/>
      </c>
      <c r="AC335" s="16"/>
      <c r="AD335" s="16"/>
      <c r="AE335" s="17"/>
      <c r="AF335" s="9" t="str">
        <f t="shared" si="70"/>
        <v/>
      </c>
      <c r="AG335" s="16"/>
      <c r="AH335" s="9" t="str">
        <f t="shared" si="71"/>
        <v/>
      </c>
      <c r="AI335" s="9" t="str">
        <f t="shared" si="72"/>
        <v/>
      </c>
      <c r="AJ335" s="7" t="str">
        <f>IF(E335="","",VLOOKUP(E335,Cover!AF:AG,2,0))</f>
        <v/>
      </c>
      <c r="AK335" s="32" t="str">
        <f t="shared" si="79"/>
        <v/>
      </c>
      <c r="AL335" s="178" t="str">
        <f t="shared" si="80"/>
        <v/>
      </c>
      <c r="AM335" s="178" t="str">
        <f t="shared" si="74"/>
        <v/>
      </c>
      <c r="AN335" s="178" t="str">
        <f t="shared" si="75"/>
        <v/>
      </c>
    </row>
    <row r="336" spans="1:40">
      <c r="A336" s="1" t="str">
        <f t="shared" si="73"/>
        <v/>
      </c>
      <c r="B336" s="63" t="str">
        <f>IF(E336="","",IF(E336=Trend!$D$5,COUNT($B$3:B335)+1))</f>
        <v/>
      </c>
      <c r="C336" s="63" t="str">
        <f>IF(E336="","",IF(AN336=Deviation!$E$2,COUNT($C$3:C335)+1))</f>
        <v/>
      </c>
      <c r="D336" s="7" t="str">
        <f>IF(E336&lt;&gt;"",SUBTOTAL(3,$E$4:E336),"")</f>
        <v/>
      </c>
      <c r="E336" s="16"/>
      <c r="F336" s="16"/>
      <c r="G336" s="16"/>
      <c r="H336" s="16"/>
      <c r="I336" s="16"/>
      <c r="J336" s="17"/>
      <c r="K336" s="20"/>
      <c r="L336" s="17"/>
      <c r="M336" s="16"/>
      <c r="N336" s="16"/>
      <c r="O336" s="7" t="str">
        <f t="shared" si="81"/>
        <v/>
      </c>
      <c r="P336" s="17"/>
      <c r="Q336" s="17"/>
      <c r="R336" s="8" t="str">
        <f t="shared" si="76"/>
        <v/>
      </c>
      <c r="S336" s="18">
        <v>0.1</v>
      </c>
      <c r="T336" s="8" t="str">
        <f t="shared" si="77"/>
        <v/>
      </c>
      <c r="U336" s="7" t="str">
        <f t="shared" si="78"/>
        <v/>
      </c>
      <c r="V336" s="19"/>
      <c r="W336" s="16"/>
      <c r="X336" s="16"/>
      <c r="Y336" s="16"/>
      <c r="Z336" s="7" t="str">
        <f t="shared" si="69"/>
        <v/>
      </c>
      <c r="AA336" s="20"/>
      <c r="AB336" s="7" t="str">
        <f>IF(AA336="","",DATEDIF(VLOOKUP(N336,List!CK:CL,2,0),VLOOKUP(AA336,List!CK:CL,2,0),$AB$2))</f>
        <v/>
      </c>
      <c r="AC336" s="16"/>
      <c r="AD336" s="16"/>
      <c r="AE336" s="17"/>
      <c r="AF336" s="9" t="str">
        <f t="shared" si="70"/>
        <v/>
      </c>
      <c r="AG336" s="16"/>
      <c r="AH336" s="9" t="str">
        <f t="shared" si="71"/>
        <v/>
      </c>
      <c r="AI336" s="9" t="str">
        <f t="shared" si="72"/>
        <v/>
      </c>
      <c r="AJ336" s="7" t="str">
        <f>IF(E336="","",VLOOKUP(E336,Cover!AF:AG,2,0))</f>
        <v/>
      </c>
      <c r="AK336" s="32" t="str">
        <f t="shared" si="79"/>
        <v/>
      </c>
      <c r="AL336" s="178" t="str">
        <f t="shared" si="80"/>
        <v/>
      </c>
      <c r="AM336" s="178" t="str">
        <f t="shared" si="74"/>
        <v/>
      </c>
      <c r="AN336" s="178" t="str">
        <f t="shared" si="75"/>
        <v/>
      </c>
    </row>
    <row r="337" spans="1:40">
      <c r="A337" s="1" t="str">
        <f t="shared" si="73"/>
        <v/>
      </c>
      <c r="B337" s="63" t="str">
        <f>IF(E337="","",IF(E337=Trend!$D$5,COUNT($B$3:B336)+1))</f>
        <v/>
      </c>
      <c r="C337" s="63" t="str">
        <f>IF(E337="","",IF(AN337=Deviation!$E$2,COUNT($C$3:C336)+1))</f>
        <v/>
      </c>
      <c r="D337" s="7" t="str">
        <f>IF(E337&lt;&gt;"",SUBTOTAL(3,$E$4:E337),"")</f>
        <v/>
      </c>
      <c r="E337" s="16"/>
      <c r="F337" s="16"/>
      <c r="G337" s="16"/>
      <c r="H337" s="16"/>
      <c r="I337" s="16"/>
      <c r="J337" s="17"/>
      <c r="K337" s="20"/>
      <c r="L337" s="17"/>
      <c r="M337" s="16"/>
      <c r="N337" s="16"/>
      <c r="O337" s="7" t="str">
        <f t="shared" si="81"/>
        <v/>
      </c>
      <c r="P337" s="17"/>
      <c r="Q337" s="17"/>
      <c r="R337" s="8" t="str">
        <f t="shared" si="76"/>
        <v/>
      </c>
      <c r="S337" s="18">
        <v>0.1</v>
      </c>
      <c r="T337" s="8" t="str">
        <f t="shared" si="77"/>
        <v/>
      </c>
      <c r="U337" s="7" t="str">
        <f t="shared" si="78"/>
        <v/>
      </c>
      <c r="V337" s="19"/>
      <c r="W337" s="16"/>
      <c r="X337" s="16"/>
      <c r="Y337" s="16"/>
      <c r="Z337" s="7" t="str">
        <f t="shared" si="69"/>
        <v/>
      </c>
      <c r="AA337" s="20"/>
      <c r="AB337" s="7" t="str">
        <f>IF(AA337="","",DATEDIF(VLOOKUP(N337,List!CK:CL,2,0),VLOOKUP(AA337,List!CK:CL,2,0),$AB$2))</f>
        <v/>
      </c>
      <c r="AC337" s="16"/>
      <c r="AD337" s="16"/>
      <c r="AE337" s="17"/>
      <c r="AF337" s="9" t="str">
        <f t="shared" si="70"/>
        <v/>
      </c>
      <c r="AG337" s="16"/>
      <c r="AH337" s="9" t="str">
        <f t="shared" si="71"/>
        <v/>
      </c>
      <c r="AI337" s="9" t="str">
        <f t="shared" si="72"/>
        <v/>
      </c>
      <c r="AJ337" s="7" t="str">
        <f>IF(E337="","",VLOOKUP(E337,Cover!AF:AG,2,0))</f>
        <v/>
      </c>
      <c r="AK337" s="32" t="str">
        <f t="shared" si="79"/>
        <v/>
      </c>
      <c r="AL337" s="178" t="str">
        <f t="shared" si="80"/>
        <v/>
      </c>
      <c r="AM337" s="178" t="str">
        <f t="shared" si="74"/>
        <v/>
      </c>
      <c r="AN337" s="178" t="str">
        <f t="shared" si="75"/>
        <v/>
      </c>
    </row>
    <row r="338" spans="1:40">
      <c r="A338" s="1" t="str">
        <f t="shared" si="73"/>
        <v/>
      </c>
      <c r="B338" s="63" t="str">
        <f>IF(E338="","",IF(E338=Trend!$D$5,COUNT($B$3:B337)+1))</f>
        <v/>
      </c>
      <c r="C338" s="63" t="str">
        <f>IF(E338="","",IF(AN338=Deviation!$E$2,COUNT($C$3:C337)+1))</f>
        <v/>
      </c>
      <c r="D338" s="7" t="str">
        <f>IF(E338&lt;&gt;"",SUBTOTAL(3,$E$4:E338),"")</f>
        <v/>
      </c>
      <c r="E338" s="16"/>
      <c r="F338" s="16"/>
      <c r="G338" s="16"/>
      <c r="H338" s="16"/>
      <c r="I338" s="16"/>
      <c r="J338" s="17"/>
      <c r="K338" s="20"/>
      <c r="L338" s="17"/>
      <c r="M338" s="16"/>
      <c r="N338" s="16"/>
      <c r="O338" s="7" t="str">
        <f t="shared" si="81"/>
        <v/>
      </c>
      <c r="P338" s="17"/>
      <c r="Q338" s="17"/>
      <c r="R338" s="8" t="str">
        <f t="shared" si="76"/>
        <v/>
      </c>
      <c r="S338" s="18">
        <v>0.1</v>
      </c>
      <c r="T338" s="8" t="str">
        <f t="shared" si="77"/>
        <v/>
      </c>
      <c r="U338" s="7" t="str">
        <f t="shared" si="78"/>
        <v/>
      </c>
      <c r="V338" s="19"/>
      <c r="W338" s="16"/>
      <c r="X338" s="16"/>
      <c r="Y338" s="16"/>
      <c r="Z338" s="7" t="str">
        <f t="shared" si="69"/>
        <v/>
      </c>
      <c r="AA338" s="20"/>
      <c r="AB338" s="7" t="str">
        <f>IF(AA338="","",DATEDIF(VLOOKUP(N338,List!CK:CL,2,0),VLOOKUP(AA338,List!CK:CL,2,0),$AB$2))</f>
        <v/>
      </c>
      <c r="AC338" s="16"/>
      <c r="AD338" s="16"/>
      <c r="AE338" s="17"/>
      <c r="AF338" s="9" t="str">
        <f t="shared" si="70"/>
        <v/>
      </c>
      <c r="AG338" s="16"/>
      <c r="AH338" s="9" t="str">
        <f t="shared" si="71"/>
        <v/>
      </c>
      <c r="AI338" s="9" t="str">
        <f t="shared" si="72"/>
        <v/>
      </c>
      <c r="AJ338" s="7" t="str">
        <f>IF(E338="","",VLOOKUP(E338,Cover!AF:AG,2,0))</f>
        <v/>
      </c>
      <c r="AK338" s="32" t="str">
        <f t="shared" si="79"/>
        <v/>
      </c>
      <c r="AL338" s="178" t="str">
        <f t="shared" si="80"/>
        <v/>
      </c>
      <c r="AM338" s="178" t="str">
        <f t="shared" si="74"/>
        <v/>
      </c>
      <c r="AN338" s="178" t="str">
        <f t="shared" si="75"/>
        <v/>
      </c>
    </row>
    <row r="339" spans="1:40">
      <c r="A339" s="1" t="str">
        <f t="shared" si="73"/>
        <v/>
      </c>
      <c r="B339" s="63" t="str">
        <f>IF(E339="","",IF(E339=Trend!$D$5,COUNT($B$3:B338)+1))</f>
        <v/>
      </c>
      <c r="C339" s="63" t="str">
        <f>IF(E339="","",IF(AN339=Deviation!$E$2,COUNT($C$3:C338)+1))</f>
        <v/>
      </c>
      <c r="D339" s="7" t="str">
        <f>IF(E339&lt;&gt;"",SUBTOTAL(3,$E$4:E339),"")</f>
        <v/>
      </c>
      <c r="E339" s="16"/>
      <c r="F339" s="16"/>
      <c r="G339" s="16"/>
      <c r="H339" s="16"/>
      <c r="I339" s="16"/>
      <c r="J339" s="17"/>
      <c r="K339" s="20"/>
      <c r="L339" s="17"/>
      <c r="M339" s="16"/>
      <c r="N339" s="16"/>
      <c r="O339" s="7" t="str">
        <f t="shared" si="81"/>
        <v/>
      </c>
      <c r="P339" s="17"/>
      <c r="Q339" s="17"/>
      <c r="R339" s="8" t="str">
        <f t="shared" si="76"/>
        <v/>
      </c>
      <c r="S339" s="18">
        <v>0.1</v>
      </c>
      <c r="T339" s="8" t="str">
        <f t="shared" si="77"/>
        <v/>
      </c>
      <c r="U339" s="7" t="str">
        <f t="shared" si="78"/>
        <v/>
      </c>
      <c r="V339" s="19"/>
      <c r="W339" s="16"/>
      <c r="X339" s="16"/>
      <c r="Y339" s="16"/>
      <c r="Z339" s="7" t="str">
        <f t="shared" si="69"/>
        <v/>
      </c>
      <c r="AA339" s="20"/>
      <c r="AB339" s="7" t="str">
        <f>IF(AA339="","",DATEDIF(VLOOKUP(N339,List!CK:CL,2,0),VLOOKUP(AA339,List!CK:CL,2,0),$AB$2))</f>
        <v/>
      </c>
      <c r="AC339" s="16"/>
      <c r="AD339" s="16"/>
      <c r="AE339" s="17"/>
      <c r="AF339" s="9" t="str">
        <f t="shared" si="70"/>
        <v/>
      </c>
      <c r="AG339" s="16"/>
      <c r="AH339" s="9" t="str">
        <f t="shared" si="71"/>
        <v/>
      </c>
      <c r="AI339" s="9" t="str">
        <f t="shared" si="72"/>
        <v/>
      </c>
      <c r="AJ339" s="7" t="str">
        <f>IF(E339="","",VLOOKUP(E339,Cover!AF:AG,2,0))</f>
        <v/>
      </c>
      <c r="AK339" s="32" t="str">
        <f t="shared" si="79"/>
        <v/>
      </c>
      <c r="AL339" s="178" t="str">
        <f t="shared" si="80"/>
        <v/>
      </c>
      <c r="AM339" s="178" t="str">
        <f t="shared" si="74"/>
        <v/>
      </c>
      <c r="AN339" s="178" t="str">
        <f t="shared" si="75"/>
        <v/>
      </c>
    </row>
    <row r="340" spans="1:40">
      <c r="A340" s="1" t="str">
        <f t="shared" si="73"/>
        <v/>
      </c>
      <c r="B340" s="63" t="str">
        <f>IF(E340="","",IF(E340=Trend!$D$5,COUNT($B$3:B339)+1))</f>
        <v/>
      </c>
      <c r="C340" s="63" t="str">
        <f>IF(E340="","",IF(AN340=Deviation!$E$2,COUNT($C$3:C339)+1))</f>
        <v/>
      </c>
      <c r="D340" s="7" t="str">
        <f>IF(E340&lt;&gt;"",SUBTOTAL(3,$E$4:E340),"")</f>
        <v/>
      </c>
      <c r="E340" s="16"/>
      <c r="F340" s="16"/>
      <c r="G340" s="16"/>
      <c r="H340" s="16"/>
      <c r="I340" s="16"/>
      <c r="J340" s="17"/>
      <c r="K340" s="20"/>
      <c r="L340" s="17"/>
      <c r="M340" s="16"/>
      <c r="N340" s="16"/>
      <c r="O340" s="7" t="str">
        <f t="shared" si="81"/>
        <v/>
      </c>
      <c r="P340" s="17"/>
      <c r="Q340" s="17"/>
      <c r="R340" s="8" t="str">
        <f t="shared" si="76"/>
        <v/>
      </c>
      <c r="S340" s="18">
        <v>0.1</v>
      </c>
      <c r="T340" s="8" t="str">
        <f t="shared" si="77"/>
        <v/>
      </c>
      <c r="U340" s="7" t="str">
        <f t="shared" si="78"/>
        <v/>
      </c>
      <c r="V340" s="19"/>
      <c r="W340" s="16"/>
      <c r="X340" s="16"/>
      <c r="Y340" s="16"/>
      <c r="Z340" s="7" t="str">
        <f t="shared" si="69"/>
        <v/>
      </c>
      <c r="AA340" s="20"/>
      <c r="AB340" s="7" t="str">
        <f>IF(AA340="","",DATEDIF(VLOOKUP(N340,List!CK:CL,2,0),VLOOKUP(AA340,List!CK:CL,2,0),$AB$2))</f>
        <v/>
      </c>
      <c r="AC340" s="16"/>
      <c r="AD340" s="16"/>
      <c r="AE340" s="17"/>
      <c r="AF340" s="9" t="str">
        <f t="shared" si="70"/>
        <v/>
      </c>
      <c r="AG340" s="16"/>
      <c r="AH340" s="9" t="str">
        <f t="shared" si="71"/>
        <v/>
      </c>
      <c r="AI340" s="9" t="str">
        <f t="shared" si="72"/>
        <v/>
      </c>
      <c r="AJ340" s="7" t="str">
        <f>IF(E340="","",VLOOKUP(E340,Cover!AF:AG,2,0))</f>
        <v/>
      </c>
      <c r="AK340" s="32" t="str">
        <f t="shared" si="79"/>
        <v/>
      </c>
      <c r="AL340" s="178" t="str">
        <f t="shared" si="80"/>
        <v/>
      </c>
      <c r="AM340" s="178" t="str">
        <f t="shared" si="74"/>
        <v/>
      </c>
      <c r="AN340" s="178" t="str">
        <f t="shared" si="75"/>
        <v/>
      </c>
    </row>
    <row r="341" spans="1:40">
      <c r="A341" s="1" t="str">
        <f t="shared" si="73"/>
        <v/>
      </c>
      <c r="B341" s="63" t="str">
        <f>IF(E341="","",IF(E341=Trend!$D$5,COUNT($B$3:B340)+1))</f>
        <v/>
      </c>
      <c r="C341" s="63" t="str">
        <f>IF(E341="","",IF(AN341=Deviation!$E$2,COUNT($C$3:C340)+1))</f>
        <v/>
      </c>
      <c r="D341" s="7" t="str">
        <f>IF(E341&lt;&gt;"",SUBTOTAL(3,$E$4:E341),"")</f>
        <v/>
      </c>
      <c r="E341" s="16"/>
      <c r="F341" s="16"/>
      <c r="G341" s="16"/>
      <c r="H341" s="16"/>
      <c r="I341" s="16"/>
      <c r="J341" s="17"/>
      <c r="K341" s="20"/>
      <c r="L341" s="17"/>
      <c r="M341" s="16"/>
      <c r="N341" s="16"/>
      <c r="O341" s="7" t="str">
        <f t="shared" si="81"/>
        <v/>
      </c>
      <c r="P341" s="17"/>
      <c r="Q341" s="17"/>
      <c r="R341" s="8" t="str">
        <f t="shared" si="76"/>
        <v/>
      </c>
      <c r="S341" s="18">
        <v>0.1</v>
      </c>
      <c r="T341" s="8" t="str">
        <f t="shared" si="77"/>
        <v/>
      </c>
      <c r="U341" s="7" t="str">
        <f t="shared" si="78"/>
        <v/>
      </c>
      <c r="V341" s="19"/>
      <c r="W341" s="16"/>
      <c r="X341" s="16"/>
      <c r="Y341" s="16"/>
      <c r="Z341" s="7" t="str">
        <f t="shared" si="69"/>
        <v/>
      </c>
      <c r="AA341" s="20"/>
      <c r="AB341" s="7" t="str">
        <f>IF(AA341="","",DATEDIF(VLOOKUP(N341,List!CK:CL,2,0),VLOOKUP(AA341,List!CK:CL,2,0),$AB$2))</f>
        <v/>
      </c>
      <c r="AC341" s="16"/>
      <c r="AD341" s="16"/>
      <c r="AE341" s="17"/>
      <c r="AF341" s="9" t="str">
        <f t="shared" si="70"/>
        <v/>
      </c>
      <c r="AG341" s="16"/>
      <c r="AH341" s="9" t="str">
        <f t="shared" si="71"/>
        <v/>
      </c>
      <c r="AI341" s="9" t="str">
        <f t="shared" si="72"/>
        <v/>
      </c>
      <c r="AJ341" s="7" t="str">
        <f>IF(E341="","",VLOOKUP(E341,Cover!AF:AG,2,0))</f>
        <v/>
      </c>
      <c r="AK341" s="32" t="str">
        <f t="shared" si="79"/>
        <v/>
      </c>
      <c r="AL341" s="178" t="str">
        <f t="shared" si="80"/>
        <v/>
      </c>
      <c r="AM341" s="178" t="str">
        <f t="shared" si="74"/>
        <v/>
      </c>
      <c r="AN341" s="178" t="str">
        <f t="shared" si="75"/>
        <v/>
      </c>
    </row>
    <row r="342" spans="1:40">
      <c r="A342" s="1" t="str">
        <f t="shared" si="73"/>
        <v/>
      </c>
      <c r="B342" s="63" t="str">
        <f>IF(E342="","",IF(E342=Trend!$D$5,COUNT($B$3:B341)+1))</f>
        <v/>
      </c>
      <c r="C342" s="63" t="str">
        <f>IF(E342="","",IF(AN342=Deviation!$E$2,COUNT($C$3:C341)+1))</f>
        <v/>
      </c>
      <c r="D342" s="7" t="str">
        <f>IF(E342&lt;&gt;"",SUBTOTAL(3,$E$4:E342),"")</f>
        <v/>
      </c>
      <c r="E342" s="16"/>
      <c r="F342" s="16"/>
      <c r="G342" s="16"/>
      <c r="H342" s="16"/>
      <c r="I342" s="16"/>
      <c r="J342" s="17"/>
      <c r="K342" s="20"/>
      <c r="L342" s="17"/>
      <c r="M342" s="16"/>
      <c r="N342" s="16"/>
      <c r="O342" s="7" t="str">
        <f t="shared" si="81"/>
        <v/>
      </c>
      <c r="P342" s="17"/>
      <c r="Q342" s="17"/>
      <c r="R342" s="8" t="str">
        <f t="shared" si="76"/>
        <v/>
      </c>
      <c r="S342" s="18">
        <v>0.1</v>
      </c>
      <c r="T342" s="8" t="str">
        <f t="shared" si="77"/>
        <v/>
      </c>
      <c r="U342" s="7" t="str">
        <f t="shared" si="78"/>
        <v/>
      </c>
      <c r="V342" s="19"/>
      <c r="W342" s="16"/>
      <c r="X342" s="16"/>
      <c r="Y342" s="16"/>
      <c r="Z342" s="7" t="str">
        <f t="shared" si="69"/>
        <v/>
      </c>
      <c r="AA342" s="20"/>
      <c r="AB342" s="7" t="str">
        <f>IF(AA342="","",DATEDIF(VLOOKUP(N342,List!CK:CL,2,0),VLOOKUP(AA342,List!CK:CL,2,0),$AB$2))</f>
        <v/>
      </c>
      <c r="AC342" s="16"/>
      <c r="AD342" s="16"/>
      <c r="AE342" s="17"/>
      <c r="AF342" s="9" t="str">
        <f t="shared" si="70"/>
        <v/>
      </c>
      <c r="AG342" s="16"/>
      <c r="AH342" s="9" t="str">
        <f t="shared" si="71"/>
        <v/>
      </c>
      <c r="AI342" s="9" t="str">
        <f t="shared" si="72"/>
        <v/>
      </c>
      <c r="AJ342" s="7" t="str">
        <f>IF(E342="","",VLOOKUP(E342,Cover!AF:AG,2,0))</f>
        <v/>
      </c>
      <c r="AK342" s="32" t="str">
        <f t="shared" si="79"/>
        <v/>
      </c>
      <c r="AL342" s="178" t="str">
        <f t="shared" si="80"/>
        <v/>
      </c>
      <c r="AM342" s="178" t="str">
        <f t="shared" si="74"/>
        <v/>
      </c>
      <c r="AN342" s="178" t="str">
        <f t="shared" si="75"/>
        <v/>
      </c>
    </row>
    <row r="343" spans="1:40">
      <c r="A343" s="1" t="str">
        <f t="shared" si="73"/>
        <v/>
      </c>
      <c r="B343" s="63" t="str">
        <f>IF(E343="","",IF(E343=Trend!$D$5,COUNT($B$3:B342)+1))</f>
        <v/>
      </c>
      <c r="C343" s="63" t="str">
        <f>IF(E343="","",IF(AN343=Deviation!$E$2,COUNT($C$3:C342)+1))</f>
        <v/>
      </c>
      <c r="D343" s="7" t="str">
        <f>IF(E343&lt;&gt;"",SUBTOTAL(3,$E$4:E343),"")</f>
        <v/>
      </c>
      <c r="E343" s="16"/>
      <c r="F343" s="16"/>
      <c r="G343" s="16"/>
      <c r="H343" s="16"/>
      <c r="I343" s="16"/>
      <c r="J343" s="17"/>
      <c r="K343" s="20"/>
      <c r="L343" s="17"/>
      <c r="M343" s="16"/>
      <c r="N343" s="16"/>
      <c r="O343" s="7" t="str">
        <f t="shared" si="81"/>
        <v/>
      </c>
      <c r="P343" s="17"/>
      <c r="Q343" s="17"/>
      <c r="R343" s="8" t="str">
        <f t="shared" si="76"/>
        <v/>
      </c>
      <c r="S343" s="18">
        <v>0.1</v>
      </c>
      <c r="T343" s="8" t="str">
        <f t="shared" si="77"/>
        <v/>
      </c>
      <c r="U343" s="7" t="str">
        <f t="shared" si="78"/>
        <v/>
      </c>
      <c r="V343" s="19"/>
      <c r="W343" s="16"/>
      <c r="X343" s="16"/>
      <c r="Y343" s="16"/>
      <c r="Z343" s="7" t="str">
        <f t="shared" si="69"/>
        <v/>
      </c>
      <c r="AA343" s="20"/>
      <c r="AB343" s="7" t="str">
        <f>IF(AA343="","",DATEDIF(VLOOKUP(N343,List!CK:CL,2,0),VLOOKUP(AA343,List!CK:CL,2,0),$AB$2))</f>
        <v/>
      </c>
      <c r="AC343" s="16"/>
      <c r="AD343" s="16"/>
      <c r="AE343" s="17"/>
      <c r="AF343" s="9" t="str">
        <f t="shared" si="70"/>
        <v/>
      </c>
      <c r="AG343" s="16"/>
      <c r="AH343" s="9" t="str">
        <f t="shared" si="71"/>
        <v/>
      </c>
      <c r="AI343" s="9" t="str">
        <f t="shared" si="72"/>
        <v/>
      </c>
      <c r="AJ343" s="7" t="str">
        <f>IF(E343="","",VLOOKUP(E343,Cover!AF:AG,2,0))</f>
        <v/>
      </c>
      <c r="AK343" s="32" t="str">
        <f t="shared" si="79"/>
        <v/>
      </c>
      <c r="AL343" s="178" t="str">
        <f t="shared" si="80"/>
        <v/>
      </c>
      <c r="AM343" s="178" t="str">
        <f t="shared" si="74"/>
        <v/>
      </c>
      <c r="AN343" s="178" t="str">
        <f t="shared" si="75"/>
        <v/>
      </c>
    </row>
    <row r="344" spans="1:40">
      <c r="A344" s="1" t="str">
        <f t="shared" si="73"/>
        <v/>
      </c>
      <c r="B344" s="63" t="str">
        <f>IF(E344="","",IF(E344=Trend!$D$5,COUNT($B$3:B343)+1))</f>
        <v/>
      </c>
      <c r="C344" s="63" t="str">
        <f>IF(E344="","",IF(AN344=Deviation!$E$2,COUNT($C$3:C343)+1))</f>
        <v/>
      </c>
      <c r="D344" s="7" t="str">
        <f>IF(E344&lt;&gt;"",SUBTOTAL(3,$E$4:E344),"")</f>
        <v/>
      </c>
      <c r="E344" s="16"/>
      <c r="F344" s="16"/>
      <c r="G344" s="16"/>
      <c r="H344" s="16"/>
      <c r="I344" s="16"/>
      <c r="J344" s="17"/>
      <c r="K344" s="20"/>
      <c r="L344" s="17"/>
      <c r="M344" s="16"/>
      <c r="N344" s="16"/>
      <c r="O344" s="7" t="str">
        <f t="shared" si="81"/>
        <v/>
      </c>
      <c r="P344" s="17"/>
      <c r="Q344" s="17"/>
      <c r="R344" s="8" t="str">
        <f t="shared" si="76"/>
        <v/>
      </c>
      <c r="S344" s="18">
        <v>0.1</v>
      </c>
      <c r="T344" s="8" t="str">
        <f t="shared" si="77"/>
        <v/>
      </c>
      <c r="U344" s="7" t="str">
        <f t="shared" si="78"/>
        <v/>
      </c>
      <c r="V344" s="19"/>
      <c r="W344" s="16"/>
      <c r="X344" s="16"/>
      <c r="Y344" s="16"/>
      <c r="Z344" s="7" t="str">
        <f t="shared" si="69"/>
        <v/>
      </c>
      <c r="AA344" s="20"/>
      <c r="AB344" s="7" t="str">
        <f>IF(AA344="","",DATEDIF(VLOOKUP(N344,List!CK:CL,2,0),VLOOKUP(AA344,List!CK:CL,2,0),$AB$2))</f>
        <v/>
      </c>
      <c r="AC344" s="16"/>
      <c r="AD344" s="16"/>
      <c r="AE344" s="17"/>
      <c r="AF344" s="9" t="str">
        <f t="shared" si="70"/>
        <v/>
      </c>
      <c r="AG344" s="16"/>
      <c r="AH344" s="9" t="str">
        <f t="shared" si="71"/>
        <v/>
      </c>
      <c r="AI344" s="9" t="str">
        <f t="shared" si="72"/>
        <v/>
      </c>
      <c r="AJ344" s="7" t="str">
        <f>IF(E344="","",VLOOKUP(E344,Cover!AF:AG,2,0))</f>
        <v/>
      </c>
      <c r="AK344" s="32" t="str">
        <f t="shared" si="79"/>
        <v/>
      </c>
      <c r="AL344" s="178" t="str">
        <f t="shared" si="80"/>
        <v/>
      </c>
      <c r="AM344" s="178" t="str">
        <f t="shared" si="74"/>
        <v/>
      </c>
      <c r="AN344" s="178" t="str">
        <f t="shared" si="75"/>
        <v/>
      </c>
    </row>
    <row r="345" spans="1:40">
      <c r="A345" s="1" t="str">
        <f t="shared" si="73"/>
        <v/>
      </c>
      <c r="B345" s="63" t="str">
        <f>IF(E345="","",IF(E345=Trend!$D$5,COUNT($B$3:B344)+1))</f>
        <v/>
      </c>
      <c r="C345" s="63" t="str">
        <f>IF(E345="","",IF(AN345=Deviation!$E$2,COUNT($C$3:C344)+1))</f>
        <v/>
      </c>
      <c r="D345" s="7" t="str">
        <f>IF(E345&lt;&gt;"",SUBTOTAL(3,$E$4:E345),"")</f>
        <v/>
      </c>
      <c r="E345" s="16"/>
      <c r="F345" s="16"/>
      <c r="G345" s="16"/>
      <c r="H345" s="16"/>
      <c r="I345" s="16"/>
      <c r="J345" s="17"/>
      <c r="K345" s="20"/>
      <c r="L345" s="17"/>
      <c r="M345" s="16"/>
      <c r="N345" s="16"/>
      <c r="O345" s="7" t="str">
        <f t="shared" si="81"/>
        <v/>
      </c>
      <c r="P345" s="17"/>
      <c r="Q345" s="17"/>
      <c r="R345" s="8" t="str">
        <f t="shared" si="76"/>
        <v/>
      </c>
      <c r="S345" s="18">
        <v>0.1</v>
      </c>
      <c r="T345" s="8" t="str">
        <f t="shared" si="77"/>
        <v/>
      </c>
      <c r="U345" s="7" t="str">
        <f t="shared" si="78"/>
        <v/>
      </c>
      <c r="V345" s="19"/>
      <c r="W345" s="16"/>
      <c r="X345" s="16"/>
      <c r="Y345" s="16"/>
      <c r="Z345" s="7" t="str">
        <f t="shared" si="69"/>
        <v/>
      </c>
      <c r="AA345" s="20"/>
      <c r="AB345" s="7" t="str">
        <f>IF(AA345="","",DATEDIF(VLOOKUP(N345,List!CK:CL,2,0),VLOOKUP(AA345,List!CK:CL,2,0),$AB$2))</f>
        <v/>
      </c>
      <c r="AC345" s="16"/>
      <c r="AD345" s="16"/>
      <c r="AE345" s="17"/>
      <c r="AF345" s="9" t="str">
        <f t="shared" si="70"/>
        <v/>
      </c>
      <c r="AG345" s="16"/>
      <c r="AH345" s="9" t="str">
        <f t="shared" si="71"/>
        <v/>
      </c>
      <c r="AI345" s="9" t="str">
        <f t="shared" si="72"/>
        <v/>
      </c>
      <c r="AJ345" s="7" t="str">
        <f>IF(E345="","",VLOOKUP(E345,Cover!AF:AG,2,0))</f>
        <v/>
      </c>
      <c r="AK345" s="32" t="str">
        <f t="shared" si="79"/>
        <v/>
      </c>
      <c r="AL345" s="178" t="str">
        <f t="shared" si="80"/>
        <v/>
      </c>
      <c r="AM345" s="178" t="str">
        <f t="shared" si="74"/>
        <v/>
      </c>
      <c r="AN345" s="178" t="str">
        <f t="shared" si="75"/>
        <v/>
      </c>
    </row>
    <row r="346" spans="1:40">
      <c r="A346" s="1" t="str">
        <f t="shared" si="73"/>
        <v/>
      </c>
      <c r="B346" s="63" t="str">
        <f>IF(E346="","",IF(E346=Trend!$D$5,COUNT($B$3:B345)+1))</f>
        <v/>
      </c>
      <c r="C346" s="63" t="str">
        <f>IF(E346="","",IF(AN346=Deviation!$E$2,COUNT($C$3:C345)+1))</f>
        <v/>
      </c>
      <c r="D346" s="7" t="str">
        <f>IF(E346&lt;&gt;"",SUBTOTAL(3,$E$4:E346),"")</f>
        <v/>
      </c>
      <c r="E346" s="16"/>
      <c r="F346" s="16"/>
      <c r="G346" s="16"/>
      <c r="H346" s="16"/>
      <c r="I346" s="16"/>
      <c r="J346" s="17"/>
      <c r="K346" s="20"/>
      <c r="L346" s="17"/>
      <c r="M346" s="16"/>
      <c r="N346" s="16"/>
      <c r="O346" s="7" t="str">
        <f t="shared" si="81"/>
        <v/>
      </c>
      <c r="P346" s="17"/>
      <c r="Q346" s="17"/>
      <c r="R346" s="8" t="str">
        <f t="shared" si="76"/>
        <v/>
      </c>
      <c r="S346" s="18">
        <v>0.1</v>
      </c>
      <c r="T346" s="8" t="str">
        <f t="shared" si="77"/>
        <v/>
      </c>
      <c r="U346" s="7" t="str">
        <f t="shared" si="78"/>
        <v/>
      </c>
      <c r="V346" s="19"/>
      <c r="W346" s="16"/>
      <c r="X346" s="16"/>
      <c r="Y346" s="16"/>
      <c r="Z346" s="7" t="str">
        <f t="shared" si="69"/>
        <v/>
      </c>
      <c r="AA346" s="20"/>
      <c r="AB346" s="7" t="str">
        <f>IF(AA346="","",DATEDIF(VLOOKUP(N346,List!CK:CL,2,0),VLOOKUP(AA346,List!CK:CL,2,0),$AB$2))</f>
        <v/>
      </c>
      <c r="AC346" s="16"/>
      <c r="AD346" s="16"/>
      <c r="AE346" s="17"/>
      <c r="AF346" s="9" t="str">
        <f t="shared" si="70"/>
        <v/>
      </c>
      <c r="AG346" s="16"/>
      <c r="AH346" s="9" t="str">
        <f t="shared" si="71"/>
        <v/>
      </c>
      <c r="AI346" s="9" t="str">
        <f t="shared" si="72"/>
        <v/>
      </c>
      <c r="AJ346" s="7" t="str">
        <f>IF(E346="","",VLOOKUP(E346,Cover!AF:AG,2,0))</f>
        <v/>
      </c>
      <c r="AK346" s="32" t="str">
        <f t="shared" si="79"/>
        <v/>
      </c>
      <c r="AL346" s="178" t="str">
        <f t="shared" si="80"/>
        <v/>
      </c>
      <c r="AM346" s="178" t="str">
        <f t="shared" si="74"/>
        <v/>
      </c>
      <c r="AN346" s="178" t="str">
        <f t="shared" si="75"/>
        <v/>
      </c>
    </row>
    <row r="347" spans="1:40">
      <c r="A347" s="1" t="str">
        <f t="shared" si="73"/>
        <v/>
      </c>
      <c r="B347" s="63" t="str">
        <f>IF(E347="","",IF(E347=Trend!$D$5,COUNT($B$3:B346)+1))</f>
        <v/>
      </c>
      <c r="C347" s="63" t="str">
        <f>IF(E347="","",IF(AN347=Deviation!$E$2,COUNT($C$3:C346)+1))</f>
        <v/>
      </c>
      <c r="D347" s="7" t="str">
        <f>IF(E347&lt;&gt;"",SUBTOTAL(3,$E$4:E347),"")</f>
        <v/>
      </c>
      <c r="E347" s="16"/>
      <c r="F347" s="16"/>
      <c r="G347" s="16"/>
      <c r="H347" s="16"/>
      <c r="I347" s="16"/>
      <c r="J347" s="17"/>
      <c r="K347" s="20"/>
      <c r="L347" s="17"/>
      <c r="M347" s="16"/>
      <c r="N347" s="16"/>
      <c r="O347" s="7" t="str">
        <f t="shared" si="81"/>
        <v/>
      </c>
      <c r="P347" s="17"/>
      <c r="Q347" s="17"/>
      <c r="R347" s="8" t="str">
        <f t="shared" si="76"/>
        <v/>
      </c>
      <c r="S347" s="18">
        <v>0.1</v>
      </c>
      <c r="T347" s="8" t="str">
        <f t="shared" si="77"/>
        <v/>
      </c>
      <c r="U347" s="7" t="str">
        <f t="shared" si="78"/>
        <v/>
      </c>
      <c r="V347" s="19"/>
      <c r="W347" s="16"/>
      <c r="X347" s="16"/>
      <c r="Y347" s="16"/>
      <c r="Z347" s="7" t="str">
        <f t="shared" si="69"/>
        <v/>
      </c>
      <c r="AA347" s="20"/>
      <c r="AB347" s="7" t="str">
        <f>IF(AA347="","",DATEDIF(VLOOKUP(N347,List!CK:CL,2,0),VLOOKUP(AA347,List!CK:CL,2,0),$AB$2))</f>
        <v/>
      </c>
      <c r="AC347" s="16"/>
      <c r="AD347" s="16"/>
      <c r="AE347" s="17"/>
      <c r="AF347" s="9" t="str">
        <f t="shared" si="70"/>
        <v/>
      </c>
      <c r="AG347" s="16"/>
      <c r="AH347" s="9" t="str">
        <f t="shared" si="71"/>
        <v/>
      </c>
      <c r="AI347" s="9" t="str">
        <f t="shared" si="72"/>
        <v/>
      </c>
      <c r="AJ347" s="7" t="str">
        <f>IF(E347="","",VLOOKUP(E347,Cover!AF:AG,2,0))</f>
        <v/>
      </c>
      <c r="AK347" s="32" t="str">
        <f t="shared" si="79"/>
        <v/>
      </c>
      <c r="AL347" s="178" t="str">
        <f t="shared" si="80"/>
        <v/>
      </c>
      <c r="AM347" s="178" t="str">
        <f t="shared" si="74"/>
        <v/>
      </c>
      <c r="AN347" s="178" t="str">
        <f t="shared" si="75"/>
        <v/>
      </c>
    </row>
    <row r="348" spans="1:40">
      <c r="A348" s="1" t="str">
        <f t="shared" si="73"/>
        <v/>
      </c>
      <c r="B348" s="63" t="str">
        <f>IF(E348="","",IF(E348=Trend!$D$5,COUNT($B$3:B347)+1))</f>
        <v/>
      </c>
      <c r="C348" s="63" t="str">
        <f>IF(E348="","",IF(AN348=Deviation!$E$2,COUNT($C$3:C347)+1))</f>
        <v/>
      </c>
      <c r="D348" s="7" t="str">
        <f>IF(E348&lt;&gt;"",SUBTOTAL(3,$E$4:E348),"")</f>
        <v/>
      </c>
      <c r="E348" s="16"/>
      <c r="F348" s="16"/>
      <c r="G348" s="16"/>
      <c r="H348" s="16"/>
      <c r="I348" s="16"/>
      <c r="J348" s="17"/>
      <c r="K348" s="20"/>
      <c r="L348" s="17"/>
      <c r="M348" s="16"/>
      <c r="N348" s="16"/>
      <c r="O348" s="7" t="str">
        <f t="shared" si="81"/>
        <v/>
      </c>
      <c r="P348" s="17"/>
      <c r="Q348" s="17"/>
      <c r="R348" s="8" t="str">
        <f t="shared" si="76"/>
        <v/>
      </c>
      <c r="S348" s="18">
        <v>0.1</v>
      </c>
      <c r="T348" s="8" t="str">
        <f t="shared" si="77"/>
        <v/>
      </c>
      <c r="U348" s="7" t="str">
        <f t="shared" si="78"/>
        <v/>
      </c>
      <c r="V348" s="19"/>
      <c r="W348" s="16"/>
      <c r="X348" s="16"/>
      <c r="Y348" s="16"/>
      <c r="Z348" s="7" t="str">
        <f t="shared" si="69"/>
        <v/>
      </c>
      <c r="AA348" s="20"/>
      <c r="AB348" s="7" t="str">
        <f>IF(AA348="","",DATEDIF(VLOOKUP(N348,List!CK:CL,2,0),VLOOKUP(AA348,List!CK:CL,2,0),$AB$2))</f>
        <v/>
      </c>
      <c r="AC348" s="16"/>
      <c r="AD348" s="16"/>
      <c r="AE348" s="17"/>
      <c r="AF348" s="9" t="str">
        <f t="shared" si="70"/>
        <v/>
      </c>
      <c r="AG348" s="16"/>
      <c r="AH348" s="9" t="str">
        <f t="shared" si="71"/>
        <v/>
      </c>
      <c r="AI348" s="9" t="str">
        <f t="shared" si="72"/>
        <v/>
      </c>
      <c r="AJ348" s="7" t="str">
        <f>IF(E348="","",VLOOKUP(E348,Cover!AF:AG,2,0))</f>
        <v/>
      </c>
      <c r="AK348" s="32" t="str">
        <f t="shared" si="79"/>
        <v/>
      </c>
      <c r="AL348" s="178" t="str">
        <f t="shared" si="80"/>
        <v/>
      </c>
      <c r="AM348" s="178" t="str">
        <f t="shared" si="74"/>
        <v/>
      </c>
      <c r="AN348" s="178" t="str">
        <f t="shared" si="75"/>
        <v/>
      </c>
    </row>
    <row r="349" spans="1:40">
      <c r="A349" s="1" t="str">
        <f t="shared" si="73"/>
        <v/>
      </c>
      <c r="B349" s="63" t="str">
        <f>IF(E349="","",IF(E349=Trend!$D$5,COUNT($B$3:B348)+1))</f>
        <v/>
      </c>
      <c r="C349" s="63" t="str">
        <f>IF(E349="","",IF(AN349=Deviation!$E$2,COUNT($C$3:C348)+1))</f>
        <v/>
      </c>
      <c r="D349" s="7" t="str">
        <f>IF(E349&lt;&gt;"",SUBTOTAL(3,$E$4:E349),"")</f>
        <v/>
      </c>
      <c r="E349" s="16"/>
      <c r="F349" s="16"/>
      <c r="G349" s="16"/>
      <c r="H349" s="16"/>
      <c r="I349" s="16"/>
      <c r="J349" s="17"/>
      <c r="K349" s="20"/>
      <c r="L349" s="17"/>
      <c r="M349" s="16"/>
      <c r="N349" s="16"/>
      <c r="O349" s="7" t="str">
        <f t="shared" si="81"/>
        <v/>
      </c>
      <c r="P349" s="17"/>
      <c r="Q349" s="17"/>
      <c r="R349" s="8" t="str">
        <f t="shared" si="76"/>
        <v/>
      </c>
      <c r="S349" s="18">
        <v>0.1</v>
      </c>
      <c r="T349" s="8" t="str">
        <f t="shared" si="77"/>
        <v/>
      </c>
      <c r="U349" s="7" t="str">
        <f t="shared" si="78"/>
        <v/>
      </c>
      <c r="V349" s="19"/>
      <c r="W349" s="16"/>
      <c r="X349" s="16"/>
      <c r="Y349" s="16"/>
      <c r="Z349" s="7" t="str">
        <f t="shared" si="69"/>
        <v/>
      </c>
      <c r="AA349" s="20"/>
      <c r="AB349" s="7" t="str">
        <f>IF(AA349="","",DATEDIF(VLOOKUP(N349,List!CK:CL,2,0),VLOOKUP(AA349,List!CK:CL,2,0),$AB$2))</f>
        <v/>
      </c>
      <c r="AC349" s="16"/>
      <c r="AD349" s="16"/>
      <c r="AE349" s="17"/>
      <c r="AF349" s="9" t="str">
        <f t="shared" si="70"/>
        <v/>
      </c>
      <c r="AG349" s="16"/>
      <c r="AH349" s="9" t="str">
        <f t="shared" si="71"/>
        <v/>
      </c>
      <c r="AI349" s="9" t="str">
        <f t="shared" si="72"/>
        <v/>
      </c>
      <c r="AJ349" s="7" t="str">
        <f>IF(E349="","",VLOOKUP(E349,Cover!AF:AG,2,0))</f>
        <v/>
      </c>
      <c r="AK349" s="32" t="str">
        <f t="shared" si="79"/>
        <v/>
      </c>
      <c r="AL349" s="178" t="str">
        <f t="shared" si="80"/>
        <v/>
      </c>
      <c r="AM349" s="178" t="str">
        <f t="shared" si="74"/>
        <v/>
      </c>
      <c r="AN349" s="178" t="str">
        <f t="shared" si="75"/>
        <v/>
      </c>
    </row>
    <row r="350" spans="1:40">
      <c r="A350" s="1" t="str">
        <f t="shared" si="73"/>
        <v/>
      </c>
      <c r="B350" s="63" t="str">
        <f>IF(E350="","",IF(E350=Trend!$D$5,COUNT($B$3:B349)+1))</f>
        <v/>
      </c>
      <c r="C350" s="63" t="str">
        <f>IF(E350="","",IF(AN350=Deviation!$E$2,COUNT($C$3:C349)+1))</f>
        <v/>
      </c>
      <c r="D350" s="7" t="str">
        <f>IF(E350&lt;&gt;"",SUBTOTAL(3,$E$4:E350),"")</f>
        <v/>
      </c>
      <c r="E350" s="16"/>
      <c r="F350" s="16"/>
      <c r="G350" s="16"/>
      <c r="H350" s="16"/>
      <c r="I350" s="16"/>
      <c r="J350" s="17"/>
      <c r="K350" s="20"/>
      <c r="L350" s="17"/>
      <c r="M350" s="16"/>
      <c r="N350" s="16"/>
      <c r="O350" s="7" t="str">
        <f t="shared" si="81"/>
        <v/>
      </c>
      <c r="P350" s="17"/>
      <c r="Q350" s="17"/>
      <c r="R350" s="8" t="str">
        <f t="shared" si="76"/>
        <v/>
      </c>
      <c r="S350" s="18">
        <v>0.1</v>
      </c>
      <c r="T350" s="8" t="str">
        <f t="shared" si="77"/>
        <v/>
      </c>
      <c r="U350" s="7" t="str">
        <f t="shared" si="78"/>
        <v/>
      </c>
      <c r="V350" s="19"/>
      <c r="W350" s="16"/>
      <c r="X350" s="16"/>
      <c r="Y350" s="16"/>
      <c r="Z350" s="7" t="str">
        <f t="shared" si="69"/>
        <v/>
      </c>
      <c r="AA350" s="20"/>
      <c r="AB350" s="7" t="str">
        <f>IF(AA350="","",DATEDIF(VLOOKUP(N350,List!CK:CL,2,0),VLOOKUP(AA350,List!CK:CL,2,0),$AB$2))</f>
        <v/>
      </c>
      <c r="AC350" s="16"/>
      <c r="AD350" s="16"/>
      <c r="AE350" s="17"/>
      <c r="AF350" s="9" t="str">
        <f t="shared" si="70"/>
        <v/>
      </c>
      <c r="AG350" s="16"/>
      <c r="AH350" s="9" t="str">
        <f t="shared" si="71"/>
        <v/>
      </c>
      <c r="AI350" s="9" t="str">
        <f t="shared" si="72"/>
        <v/>
      </c>
      <c r="AJ350" s="7" t="str">
        <f>IF(E350="","",VLOOKUP(E350,Cover!AF:AG,2,0))</f>
        <v/>
      </c>
      <c r="AK350" s="32" t="str">
        <f t="shared" si="79"/>
        <v/>
      </c>
      <c r="AL350" s="178" t="str">
        <f t="shared" si="80"/>
        <v/>
      </c>
      <c r="AM350" s="178" t="str">
        <f t="shared" si="74"/>
        <v/>
      </c>
      <c r="AN350" s="178" t="str">
        <f t="shared" si="75"/>
        <v/>
      </c>
    </row>
    <row r="351" spans="1:40">
      <c r="A351" s="1" t="str">
        <f t="shared" si="73"/>
        <v/>
      </c>
      <c r="B351" s="63" t="str">
        <f>IF(E351="","",IF(E351=Trend!$D$5,COUNT($B$3:B350)+1))</f>
        <v/>
      </c>
      <c r="C351" s="63" t="str">
        <f>IF(E351="","",IF(AN351=Deviation!$E$2,COUNT($C$3:C350)+1))</f>
        <v/>
      </c>
      <c r="D351" s="7" t="str">
        <f>IF(E351&lt;&gt;"",SUBTOTAL(3,$E$4:E351),"")</f>
        <v/>
      </c>
      <c r="E351" s="16"/>
      <c r="F351" s="16"/>
      <c r="G351" s="16"/>
      <c r="H351" s="16"/>
      <c r="I351" s="16"/>
      <c r="J351" s="17"/>
      <c r="K351" s="20"/>
      <c r="L351" s="17"/>
      <c r="M351" s="16"/>
      <c r="N351" s="16"/>
      <c r="O351" s="7" t="str">
        <f t="shared" si="81"/>
        <v/>
      </c>
      <c r="P351" s="17"/>
      <c r="Q351" s="17"/>
      <c r="R351" s="8" t="str">
        <f t="shared" si="76"/>
        <v/>
      </c>
      <c r="S351" s="18">
        <v>0.1</v>
      </c>
      <c r="T351" s="8" t="str">
        <f t="shared" si="77"/>
        <v/>
      </c>
      <c r="U351" s="7" t="str">
        <f t="shared" si="78"/>
        <v/>
      </c>
      <c r="V351" s="19"/>
      <c r="W351" s="16"/>
      <c r="X351" s="16"/>
      <c r="Y351" s="16"/>
      <c r="Z351" s="7" t="str">
        <f t="shared" si="69"/>
        <v/>
      </c>
      <c r="AA351" s="20"/>
      <c r="AB351" s="7" t="str">
        <f>IF(AA351="","",DATEDIF(VLOOKUP(N351,List!CK:CL,2,0),VLOOKUP(AA351,List!CK:CL,2,0),$AB$2))</f>
        <v/>
      </c>
      <c r="AC351" s="16"/>
      <c r="AD351" s="16"/>
      <c r="AE351" s="17"/>
      <c r="AF351" s="9" t="str">
        <f t="shared" si="70"/>
        <v/>
      </c>
      <c r="AG351" s="16"/>
      <c r="AH351" s="9" t="str">
        <f t="shared" si="71"/>
        <v/>
      </c>
      <c r="AI351" s="9" t="str">
        <f t="shared" si="72"/>
        <v/>
      </c>
      <c r="AJ351" s="7" t="str">
        <f>IF(E351="","",VLOOKUP(E351,Cover!AF:AG,2,0))</f>
        <v/>
      </c>
      <c r="AK351" s="32" t="str">
        <f t="shared" si="79"/>
        <v/>
      </c>
      <c r="AL351" s="178" t="str">
        <f t="shared" si="80"/>
        <v/>
      </c>
      <c r="AM351" s="178" t="str">
        <f t="shared" si="74"/>
        <v/>
      </c>
      <c r="AN351" s="178" t="str">
        <f t="shared" si="75"/>
        <v/>
      </c>
    </row>
    <row r="352" spans="1:40">
      <c r="A352" s="1" t="str">
        <f t="shared" si="73"/>
        <v/>
      </c>
      <c r="B352" s="63" t="str">
        <f>IF(E352="","",IF(E352=Trend!$D$5,COUNT($B$3:B351)+1))</f>
        <v/>
      </c>
      <c r="C352" s="63" t="str">
        <f>IF(E352="","",IF(AN352=Deviation!$E$2,COUNT($C$3:C351)+1))</f>
        <v/>
      </c>
      <c r="D352" s="7" t="str">
        <f>IF(E352&lt;&gt;"",SUBTOTAL(3,$E$4:E352),"")</f>
        <v/>
      </c>
      <c r="E352" s="16"/>
      <c r="F352" s="16"/>
      <c r="G352" s="16"/>
      <c r="H352" s="16"/>
      <c r="I352" s="16"/>
      <c r="J352" s="17"/>
      <c r="K352" s="20"/>
      <c r="L352" s="17"/>
      <c r="M352" s="16"/>
      <c r="N352" s="16"/>
      <c r="O352" s="7" t="str">
        <f t="shared" si="81"/>
        <v/>
      </c>
      <c r="P352" s="17"/>
      <c r="Q352" s="17"/>
      <c r="R352" s="8" t="str">
        <f t="shared" si="76"/>
        <v/>
      </c>
      <c r="S352" s="18">
        <v>0.1</v>
      </c>
      <c r="T352" s="8" t="str">
        <f t="shared" si="77"/>
        <v/>
      </c>
      <c r="U352" s="7" t="str">
        <f t="shared" si="78"/>
        <v/>
      </c>
      <c r="V352" s="19"/>
      <c r="W352" s="16"/>
      <c r="X352" s="16"/>
      <c r="Y352" s="16"/>
      <c r="Z352" s="7" t="str">
        <f t="shared" si="69"/>
        <v/>
      </c>
      <c r="AA352" s="20"/>
      <c r="AB352" s="7" t="str">
        <f>IF(AA352="","",DATEDIF(VLOOKUP(N352,List!CK:CL,2,0),VLOOKUP(AA352,List!CK:CL,2,0),$AB$2))</f>
        <v/>
      </c>
      <c r="AC352" s="16"/>
      <c r="AD352" s="16"/>
      <c r="AE352" s="17"/>
      <c r="AF352" s="9" t="str">
        <f t="shared" si="70"/>
        <v/>
      </c>
      <c r="AG352" s="16"/>
      <c r="AH352" s="9" t="str">
        <f t="shared" si="71"/>
        <v/>
      </c>
      <c r="AI352" s="9" t="str">
        <f t="shared" si="72"/>
        <v/>
      </c>
      <c r="AJ352" s="7" t="str">
        <f>IF(E352="","",VLOOKUP(E352,Cover!AF:AG,2,0))</f>
        <v/>
      </c>
      <c r="AK352" s="32" t="str">
        <f t="shared" si="79"/>
        <v/>
      </c>
      <c r="AL352" s="178" t="str">
        <f t="shared" si="80"/>
        <v/>
      </c>
      <c r="AM352" s="178" t="str">
        <f t="shared" si="74"/>
        <v/>
      </c>
      <c r="AN352" s="178" t="str">
        <f t="shared" si="75"/>
        <v/>
      </c>
    </row>
    <row r="353" spans="1:40">
      <c r="A353" s="1" t="str">
        <f t="shared" si="73"/>
        <v/>
      </c>
      <c r="B353" s="63" t="str">
        <f>IF(E353="","",IF(E353=Trend!$D$5,COUNT($B$3:B352)+1))</f>
        <v/>
      </c>
      <c r="C353" s="63" t="str">
        <f>IF(E353="","",IF(AN353=Deviation!$E$2,COUNT($C$3:C352)+1))</f>
        <v/>
      </c>
      <c r="D353" s="7" t="str">
        <f>IF(E353&lt;&gt;"",SUBTOTAL(3,$E$4:E353),"")</f>
        <v/>
      </c>
      <c r="E353" s="16"/>
      <c r="F353" s="16"/>
      <c r="G353" s="16"/>
      <c r="H353" s="16"/>
      <c r="I353" s="16"/>
      <c r="J353" s="17"/>
      <c r="K353" s="20"/>
      <c r="L353" s="17"/>
      <c r="M353" s="16"/>
      <c r="N353" s="16"/>
      <c r="O353" s="7" t="str">
        <f t="shared" si="81"/>
        <v/>
      </c>
      <c r="P353" s="17"/>
      <c r="Q353" s="17"/>
      <c r="R353" s="8" t="str">
        <f t="shared" si="76"/>
        <v/>
      </c>
      <c r="S353" s="18">
        <v>0.1</v>
      </c>
      <c r="T353" s="8" t="str">
        <f t="shared" si="77"/>
        <v/>
      </c>
      <c r="U353" s="7" t="str">
        <f t="shared" si="78"/>
        <v/>
      </c>
      <c r="V353" s="19"/>
      <c r="W353" s="16"/>
      <c r="X353" s="16"/>
      <c r="Y353" s="16"/>
      <c r="Z353" s="7" t="str">
        <f t="shared" si="69"/>
        <v/>
      </c>
      <c r="AA353" s="20"/>
      <c r="AB353" s="7" t="str">
        <f>IF(AA353="","",DATEDIF(VLOOKUP(N353,List!CK:CL,2,0),VLOOKUP(AA353,List!CK:CL,2,0),$AB$2))</f>
        <v/>
      </c>
      <c r="AC353" s="16"/>
      <c r="AD353" s="16"/>
      <c r="AE353" s="17"/>
      <c r="AF353" s="9" t="str">
        <f t="shared" si="70"/>
        <v/>
      </c>
      <c r="AG353" s="16"/>
      <c r="AH353" s="9" t="str">
        <f t="shared" si="71"/>
        <v/>
      </c>
      <c r="AI353" s="9" t="str">
        <f t="shared" si="72"/>
        <v/>
      </c>
      <c r="AJ353" s="7" t="str">
        <f>IF(E353="","",VLOOKUP(E353,Cover!AF:AG,2,0))</f>
        <v/>
      </c>
      <c r="AK353" s="32" t="str">
        <f t="shared" si="79"/>
        <v/>
      </c>
      <c r="AL353" s="178" t="str">
        <f t="shared" si="80"/>
        <v/>
      </c>
      <c r="AM353" s="178" t="str">
        <f t="shared" si="74"/>
        <v/>
      </c>
      <c r="AN353" s="178" t="str">
        <f t="shared" si="75"/>
        <v/>
      </c>
    </row>
    <row r="354" spans="1:40">
      <c r="A354" s="1" t="str">
        <f t="shared" si="73"/>
        <v/>
      </c>
      <c r="B354" s="63" t="str">
        <f>IF(E354="","",IF(E354=Trend!$D$5,COUNT($B$3:B353)+1))</f>
        <v/>
      </c>
      <c r="C354" s="63" t="str">
        <f>IF(E354="","",IF(AN354=Deviation!$E$2,COUNT($C$3:C353)+1))</f>
        <v/>
      </c>
      <c r="D354" s="7" t="str">
        <f>IF(E354&lt;&gt;"",SUBTOTAL(3,$E$4:E354),"")</f>
        <v/>
      </c>
      <c r="E354" s="16"/>
      <c r="F354" s="16"/>
      <c r="G354" s="16"/>
      <c r="H354" s="16"/>
      <c r="I354" s="16"/>
      <c r="J354" s="17"/>
      <c r="K354" s="20"/>
      <c r="L354" s="17"/>
      <c r="M354" s="16"/>
      <c r="N354" s="16"/>
      <c r="O354" s="7" t="str">
        <f t="shared" si="81"/>
        <v/>
      </c>
      <c r="P354" s="17"/>
      <c r="Q354" s="17"/>
      <c r="R354" s="8" t="str">
        <f t="shared" si="76"/>
        <v/>
      </c>
      <c r="S354" s="18">
        <v>0.1</v>
      </c>
      <c r="T354" s="8" t="str">
        <f t="shared" si="77"/>
        <v/>
      </c>
      <c r="U354" s="7" t="str">
        <f t="shared" si="78"/>
        <v/>
      </c>
      <c r="V354" s="19"/>
      <c r="W354" s="16"/>
      <c r="X354" s="16"/>
      <c r="Y354" s="16"/>
      <c r="Z354" s="7" t="str">
        <f t="shared" si="69"/>
        <v/>
      </c>
      <c r="AA354" s="20"/>
      <c r="AB354" s="7" t="str">
        <f>IF(AA354="","",DATEDIF(VLOOKUP(N354,List!CK:CL,2,0),VLOOKUP(AA354,List!CK:CL,2,0),$AB$2))</f>
        <v/>
      </c>
      <c r="AC354" s="16"/>
      <c r="AD354" s="16"/>
      <c r="AE354" s="17"/>
      <c r="AF354" s="9" t="str">
        <f t="shared" si="70"/>
        <v/>
      </c>
      <c r="AG354" s="16"/>
      <c r="AH354" s="9" t="str">
        <f t="shared" si="71"/>
        <v/>
      </c>
      <c r="AI354" s="9" t="str">
        <f t="shared" si="72"/>
        <v/>
      </c>
      <c r="AJ354" s="7" t="str">
        <f>IF(E354="","",VLOOKUP(E354,Cover!AF:AG,2,0))</f>
        <v/>
      </c>
      <c r="AK354" s="32" t="str">
        <f t="shared" si="79"/>
        <v/>
      </c>
      <c r="AL354" s="178" t="str">
        <f t="shared" si="80"/>
        <v/>
      </c>
      <c r="AM354" s="178" t="str">
        <f t="shared" si="74"/>
        <v/>
      </c>
      <c r="AN354" s="178" t="str">
        <f t="shared" si="75"/>
        <v/>
      </c>
    </row>
    <row r="355" spans="1:40">
      <c r="A355" s="1" t="str">
        <f t="shared" si="73"/>
        <v/>
      </c>
      <c r="B355" s="63" t="str">
        <f>IF(E355="","",IF(E355=Trend!$D$5,COUNT($B$3:B354)+1))</f>
        <v/>
      </c>
      <c r="C355" s="63" t="str">
        <f>IF(E355="","",IF(AN355=Deviation!$E$2,COUNT($C$3:C354)+1))</f>
        <v/>
      </c>
      <c r="D355" s="7" t="str">
        <f>IF(E355&lt;&gt;"",SUBTOTAL(3,$E$4:E355),"")</f>
        <v/>
      </c>
      <c r="E355" s="16"/>
      <c r="F355" s="16"/>
      <c r="G355" s="16"/>
      <c r="H355" s="16"/>
      <c r="I355" s="16"/>
      <c r="J355" s="17"/>
      <c r="K355" s="20"/>
      <c r="L355" s="17"/>
      <c r="M355" s="16"/>
      <c r="N355" s="16"/>
      <c r="O355" s="7" t="str">
        <f t="shared" si="81"/>
        <v/>
      </c>
      <c r="P355" s="17"/>
      <c r="Q355" s="17"/>
      <c r="R355" s="8" t="str">
        <f t="shared" si="76"/>
        <v/>
      </c>
      <c r="S355" s="18">
        <v>0.1</v>
      </c>
      <c r="T355" s="8" t="str">
        <f t="shared" si="77"/>
        <v/>
      </c>
      <c r="U355" s="7" t="str">
        <f t="shared" si="78"/>
        <v/>
      </c>
      <c r="V355" s="19"/>
      <c r="W355" s="16"/>
      <c r="X355" s="16"/>
      <c r="Y355" s="16"/>
      <c r="Z355" s="7" t="str">
        <f t="shared" si="69"/>
        <v/>
      </c>
      <c r="AA355" s="20"/>
      <c r="AB355" s="7" t="str">
        <f>IF(AA355="","",DATEDIF(VLOOKUP(N355,List!CK:CL,2,0),VLOOKUP(AA355,List!CK:CL,2,0),$AB$2))</f>
        <v/>
      </c>
      <c r="AC355" s="16"/>
      <c r="AD355" s="16"/>
      <c r="AE355" s="17"/>
      <c r="AF355" s="9" t="str">
        <f t="shared" si="70"/>
        <v/>
      </c>
      <c r="AG355" s="16"/>
      <c r="AH355" s="9" t="str">
        <f t="shared" si="71"/>
        <v/>
      </c>
      <c r="AI355" s="9" t="str">
        <f t="shared" si="72"/>
        <v/>
      </c>
      <c r="AJ355" s="7" t="str">
        <f>IF(E355="","",VLOOKUP(E355,Cover!AF:AG,2,0))</f>
        <v/>
      </c>
      <c r="AK355" s="32" t="str">
        <f t="shared" si="79"/>
        <v/>
      </c>
      <c r="AL355" s="178" t="str">
        <f t="shared" si="80"/>
        <v/>
      </c>
      <c r="AM355" s="178" t="str">
        <f t="shared" si="74"/>
        <v/>
      </c>
      <c r="AN355" s="178" t="str">
        <f t="shared" si="75"/>
        <v/>
      </c>
    </row>
    <row r="356" spans="1:40">
      <c r="A356" s="1" t="str">
        <f t="shared" si="73"/>
        <v/>
      </c>
      <c r="B356" s="63" t="str">
        <f>IF(E356="","",IF(E356=Trend!$D$5,COUNT($B$3:B355)+1))</f>
        <v/>
      </c>
      <c r="C356" s="63" t="str">
        <f>IF(E356="","",IF(AN356=Deviation!$E$2,COUNT($C$3:C355)+1))</f>
        <v/>
      </c>
      <c r="D356" s="7" t="str">
        <f>IF(E356&lt;&gt;"",SUBTOTAL(3,$E$4:E356),"")</f>
        <v/>
      </c>
      <c r="E356" s="16"/>
      <c r="F356" s="16"/>
      <c r="G356" s="16"/>
      <c r="H356" s="16"/>
      <c r="I356" s="16"/>
      <c r="J356" s="17"/>
      <c r="K356" s="20"/>
      <c r="L356" s="17"/>
      <c r="M356" s="16"/>
      <c r="N356" s="16"/>
      <c r="O356" s="7" t="str">
        <f t="shared" si="81"/>
        <v/>
      </c>
      <c r="P356" s="17"/>
      <c r="Q356" s="17"/>
      <c r="R356" s="8" t="str">
        <f t="shared" si="76"/>
        <v/>
      </c>
      <c r="S356" s="18">
        <v>0.1</v>
      </c>
      <c r="T356" s="8" t="str">
        <f t="shared" si="77"/>
        <v/>
      </c>
      <c r="U356" s="7" t="str">
        <f t="shared" si="78"/>
        <v/>
      </c>
      <c r="V356" s="19"/>
      <c r="W356" s="16"/>
      <c r="X356" s="16"/>
      <c r="Y356" s="16"/>
      <c r="Z356" s="7" t="str">
        <f t="shared" si="69"/>
        <v/>
      </c>
      <c r="AA356" s="20"/>
      <c r="AB356" s="7" t="str">
        <f>IF(AA356="","",DATEDIF(VLOOKUP(N356,List!CK:CL,2,0),VLOOKUP(AA356,List!CK:CL,2,0),$AB$2))</f>
        <v/>
      </c>
      <c r="AC356" s="16"/>
      <c r="AD356" s="16"/>
      <c r="AE356" s="17"/>
      <c r="AF356" s="9" t="str">
        <f t="shared" si="70"/>
        <v/>
      </c>
      <c r="AG356" s="16"/>
      <c r="AH356" s="9" t="str">
        <f t="shared" si="71"/>
        <v/>
      </c>
      <c r="AI356" s="9" t="str">
        <f t="shared" si="72"/>
        <v/>
      </c>
      <c r="AJ356" s="7" t="str">
        <f>IF(E356="","",VLOOKUP(E356,Cover!AF:AG,2,0))</f>
        <v/>
      </c>
      <c r="AK356" s="32" t="str">
        <f t="shared" si="79"/>
        <v/>
      </c>
      <c r="AL356" s="178" t="str">
        <f t="shared" si="80"/>
        <v/>
      </c>
      <c r="AM356" s="178" t="str">
        <f t="shared" si="74"/>
        <v/>
      </c>
      <c r="AN356" s="178" t="str">
        <f t="shared" si="75"/>
        <v/>
      </c>
    </row>
    <row r="357" spans="1:40">
      <c r="A357" s="1" t="str">
        <f t="shared" si="73"/>
        <v/>
      </c>
      <c r="B357" s="63" t="str">
        <f>IF(E357="","",IF(E357=Trend!$D$5,COUNT($B$3:B356)+1))</f>
        <v/>
      </c>
      <c r="C357" s="63" t="str">
        <f>IF(E357="","",IF(AN357=Deviation!$E$2,COUNT($C$3:C356)+1))</f>
        <v/>
      </c>
      <c r="D357" s="7" t="str">
        <f>IF(E357&lt;&gt;"",SUBTOTAL(3,$E$4:E357),"")</f>
        <v/>
      </c>
      <c r="E357" s="16"/>
      <c r="F357" s="16"/>
      <c r="G357" s="16"/>
      <c r="H357" s="16"/>
      <c r="I357" s="16"/>
      <c r="J357" s="17"/>
      <c r="K357" s="20"/>
      <c r="L357" s="17"/>
      <c r="M357" s="16"/>
      <c r="N357" s="16"/>
      <c r="O357" s="7" t="str">
        <f t="shared" si="81"/>
        <v/>
      </c>
      <c r="P357" s="17"/>
      <c r="Q357" s="17"/>
      <c r="R357" s="8" t="str">
        <f t="shared" si="76"/>
        <v/>
      </c>
      <c r="S357" s="18">
        <v>0.1</v>
      </c>
      <c r="T357" s="8" t="str">
        <f t="shared" si="77"/>
        <v/>
      </c>
      <c r="U357" s="7" t="str">
        <f t="shared" si="78"/>
        <v/>
      </c>
      <c r="V357" s="19"/>
      <c r="W357" s="16"/>
      <c r="X357" s="16"/>
      <c r="Y357" s="16"/>
      <c r="Z357" s="7" t="str">
        <f t="shared" si="69"/>
        <v/>
      </c>
      <c r="AA357" s="20"/>
      <c r="AB357" s="7" t="str">
        <f>IF(AA357="","",DATEDIF(VLOOKUP(N357,List!CK:CL,2,0),VLOOKUP(AA357,List!CK:CL,2,0),$AB$2))</f>
        <v/>
      </c>
      <c r="AC357" s="16"/>
      <c r="AD357" s="16"/>
      <c r="AE357" s="17"/>
      <c r="AF357" s="9" t="str">
        <f t="shared" si="70"/>
        <v/>
      </c>
      <c r="AG357" s="16"/>
      <c r="AH357" s="9" t="str">
        <f t="shared" si="71"/>
        <v/>
      </c>
      <c r="AI357" s="9" t="str">
        <f t="shared" si="72"/>
        <v/>
      </c>
      <c r="AJ357" s="7" t="str">
        <f>IF(E357="","",VLOOKUP(E357,Cover!AF:AG,2,0))</f>
        <v/>
      </c>
      <c r="AK357" s="32" t="str">
        <f t="shared" si="79"/>
        <v/>
      </c>
      <c r="AL357" s="178" t="str">
        <f t="shared" si="80"/>
        <v/>
      </c>
      <c r="AM357" s="178" t="str">
        <f t="shared" si="74"/>
        <v/>
      </c>
      <c r="AN357" s="178" t="str">
        <f t="shared" si="75"/>
        <v/>
      </c>
    </row>
    <row r="358" spans="1:40">
      <c r="A358" s="1" t="str">
        <f t="shared" si="73"/>
        <v/>
      </c>
      <c r="B358" s="63" t="str">
        <f>IF(E358="","",IF(E358=Trend!$D$5,COUNT($B$3:B357)+1))</f>
        <v/>
      </c>
      <c r="C358" s="63" t="str">
        <f>IF(E358="","",IF(AN358=Deviation!$E$2,COUNT($C$3:C357)+1))</f>
        <v/>
      </c>
      <c r="D358" s="7" t="str">
        <f>IF(E358&lt;&gt;"",SUBTOTAL(3,$E$4:E358),"")</f>
        <v/>
      </c>
      <c r="E358" s="16"/>
      <c r="F358" s="16"/>
      <c r="G358" s="16"/>
      <c r="H358" s="16"/>
      <c r="I358" s="16"/>
      <c r="J358" s="17"/>
      <c r="K358" s="20"/>
      <c r="L358" s="17"/>
      <c r="M358" s="16"/>
      <c r="N358" s="16"/>
      <c r="O358" s="7" t="str">
        <f t="shared" si="81"/>
        <v/>
      </c>
      <c r="P358" s="17"/>
      <c r="Q358" s="17"/>
      <c r="R358" s="8" t="str">
        <f t="shared" si="76"/>
        <v/>
      </c>
      <c r="S358" s="18">
        <v>0.1</v>
      </c>
      <c r="T358" s="8" t="str">
        <f t="shared" si="77"/>
        <v/>
      </c>
      <c r="U358" s="7" t="str">
        <f t="shared" si="78"/>
        <v/>
      </c>
      <c r="V358" s="19"/>
      <c r="W358" s="16"/>
      <c r="X358" s="16"/>
      <c r="Y358" s="16"/>
      <c r="Z358" s="7" t="str">
        <f t="shared" si="69"/>
        <v/>
      </c>
      <c r="AA358" s="20"/>
      <c r="AB358" s="7" t="str">
        <f>IF(AA358="","",DATEDIF(VLOOKUP(N358,List!CK:CL,2,0),VLOOKUP(AA358,List!CK:CL,2,0),$AB$2))</f>
        <v/>
      </c>
      <c r="AC358" s="16"/>
      <c r="AD358" s="16"/>
      <c r="AE358" s="17"/>
      <c r="AF358" s="9" t="str">
        <f t="shared" si="70"/>
        <v/>
      </c>
      <c r="AG358" s="16"/>
      <c r="AH358" s="9" t="str">
        <f t="shared" si="71"/>
        <v/>
      </c>
      <c r="AI358" s="9" t="str">
        <f t="shared" si="72"/>
        <v/>
      </c>
      <c r="AJ358" s="7" t="str">
        <f>IF(E358="","",VLOOKUP(E358,Cover!AF:AG,2,0))</f>
        <v/>
      </c>
      <c r="AK358" s="32" t="str">
        <f t="shared" si="79"/>
        <v/>
      </c>
      <c r="AL358" s="178" t="str">
        <f t="shared" si="80"/>
        <v/>
      </c>
      <c r="AM358" s="178" t="str">
        <f t="shared" si="74"/>
        <v/>
      </c>
      <c r="AN358" s="178" t="str">
        <f t="shared" si="75"/>
        <v/>
      </c>
    </row>
    <row r="359" spans="1:40">
      <c r="A359" s="1" t="str">
        <f t="shared" si="73"/>
        <v/>
      </c>
      <c r="B359" s="63" t="str">
        <f>IF(E359="","",IF(E359=Trend!$D$5,COUNT($B$3:B358)+1))</f>
        <v/>
      </c>
      <c r="C359" s="63" t="str">
        <f>IF(E359="","",IF(AN359=Deviation!$E$2,COUNT($C$3:C358)+1))</f>
        <v/>
      </c>
      <c r="D359" s="7" t="str">
        <f>IF(E359&lt;&gt;"",SUBTOTAL(3,$E$4:E359),"")</f>
        <v/>
      </c>
      <c r="E359" s="16"/>
      <c r="F359" s="16"/>
      <c r="G359" s="16"/>
      <c r="H359" s="16"/>
      <c r="I359" s="16"/>
      <c r="J359" s="17"/>
      <c r="K359" s="20"/>
      <c r="L359" s="17"/>
      <c r="M359" s="16"/>
      <c r="N359" s="16"/>
      <c r="O359" s="7" t="str">
        <f t="shared" si="81"/>
        <v/>
      </c>
      <c r="P359" s="17"/>
      <c r="Q359" s="17"/>
      <c r="R359" s="8" t="str">
        <f t="shared" si="76"/>
        <v/>
      </c>
      <c r="S359" s="18">
        <v>0.1</v>
      </c>
      <c r="T359" s="8" t="str">
        <f t="shared" si="77"/>
        <v/>
      </c>
      <c r="U359" s="7" t="str">
        <f t="shared" si="78"/>
        <v/>
      </c>
      <c r="V359" s="19"/>
      <c r="W359" s="16"/>
      <c r="X359" s="16"/>
      <c r="Y359" s="16"/>
      <c r="Z359" s="7" t="str">
        <f t="shared" si="69"/>
        <v/>
      </c>
      <c r="AA359" s="20"/>
      <c r="AB359" s="7" t="str">
        <f>IF(AA359="","",DATEDIF(VLOOKUP(N359,List!CK:CL,2,0),VLOOKUP(AA359,List!CK:CL,2,0),$AB$2))</f>
        <v/>
      </c>
      <c r="AC359" s="16"/>
      <c r="AD359" s="16"/>
      <c r="AE359" s="17"/>
      <c r="AF359" s="9" t="str">
        <f t="shared" si="70"/>
        <v/>
      </c>
      <c r="AG359" s="16"/>
      <c r="AH359" s="9" t="str">
        <f t="shared" si="71"/>
        <v/>
      </c>
      <c r="AI359" s="9" t="str">
        <f t="shared" si="72"/>
        <v/>
      </c>
      <c r="AJ359" s="7" t="str">
        <f>IF(E359="","",VLOOKUP(E359,Cover!AF:AG,2,0))</f>
        <v/>
      </c>
      <c r="AK359" s="32" t="str">
        <f t="shared" si="79"/>
        <v/>
      </c>
      <c r="AL359" s="178" t="str">
        <f t="shared" si="80"/>
        <v/>
      </c>
      <c r="AM359" s="178" t="str">
        <f t="shared" si="74"/>
        <v/>
      </c>
      <c r="AN359" s="178" t="str">
        <f t="shared" si="75"/>
        <v/>
      </c>
    </row>
    <row r="360" spans="1:40">
      <c r="A360" s="1" t="str">
        <f t="shared" si="73"/>
        <v/>
      </c>
      <c r="B360" s="63" t="str">
        <f>IF(E360="","",IF(E360=Trend!$D$5,COUNT($B$3:B359)+1))</f>
        <v/>
      </c>
      <c r="C360" s="63" t="str">
        <f>IF(E360="","",IF(AN360=Deviation!$E$2,COUNT($C$3:C359)+1))</f>
        <v/>
      </c>
      <c r="D360" s="7" t="str">
        <f>IF(E360&lt;&gt;"",SUBTOTAL(3,$E$4:E360),"")</f>
        <v/>
      </c>
      <c r="E360" s="16"/>
      <c r="F360" s="16"/>
      <c r="G360" s="16"/>
      <c r="H360" s="16"/>
      <c r="I360" s="16"/>
      <c r="J360" s="17"/>
      <c r="K360" s="20"/>
      <c r="L360" s="17"/>
      <c r="M360" s="16"/>
      <c r="N360" s="16"/>
      <c r="O360" s="7" t="str">
        <f t="shared" si="81"/>
        <v/>
      </c>
      <c r="P360" s="17"/>
      <c r="Q360" s="17"/>
      <c r="R360" s="8" t="str">
        <f t="shared" si="76"/>
        <v/>
      </c>
      <c r="S360" s="18">
        <v>0.1</v>
      </c>
      <c r="T360" s="8" t="str">
        <f t="shared" si="77"/>
        <v/>
      </c>
      <c r="U360" s="7" t="str">
        <f t="shared" si="78"/>
        <v/>
      </c>
      <c r="V360" s="19"/>
      <c r="W360" s="16"/>
      <c r="X360" s="16"/>
      <c r="Y360" s="16"/>
      <c r="Z360" s="7" t="str">
        <f t="shared" si="69"/>
        <v/>
      </c>
      <c r="AA360" s="20"/>
      <c r="AB360" s="7" t="str">
        <f>IF(AA360="","",DATEDIF(VLOOKUP(N360,List!CK:CL,2,0),VLOOKUP(AA360,List!CK:CL,2,0),$AB$2))</f>
        <v/>
      </c>
      <c r="AC360" s="16"/>
      <c r="AD360" s="16"/>
      <c r="AE360" s="17"/>
      <c r="AF360" s="9" t="str">
        <f t="shared" si="70"/>
        <v/>
      </c>
      <c r="AG360" s="16"/>
      <c r="AH360" s="9" t="str">
        <f t="shared" si="71"/>
        <v/>
      </c>
      <c r="AI360" s="9" t="str">
        <f t="shared" si="72"/>
        <v/>
      </c>
      <c r="AJ360" s="7" t="str">
        <f>IF(E360="","",VLOOKUP(E360,Cover!AF:AG,2,0))</f>
        <v/>
      </c>
      <c r="AK360" s="32" t="str">
        <f t="shared" si="79"/>
        <v/>
      </c>
      <c r="AL360" s="178" t="str">
        <f t="shared" si="80"/>
        <v/>
      </c>
      <c r="AM360" s="178" t="str">
        <f t="shared" si="74"/>
        <v/>
      </c>
      <c r="AN360" s="178" t="str">
        <f t="shared" si="75"/>
        <v/>
      </c>
    </row>
    <row r="361" spans="1:40">
      <c r="A361" s="1" t="str">
        <f t="shared" si="73"/>
        <v/>
      </c>
      <c r="B361" s="63" t="str">
        <f>IF(E361="","",IF(E361=Trend!$D$5,COUNT($B$3:B360)+1))</f>
        <v/>
      </c>
      <c r="C361" s="63" t="str">
        <f>IF(E361="","",IF(AN361=Deviation!$E$2,COUNT($C$3:C360)+1))</f>
        <v/>
      </c>
      <c r="D361" s="7" t="str">
        <f>IF(E361&lt;&gt;"",SUBTOTAL(3,$E$4:E361),"")</f>
        <v/>
      </c>
      <c r="E361" s="16"/>
      <c r="F361" s="16"/>
      <c r="G361" s="16"/>
      <c r="H361" s="16"/>
      <c r="I361" s="16"/>
      <c r="J361" s="17"/>
      <c r="K361" s="20"/>
      <c r="L361" s="17"/>
      <c r="M361" s="16"/>
      <c r="N361" s="16"/>
      <c r="O361" s="7" t="str">
        <f t="shared" si="81"/>
        <v/>
      </c>
      <c r="P361" s="17"/>
      <c r="Q361" s="17"/>
      <c r="R361" s="8" t="str">
        <f t="shared" si="76"/>
        <v/>
      </c>
      <c r="S361" s="18">
        <v>0.1</v>
      </c>
      <c r="T361" s="8" t="str">
        <f t="shared" si="77"/>
        <v/>
      </c>
      <c r="U361" s="7" t="str">
        <f t="shared" si="78"/>
        <v/>
      </c>
      <c r="V361" s="19"/>
      <c r="W361" s="16"/>
      <c r="X361" s="16"/>
      <c r="Y361" s="16"/>
      <c r="Z361" s="7" t="str">
        <f t="shared" si="69"/>
        <v/>
      </c>
      <c r="AA361" s="20"/>
      <c r="AB361" s="7" t="str">
        <f>IF(AA361="","",DATEDIF(VLOOKUP(N361,List!CK:CL,2,0),VLOOKUP(AA361,List!CK:CL,2,0),$AB$2))</f>
        <v/>
      </c>
      <c r="AC361" s="16"/>
      <c r="AD361" s="16"/>
      <c r="AE361" s="17"/>
      <c r="AF361" s="9" t="str">
        <f t="shared" si="70"/>
        <v/>
      </c>
      <c r="AG361" s="16"/>
      <c r="AH361" s="9" t="str">
        <f t="shared" si="71"/>
        <v/>
      </c>
      <c r="AI361" s="9" t="str">
        <f t="shared" si="72"/>
        <v/>
      </c>
      <c r="AJ361" s="7" t="str">
        <f>IF(E361="","",VLOOKUP(E361,Cover!AF:AG,2,0))</f>
        <v/>
      </c>
      <c r="AK361" s="32" t="str">
        <f t="shared" si="79"/>
        <v/>
      </c>
      <c r="AL361" s="178" t="str">
        <f t="shared" si="80"/>
        <v/>
      </c>
      <c r="AM361" s="178" t="str">
        <f t="shared" si="74"/>
        <v/>
      </c>
      <c r="AN361" s="178" t="str">
        <f t="shared" si="75"/>
        <v/>
      </c>
    </row>
    <row r="362" spans="1:40">
      <c r="A362" s="1" t="str">
        <f t="shared" si="73"/>
        <v/>
      </c>
      <c r="B362" s="63" t="str">
        <f>IF(E362="","",IF(E362=Trend!$D$5,COUNT($B$3:B361)+1))</f>
        <v/>
      </c>
      <c r="C362" s="63" t="str">
        <f>IF(E362="","",IF(AN362=Deviation!$E$2,COUNT($C$3:C361)+1))</f>
        <v/>
      </c>
      <c r="D362" s="7" t="str">
        <f>IF(E362&lt;&gt;"",SUBTOTAL(3,$E$4:E362),"")</f>
        <v/>
      </c>
      <c r="E362" s="16"/>
      <c r="F362" s="16"/>
      <c r="G362" s="16"/>
      <c r="H362" s="16"/>
      <c r="I362" s="16"/>
      <c r="J362" s="17"/>
      <c r="K362" s="20"/>
      <c r="L362" s="17"/>
      <c r="M362" s="16"/>
      <c r="N362" s="16"/>
      <c r="O362" s="7" t="str">
        <f t="shared" si="81"/>
        <v/>
      </c>
      <c r="P362" s="17"/>
      <c r="Q362" s="17"/>
      <c r="R362" s="8" t="str">
        <f t="shared" si="76"/>
        <v/>
      </c>
      <c r="S362" s="18">
        <v>0.1</v>
      </c>
      <c r="T362" s="8" t="str">
        <f t="shared" si="77"/>
        <v/>
      </c>
      <c r="U362" s="7" t="str">
        <f t="shared" si="78"/>
        <v/>
      </c>
      <c r="V362" s="19"/>
      <c r="W362" s="16"/>
      <c r="X362" s="16"/>
      <c r="Y362" s="16"/>
      <c r="Z362" s="7" t="str">
        <f t="shared" si="69"/>
        <v/>
      </c>
      <c r="AA362" s="20"/>
      <c r="AB362" s="7" t="str">
        <f>IF(AA362="","",DATEDIF(VLOOKUP(N362,List!CK:CL,2,0),VLOOKUP(AA362,List!CK:CL,2,0),$AB$2))</f>
        <v/>
      </c>
      <c r="AC362" s="16"/>
      <c r="AD362" s="16"/>
      <c r="AE362" s="17"/>
      <c r="AF362" s="9" t="str">
        <f t="shared" si="70"/>
        <v/>
      </c>
      <c r="AG362" s="16"/>
      <c r="AH362" s="9" t="str">
        <f t="shared" si="71"/>
        <v/>
      </c>
      <c r="AI362" s="9" t="str">
        <f t="shared" si="72"/>
        <v/>
      </c>
      <c r="AJ362" s="7" t="str">
        <f>IF(E362="","",VLOOKUP(E362,Cover!AF:AG,2,0))</f>
        <v/>
      </c>
      <c r="AK362" s="32" t="str">
        <f t="shared" si="79"/>
        <v/>
      </c>
      <c r="AL362" s="178" t="str">
        <f t="shared" si="80"/>
        <v/>
      </c>
      <c r="AM362" s="178" t="str">
        <f t="shared" si="74"/>
        <v/>
      </c>
      <c r="AN362" s="178" t="str">
        <f t="shared" si="75"/>
        <v/>
      </c>
    </row>
    <row r="363" spans="1:40">
      <c r="A363" s="1" t="str">
        <f t="shared" si="73"/>
        <v/>
      </c>
      <c r="B363" s="63" t="str">
        <f>IF(E363="","",IF(E363=Trend!$D$5,COUNT($B$3:B362)+1))</f>
        <v/>
      </c>
      <c r="C363" s="63" t="str">
        <f>IF(E363="","",IF(AN363=Deviation!$E$2,COUNT($C$3:C362)+1))</f>
        <v/>
      </c>
      <c r="D363" s="7" t="str">
        <f>IF(E363&lt;&gt;"",SUBTOTAL(3,$E$4:E363),"")</f>
        <v/>
      </c>
      <c r="E363" s="16"/>
      <c r="F363" s="16"/>
      <c r="G363" s="16"/>
      <c r="H363" s="16"/>
      <c r="I363" s="16"/>
      <c r="J363" s="17"/>
      <c r="K363" s="20"/>
      <c r="L363" s="17"/>
      <c r="M363" s="16"/>
      <c r="N363" s="16"/>
      <c r="O363" s="7" t="str">
        <f t="shared" si="81"/>
        <v/>
      </c>
      <c r="P363" s="17"/>
      <c r="Q363" s="17"/>
      <c r="R363" s="8" t="str">
        <f t="shared" si="76"/>
        <v/>
      </c>
      <c r="S363" s="18">
        <v>0.1</v>
      </c>
      <c r="T363" s="8" t="str">
        <f t="shared" si="77"/>
        <v/>
      </c>
      <c r="U363" s="7" t="str">
        <f t="shared" si="78"/>
        <v/>
      </c>
      <c r="V363" s="19"/>
      <c r="W363" s="16"/>
      <c r="X363" s="16"/>
      <c r="Y363" s="16"/>
      <c r="Z363" s="7" t="str">
        <f t="shared" si="69"/>
        <v/>
      </c>
      <c r="AA363" s="20"/>
      <c r="AB363" s="7" t="str">
        <f>IF(AA363="","",DATEDIF(VLOOKUP(N363,List!CK:CL,2,0),VLOOKUP(AA363,List!CK:CL,2,0),$AB$2))</f>
        <v/>
      </c>
      <c r="AC363" s="16"/>
      <c r="AD363" s="16"/>
      <c r="AE363" s="17"/>
      <c r="AF363" s="9" t="str">
        <f t="shared" si="70"/>
        <v/>
      </c>
      <c r="AG363" s="16"/>
      <c r="AH363" s="9" t="str">
        <f t="shared" si="71"/>
        <v/>
      </c>
      <c r="AI363" s="9" t="str">
        <f t="shared" si="72"/>
        <v/>
      </c>
      <c r="AJ363" s="7" t="str">
        <f>IF(E363="","",VLOOKUP(E363,Cover!AF:AG,2,0))</f>
        <v/>
      </c>
      <c r="AK363" s="32" t="str">
        <f t="shared" si="79"/>
        <v/>
      </c>
      <c r="AL363" s="178" t="str">
        <f t="shared" si="80"/>
        <v/>
      </c>
      <c r="AM363" s="178" t="str">
        <f t="shared" si="74"/>
        <v/>
      </c>
      <c r="AN363" s="178" t="str">
        <f t="shared" si="75"/>
        <v/>
      </c>
    </row>
    <row r="364" spans="1:40">
      <c r="A364" s="1" t="str">
        <f t="shared" si="73"/>
        <v/>
      </c>
      <c r="B364" s="63" t="str">
        <f>IF(E364="","",IF(E364=Trend!$D$5,COUNT($B$3:B363)+1))</f>
        <v/>
      </c>
      <c r="C364" s="63" t="str">
        <f>IF(E364="","",IF(AN364=Deviation!$E$2,COUNT($C$3:C363)+1))</f>
        <v/>
      </c>
      <c r="D364" s="7" t="str">
        <f>IF(E364&lt;&gt;"",SUBTOTAL(3,$E$4:E364),"")</f>
        <v/>
      </c>
      <c r="E364" s="16"/>
      <c r="F364" s="16"/>
      <c r="G364" s="16"/>
      <c r="H364" s="16"/>
      <c r="I364" s="16"/>
      <c r="J364" s="17"/>
      <c r="K364" s="20"/>
      <c r="L364" s="17"/>
      <c r="M364" s="16"/>
      <c r="N364" s="16"/>
      <c r="O364" s="7" t="str">
        <f t="shared" si="81"/>
        <v/>
      </c>
      <c r="P364" s="17"/>
      <c r="Q364" s="17"/>
      <c r="R364" s="8" t="str">
        <f t="shared" si="76"/>
        <v/>
      </c>
      <c r="S364" s="18">
        <v>0.1</v>
      </c>
      <c r="T364" s="8" t="str">
        <f t="shared" si="77"/>
        <v/>
      </c>
      <c r="U364" s="7" t="str">
        <f t="shared" si="78"/>
        <v/>
      </c>
      <c r="V364" s="19"/>
      <c r="W364" s="16"/>
      <c r="X364" s="16"/>
      <c r="Y364" s="16"/>
      <c r="Z364" s="7" t="str">
        <f t="shared" si="69"/>
        <v/>
      </c>
      <c r="AA364" s="20"/>
      <c r="AB364" s="7" t="str">
        <f>IF(AA364="","",DATEDIF(VLOOKUP(N364,List!CK:CL,2,0),VLOOKUP(AA364,List!CK:CL,2,0),$AB$2))</f>
        <v/>
      </c>
      <c r="AC364" s="16"/>
      <c r="AD364" s="16"/>
      <c r="AE364" s="17"/>
      <c r="AF364" s="9" t="str">
        <f t="shared" si="70"/>
        <v/>
      </c>
      <c r="AG364" s="16"/>
      <c r="AH364" s="9" t="str">
        <f t="shared" si="71"/>
        <v/>
      </c>
      <c r="AI364" s="9" t="str">
        <f t="shared" si="72"/>
        <v/>
      </c>
      <c r="AJ364" s="7" t="str">
        <f>IF(E364="","",VLOOKUP(E364,Cover!AF:AG,2,0))</f>
        <v/>
      </c>
      <c r="AK364" s="32" t="str">
        <f t="shared" si="79"/>
        <v/>
      </c>
      <c r="AL364" s="178" t="str">
        <f t="shared" si="80"/>
        <v/>
      </c>
      <c r="AM364" s="178" t="str">
        <f t="shared" si="74"/>
        <v/>
      </c>
      <c r="AN364" s="178" t="str">
        <f t="shared" si="75"/>
        <v/>
      </c>
    </row>
    <row r="365" spans="1:40">
      <c r="A365" s="1" t="str">
        <f t="shared" si="73"/>
        <v/>
      </c>
      <c r="B365" s="63" t="str">
        <f>IF(E365="","",IF(E365=Trend!$D$5,COUNT($B$3:B364)+1))</f>
        <v/>
      </c>
      <c r="C365" s="63" t="str">
        <f>IF(E365="","",IF(AN365=Deviation!$E$2,COUNT($C$3:C364)+1))</f>
        <v/>
      </c>
      <c r="D365" s="7" t="str">
        <f>IF(E365&lt;&gt;"",SUBTOTAL(3,$E$4:E365),"")</f>
        <v/>
      </c>
      <c r="E365" s="16"/>
      <c r="F365" s="16"/>
      <c r="G365" s="16"/>
      <c r="H365" s="16"/>
      <c r="I365" s="16"/>
      <c r="J365" s="17"/>
      <c r="K365" s="20"/>
      <c r="L365" s="17"/>
      <c r="M365" s="16"/>
      <c r="N365" s="16"/>
      <c r="O365" s="7" t="str">
        <f t="shared" si="81"/>
        <v/>
      </c>
      <c r="P365" s="17"/>
      <c r="Q365" s="17"/>
      <c r="R365" s="8" t="str">
        <f t="shared" si="76"/>
        <v/>
      </c>
      <c r="S365" s="18">
        <v>0.1</v>
      </c>
      <c r="T365" s="8" t="str">
        <f t="shared" si="77"/>
        <v/>
      </c>
      <c r="U365" s="7" t="str">
        <f t="shared" si="78"/>
        <v/>
      </c>
      <c r="V365" s="19"/>
      <c r="W365" s="16"/>
      <c r="X365" s="16"/>
      <c r="Y365" s="16"/>
      <c r="Z365" s="7" t="str">
        <f t="shared" si="69"/>
        <v/>
      </c>
      <c r="AA365" s="20"/>
      <c r="AB365" s="7" t="str">
        <f>IF(AA365="","",DATEDIF(VLOOKUP(N365,List!CK:CL,2,0),VLOOKUP(AA365,List!CK:CL,2,0),$AB$2))</f>
        <v/>
      </c>
      <c r="AC365" s="16"/>
      <c r="AD365" s="16"/>
      <c r="AE365" s="17"/>
      <c r="AF365" s="9" t="str">
        <f t="shared" si="70"/>
        <v/>
      </c>
      <c r="AG365" s="16"/>
      <c r="AH365" s="9" t="str">
        <f t="shared" si="71"/>
        <v/>
      </c>
      <c r="AI365" s="9" t="str">
        <f t="shared" si="72"/>
        <v/>
      </c>
      <c r="AJ365" s="7" t="str">
        <f>IF(E365="","",VLOOKUP(E365,Cover!AF:AG,2,0))</f>
        <v/>
      </c>
      <c r="AK365" s="32" t="str">
        <f t="shared" si="79"/>
        <v/>
      </c>
      <c r="AL365" s="178" t="str">
        <f t="shared" si="80"/>
        <v/>
      </c>
      <c r="AM365" s="178" t="str">
        <f t="shared" si="74"/>
        <v/>
      </c>
      <c r="AN365" s="178" t="str">
        <f t="shared" si="75"/>
        <v/>
      </c>
    </row>
    <row r="366" spans="1:40">
      <c r="A366" s="1" t="str">
        <f t="shared" si="73"/>
        <v/>
      </c>
      <c r="B366" s="63" t="str">
        <f>IF(E366="","",IF(E366=Trend!$D$5,COUNT($B$3:B365)+1))</f>
        <v/>
      </c>
      <c r="C366" s="63" t="str">
        <f>IF(E366="","",IF(AN366=Deviation!$E$2,COUNT($C$3:C365)+1))</f>
        <v/>
      </c>
      <c r="D366" s="7" t="str">
        <f>IF(E366&lt;&gt;"",SUBTOTAL(3,$E$4:E366),"")</f>
        <v/>
      </c>
      <c r="E366" s="16"/>
      <c r="F366" s="16"/>
      <c r="G366" s="16"/>
      <c r="H366" s="16"/>
      <c r="I366" s="16"/>
      <c r="J366" s="17"/>
      <c r="K366" s="20"/>
      <c r="L366" s="17"/>
      <c r="M366" s="16"/>
      <c r="N366" s="16"/>
      <c r="O366" s="7" t="str">
        <f t="shared" si="81"/>
        <v/>
      </c>
      <c r="P366" s="17"/>
      <c r="Q366" s="17"/>
      <c r="R366" s="8" t="str">
        <f t="shared" si="76"/>
        <v/>
      </c>
      <c r="S366" s="18">
        <v>0.1</v>
      </c>
      <c r="T366" s="8" t="str">
        <f t="shared" si="77"/>
        <v/>
      </c>
      <c r="U366" s="7" t="str">
        <f t="shared" si="78"/>
        <v/>
      </c>
      <c r="V366" s="19"/>
      <c r="W366" s="16"/>
      <c r="X366" s="16"/>
      <c r="Y366" s="16"/>
      <c r="Z366" s="7" t="str">
        <f t="shared" si="69"/>
        <v/>
      </c>
      <c r="AA366" s="20"/>
      <c r="AB366" s="7" t="str">
        <f>IF(AA366="","",DATEDIF(VLOOKUP(N366,List!CK:CL,2,0),VLOOKUP(AA366,List!CK:CL,2,0),$AB$2))</f>
        <v/>
      </c>
      <c r="AC366" s="16"/>
      <c r="AD366" s="16"/>
      <c r="AE366" s="17"/>
      <c r="AF366" s="9" t="str">
        <f t="shared" si="70"/>
        <v/>
      </c>
      <c r="AG366" s="16"/>
      <c r="AH366" s="9" t="str">
        <f t="shared" si="71"/>
        <v/>
      </c>
      <c r="AI366" s="9" t="str">
        <f t="shared" si="72"/>
        <v/>
      </c>
      <c r="AJ366" s="7" t="str">
        <f>IF(E366="","",VLOOKUP(E366,Cover!AF:AG,2,0))</f>
        <v/>
      </c>
      <c r="AK366" s="32" t="str">
        <f t="shared" si="79"/>
        <v/>
      </c>
      <c r="AL366" s="178" t="str">
        <f t="shared" si="80"/>
        <v/>
      </c>
      <c r="AM366" s="178" t="str">
        <f t="shared" si="74"/>
        <v/>
      </c>
      <c r="AN366" s="178" t="str">
        <f t="shared" si="75"/>
        <v/>
      </c>
    </row>
    <row r="367" spans="1:40">
      <c r="A367" s="1" t="str">
        <f t="shared" si="73"/>
        <v/>
      </c>
      <c r="B367" s="63" t="str">
        <f>IF(E367="","",IF(E367=Trend!$D$5,COUNT($B$3:B366)+1))</f>
        <v/>
      </c>
      <c r="C367" s="63" t="str">
        <f>IF(E367="","",IF(AN367=Deviation!$E$2,COUNT($C$3:C366)+1))</f>
        <v/>
      </c>
      <c r="D367" s="7" t="str">
        <f>IF(E367&lt;&gt;"",SUBTOTAL(3,$E$4:E367),"")</f>
        <v/>
      </c>
      <c r="E367" s="16"/>
      <c r="F367" s="16"/>
      <c r="G367" s="16"/>
      <c r="H367" s="16"/>
      <c r="I367" s="16"/>
      <c r="J367" s="17"/>
      <c r="K367" s="20"/>
      <c r="L367" s="17"/>
      <c r="M367" s="16"/>
      <c r="N367" s="16"/>
      <c r="O367" s="7" t="str">
        <f t="shared" si="81"/>
        <v/>
      </c>
      <c r="P367" s="17"/>
      <c r="Q367" s="17"/>
      <c r="R367" s="8" t="str">
        <f t="shared" si="76"/>
        <v/>
      </c>
      <c r="S367" s="18">
        <v>0.1</v>
      </c>
      <c r="T367" s="8" t="str">
        <f t="shared" si="77"/>
        <v/>
      </c>
      <c r="U367" s="7" t="str">
        <f t="shared" si="78"/>
        <v/>
      </c>
      <c r="V367" s="19"/>
      <c r="W367" s="16"/>
      <c r="X367" s="16"/>
      <c r="Y367" s="16"/>
      <c r="Z367" s="7" t="str">
        <f t="shared" si="69"/>
        <v/>
      </c>
      <c r="AA367" s="20"/>
      <c r="AB367" s="7" t="str">
        <f>IF(AA367="","",DATEDIF(VLOOKUP(N367,List!CK:CL,2,0),VLOOKUP(AA367,List!CK:CL,2,0),$AB$2))</f>
        <v/>
      </c>
      <c r="AC367" s="16"/>
      <c r="AD367" s="16"/>
      <c r="AE367" s="17"/>
      <c r="AF367" s="9" t="str">
        <f t="shared" si="70"/>
        <v/>
      </c>
      <c r="AG367" s="16"/>
      <c r="AH367" s="9" t="str">
        <f t="shared" si="71"/>
        <v/>
      </c>
      <c r="AI367" s="9" t="str">
        <f t="shared" si="72"/>
        <v/>
      </c>
      <c r="AJ367" s="7" t="str">
        <f>IF(E367="","",VLOOKUP(E367,Cover!AF:AG,2,0))</f>
        <v/>
      </c>
      <c r="AK367" s="32" t="str">
        <f t="shared" si="79"/>
        <v/>
      </c>
      <c r="AL367" s="178" t="str">
        <f t="shared" si="80"/>
        <v/>
      </c>
      <c r="AM367" s="178" t="str">
        <f t="shared" si="74"/>
        <v/>
      </c>
      <c r="AN367" s="178" t="str">
        <f t="shared" si="75"/>
        <v/>
      </c>
    </row>
    <row r="368" spans="1:40">
      <c r="A368" s="1" t="str">
        <f t="shared" si="73"/>
        <v/>
      </c>
      <c r="B368" s="63" t="str">
        <f>IF(E368="","",IF(E368=Trend!$D$5,COUNT($B$3:B367)+1))</f>
        <v/>
      </c>
      <c r="C368" s="63" t="str">
        <f>IF(E368="","",IF(AN368=Deviation!$E$2,COUNT($C$3:C367)+1))</f>
        <v/>
      </c>
      <c r="D368" s="7" t="str">
        <f>IF(E368&lt;&gt;"",SUBTOTAL(3,$E$4:E368),"")</f>
        <v/>
      </c>
      <c r="E368" s="16"/>
      <c r="F368" s="16"/>
      <c r="G368" s="16"/>
      <c r="H368" s="16"/>
      <c r="I368" s="16"/>
      <c r="J368" s="17"/>
      <c r="K368" s="20"/>
      <c r="L368" s="17"/>
      <c r="M368" s="16"/>
      <c r="N368" s="16"/>
      <c r="O368" s="7" t="str">
        <f t="shared" si="81"/>
        <v/>
      </c>
      <c r="P368" s="17"/>
      <c r="Q368" s="17"/>
      <c r="R368" s="8" t="str">
        <f t="shared" si="76"/>
        <v/>
      </c>
      <c r="S368" s="18">
        <v>0.1</v>
      </c>
      <c r="T368" s="8" t="str">
        <f t="shared" si="77"/>
        <v/>
      </c>
      <c r="U368" s="7" t="str">
        <f t="shared" si="78"/>
        <v/>
      </c>
      <c r="V368" s="19"/>
      <c r="W368" s="16"/>
      <c r="X368" s="16"/>
      <c r="Y368" s="16"/>
      <c r="Z368" s="7" t="str">
        <f t="shared" si="69"/>
        <v/>
      </c>
      <c r="AA368" s="20"/>
      <c r="AB368" s="7" t="str">
        <f>IF(AA368="","",DATEDIF(VLOOKUP(N368,List!CK:CL,2,0),VLOOKUP(AA368,List!CK:CL,2,0),$AB$2))</f>
        <v/>
      </c>
      <c r="AC368" s="16"/>
      <c r="AD368" s="16"/>
      <c r="AE368" s="17"/>
      <c r="AF368" s="9" t="str">
        <f t="shared" si="70"/>
        <v/>
      </c>
      <c r="AG368" s="16"/>
      <c r="AH368" s="9" t="str">
        <f t="shared" si="71"/>
        <v/>
      </c>
      <c r="AI368" s="9" t="str">
        <f t="shared" si="72"/>
        <v/>
      </c>
      <c r="AJ368" s="7" t="str">
        <f>IF(E368="","",VLOOKUP(E368,Cover!AF:AG,2,0))</f>
        <v/>
      </c>
      <c r="AK368" s="32" t="str">
        <f t="shared" si="79"/>
        <v/>
      </c>
      <c r="AL368" s="178" t="str">
        <f t="shared" si="80"/>
        <v/>
      </c>
      <c r="AM368" s="178" t="str">
        <f t="shared" si="74"/>
        <v/>
      </c>
      <c r="AN368" s="178" t="str">
        <f t="shared" si="75"/>
        <v/>
      </c>
    </row>
    <row r="369" spans="1:40">
      <c r="A369" s="1" t="str">
        <f t="shared" si="73"/>
        <v/>
      </c>
      <c r="B369" s="63" t="str">
        <f>IF(E369="","",IF(E369=Trend!$D$5,COUNT($B$3:B368)+1))</f>
        <v/>
      </c>
      <c r="C369" s="63" t="str">
        <f>IF(E369="","",IF(AN369=Deviation!$E$2,COUNT($C$3:C368)+1))</f>
        <v/>
      </c>
      <c r="D369" s="7" t="str">
        <f>IF(E369&lt;&gt;"",SUBTOTAL(3,$E$4:E369),"")</f>
        <v/>
      </c>
      <c r="E369" s="16"/>
      <c r="F369" s="16"/>
      <c r="G369" s="16"/>
      <c r="H369" s="16"/>
      <c r="I369" s="16"/>
      <c r="J369" s="17"/>
      <c r="K369" s="20"/>
      <c r="L369" s="17"/>
      <c r="M369" s="16"/>
      <c r="N369" s="16"/>
      <c r="O369" s="7" t="str">
        <f t="shared" si="81"/>
        <v/>
      </c>
      <c r="P369" s="17"/>
      <c r="Q369" s="17"/>
      <c r="R369" s="8" t="str">
        <f t="shared" si="76"/>
        <v/>
      </c>
      <c r="S369" s="18">
        <v>0.1</v>
      </c>
      <c r="T369" s="8" t="str">
        <f t="shared" si="77"/>
        <v/>
      </c>
      <c r="U369" s="7" t="str">
        <f t="shared" si="78"/>
        <v/>
      </c>
      <c r="V369" s="19"/>
      <c r="W369" s="16"/>
      <c r="X369" s="16"/>
      <c r="Y369" s="16"/>
      <c r="Z369" s="7" t="str">
        <f t="shared" si="69"/>
        <v/>
      </c>
      <c r="AA369" s="20"/>
      <c r="AB369" s="7" t="str">
        <f>IF(AA369="","",DATEDIF(VLOOKUP(N369,List!CK:CL,2,0),VLOOKUP(AA369,List!CK:CL,2,0),$AB$2))</f>
        <v/>
      </c>
      <c r="AC369" s="16"/>
      <c r="AD369" s="16"/>
      <c r="AE369" s="17"/>
      <c r="AF369" s="9" t="str">
        <f t="shared" si="70"/>
        <v/>
      </c>
      <c r="AG369" s="16"/>
      <c r="AH369" s="9" t="str">
        <f t="shared" si="71"/>
        <v/>
      </c>
      <c r="AI369" s="9" t="str">
        <f t="shared" si="72"/>
        <v/>
      </c>
      <c r="AJ369" s="7" t="str">
        <f>IF(E369="","",VLOOKUP(E369,Cover!AF:AG,2,0))</f>
        <v/>
      </c>
      <c r="AK369" s="32" t="str">
        <f t="shared" si="79"/>
        <v/>
      </c>
      <c r="AL369" s="178" t="str">
        <f t="shared" si="80"/>
        <v/>
      </c>
      <c r="AM369" s="178" t="str">
        <f t="shared" si="74"/>
        <v/>
      </c>
      <c r="AN369" s="178" t="str">
        <f t="shared" si="75"/>
        <v/>
      </c>
    </row>
    <row r="370" spans="1:40">
      <c r="A370" s="1" t="str">
        <f t="shared" si="73"/>
        <v/>
      </c>
      <c r="B370" s="63" t="str">
        <f>IF(E370="","",IF(E370=Trend!$D$5,COUNT($B$3:B369)+1))</f>
        <v/>
      </c>
      <c r="C370" s="63" t="str">
        <f>IF(E370="","",IF(AN370=Deviation!$E$2,COUNT($C$3:C369)+1))</f>
        <v/>
      </c>
      <c r="D370" s="7" t="str">
        <f>IF(E370&lt;&gt;"",SUBTOTAL(3,$E$4:E370),"")</f>
        <v/>
      </c>
      <c r="E370" s="16"/>
      <c r="F370" s="16"/>
      <c r="G370" s="16"/>
      <c r="H370" s="16"/>
      <c r="I370" s="16"/>
      <c r="J370" s="17"/>
      <c r="K370" s="20"/>
      <c r="L370" s="17"/>
      <c r="M370" s="16"/>
      <c r="N370" s="16"/>
      <c r="O370" s="7" t="str">
        <f t="shared" si="81"/>
        <v/>
      </c>
      <c r="P370" s="17"/>
      <c r="Q370" s="17"/>
      <c r="R370" s="8" t="str">
        <f t="shared" si="76"/>
        <v/>
      </c>
      <c r="S370" s="18">
        <v>0.1</v>
      </c>
      <c r="T370" s="8" t="str">
        <f t="shared" si="77"/>
        <v/>
      </c>
      <c r="U370" s="7" t="str">
        <f t="shared" si="78"/>
        <v/>
      </c>
      <c r="V370" s="19"/>
      <c r="W370" s="16"/>
      <c r="X370" s="16"/>
      <c r="Y370" s="16"/>
      <c r="Z370" s="7" t="str">
        <f t="shared" si="69"/>
        <v/>
      </c>
      <c r="AA370" s="20"/>
      <c r="AB370" s="7" t="str">
        <f>IF(AA370="","",DATEDIF(VLOOKUP(N370,List!CK:CL,2,0),VLOOKUP(AA370,List!CK:CL,2,0),$AB$2))</f>
        <v/>
      </c>
      <c r="AC370" s="16"/>
      <c r="AD370" s="16"/>
      <c r="AE370" s="17"/>
      <c r="AF370" s="9" t="str">
        <f t="shared" si="70"/>
        <v/>
      </c>
      <c r="AG370" s="16"/>
      <c r="AH370" s="9" t="str">
        <f t="shared" si="71"/>
        <v/>
      </c>
      <c r="AI370" s="9" t="str">
        <f t="shared" si="72"/>
        <v/>
      </c>
      <c r="AJ370" s="7" t="str">
        <f>IF(E370="","",VLOOKUP(E370,Cover!AF:AG,2,0))</f>
        <v/>
      </c>
      <c r="AK370" s="32" t="str">
        <f t="shared" si="79"/>
        <v/>
      </c>
      <c r="AL370" s="178" t="str">
        <f t="shared" si="80"/>
        <v/>
      </c>
      <c r="AM370" s="178" t="str">
        <f t="shared" si="74"/>
        <v/>
      </c>
      <c r="AN370" s="178" t="str">
        <f t="shared" si="75"/>
        <v/>
      </c>
    </row>
    <row r="371" spans="1:40">
      <c r="A371" s="1" t="str">
        <f t="shared" si="73"/>
        <v/>
      </c>
      <c r="B371" s="63" t="str">
        <f>IF(E371="","",IF(E371=Trend!$D$5,COUNT($B$3:B370)+1))</f>
        <v/>
      </c>
      <c r="C371" s="63" t="str">
        <f>IF(E371="","",IF(AN371=Deviation!$E$2,COUNT($C$3:C370)+1))</f>
        <v/>
      </c>
      <c r="D371" s="7" t="str">
        <f>IF(E371&lt;&gt;"",SUBTOTAL(3,$E$4:E371),"")</f>
        <v/>
      </c>
      <c r="E371" s="16"/>
      <c r="F371" s="16"/>
      <c r="G371" s="16"/>
      <c r="H371" s="16"/>
      <c r="I371" s="16"/>
      <c r="J371" s="17"/>
      <c r="K371" s="20"/>
      <c r="L371" s="17"/>
      <c r="M371" s="16"/>
      <c r="N371" s="16"/>
      <c r="O371" s="7" t="str">
        <f t="shared" si="81"/>
        <v/>
      </c>
      <c r="P371" s="17"/>
      <c r="Q371" s="17"/>
      <c r="R371" s="8" t="str">
        <f t="shared" si="76"/>
        <v/>
      </c>
      <c r="S371" s="18">
        <v>0.1</v>
      </c>
      <c r="T371" s="8" t="str">
        <f t="shared" si="77"/>
        <v/>
      </c>
      <c r="U371" s="7" t="str">
        <f t="shared" si="78"/>
        <v/>
      </c>
      <c r="V371" s="19"/>
      <c r="W371" s="16"/>
      <c r="X371" s="16"/>
      <c r="Y371" s="16"/>
      <c r="Z371" s="7" t="str">
        <f t="shared" si="69"/>
        <v/>
      </c>
      <c r="AA371" s="20"/>
      <c r="AB371" s="7" t="str">
        <f>IF(AA371="","",DATEDIF(VLOOKUP(N371,List!CK:CL,2,0),VLOOKUP(AA371,List!CK:CL,2,0),$AB$2))</f>
        <v/>
      </c>
      <c r="AC371" s="16"/>
      <c r="AD371" s="16"/>
      <c r="AE371" s="17"/>
      <c r="AF371" s="9" t="str">
        <f t="shared" si="70"/>
        <v/>
      </c>
      <c r="AG371" s="16"/>
      <c r="AH371" s="9" t="str">
        <f t="shared" si="71"/>
        <v/>
      </c>
      <c r="AI371" s="9" t="str">
        <f t="shared" si="72"/>
        <v/>
      </c>
      <c r="AJ371" s="7" t="str">
        <f>IF(E371="","",VLOOKUP(E371,Cover!AF:AG,2,0))</f>
        <v/>
      </c>
      <c r="AK371" s="32" t="str">
        <f t="shared" si="79"/>
        <v/>
      </c>
      <c r="AL371" s="178" t="str">
        <f t="shared" si="80"/>
        <v/>
      </c>
      <c r="AM371" s="178" t="str">
        <f t="shared" si="74"/>
        <v/>
      </c>
      <c r="AN371" s="178" t="str">
        <f t="shared" si="75"/>
        <v/>
      </c>
    </row>
    <row r="372" spans="1:40">
      <c r="A372" s="1" t="str">
        <f t="shared" si="73"/>
        <v/>
      </c>
      <c r="B372" s="63" t="str">
        <f>IF(E372="","",IF(E372=Trend!$D$5,COUNT($B$3:B371)+1))</f>
        <v/>
      </c>
      <c r="C372" s="63" t="str">
        <f>IF(E372="","",IF(AN372=Deviation!$E$2,COUNT($C$3:C371)+1))</f>
        <v/>
      </c>
      <c r="D372" s="7" t="str">
        <f>IF(E372&lt;&gt;"",SUBTOTAL(3,$E$4:E372),"")</f>
        <v/>
      </c>
      <c r="E372" s="16"/>
      <c r="F372" s="16"/>
      <c r="G372" s="16"/>
      <c r="H372" s="16"/>
      <c r="I372" s="16"/>
      <c r="J372" s="17"/>
      <c r="K372" s="20"/>
      <c r="L372" s="17"/>
      <c r="M372" s="16"/>
      <c r="N372" s="16"/>
      <c r="O372" s="7" t="str">
        <f t="shared" si="81"/>
        <v/>
      </c>
      <c r="P372" s="17"/>
      <c r="Q372" s="17"/>
      <c r="R372" s="8" t="str">
        <f t="shared" si="76"/>
        <v/>
      </c>
      <c r="S372" s="18">
        <v>0.1</v>
      </c>
      <c r="T372" s="8" t="str">
        <f t="shared" si="77"/>
        <v/>
      </c>
      <c r="U372" s="7" t="str">
        <f t="shared" si="78"/>
        <v/>
      </c>
      <c r="V372" s="19"/>
      <c r="W372" s="16"/>
      <c r="X372" s="16"/>
      <c r="Y372" s="16"/>
      <c r="Z372" s="7" t="str">
        <f t="shared" ref="Z372:Z435" si="82">IF(Q372="","","تسویه شد")</f>
        <v/>
      </c>
      <c r="AA372" s="20"/>
      <c r="AB372" s="7" t="str">
        <f>IF(AA372="","",DATEDIF(VLOOKUP(N372,List!CK:CL,2,0),VLOOKUP(AA372,List!CK:CL,2,0),$AB$2))</f>
        <v/>
      </c>
      <c r="AC372" s="16"/>
      <c r="AD372" s="16"/>
      <c r="AE372" s="17"/>
      <c r="AF372" s="9" t="str">
        <f t="shared" ref="AF372:AF435" si="83">IF(AE372="","",IF(AE372&gt;=L372,"100",(AE372/L372)*100))</f>
        <v/>
      </c>
      <c r="AG372" s="16"/>
      <c r="AH372" s="9" t="str">
        <f t="shared" ref="AH372:AH435" si="84">IF(E372="","",IF(AB372&lt;=AJ372,100,(AJ372/AB372)*100))</f>
        <v/>
      </c>
      <c r="AI372" s="9" t="str">
        <f t="shared" ref="AI372:AI435" si="85">IF(E372="","",AVERAGE(AF372:AH372))</f>
        <v/>
      </c>
      <c r="AJ372" s="7" t="str">
        <f>IF(E372="","",VLOOKUP(E372,Cover!AF:AG,2,0))</f>
        <v/>
      </c>
      <c r="AK372" s="32" t="str">
        <f t="shared" si="79"/>
        <v/>
      </c>
      <c r="AL372" s="178" t="str">
        <f t="shared" si="80"/>
        <v/>
      </c>
      <c r="AM372" s="178" t="str">
        <f t="shared" si="74"/>
        <v/>
      </c>
      <c r="AN372" s="178" t="str">
        <f t="shared" si="75"/>
        <v/>
      </c>
    </row>
    <row r="373" spans="1:40">
      <c r="A373" s="1" t="str">
        <f t="shared" si="73"/>
        <v/>
      </c>
      <c r="B373" s="63" t="str">
        <f>IF(E373="","",IF(E373=Trend!$D$5,COUNT($B$3:B372)+1))</f>
        <v/>
      </c>
      <c r="C373" s="63" t="str">
        <f>IF(E373="","",IF(AN373=Deviation!$E$2,COUNT($C$3:C372)+1))</f>
        <v/>
      </c>
      <c r="D373" s="7" t="str">
        <f>IF(E373&lt;&gt;"",SUBTOTAL(3,$E$4:E373),"")</f>
        <v/>
      </c>
      <c r="E373" s="16"/>
      <c r="F373" s="16"/>
      <c r="G373" s="16"/>
      <c r="H373" s="16"/>
      <c r="I373" s="16"/>
      <c r="J373" s="17"/>
      <c r="K373" s="20"/>
      <c r="L373" s="17"/>
      <c r="M373" s="16"/>
      <c r="N373" s="16"/>
      <c r="O373" s="7" t="str">
        <f t="shared" si="81"/>
        <v/>
      </c>
      <c r="P373" s="17"/>
      <c r="Q373" s="17"/>
      <c r="R373" s="8" t="str">
        <f t="shared" si="76"/>
        <v/>
      </c>
      <c r="S373" s="18">
        <v>0.1</v>
      </c>
      <c r="T373" s="8" t="str">
        <f t="shared" si="77"/>
        <v/>
      </c>
      <c r="U373" s="7" t="str">
        <f t="shared" si="78"/>
        <v/>
      </c>
      <c r="V373" s="19"/>
      <c r="W373" s="16"/>
      <c r="X373" s="16"/>
      <c r="Y373" s="16"/>
      <c r="Z373" s="7" t="str">
        <f t="shared" si="82"/>
        <v/>
      </c>
      <c r="AA373" s="20"/>
      <c r="AB373" s="7" t="str">
        <f>IF(AA373="","",DATEDIF(VLOOKUP(N373,List!CK:CL,2,0),VLOOKUP(AA373,List!CK:CL,2,0),$AB$2))</f>
        <v/>
      </c>
      <c r="AC373" s="16"/>
      <c r="AD373" s="16"/>
      <c r="AE373" s="17"/>
      <c r="AF373" s="9" t="str">
        <f t="shared" si="83"/>
        <v/>
      </c>
      <c r="AG373" s="16"/>
      <c r="AH373" s="9" t="str">
        <f t="shared" si="84"/>
        <v/>
      </c>
      <c r="AI373" s="9" t="str">
        <f t="shared" si="85"/>
        <v/>
      </c>
      <c r="AJ373" s="7" t="str">
        <f>IF(E373="","",VLOOKUP(E373,Cover!AF:AG,2,0))</f>
        <v/>
      </c>
      <c r="AK373" s="32" t="str">
        <f t="shared" si="79"/>
        <v/>
      </c>
      <c r="AL373" s="178" t="str">
        <f t="shared" si="80"/>
        <v/>
      </c>
      <c r="AM373" s="178" t="str">
        <f t="shared" si="74"/>
        <v/>
      </c>
      <c r="AN373" s="178" t="str">
        <f t="shared" si="75"/>
        <v/>
      </c>
    </row>
    <row r="374" spans="1:40">
      <c r="A374" s="1" t="str">
        <f t="shared" si="73"/>
        <v/>
      </c>
      <c r="B374" s="63" t="str">
        <f>IF(E374="","",IF(E374=Trend!$D$5,COUNT($B$3:B373)+1))</f>
        <v/>
      </c>
      <c r="C374" s="63" t="str">
        <f>IF(E374="","",IF(AN374=Deviation!$E$2,COUNT($C$3:C373)+1))</f>
        <v/>
      </c>
      <c r="D374" s="7" t="str">
        <f>IF(E374&lt;&gt;"",SUBTOTAL(3,$E$4:E374),"")</f>
        <v/>
      </c>
      <c r="E374" s="16"/>
      <c r="F374" s="16"/>
      <c r="G374" s="16"/>
      <c r="H374" s="16"/>
      <c r="I374" s="16"/>
      <c r="J374" s="17"/>
      <c r="K374" s="20"/>
      <c r="L374" s="17"/>
      <c r="M374" s="16"/>
      <c r="N374" s="16"/>
      <c r="O374" s="7" t="str">
        <f t="shared" si="81"/>
        <v/>
      </c>
      <c r="P374" s="17"/>
      <c r="Q374" s="17"/>
      <c r="R374" s="8" t="str">
        <f t="shared" si="76"/>
        <v/>
      </c>
      <c r="S374" s="18">
        <v>0.1</v>
      </c>
      <c r="T374" s="8" t="str">
        <f t="shared" si="77"/>
        <v/>
      </c>
      <c r="U374" s="7" t="str">
        <f t="shared" si="78"/>
        <v/>
      </c>
      <c r="V374" s="19"/>
      <c r="W374" s="16"/>
      <c r="X374" s="16"/>
      <c r="Y374" s="16"/>
      <c r="Z374" s="7" t="str">
        <f t="shared" si="82"/>
        <v/>
      </c>
      <c r="AA374" s="20"/>
      <c r="AB374" s="7" t="str">
        <f>IF(AA374="","",DATEDIF(VLOOKUP(N374,List!CK:CL,2,0),VLOOKUP(AA374,List!CK:CL,2,0),$AB$2))</f>
        <v/>
      </c>
      <c r="AC374" s="16"/>
      <c r="AD374" s="16"/>
      <c r="AE374" s="17"/>
      <c r="AF374" s="9" t="str">
        <f t="shared" si="83"/>
        <v/>
      </c>
      <c r="AG374" s="16"/>
      <c r="AH374" s="9" t="str">
        <f t="shared" si="84"/>
        <v/>
      </c>
      <c r="AI374" s="9" t="str">
        <f t="shared" si="85"/>
        <v/>
      </c>
      <c r="AJ374" s="7" t="str">
        <f>IF(E374="","",VLOOKUP(E374,Cover!AF:AG,2,0))</f>
        <v/>
      </c>
      <c r="AK374" s="32" t="str">
        <f t="shared" si="79"/>
        <v/>
      </c>
      <c r="AL374" s="178" t="str">
        <f t="shared" si="80"/>
        <v/>
      </c>
      <c r="AM374" s="178" t="str">
        <f t="shared" si="74"/>
        <v/>
      </c>
      <c r="AN374" s="178" t="str">
        <f t="shared" si="75"/>
        <v/>
      </c>
    </row>
    <row r="375" spans="1:40">
      <c r="A375" s="1" t="str">
        <f t="shared" si="73"/>
        <v/>
      </c>
      <c r="B375" s="63" t="str">
        <f>IF(E375="","",IF(E375=Trend!$D$5,COUNT($B$3:B374)+1))</f>
        <v/>
      </c>
      <c r="C375" s="63" t="str">
        <f>IF(E375="","",IF(AN375=Deviation!$E$2,COUNT($C$3:C374)+1))</f>
        <v/>
      </c>
      <c r="D375" s="7" t="str">
        <f>IF(E375&lt;&gt;"",SUBTOTAL(3,$E$4:E375),"")</f>
        <v/>
      </c>
      <c r="E375" s="16"/>
      <c r="F375" s="16"/>
      <c r="G375" s="16"/>
      <c r="H375" s="16"/>
      <c r="I375" s="16"/>
      <c r="J375" s="17"/>
      <c r="K375" s="20"/>
      <c r="L375" s="17"/>
      <c r="M375" s="16"/>
      <c r="N375" s="16"/>
      <c r="O375" s="7" t="str">
        <f t="shared" si="81"/>
        <v/>
      </c>
      <c r="P375" s="17"/>
      <c r="Q375" s="17"/>
      <c r="R375" s="8" t="str">
        <f t="shared" si="76"/>
        <v/>
      </c>
      <c r="S375" s="18">
        <v>0.1</v>
      </c>
      <c r="T375" s="8" t="str">
        <f t="shared" si="77"/>
        <v/>
      </c>
      <c r="U375" s="7" t="str">
        <f t="shared" si="78"/>
        <v/>
      </c>
      <c r="V375" s="19"/>
      <c r="W375" s="16"/>
      <c r="X375" s="16"/>
      <c r="Y375" s="16"/>
      <c r="Z375" s="7" t="str">
        <f t="shared" si="82"/>
        <v/>
      </c>
      <c r="AA375" s="20"/>
      <c r="AB375" s="7" t="str">
        <f>IF(AA375="","",DATEDIF(VLOOKUP(N375,List!CK:CL,2,0),VLOOKUP(AA375,List!CK:CL,2,0),$AB$2))</f>
        <v/>
      </c>
      <c r="AC375" s="16"/>
      <c r="AD375" s="16"/>
      <c r="AE375" s="17"/>
      <c r="AF375" s="9" t="str">
        <f t="shared" si="83"/>
        <v/>
      </c>
      <c r="AG375" s="16"/>
      <c r="AH375" s="9" t="str">
        <f t="shared" si="84"/>
        <v/>
      </c>
      <c r="AI375" s="9" t="str">
        <f t="shared" si="85"/>
        <v/>
      </c>
      <c r="AJ375" s="7" t="str">
        <f>IF(E375="","",VLOOKUP(E375,Cover!AF:AG,2,0))</f>
        <v/>
      </c>
      <c r="AK375" s="32" t="str">
        <f t="shared" si="79"/>
        <v/>
      </c>
      <c r="AL375" s="178" t="str">
        <f t="shared" si="80"/>
        <v/>
      </c>
      <c r="AM375" s="178" t="str">
        <f t="shared" si="74"/>
        <v/>
      </c>
      <c r="AN375" s="178" t="str">
        <f t="shared" si="75"/>
        <v/>
      </c>
    </row>
    <row r="376" spans="1:40">
      <c r="A376" s="1" t="str">
        <f t="shared" si="73"/>
        <v/>
      </c>
      <c r="B376" s="63" t="str">
        <f>IF(E376="","",IF(E376=Trend!$D$5,COUNT($B$3:B375)+1))</f>
        <v/>
      </c>
      <c r="C376" s="63" t="str">
        <f>IF(E376="","",IF(AN376=Deviation!$E$2,COUNT($C$3:C375)+1))</f>
        <v/>
      </c>
      <c r="D376" s="7" t="str">
        <f>IF(E376&lt;&gt;"",SUBTOTAL(3,$E$4:E376),"")</f>
        <v/>
      </c>
      <c r="E376" s="16"/>
      <c r="F376" s="16"/>
      <c r="G376" s="16"/>
      <c r="H376" s="16"/>
      <c r="I376" s="16"/>
      <c r="J376" s="17"/>
      <c r="K376" s="20"/>
      <c r="L376" s="17"/>
      <c r="M376" s="16"/>
      <c r="N376" s="16"/>
      <c r="O376" s="7" t="str">
        <f t="shared" si="81"/>
        <v/>
      </c>
      <c r="P376" s="17"/>
      <c r="Q376" s="17"/>
      <c r="R376" s="8" t="str">
        <f t="shared" si="76"/>
        <v/>
      </c>
      <c r="S376" s="18">
        <v>0.1</v>
      </c>
      <c r="T376" s="8" t="str">
        <f t="shared" si="77"/>
        <v/>
      </c>
      <c r="U376" s="7" t="str">
        <f t="shared" si="78"/>
        <v/>
      </c>
      <c r="V376" s="19"/>
      <c r="W376" s="16"/>
      <c r="X376" s="16"/>
      <c r="Y376" s="16"/>
      <c r="Z376" s="7" t="str">
        <f t="shared" si="82"/>
        <v/>
      </c>
      <c r="AA376" s="20"/>
      <c r="AB376" s="7" t="str">
        <f>IF(AA376="","",DATEDIF(VLOOKUP(N376,List!CK:CL,2,0),VLOOKUP(AA376,List!CK:CL,2,0),$AB$2))</f>
        <v/>
      </c>
      <c r="AC376" s="16"/>
      <c r="AD376" s="16"/>
      <c r="AE376" s="17"/>
      <c r="AF376" s="9" t="str">
        <f t="shared" si="83"/>
        <v/>
      </c>
      <c r="AG376" s="16"/>
      <c r="AH376" s="9" t="str">
        <f t="shared" si="84"/>
        <v/>
      </c>
      <c r="AI376" s="9" t="str">
        <f t="shared" si="85"/>
        <v/>
      </c>
      <c r="AJ376" s="7" t="str">
        <f>IF(E376="","",VLOOKUP(E376,Cover!AF:AG,2,0))</f>
        <v/>
      </c>
      <c r="AK376" s="32" t="str">
        <f t="shared" si="79"/>
        <v/>
      </c>
      <c r="AL376" s="178" t="str">
        <f t="shared" si="80"/>
        <v/>
      </c>
      <c r="AM376" s="178" t="str">
        <f t="shared" si="74"/>
        <v/>
      </c>
      <c r="AN376" s="178" t="str">
        <f t="shared" si="75"/>
        <v/>
      </c>
    </row>
    <row r="377" spans="1:40">
      <c r="A377" s="1" t="str">
        <f t="shared" ref="A377:A440" si="86">IF(E377="","",IF($F$2=V377,V377,""))</f>
        <v/>
      </c>
      <c r="B377" s="63" t="str">
        <f>IF(E377="","",IF(E377=Trend!$D$5,COUNT($B$3:B376)+1))</f>
        <v/>
      </c>
      <c r="C377" s="63" t="str">
        <f>IF(E377="","",IF(AN377=Deviation!$E$2,COUNT($C$3:C376)+1))</f>
        <v/>
      </c>
      <c r="D377" s="7" t="str">
        <f>IF(E377&lt;&gt;"",SUBTOTAL(3,$E$4:E377),"")</f>
        <v/>
      </c>
      <c r="E377" s="16"/>
      <c r="F377" s="16"/>
      <c r="G377" s="16"/>
      <c r="H377" s="16"/>
      <c r="I377" s="16"/>
      <c r="J377" s="17"/>
      <c r="K377" s="20"/>
      <c r="L377" s="17"/>
      <c r="M377" s="16"/>
      <c r="N377" s="16"/>
      <c r="O377" s="7" t="str">
        <f t="shared" si="81"/>
        <v/>
      </c>
      <c r="P377" s="17"/>
      <c r="Q377" s="17"/>
      <c r="R377" s="8" t="str">
        <f t="shared" si="76"/>
        <v/>
      </c>
      <c r="S377" s="18">
        <v>0.1</v>
      </c>
      <c r="T377" s="8" t="str">
        <f t="shared" si="77"/>
        <v/>
      </c>
      <c r="U377" s="7" t="str">
        <f t="shared" si="78"/>
        <v/>
      </c>
      <c r="V377" s="19"/>
      <c r="W377" s="16"/>
      <c r="X377" s="16"/>
      <c r="Y377" s="16"/>
      <c r="Z377" s="7" t="str">
        <f t="shared" si="82"/>
        <v/>
      </c>
      <c r="AA377" s="20"/>
      <c r="AB377" s="7" t="str">
        <f>IF(AA377="","",DATEDIF(VLOOKUP(N377,List!CK:CL,2,0),VLOOKUP(AA377,List!CK:CL,2,0),$AB$2))</f>
        <v/>
      </c>
      <c r="AC377" s="16"/>
      <c r="AD377" s="16"/>
      <c r="AE377" s="17"/>
      <c r="AF377" s="9" t="str">
        <f t="shared" si="83"/>
        <v/>
      </c>
      <c r="AG377" s="16"/>
      <c r="AH377" s="9" t="str">
        <f t="shared" si="84"/>
        <v/>
      </c>
      <c r="AI377" s="9" t="str">
        <f t="shared" si="85"/>
        <v/>
      </c>
      <c r="AJ377" s="7" t="str">
        <f>IF(E377="","",VLOOKUP(E377,Cover!AF:AG,2,0))</f>
        <v/>
      </c>
      <c r="AK377" s="32" t="str">
        <f t="shared" si="79"/>
        <v/>
      </c>
      <c r="AL377" s="178" t="str">
        <f t="shared" si="80"/>
        <v/>
      </c>
      <c r="AM377" s="178" t="str">
        <f t="shared" si="74"/>
        <v/>
      </c>
      <c r="AN377" s="178" t="str">
        <f t="shared" si="75"/>
        <v/>
      </c>
    </row>
    <row r="378" spans="1:40">
      <c r="A378" s="1" t="str">
        <f t="shared" si="86"/>
        <v/>
      </c>
      <c r="B378" s="63" t="str">
        <f>IF(E378="","",IF(E378=Trend!$D$5,COUNT($B$3:B377)+1))</f>
        <v/>
      </c>
      <c r="C378" s="63" t="str">
        <f>IF(E378="","",IF(AN378=Deviation!$E$2,COUNT($C$3:C377)+1))</f>
        <v/>
      </c>
      <c r="D378" s="7" t="str">
        <f>IF(E378&lt;&gt;"",SUBTOTAL(3,$E$4:E378),"")</f>
        <v/>
      </c>
      <c r="E378" s="16"/>
      <c r="F378" s="16"/>
      <c r="G378" s="16"/>
      <c r="H378" s="16"/>
      <c r="I378" s="16"/>
      <c r="J378" s="17"/>
      <c r="K378" s="20"/>
      <c r="L378" s="17"/>
      <c r="M378" s="16"/>
      <c r="N378" s="16"/>
      <c r="O378" s="7" t="str">
        <f t="shared" si="81"/>
        <v/>
      </c>
      <c r="P378" s="17"/>
      <c r="Q378" s="17"/>
      <c r="R378" s="8" t="str">
        <f t="shared" si="76"/>
        <v/>
      </c>
      <c r="S378" s="18">
        <v>0.1</v>
      </c>
      <c r="T378" s="8" t="str">
        <f t="shared" si="77"/>
        <v/>
      </c>
      <c r="U378" s="7" t="str">
        <f t="shared" si="78"/>
        <v/>
      </c>
      <c r="V378" s="19"/>
      <c r="W378" s="16"/>
      <c r="X378" s="16"/>
      <c r="Y378" s="16"/>
      <c r="Z378" s="7" t="str">
        <f t="shared" si="82"/>
        <v/>
      </c>
      <c r="AA378" s="20"/>
      <c r="AB378" s="7" t="str">
        <f>IF(AA378="","",DATEDIF(VLOOKUP(N378,List!CK:CL,2,0),VLOOKUP(AA378,List!CK:CL,2,0),$AB$2))</f>
        <v/>
      </c>
      <c r="AC378" s="16"/>
      <c r="AD378" s="16"/>
      <c r="AE378" s="17"/>
      <c r="AF378" s="9" t="str">
        <f t="shared" si="83"/>
        <v/>
      </c>
      <c r="AG378" s="16"/>
      <c r="AH378" s="9" t="str">
        <f t="shared" si="84"/>
        <v/>
      </c>
      <c r="AI378" s="9" t="str">
        <f t="shared" si="85"/>
        <v/>
      </c>
      <c r="AJ378" s="7" t="str">
        <f>IF(E378="","",VLOOKUP(E378,Cover!AF:AG,2,0))</f>
        <v/>
      </c>
      <c r="AK378" s="32" t="str">
        <f t="shared" si="79"/>
        <v/>
      </c>
      <c r="AL378" s="178" t="str">
        <f t="shared" si="80"/>
        <v/>
      </c>
      <c r="AM378" s="178" t="str">
        <f t="shared" si="74"/>
        <v/>
      </c>
      <c r="AN378" s="178" t="str">
        <f t="shared" si="75"/>
        <v/>
      </c>
    </row>
    <row r="379" spans="1:40">
      <c r="A379" s="1" t="str">
        <f t="shared" si="86"/>
        <v/>
      </c>
      <c r="B379" s="63" t="str">
        <f>IF(E379="","",IF(E379=Trend!$D$5,COUNT($B$3:B378)+1))</f>
        <v/>
      </c>
      <c r="C379" s="63" t="str">
        <f>IF(E379="","",IF(AN379=Deviation!$E$2,COUNT($C$3:C378)+1))</f>
        <v/>
      </c>
      <c r="D379" s="7" t="str">
        <f>IF(E379&lt;&gt;"",SUBTOTAL(3,$E$4:E379),"")</f>
        <v/>
      </c>
      <c r="E379" s="16"/>
      <c r="F379" s="16"/>
      <c r="G379" s="16"/>
      <c r="H379" s="16"/>
      <c r="I379" s="16"/>
      <c r="J379" s="17"/>
      <c r="K379" s="20"/>
      <c r="L379" s="17"/>
      <c r="M379" s="16"/>
      <c r="N379" s="16"/>
      <c r="O379" s="7" t="str">
        <f t="shared" si="81"/>
        <v/>
      </c>
      <c r="P379" s="17"/>
      <c r="Q379" s="17"/>
      <c r="R379" s="8" t="str">
        <f t="shared" si="76"/>
        <v/>
      </c>
      <c r="S379" s="18">
        <v>0.1</v>
      </c>
      <c r="T379" s="8" t="str">
        <f t="shared" si="77"/>
        <v/>
      </c>
      <c r="U379" s="7" t="str">
        <f t="shared" si="78"/>
        <v/>
      </c>
      <c r="V379" s="19"/>
      <c r="W379" s="16"/>
      <c r="X379" s="16"/>
      <c r="Y379" s="16"/>
      <c r="Z379" s="7" t="str">
        <f t="shared" si="82"/>
        <v/>
      </c>
      <c r="AA379" s="20"/>
      <c r="AB379" s="7" t="str">
        <f>IF(AA379="","",DATEDIF(VLOOKUP(N379,List!CK:CL,2,0),VLOOKUP(AA379,List!CK:CL,2,0),$AB$2))</f>
        <v/>
      </c>
      <c r="AC379" s="16"/>
      <c r="AD379" s="16"/>
      <c r="AE379" s="17"/>
      <c r="AF379" s="9" t="str">
        <f t="shared" si="83"/>
        <v/>
      </c>
      <c r="AG379" s="16"/>
      <c r="AH379" s="9" t="str">
        <f t="shared" si="84"/>
        <v/>
      </c>
      <c r="AI379" s="9" t="str">
        <f t="shared" si="85"/>
        <v/>
      </c>
      <c r="AJ379" s="7" t="str">
        <f>IF(E379="","",VLOOKUP(E379,Cover!AF:AG,2,0))</f>
        <v/>
      </c>
      <c r="AK379" s="32" t="str">
        <f t="shared" si="79"/>
        <v/>
      </c>
      <c r="AL379" s="178" t="str">
        <f t="shared" si="80"/>
        <v/>
      </c>
      <c r="AM379" s="178" t="str">
        <f t="shared" si="74"/>
        <v/>
      </c>
      <c r="AN379" s="178" t="str">
        <f t="shared" si="75"/>
        <v/>
      </c>
    </row>
    <row r="380" spans="1:40">
      <c r="A380" s="1" t="str">
        <f t="shared" si="86"/>
        <v/>
      </c>
      <c r="B380" s="63" t="str">
        <f>IF(E380="","",IF(E380=Trend!$D$5,COUNT($B$3:B379)+1))</f>
        <v/>
      </c>
      <c r="C380" s="63" t="str">
        <f>IF(E380="","",IF(AN380=Deviation!$E$2,COUNT($C$3:C379)+1))</f>
        <v/>
      </c>
      <c r="D380" s="7" t="str">
        <f>IF(E380&lt;&gt;"",SUBTOTAL(3,$E$4:E380),"")</f>
        <v/>
      </c>
      <c r="E380" s="16"/>
      <c r="F380" s="16"/>
      <c r="G380" s="16"/>
      <c r="H380" s="16"/>
      <c r="I380" s="16"/>
      <c r="J380" s="17"/>
      <c r="K380" s="20"/>
      <c r="L380" s="17"/>
      <c r="M380" s="16"/>
      <c r="N380" s="16"/>
      <c r="O380" s="7" t="str">
        <f t="shared" si="81"/>
        <v/>
      </c>
      <c r="P380" s="17"/>
      <c r="Q380" s="17"/>
      <c r="R380" s="8" t="str">
        <f t="shared" si="76"/>
        <v/>
      </c>
      <c r="S380" s="18">
        <v>0.1</v>
      </c>
      <c r="T380" s="8" t="str">
        <f t="shared" si="77"/>
        <v/>
      </c>
      <c r="U380" s="7" t="str">
        <f t="shared" si="78"/>
        <v/>
      </c>
      <c r="V380" s="19"/>
      <c r="W380" s="16"/>
      <c r="X380" s="16"/>
      <c r="Y380" s="16"/>
      <c r="Z380" s="7" t="str">
        <f t="shared" si="82"/>
        <v/>
      </c>
      <c r="AA380" s="20"/>
      <c r="AB380" s="7" t="str">
        <f>IF(AA380="","",DATEDIF(VLOOKUP(N380,List!CK:CL,2,0),VLOOKUP(AA380,List!CK:CL,2,0),$AB$2))</f>
        <v/>
      </c>
      <c r="AC380" s="16"/>
      <c r="AD380" s="16"/>
      <c r="AE380" s="17"/>
      <c r="AF380" s="9" t="str">
        <f t="shared" si="83"/>
        <v/>
      </c>
      <c r="AG380" s="16"/>
      <c r="AH380" s="9" t="str">
        <f t="shared" si="84"/>
        <v/>
      </c>
      <c r="AI380" s="9" t="str">
        <f t="shared" si="85"/>
        <v/>
      </c>
      <c r="AJ380" s="7" t="str">
        <f>IF(E380="","",VLOOKUP(E380,Cover!AF:AG,2,0))</f>
        <v/>
      </c>
      <c r="AK380" s="32" t="str">
        <f t="shared" si="79"/>
        <v/>
      </c>
      <c r="AL380" s="178" t="str">
        <f t="shared" si="80"/>
        <v/>
      </c>
      <c r="AM380" s="178" t="str">
        <f t="shared" si="74"/>
        <v/>
      </c>
      <c r="AN380" s="178" t="str">
        <f t="shared" si="75"/>
        <v/>
      </c>
    </row>
    <row r="381" spans="1:40">
      <c r="A381" s="1" t="str">
        <f t="shared" si="86"/>
        <v/>
      </c>
      <c r="B381" s="63" t="str">
        <f>IF(E381="","",IF(E381=Trend!$D$5,COUNT($B$3:B380)+1))</f>
        <v/>
      </c>
      <c r="C381" s="63" t="str">
        <f>IF(E381="","",IF(AN381=Deviation!$E$2,COUNT($C$3:C380)+1))</f>
        <v/>
      </c>
      <c r="D381" s="7" t="str">
        <f>IF(E381&lt;&gt;"",SUBTOTAL(3,$E$4:E381),"")</f>
        <v/>
      </c>
      <c r="E381" s="16"/>
      <c r="F381" s="16"/>
      <c r="G381" s="16"/>
      <c r="H381" s="16"/>
      <c r="I381" s="16"/>
      <c r="J381" s="17"/>
      <c r="K381" s="20"/>
      <c r="L381" s="17"/>
      <c r="M381" s="16"/>
      <c r="N381" s="16"/>
      <c r="O381" s="7" t="str">
        <f t="shared" si="81"/>
        <v/>
      </c>
      <c r="P381" s="17"/>
      <c r="Q381" s="17"/>
      <c r="R381" s="8" t="str">
        <f t="shared" si="76"/>
        <v/>
      </c>
      <c r="S381" s="18">
        <v>0.1</v>
      </c>
      <c r="T381" s="8" t="str">
        <f t="shared" si="77"/>
        <v/>
      </c>
      <c r="U381" s="7" t="str">
        <f t="shared" si="78"/>
        <v/>
      </c>
      <c r="V381" s="19"/>
      <c r="W381" s="16"/>
      <c r="X381" s="16"/>
      <c r="Y381" s="16"/>
      <c r="Z381" s="7" t="str">
        <f t="shared" si="82"/>
        <v/>
      </c>
      <c r="AA381" s="20"/>
      <c r="AB381" s="7" t="str">
        <f>IF(AA381="","",DATEDIF(VLOOKUP(N381,List!CK:CL,2,0),VLOOKUP(AA381,List!CK:CL,2,0),$AB$2))</f>
        <v/>
      </c>
      <c r="AC381" s="16"/>
      <c r="AD381" s="16"/>
      <c r="AE381" s="17"/>
      <c r="AF381" s="9" t="str">
        <f t="shared" si="83"/>
        <v/>
      </c>
      <c r="AG381" s="16"/>
      <c r="AH381" s="9" t="str">
        <f t="shared" si="84"/>
        <v/>
      </c>
      <c r="AI381" s="9" t="str">
        <f t="shared" si="85"/>
        <v/>
      </c>
      <c r="AJ381" s="7" t="str">
        <f>IF(E381="","",VLOOKUP(E381,Cover!AF:AG,2,0))</f>
        <v/>
      </c>
      <c r="AK381" s="32" t="str">
        <f t="shared" si="79"/>
        <v/>
      </c>
      <c r="AL381" s="178" t="str">
        <f t="shared" si="80"/>
        <v/>
      </c>
      <c r="AM381" s="178" t="str">
        <f t="shared" si="74"/>
        <v/>
      </c>
      <c r="AN381" s="178" t="str">
        <f t="shared" si="75"/>
        <v/>
      </c>
    </row>
    <row r="382" spans="1:40">
      <c r="A382" s="1" t="str">
        <f t="shared" si="86"/>
        <v/>
      </c>
      <c r="B382" s="63" t="str">
        <f>IF(E382="","",IF(E382=Trend!$D$5,COUNT($B$3:B381)+1))</f>
        <v/>
      </c>
      <c r="C382" s="63" t="str">
        <f>IF(E382="","",IF(AN382=Deviation!$E$2,COUNT($C$3:C381)+1))</f>
        <v/>
      </c>
      <c r="D382" s="7" t="str">
        <f>IF(E382&lt;&gt;"",SUBTOTAL(3,$E$4:E382),"")</f>
        <v/>
      </c>
      <c r="E382" s="16"/>
      <c r="F382" s="16"/>
      <c r="G382" s="16"/>
      <c r="H382" s="16"/>
      <c r="I382" s="16"/>
      <c r="J382" s="17"/>
      <c r="K382" s="20"/>
      <c r="L382" s="17"/>
      <c r="M382" s="16"/>
      <c r="N382" s="16"/>
      <c r="O382" s="7" t="str">
        <f t="shared" si="81"/>
        <v/>
      </c>
      <c r="P382" s="17"/>
      <c r="Q382" s="17"/>
      <c r="R382" s="8" t="str">
        <f t="shared" si="76"/>
        <v/>
      </c>
      <c r="S382" s="18">
        <v>0.1</v>
      </c>
      <c r="T382" s="8" t="str">
        <f t="shared" si="77"/>
        <v/>
      </c>
      <c r="U382" s="7" t="str">
        <f t="shared" si="78"/>
        <v/>
      </c>
      <c r="V382" s="19"/>
      <c r="W382" s="16"/>
      <c r="X382" s="16"/>
      <c r="Y382" s="16"/>
      <c r="Z382" s="7" t="str">
        <f t="shared" si="82"/>
        <v/>
      </c>
      <c r="AA382" s="20"/>
      <c r="AB382" s="7" t="str">
        <f>IF(AA382="","",DATEDIF(VLOOKUP(N382,List!CK:CL,2,0),VLOOKUP(AA382,List!CK:CL,2,0),$AB$2))</f>
        <v/>
      </c>
      <c r="AC382" s="16"/>
      <c r="AD382" s="16"/>
      <c r="AE382" s="17"/>
      <c r="AF382" s="9" t="str">
        <f t="shared" si="83"/>
        <v/>
      </c>
      <c r="AG382" s="16"/>
      <c r="AH382" s="9" t="str">
        <f t="shared" si="84"/>
        <v/>
      </c>
      <c r="AI382" s="9" t="str">
        <f t="shared" si="85"/>
        <v/>
      </c>
      <c r="AJ382" s="7" t="str">
        <f>IF(E382="","",VLOOKUP(E382,Cover!AF:AG,2,0))</f>
        <v/>
      </c>
      <c r="AK382" s="32" t="str">
        <f t="shared" si="79"/>
        <v/>
      </c>
      <c r="AL382" s="178" t="str">
        <f t="shared" si="80"/>
        <v/>
      </c>
      <c r="AM382" s="178" t="str">
        <f t="shared" si="74"/>
        <v/>
      </c>
      <c r="AN382" s="178" t="str">
        <f t="shared" si="75"/>
        <v/>
      </c>
    </row>
    <row r="383" spans="1:40">
      <c r="A383" s="1" t="str">
        <f t="shared" si="86"/>
        <v/>
      </c>
      <c r="B383" s="63" t="str">
        <f>IF(E383="","",IF(E383=Trend!$D$5,COUNT($B$3:B382)+1))</f>
        <v/>
      </c>
      <c r="C383" s="63" t="str">
        <f>IF(E383="","",IF(AN383=Deviation!$E$2,COUNT($C$3:C382)+1))</f>
        <v/>
      </c>
      <c r="D383" s="7" t="str">
        <f>IF(E383&lt;&gt;"",SUBTOTAL(3,$E$4:E383),"")</f>
        <v/>
      </c>
      <c r="E383" s="16"/>
      <c r="F383" s="16"/>
      <c r="G383" s="16"/>
      <c r="H383" s="16"/>
      <c r="I383" s="16"/>
      <c r="J383" s="17"/>
      <c r="K383" s="20"/>
      <c r="L383" s="17"/>
      <c r="M383" s="16"/>
      <c r="N383" s="16"/>
      <c r="O383" s="7" t="str">
        <f t="shared" si="81"/>
        <v/>
      </c>
      <c r="P383" s="17"/>
      <c r="Q383" s="17"/>
      <c r="R383" s="8" t="str">
        <f t="shared" si="76"/>
        <v/>
      </c>
      <c r="S383" s="18">
        <v>0.1</v>
      </c>
      <c r="T383" s="8" t="str">
        <f t="shared" si="77"/>
        <v/>
      </c>
      <c r="U383" s="7" t="str">
        <f t="shared" si="78"/>
        <v/>
      </c>
      <c r="V383" s="19"/>
      <c r="W383" s="16"/>
      <c r="X383" s="16"/>
      <c r="Y383" s="16"/>
      <c r="Z383" s="7" t="str">
        <f t="shared" si="82"/>
        <v/>
      </c>
      <c r="AA383" s="20"/>
      <c r="AB383" s="7" t="str">
        <f>IF(AA383="","",DATEDIF(VLOOKUP(N383,List!CK:CL,2,0),VLOOKUP(AA383,List!CK:CL,2,0),$AB$2))</f>
        <v/>
      </c>
      <c r="AC383" s="16"/>
      <c r="AD383" s="16"/>
      <c r="AE383" s="17"/>
      <c r="AF383" s="9" t="str">
        <f t="shared" si="83"/>
        <v/>
      </c>
      <c r="AG383" s="16"/>
      <c r="AH383" s="9" t="str">
        <f t="shared" si="84"/>
        <v/>
      </c>
      <c r="AI383" s="9" t="str">
        <f t="shared" si="85"/>
        <v/>
      </c>
      <c r="AJ383" s="7" t="str">
        <f>IF(E383="","",VLOOKUP(E383,Cover!AF:AG,2,0))</f>
        <v/>
      </c>
      <c r="AK383" s="32" t="str">
        <f t="shared" si="79"/>
        <v/>
      </c>
      <c r="AL383" s="178" t="str">
        <f t="shared" si="80"/>
        <v/>
      </c>
      <c r="AM383" s="178" t="str">
        <f t="shared" ref="AM383:AM446" si="87">IF(E383="","",IF((AB383-AJ383)/AJ383*100&lt;0,0,(AB383-AJ383)/AJ383*100))</f>
        <v/>
      </c>
      <c r="AN383" s="178" t="str">
        <f t="shared" ref="AN383:AN446" si="88">IF(E383="","",IF(AM383&lt;=0,"زودتر از حد انتظار","دیرتر از حد انتظار"))</f>
        <v/>
      </c>
    </row>
    <row r="384" spans="1:40">
      <c r="A384" s="1" t="str">
        <f t="shared" si="86"/>
        <v/>
      </c>
      <c r="B384" s="63" t="str">
        <f>IF(E384="","",IF(E384=Trend!$D$5,COUNT($B$3:B383)+1))</f>
        <v/>
      </c>
      <c r="C384" s="63" t="str">
        <f>IF(E384="","",IF(AN384=Deviation!$E$2,COUNT($C$3:C383)+1))</f>
        <v/>
      </c>
      <c r="D384" s="7" t="str">
        <f>IF(E384&lt;&gt;"",SUBTOTAL(3,$E$4:E384),"")</f>
        <v/>
      </c>
      <c r="E384" s="16"/>
      <c r="F384" s="16"/>
      <c r="G384" s="16"/>
      <c r="H384" s="16"/>
      <c r="I384" s="16"/>
      <c r="J384" s="17"/>
      <c r="K384" s="20"/>
      <c r="L384" s="17"/>
      <c r="M384" s="16"/>
      <c r="N384" s="16"/>
      <c r="O384" s="7" t="str">
        <f t="shared" si="81"/>
        <v/>
      </c>
      <c r="P384" s="17"/>
      <c r="Q384" s="17"/>
      <c r="R384" s="8" t="str">
        <f t="shared" si="76"/>
        <v/>
      </c>
      <c r="S384" s="18">
        <v>0.1</v>
      </c>
      <c r="T384" s="8" t="str">
        <f t="shared" si="77"/>
        <v/>
      </c>
      <c r="U384" s="7" t="str">
        <f t="shared" si="78"/>
        <v/>
      </c>
      <c r="V384" s="19"/>
      <c r="W384" s="16"/>
      <c r="X384" s="16"/>
      <c r="Y384" s="16"/>
      <c r="Z384" s="7" t="str">
        <f t="shared" si="82"/>
        <v/>
      </c>
      <c r="AA384" s="20"/>
      <c r="AB384" s="7" t="str">
        <f>IF(AA384="","",DATEDIF(VLOOKUP(N384,List!CK:CL,2,0),VLOOKUP(AA384,List!CK:CL,2,0),$AB$2))</f>
        <v/>
      </c>
      <c r="AC384" s="16"/>
      <c r="AD384" s="16"/>
      <c r="AE384" s="17"/>
      <c r="AF384" s="9" t="str">
        <f t="shared" si="83"/>
        <v/>
      </c>
      <c r="AG384" s="16"/>
      <c r="AH384" s="9" t="str">
        <f t="shared" si="84"/>
        <v/>
      </c>
      <c r="AI384" s="9" t="str">
        <f t="shared" si="85"/>
        <v/>
      </c>
      <c r="AJ384" s="7" t="str">
        <f>IF(E384="","",VLOOKUP(E384,Cover!AF:AG,2,0))</f>
        <v/>
      </c>
      <c r="AK384" s="32" t="str">
        <f t="shared" si="79"/>
        <v/>
      </c>
      <c r="AL384" s="178" t="str">
        <f t="shared" si="80"/>
        <v/>
      </c>
      <c r="AM384" s="178" t="str">
        <f t="shared" si="87"/>
        <v/>
      </c>
      <c r="AN384" s="178" t="str">
        <f t="shared" si="88"/>
        <v/>
      </c>
    </row>
    <row r="385" spans="1:40">
      <c r="A385" s="1" t="str">
        <f t="shared" si="86"/>
        <v/>
      </c>
      <c r="B385" s="63" t="str">
        <f>IF(E385="","",IF(E385=Trend!$D$5,COUNT($B$3:B384)+1))</f>
        <v/>
      </c>
      <c r="C385" s="63" t="str">
        <f>IF(E385="","",IF(AN385=Deviation!$E$2,COUNT($C$3:C384)+1))</f>
        <v/>
      </c>
      <c r="D385" s="7" t="str">
        <f>IF(E385&lt;&gt;"",SUBTOTAL(3,$E$4:E385),"")</f>
        <v/>
      </c>
      <c r="E385" s="16"/>
      <c r="F385" s="16"/>
      <c r="G385" s="16"/>
      <c r="H385" s="16"/>
      <c r="I385" s="16"/>
      <c r="J385" s="17"/>
      <c r="K385" s="20"/>
      <c r="L385" s="17"/>
      <c r="M385" s="16"/>
      <c r="N385" s="16"/>
      <c r="O385" s="7" t="str">
        <f t="shared" si="81"/>
        <v/>
      </c>
      <c r="P385" s="17"/>
      <c r="Q385" s="17"/>
      <c r="R385" s="8" t="str">
        <f t="shared" ref="R385:R448" si="89">IF(Q385="","",IF(E385="پتروشیمی پارس",(P385*Q385)+(P385*Q385)*S385+J385,IF(E385="پتروشیمی تبریز",(P385*Q385)+(P385*Q385)*S385+J385,(P385*Q385)+(P385*Q385)*S385)))</f>
        <v/>
      </c>
      <c r="S385" s="18">
        <v>0.1</v>
      </c>
      <c r="T385" s="8" t="str">
        <f t="shared" ref="T385:T448" si="90">IF(R385="","",R385/P385)</f>
        <v/>
      </c>
      <c r="U385" s="7" t="str">
        <f t="shared" si="78"/>
        <v/>
      </c>
      <c r="V385" s="19"/>
      <c r="W385" s="16"/>
      <c r="X385" s="16"/>
      <c r="Y385" s="16"/>
      <c r="Z385" s="7" t="str">
        <f t="shared" si="82"/>
        <v/>
      </c>
      <c r="AA385" s="20"/>
      <c r="AB385" s="7" t="str">
        <f>IF(AA385="","",DATEDIF(VLOOKUP(N385,List!CK:CL,2,0),VLOOKUP(AA385,List!CK:CL,2,0),$AB$2))</f>
        <v/>
      </c>
      <c r="AC385" s="16"/>
      <c r="AD385" s="16"/>
      <c r="AE385" s="17"/>
      <c r="AF385" s="9" t="str">
        <f t="shared" si="83"/>
        <v/>
      </c>
      <c r="AG385" s="16"/>
      <c r="AH385" s="9" t="str">
        <f t="shared" si="84"/>
        <v/>
      </c>
      <c r="AI385" s="9" t="str">
        <f t="shared" si="85"/>
        <v/>
      </c>
      <c r="AJ385" s="7" t="str">
        <f>IF(E385="","",VLOOKUP(E385,Cover!AF:AG,2,0))</f>
        <v/>
      </c>
      <c r="AK385" s="32" t="str">
        <f t="shared" si="79"/>
        <v/>
      </c>
      <c r="AL385" s="178" t="str">
        <f t="shared" si="80"/>
        <v/>
      </c>
      <c r="AM385" s="178" t="str">
        <f t="shared" si="87"/>
        <v/>
      </c>
      <c r="AN385" s="178" t="str">
        <f t="shared" si="88"/>
        <v/>
      </c>
    </row>
    <row r="386" spans="1:40">
      <c r="A386" s="1" t="str">
        <f t="shared" si="86"/>
        <v/>
      </c>
      <c r="B386" s="63" t="str">
        <f>IF(E386="","",IF(E386=Trend!$D$5,COUNT($B$3:B385)+1))</f>
        <v/>
      </c>
      <c r="C386" s="63" t="str">
        <f>IF(E386="","",IF(AN386=Deviation!$E$2,COUNT($C$3:C385)+1))</f>
        <v/>
      </c>
      <c r="D386" s="7" t="str">
        <f>IF(E386&lt;&gt;"",SUBTOTAL(3,$E$4:E386),"")</f>
        <v/>
      </c>
      <c r="E386" s="16"/>
      <c r="F386" s="16"/>
      <c r="G386" s="16"/>
      <c r="H386" s="16"/>
      <c r="I386" s="16"/>
      <c r="J386" s="17"/>
      <c r="K386" s="20"/>
      <c r="L386" s="17"/>
      <c r="M386" s="16"/>
      <c r="N386" s="16"/>
      <c r="O386" s="7" t="str">
        <f t="shared" si="81"/>
        <v/>
      </c>
      <c r="P386" s="17"/>
      <c r="Q386" s="17"/>
      <c r="R386" s="8" t="str">
        <f t="shared" si="89"/>
        <v/>
      </c>
      <c r="S386" s="18">
        <v>0.1</v>
      </c>
      <c r="T386" s="8" t="str">
        <f t="shared" si="90"/>
        <v/>
      </c>
      <c r="U386" s="7" t="str">
        <f t="shared" ref="U386:U449" si="91">IF(E386="","","توافقی ")</f>
        <v/>
      </c>
      <c r="V386" s="19"/>
      <c r="W386" s="16"/>
      <c r="X386" s="16"/>
      <c r="Y386" s="16"/>
      <c r="Z386" s="7" t="str">
        <f t="shared" si="82"/>
        <v/>
      </c>
      <c r="AA386" s="20"/>
      <c r="AB386" s="7" t="str">
        <f>IF(AA386="","",DATEDIF(VLOOKUP(N386,List!CK:CL,2,0),VLOOKUP(AA386,List!CK:CL,2,0),$AB$2))</f>
        <v/>
      </c>
      <c r="AC386" s="16"/>
      <c r="AD386" s="16"/>
      <c r="AE386" s="17"/>
      <c r="AF386" s="9" t="str">
        <f t="shared" si="83"/>
        <v/>
      </c>
      <c r="AG386" s="16"/>
      <c r="AH386" s="9" t="str">
        <f t="shared" si="84"/>
        <v/>
      </c>
      <c r="AI386" s="9" t="str">
        <f t="shared" si="85"/>
        <v/>
      </c>
      <c r="AJ386" s="7" t="str">
        <f>IF(E386="","",VLOOKUP(E386,Cover!AF:AG,2,0))</f>
        <v/>
      </c>
      <c r="AK386" s="32" t="str">
        <f t="shared" ref="AK386:AK449" si="92">IF(N386="","",N386)</f>
        <v/>
      </c>
      <c r="AL386" s="178" t="str">
        <f t="shared" ref="AL386:AL449" si="93">IF(N386="","",LEFT(N386,7))</f>
        <v/>
      </c>
      <c r="AM386" s="178" t="str">
        <f t="shared" si="87"/>
        <v/>
      </c>
      <c r="AN386" s="178" t="str">
        <f t="shared" si="88"/>
        <v/>
      </c>
    </row>
    <row r="387" spans="1:40">
      <c r="A387" s="1" t="str">
        <f t="shared" si="86"/>
        <v/>
      </c>
      <c r="B387" s="63" t="str">
        <f>IF(E387="","",IF(E387=Trend!$D$5,COUNT($B$3:B386)+1))</f>
        <v/>
      </c>
      <c r="C387" s="63" t="str">
        <f>IF(E387="","",IF(AN387=Deviation!$E$2,COUNT($C$3:C386)+1))</f>
        <v/>
      </c>
      <c r="D387" s="7" t="str">
        <f>IF(E387&lt;&gt;"",SUBTOTAL(3,$E$4:E387),"")</f>
        <v/>
      </c>
      <c r="E387" s="16"/>
      <c r="F387" s="16"/>
      <c r="G387" s="16"/>
      <c r="H387" s="16"/>
      <c r="I387" s="16"/>
      <c r="J387" s="17"/>
      <c r="K387" s="20"/>
      <c r="L387" s="17"/>
      <c r="M387" s="16"/>
      <c r="N387" s="16"/>
      <c r="O387" s="7" t="str">
        <f t="shared" si="81"/>
        <v/>
      </c>
      <c r="P387" s="17"/>
      <c r="Q387" s="17"/>
      <c r="R387" s="8" t="str">
        <f t="shared" si="89"/>
        <v/>
      </c>
      <c r="S387" s="18">
        <v>0.1</v>
      </c>
      <c r="T387" s="8" t="str">
        <f t="shared" si="90"/>
        <v/>
      </c>
      <c r="U387" s="7" t="str">
        <f t="shared" si="91"/>
        <v/>
      </c>
      <c r="V387" s="19"/>
      <c r="W387" s="16"/>
      <c r="X387" s="16"/>
      <c r="Y387" s="16"/>
      <c r="Z387" s="7" t="str">
        <f t="shared" si="82"/>
        <v/>
      </c>
      <c r="AA387" s="20"/>
      <c r="AB387" s="7" t="str">
        <f>IF(AA387="","",DATEDIF(VLOOKUP(N387,List!CK:CL,2,0),VLOOKUP(AA387,List!CK:CL,2,0),$AB$2))</f>
        <v/>
      </c>
      <c r="AC387" s="16"/>
      <c r="AD387" s="16"/>
      <c r="AE387" s="17"/>
      <c r="AF387" s="9" t="str">
        <f t="shared" si="83"/>
        <v/>
      </c>
      <c r="AG387" s="16"/>
      <c r="AH387" s="9" t="str">
        <f t="shared" si="84"/>
        <v/>
      </c>
      <c r="AI387" s="9" t="str">
        <f t="shared" si="85"/>
        <v/>
      </c>
      <c r="AJ387" s="7" t="str">
        <f>IF(E387="","",VLOOKUP(E387,Cover!AF:AG,2,0))</f>
        <v/>
      </c>
      <c r="AK387" s="32" t="str">
        <f t="shared" si="92"/>
        <v/>
      </c>
      <c r="AL387" s="178" t="str">
        <f t="shared" si="93"/>
        <v/>
      </c>
      <c r="AM387" s="178" t="str">
        <f t="shared" si="87"/>
        <v/>
      </c>
      <c r="AN387" s="178" t="str">
        <f t="shared" si="88"/>
        <v/>
      </c>
    </row>
    <row r="388" spans="1:40">
      <c r="A388" s="1" t="str">
        <f t="shared" si="86"/>
        <v/>
      </c>
      <c r="B388" s="63" t="str">
        <f>IF(E388="","",IF(E388=Trend!$D$5,COUNT($B$3:B387)+1))</f>
        <v/>
      </c>
      <c r="C388" s="63" t="str">
        <f>IF(E388="","",IF(AN388=Deviation!$E$2,COUNT($C$3:C387)+1))</f>
        <v/>
      </c>
      <c r="D388" s="7" t="str">
        <f>IF(E388&lt;&gt;"",SUBTOTAL(3,$E$4:E388),"")</f>
        <v/>
      </c>
      <c r="E388" s="16"/>
      <c r="F388" s="16"/>
      <c r="G388" s="16"/>
      <c r="H388" s="16"/>
      <c r="I388" s="16"/>
      <c r="J388" s="17"/>
      <c r="K388" s="20"/>
      <c r="L388" s="17"/>
      <c r="M388" s="16"/>
      <c r="N388" s="16"/>
      <c r="O388" s="7" t="str">
        <f t="shared" si="81"/>
        <v/>
      </c>
      <c r="P388" s="17"/>
      <c r="Q388" s="17"/>
      <c r="R388" s="8" t="str">
        <f t="shared" si="89"/>
        <v/>
      </c>
      <c r="S388" s="18">
        <v>0.1</v>
      </c>
      <c r="T388" s="8" t="str">
        <f t="shared" si="90"/>
        <v/>
      </c>
      <c r="U388" s="7" t="str">
        <f t="shared" si="91"/>
        <v/>
      </c>
      <c r="V388" s="19"/>
      <c r="W388" s="16"/>
      <c r="X388" s="16"/>
      <c r="Y388" s="16"/>
      <c r="Z388" s="7" t="str">
        <f t="shared" si="82"/>
        <v/>
      </c>
      <c r="AA388" s="20"/>
      <c r="AB388" s="7" t="str">
        <f>IF(AA388="","",DATEDIF(VLOOKUP(N388,List!CK:CL,2,0),VLOOKUP(AA388,List!CK:CL,2,0),$AB$2))</f>
        <v/>
      </c>
      <c r="AC388" s="16"/>
      <c r="AD388" s="16"/>
      <c r="AE388" s="17"/>
      <c r="AF388" s="9" t="str">
        <f t="shared" si="83"/>
        <v/>
      </c>
      <c r="AG388" s="16"/>
      <c r="AH388" s="9" t="str">
        <f t="shared" si="84"/>
        <v/>
      </c>
      <c r="AI388" s="9" t="str">
        <f t="shared" si="85"/>
        <v/>
      </c>
      <c r="AJ388" s="7" t="str">
        <f>IF(E388="","",VLOOKUP(E388,Cover!AF:AG,2,0))</f>
        <v/>
      </c>
      <c r="AK388" s="32" t="str">
        <f t="shared" si="92"/>
        <v/>
      </c>
      <c r="AL388" s="178" t="str">
        <f t="shared" si="93"/>
        <v/>
      </c>
      <c r="AM388" s="178" t="str">
        <f t="shared" si="87"/>
        <v/>
      </c>
      <c r="AN388" s="178" t="str">
        <f t="shared" si="88"/>
        <v/>
      </c>
    </row>
    <row r="389" spans="1:40">
      <c r="A389" s="1" t="str">
        <f t="shared" si="86"/>
        <v/>
      </c>
      <c r="B389" s="63" t="str">
        <f>IF(E389="","",IF(E389=Trend!$D$5,COUNT($B$3:B388)+1))</f>
        <v/>
      </c>
      <c r="C389" s="63" t="str">
        <f>IF(E389="","",IF(AN389=Deviation!$E$2,COUNT($C$3:C388)+1))</f>
        <v/>
      </c>
      <c r="D389" s="7" t="str">
        <f>IF(E389&lt;&gt;"",SUBTOTAL(3,$E$4:E389),"")</f>
        <v/>
      </c>
      <c r="E389" s="16"/>
      <c r="F389" s="16"/>
      <c r="G389" s="16"/>
      <c r="H389" s="16"/>
      <c r="I389" s="16"/>
      <c r="J389" s="17"/>
      <c r="K389" s="20"/>
      <c r="L389" s="17"/>
      <c r="M389" s="16"/>
      <c r="N389" s="16"/>
      <c r="O389" s="7" t="str">
        <f t="shared" si="81"/>
        <v/>
      </c>
      <c r="P389" s="17"/>
      <c r="Q389" s="17"/>
      <c r="R389" s="8" t="str">
        <f t="shared" si="89"/>
        <v/>
      </c>
      <c r="S389" s="18">
        <v>0.1</v>
      </c>
      <c r="T389" s="8" t="str">
        <f t="shared" si="90"/>
        <v/>
      </c>
      <c r="U389" s="7" t="str">
        <f t="shared" si="91"/>
        <v/>
      </c>
      <c r="V389" s="19"/>
      <c r="W389" s="16"/>
      <c r="X389" s="16"/>
      <c r="Y389" s="16"/>
      <c r="Z389" s="7" t="str">
        <f t="shared" si="82"/>
        <v/>
      </c>
      <c r="AA389" s="20"/>
      <c r="AB389" s="7" t="str">
        <f>IF(AA389="","",DATEDIF(VLOOKUP(N389,List!CK:CL,2,0),VLOOKUP(AA389,List!CK:CL,2,0),$AB$2))</f>
        <v/>
      </c>
      <c r="AC389" s="16"/>
      <c r="AD389" s="16"/>
      <c r="AE389" s="17"/>
      <c r="AF389" s="9" t="str">
        <f t="shared" si="83"/>
        <v/>
      </c>
      <c r="AG389" s="16"/>
      <c r="AH389" s="9" t="str">
        <f t="shared" si="84"/>
        <v/>
      </c>
      <c r="AI389" s="9" t="str">
        <f t="shared" si="85"/>
        <v/>
      </c>
      <c r="AJ389" s="7" t="str">
        <f>IF(E389="","",VLOOKUP(E389,Cover!AF:AG,2,0))</f>
        <v/>
      </c>
      <c r="AK389" s="32" t="str">
        <f t="shared" si="92"/>
        <v/>
      </c>
      <c r="AL389" s="178" t="str">
        <f t="shared" si="93"/>
        <v/>
      </c>
      <c r="AM389" s="178" t="str">
        <f t="shared" si="87"/>
        <v/>
      </c>
      <c r="AN389" s="178" t="str">
        <f t="shared" si="88"/>
        <v/>
      </c>
    </row>
    <row r="390" spans="1:40">
      <c r="A390" s="1" t="str">
        <f t="shared" si="86"/>
        <v/>
      </c>
      <c r="B390" s="63" t="str">
        <f>IF(E390="","",IF(E390=Trend!$D$5,COUNT($B$3:B389)+1))</f>
        <v/>
      </c>
      <c r="C390" s="63" t="str">
        <f>IF(E390="","",IF(AN390=Deviation!$E$2,COUNT($C$3:C389)+1))</f>
        <v/>
      </c>
      <c r="D390" s="7" t="str">
        <f>IF(E390&lt;&gt;"",SUBTOTAL(3,$E$4:E390),"")</f>
        <v/>
      </c>
      <c r="E390" s="16"/>
      <c r="F390" s="16"/>
      <c r="G390" s="16"/>
      <c r="H390" s="16"/>
      <c r="I390" s="16"/>
      <c r="J390" s="17"/>
      <c r="K390" s="20"/>
      <c r="L390" s="17"/>
      <c r="M390" s="16"/>
      <c r="N390" s="16"/>
      <c r="O390" s="7" t="str">
        <f t="shared" si="81"/>
        <v/>
      </c>
      <c r="P390" s="17"/>
      <c r="Q390" s="17"/>
      <c r="R390" s="8" t="str">
        <f t="shared" si="89"/>
        <v/>
      </c>
      <c r="S390" s="18">
        <v>0.1</v>
      </c>
      <c r="T390" s="8" t="str">
        <f t="shared" si="90"/>
        <v/>
      </c>
      <c r="U390" s="7" t="str">
        <f t="shared" si="91"/>
        <v/>
      </c>
      <c r="V390" s="19"/>
      <c r="W390" s="16"/>
      <c r="X390" s="16"/>
      <c r="Y390" s="16"/>
      <c r="Z390" s="7" t="str">
        <f t="shared" si="82"/>
        <v/>
      </c>
      <c r="AA390" s="20"/>
      <c r="AB390" s="7" t="str">
        <f>IF(AA390="","",DATEDIF(VLOOKUP(N390,List!CK:CL,2,0),VLOOKUP(AA390,List!CK:CL,2,0),$AB$2))</f>
        <v/>
      </c>
      <c r="AC390" s="16"/>
      <c r="AD390" s="16"/>
      <c r="AE390" s="17"/>
      <c r="AF390" s="9" t="str">
        <f t="shared" si="83"/>
        <v/>
      </c>
      <c r="AG390" s="16"/>
      <c r="AH390" s="9" t="str">
        <f t="shared" si="84"/>
        <v/>
      </c>
      <c r="AI390" s="9" t="str">
        <f t="shared" si="85"/>
        <v/>
      </c>
      <c r="AJ390" s="7" t="str">
        <f>IF(E390="","",VLOOKUP(E390,Cover!AF:AG,2,0))</f>
        <v/>
      </c>
      <c r="AK390" s="32" t="str">
        <f t="shared" si="92"/>
        <v/>
      </c>
      <c r="AL390" s="178" t="str">
        <f t="shared" si="93"/>
        <v/>
      </c>
      <c r="AM390" s="178" t="str">
        <f t="shared" si="87"/>
        <v/>
      </c>
      <c r="AN390" s="178" t="str">
        <f t="shared" si="88"/>
        <v/>
      </c>
    </row>
    <row r="391" spans="1:40">
      <c r="A391" s="1" t="str">
        <f t="shared" si="86"/>
        <v/>
      </c>
      <c r="B391" s="63" t="str">
        <f>IF(E391="","",IF(E391=Trend!$D$5,COUNT($B$3:B390)+1))</f>
        <v/>
      </c>
      <c r="C391" s="63" t="str">
        <f>IF(E391="","",IF(AN391=Deviation!$E$2,COUNT($C$3:C390)+1))</f>
        <v/>
      </c>
      <c r="D391" s="7" t="str">
        <f>IF(E391&lt;&gt;"",SUBTOTAL(3,$E$4:E391),"")</f>
        <v/>
      </c>
      <c r="E391" s="16"/>
      <c r="F391" s="16"/>
      <c r="G391" s="16"/>
      <c r="H391" s="16"/>
      <c r="I391" s="16"/>
      <c r="J391" s="17"/>
      <c r="K391" s="20"/>
      <c r="L391" s="17"/>
      <c r="M391" s="16"/>
      <c r="N391" s="16"/>
      <c r="O391" s="7" t="str">
        <f t="shared" si="81"/>
        <v/>
      </c>
      <c r="P391" s="17"/>
      <c r="Q391" s="17"/>
      <c r="R391" s="8" t="str">
        <f t="shared" si="89"/>
        <v/>
      </c>
      <c r="S391" s="18">
        <v>0.1</v>
      </c>
      <c r="T391" s="8" t="str">
        <f t="shared" si="90"/>
        <v/>
      </c>
      <c r="U391" s="7" t="str">
        <f t="shared" si="91"/>
        <v/>
      </c>
      <c r="V391" s="19"/>
      <c r="W391" s="16"/>
      <c r="X391" s="16"/>
      <c r="Y391" s="16"/>
      <c r="Z391" s="7" t="str">
        <f t="shared" si="82"/>
        <v/>
      </c>
      <c r="AA391" s="20"/>
      <c r="AB391" s="7" t="str">
        <f>IF(AA391="","",DATEDIF(VLOOKUP(N391,List!CK:CL,2,0),VLOOKUP(AA391,List!CK:CL,2,0),$AB$2))</f>
        <v/>
      </c>
      <c r="AC391" s="16"/>
      <c r="AD391" s="16"/>
      <c r="AE391" s="17"/>
      <c r="AF391" s="9" t="str">
        <f t="shared" si="83"/>
        <v/>
      </c>
      <c r="AG391" s="16"/>
      <c r="AH391" s="9" t="str">
        <f t="shared" si="84"/>
        <v/>
      </c>
      <c r="AI391" s="9" t="str">
        <f t="shared" si="85"/>
        <v/>
      </c>
      <c r="AJ391" s="7" t="str">
        <f>IF(E391="","",VLOOKUP(E391,Cover!AF:AG,2,0))</f>
        <v/>
      </c>
      <c r="AK391" s="32" t="str">
        <f t="shared" si="92"/>
        <v/>
      </c>
      <c r="AL391" s="178" t="str">
        <f t="shared" si="93"/>
        <v/>
      </c>
      <c r="AM391" s="178" t="str">
        <f t="shared" si="87"/>
        <v/>
      </c>
      <c r="AN391" s="178" t="str">
        <f t="shared" si="88"/>
        <v/>
      </c>
    </row>
    <row r="392" spans="1:40">
      <c r="A392" s="1" t="str">
        <f t="shared" si="86"/>
        <v/>
      </c>
      <c r="B392" s="63" t="str">
        <f>IF(E392="","",IF(E392=Trend!$D$5,COUNT($B$3:B391)+1))</f>
        <v/>
      </c>
      <c r="C392" s="63" t="str">
        <f>IF(E392="","",IF(AN392=Deviation!$E$2,COUNT($C$3:C391)+1))</f>
        <v/>
      </c>
      <c r="D392" s="7" t="str">
        <f>IF(E392&lt;&gt;"",SUBTOTAL(3,$E$4:E392),"")</f>
        <v/>
      </c>
      <c r="E392" s="16"/>
      <c r="F392" s="16"/>
      <c r="G392" s="16"/>
      <c r="H392" s="16"/>
      <c r="I392" s="16"/>
      <c r="J392" s="17"/>
      <c r="K392" s="20"/>
      <c r="L392" s="17"/>
      <c r="M392" s="16"/>
      <c r="N392" s="16"/>
      <c r="O392" s="7" t="str">
        <f t="shared" si="81"/>
        <v/>
      </c>
      <c r="P392" s="17"/>
      <c r="Q392" s="17"/>
      <c r="R392" s="8" t="str">
        <f t="shared" si="89"/>
        <v/>
      </c>
      <c r="S392" s="18">
        <v>0.1</v>
      </c>
      <c r="T392" s="8" t="str">
        <f t="shared" si="90"/>
        <v/>
      </c>
      <c r="U392" s="7" t="str">
        <f t="shared" si="91"/>
        <v/>
      </c>
      <c r="V392" s="19"/>
      <c r="W392" s="16"/>
      <c r="X392" s="16"/>
      <c r="Y392" s="16"/>
      <c r="Z392" s="7" t="str">
        <f t="shared" si="82"/>
        <v/>
      </c>
      <c r="AA392" s="20"/>
      <c r="AB392" s="7" t="str">
        <f>IF(AA392="","",DATEDIF(VLOOKUP(N392,List!CK:CL,2,0),VLOOKUP(AA392,List!CK:CL,2,0),$AB$2))</f>
        <v/>
      </c>
      <c r="AC392" s="16"/>
      <c r="AD392" s="16"/>
      <c r="AE392" s="17"/>
      <c r="AF392" s="9" t="str">
        <f t="shared" si="83"/>
        <v/>
      </c>
      <c r="AG392" s="16"/>
      <c r="AH392" s="9" t="str">
        <f t="shared" si="84"/>
        <v/>
      </c>
      <c r="AI392" s="9" t="str">
        <f t="shared" si="85"/>
        <v/>
      </c>
      <c r="AJ392" s="7" t="str">
        <f>IF(E392="","",VLOOKUP(E392,Cover!AF:AG,2,0))</f>
        <v/>
      </c>
      <c r="AK392" s="32" t="str">
        <f t="shared" si="92"/>
        <v/>
      </c>
      <c r="AL392" s="178" t="str">
        <f t="shared" si="93"/>
        <v/>
      </c>
      <c r="AM392" s="178" t="str">
        <f t="shared" si="87"/>
        <v/>
      </c>
      <c r="AN392" s="178" t="str">
        <f t="shared" si="88"/>
        <v/>
      </c>
    </row>
    <row r="393" spans="1:40">
      <c r="A393" s="1" t="str">
        <f t="shared" si="86"/>
        <v/>
      </c>
      <c r="B393" s="63" t="str">
        <f>IF(E393="","",IF(E393=Trend!$D$5,COUNT($B$3:B392)+1))</f>
        <v/>
      </c>
      <c r="C393" s="63" t="str">
        <f>IF(E393="","",IF(AN393=Deviation!$E$2,COUNT($C$3:C392)+1))</f>
        <v/>
      </c>
      <c r="D393" s="7" t="str">
        <f>IF(E393&lt;&gt;"",SUBTOTAL(3,$E$4:E393),"")</f>
        <v/>
      </c>
      <c r="E393" s="16"/>
      <c r="F393" s="16"/>
      <c r="G393" s="16"/>
      <c r="H393" s="16"/>
      <c r="I393" s="16"/>
      <c r="J393" s="17"/>
      <c r="K393" s="20"/>
      <c r="L393" s="17"/>
      <c r="M393" s="16"/>
      <c r="N393" s="16"/>
      <c r="O393" s="7" t="str">
        <f t="shared" si="81"/>
        <v/>
      </c>
      <c r="P393" s="17"/>
      <c r="Q393" s="17"/>
      <c r="R393" s="8" t="str">
        <f t="shared" si="89"/>
        <v/>
      </c>
      <c r="S393" s="18">
        <v>0.1</v>
      </c>
      <c r="T393" s="8" t="str">
        <f t="shared" si="90"/>
        <v/>
      </c>
      <c r="U393" s="7" t="str">
        <f t="shared" si="91"/>
        <v/>
      </c>
      <c r="V393" s="19"/>
      <c r="W393" s="16"/>
      <c r="X393" s="16"/>
      <c r="Y393" s="16"/>
      <c r="Z393" s="7" t="str">
        <f t="shared" si="82"/>
        <v/>
      </c>
      <c r="AA393" s="20"/>
      <c r="AB393" s="7" t="str">
        <f>IF(AA393="","",DATEDIF(VLOOKUP(N393,List!CK:CL,2,0),VLOOKUP(AA393,List!CK:CL,2,0),$AB$2))</f>
        <v/>
      </c>
      <c r="AC393" s="16"/>
      <c r="AD393" s="16"/>
      <c r="AE393" s="17"/>
      <c r="AF393" s="9" t="str">
        <f t="shared" si="83"/>
        <v/>
      </c>
      <c r="AG393" s="16"/>
      <c r="AH393" s="9" t="str">
        <f t="shared" si="84"/>
        <v/>
      </c>
      <c r="AI393" s="9" t="str">
        <f t="shared" si="85"/>
        <v/>
      </c>
      <c r="AJ393" s="7" t="str">
        <f>IF(E393="","",VLOOKUP(E393,Cover!AF:AG,2,0))</f>
        <v/>
      </c>
      <c r="AK393" s="32" t="str">
        <f t="shared" si="92"/>
        <v/>
      </c>
      <c r="AL393" s="178" t="str">
        <f t="shared" si="93"/>
        <v/>
      </c>
      <c r="AM393" s="178" t="str">
        <f t="shared" si="87"/>
        <v/>
      </c>
      <c r="AN393" s="178" t="str">
        <f t="shared" si="88"/>
        <v/>
      </c>
    </row>
    <row r="394" spans="1:40">
      <c r="A394" s="1" t="str">
        <f t="shared" si="86"/>
        <v/>
      </c>
      <c r="B394" s="63" t="str">
        <f>IF(E394="","",IF(E394=Trend!$D$5,COUNT($B$3:B393)+1))</f>
        <v/>
      </c>
      <c r="C394" s="63" t="str">
        <f>IF(E394="","",IF(AN394=Deviation!$E$2,COUNT($C$3:C393)+1))</f>
        <v/>
      </c>
      <c r="D394" s="7" t="str">
        <f>IF(E394&lt;&gt;"",SUBTOTAL(3,$E$4:E394),"")</f>
        <v/>
      </c>
      <c r="E394" s="16"/>
      <c r="F394" s="16"/>
      <c r="G394" s="16"/>
      <c r="H394" s="16"/>
      <c r="I394" s="16"/>
      <c r="J394" s="17"/>
      <c r="K394" s="20"/>
      <c r="L394" s="17"/>
      <c r="M394" s="16"/>
      <c r="N394" s="16"/>
      <c r="O394" s="7" t="str">
        <f t="shared" ref="O394:O457" si="94">IF(E394="","","پیش فاکتور")</f>
        <v/>
      </c>
      <c r="P394" s="17"/>
      <c r="Q394" s="17"/>
      <c r="R394" s="8" t="str">
        <f t="shared" si="89"/>
        <v/>
      </c>
      <c r="S394" s="18">
        <v>0.1</v>
      </c>
      <c r="T394" s="8" t="str">
        <f t="shared" si="90"/>
        <v/>
      </c>
      <c r="U394" s="7" t="str">
        <f t="shared" si="91"/>
        <v/>
      </c>
      <c r="V394" s="19"/>
      <c r="W394" s="16"/>
      <c r="X394" s="16"/>
      <c r="Y394" s="16"/>
      <c r="Z394" s="7" t="str">
        <f t="shared" si="82"/>
        <v/>
      </c>
      <c r="AA394" s="20"/>
      <c r="AB394" s="7" t="str">
        <f>IF(AA394="","",DATEDIF(VLOOKUP(N394,List!CK:CL,2,0),VLOOKUP(AA394,List!CK:CL,2,0),$AB$2))</f>
        <v/>
      </c>
      <c r="AC394" s="16"/>
      <c r="AD394" s="16"/>
      <c r="AE394" s="17"/>
      <c r="AF394" s="9" t="str">
        <f t="shared" si="83"/>
        <v/>
      </c>
      <c r="AG394" s="16"/>
      <c r="AH394" s="9" t="str">
        <f t="shared" si="84"/>
        <v/>
      </c>
      <c r="AI394" s="9" t="str">
        <f t="shared" si="85"/>
        <v/>
      </c>
      <c r="AJ394" s="7" t="str">
        <f>IF(E394="","",VLOOKUP(E394,Cover!AF:AG,2,0))</f>
        <v/>
      </c>
      <c r="AK394" s="32" t="str">
        <f t="shared" si="92"/>
        <v/>
      </c>
      <c r="AL394" s="178" t="str">
        <f t="shared" si="93"/>
        <v/>
      </c>
      <c r="AM394" s="178" t="str">
        <f t="shared" si="87"/>
        <v/>
      </c>
      <c r="AN394" s="178" t="str">
        <f t="shared" si="88"/>
        <v/>
      </c>
    </row>
    <row r="395" spans="1:40">
      <c r="A395" s="1" t="str">
        <f t="shared" si="86"/>
        <v/>
      </c>
      <c r="B395" s="63" t="str">
        <f>IF(E395="","",IF(E395=Trend!$D$5,COUNT($B$3:B394)+1))</f>
        <v/>
      </c>
      <c r="C395" s="63" t="str">
        <f>IF(E395="","",IF(AN395=Deviation!$E$2,COUNT($C$3:C394)+1))</f>
        <v/>
      </c>
      <c r="D395" s="7" t="str">
        <f>IF(E395&lt;&gt;"",SUBTOTAL(3,$E$4:E395),"")</f>
        <v/>
      </c>
      <c r="E395" s="16"/>
      <c r="F395" s="16"/>
      <c r="G395" s="16"/>
      <c r="H395" s="16"/>
      <c r="I395" s="16"/>
      <c r="J395" s="17"/>
      <c r="K395" s="20"/>
      <c r="L395" s="17"/>
      <c r="M395" s="16"/>
      <c r="N395" s="16"/>
      <c r="O395" s="7" t="str">
        <f t="shared" si="94"/>
        <v/>
      </c>
      <c r="P395" s="17"/>
      <c r="Q395" s="17"/>
      <c r="R395" s="8" t="str">
        <f t="shared" si="89"/>
        <v/>
      </c>
      <c r="S395" s="18">
        <v>0.1</v>
      </c>
      <c r="T395" s="8" t="str">
        <f t="shared" si="90"/>
        <v/>
      </c>
      <c r="U395" s="7" t="str">
        <f t="shared" si="91"/>
        <v/>
      </c>
      <c r="V395" s="19"/>
      <c r="W395" s="16"/>
      <c r="X395" s="16"/>
      <c r="Y395" s="16"/>
      <c r="Z395" s="7" t="str">
        <f t="shared" si="82"/>
        <v/>
      </c>
      <c r="AA395" s="20"/>
      <c r="AB395" s="7" t="str">
        <f>IF(AA395="","",DATEDIF(VLOOKUP(N395,List!CK:CL,2,0),VLOOKUP(AA395,List!CK:CL,2,0),$AB$2))</f>
        <v/>
      </c>
      <c r="AC395" s="16"/>
      <c r="AD395" s="16"/>
      <c r="AE395" s="17"/>
      <c r="AF395" s="9" t="str">
        <f t="shared" si="83"/>
        <v/>
      </c>
      <c r="AG395" s="16"/>
      <c r="AH395" s="9" t="str">
        <f t="shared" si="84"/>
        <v/>
      </c>
      <c r="AI395" s="9" t="str">
        <f t="shared" si="85"/>
        <v/>
      </c>
      <c r="AJ395" s="7" t="str">
        <f>IF(E395="","",VLOOKUP(E395,Cover!AF:AG,2,0))</f>
        <v/>
      </c>
      <c r="AK395" s="32" t="str">
        <f t="shared" si="92"/>
        <v/>
      </c>
      <c r="AL395" s="178" t="str">
        <f t="shared" si="93"/>
        <v/>
      </c>
      <c r="AM395" s="178" t="str">
        <f t="shared" si="87"/>
        <v/>
      </c>
      <c r="AN395" s="178" t="str">
        <f t="shared" si="88"/>
        <v/>
      </c>
    </row>
    <row r="396" spans="1:40">
      <c r="A396" s="1" t="str">
        <f t="shared" si="86"/>
        <v/>
      </c>
      <c r="B396" s="63" t="str">
        <f>IF(E396="","",IF(E396=Trend!$D$5,COUNT($B$3:B395)+1))</f>
        <v/>
      </c>
      <c r="C396" s="63" t="str">
        <f>IF(E396="","",IF(AN396=Deviation!$E$2,COUNT($C$3:C395)+1))</f>
        <v/>
      </c>
      <c r="D396" s="7" t="str">
        <f>IF(E396&lt;&gt;"",SUBTOTAL(3,$E$4:E396),"")</f>
        <v/>
      </c>
      <c r="E396" s="16"/>
      <c r="F396" s="16"/>
      <c r="G396" s="16"/>
      <c r="H396" s="16"/>
      <c r="I396" s="16"/>
      <c r="J396" s="17"/>
      <c r="K396" s="20"/>
      <c r="L396" s="17"/>
      <c r="M396" s="16"/>
      <c r="N396" s="16"/>
      <c r="O396" s="7" t="str">
        <f t="shared" si="94"/>
        <v/>
      </c>
      <c r="P396" s="17"/>
      <c r="Q396" s="17"/>
      <c r="R396" s="8" t="str">
        <f t="shared" si="89"/>
        <v/>
      </c>
      <c r="S396" s="18">
        <v>0.1</v>
      </c>
      <c r="T396" s="8" t="str">
        <f t="shared" si="90"/>
        <v/>
      </c>
      <c r="U396" s="7" t="str">
        <f t="shared" si="91"/>
        <v/>
      </c>
      <c r="V396" s="19"/>
      <c r="W396" s="16"/>
      <c r="X396" s="16"/>
      <c r="Y396" s="16"/>
      <c r="Z396" s="7" t="str">
        <f t="shared" si="82"/>
        <v/>
      </c>
      <c r="AA396" s="20"/>
      <c r="AB396" s="7" t="str">
        <f>IF(AA396="","",DATEDIF(VLOOKUP(N396,List!CK:CL,2,0),VLOOKUP(AA396,List!CK:CL,2,0),$AB$2))</f>
        <v/>
      </c>
      <c r="AC396" s="16"/>
      <c r="AD396" s="16"/>
      <c r="AE396" s="17"/>
      <c r="AF396" s="9" t="str">
        <f t="shared" si="83"/>
        <v/>
      </c>
      <c r="AG396" s="16"/>
      <c r="AH396" s="9" t="str">
        <f t="shared" si="84"/>
        <v/>
      </c>
      <c r="AI396" s="9" t="str">
        <f t="shared" si="85"/>
        <v/>
      </c>
      <c r="AJ396" s="7" t="str">
        <f>IF(E396="","",VLOOKUP(E396,Cover!AF:AG,2,0))</f>
        <v/>
      </c>
      <c r="AK396" s="32" t="str">
        <f t="shared" si="92"/>
        <v/>
      </c>
      <c r="AL396" s="178" t="str">
        <f t="shared" si="93"/>
        <v/>
      </c>
      <c r="AM396" s="178" t="str">
        <f t="shared" si="87"/>
        <v/>
      </c>
      <c r="AN396" s="178" t="str">
        <f t="shared" si="88"/>
        <v/>
      </c>
    </row>
    <row r="397" spans="1:40">
      <c r="A397" s="1" t="str">
        <f t="shared" si="86"/>
        <v/>
      </c>
      <c r="B397" s="63" t="str">
        <f>IF(E397="","",IF(E397=Trend!$D$5,COUNT($B$3:B396)+1))</f>
        <v/>
      </c>
      <c r="C397" s="63" t="str">
        <f>IF(E397="","",IF(AN397=Deviation!$E$2,COUNT($C$3:C396)+1))</f>
        <v/>
      </c>
      <c r="D397" s="7" t="str">
        <f>IF(E397&lt;&gt;"",SUBTOTAL(3,$E$4:E397),"")</f>
        <v/>
      </c>
      <c r="E397" s="16"/>
      <c r="F397" s="16"/>
      <c r="G397" s="16"/>
      <c r="H397" s="16"/>
      <c r="I397" s="16"/>
      <c r="J397" s="17"/>
      <c r="K397" s="20"/>
      <c r="L397" s="17"/>
      <c r="M397" s="16"/>
      <c r="N397" s="16"/>
      <c r="O397" s="7" t="str">
        <f t="shared" si="94"/>
        <v/>
      </c>
      <c r="P397" s="17"/>
      <c r="Q397" s="17"/>
      <c r="R397" s="8" t="str">
        <f t="shared" si="89"/>
        <v/>
      </c>
      <c r="S397" s="18">
        <v>0.1</v>
      </c>
      <c r="T397" s="8" t="str">
        <f t="shared" si="90"/>
        <v/>
      </c>
      <c r="U397" s="7" t="str">
        <f t="shared" si="91"/>
        <v/>
      </c>
      <c r="V397" s="19"/>
      <c r="W397" s="16"/>
      <c r="X397" s="16"/>
      <c r="Y397" s="16"/>
      <c r="Z397" s="7" t="str">
        <f t="shared" si="82"/>
        <v/>
      </c>
      <c r="AA397" s="20"/>
      <c r="AB397" s="7" t="str">
        <f>IF(AA397="","",DATEDIF(VLOOKUP(N397,List!CK:CL,2,0),VLOOKUP(AA397,List!CK:CL,2,0),$AB$2))</f>
        <v/>
      </c>
      <c r="AC397" s="16"/>
      <c r="AD397" s="16"/>
      <c r="AE397" s="17"/>
      <c r="AF397" s="9" t="str">
        <f t="shared" si="83"/>
        <v/>
      </c>
      <c r="AG397" s="16"/>
      <c r="AH397" s="9" t="str">
        <f t="shared" si="84"/>
        <v/>
      </c>
      <c r="AI397" s="9" t="str">
        <f t="shared" si="85"/>
        <v/>
      </c>
      <c r="AJ397" s="7" t="str">
        <f>IF(E397="","",VLOOKUP(E397,Cover!AF:AG,2,0))</f>
        <v/>
      </c>
      <c r="AK397" s="32" t="str">
        <f t="shared" si="92"/>
        <v/>
      </c>
      <c r="AL397" s="178" t="str">
        <f t="shared" si="93"/>
        <v/>
      </c>
      <c r="AM397" s="178" t="str">
        <f t="shared" si="87"/>
        <v/>
      </c>
      <c r="AN397" s="178" t="str">
        <f t="shared" si="88"/>
        <v/>
      </c>
    </row>
    <row r="398" spans="1:40">
      <c r="A398" s="1" t="str">
        <f t="shared" si="86"/>
        <v/>
      </c>
      <c r="B398" s="63" t="str">
        <f>IF(E398="","",IF(E398=Trend!$D$5,COUNT($B$3:B397)+1))</f>
        <v/>
      </c>
      <c r="C398" s="63" t="str">
        <f>IF(E398="","",IF(AN398=Deviation!$E$2,COUNT($C$3:C397)+1))</f>
        <v/>
      </c>
      <c r="D398" s="7" t="str">
        <f>IF(E398&lt;&gt;"",SUBTOTAL(3,$E$4:E398),"")</f>
        <v/>
      </c>
      <c r="E398" s="16"/>
      <c r="F398" s="16"/>
      <c r="G398" s="16"/>
      <c r="H398" s="16"/>
      <c r="I398" s="16"/>
      <c r="J398" s="17"/>
      <c r="K398" s="20"/>
      <c r="L398" s="17"/>
      <c r="M398" s="16"/>
      <c r="N398" s="16"/>
      <c r="O398" s="7" t="str">
        <f t="shared" si="94"/>
        <v/>
      </c>
      <c r="P398" s="17"/>
      <c r="Q398" s="17"/>
      <c r="R398" s="8" t="str">
        <f t="shared" si="89"/>
        <v/>
      </c>
      <c r="S398" s="18">
        <v>0.1</v>
      </c>
      <c r="T398" s="8" t="str">
        <f t="shared" si="90"/>
        <v/>
      </c>
      <c r="U398" s="7" t="str">
        <f t="shared" si="91"/>
        <v/>
      </c>
      <c r="V398" s="19"/>
      <c r="W398" s="16"/>
      <c r="X398" s="16"/>
      <c r="Y398" s="16"/>
      <c r="Z398" s="7" t="str">
        <f t="shared" si="82"/>
        <v/>
      </c>
      <c r="AA398" s="20"/>
      <c r="AB398" s="7" t="str">
        <f>IF(AA398="","",DATEDIF(VLOOKUP(N398,List!CK:CL,2,0),VLOOKUP(AA398,List!CK:CL,2,0),$AB$2))</f>
        <v/>
      </c>
      <c r="AC398" s="16"/>
      <c r="AD398" s="16"/>
      <c r="AE398" s="17"/>
      <c r="AF398" s="9" t="str">
        <f t="shared" si="83"/>
        <v/>
      </c>
      <c r="AG398" s="16"/>
      <c r="AH398" s="9" t="str">
        <f t="shared" si="84"/>
        <v/>
      </c>
      <c r="AI398" s="9" t="str">
        <f t="shared" si="85"/>
        <v/>
      </c>
      <c r="AJ398" s="7" t="str">
        <f>IF(E398="","",VLOOKUP(E398,Cover!AF:AG,2,0))</f>
        <v/>
      </c>
      <c r="AK398" s="32" t="str">
        <f t="shared" si="92"/>
        <v/>
      </c>
      <c r="AL398" s="178" t="str">
        <f t="shared" si="93"/>
        <v/>
      </c>
      <c r="AM398" s="178" t="str">
        <f t="shared" si="87"/>
        <v/>
      </c>
      <c r="AN398" s="178" t="str">
        <f t="shared" si="88"/>
        <v/>
      </c>
    </row>
    <row r="399" spans="1:40">
      <c r="A399" s="1" t="str">
        <f t="shared" si="86"/>
        <v/>
      </c>
      <c r="B399" s="63" t="str">
        <f>IF(E399="","",IF(E399=Trend!$D$5,COUNT($B$3:B398)+1))</f>
        <v/>
      </c>
      <c r="C399" s="63" t="str">
        <f>IF(E399="","",IF(AN399=Deviation!$E$2,COUNT($C$3:C398)+1))</f>
        <v/>
      </c>
      <c r="D399" s="7" t="str">
        <f>IF(E399&lt;&gt;"",SUBTOTAL(3,$E$4:E399),"")</f>
        <v/>
      </c>
      <c r="E399" s="16"/>
      <c r="F399" s="16"/>
      <c r="G399" s="16"/>
      <c r="H399" s="16"/>
      <c r="I399" s="16"/>
      <c r="J399" s="17"/>
      <c r="K399" s="20"/>
      <c r="L399" s="17"/>
      <c r="M399" s="16"/>
      <c r="N399" s="16"/>
      <c r="O399" s="7" t="str">
        <f t="shared" si="94"/>
        <v/>
      </c>
      <c r="P399" s="17"/>
      <c r="Q399" s="17"/>
      <c r="R399" s="8" t="str">
        <f t="shared" si="89"/>
        <v/>
      </c>
      <c r="S399" s="18">
        <v>0.1</v>
      </c>
      <c r="T399" s="8" t="str">
        <f t="shared" si="90"/>
        <v/>
      </c>
      <c r="U399" s="7" t="str">
        <f t="shared" si="91"/>
        <v/>
      </c>
      <c r="V399" s="19"/>
      <c r="W399" s="16"/>
      <c r="X399" s="16"/>
      <c r="Y399" s="16"/>
      <c r="Z399" s="7" t="str">
        <f t="shared" si="82"/>
        <v/>
      </c>
      <c r="AA399" s="20"/>
      <c r="AB399" s="7" t="str">
        <f>IF(AA399="","",DATEDIF(VLOOKUP(N399,List!CK:CL,2,0),VLOOKUP(AA399,List!CK:CL,2,0),$AB$2))</f>
        <v/>
      </c>
      <c r="AC399" s="16"/>
      <c r="AD399" s="16"/>
      <c r="AE399" s="17"/>
      <c r="AF399" s="9" t="str">
        <f t="shared" si="83"/>
        <v/>
      </c>
      <c r="AG399" s="16"/>
      <c r="AH399" s="9" t="str">
        <f t="shared" si="84"/>
        <v/>
      </c>
      <c r="AI399" s="9" t="str">
        <f t="shared" si="85"/>
        <v/>
      </c>
      <c r="AJ399" s="7" t="str">
        <f>IF(E399="","",VLOOKUP(E399,Cover!AF:AG,2,0))</f>
        <v/>
      </c>
      <c r="AK399" s="32" t="str">
        <f t="shared" si="92"/>
        <v/>
      </c>
      <c r="AL399" s="178" t="str">
        <f t="shared" si="93"/>
        <v/>
      </c>
      <c r="AM399" s="178" t="str">
        <f t="shared" si="87"/>
        <v/>
      </c>
      <c r="AN399" s="178" t="str">
        <f t="shared" si="88"/>
        <v/>
      </c>
    </row>
    <row r="400" spans="1:40">
      <c r="A400" s="1" t="str">
        <f t="shared" si="86"/>
        <v/>
      </c>
      <c r="B400" s="63" t="str">
        <f>IF(E400="","",IF(E400=Trend!$D$5,COUNT($B$3:B399)+1))</f>
        <v/>
      </c>
      <c r="C400" s="63" t="str">
        <f>IF(E400="","",IF(AN400=Deviation!$E$2,COUNT($C$3:C399)+1))</f>
        <v/>
      </c>
      <c r="D400" s="7" t="str">
        <f>IF(E400&lt;&gt;"",SUBTOTAL(3,$E$4:E400),"")</f>
        <v/>
      </c>
      <c r="E400" s="16"/>
      <c r="F400" s="16"/>
      <c r="G400" s="16"/>
      <c r="H400" s="16"/>
      <c r="I400" s="16"/>
      <c r="J400" s="17"/>
      <c r="K400" s="20"/>
      <c r="L400" s="17"/>
      <c r="M400" s="16"/>
      <c r="N400" s="16"/>
      <c r="O400" s="7" t="str">
        <f t="shared" si="94"/>
        <v/>
      </c>
      <c r="P400" s="17"/>
      <c r="Q400" s="17"/>
      <c r="R400" s="8" t="str">
        <f t="shared" si="89"/>
        <v/>
      </c>
      <c r="S400" s="18">
        <v>0.1</v>
      </c>
      <c r="T400" s="8" t="str">
        <f t="shared" si="90"/>
        <v/>
      </c>
      <c r="U400" s="7" t="str">
        <f t="shared" si="91"/>
        <v/>
      </c>
      <c r="V400" s="19"/>
      <c r="W400" s="16"/>
      <c r="X400" s="16"/>
      <c r="Y400" s="16"/>
      <c r="Z400" s="7" t="str">
        <f t="shared" si="82"/>
        <v/>
      </c>
      <c r="AA400" s="20"/>
      <c r="AB400" s="7" t="str">
        <f>IF(AA400="","",DATEDIF(VLOOKUP(N400,List!CK:CL,2,0),VLOOKUP(AA400,List!CK:CL,2,0),$AB$2))</f>
        <v/>
      </c>
      <c r="AC400" s="16"/>
      <c r="AD400" s="16"/>
      <c r="AE400" s="17"/>
      <c r="AF400" s="9" t="str">
        <f t="shared" si="83"/>
        <v/>
      </c>
      <c r="AG400" s="16"/>
      <c r="AH400" s="9" t="str">
        <f t="shared" si="84"/>
        <v/>
      </c>
      <c r="AI400" s="9" t="str">
        <f t="shared" si="85"/>
        <v/>
      </c>
      <c r="AJ400" s="7" t="str">
        <f>IF(E400="","",VLOOKUP(E400,Cover!AF:AG,2,0))</f>
        <v/>
      </c>
      <c r="AK400" s="32" t="str">
        <f t="shared" si="92"/>
        <v/>
      </c>
      <c r="AL400" s="178" t="str">
        <f t="shared" si="93"/>
        <v/>
      </c>
      <c r="AM400" s="178" t="str">
        <f t="shared" si="87"/>
        <v/>
      </c>
      <c r="AN400" s="178" t="str">
        <f t="shared" si="88"/>
        <v/>
      </c>
    </row>
    <row r="401" spans="1:40">
      <c r="A401" s="1" t="str">
        <f t="shared" si="86"/>
        <v/>
      </c>
      <c r="B401" s="63" t="str">
        <f>IF(E401="","",IF(E401=Trend!$D$5,COUNT($B$3:B400)+1))</f>
        <v/>
      </c>
      <c r="C401" s="63" t="str">
        <f>IF(E401="","",IF(AN401=Deviation!$E$2,COUNT($C$3:C400)+1))</f>
        <v/>
      </c>
      <c r="D401" s="7" t="str">
        <f>IF(E401&lt;&gt;"",SUBTOTAL(3,$E$4:E401),"")</f>
        <v/>
      </c>
      <c r="E401" s="16"/>
      <c r="F401" s="16"/>
      <c r="G401" s="16"/>
      <c r="H401" s="16"/>
      <c r="I401" s="16"/>
      <c r="J401" s="17"/>
      <c r="K401" s="20"/>
      <c r="L401" s="17"/>
      <c r="M401" s="16"/>
      <c r="N401" s="16"/>
      <c r="O401" s="7" t="str">
        <f t="shared" si="94"/>
        <v/>
      </c>
      <c r="P401" s="17"/>
      <c r="Q401" s="17"/>
      <c r="R401" s="8" t="str">
        <f t="shared" si="89"/>
        <v/>
      </c>
      <c r="S401" s="18">
        <v>0.1</v>
      </c>
      <c r="T401" s="8" t="str">
        <f t="shared" si="90"/>
        <v/>
      </c>
      <c r="U401" s="7" t="str">
        <f t="shared" si="91"/>
        <v/>
      </c>
      <c r="V401" s="19"/>
      <c r="W401" s="16"/>
      <c r="X401" s="16"/>
      <c r="Y401" s="16"/>
      <c r="Z401" s="7" t="str">
        <f t="shared" si="82"/>
        <v/>
      </c>
      <c r="AA401" s="20"/>
      <c r="AB401" s="7" t="str">
        <f>IF(AA401="","",DATEDIF(VLOOKUP(N401,List!CK:CL,2,0),VLOOKUP(AA401,List!CK:CL,2,0),$AB$2))</f>
        <v/>
      </c>
      <c r="AC401" s="16"/>
      <c r="AD401" s="16"/>
      <c r="AE401" s="17"/>
      <c r="AF401" s="9" t="str">
        <f t="shared" si="83"/>
        <v/>
      </c>
      <c r="AG401" s="16"/>
      <c r="AH401" s="9" t="str">
        <f t="shared" si="84"/>
        <v/>
      </c>
      <c r="AI401" s="9" t="str">
        <f t="shared" si="85"/>
        <v/>
      </c>
      <c r="AJ401" s="7" t="str">
        <f>IF(E401="","",VLOOKUP(E401,Cover!AF:AG,2,0))</f>
        <v/>
      </c>
      <c r="AK401" s="32" t="str">
        <f t="shared" si="92"/>
        <v/>
      </c>
      <c r="AL401" s="178" t="str">
        <f t="shared" si="93"/>
        <v/>
      </c>
      <c r="AM401" s="178" t="str">
        <f t="shared" si="87"/>
        <v/>
      </c>
      <c r="AN401" s="178" t="str">
        <f t="shared" si="88"/>
        <v/>
      </c>
    </row>
    <row r="402" spans="1:40">
      <c r="A402" s="1" t="str">
        <f t="shared" si="86"/>
        <v/>
      </c>
      <c r="B402" s="63" t="str">
        <f>IF(E402="","",IF(E402=Trend!$D$5,COUNT($B$3:B401)+1))</f>
        <v/>
      </c>
      <c r="C402" s="63" t="str">
        <f>IF(E402="","",IF(AN402=Deviation!$E$2,COUNT($C$3:C401)+1))</f>
        <v/>
      </c>
      <c r="D402" s="7" t="str">
        <f>IF(E402&lt;&gt;"",SUBTOTAL(3,$E$4:E402),"")</f>
        <v/>
      </c>
      <c r="E402" s="16"/>
      <c r="F402" s="16"/>
      <c r="G402" s="16"/>
      <c r="H402" s="16"/>
      <c r="I402" s="16"/>
      <c r="J402" s="17"/>
      <c r="K402" s="20"/>
      <c r="L402" s="17"/>
      <c r="M402" s="16"/>
      <c r="N402" s="16"/>
      <c r="O402" s="7" t="str">
        <f t="shared" si="94"/>
        <v/>
      </c>
      <c r="P402" s="17"/>
      <c r="Q402" s="17"/>
      <c r="R402" s="8" t="str">
        <f t="shared" si="89"/>
        <v/>
      </c>
      <c r="S402" s="18">
        <v>0.1</v>
      </c>
      <c r="T402" s="8" t="str">
        <f t="shared" si="90"/>
        <v/>
      </c>
      <c r="U402" s="7" t="str">
        <f t="shared" si="91"/>
        <v/>
      </c>
      <c r="V402" s="19"/>
      <c r="W402" s="16"/>
      <c r="X402" s="16"/>
      <c r="Y402" s="16"/>
      <c r="Z402" s="7" t="str">
        <f t="shared" si="82"/>
        <v/>
      </c>
      <c r="AA402" s="20"/>
      <c r="AB402" s="7" t="str">
        <f>IF(AA402="","",DATEDIF(VLOOKUP(N402,List!CK:CL,2,0),VLOOKUP(AA402,List!CK:CL,2,0),$AB$2))</f>
        <v/>
      </c>
      <c r="AC402" s="16"/>
      <c r="AD402" s="16"/>
      <c r="AE402" s="17"/>
      <c r="AF402" s="9" t="str">
        <f t="shared" si="83"/>
        <v/>
      </c>
      <c r="AG402" s="16"/>
      <c r="AH402" s="9" t="str">
        <f t="shared" si="84"/>
        <v/>
      </c>
      <c r="AI402" s="9" t="str">
        <f t="shared" si="85"/>
        <v/>
      </c>
      <c r="AJ402" s="7" t="str">
        <f>IF(E402="","",VLOOKUP(E402,Cover!AF:AG,2,0))</f>
        <v/>
      </c>
      <c r="AK402" s="32" t="str">
        <f t="shared" si="92"/>
        <v/>
      </c>
      <c r="AL402" s="178" t="str">
        <f t="shared" si="93"/>
        <v/>
      </c>
      <c r="AM402" s="178" t="str">
        <f t="shared" si="87"/>
        <v/>
      </c>
      <c r="AN402" s="178" t="str">
        <f t="shared" si="88"/>
        <v/>
      </c>
    </row>
    <row r="403" spans="1:40">
      <c r="A403" s="1" t="str">
        <f t="shared" si="86"/>
        <v/>
      </c>
      <c r="B403" s="63" t="str">
        <f>IF(E403="","",IF(E403=Trend!$D$5,COUNT($B$3:B402)+1))</f>
        <v/>
      </c>
      <c r="C403" s="63" t="str">
        <f>IF(E403="","",IF(AN403=Deviation!$E$2,COUNT($C$3:C402)+1))</f>
        <v/>
      </c>
      <c r="D403" s="7" t="str">
        <f>IF(E403&lt;&gt;"",SUBTOTAL(3,$E$4:E403),"")</f>
        <v/>
      </c>
      <c r="E403" s="16"/>
      <c r="F403" s="16"/>
      <c r="G403" s="16"/>
      <c r="H403" s="16"/>
      <c r="I403" s="16"/>
      <c r="J403" s="17"/>
      <c r="K403" s="20"/>
      <c r="L403" s="17"/>
      <c r="M403" s="16"/>
      <c r="N403" s="16"/>
      <c r="O403" s="7" t="str">
        <f t="shared" si="94"/>
        <v/>
      </c>
      <c r="P403" s="17"/>
      <c r="Q403" s="17"/>
      <c r="R403" s="8" t="str">
        <f t="shared" si="89"/>
        <v/>
      </c>
      <c r="S403" s="18">
        <v>0.1</v>
      </c>
      <c r="T403" s="8" t="str">
        <f t="shared" si="90"/>
        <v/>
      </c>
      <c r="U403" s="7" t="str">
        <f t="shared" si="91"/>
        <v/>
      </c>
      <c r="V403" s="19"/>
      <c r="W403" s="16"/>
      <c r="X403" s="16"/>
      <c r="Y403" s="16"/>
      <c r="Z403" s="7" t="str">
        <f t="shared" si="82"/>
        <v/>
      </c>
      <c r="AA403" s="20"/>
      <c r="AB403" s="7" t="str">
        <f>IF(AA403="","",DATEDIF(VLOOKUP(N403,List!CK:CL,2,0),VLOOKUP(AA403,List!CK:CL,2,0),$AB$2))</f>
        <v/>
      </c>
      <c r="AC403" s="16"/>
      <c r="AD403" s="16"/>
      <c r="AE403" s="17"/>
      <c r="AF403" s="9" t="str">
        <f t="shared" si="83"/>
        <v/>
      </c>
      <c r="AG403" s="16"/>
      <c r="AH403" s="9" t="str">
        <f t="shared" si="84"/>
        <v/>
      </c>
      <c r="AI403" s="9" t="str">
        <f t="shared" si="85"/>
        <v/>
      </c>
      <c r="AJ403" s="7" t="str">
        <f>IF(E403="","",VLOOKUP(E403,Cover!AF:AG,2,0))</f>
        <v/>
      </c>
      <c r="AK403" s="32" t="str">
        <f t="shared" si="92"/>
        <v/>
      </c>
      <c r="AL403" s="178" t="str">
        <f t="shared" si="93"/>
        <v/>
      </c>
      <c r="AM403" s="178" t="str">
        <f t="shared" si="87"/>
        <v/>
      </c>
      <c r="AN403" s="178" t="str">
        <f t="shared" si="88"/>
        <v/>
      </c>
    </row>
    <row r="404" spans="1:40">
      <c r="A404" s="1" t="str">
        <f t="shared" si="86"/>
        <v/>
      </c>
      <c r="B404" s="63" t="str">
        <f>IF(E404="","",IF(E404=Trend!$D$5,COUNT($B$3:B403)+1))</f>
        <v/>
      </c>
      <c r="C404" s="63" t="str">
        <f>IF(E404="","",IF(AN404=Deviation!$E$2,COUNT($C$3:C403)+1))</f>
        <v/>
      </c>
      <c r="D404" s="7" t="str">
        <f>IF(E404&lt;&gt;"",SUBTOTAL(3,$E$4:E404),"")</f>
        <v/>
      </c>
      <c r="E404" s="16"/>
      <c r="F404" s="16"/>
      <c r="G404" s="16"/>
      <c r="H404" s="16"/>
      <c r="I404" s="16"/>
      <c r="J404" s="17"/>
      <c r="K404" s="20"/>
      <c r="L404" s="17"/>
      <c r="M404" s="16"/>
      <c r="N404" s="16"/>
      <c r="O404" s="7" t="str">
        <f t="shared" si="94"/>
        <v/>
      </c>
      <c r="P404" s="17"/>
      <c r="Q404" s="17"/>
      <c r="R404" s="8" t="str">
        <f t="shared" si="89"/>
        <v/>
      </c>
      <c r="S404" s="18">
        <v>0.1</v>
      </c>
      <c r="T404" s="8" t="str">
        <f t="shared" si="90"/>
        <v/>
      </c>
      <c r="U404" s="7" t="str">
        <f t="shared" si="91"/>
        <v/>
      </c>
      <c r="V404" s="19"/>
      <c r="W404" s="16"/>
      <c r="X404" s="16"/>
      <c r="Y404" s="16"/>
      <c r="Z404" s="7" t="str">
        <f t="shared" si="82"/>
        <v/>
      </c>
      <c r="AA404" s="20"/>
      <c r="AB404" s="7" t="str">
        <f>IF(AA404="","",DATEDIF(VLOOKUP(N404,List!CK:CL,2,0),VLOOKUP(AA404,List!CK:CL,2,0),$AB$2))</f>
        <v/>
      </c>
      <c r="AC404" s="16"/>
      <c r="AD404" s="16"/>
      <c r="AE404" s="17"/>
      <c r="AF404" s="9" t="str">
        <f t="shared" si="83"/>
        <v/>
      </c>
      <c r="AG404" s="16"/>
      <c r="AH404" s="9" t="str">
        <f t="shared" si="84"/>
        <v/>
      </c>
      <c r="AI404" s="9" t="str">
        <f t="shared" si="85"/>
        <v/>
      </c>
      <c r="AJ404" s="7" t="str">
        <f>IF(E404="","",VLOOKUP(E404,Cover!AF:AG,2,0))</f>
        <v/>
      </c>
      <c r="AK404" s="32" t="str">
        <f t="shared" si="92"/>
        <v/>
      </c>
      <c r="AL404" s="178" t="str">
        <f t="shared" si="93"/>
        <v/>
      </c>
      <c r="AM404" s="178" t="str">
        <f t="shared" si="87"/>
        <v/>
      </c>
      <c r="AN404" s="178" t="str">
        <f t="shared" si="88"/>
        <v/>
      </c>
    </row>
    <row r="405" spans="1:40">
      <c r="A405" s="1" t="str">
        <f t="shared" si="86"/>
        <v/>
      </c>
      <c r="B405" s="63" t="str">
        <f>IF(E405="","",IF(E405=Trend!$D$5,COUNT($B$3:B404)+1))</f>
        <v/>
      </c>
      <c r="C405" s="63" t="str">
        <f>IF(E405="","",IF(AN405=Deviation!$E$2,COUNT($C$3:C404)+1))</f>
        <v/>
      </c>
      <c r="D405" s="7" t="str">
        <f>IF(E405&lt;&gt;"",SUBTOTAL(3,$E$4:E405),"")</f>
        <v/>
      </c>
      <c r="E405" s="16"/>
      <c r="F405" s="16"/>
      <c r="G405" s="16"/>
      <c r="H405" s="16"/>
      <c r="I405" s="16"/>
      <c r="J405" s="17"/>
      <c r="K405" s="20"/>
      <c r="L405" s="17"/>
      <c r="M405" s="16"/>
      <c r="N405" s="16"/>
      <c r="O405" s="7" t="str">
        <f t="shared" si="94"/>
        <v/>
      </c>
      <c r="P405" s="17"/>
      <c r="Q405" s="17"/>
      <c r="R405" s="8" t="str">
        <f t="shared" si="89"/>
        <v/>
      </c>
      <c r="S405" s="18">
        <v>0.1</v>
      </c>
      <c r="T405" s="8" t="str">
        <f t="shared" si="90"/>
        <v/>
      </c>
      <c r="U405" s="7" t="str">
        <f t="shared" si="91"/>
        <v/>
      </c>
      <c r="V405" s="19"/>
      <c r="W405" s="16"/>
      <c r="X405" s="16"/>
      <c r="Y405" s="16"/>
      <c r="Z405" s="7" t="str">
        <f t="shared" si="82"/>
        <v/>
      </c>
      <c r="AA405" s="20"/>
      <c r="AB405" s="7" t="str">
        <f>IF(AA405="","",DATEDIF(VLOOKUP(N405,List!CK:CL,2,0),VLOOKUP(AA405,List!CK:CL,2,0),$AB$2))</f>
        <v/>
      </c>
      <c r="AC405" s="16"/>
      <c r="AD405" s="16"/>
      <c r="AE405" s="17"/>
      <c r="AF405" s="9" t="str">
        <f t="shared" si="83"/>
        <v/>
      </c>
      <c r="AG405" s="16"/>
      <c r="AH405" s="9" t="str">
        <f t="shared" si="84"/>
        <v/>
      </c>
      <c r="AI405" s="9" t="str">
        <f t="shared" si="85"/>
        <v/>
      </c>
      <c r="AJ405" s="7" t="str">
        <f>IF(E405="","",VLOOKUP(E405,Cover!AF:AG,2,0))</f>
        <v/>
      </c>
      <c r="AK405" s="32" t="str">
        <f t="shared" si="92"/>
        <v/>
      </c>
      <c r="AL405" s="178" t="str">
        <f t="shared" si="93"/>
        <v/>
      </c>
      <c r="AM405" s="178" t="str">
        <f t="shared" si="87"/>
        <v/>
      </c>
      <c r="AN405" s="178" t="str">
        <f t="shared" si="88"/>
        <v/>
      </c>
    </row>
    <row r="406" spans="1:40">
      <c r="A406" s="1" t="str">
        <f t="shared" si="86"/>
        <v/>
      </c>
      <c r="B406" s="63" t="str">
        <f>IF(E406="","",IF(E406=Trend!$D$5,COUNT($B$3:B405)+1))</f>
        <v/>
      </c>
      <c r="C406" s="63" t="str">
        <f>IF(E406="","",IF(AN406=Deviation!$E$2,COUNT($C$3:C405)+1))</f>
        <v/>
      </c>
      <c r="D406" s="7" t="str">
        <f>IF(E406&lt;&gt;"",SUBTOTAL(3,$E$4:E406),"")</f>
        <v/>
      </c>
      <c r="E406" s="16"/>
      <c r="F406" s="16"/>
      <c r="G406" s="16"/>
      <c r="H406" s="16"/>
      <c r="I406" s="16"/>
      <c r="J406" s="17"/>
      <c r="K406" s="20"/>
      <c r="L406" s="17"/>
      <c r="M406" s="16"/>
      <c r="N406" s="16"/>
      <c r="O406" s="7" t="str">
        <f t="shared" si="94"/>
        <v/>
      </c>
      <c r="P406" s="17"/>
      <c r="Q406" s="17"/>
      <c r="R406" s="8" t="str">
        <f t="shared" si="89"/>
        <v/>
      </c>
      <c r="S406" s="18">
        <v>0.1</v>
      </c>
      <c r="T406" s="8" t="str">
        <f t="shared" si="90"/>
        <v/>
      </c>
      <c r="U406" s="7" t="str">
        <f t="shared" si="91"/>
        <v/>
      </c>
      <c r="V406" s="19"/>
      <c r="W406" s="16"/>
      <c r="X406" s="16"/>
      <c r="Y406" s="16"/>
      <c r="Z406" s="7" t="str">
        <f t="shared" si="82"/>
        <v/>
      </c>
      <c r="AA406" s="20"/>
      <c r="AB406" s="7" t="str">
        <f>IF(AA406="","",DATEDIF(VLOOKUP(N406,List!CK:CL,2,0),VLOOKUP(AA406,List!CK:CL,2,0),$AB$2))</f>
        <v/>
      </c>
      <c r="AC406" s="16"/>
      <c r="AD406" s="16"/>
      <c r="AE406" s="17"/>
      <c r="AF406" s="9" t="str">
        <f t="shared" si="83"/>
        <v/>
      </c>
      <c r="AG406" s="16"/>
      <c r="AH406" s="9" t="str">
        <f t="shared" si="84"/>
        <v/>
      </c>
      <c r="AI406" s="9" t="str">
        <f t="shared" si="85"/>
        <v/>
      </c>
      <c r="AJ406" s="7" t="str">
        <f>IF(E406="","",VLOOKUP(E406,Cover!AF:AG,2,0))</f>
        <v/>
      </c>
      <c r="AK406" s="32" t="str">
        <f t="shared" si="92"/>
        <v/>
      </c>
      <c r="AL406" s="178" t="str">
        <f t="shared" si="93"/>
        <v/>
      </c>
      <c r="AM406" s="178" t="str">
        <f t="shared" si="87"/>
        <v/>
      </c>
      <c r="AN406" s="178" t="str">
        <f t="shared" si="88"/>
        <v/>
      </c>
    </row>
    <row r="407" spans="1:40">
      <c r="A407" s="1" t="str">
        <f t="shared" si="86"/>
        <v/>
      </c>
      <c r="B407" s="63" t="str">
        <f>IF(E407="","",IF(E407=Trend!$D$5,COUNT($B$3:B406)+1))</f>
        <v/>
      </c>
      <c r="C407" s="63" t="str">
        <f>IF(E407="","",IF(AN407=Deviation!$E$2,COUNT($C$3:C406)+1))</f>
        <v/>
      </c>
      <c r="D407" s="7" t="str">
        <f>IF(E407&lt;&gt;"",SUBTOTAL(3,$E$4:E407),"")</f>
        <v/>
      </c>
      <c r="E407" s="16"/>
      <c r="F407" s="16"/>
      <c r="G407" s="16"/>
      <c r="H407" s="16"/>
      <c r="I407" s="16"/>
      <c r="J407" s="17"/>
      <c r="K407" s="20"/>
      <c r="L407" s="17"/>
      <c r="M407" s="16"/>
      <c r="N407" s="16"/>
      <c r="O407" s="7" t="str">
        <f t="shared" si="94"/>
        <v/>
      </c>
      <c r="P407" s="17"/>
      <c r="Q407" s="17"/>
      <c r="R407" s="8" t="str">
        <f t="shared" si="89"/>
        <v/>
      </c>
      <c r="S407" s="18">
        <v>0.1</v>
      </c>
      <c r="T407" s="8" t="str">
        <f t="shared" si="90"/>
        <v/>
      </c>
      <c r="U407" s="7" t="str">
        <f t="shared" si="91"/>
        <v/>
      </c>
      <c r="V407" s="19"/>
      <c r="W407" s="16"/>
      <c r="X407" s="16"/>
      <c r="Y407" s="16"/>
      <c r="Z407" s="7" t="str">
        <f t="shared" si="82"/>
        <v/>
      </c>
      <c r="AA407" s="20"/>
      <c r="AB407" s="7" t="str">
        <f>IF(AA407="","",DATEDIF(VLOOKUP(N407,List!CK:CL,2,0),VLOOKUP(AA407,List!CK:CL,2,0),$AB$2))</f>
        <v/>
      </c>
      <c r="AC407" s="16"/>
      <c r="AD407" s="16"/>
      <c r="AE407" s="17"/>
      <c r="AF407" s="9" t="str">
        <f t="shared" si="83"/>
        <v/>
      </c>
      <c r="AG407" s="16"/>
      <c r="AH407" s="9" t="str">
        <f t="shared" si="84"/>
        <v/>
      </c>
      <c r="AI407" s="9" t="str">
        <f t="shared" si="85"/>
        <v/>
      </c>
      <c r="AJ407" s="7" t="str">
        <f>IF(E407="","",VLOOKUP(E407,Cover!AF:AG,2,0))</f>
        <v/>
      </c>
      <c r="AK407" s="32" t="str">
        <f t="shared" si="92"/>
        <v/>
      </c>
      <c r="AL407" s="178" t="str">
        <f t="shared" si="93"/>
        <v/>
      </c>
      <c r="AM407" s="178" t="str">
        <f t="shared" si="87"/>
        <v/>
      </c>
      <c r="AN407" s="178" t="str">
        <f t="shared" si="88"/>
        <v/>
      </c>
    </row>
    <row r="408" spans="1:40">
      <c r="A408" s="1" t="str">
        <f t="shared" si="86"/>
        <v/>
      </c>
      <c r="B408" s="63" t="str">
        <f>IF(E408="","",IF(E408=Trend!$D$5,COUNT($B$3:B407)+1))</f>
        <v/>
      </c>
      <c r="C408" s="63" t="str">
        <f>IF(E408="","",IF(AN408=Deviation!$E$2,COUNT($C$3:C407)+1))</f>
        <v/>
      </c>
      <c r="D408" s="7" t="str">
        <f>IF(E408&lt;&gt;"",SUBTOTAL(3,$E$4:E408),"")</f>
        <v/>
      </c>
      <c r="E408" s="16"/>
      <c r="F408" s="16"/>
      <c r="G408" s="16"/>
      <c r="H408" s="16"/>
      <c r="I408" s="16"/>
      <c r="J408" s="17"/>
      <c r="K408" s="20"/>
      <c r="L408" s="17"/>
      <c r="M408" s="16"/>
      <c r="N408" s="16"/>
      <c r="O408" s="7" t="str">
        <f t="shared" si="94"/>
        <v/>
      </c>
      <c r="P408" s="17"/>
      <c r="Q408" s="17"/>
      <c r="R408" s="8" t="str">
        <f t="shared" si="89"/>
        <v/>
      </c>
      <c r="S408" s="18">
        <v>0.1</v>
      </c>
      <c r="T408" s="8" t="str">
        <f t="shared" si="90"/>
        <v/>
      </c>
      <c r="U408" s="7" t="str">
        <f t="shared" si="91"/>
        <v/>
      </c>
      <c r="V408" s="19"/>
      <c r="W408" s="16"/>
      <c r="X408" s="16"/>
      <c r="Y408" s="16"/>
      <c r="Z408" s="7" t="str">
        <f t="shared" si="82"/>
        <v/>
      </c>
      <c r="AA408" s="20"/>
      <c r="AB408" s="7" t="str">
        <f>IF(AA408="","",DATEDIF(VLOOKUP(N408,List!CK:CL,2,0),VLOOKUP(AA408,List!CK:CL,2,0),$AB$2))</f>
        <v/>
      </c>
      <c r="AC408" s="16"/>
      <c r="AD408" s="16"/>
      <c r="AE408" s="17"/>
      <c r="AF408" s="9" t="str">
        <f t="shared" si="83"/>
        <v/>
      </c>
      <c r="AG408" s="16"/>
      <c r="AH408" s="9" t="str">
        <f t="shared" si="84"/>
        <v/>
      </c>
      <c r="AI408" s="9" t="str">
        <f t="shared" si="85"/>
        <v/>
      </c>
      <c r="AJ408" s="7" t="str">
        <f>IF(E408="","",VLOOKUP(E408,Cover!AF:AG,2,0))</f>
        <v/>
      </c>
      <c r="AK408" s="32" t="str">
        <f t="shared" si="92"/>
        <v/>
      </c>
      <c r="AL408" s="178" t="str">
        <f t="shared" si="93"/>
        <v/>
      </c>
      <c r="AM408" s="178" t="str">
        <f t="shared" si="87"/>
        <v/>
      </c>
      <c r="AN408" s="178" t="str">
        <f t="shared" si="88"/>
        <v/>
      </c>
    </row>
    <row r="409" spans="1:40">
      <c r="A409" s="1" t="str">
        <f t="shared" si="86"/>
        <v/>
      </c>
      <c r="B409" s="63" t="str">
        <f>IF(E409="","",IF(E409=Trend!$D$5,COUNT($B$3:B408)+1))</f>
        <v/>
      </c>
      <c r="C409" s="63" t="str">
        <f>IF(E409="","",IF(AN409=Deviation!$E$2,COUNT($C$3:C408)+1))</f>
        <v/>
      </c>
      <c r="D409" s="7" t="str">
        <f>IF(E409&lt;&gt;"",SUBTOTAL(3,$E$4:E409),"")</f>
        <v/>
      </c>
      <c r="E409" s="16"/>
      <c r="F409" s="16"/>
      <c r="G409" s="16"/>
      <c r="H409" s="16"/>
      <c r="I409" s="16"/>
      <c r="J409" s="17"/>
      <c r="K409" s="20"/>
      <c r="L409" s="17"/>
      <c r="M409" s="16"/>
      <c r="N409" s="16"/>
      <c r="O409" s="7" t="str">
        <f t="shared" si="94"/>
        <v/>
      </c>
      <c r="P409" s="17"/>
      <c r="Q409" s="17"/>
      <c r="R409" s="8" t="str">
        <f t="shared" si="89"/>
        <v/>
      </c>
      <c r="S409" s="18">
        <v>0.1</v>
      </c>
      <c r="T409" s="8" t="str">
        <f t="shared" si="90"/>
        <v/>
      </c>
      <c r="U409" s="7" t="str">
        <f t="shared" si="91"/>
        <v/>
      </c>
      <c r="V409" s="19"/>
      <c r="W409" s="16"/>
      <c r="X409" s="16"/>
      <c r="Y409" s="16"/>
      <c r="Z409" s="7" t="str">
        <f t="shared" si="82"/>
        <v/>
      </c>
      <c r="AA409" s="20"/>
      <c r="AB409" s="7" t="str">
        <f>IF(AA409="","",DATEDIF(VLOOKUP(N409,List!CK:CL,2,0),VLOOKUP(AA409,List!CK:CL,2,0),$AB$2))</f>
        <v/>
      </c>
      <c r="AC409" s="16"/>
      <c r="AD409" s="16"/>
      <c r="AE409" s="17"/>
      <c r="AF409" s="9" t="str">
        <f t="shared" si="83"/>
        <v/>
      </c>
      <c r="AG409" s="16"/>
      <c r="AH409" s="9" t="str">
        <f t="shared" si="84"/>
        <v/>
      </c>
      <c r="AI409" s="9" t="str">
        <f t="shared" si="85"/>
        <v/>
      </c>
      <c r="AJ409" s="7" t="str">
        <f>IF(E409="","",VLOOKUP(E409,Cover!AF:AG,2,0))</f>
        <v/>
      </c>
      <c r="AK409" s="32" t="str">
        <f t="shared" si="92"/>
        <v/>
      </c>
      <c r="AL409" s="178" t="str">
        <f t="shared" si="93"/>
        <v/>
      </c>
      <c r="AM409" s="178" t="str">
        <f t="shared" si="87"/>
        <v/>
      </c>
      <c r="AN409" s="178" t="str">
        <f t="shared" si="88"/>
        <v/>
      </c>
    </row>
    <row r="410" spans="1:40">
      <c r="A410" s="1" t="str">
        <f t="shared" si="86"/>
        <v/>
      </c>
      <c r="B410" s="63" t="str">
        <f>IF(E410="","",IF(E410=Trend!$D$5,COUNT($B$3:B409)+1))</f>
        <v/>
      </c>
      <c r="C410" s="63" t="str">
        <f>IF(E410="","",IF(AN410=Deviation!$E$2,COUNT($C$3:C409)+1))</f>
        <v/>
      </c>
      <c r="D410" s="7" t="str">
        <f>IF(E410&lt;&gt;"",SUBTOTAL(3,$E$4:E410),"")</f>
        <v/>
      </c>
      <c r="E410" s="16"/>
      <c r="F410" s="16"/>
      <c r="G410" s="16"/>
      <c r="H410" s="16"/>
      <c r="I410" s="16"/>
      <c r="J410" s="17"/>
      <c r="K410" s="20"/>
      <c r="L410" s="17"/>
      <c r="M410" s="16"/>
      <c r="N410" s="16"/>
      <c r="O410" s="7" t="str">
        <f t="shared" si="94"/>
        <v/>
      </c>
      <c r="P410" s="17"/>
      <c r="Q410" s="17"/>
      <c r="R410" s="8" t="str">
        <f t="shared" si="89"/>
        <v/>
      </c>
      <c r="S410" s="18">
        <v>0.1</v>
      </c>
      <c r="T410" s="8" t="str">
        <f t="shared" si="90"/>
        <v/>
      </c>
      <c r="U410" s="7" t="str">
        <f t="shared" si="91"/>
        <v/>
      </c>
      <c r="V410" s="19"/>
      <c r="W410" s="16"/>
      <c r="X410" s="16"/>
      <c r="Y410" s="16"/>
      <c r="Z410" s="7" t="str">
        <f t="shared" si="82"/>
        <v/>
      </c>
      <c r="AA410" s="20"/>
      <c r="AB410" s="7" t="str">
        <f>IF(AA410="","",DATEDIF(VLOOKUP(N410,List!CK:CL,2,0),VLOOKUP(AA410,List!CK:CL,2,0),$AB$2))</f>
        <v/>
      </c>
      <c r="AC410" s="16"/>
      <c r="AD410" s="16"/>
      <c r="AE410" s="17"/>
      <c r="AF410" s="9" t="str">
        <f t="shared" si="83"/>
        <v/>
      </c>
      <c r="AG410" s="16"/>
      <c r="AH410" s="9" t="str">
        <f t="shared" si="84"/>
        <v/>
      </c>
      <c r="AI410" s="9" t="str">
        <f t="shared" si="85"/>
        <v/>
      </c>
      <c r="AJ410" s="7" t="str">
        <f>IF(E410="","",VLOOKUP(E410,Cover!AF:AG,2,0))</f>
        <v/>
      </c>
      <c r="AK410" s="32" t="str">
        <f t="shared" si="92"/>
        <v/>
      </c>
      <c r="AL410" s="178" t="str">
        <f t="shared" si="93"/>
        <v/>
      </c>
      <c r="AM410" s="178" t="str">
        <f t="shared" si="87"/>
        <v/>
      </c>
      <c r="AN410" s="178" t="str">
        <f t="shared" si="88"/>
        <v/>
      </c>
    </row>
    <row r="411" spans="1:40">
      <c r="A411" s="1" t="str">
        <f t="shared" si="86"/>
        <v/>
      </c>
      <c r="B411" s="63" t="str">
        <f>IF(E411="","",IF(E411=Trend!$D$5,COUNT($B$3:B410)+1))</f>
        <v/>
      </c>
      <c r="C411" s="63" t="str">
        <f>IF(E411="","",IF(AN411=Deviation!$E$2,COUNT($C$3:C410)+1))</f>
        <v/>
      </c>
      <c r="D411" s="7" t="str">
        <f>IF(E411&lt;&gt;"",SUBTOTAL(3,$E$4:E411),"")</f>
        <v/>
      </c>
      <c r="E411" s="16"/>
      <c r="F411" s="16"/>
      <c r="G411" s="16"/>
      <c r="H411" s="16"/>
      <c r="I411" s="16"/>
      <c r="J411" s="17"/>
      <c r="K411" s="20"/>
      <c r="L411" s="17"/>
      <c r="M411" s="16"/>
      <c r="N411" s="16"/>
      <c r="O411" s="7" t="str">
        <f t="shared" si="94"/>
        <v/>
      </c>
      <c r="P411" s="17"/>
      <c r="Q411" s="17"/>
      <c r="R411" s="8" t="str">
        <f t="shared" si="89"/>
        <v/>
      </c>
      <c r="S411" s="18">
        <v>0.1</v>
      </c>
      <c r="T411" s="8" t="str">
        <f t="shared" si="90"/>
        <v/>
      </c>
      <c r="U411" s="7" t="str">
        <f t="shared" si="91"/>
        <v/>
      </c>
      <c r="V411" s="19"/>
      <c r="W411" s="16"/>
      <c r="X411" s="16"/>
      <c r="Y411" s="16"/>
      <c r="Z411" s="7" t="str">
        <f t="shared" si="82"/>
        <v/>
      </c>
      <c r="AA411" s="20"/>
      <c r="AB411" s="7" t="str">
        <f>IF(AA411="","",DATEDIF(VLOOKUP(N411,List!CK:CL,2,0),VLOOKUP(AA411,List!CK:CL,2,0),$AB$2))</f>
        <v/>
      </c>
      <c r="AC411" s="16"/>
      <c r="AD411" s="16"/>
      <c r="AE411" s="17"/>
      <c r="AF411" s="9" t="str">
        <f t="shared" si="83"/>
        <v/>
      </c>
      <c r="AG411" s="16"/>
      <c r="AH411" s="9" t="str">
        <f t="shared" si="84"/>
        <v/>
      </c>
      <c r="AI411" s="9" t="str">
        <f t="shared" si="85"/>
        <v/>
      </c>
      <c r="AJ411" s="7" t="str">
        <f>IF(E411="","",VLOOKUP(E411,Cover!AF:AG,2,0))</f>
        <v/>
      </c>
      <c r="AK411" s="32" t="str">
        <f t="shared" si="92"/>
        <v/>
      </c>
      <c r="AL411" s="178" t="str">
        <f t="shared" si="93"/>
        <v/>
      </c>
      <c r="AM411" s="178" t="str">
        <f t="shared" si="87"/>
        <v/>
      </c>
      <c r="AN411" s="178" t="str">
        <f t="shared" si="88"/>
        <v/>
      </c>
    </row>
    <row r="412" spans="1:40">
      <c r="A412" s="1" t="str">
        <f t="shared" si="86"/>
        <v/>
      </c>
      <c r="B412" s="63" t="str">
        <f>IF(E412="","",IF(E412=Trend!$D$5,COUNT($B$3:B411)+1))</f>
        <v/>
      </c>
      <c r="C412" s="63" t="str">
        <f>IF(E412="","",IF(AN412=Deviation!$E$2,COUNT($C$3:C411)+1))</f>
        <v/>
      </c>
      <c r="D412" s="7" t="str">
        <f>IF(E412&lt;&gt;"",SUBTOTAL(3,$E$4:E412),"")</f>
        <v/>
      </c>
      <c r="E412" s="16"/>
      <c r="F412" s="16"/>
      <c r="G412" s="16"/>
      <c r="H412" s="16"/>
      <c r="I412" s="16"/>
      <c r="J412" s="17"/>
      <c r="K412" s="20"/>
      <c r="L412" s="17"/>
      <c r="M412" s="16"/>
      <c r="N412" s="16"/>
      <c r="O412" s="7" t="str">
        <f t="shared" si="94"/>
        <v/>
      </c>
      <c r="P412" s="17"/>
      <c r="Q412" s="17"/>
      <c r="R412" s="8" t="str">
        <f t="shared" si="89"/>
        <v/>
      </c>
      <c r="S412" s="18">
        <v>0.1</v>
      </c>
      <c r="T412" s="8" t="str">
        <f t="shared" si="90"/>
        <v/>
      </c>
      <c r="U412" s="7" t="str">
        <f t="shared" si="91"/>
        <v/>
      </c>
      <c r="V412" s="19"/>
      <c r="W412" s="16"/>
      <c r="X412" s="16"/>
      <c r="Y412" s="16"/>
      <c r="Z412" s="7" t="str">
        <f t="shared" si="82"/>
        <v/>
      </c>
      <c r="AA412" s="20"/>
      <c r="AB412" s="7" t="str">
        <f>IF(AA412="","",DATEDIF(VLOOKUP(N412,List!CK:CL,2,0),VLOOKUP(AA412,List!CK:CL,2,0),$AB$2))</f>
        <v/>
      </c>
      <c r="AC412" s="16"/>
      <c r="AD412" s="16"/>
      <c r="AE412" s="17"/>
      <c r="AF412" s="9" t="str">
        <f t="shared" si="83"/>
        <v/>
      </c>
      <c r="AG412" s="16"/>
      <c r="AH412" s="9" t="str">
        <f t="shared" si="84"/>
        <v/>
      </c>
      <c r="AI412" s="9" t="str">
        <f t="shared" si="85"/>
        <v/>
      </c>
      <c r="AJ412" s="7" t="str">
        <f>IF(E412="","",VLOOKUP(E412,Cover!AF:AG,2,0))</f>
        <v/>
      </c>
      <c r="AK412" s="32" t="str">
        <f t="shared" si="92"/>
        <v/>
      </c>
      <c r="AL412" s="178" t="str">
        <f t="shared" si="93"/>
        <v/>
      </c>
      <c r="AM412" s="178" t="str">
        <f t="shared" si="87"/>
        <v/>
      </c>
      <c r="AN412" s="178" t="str">
        <f t="shared" si="88"/>
        <v/>
      </c>
    </row>
    <row r="413" spans="1:40">
      <c r="A413" s="1" t="str">
        <f t="shared" si="86"/>
        <v/>
      </c>
      <c r="B413" s="63" t="str">
        <f>IF(E413="","",IF(E413=Trend!$D$5,COUNT($B$3:B412)+1))</f>
        <v/>
      </c>
      <c r="C413" s="63" t="str">
        <f>IF(E413="","",IF(AN413=Deviation!$E$2,COUNT($C$3:C412)+1))</f>
        <v/>
      </c>
      <c r="D413" s="7" t="str">
        <f>IF(E413&lt;&gt;"",SUBTOTAL(3,$E$4:E413),"")</f>
        <v/>
      </c>
      <c r="E413" s="16"/>
      <c r="F413" s="16"/>
      <c r="G413" s="16"/>
      <c r="H413" s="16"/>
      <c r="I413" s="16"/>
      <c r="J413" s="17"/>
      <c r="K413" s="20"/>
      <c r="L413" s="17"/>
      <c r="M413" s="16"/>
      <c r="N413" s="16"/>
      <c r="O413" s="7" t="str">
        <f t="shared" si="94"/>
        <v/>
      </c>
      <c r="P413" s="17"/>
      <c r="Q413" s="17"/>
      <c r="R413" s="8" t="str">
        <f t="shared" si="89"/>
        <v/>
      </c>
      <c r="S413" s="18">
        <v>0.1</v>
      </c>
      <c r="T413" s="8" t="str">
        <f t="shared" si="90"/>
        <v/>
      </c>
      <c r="U413" s="7" t="str">
        <f t="shared" si="91"/>
        <v/>
      </c>
      <c r="V413" s="19"/>
      <c r="W413" s="16"/>
      <c r="X413" s="16"/>
      <c r="Y413" s="16"/>
      <c r="Z413" s="7" t="str">
        <f t="shared" si="82"/>
        <v/>
      </c>
      <c r="AA413" s="20"/>
      <c r="AB413" s="7" t="str">
        <f>IF(AA413="","",DATEDIF(VLOOKUP(N413,List!CK:CL,2,0),VLOOKUP(AA413,List!CK:CL,2,0),$AB$2))</f>
        <v/>
      </c>
      <c r="AC413" s="16"/>
      <c r="AD413" s="16"/>
      <c r="AE413" s="17"/>
      <c r="AF413" s="9" t="str">
        <f t="shared" si="83"/>
        <v/>
      </c>
      <c r="AG413" s="16"/>
      <c r="AH413" s="9" t="str">
        <f t="shared" si="84"/>
        <v/>
      </c>
      <c r="AI413" s="9" t="str">
        <f t="shared" si="85"/>
        <v/>
      </c>
      <c r="AJ413" s="7" t="str">
        <f>IF(E413="","",VLOOKUP(E413,Cover!AF:AG,2,0))</f>
        <v/>
      </c>
      <c r="AK413" s="32" t="str">
        <f t="shared" si="92"/>
        <v/>
      </c>
      <c r="AL413" s="178" t="str">
        <f t="shared" si="93"/>
        <v/>
      </c>
      <c r="AM413" s="178" t="str">
        <f t="shared" si="87"/>
        <v/>
      </c>
      <c r="AN413" s="178" t="str">
        <f t="shared" si="88"/>
        <v/>
      </c>
    </row>
    <row r="414" spans="1:40">
      <c r="A414" s="1" t="str">
        <f t="shared" si="86"/>
        <v/>
      </c>
      <c r="B414" s="63" t="str">
        <f>IF(E414="","",IF(E414=Trend!$D$5,COUNT($B$3:B413)+1))</f>
        <v/>
      </c>
      <c r="C414" s="63" t="str">
        <f>IF(E414="","",IF(AN414=Deviation!$E$2,COUNT($C$3:C413)+1))</f>
        <v/>
      </c>
      <c r="D414" s="7" t="str">
        <f>IF(E414&lt;&gt;"",SUBTOTAL(3,$E$4:E414),"")</f>
        <v/>
      </c>
      <c r="E414" s="16"/>
      <c r="F414" s="16"/>
      <c r="G414" s="16"/>
      <c r="H414" s="16"/>
      <c r="I414" s="16"/>
      <c r="J414" s="17"/>
      <c r="K414" s="20"/>
      <c r="L414" s="17"/>
      <c r="M414" s="16"/>
      <c r="N414" s="16"/>
      <c r="O414" s="7" t="str">
        <f t="shared" si="94"/>
        <v/>
      </c>
      <c r="P414" s="17"/>
      <c r="Q414" s="17"/>
      <c r="R414" s="8" t="str">
        <f t="shared" si="89"/>
        <v/>
      </c>
      <c r="S414" s="18">
        <v>0.1</v>
      </c>
      <c r="T414" s="8" t="str">
        <f t="shared" si="90"/>
        <v/>
      </c>
      <c r="U414" s="7" t="str">
        <f t="shared" si="91"/>
        <v/>
      </c>
      <c r="V414" s="19"/>
      <c r="W414" s="16"/>
      <c r="X414" s="16"/>
      <c r="Y414" s="16"/>
      <c r="Z414" s="7" t="str">
        <f t="shared" si="82"/>
        <v/>
      </c>
      <c r="AA414" s="20"/>
      <c r="AB414" s="7" t="str">
        <f>IF(AA414="","",DATEDIF(VLOOKUP(N414,List!CK:CL,2,0),VLOOKUP(AA414,List!CK:CL,2,0),$AB$2))</f>
        <v/>
      </c>
      <c r="AC414" s="16"/>
      <c r="AD414" s="16"/>
      <c r="AE414" s="17"/>
      <c r="AF414" s="9" t="str">
        <f t="shared" si="83"/>
        <v/>
      </c>
      <c r="AG414" s="16"/>
      <c r="AH414" s="9" t="str">
        <f t="shared" si="84"/>
        <v/>
      </c>
      <c r="AI414" s="9" t="str">
        <f t="shared" si="85"/>
        <v/>
      </c>
      <c r="AJ414" s="7" t="str">
        <f>IF(E414="","",VLOOKUP(E414,Cover!AF:AG,2,0))</f>
        <v/>
      </c>
      <c r="AK414" s="32" t="str">
        <f t="shared" si="92"/>
        <v/>
      </c>
      <c r="AL414" s="178" t="str">
        <f t="shared" si="93"/>
        <v/>
      </c>
      <c r="AM414" s="178" t="str">
        <f t="shared" si="87"/>
        <v/>
      </c>
      <c r="AN414" s="178" t="str">
        <f t="shared" si="88"/>
        <v/>
      </c>
    </row>
    <row r="415" spans="1:40">
      <c r="A415" s="1" t="str">
        <f t="shared" si="86"/>
        <v/>
      </c>
      <c r="B415" s="63" t="str">
        <f>IF(E415="","",IF(E415=Trend!$D$5,COUNT($B$3:B414)+1))</f>
        <v/>
      </c>
      <c r="C415" s="63" t="str">
        <f>IF(E415="","",IF(AN415=Deviation!$E$2,COUNT($C$3:C414)+1))</f>
        <v/>
      </c>
      <c r="D415" s="7" t="str">
        <f>IF(E415&lt;&gt;"",SUBTOTAL(3,$E$4:E415),"")</f>
        <v/>
      </c>
      <c r="E415" s="16"/>
      <c r="F415" s="16"/>
      <c r="G415" s="16"/>
      <c r="H415" s="16"/>
      <c r="I415" s="16"/>
      <c r="J415" s="17"/>
      <c r="K415" s="20"/>
      <c r="L415" s="17"/>
      <c r="M415" s="16"/>
      <c r="N415" s="16"/>
      <c r="O415" s="7" t="str">
        <f t="shared" si="94"/>
        <v/>
      </c>
      <c r="P415" s="17"/>
      <c r="Q415" s="17"/>
      <c r="R415" s="8" t="str">
        <f t="shared" si="89"/>
        <v/>
      </c>
      <c r="S415" s="18">
        <v>0.1</v>
      </c>
      <c r="T415" s="8" t="str">
        <f t="shared" si="90"/>
        <v/>
      </c>
      <c r="U415" s="7" t="str">
        <f t="shared" si="91"/>
        <v/>
      </c>
      <c r="V415" s="19"/>
      <c r="W415" s="16"/>
      <c r="X415" s="16"/>
      <c r="Y415" s="16"/>
      <c r="Z415" s="7" t="str">
        <f t="shared" si="82"/>
        <v/>
      </c>
      <c r="AA415" s="20"/>
      <c r="AB415" s="7" t="str">
        <f>IF(AA415="","",DATEDIF(VLOOKUP(N415,List!CK:CL,2,0),VLOOKUP(AA415,List!CK:CL,2,0),$AB$2))</f>
        <v/>
      </c>
      <c r="AC415" s="16"/>
      <c r="AD415" s="16"/>
      <c r="AE415" s="17"/>
      <c r="AF415" s="9" t="str">
        <f t="shared" si="83"/>
        <v/>
      </c>
      <c r="AG415" s="16"/>
      <c r="AH415" s="9" t="str">
        <f t="shared" si="84"/>
        <v/>
      </c>
      <c r="AI415" s="9" t="str">
        <f t="shared" si="85"/>
        <v/>
      </c>
      <c r="AJ415" s="7" t="str">
        <f>IF(E415="","",VLOOKUP(E415,Cover!AF:AG,2,0))</f>
        <v/>
      </c>
      <c r="AK415" s="32" t="str">
        <f t="shared" si="92"/>
        <v/>
      </c>
      <c r="AL415" s="178" t="str">
        <f t="shared" si="93"/>
        <v/>
      </c>
      <c r="AM415" s="178" t="str">
        <f t="shared" si="87"/>
        <v/>
      </c>
      <c r="AN415" s="178" t="str">
        <f t="shared" si="88"/>
        <v/>
      </c>
    </row>
    <row r="416" spans="1:40">
      <c r="A416" s="1" t="str">
        <f t="shared" si="86"/>
        <v/>
      </c>
      <c r="B416" s="63" t="str">
        <f>IF(E416="","",IF(E416=Trend!$D$5,COUNT($B$3:B415)+1))</f>
        <v/>
      </c>
      <c r="C416" s="63" t="str">
        <f>IF(E416="","",IF(AN416=Deviation!$E$2,COUNT($C$3:C415)+1))</f>
        <v/>
      </c>
      <c r="D416" s="7" t="str">
        <f>IF(E416&lt;&gt;"",SUBTOTAL(3,$E$4:E416),"")</f>
        <v/>
      </c>
      <c r="E416" s="16"/>
      <c r="F416" s="16"/>
      <c r="G416" s="16"/>
      <c r="H416" s="16"/>
      <c r="I416" s="16"/>
      <c r="J416" s="17"/>
      <c r="K416" s="20"/>
      <c r="L416" s="17"/>
      <c r="M416" s="16"/>
      <c r="N416" s="16"/>
      <c r="O416" s="7" t="str">
        <f t="shared" si="94"/>
        <v/>
      </c>
      <c r="P416" s="17"/>
      <c r="Q416" s="17"/>
      <c r="R416" s="8" t="str">
        <f t="shared" si="89"/>
        <v/>
      </c>
      <c r="S416" s="18">
        <v>0.1</v>
      </c>
      <c r="T416" s="8" t="str">
        <f t="shared" si="90"/>
        <v/>
      </c>
      <c r="U416" s="7" t="str">
        <f t="shared" si="91"/>
        <v/>
      </c>
      <c r="V416" s="19"/>
      <c r="W416" s="16"/>
      <c r="X416" s="16"/>
      <c r="Y416" s="16"/>
      <c r="Z416" s="7" t="str">
        <f t="shared" si="82"/>
        <v/>
      </c>
      <c r="AA416" s="20"/>
      <c r="AB416" s="7" t="str">
        <f>IF(AA416="","",DATEDIF(VLOOKUP(N416,List!CK:CL,2,0),VLOOKUP(AA416,List!CK:CL,2,0),$AB$2))</f>
        <v/>
      </c>
      <c r="AC416" s="16"/>
      <c r="AD416" s="16"/>
      <c r="AE416" s="17"/>
      <c r="AF416" s="9" t="str">
        <f t="shared" si="83"/>
        <v/>
      </c>
      <c r="AG416" s="16"/>
      <c r="AH416" s="9" t="str">
        <f t="shared" si="84"/>
        <v/>
      </c>
      <c r="AI416" s="9" t="str">
        <f t="shared" si="85"/>
        <v/>
      </c>
      <c r="AJ416" s="7" t="str">
        <f>IF(E416="","",VLOOKUP(E416,Cover!AF:AG,2,0))</f>
        <v/>
      </c>
      <c r="AK416" s="32" t="str">
        <f t="shared" si="92"/>
        <v/>
      </c>
      <c r="AL416" s="178" t="str">
        <f t="shared" si="93"/>
        <v/>
      </c>
      <c r="AM416" s="178" t="str">
        <f t="shared" si="87"/>
        <v/>
      </c>
      <c r="AN416" s="178" t="str">
        <f t="shared" si="88"/>
        <v/>
      </c>
    </row>
    <row r="417" spans="1:40">
      <c r="A417" s="1" t="str">
        <f t="shared" si="86"/>
        <v/>
      </c>
      <c r="B417" s="63" t="str">
        <f>IF(E417="","",IF(E417=Trend!$D$5,COUNT($B$3:B416)+1))</f>
        <v/>
      </c>
      <c r="C417" s="63" t="str">
        <f>IF(E417="","",IF(AN417=Deviation!$E$2,COUNT($C$3:C416)+1))</f>
        <v/>
      </c>
      <c r="D417" s="7" t="str">
        <f>IF(E417&lt;&gt;"",SUBTOTAL(3,$E$4:E417),"")</f>
        <v/>
      </c>
      <c r="E417" s="16"/>
      <c r="F417" s="16"/>
      <c r="G417" s="16"/>
      <c r="H417" s="16"/>
      <c r="I417" s="16"/>
      <c r="J417" s="17"/>
      <c r="K417" s="20"/>
      <c r="L417" s="17"/>
      <c r="M417" s="16"/>
      <c r="N417" s="16"/>
      <c r="O417" s="7" t="str">
        <f t="shared" si="94"/>
        <v/>
      </c>
      <c r="P417" s="17"/>
      <c r="Q417" s="17"/>
      <c r="R417" s="8" t="str">
        <f t="shared" si="89"/>
        <v/>
      </c>
      <c r="S417" s="18">
        <v>0.1</v>
      </c>
      <c r="T417" s="8" t="str">
        <f t="shared" si="90"/>
        <v/>
      </c>
      <c r="U417" s="7" t="str">
        <f t="shared" si="91"/>
        <v/>
      </c>
      <c r="V417" s="19"/>
      <c r="W417" s="16"/>
      <c r="X417" s="16"/>
      <c r="Y417" s="16"/>
      <c r="Z417" s="7" t="str">
        <f t="shared" si="82"/>
        <v/>
      </c>
      <c r="AA417" s="20"/>
      <c r="AB417" s="7" t="str">
        <f>IF(AA417="","",DATEDIF(VLOOKUP(N417,List!CK:CL,2,0),VLOOKUP(AA417,List!CK:CL,2,0),$AB$2))</f>
        <v/>
      </c>
      <c r="AC417" s="16"/>
      <c r="AD417" s="16"/>
      <c r="AE417" s="17"/>
      <c r="AF417" s="9" t="str">
        <f t="shared" si="83"/>
        <v/>
      </c>
      <c r="AG417" s="16"/>
      <c r="AH417" s="9" t="str">
        <f t="shared" si="84"/>
        <v/>
      </c>
      <c r="AI417" s="9" t="str">
        <f t="shared" si="85"/>
        <v/>
      </c>
      <c r="AJ417" s="7" t="str">
        <f>IF(E417="","",VLOOKUP(E417,Cover!AF:AG,2,0))</f>
        <v/>
      </c>
      <c r="AK417" s="32" t="str">
        <f t="shared" si="92"/>
        <v/>
      </c>
      <c r="AL417" s="178" t="str">
        <f t="shared" si="93"/>
        <v/>
      </c>
      <c r="AM417" s="178" t="str">
        <f t="shared" si="87"/>
        <v/>
      </c>
      <c r="AN417" s="178" t="str">
        <f t="shared" si="88"/>
        <v/>
      </c>
    </row>
    <row r="418" spans="1:40">
      <c r="A418" s="1" t="str">
        <f t="shared" si="86"/>
        <v/>
      </c>
      <c r="B418" s="63" t="str">
        <f>IF(E418="","",IF(E418=Trend!$D$5,COUNT($B$3:B417)+1))</f>
        <v/>
      </c>
      <c r="C418" s="63" t="str">
        <f>IF(E418="","",IF(AN418=Deviation!$E$2,COUNT($C$3:C417)+1))</f>
        <v/>
      </c>
      <c r="D418" s="7" t="str">
        <f>IF(E418&lt;&gt;"",SUBTOTAL(3,$E$4:E418),"")</f>
        <v/>
      </c>
      <c r="E418" s="16"/>
      <c r="F418" s="16"/>
      <c r="G418" s="16"/>
      <c r="H418" s="16"/>
      <c r="I418" s="16"/>
      <c r="J418" s="17"/>
      <c r="K418" s="20"/>
      <c r="L418" s="17"/>
      <c r="M418" s="16"/>
      <c r="N418" s="16"/>
      <c r="O418" s="7" t="str">
        <f t="shared" si="94"/>
        <v/>
      </c>
      <c r="P418" s="17"/>
      <c r="Q418" s="17"/>
      <c r="R418" s="8" t="str">
        <f t="shared" si="89"/>
        <v/>
      </c>
      <c r="S418" s="18">
        <v>0.1</v>
      </c>
      <c r="T418" s="8" t="str">
        <f t="shared" si="90"/>
        <v/>
      </c>
      <c r="U418" s="7" t="str">
        <f t="shared" si="91"/>
        <v/>
      </c>
      <c r="V418" s="19"/>
      <c r="W418" s="16"/>
      <c r="X418" s="16"/>
      <c r="Y418" s="16"/>
      <c r="Z418" s="7" t="str">
        <f t="shared" si="82"/>
        <v/>
      </c>
      <c r="AA418" s="20"/>
      <c r="AB418" s="7" t="str">
        <f>IF(AA418="","",DATEDIF(VLOOKUP(N418,List!CK:CL,2,0),VLOOKUP(AA418,List!CK:CL,2,0),$AB$2))</f>
        <v/>
      </c>
      <c r="AC418" s="16"/>
      <c r="AD418" s="16"/>
      <c r="AE418" s="17"/>
      <c r="AF418" s="9" t="str">
        <f t="shared" si="83"/>
        <v/>
      </c>
      <c r="AG418" s="16"/>
      <c r="AH418" s="9" t="str">
        <f t="shared" si="84"/>
        <v/>
      </c>
      <c r="AI418" s="9" t="str">
        <f t="shared" si="85"/>
        <v/>
      </c>
      <c r="AJ418" s="7" t="str">
        <f>IF(E418="","",VLOOKUP(E418,Cover!AF:AG,2,0))</f>
        <v/>
      </c>
      <c r="AK418" s="32" t="str">
        <f t="shared" si="92"/>
        <v/>
      </c>
      <c r="AL418" s="178" t="str">
        <f t="shared" si="93"/>
        <v/>
      </c>
      <c r="AM418" s="178" t="str">
        <f t="shared" si="87"/>
        <v/>
      </c>
      <c r="AN418" s="178" t="str">
        <f t="shared" si="88"/>
        <v/>
      </c>
    </row>
    <row r="419" spans="1:40">
      <c r="A419" s="1" t="str">
        <f t="shared" si="86"/>
        <v/>
      </c>
      <c r="B419" s="63" t="str">
        <f>IF(E419="","",IF(E419=Trend!$D$5,COUNT($B$3:B418)+1))</f>
        <v/>
      </c>
      <c r="C419" s="63" t="str">
        <f>IF(E419="","",IF(AN419=Deviation!$E$2,COUNT($C$3:C418)+1))</f>
        <v/>
      </c>
      <c r="D419" s="7" t="str">
        <f>IF(E419&lt;&gt;"",SUBTOTAL(3,$E$4:E419),"")</f>
        <v/>
      </c>
      <c r="E419" s="16"/>
      <c r="F419" s="16"/>
      <c r="G419" s="16"/>
      <c r="H419" s="16"/>
      <c r="I419" s="16"/>
      <c r="J419" s="17"/>
      <c r="K419" s="20"/>
      <c r="L419" s="17"/>
      <c r="M419" s="16"/>
      <c r="N419" s="16"/>
      <c r="O419" s="7" t="str">
        <f t="shared" si="94"/>
        <v/>
      </c>
      <c r="P419" s="17"/>
      <c r="Q419" s="17"/>
      <c r="R419" s="8" t="str">
        <f t="shared" si="89"/>
        <v/>
      </c>
      <c r="S419" s="18">
        <v>0.1</v>
      </c>
      <c r="T419" s="8" t="str">
        <f t="shared" si="90"/>
        <v/>
      </c>
      <c r="U419" s="7" t="str">
        <f t="shared" si="91"/>
        <v/>
      </c>
      <c r="V419" s="19"/>
      <c r="W419" s="16"/>
      <c r="X419" s="16"/>
      <c r="Y419" s="16"/>
      <c r="Z419" s="7" t="str">
        <f t="shared" si="82"/>
        <v/>
      </c>
      <c r="AA419" s="20"/>
      <c r="AB419" s="7" t="str">
        <f>IF(AA419="","",DATEDIF(VLOOKUP(N419,List!CK:CL,2,0),VLOOKUP(AA419,List!CK:CL,2,0),$AB$2))</f>
        <v/>
      </c>
      <c r="AC419" s="16"/>
      <c r="AD419" s="16"/>
      <c r="AE419" s="17"/>
      <c r="AF419" s="9" t="str">
        <f t="shared" si="83"/>
        <v/>
      </c>
      <c r="AG419" s="16"/>
      <c r="AH419" s="9" t="str">
        <f t="shared" si="84"/>
        <v/>
      </c>
      <c r="AI419" s="9" t="str">
        <f t="shared" si="85"/>
        <v/>
      </c>
      <c r="AJ419" s="7" t="str">
        <f>IF(E419="","",VLOOKUP(E419,Cover!AF:AG,2,0))</f>
        <v/>
      </c>
      <c r="AK419" s="32" t="str">
        <f t="shared" si="92"/>
        <v/>
      </c>
      <c r="AL419" s="178" t="str">
        <f t="shared" si="93"/>
        <v/>
      </c>
      <c r="AM419" s="178" t="str">
        <f t="shared" si="87"/>
        <v/>
      </c>
      <c r="AN419" s="178" t="str">
        <f t="shared" si="88"/>
        <v/>
      </c>
    </row>
    <row r="420" spans="1:40">
      <c r="A420" s="1" t="str">
        <f t="shared" si="86"/>
        <v/>
      </c>
      <c r="B420" s="63" t="str">
        <f>IF(E420="","",IF(E420=Trend!$D$5,COUNT($B$3:B419)+1))</f>
        <v/>
      </c>
      <c r="C420" s="63" t="str">
        <f>IF(E420="","",IF(AN420=Deviation!$E$2,COUNT($C$3:C419)+1))</f>
        <v/>
      </c>
      <c r="D420" s="7" t="str">
        <f>IF(E420&lt;&gt;"",SUBTOTAL(3,$E$4:E420),"")</f>
        <v/>
      </c>
      <c r="E420" s="16"/>
      <c r="F420" s="16"/>
      <c r="G420" s="16"/>
      <c r="H420" s="16"/>
      <c r="I420" s="16"/>
      <c r="J420" s="17"/>
      <c r="K420" s="20"/>
      <c r="L420" s="17"/>
      <c r="M420" s="16"/>
      <c r="N420" s="16"/>
      <c r="O420" s="7" t="str">
        <f t="shared" si="94"/>
        <v/>
      </c>
      <c r="P420" s="17"/>
      <c r="Q420" s="17"/>
      <c r="R420" s="8" t="str">
        <f t="shared" si="89"/>
        <v/>
      </c>
      <c r="S420" s="18">
        <v>0.1</v>
      </c>
      <c r="T420" s="8" t="str">
        <f t="shared" si="90"/>
        <v/>
      </c>
      <c r="U420" s="7" t="str">
        <f t="shared" si="91"/>
        <v/>
      </c>
      <c r="V420" s="19"/>
      <c r="W420" s="16"/>
      <c r="X420" s="16"/>
      <c r="Y420" s="16"/>
      <c r="Z420" s="7" t="str">
        <f t="shared" si="82"/>
        <v/>
      </c>
      <c r="AA420" s="20"/>
      <c r="AB420" s="7" t="str">
        <f>IF(AA420="","",DATEDIF(VLOOKUP(N420,List!CK:CL,2,0),VLOOKUP(AA420,List!CK:CL,2,0),$AB$2))</f>
        <v/>
      </c>
      <c r="AC420" s="16"/>
      <c r="AD420" s="16"/>
      <c r="AE420" s="17"/>
      <c r="AF420" s="9" t="str">
        <f t="shared" si="83"/>
        <v/>
      </c>
      <c r="AG420" s="16"/>
      <c r="AH420" s="9" t="str">
        <f t="shared" si="84"/>
        <v/>
      </c>
      <c r="AI420" s="9" t="str">
        <f t="shared" si="85"/>
        <v/>
      </c>
      <c r="AJ420" s="7" t="str">
        <f>IF(E420="","",VLOOKUP(E420,Cover!AF:AG,2,0))</f>
        <v/>
      </c>
      <c r="AK420" s="32" t="str">
        <f t="shared" si="92"/>
        <v/>
      </c>
      <c r="AL420" s="178" t="str">
        <f t="shared" si="93"/>
        <v/>
      </c>
      <c r="AM420" s="178" t="str">
        <f t="shared" si="87"/>
        <v/>
      </c>
      <c r="AN420" s="178" t="str">
        <f t="shared" si="88"/>
        <v/>
      </c>
    </row>
    <row r="421" spans="1:40">
      <c r="A421" s="1" t="str">
        <f t="shared" si="86"/>
        <v/>
      </c>
      <c r="B421" s="63" t="str">
        <f>IF(E421="","",IF(E421=Trend!$D$5,COUNT($B$3:B420)+1))</f>
        <v/>
      </c>
      <c r="C421" s="63" t="str">
        <f>IF(E421="","",IF(AN421=Deviation!$E$2,COUNT($C$3:C420)+1))</f>
        <v/>
      </c>
      <c r="D421" s="7" t="str">
        <f>IF(E421&lt;&gt;"",SUBTOTAL(3,$E$4:E421),"")</f>
        <v/>
      </c>
      <c r="E421" s="16"/>
      <c r="F421" s="16"/>
      <c r="G421" s="16"/>
      <c r="H421" s="16"/>
      <c r="I421" s="16"/>
      <c r="J421" s="17"/>
      <c r="K421" s="20"/>
      <c r="L421" s="17"/>
      <c r="M421" s="16"/>
      <c r="N421" s="16"/>
      <c r="O421" s="7" t="str">
        <f t="shared" si="94"/>
        <v/>
      </c>
      <c r="P421" s="17"/>
      <c r="Q421" s="17"/>
      <c r="R421" s="8" t="str">
        <f t="shared" si="89"/>
        <v/>
      </c>
      <c r="S421" s="18">
        <v>0.1</v>
      </c>
      <c r="T421" s="8" t="str">
        <f t="shared" si="90"/>
        <v/>
      </c>
      <c r="U421" s="7" t="str">
        <f t="shared" si="91"/>
        <v/>
      </c>
      <c r="V421" s="19"/>
      <c r="W421" s="16"/>
      <c r="X421" s="16"/>
      <c r="Y421" s="16"/>
      <c r="Z421" s="7" t="str">
        <f t="shared" si="82"/>
        <v/>
      </c>
      <c r="AA421" s="20"/>
      <c r="AB421" s="7" t="str">
        <f>IF(AA421="","",DATEDIF(VLOOKUP(N421,List!CK:CL,2,0),VLOOKUP(AA421,List!CK:CL,2,0),$AB$2))</f>
        <v/>
      </c>
      <c r="AC421" s="16"/>
      <c r="AD421" s="16"/>
      <c r="AE421" s="17"/>
      <c r="AF421" s="9" t="str">
        <f t="shared" si="83"/>
        <v/>
      </c>
      <c r="AG421" s="16"/>
      <c r="AH421" s="9" t="str">
        <f t="shared" si="84"/>
        <v/>
      </c>
      <c r="AI421" s="9" t="str">
        <f t="shared" si="85"/>
        <v/>
      </c>
      <c r="AJ421" s="7" t="str">
        <f>IF(E421="","",VLOOKUP(E421,Cover!AF:AG,2,0))</f>
        <v/>
      </c>
      <c r="AK421" s="32" t="str">
        <f t="shared" si="92"/>
        <v/>
      </c>
      <c r="AL421" s="178" t="str">
        <f t="shared" si="93"/>
        <v/>
      </c>
      <c r="AM421" s="178" t="str">
        <f t="shared" si="87"/>
        <v/>
      </c>
      <c r="AN421" s="178" t="str">
        <f t="shared" si="88"/>
        <v/>
      </c>
    </row>
    <row r="422" spans="1:40">
      <c r="A422" s="1" t="str">
        <f t="shared" si="86"/>
        <v/>
      </c>
      <c r="B422" s="63" t="str">
        <f>IF(E422="","",IF(E422=Trend!$D$5,COUNT($B$3:B421)+1))</f>
        <v/>
      </c>
      <c r="C422" s="63" t="str">
        <f>IF(E422="","",IF(AN422=Deviation!$E$2,COUNT($C$3:C421)+1))</f>
        <v/>
      </c>
      <c r="D422" s="7" t="str">
        <f>IF(E422&lt;&gt;"",SUBTOTAL(3,$E$4:E422),"")</f>
        <v/>
      </c>
      <c r="E422" s="16"/>
      <c r="F422" s="16"/>
      <c r="G422" s="16"/>
      <c r="H422" s="16"/>
      <c r="I422" s="16"/>
      <c r="J422" s="17"/>
      <c r="K422" s="20"/>
      <c r="L422" s="17"/>
      <c r="M422" s="16"/>
      <c r="N422" s="16"/>
      <c r="O422" s="7" t="str">
        <f t="shared" si="94"/>
        <v/>
      </c>
      <c r="P422" s="17"/>
      <c r="Q422" s="17"/>
      <c r="R422" s="8" t="str">
        <f t="shared" si="89"/>
        <v/>
      </c>
      <c r="S422" s="18">
        <v>0.1</v>
      </c>
      <c r="T422" s="8" t="str">
        <f t="shared" si="90"/>
        <v/>
      </c>
      <c r="U422" s="7" t="str">
        <f t="shared" si="91"/>
        <v/>
      </c>
      <c r="V422" s="19"/>
      <c r="W422" s="16"/>
      <c r="X422" s="16"/>
      <c r="Y422" s="16"/>
      <c r="Z422" s="7" t="str">
        <f t="shared" si="82"/>
        <v/>
      </c>
      <c r="AA422" s="20"/>
      <c r="AB422" s="7" t="str">
        <f>IF(AA422="","",DATEDIF(VLOOKUP(N422,List!CK:CL,2,0),VLOOKUP(AA422,List!CK:CL,2,0),$AB$2))</f>
        <v/>
      </c>
      <c r="AC422" s="16"/>
      <c r="AD422" s="16"/>
      <c r="AE422" s="17"/>
      <c r="AF422" s="9" t="str">
        <f t="shared" si="83"/>
        <v/>
      </c>
      <c r="AG422" s="16"/>
      <c r="AH422" s="9" t="str">
        <f t="shared" si="84"/>
        <v/>
      </c>
      <c r="AI422" s="9" t="str">
        <f t="shared" si="85"/>
        <v/>
      </c>
      <c r="AJ422" s="7" t="str">
        <f>IF(E422="","",VLOOKUP(E422,Cover!AF:AG,2,0))</f>
        <v/>
      </c>
      <c r="AK422" s="32" t="str">
        <f t="shared" si="92"/>
        <v/>
      </c>
      <c r="AL422" s="178" t="str">
        <f t="shared" si="93"/>
        <v/>
      </c>
      <c r="AM422" s="178" t="str">
        <f t="shared" si="87"/>
        <v/>
      </c>
      <c r="AN422" s="178" t="str">
        <f t="shared" si="88"/>
        <v/>
      </c>
    </row>
    <row r="423" spans="1:40">
      <c r="A423" s="1" t="str">
        <f t="shared" si="86"/>
        <v/>
      </c>
      <c r="B423" s="63" t="str">
        <f>IF(E423="","",IF(E423=Trend!$D$5,COUNT($B$3:B422)+1))</f>
        <v/>
      </c>
      <c r="C423" s="63" t="str">
        <f>IF(E423="","",IF(AN423=Deviation!$E$2,COUNT($C$3:C422)+1))</f>
        <v/>
      </c>
      <c r="D423" s="7" t="str">
        <f>IF(E423&lt;&gt;"",SUBTOTAL(3,$E$4:E423),"")</f>
        <v/>
      </c>
      <c r="E423" s="16"/>
      <c r="F423" s="16"/>
      <c r="G423" s="16"/>
      <c r="H423" s="16"/>
      <c r="I423" s="16"/>
      <c r="J423" s="17"/>
      <c r="K423" s="20"/>
      <c r="L423" s="17"/>
      <c r="M423" s="16"/>
      <c r="N423" s="16"/>
      <c r="O423" s="7" t="str">
        <f t="shared" si="94"/>
        <v/>
      </c>
      <c r="P423" s="17"/>
      <c r="Q423" s="17"/>
      <c r="R423" s="8" t="str">
        <f t="shared" si="89"/>
        <v/>
      </c>
      <c r="S423" s="18">
        <v>0.1</v>
      </c>
      <c r="T423" s="8" t="str">
        <f t="shared" si="90"/>
        <v/>
      </c>
      <c r="U423" s="7" t="str">
        <f t="shared" si="91"/>
        <v/>
      </c>
      <c r="V423" s="19"/>
      <c r="W423" s="16"/>
      <c r="X423" s="16"/>
      <c r="Y423" s="16"/>
      <c r="Z423" s="7" t="str">
        <f t="shared" si="82"/>
        <v/>
      </c>
      <c r="AA423" s="20"/>
      <c r="AB423" s="7" t="str">
        <f>IF(AA423="","",DATEDIF(VLOOKUP(N423,List!CK:CL,2,0),VLOOKUP(AA423,List!CK:CL,2,0),$AB$2))</f>
        <v/>
      </c>
      <c r="AC423" s="16"/>
      <c r="AD423" s="16"/>
      <c r="AE423" s="17"/>
      <c r="AF423" s="9" t="str">
        <f t="shared" si="83"/>
        <v/>
      </c>
      <c r="AG423" s="16"/>
      <c r="AH423" s="9" t="str">
        <f t="shared" si="84"/>
        <v/>
      </c>
      <c r="AI423" s="9" t="str">
        <f t="shared" si="85"/>
        <v/>
      </c>
      <c r="AJ423" s="7" t="str">
        <f>IF(E423="","",VLOOKUP(E423,Cover!AF:AG,2,0))</f>
        <v/>
      </c>
      <c r="AK423" s="32" t="str">
        <f t="shared" si="92"/>
        <v/>
      </c>
      <c r="AL423" s="178" t="str">
        <f t="shared" si="93"/>
        <v/>
      </c>
      <c r="AM423" s="178" t="str">
        <f t="shared" si="87"/>
        <v/>
      </c>
      <c r="AN423" s="178" t="str">
        <f t="shared" si="88"/>
        <v/>
      </c>
    </row>
    <row r="424" spans="1:40">
      <c r="A424" s="1" t="str">
        <f t="shared" si="86"/>
        <v/>
      </c>
      <c r="B424" s="63" t="str">
        <f>IF(E424="","",IF(E424=Trend!$D$5,COUNT($B$3:B423)+1))</f>
        <v/>
      </c>
      <c r="C424" s="63" t="str">
        <f>IF(E424="","",IF(AN424=Deviation!$E$2,COUNT($C$3:C423)+1))</f>
        <v/>
      </c>
      <c r="D424" s="7" t="str">
        <f>IF(E424&lt;&gt;"",SUBTOTAL(3,$E$4:E424),"")</f>
        <v/>
      </c>
      <c r="E424" s="16"/>
      <c r="F424" s="16"/>
      <c r="G424" s="16"/>
      <c r="H424" s="16"/>
      <c r="I424" s="16"/>
      <c r="J424" s="17"/>
      <c r="K424" s="20"/>
      <c r="L424" s="17"/>
      <c r="M424" s="16"/>
      <c r="N424" s="16"/>
      <c r="O424" s="7" t="str">
        <f t="shared" si="94"/>
        <v/>
      </c>
      <c r="P424" s="17"/>
      <c r="Q424" s="17"/>
      <c r="R424" s="8" t="str">
        <f t="shared" si="89"/>
        <v/>
      </c>
      <c r="S424" s="18">
        <v>0.1</v>
      </c>
      <c r="T424" s="8" t="str">
        <f t="shared" si="90"/>
        <v/>
      </c>
      <c r="U424" s="7" t="str">
        <f t="shared" si="91"/>
        <v/>
      </c>
      <c r="V424" s="19"/>
      <c r="W424" s="16"/>
      <c r="X424" s="16"/>
      <c r="Y424" s="16"/>
      <c r="Z424" s="7" t="str">
        <f t="shared" si="82"/>
        <v/>
      </c>
      <c r="AA424" s="20"/>
      <c r="AB424" s="7" t="str">
        <f>IF(AA424="","",DATEDIF(VLOOKUP(N424,List!CK:CL,2,0),VLOOKUP(AA424,List!CK:CL,2,0),$AB$2))</f>
        <v/>
      </c>
      <c r="AC424" s="16"/>
      <c r="AD424" s="16"/>
      <c r="AE424" s="17"/>
      <c r="AF424" s="9" t="str">
        <f t="shared" si="83"/>
        <v/>
      </c>
      <c r="AG424" s="16"/>
      <c r="AH424" s="9" t="str">
        <f t="shared" si="84"/>
        <v/>
      </c>
      <c r="AI424" s="9" t="str">
        <f t="shared" si="85"/>
        <v/>
      </c>
      <c r="AJ424" s="7" t="str">
        <f>IF(E424="","",VLOOKUP(E424,Cover!AF:AG,2,0))</f>
        <v/>
      </c>
      <c r="AK424" s="32" t="str">
        <f t="shared" si="92"/>
        <v/>
      </c>
      <c r="AL424" s="178" t="str">
        <f t="shared" si="93"/>
        <v/>
      </c>
      <c r="AM424" s="178" t="str">
        <f t="shared" si="87"/>
        <v/>
      </c>
      <c r="AN424" s="178" t="str">
        <f t="shared" si="88"/>
        <v/>
      </c>
    </row>
    <row r="425" spans="1:40">
      <c r="A425" s="1" t="str">
        <f t="shared" si="86"/>
        <v/>
      </c>
      <c r="B425" s="63" t="str">
        <f>IF(E425="","",IF(E425=Trend!$D$5,COUNT($B$3:B424)+1))</f>
        <v/>
      </c>
      <c r="C425" s="63" t="str">
        <f>IF(E425="","",IF(AN425=Deviation!$E$2,COUNT($C$3:C424)+1))</f>
        <v/>
      </c>
      <c r="D425" s="7" t="str">
        <f>IF(E425&lt;&gt;"",SUBTOTAL(3,$E$4:E425),"")</f>
        <v/>
      </c>
      <c r="E425" s="16"/>
      <c r="F425" s="16"/>
      <c r="G425" s="16"/>
      <c r="H425" s="16"/>
      <c r="I425" s="16"/>
      <c r="J425" s="17"/>
      <c r="K425" s="20"/>
      <c r="L425" s="17"/>
      <c r="M425" s="16"/>
      <c r="N425" s="16"/>
      <c r="O425" s="7" t="str">
        <f t="shared" si="94"/>
        <v/>
      </c>
      <c r="P425" s="17"/>
      <c r="Q425" s="17"/>
      <c r="R425" s="8" t="str">
        <f t="shared" si="89"/>
        <v/>
      </c>
      <c r="S425" s="18">
        <v>0.1</v>
      </c>
      <c r="T425" s="8" t="str">
        <f t="shared" si="90"/>
        <v/>
      </c>
      <c r="U425" s="7" t="str">
        <f t="shared" si="91"/>
        <v/>
      </c>
      <c r="V425" s="19"/>
      <c r="W425" s="16"/>
      <c r="X425" s="16"/>
      <c r="Y425" s="16"/>
      <c r="Z425" s="7" t="str">
        <f t="shared" si="82"/>
        <v/>
      </c>
      <c r="AA425" s="20"/>
      <c r="AB425" s="7" t="str">
        <f>IF(AA425="","",DATEDIF(VLOOKUP(N425,List!CK:CL,2,0),VLOOKUP(AA425,List!CK:CL,2,0),$AB$2))</f>
        <v/>
      </c>
      <c r="AC425" s="16"/>
      <c r="AD425" s="16"/>
      <c r="AE425" s="17"/>
      <c r="AF425" s="9" t="str">
        <f t="shared" si="83"/>
        <v/>
      </c>
      <c r="AG425" s="16"/>
      <c r="AH425" s="9" t="str">
        <f t="shared" si="84"/>
        <v/>
      </c>
      <c r="AI425" s="9" t="str">
        <f t="shared" si="85"/>
        <v/>
      </c>
      <c r="AJ425" s="7" t="str">
        <f>IF(E425="","",VLOOKUP(E425,Cover!AF:AG,2,0))</f>
        <v/>
      </c>
      <c r="AK425" s="32" t="str">
        <f t="shared" si="92"/>
        <v/>
      </c>
      <c r="AL425" s="178" t="str">
        <f t="shared" si="93"/>
        <v/>
      </c>
      <c r="AM425" s="178" t="str">
        <f t="shared" si="87"/>
        <v/>
      </c>
      <c r="AN425" s="178" t="str">
        <f t="shared" si="88"/>
        <v/>
      </c>
    </row>
    <row r="426" spans="1:40">
      <c r="A426" s="1" t="str">
        <f t="shared" si="86"/>
        <v/>
      </c>
      <c r="B426" s="63" t="str">
        <f>IF(E426="","",IF(E426=Trend!$D$5,COUNT($B$3:B425)+1))</f>
        <v/>
      </c>
      <c r="C426" s="63" t="str">
        <f>IF(E426="","",IF(AN426=Deviation!$E$2,COUNT($C$3:C425)+1))</f>
        <v/>
      </c>
      <c r="D426" s="7" t="str">
        <f>IF(E426&lt;&gt;"",SUBTOTAL(3,$E$4:E426),"")</f>
        <v/>
      </c>
      <c r="E426" s="16"/>
      <c r="F426" s="16"/>
      <c r="G426" s="16"/>
      <c r="H426" s="16"/>
      <c r="I426" s="16"/>
      <c r="J426" s="17"/>
      <c r="K426" s="20"/>
      <c r="L426" s="17"/>
      <c r="M426" s="16"/>
      <c r="N426" s="16"/>
      <c r="O426" s="7" t="str">
        <f t="shared" si="94"/>
        <v/>
      </c>
      <c r="P426" s="17"/>
      <c r="Q426" s="17"/>
      <c r="R426" s="8" t="str">
        <f t="shared" si="89"/>
        <v/>
      </c>
      <c r="S426" s="18">
        <v>0.1</v>
      </c>
      <c r="T426" s="8" t="str">
        <f t="shared" si="90"/>
        <v/>
      </c>
      <c r="U426" s="7" t="str">
        <f t="shared" si="91"/>
        <v/>
      </c>
      <c r="V426" s="19"/>
      <c r="W426" s="16"/>
      <c r="X426" s="16"/>
      <c r="Y426" s="16"/>
      <c r="Z426" s="7" t="str">
        <f t="shared" si="82"/>
        <v/>
      </c>
      <c r="AA426" s="20"/>
      <c r="AB426" s="7" t="str">
        <f>IF(AA426="","",DATEDIF(VLOOKUP(N426,List!CK:CL,2,0),VLOOKUP(AA426,List!CK:CL,2,0),$AB$2))</f>
        <v/>
      </c>
      <c r="AC426" s="16"/>
      <c r="AD426" s="16"/>
      <c r="AE426" s="17"/>
      <c r="AF426" s="9" t="str">
        <f t="shared" si="83"/>
        <v/>
      </c>
      <c r="AG426" s="16"/>
      <c r="AH426" s="9" t="str">
        <f t="shared" si="84"/>
        <v/>
      </c>
      <c r="AI426" s="9" t="str">
        <f t="shared" si="85"/>
        <v/>
      </c>
      <c r="AJ426" s="7" t="str">
        <f>IF(E426="","",VLOOKUP(E426,Cover!AF:AG,2,0))</f>
        <v/>
      </c>
      <c r="AK426" s="32" t="str">
        <f t="shared" si="92"/>
        <v/>
      </c>
      <c r="AL426" s="178" t="str">
        <f t="shared" si="93"/>
        <v/>
      </c>
      <c r="AM426" s="178" t="str">
        <f t="shared" si="87"/>
        <v/>
      </c>
      <c r="AN426" s="178" t="str">
        <f t="shared" si="88"/>
        <v/>
      </c>
    </row>
    <row r="427" spans="1:40">
      <c r="A427" s="1" t="str">
        <f t="shared" si="86"/>
        <v/>
      </c>
      <c r="B427" s="63" t="str">
        <f>IF(E427="","",IF(E427=Trend!$D$5,COUNT($B$3:B426)+1))</f>
        <v/>
      </c>
      <c r="C427" s="63" t="str">
        <f>IF(E427="","",IF(AN427=Deviation!$E$2,COUNT($C$3:C426)+1))</f>
        <v/>
      </c>
      <c r="D427" s="7" t="str">
        <f>IF(E427&lt;&gt;"",SUBTOTAL(3,$E$4:E427),"")</f>
        <v/>
      </c>
      <c r="E427" s="16"/>
      <c r="F427" s="16"/>
      <c r="G427" s="16"/>
      <c r="H427" s="16"/>
      <c r="I427" s="16"/>
      <c r="J427" s="17"/>
      <c r="K427" s="20"/>
      <c r="L427" s="17"/>
      <c r="M427" s="16"/>
      <c r="N427" s="16"/>
      <c r="O427" s="7" t="str">
        <f t="shared" si="94"/>
        <v/>
      </c>
      <c r="P427" s="17"/>
      <c r="Q427" s="17"/>
      <c r="R427" s="8" t="str">
        <f t="shared" si="89"/>
        <v/>
      </c>
      <c r="S427" s="18">
        <v>0.1</v>
      </c>
      <c r="T427" s="8" t="str">
        <f t="shared" si="90"/>
        <v/>
      </c>
      <c r="U427" s="7" t="str">
        <f t="shared" si="91"/>
        <v/>
      </c>
      <c r="V427" s="19"/>
      <c r="W427" s="16"/>
      <c r="X427" s="16"/>
      <c r="Y427" s="16"/>
      <c r="Z427" s="7" t="str">
        <f t="shared" si="82"/>
        <v/>
      </c>
      <c r="AA427" s="20"/>
      <c r="AB427" s="7" t="str">
        <f>IF(AA427="","",DATEDIF(VLOOKUP(N427,List!CK:CL,2,0),VLOOKUP(AA427,List!CK:CL,2,0),$AB$2))</f>
        <v/>
      </c>
      <c r="AC427" s="16"/>
      <c r="AD427" s="16"/>
      <c r="AE427" s="17"/>
      <c r="AF427" s="9" t="str">
        <f t="shared" si="83"/>
        <v/>
      </c>
      <c r="AG427" s="16"/>
      <c r="AH427" s="9" t="str">
        <f t="shared" si="84"/>
        <v/>
      </c>
      <c r="AI427" s="9" t="str">
        <f t="shared" si="85"/>
        <v/>
      </c>
      <c r="AJ427" s="7" t="str">
        <f>IF(E427="","",VLOOKUP(E427,Cover!AF:AG,2,0))</f>
        <v/>
      </c>
      <c r="AK427" s="32" t="str">
        <f t="shared" si="92"/>
        <v/>
      </c>
      <c r="AL427" s="178" t="str">
        <f t="shared" si="93"/>
        <v/>
      </c>
      <c r="AM427" s="178" t="str">
        <f t="shared" si="87"/>
        <v/>
      </c>
      <c r="AN427" s="178" t="str">
        <f t="shared" si="88"/>
        <v/>
      </c>
    </row>
    <row r="428" spans="1:40">
      <c r="A428" s="1" t="str">
        <f t="shared" si="86"/>
        <v/>
      </c>
      <c r="B428" s="63" t="str">
        <f>IF(E428="","",IF(E428=Trend!$D$5,COUNT($B$3:B427)+1))</f>
        <v/>
      </c>
      <c r="C428" s="63" t="str">
        <f>IF(E428="","",IF(AN428=Deviation!$E$2,COUNT($C$3:C427)+1))</f>
        <v/>
      </c>
      <c r="D428" s="7" t="str">
        <f>IF(E428&lt;&gt;"",SUBTOTAL(3,$E$4:E428),"")</f>
        <v/>
      </c>
      <c r="E428" s="16"/>
      <c r="F428" s="16"/>
      <c r="G428" s="16"/>
      <c r="H428" s="16"/>
      <c r="I428" s="16"/>
      <c r="J428" s="17"/>
      <c r="K428" s="20"/>
      <c r="L428" s="17"/>
      <c r="M428" s="16"/>
      <c r="N428" s="16"/>
      <c r="O428" s="7" t="str">
        <f t="shared" si="94"/>
        <v/>
      </c>
      <c r="P428" s="17"/>
      <c r="Q428" s="17"/>
      <c r="R428" s="8" t="str">
        <f t="shared" si="89"/>
        <v/>
      </c>
      <c r="S428" s="18">
        <v>0.1</v>
      </c>
      <c r="T428" s="8" t="str">
        <f t="shared" si="90"/>
        <v/>
      </c>
      <c r="U428" s="7" t="str">
        <f t="shared" si="91"/>
        <v/>
      </c>
      <c r="V428" s="19"/>
      <c r="W428" s="16"/>
      <c r="X428" s="16"/>
      <c r="Y428" s="16"/>
      <c r="Z428" s="7" t="str">
        <f t="shared" si="82"/>
        <v/>
      </c>
      <c r="AA428" s="20"/>
      <c r="AB428" s="7" t="str">
        <f>IF(AA428="","",DATEDIF(VLOOKUP(N428,List!CK:CL,2,0),VLOOKUP(AA428,List!CK:CL,2,0),$AB$2))</f>
        <v/>
      </c>
      <c r="AC428" s="16"/>
      <c r="AD428" s="16"/>
      <c r="AE428" s="17"/>
      <c r="AF428" s="9" t="str">
        <f t="shared" si="83"/>
        <v/>
      </c>
      <c r="AG428" s="16"/>
      <c r="AH428" s="9" t="str">
        <f t="shared" si="84"/>
        <v/>
      </c>
      <c r="AI428" s="9" t="str">
        <f t="shared" si="85"/>
        <v/>
      </c>
      <c r="AJ428" s="7" t="str">
        <f>IF(E428="","",VLOOKUP(E428,Cover!AF:AG,2,0))</f>
        <v/>
      </c>
      <c r="AK428" s="32" t="str">
        <f t="shared" si="92"/>
        <v/>
      </c>
      <c r="AL428" s="178" t="str">
        <f t="shared" si="93"/>
        <v/>
      </c>
      <c r="AM428" s="178" t="str">
        <f t="shared" si="87"/>
        <v/>
      </c>
      <c r="AN428" s="178" t="str">
        <f t="shared" si="88"/>
        <v/>
      </c>
    </row>
    <row r="429" spans="1:40">
      <c r="A429" s="1" t="str">
        <f t="shared" si="86"/>
        <v/>
      </c>
      <c r="B429" s="63" t="str">
        <f>IF(E429="","",IF(E429=Trend!$D$5,COUNT($B$3:B428)+1))</f>
        <v/>
      </c>
      <c r="C429" s="63" t="str">
        <f>IF(E429="","",IF(AN429=Deviation!$E$2,COUNT($C$3:C428)+1))</f>
        <v/>
      </c>
      <c r="D429" s="7" t="str">
        <f>IF(E429&lt;&gt;"",SUBTOTAL(3,$E$4:E429),"")</f>
        <v/>
      </c>
      <c r="E429" s="16"/>
      <c r="F429" s="16"/>
      <c r="G429" s="16"/>
      <c r="H429" s="16"/>
      <c r="I429" s="16"/>
      <c r="J429" s="17"/>
      <c r="K429" s="20"/>
      <c r="L429" s="17"/>
      <c r="M429" s="16"/>
      <c r="N429" s="16"/>
      <c r="O429" s="7" t="str">
        <f t="shared" si="94"/>
        <v/>
      </c>
      <c r="P429" s="17"/>
      <c r="Q429" s="17"/>
      <c r="R429" s="8" t="str">
        <f t="shared" si="89"/>
        <v/>
      </c>
      <c r="S429" s="18">
        <v>0.1</v>
      </c>
      <c r="T429" s="8" t="str">
        <f t="shared" si="90"/>
        <v/>
      </c>
      <c r="U429" s="7" t="str">
        <f t="shared" si="91"/>
        <v/>
      </c>
      <c r="V429" s="19"/>
      <c r="W429" s="16"/>
      <c r="X429" s="16"/>
      <c r="Y429" s="16"/>
      <c r="Z429" s="7" t="str">
        <f t="shared" si="82"/>
        <v/>
      </c>
      <c r="AA429" s="20"/>
      <c r="AB429" s="7" t="str">
        <f>IF(AA429="","",DATEDIF(VLOOKUP(N429,List!CK:CL,2,0),VLOOKUP(AA429,List!CK:CL,2,0),$AB$2))</f>
        <v/>
      </c>
      <c r="AC429" s="16"/>
      <c r="AD429" s="16"/>
      <c r="AE429" s="17"/>
      <c r="AF429" s="9" t="str">
        <f t="shared" si="83"/>
        <v/>
      </c>
      <c r="AG429" s="16"/>
      <c r="AH429" s="9" t="str">
        <f t="shared" si="84"/>
        <v/>
      </c>
      <c r="AI429" s="9" t="str">
        <f t="shared" si="85"/>
        <v/>
      </c>
      <c r="AJ429" s="7" t="str">
        <f>IF(E429="","",VLOOKUP(E429,Cover!AF:AG,2,0))</f>
        <v/>
      </c>
      <c r="AK429" s="32" t="str">
        <f t="shared" si="92"/>
        <v/>
      </c>
      <c r="AL429" s="178" t="str">
        <f t="shared" si="93"/>
        <v/>
      </c>
      <c r="AM429" s="178" t="str">
        <f t="shared" si="87"/>
        <v/>
      </c>
      <c r="AN429" s="178" t="str">
        <f t="shared" si="88"/>
        <v/>
      </c>
    </row>
    <row r="430" spans="1:40">
      <c r="A430" s="1" t="str">
        <f t="shared" si="86"/>
        <v/>
      </c>
      <c r="B430" s="63" t="str">
        <f>IF(E430="","",IF(E430=Trend!$D$5,COUNT($B$3:B429)+1))</f>
        <v/>
      </c>
      <c r="C430" s="63" t="str">
        <f>IF(E430="","",IF(AN430=Deviation!$E$2,COUNT($C$3:C429)+1))</f>
        <v/>
      </c>
      <c r="D430" s="7" t="str">
        <f>IF(E430&lt;&gt;"",SUBTOTAL(3,$E$4:E430),"")</f>
        <v/>
      </c>
      <c r="E430" s="16"/>
      <c r="F430" s="16"/>
      <c r="G430" s="16"/>
      <c r="H430" s="16"/>
      <c r="I430" s="16"/>
      <c r="J430" s="17"/>
      <c r="K430" s="20"/>
      <c r="L430" s="17"/>
      <c r="M430" s="16"/>
      <c r="N430" s="16"/>
      <c r="O430" s="7" t="str">
        <f t="shared" si="94"/>
        <v/>
      </c>
      <c r="P430" s="17"/>
      <c r="Q430" s="17"/>
      <c r="R430" s="8" t="str">
        <f t="shared" si="89"/>
        <v/>
      </c>
      <c r="S430" s="18">
        <v>0.1</v>
      </c>
      <c r="T430" s="8" t="str">
        <f t="shared" si="90"/>
        <v/>
      </c>
      <c r="U430" s="7" t="str">
        <f t="shared" si="91"/>
        <v/>
      </c>
      <c r="V430" s="19"/>
      <c r="W430" s="16"/>
      <c r="X430" s="16"/>
      <c r="Y430" s="16"/>
      <c r="Z430" s="7" t="str">
        <f t="shared" si="82"/>
        <v/>
      </c>
      <c r="AA430" s="20"/>
      <c r="AB430" s="7" t="str">
        <f>IF(AA430="","",DATEDIF(VLOOKUP(N430,List!CK:CL,2,0),VLOOKUP(AA430,List!CK:CL,2,0),$AB$2))</f>
        <v/>
      </c>
      <c r="AC430" s="16"/>
      <c r="AD430" s="16"/>
      <c r="AE430" s="17"/>
      <c r="AF430" s="9" t="str">
        <f t="shared" si="83"/>
        <v/>
      </c>
      <c r="AG430" s="16"/>
      <c r="AH430" s="9" t="str">
        <f t="shared" si="84"/>
        <v/>
      </c>
      <c r="AI430" s="9" t="str">
        <f t="shared" si="85"/>
        <v/>
      </c>
      <c r="AJ430" s="7" t="str">
        <f>IF(E430="","",VLOOKUP(E430,Cover!AF:AG,2,0))</f>
        <v/>
      </c>
      <c r="AK430" s="32" t="str">
        <f t="shared" si="92"/>
        <v/>
      </c>
      <c r="AL430" s="178" t="str">
        <f t="shared" si="93"/>
        <v/>
      </c>
      <c r="AM430" s="178" t="str">
        <f t="shared" si="87"/>
        <v/>
      </c>
      <c r="AN430" s="178" t="str">
        <f t="shared" si="88"/>
        <v/>
      </c>
    </row>
    <row r="431" spans="1:40">
      <c r="A431" s="1" t="str">
        <f t="shared" si="86"/>
        <v/>
      </c>
      <c r="B431" s="63" t="str">
        <f>IF(E431="","",IF(E431=Trend!$D$5,COUNT($B$3:B430)+1))</f>
        <v/>
      </c>
      <c r="C431" s="63" t="str">
        <f>IF(E431="","",IF(AN431=Deviation!$E$2,COUNT($C$3:C430)+1))</f>
        <v/>
      </c>
      <c r="D431" s="7" t="str">
        <f>IF(E431&lt;&gt;"",SUBTOTAL(3,$E$4:E431),"")</f>
        <v/>
      </c>
      <c r="E431" s="16"/>
      <c r="F431" s="16"/>
      <c r="G431" s="16"/>
      <c r="H431" s="16"/>
      <c r="I431" s="16"/>
      <c r="J431" s="17"/>
      <c r="K431" s="20"/>
      <c r="L431" s="17"/>
      <c r="M431" s="16"/>
      <c r="N431" s="16"/>
      <c r="O431" s="7" t="str">
        <f t="shared" si="94"/>
        <v/>
      </c>
      <c r="P431" s="17"/>
      <c r="Q431" s="17"/>
      <c r="R431" s="8" t="str">
        <f t="shared" si="89"/>
        <v/>
      </c>
      <c r="S431" s="18">
        <v>0.1</v>
      </c>
      <c r="T431" s="8" t="str">
        <f t="shared" si="90"/>
        <v/>
      </c>
      <c r="U431" s="7" t="str">
        <f t="shared" si="91"/>
        <v/>
      </c>
      <c r="V431" s="19"/>
      <c r="W431" s="16"/>
      <c r="X431" s="16"/>
      <c r="Y431" s="16"/>
      <c r="Z431" s="7" t="str">
        <f t="shared" si="82"/>
        <v/>
      </c>
      <c r="AA431" s="20"/>
      <c r="AB431" s="7" t="str">
        <f>IF(AA431="","",DATEDIF(VLOOKUP(N431,List!CK:CL,2,0),VLOOKUP(AA431,List!CK:CL,2,0),$AB$2))</f>
        <v/>
      </c>
      <c r="AC431" s="16"/>
      <c r="AD431" s="16"/>
      <c r="AE431" s="17"/>
      <c r="AF431" s="9" t="str">
        <f t="shared" si="83"/>
        <v/>
      </c>
      <c r="AG431" s="16"/>
      <c r="AH431" s="9" t="str">
        <f t="shared" si="84"/>
        <v/>
      </c>
      <c r="AI431" s="9" t="str">
        <f t="shared" si="85"/>
        <v/>
      </c>
      <c r="AJ431" s="7" t="str">
        <f>IF(E431="","",VLOOKUP(E431,Cover!AF:AG,2,0))</f>
        <v/>
      </c>
      <c r="AK431" s="32" t="str">
        <f t="shared" si="92"/>
        <v/>
      </c>
      <c r="AL431" s="178" t="str">
        <f t="shared" si="93"/>
        <v/>
      </c>
      <c r="AM431" s="178" t="str">
        <f t="shared" si="87"/>
        <v/>
      </c>
      <c r="AN431" s="178" t="str">
        <f t="shared" si="88"/>
        <v/>
      </c>
    </row>
    <row r="432" spans="1:40">
      <c r="A432" s="1" t="str">
        <f t="shared" si="86"/>
        <v/>
      </c>
      <c r="B432" s="63" t="str">
        <f>IF(E432="","",IF(E432=Trend!$D$5,COUNT($B$3:B431)+1))</f>
        <v/>
      </c>
      <c r="C432" s="63" t="str">
        <f>IF(E432="","",IF(AN432=Deviation!$E$2,COUNT($C$3:C431)+1))</f>
        <v/>
      </c>
      <c r="D432" s="7" t="str">
        <f>IF(E432&lt;&gt;"",SUBTOTAL(3,$E$4:E432),"")</f>
        <v/>
      </c>
      <c r="E432" s="16"/>
      <c r="F432" s="16"/>
      <c r="G432" s="16"/>
      <c r="H432" s="16"/>
      <c r="I432" s="16"/>
      <c r="J432" s="17"/>
      <c r="K432" s="20"/>
      <c r="L432" s="17"/>
      <c r="M432" s="16"/>
      <c r="N432" s="16"/>
      <c r="O432" s="7" t="str">
        <f t="shared" si="94"/>
        <v/>
      </c>
      <c r="P432" s="17"/>
      <c r="Q432" s="17"/>
      <c r="R432" s="8" t="str">
        <f t="shared" si="89"/>
        <v/>
      </c>
      <c r="S432" s="18">
        <v>0.1</v>
      </c>
      <c r="T432" s="8" t="str">
        <f t="shared" si="90"/>
        <v/>
      </c>
      <c r="U432" s="7" t="str">
        <f t="shared" si="91"/>
        <v/>
      </c>
      <c r="V432" s="19"/>
      <c r="W432" s="16"/>
      <c r="X432" s="16"/>
      <c r="Y432" s="16"/>
      <c r="Z432" s="7" t="str">
        <f t="shared" si="82"/>
        <v/>
      </c>
      <c r="AA432" s="20"/>
      <c r="AB432" s="7" t="str">
        <f>IF(AA432="","",DATEDIF(VLOOKUP(N432,List!CK:CL,2,0),VLOOKUP(AA432,List!CK:CL,2,0),$AB$2))</f>
        <v/>
      </c>
      <c r="AC432" s="16"/>
      <c r="AD432" s="16"/>
      <c r="AE432" s="17"/>
      <c r="AF432" s="9" t="str">
        <f t="shared" si="83"/>
        <v/>
      </c>
      <c r="AG432" s="16"/>
      <c r="AH432" s="9" t="str">
        <f t="shared" si="84"/>
        <v/>
      </c>
      <c r="AI432" s="9" t="str">
        <f t="shared" si="85"/>
        <v/>
      </c>
      <c r="AJ432" s="7" t="str">
        <f>IF(E432="","",VLOOKUP(E432,Cover!AF:AG,2,0))</f>
        <v/>
      </c>
      <c r="AK432" s="32" t="str">
        <f t="shared" si="92"/>
        <v/>
      </c>
      <c r="AL432" s="178" t="str">
        <f t="shared" si="93"/>
        <v/>
      </c>
      <c r="AM432" s="178" t="str">
        <f t="shared" si="87"/>
        <v/>
      </c>
      <c r="AN432" s="178" t="str">
        <f t="shared" si="88"/>
        <v/>
      </c>
    </row>
    <row r="433" spans="1:40">
      <c r="A433" s="1" t="str">
        <f t="shared" si="86"/>
        <v/>
      </c>
      <c r="B433" s="63" t="str">
        <f>IF(E433="","",IF(E433=Trend!$D$5,COUNT($B$3:B432)+1))</f>
        <v/>
      </c>
      <c r="C433" s="63" t="str">
        <f>IF(E433="","",IF(AN433=Deviation!$E$2,COUNT($C$3:C432)+1))</f>
        <v/>
      </c>
      <c r="D433" s="7" t="str">
        <f>IF(E433&lt;&gt;"",SUBTOTAL(3,$E$4:E433),"")</f>
        <v/>
      </c>
      <c r="E433" s="16"/>
      <c r="F433" s="16"/>
      <c r="G433" s="16"/>
      <c r="H433" s="16"/>
      <c r="I433" s="16"/>
      <c r="J433" s="17"/>
      <c r="K433" s="20"/>
      <c r="L433" s="17"/>
      <c r="M433" s="16"/>
      <c r="N433" s="16"/>
      <c r="O433" s="7" t="str">
        <f t="shared" si="94"/>
        <v/>
      </c>
      <c r="P433" s="17"/>
      <c r="Q433" s="17"/>
      <c r="R433" s="8" t="str">
        <f t="shared" si="89"/>
        <v/>
      </c>
      <c r="S433" s="18">
        <v>0.1</v>
      </c>
      <c r="T433" s="8" t="str">
        <f t="shared" si="90"/>
        <v/>
      </c>
      <c r="U433" s="7" t="str">
        <f t="shared" si="91"/>
        <v/>
      </c>
      <c r="V433" s="19"/>
      <c r="W433" s="16"/>
      <c r="X433" s="16"/>
      <c r="Y433" s="16"/>
      <c r="Z433" s="7" t="str">
        <f t="shared" si="82"/>
        <v/>
      </c>
      <c r="AA433" s="20"/>
      <c r="AB433" s="7" t="str">
        <f>IF(AA433="","",DATEDIF(VLOOKUP(N433,List!CK:CL,2,0),VLOOKUP(AA433,List!CK:CL,2,0),$AB$2))</f>
        <v/>
      </c>
      <c r="AC433" s="16"/>
      <c r="AD433" s="16"/>
      <c r="AE433" s="17"/>
      <c r="AF433" s="9" t="str">
        <f t="shared" si="83"/>
        <v/>
      </c>
      <c r="AG433" s="16"/>
      <c r="AH433" s="9" t="str">
        <f t="shared" si="84"/>
        <v/>
      </c>
      <c r="AI433" s="9" t="str">
        <f t="shared" si="85"/>
        <v/>
      </c>
      <c r="AJ433" s="7" t="str">
        <f>IF(E433="","",VLOOKUP(E433,Cover!AF:AG,2,0))</f>
        <v/>
      </c>
      <c r="AK433" s="32" t="str">
        <f t="shared" si="92"/>
        <v/>
      </c>
      <c r="AL433" s="178" t="str">
        <f t="shared" si="93"/>
        <v/>
      </c>
      <c r="AM433" s="178" t="str">
        <f t="shared" si="87"/>
        <v/>
      </c>
      <c r="AN433" s="178" t="str">
        <f t="shared" si="88"/>
        <v/>
      </c>
    </row>
    <row r="434" spans="1:40">
      <c r="A434" s="1" t="str">
        <f t="shared" si="86"/>
        <v/>
      </c>
      <c r="B434" s="63" t="str">
        <f>IF(E434="","",IF(E434=Trend!$D$5,COUNT($B$3:B433)+1))</f>
        <v/>
      </c>
      <c r="C434" s="63" t="str">
        <f>IF(E434="","",IF(AN434=Deviation!$E$2,COUNT($C$3:C433)+1))</f>
        <v/>
      </c>
      <c r="D434" s="7" t="str">
        <f>IF(E434&lt;&gt;"",SUBTOTAL(3,$E$4:E434),"")</f>
        <v/>
      </c>
      <c r="E434" s="16"/>
      <c r="F434" s="16"/>
      <c r="G434" s="16"/>
      <c r="H434" s="16"/>
      <c r="I434" s="16"/>
      <c r="J434" s="17"/>
      <c r="K434" s="20"/>
      <c r="L434" s="17"/>
      <c r="M434" s="16"/>
      <c r="N434" s="16"/>
      <c r="O434" s="7" t="str">
        <f t="shared" si="94"/>
        <v/>
      </c>
      <c r="P434" s="17"/>
      <c r="Q434" s="17"/>
      <c r="R434" s="8" t="str">
        <f t="shared" si="89"/>
        <v/>
      </c>
      <c r="S434" s="18">
        <v>0.1</v>
      </c>
      <c r="T434" s="8" t="str">
        <f t="shared" si="90"/>
        <v/>
      </c>
      <c r="U434" s="7" t="str">
        <f t="shared" si="91"/>
        <v/>
      </c>
      <c r="V434" s="19"/>
      <c r="W434" s="16"/>
      <c r="X434" s="16"/>
      <c r="Y434" s="16"/>
      <c r="Z434" s="7" t="str">
        <f t="shared" si="82"/>
        <v/>
      </c>
      <c r="AA434" s="20"/>
      <c r="AB434" s="7" t="str">
        <f>IF(AA434="","",DATEDIF(VLOOKUP(N434,List!CK:CL,2,0),VLOOKUP(AA434,List!CK:CL,2,0),$AB$2))</f>
        <v/>
      </c>
      <c r="AC434" s="16"/>
      <c r="AD434" s="16"/>
      <c r="AE434" s="17"/>
      <c r="AF434" s="9" t="str">
        <f t="shared" si="83"/>
        <v/>
      </c>
      <c r="AG434" s="16"/>
      <c r="AH434" s="9" t="str">
        <f t="shared" si="84"/>
        <v/>
      </c>
      <c r="AI434" s="9" t="str">
        <f t="shared" si="85"/>
        <v/>
      </c>
      <c r="AJ434" s="7" t="str">
        <f>IF(E434="","",VLOOKUP(E434,Cover!AF:AG,2,0))</f>
        <v/>
      </c>
      <c r="AK434" s="32" t="str">
        <f t="shared" si="92"/>
        <v/>
      </c>
      <c r="AL434" s="178" t="str">
        <f t="shared" si="93"/>
        <v/>
      </c>
      <c r="AM434" s="178" t="str">
        <f t="shared" si="87"/>
        <v/>
      </c>
      <c r="AN434" s="178" t="str">
        <f t="shared" si="88"/>
        <v/>
      </c>
    </row>
    <row r="435" spans="1:40">
      <c r="A435" s="1" t="str">
        <f t="shared" si="86"/>
        <v/>
      </c>
      <c r="B435" s="63" t="str">
        <f>IF(E435="","",IF(E435=Trend!$D$5,COUNT($B$3:B434)+1))</f>
        <v/>
      </c>
      <c r="C435" s="63" t="str">
        <f>IF(E435="","",IF(AN435=Deviation!$E$2,COUNT($C$3:C434)+1))</f>
        <v/>
      </c>
      <c r="D435" s="7" t="str">
        <f>IF(E435&lt;&gt;"",SUBTOTAL(3,$E$4:E435),"")</f>
        <v/>
      </c>
      <c r="E435" s="16"/>
      <c r="F435" s="16"/>
      <c r="G435" s="16"/>
      <c r="H435" s="16"/>
      <c r="I435" s="16"/>
      <c r="J435" s="17"/>
      <c r="K435" s="20"/>
      <c r="L435" s="17"/>
      <c r="M435" s="16"/>
      <c r="N435" s="16"/>
      <c r="O435" s="7" t="str">
        <f t="shared" si="94"/>
        <v/>
      </c>
      <c r="P435" s="17"/>
      <c r="Q435" s="17"/>
      <c r="R435" s="8" t="str">
        <f t="shared" si="89"/>
        <v/>
      </c>
      <c r="S435" s="18">
        <v>0.1</v>
      </c>
      <c r="T435" s="8" t="str">
        <f t="shared" si="90"/>
        <v/>
      </c>
      <c r="U435" s="7" t="str">
        <f t="shared" si="91"/>
        <v/>
      </c>
      <c r="V435" s="19"/>
      <c r="W435" s="16"/>
      <c r="X435" s="16"/>
      <c r="Y435" s="16"/>
      <c r="Z435" s="7" t="str">
        <f t="shared" si="82"/>
        <v/>
      </c>
      <c r="AA435" s="20"/>
      <c r="AB435" s="7" t="str">
        <f>IF(AA435="","",DATEDIF(VLOOKUP(N435,List!CK:CL,2,0),VLOOKUP(AA435,List!CK:CL,2,0),$AB$2))</f>
        <v/>
      </c>
      <c r="AC435" s="16"/>
      <c r="AD435" s="16"/>
      <c r="AE435" s="17"/>
      <c r="AF435" s="9" t="str">
        <f t="shared" si="83"/>
        <v/>
      </c>
      <c r="AG435" s="16"/>
      <c r="AH435" s="9" t="str">
        <f t="shared" si="84"/>
        <v/>
      </c>
      <c r="AI435" s="9" t="str">
        <f t="shared" si="85"/>
        <v/>
      </c>
      <c r="AJ435" s="7" t="str">
        <f>IF(E435="","",VLOOKUP(E435,Cover!AF:AG,2,0))</f>
        <v/>
      </c>
      <c r="AK435" s="32" t="str">
        <f t="shared" si="92"/>
        <v/>
      </c>
      <c r="AL435" s="178" t="str">
        <f t="shared" si="93"/>
        <v/>
      </c>
      <c r="AM435" s="178" t="str">
        <f t="shared" si="87"/>
        <v/>
      </c>
      <c r="AN435" s="178" t="str">
        <f t="shared" si="88"/>
        <v/>
      </c>
    </row>
    <row r="436" spans="1:40">
      <c r="A436" s="1" t="str">
        <f t="shared" si="86"/>
        <v/>
      </c>
      <c r="B436" s="63" t="str">
        <f>IF(E436="","",IF(E436=Trend!$D$5,COUNT($B$3:B435)+1))</f>
        <v/>
      </c>
      <c r="C436" s="63" t="str">
        <f>IF(E436="","",IF(AN436=Deviation!$E$2,COUNT($C$3:C435)+1))</f>
        <v/>
      </c>
      <c r="D436" s="7" t="str">
        <f>IF(E436&lt;&gt;"",SUBTOTAL(3,$E$4:E436),"")</f>
        <v/>
      </c>
      <c r="E436" s="16"/>
      <c r="F436" s="16"/>
      <c r="G436" s="16"/>
      <c r="H436" s="16"/>
      <c r="I436" s="16"/>
      <c r="J436" s="17"/>
      <c r="K436" s="20"/>
      <c r="L436" s="17"/>
      <c r="M436" s="16"/>
      <c r="N436" s="16"/>
      <c r="O436" s="7" t="str">
        <f t="shared" si="94"/>
        <v/>
      </c>
      <c r="P436" s="17"/>
      <c r="Q436" s="17"/>
      <c r="R436" s="8" t="str">
        <f t="shared" si="89"/>
        <v/>
      </c>
      <c r="S436" s="18">
        <v>0.1</v>
      </c>
      <c r="T436" s="8" t="str">
        <f t="shared" si="90"/>
        <v/>
      </c>
      <c r="U436" s="7" t="str">
        <f t="shared" si="91"/>
        <v/>
      </c>
      <c r="V436" s="19"/>
      <c r="W436" s="16"/>
      <c r="X436" s="16"/>
      <c r="Y436" s="16"/>
      <c r="Z436" s="7" t="str">
        <f t="shared" ref="Z436:Z499" si="95">IF(Q436="","","تسویه شد")</f>
        <v/>
      </c>
      <c r="AA436" s="20"/>
      <c r="AB436" s="7" t="str">
        <f>IF(AA436="","",DATEDIF(VLOOKUP(N436,List!CK:CL,2,0),VLOOKUP(AA436,List!CK:CL,2,0),$AB$2))</f>
        <v/>
      </c>
      <c r="AC436" s="16"/>
      <c r="AD436" s="16"/>
      <c r="AE436" s="17"/>
      <c r="AF436" s="9" t="str">
        <f t="shared" ref="AF436:AF499" si="96">IF(AE436="","",IF(AE436&gt;=L436,"100",(AE436/L436)*100))</f>
        <v/>
      </c>
      <c r="AG436" s="16"/>
      <c r="AH436" s="9" t="str">
        <f t="shared" ref="AH436:AH499" si="97">IF(E436="","",IF(AB436&lt;=AJ436,100,(AJ436/AB436)*100))</f>
        <v/>
      </c>
      <c r="AI436" s="9" t="str">
        <f t="shared" ref="AI436:AI499" si="98">IF(E436="","",AVERAGE(AF436:AH436))</f>
        <v/>
      </c>
      <c r="AJ436" s="7" t="str">
        <f>IF(E436="","",VLOOKUP(E436,Cover!AF:AG,2,0))</f>
        <v/>
      </c>
      <c r="AK436" s="32" t="str">
        <f t="shared" si="92"/>
        <v/>
      </c>
      <c r="AL436" s="178" t="str">
        <f t="shared" si="93"/>
        <v/>
      </c>
      <c r="AM436" s="178" t="str">
        <f t="shared" si="87"/>
        <v/>
      </c>
      <c r="AN436" s="178" t="str">
        <f t="shared" si="88"/>
        <v/>
      </c>
    </row>
    <row r="437" spans="1:40">
      <c r="A437" s="1" t="str">
        <f t="shared" si="86"/>
        <v/>
      </c>
      <c r="B437" s="63" t="str">
        <f>IF(E437="","",IF(E437=Trend!$D$5,COUNT($B$3:B436)+1))</f>
        <v/>
      </c>
      <c r="C437" s="63" t="str">
        <f>IF(E437="","",IF(AN437=Deviation!$E$2,COUNT($C$3:C436)+1))</f>
        <v/>
      </c>
      <c r="D437" s="7" t="str">
        <f>IF(E437&lt;&gt;"",SUBTOTAL(3,$E$4:E437),"")</f>
        <v/>
      </c>
      <c r="E437" s="16"/>
      <c r="F437" s="16"/>
      <c r="G437" s="16"/>
      <c r="H437" s="16"/>
      <c r="I437" s="16"/>
      <c r="J437" s="17"/>
      <c r="K437" s="20"/>
      <c r="L437" s="17"/>
      <c r="M437" s="16"/>
      <c r="N437" s="16"/>
      <c r="O437" s="7" t="str">
        <f t="shared" si="94"/>
        <v/>
      </c>
      <c r="P437" s="17"/>
      <c r="Q437" s="17"/>
      <c r="R437" s="8" t="str">
        <f t="shared" si="89"/>
        <v/>
      </c>
      <c r="S437" s="18">
        <v>0.1</v>
      </c>
      <c r="T437" s="8" t="str">
        <f t="shared" si="90"/>
        <v/>
      </c>
      <c r="U437" s="7" t="str">
        <f t="shared" si="91"/>
        <v/>
      </c>
      <c r="V437" s="19"/>
      <c r="W437" s="16"/>
      <c r="X437" s="16"/>
      <c r="Y437" s="16"/>
      <c r="Z437" s="7" t="str">
        <f t="shared" si="95"/>
        <v/>
      </c>
      <c r="AA437" s="20"/>
      <c r="AB437" s="7" t="str">
        <f>IF(AA437="","",DATEDIF(VLOOKUP(N437,List!CK:CL,2,0),VLOOKUP(AA437,List!CK:CL,2,0),$AB$2))</f>
        <v/>
      </c>
      <c r="AC437" s="16"/>
      <c r="AD437" s="16"/>
      <c r="AE437" s="17"/>
      <c r="AF437" s="9" t="str">
        <f t="shared" si="96"/>
        <v/>
      </c>
      <c r="AG437" s="16"/>
      <c r="AH437" s="9" t="str">
        <f t="shared" si="97"/>
        <v/>
      </c>
      <c r="AI437" s="9" t="str">
        <f t="shared" si="98"/>
        <v/>
      </c>
      <c r="AJ437" s="7" t="str">
        <f>IF(E437="","",VLOOKUP(E437,Cover!AF:AG,2,0))</f>
        <v/>
      </c>
      <c r="AK437" s="32" t="str">
        <f t="shared" si="92"/>
        <v/>
      </c>
      <c r="AL437" s="178" t="str">
        <f t="shared" si="93"/>
        <v/>
      </c>
      <c r="AM437" s="178" t="str">
        <f t="shared" si="87"/>
        <v/>
      </c>
      <c r="AN437" s="178" t="str">
        <f t="shared" si="88"/>
        <v/>
      </c>
    </row>
    <row r="438" spans="1:40">
      <c r="A438" s="1" t="str">
        <f t="shared" si="86"/>
        <v/>
      </c>
      <c r="B438" s="63" t="str">
        <f>IF(E438="","",IF(E438=Trend!$D$5,COUNT($B$3:B437)+1))</f>
        <v/>
      </c>
      <c r="C438" s="63" t="str">
        <f>IF(E438="","",IF(AN438=Deviation!$E$2,COUNT($C$3:C437)+1))</f>
        <v/>
      </c>
      <c r="D438" s="7" t="str">
        <f>IF(E438&lt;&gt;"",SUBTOTAL(3,$E$4:E438),"")</f>
        <v/>
      </c>
      <c r="E438" s="16"/>
      <c r="F438" s="16"/>
      <c r="G438" s="16"/>
      <c r="H438" s="16"/>
      <c r="I438" s="16"/>
      <c r="J438" s="17"/>
      <c r="K438" s="20"/>
      <c r="L438" s="17"/>
      <c r="M438" s="16"/>
      <c r="N438" s="16"/>
      <c r="O438" s="7" t="str">
        <f t="shared" si="94"/>
        <v/>
      </c>
      <c r="P438" s="17"/>
      <c r="Q438" s="17"/>
      <c r="R438" s="8" t="str">
        <f t="shared" si="89"/>
        <v/>
      </c>
      <c r="S438" s="18">
        <v>0.1</v>
      </c>
      <c r="T438" s="8" t="str">
        <f t="shared" si="90"/>
        <v/>
      </c>
      <c r="U438" s="7" t="str">
        <f t="shared" si="91"/>
        <v/>
      </c>
      <c r="V438" s="19"/>
      <c r="W438" s="16"/>
      <c r="X438" s="16"/>
      <c r="Y438" s="16"/>
      <c r="Z438" s="7" t="str">
        <f t="shared" si="95"/>
        <v/>
      </c>
      <c r="AA438" s="20"/>
      <c r="AB438" s="7" t="str">
        <f>IF(AA438="","",DATEDIF(VLOOKUP(N438,List!CK:CL,2,0),VLOOKUP(AA438,List!CK:CL,2,0),$AB$2))</f>
        <v/>
      </c>
      <c r="AC438" s="16"/>
      <c r="AD438" s="16"/>
      <c r="AE438" s="17"/>
      <c r="AF438" s="9" t="str">
        <f t="shared" si="96"/>
        <v/>
      </c>
      <c r="AG438" s="16"/>
      <c r="AH438" s="9" t="str">
        <f t="shared" si="97"/>
        <v/>
      </c>
      <c r="AI438" s="9" t="str">
        <f t="shared" si="98"/>
        <v/>
      </c>
      <c r="AJ438" s="7" t="str">
        <f>IF(E438="","",VLOOKUP(E438,Cover!AF:AG,2,0))</f>
        <v/>
      </c>
      <c r="AK438" s="32" t="str">
        <f t="shared" si="92"/>
        <v/>
      </c>
      <c r="AL438" s="178" t="str">
        <f t="shared" si="93"/>
        <v/>
      </c>
      <c r="AM438" s="178" t="str">
        <f t="shared" si="87"/>
        <v/>
      </c>
      <c r="AN438" s="178" t="str">
        <f t="shared" si="88"/>
        <v/>
      </c>
    </row>
    <row r="439" spans="1:40">
      <c r="A439" s="1" t="str">
        <f t="shared" si="86"/>
        <v/>
      </c>
      <c r="B439" s="63" t="str">
        <f>IF(E439="","",IF(E439=Trend!$D$5,COUNT($B$3:B438)+1))</f>
        <v/>
      </c>
      <c r="C439" s="63" t="str">
        <f>IF(E439="","",IF(AN439=Deviation!$E$2,COUNT($C$3:C438)+1))</f>
        <v/>
      </c>
      <c r="D439" s="7" t="str">
        <f>IF(E439&lt;&gt;"",SUBTOTAL(3,$E$4:E439),"")</f>
        <v/>
      </c>
      <c r="E439" s="16"/>
      <c r="F439" s="16"/>
      <c r="G439" s="16"/>
      <c r="H439" s="16"/>
      <c r="I439" s="16"/>
      <c r="J439" s="17"/>
      <c r="K439" s="20"/>
      <c r="L439" s="17"/>
      <c r="M439" s="16"/>
      <c r="N439" s="16"/>
      <c r="O439" s="7" t="str">
        <f t="shared" si="94"/>
        <v/>
      </c>
      <c r="P439" s="17"/>
      <c r="Q439" s="17"/>
      <c r="R439" s="8" t="str">
        <f t="shared" si="89"/>
        <v/>
      </c>
      <c r="S439" s="18">
        <v>0.1</v>
      </c>
      <c r="T439" s="8" t="str">
        <f t="shared" si="90"/>
        <v/>
      </c>
      <c r="U439" s="7" t="str">
        <f t="shared" si="91"/>
        <v/>
      </c>
      <c r="V439" s="19"/>
      <c r="W439" s="16"/>
      <c r="X439" s="16"/>
      <c r="Y439" s="16"/>
      <c r="Z439" s="7" t="str">
        <f t="shared" si="95"/>
        <v/>
      </c>
      <c r="AA439" s="20"/>
      <c r="AB439" s="7" t="str">
        <f>IF(AA439="","",DATEDIF(VLOOKUP(N439,List!CK:CL,2,0),VLOOKUP(AA439,List!CK:CL,2,0),$AB$2))</f>
        <v/>
      </c>
      <c r="AC439" s="16"/>
      <c r="AD439" s="16"/>
      <c r="AE439" s="17"/>
      <c r="AF439" s="9" t="str">
        <f t="shared" si="96"/>
        <v/>
      </c>
      <c r="AG439" s="16"/>
      <c r="AH439" s="9" t="str">
        <f t="shared" si="97"/>
        <v/>
      </c>
      <c r="AI439" s="9" t="str">
        <f t="shared" si="98"/>
        <v/>
      </c>
      <c r="AJ439" s="7" t="str">
        <f>IF(E439="","",VLOOKUP(E439,Cover!AF:AG,2,0))</f>
        <v/>
      </c>
      <c r="AK439" s="32" t="str">
        <f t="shared" si="92"/>
        <v/>
      </c>
      <c r="AL439" s="178" t="str">
        <f t="shared" si="93"/>
        <v/>
      </c>
      <c r="AM439" s="178" t="str">
        <f t="shared" si="87"/>
        <v/>
      </c>
      <c r="AN439" s="178" t="str">
        <f t="shared" si="88"/>
        <v/>
      </c>
    </row>
    <row r="440" spans="1:40">
      <c r="A440" s="1" t="str">
        <f t="shared" si="86"/>
        <v/>
      </c>
      <c r="B440" s="63" t="str">
        <f>IF(E440="","",IF(E440=Trend!$D$5,COUNT($B$3:B439)+1))</f>
        <v/>
      </c>
      <c r="C440" s="63" t="str">
        <f>IF(E440="","",IF(AN440=Deviation!$E$2,COUNT($C$3:C439)+1))</f>
        <v/>
      </c>
      <c r="D440" s="7" t="str">
        <f>IF(E440&lt;&gt;"",SUBTOTAL(3,$E$4:E440),"")</f>
        <v/>
      </c>
      <c r="E440" s="16"/>
      <c r="F440" s="16"/>
      <c r="G440" s="16"/>
      <c r="H440" s="16"/>
      <c r="I440" s="16"/>
      <c r="J440" s="17"/>
      <c r="K440" s="20"/>
      <c r="L440" s="17"/>
      <c r="M440" s="16"/>
      <c r="N440" s="16"/>
      <c r="O440" s="7" t="str">
        <f t="shared" si="94"/>
        <v/>
      </c>
      <c r="P440" s="17"/>
      <c r="Q440" s="17"/>
      <c r="R440" s="8" t="str">
        <f t="shared" si="89"/>
        <v/>
      </c>
      <c r="S440" s="18">
        <v>0.1</v>
      </c>
      <c r="T440" s="8" t="str">
        <f t="shared" si="90"/>
        <v/>
      </c>
      <c r="U440" s="7" t="str">
        <f t="shared" si="91"/>
        <v/>
      </c>
      <c r="V440" s="19"/>
      <c r="W440" s="16"/>
      <c r="X440" s="16"/>
      <c r="Y440" s="16"/>
      <c r="Z440" s="7" t="str">
        <f t="shared" si="95"/>
        <v/>
      </c>
      <c r="AA440" s="20"/>
      <c r="AB440" s="7" t="str">
        <f>IF(AA440="","",DATEDIF(VLOOKUP(N440,List!CK:CL,2,0),VLOOKUP(AA440,List!CK:CL,2,0),$AB$2))</f>
        <v/>
      </c>
      <c r="AC440" s="16"/>
      <c r="AD440" s="16"/>
      <c r="AE440" s="17"/>
      <c r="AF440" s="9" t="str">
        <f t="shared" si="96"/>
        <v/>
      </c>
      <c r="AG440" s="16"/>
      <c r="AH440" s="9" t="str">
        <f t="shared" si="97"/>
        <v/>
      </c>
      <c r="AI440" s="9" t="str">
        <f t="shared" si="98"/>
        <v/>
      </c>
      <c r="AJ440" s="7" t="str">
        <f>IF(E440="","",VLOOKUP(E440,Cover!AF:AG,2,0))</f>
        <v/>
      </c>
      <c r="AK440" s="32" t="str">
        <f t="shared" si="92"/>
        <v/>
      </c>
      <c r="AL440" s="178" t="str">
        <f t="shared" si="93"/>
        <v/>
      </c>
      <c r="AM440" s="178" t="str">
        <f t="shared" si="87"/>
        <v/>
      </c>
      <c r="AN440" s="178" t="str">
        <f t="shared" si="88"/>
        <v/>
      </c>
    </row>
    <row r="441" spans="1:40">
      <c r="A441" s="1" t="str">
        <f t="shared" ref="A441:A504" si="99">IF(E441="","",IF($F$2=V441,V441,""))</f>
        <v/>
      </c>
      <c r="B441" s="63" t="str">
        <f>IF(E441="","",IF(E441=Trend!$D$5,COUNT($B$3:B440)+1))</f>
        <v/>
      </c>
      <c r="C441" s="63" t="str">
        <f>IF(E441="","",IF(AN441=Deviation!$E$2,COUNT($C$3:C440)+1))</f>
        <v/>
      </c>
      <c r="D441" s="7" t="str">
        <f>IF(E441&lt;&gt;"",SUBTOTAL(3,$E$4:E441),"")</f>
        <v/>
      </c>
      <c r="E441" s="16"/>
      <c r="F441" s="16"/>
      <c r="G441" s="16"/>
      <c r="H441" s="16"/>
      <c r="I441" s="16"/>
      <c r="J441" s="17"/>
      <c r="K441" s="20"/>
      <c r="L441" s="17"/>
      <c r="M441" s="16"/>
      <c r="N441" s="16"/>
      <c r="O441" s="7" t="str">
        <f t="shared" si="94"/>
        <v/>
      </c>
      <c r="P441" s="17"/>
      <c r="Q441" s="17"/>
      <c r="R441" s="8" t="str">
        <f t="shared" si="89"/>
        <v/>
      </c>
      <c r="S441" s="18">
        <v>0.1</v>
      </c>
      <c r="T441" s="8" t="str">
        <f t="shared" si="90"/>
        <v/>
      </c>
      <c r="U441" s="7" t="str">
        <f t="shared" si="91"/>
        <v/>
      </c>
      <c r="V441" s="19"/>
      <c r="W441" s="16"/>
      <c r="X441" s="16"/>
      <c r="Y441" s="16"/>
      <c r="Z441" s="7" t="str">
        <f t="shared" si="95"/>
        <v/>
      </c>
      <c r="AA441" s="20"/>
      <c r="AB441" s="7" t="str">
        <f>IF(AA441="","",DATEDIF(VLOOKUP(N441,List!CK:CL,2,0),VLOOKUP(AA441,List!CK:CL,2,0),$AB$2))</f>
        <v/>
      </c>
      <c r="AC441" s="16"/>
      <c r="AD441" s="16"/>
      <c r="AE441" s="17"/>
      <c r="AF441" s="9" t="str">
        <f t="shared" si="96"/>
        <v/>
      </c>
      <c r="AG441" s="16"/>
      <c r="AH441" s="9" t="str">
        <f t="shared" si="97"/>
        <v/>
      </c>
      <c r="AI441" s="9" t="str">
        <f t="shared" si="98"/>
        <v/>
      </c>
      <c r="AJ441" s="7" t="str">
        <f>IF(E441="","",VLOOKUP(E441,Cover!AF:AG,2,0))</f>
        <v/>
      </c>
      <c r="AK441" s="32" t="str">
        <f t="shared" si="92"/>
        <v/>
      </c>
      <c r="AL441" s="178" t="str">
        <f t="shared" si="93"/>
        <v/>
      </c>
      <c r="AM441" s="178" t="str">
        <f t="shared" si="87"/>
        <v/>
      </c>
      <c r="AN441" s="178" t="str">
        <f t="shared" si="88"/>
        <v/>
      </c>
    </row>
    <row r="442" spans="1:40">
      <c r="A442" s="1" t="str">
        <f t="shared" si="99"/>
        <v/>
      </c>
      <c r="B442" s="63" t="str">
        <f>IF(E442="","",IF(E442=Trend!$D$5,COUNT($B$3:B441)+1))</f>
        <v/>
      </c>
      <c r="C442" s="63" t="str">
        <f>IF(E442="","",IF(AN442=Deviation!$E$2,COUNT($C$3:C441)+1))</f>
        <v/>
      </c>
      <c r="D442" s="7" t="str">
        <f>IF(E442&lt;&gt;"",SUBTOTAL(3,$E$4:E442),"")</f>
        <v/>
      </c>
      <c r="E442" s="16"/>
      <c r="F442" s="16"/>
      <c r="G442" s="16"/>
      <c r="H442" s="16"/>
      <c r="I442" s="16"/>
      <c r="J442" s="17"/>
      <c r="K442" s="20"/>
      <c r="L442" s="17"/>
      <c r="M442" s="16"/>
      <c r="N442" s="16"/>
      <c r="O442" s="7" t="str">
        <f t="shared" si="94"/>
        <v/>
      </c>
      <c r="P442" s="17"/>
      <c r="Q442" s="17"/>
      <c r="R442" s="8" t="str">
        <f t="shared" si="89"/>
        <v/>
      </c>
      <c r="S442" s="18">
        <v>0.1</v>
      </c>
      <c r="T442" s="8" t="str">
        <f t="shared" si="90"/>
        <v/>
      </c>
      <c r="U442" s="7" t="str">
        <f t="shared" si="91"/>
        <v/>
      </c>
      <c r="V442" s="19"/>
      <c r="W442" s="16"/>
      <c r="X442" s="16"/>
      <c r="Y442" s="16"/>
      <c r="Z442" s="7" t="str">
        <f t="shared" si="95"/>
        <v/>
      </c>
      <c r="AA442" s="20"/>
      <c r="AB442" s="7" t="str">
        <f>IF(AA442="","",DATEDIF(VLOOKUP(N442,List!CK:CL,2,0),VLOOKUP(AA442,List!CK:CL,2,0),$AB$2))</f>
        <v/>
      </c>
      <c r="AC442" s="16"/>
      <c r="AD442" s="16"/>
      <c r="AE442" s="17"/>
      <c r="AF442" s="9" t="str">
        <f t="shared" si="96"/>
        <v/>
      </c>
      <c r="AG442" s="16"/>
      <c r="AH442" s="9" t="str">
        <f t="shared" si="97"/>
        <v/>
      </c>
      <c r="AI442" s="9" t="str">
        <f t="shared" si="98"/>
        <v/>
      </c>
      <c r="AJ442" s="7" t="str">
        <f>IF(E442="","",VLOOKUP(E442,Cover!AF:AG,2,0))</f>
        <v/>
      </c>
      <c r="AK442" s="32" t="str">
        <f t="shared" si="92"/>
        <v/>
      </c>
      <c r="AL442" s="178" t="str">
        <f t="shared" si="93"/>
        <v/>
      </c>
      <c r="AM442" s="178" t="str">
        <f t="shared" si="87"/>
        <v/>
      </c>
      <c r="AN442" s="178" t="str">
        <f t="shared" si="88"/>
        <v/>
      </c>
    </row>
    <row r="443" spans="1:40">
      <c r="A443" s="1" t="str">
        <f t="shared" si="99"/>
        <v/>
      </c>
      <c r="B443" s="63" t="str">
        <f>IF(E443="","",IF(E443=Trend!$D$5,COUNT($B$3:B442)+1))</f>
        <v/>
      </c>
      <c r="C443" s="63" t="str">
        <f>IF(E443="","",IF(AN443=Deviation!$E$2,COUNT($C$3:C442)+1))</f>
        <v/>
      </c>
      <c r="D443" s="7" t="str">
        <f>IF(E443&lt;&gt;"",SUBTOTAL(3,$E$4:E443),"")</f>
        <v/>
      </c>
      <c r="E443" s="16"/>
      <c r="F443" s="16"/>
      <c r="G443" s="16"/>
      <c r="H443" s="16"/>
      <c r="I443" s="16"/>
      <c r="J443" s="17"/>
      <c r="K443" s="20"/>
      <c r="L443" s="17"/>
      <c r="M443" s="16"/>
      <c r="N443" s="16"/>
      <c r="O443" s="7" t="str">
        <f t="shared" si="94"/>
        <v/>
      </c>
      <c r="P443" s="17"/>
      <c r="Q443" s="17"/>
      <c r="R443" s="8" t="str">
        <f t="shared" si="89"/>
        <v/>
      </c>
      <c r="S443" s="18">
        <v>0.1</v>
      </c>
      <c r="T443" s="8" t="str">
        <f t="shared" si="90"/>
        <v/>
      </c>
      <c r="U443" s="7" t="str">
        <f t="shared" si="91"/>
        <v/>
      </c>
      <c r="V443" s="19"/>
      <c r="W443" s="16"/>
      <c r="X443" s="16"/>
      <c r="Y443" s="16"/>
      <c r="Z443" s="7" t="str">
        <f t="shared" si="95"/>
        <v/>
      </c>
      <c r="AA443" s="20"/>
      <c r="AB443" s="7" t="str">
        <f>IF(AA443="","",DATEDIF(VLOOKUP(N443,List!CK:CL,2,0),VLOOKUP(AA443,List!CK:CL,2,0),$AB$2))</f>
        <v/>
      </c>
      <c r="AC443" s="16"/>
      <c r="AD443" s="16"/>
      <c r="AE443" s="17"/>
      <c r="AF443" s="9" t="str">
        <f t="shared" si="96"/>
        <v/>
      </c>
      <c r="AG443" s="16"/>
      <c r="AH443" s="9" t="str">
        <f t="shared" si="97"/>
        <v/>
      </c>
      <c r="AI443" s="9" t="str">
        <f t="shared" si="98"/>
        <v/>
      </c>
      <c r="AJ443" s="7" t="str">
        <f>IF(E443="","",VLOOKUP(E443,Cover!AF:AG,2,0))</f>
        <v/>
      </c>
      <c r="AK443" s="32" t="str">
        <f t="shared" si="92"/>
        <v/>
      </c>
      <c r="AL443" s="178" t="str">
        <f t="shared" si="93"/>
        <v/>
      </c>
      <c r="AM443" s="178" t="str">
        <f t="shared" si="87"/>
        <v/>
      </c>
      <c r="AN443" s="178" t="str">
        <f t="shared" si="88"/>
        <v/>
      </c>
    </row>
    <row r="444" spans="1:40">
      <c r="A444" s="1" t="str">
        <f t="shared" si="99"/>
        <v/>
      </c>
      <c r="B444" s="63" t="str">
        <f>IF(E444="","",IF(E444=Trend!$D$5,COUNT($B$3:B443)+1))</f>
        <v/>
      </c>
      <c r="C444" s="63" t="str">
        <f>IF(E444="","",IF(AN444=Deviation!$E$2,COUNT($C$3:C443)+1))</f>
        <v/>
      </c>
      <c r="D444" s="7" t="str">
        <f>IF(E444&lt;&gt;"",SUBTOTAL(3,$E$4:E444),"")</f>
        <v/>
      </c>
      <c r="E444" s="16"/>
      <c r="F444" s="16"/>
      <c r="G444" s="16"/>
      <c r="H444" s="16"/>
      <c r="I444" s="16"/>
      <c r="J444" s="17"/>
      <c r="K444" s="20"/>
      <c r="L444" s="17"/>
      <c r="M444" s="16"/>
      <c r="N444" s="16"/>
      <c r="O444" s="7" t="str">
        <f t="shared" si="94"/>
        <v/>
      </c>
      <c r="P444" s="17"/>
      <c r="Q444" s="17"/>
      <c r="R444" s="8" t="str">
        <f t="shared" si="89"/>
        <v/>
      </c>
      <c r="S444" s="18">
        <v>0.1</v>
      </c>
      <c r="T444" s="8" t="str">
        <f t="shared" si="90"/>
        <v/>
      </c>
      <c r="U444" s="7" t="str">
        <f t="shared" si="91"/>
        <v/>
      </c>
      <c r="V444" s="19"/>
      <c r="W444" s="16"/>
      <c r="X444" s="16"/>
      <c r="Y444" s="16"/>
      <c r="Z444" s="7" t="str">
        <f t="shared" si="95"/>
        <v/>
      </c>
      <c r="AA444" s="20"/>
      <c r="AB444" s="7" t="str">
        <f>IF(AA444="","",DATEDIF(VLOOKUP(N444,List!CK:CL,2,0),VLOOKUP(AA444,List!CK:CL,2,0),$AB$2))</f>
        <v/>
      </c>
      <c r="AC444" s="16"/>
      <c r="AD444" s="16"/>
      <c r="AE444" s="17"/>
      <c r="AF444" s="9" t="str">
        <f t="shared" si="96"/>
        <v/>
      </c>
      <c r="AG444" s="16"/>
      <c r="AH444" s="9" t="str">
        <f t="shared" si="97"/>
        <v/>
      </c>
      <c r="AI444" s="9" t="str">
        <f t="shared" si="98"/>
        <v/>
      </c>
      <c r="AJ444" s="7" t="str">
        <f>IF(E444="","",VLOOKUP(E444,Cover!AF:AG,2,0))</f>
        <v/>
      </c>
      <c r="AK444" s="32" t="str">
        <f t="shared" si="92"/>
        <v/>
      </c>
      <c r="AL444" s="178" t="str">
        <f t="shared" si="93"/>
        <v/>
      </c>
      <c r="AM444" s="178" t="str">
        <f t="shared" si="87"/>
        <v/>
      </c>
      <c r="AN444" s="178" t="str">
        <f t="shared" si="88"/>
        <v/>
      </c>
    </row>
    <row r="445" spans="1:40">
      <c r="A445" s="1" t="str">
        <f t="shared" si="99"/>
        <v/>
      </c>
      <c r="B445" s="63" t="str">
        <f>IF(E445="","",IF(E445=Trend!$D$5,COUNT($B$3:B444)+1))</f>
        <v/>
      </c>
      <c r="C445" s="63" t="str">
        <f>IF(E445="","",IF(AN445=Deviation!$E$2,COUNT($C$3:C444)+1))</f>
        <v/>
      </c>
      <c r="D445" s="7" t="str">
        <f>IF(E445&lt;&gt;"",SUBTOTAL(3,$E$4:E445),"")</f>
        <v/>
      </c>
      <c r="E445" s="16"/>
      <c r="F445" s="16"/>
      <c r="G445" s="16"/>
      <c r="H445" s="16"/>
      <c r="I445" s="16"/>
      <c r="J445" s="17"/>
      <c r="K445" s="20"/>
      <c r="L445" s="17"/>
      <c r="M445" s="16"/>
      <c r="N445" s="16"/>
      <c r="O445" s="7" t="str">
        <f t="shared" si="94"/>
        <v/>
      </c>
      <c r="P445" s="17"/>
      <c r="Q445" s="17"/>
      <c r="R445" s="8" t="str">
        <f t="shared" si="89"/>
        <v/>
      </c>
      <c r="S445" s="18">
        <v>0.1</v>
      </c>
      <c r="T445" s="8" t="str">
        <f t="shared" si="90"/>
        <v/>
      </c>
      <c r="U445" s="7" t="str">
        <f t="shared" si="91"/>
        <v/>
      </c>
      <c r="V445" s="19"/>
      <c r="W445" s="16"/>
      <c r="X445" s="16"/>
      <c r="Y445" s="16"/>
      <c r="Z445" s="7" t="str">
        <f t="shared" si="95"/>
        <v/>
      </c>
      <c r="AA445" s="20"/>
      <c r="AB445" s="7" t="str">
        <f>IF(AA445="","",DATEDIF(VLOOKUP(N445,List!CK:CL,2,0),VLOOKUP(AA445,List!CK:CL,2,0),$AB$2))</f>
        <v/>
      </c>
      <c r="AC445" s="16"/>
      <c r="AD445" s="16"/>
      <c r="AE445" s="17"/>
      <c r="AF445" s="9" t="str">
        <f t="shared" si="96"/>
        <v/>
      </c>
      <c r="AG445" s="16"/>
      <c r="AH445" s="9" t="str">
        <f t="shared" si="97"/>
        <v/>
      </c>
      <c r="AI445" s="9" t="str">
        <f t="shared" si="98"/>
        <v/>
      </c>
      <c r="AJ445" s="7" t="str">
        <f>IF(E445="","",VLOOKUP(E445,Cover!AF:AG,2,0))</f>
        <v/>
      </c>
      <c r="AK445" s="32" t="str">
        <f t="shared" si="92"/>
        <v/>
      </c>
      <c r="AL445" s="178" t="str">
        <f t="shared" si="93"/>
        <v/>
      </c>
      <c r="AM445" s="178" t="str">
        <f t="shared" si="87"/>
        <v/>
      </c>
      <c r="AN445" s="178" t="str">
        <f t="shared" si="88"/>
        <v/>
      </c>
    </row>
    <row r="446" spans="1:40">
      <c r="A446" s="1" t="str">
        <f t="shared" si="99"/>
        <v/>
      </c>
      <c r="B446" s="63" t="str">
        <f>IF(E446="","",IF(E446=Trend!$D$5,COUNT($B$3:B445)+1))</f>
        <v/>
      </c>
      <c r="C446" s="63" t="str">
        <f>IF(E446="","",IF(AN446=Deviation!$E$2,COUNT($C$3:C445)+1))</f>
        <v/>
      </c>
      <c r="D446" s="7" t="str">
        <f>IF(E446&lt;&gt;"",SUBTOTAL(3,$E$4:E446),"")</f>
        <v/>
      </c>
      <c r="E446" s="16"/>
      <c r="F446" s="16"/>
      <c r="G446" s="16"/>
      <c r="H446" s="16"/>
      <c r="I446" s="16"/>
      <c r="J446" s="17"/>
      <c r="K446" s="20"/>
      <c r="L446" s="17"/>
      <c r="M446" s="16"/>
      <c r="N446" s="16"/>
      <c r="O446" s="7" t="str">
        <f t="shared" si="94"/>
        <v/>
      </c>
      <c r="P446" s="17"/>
      <c r="Q446" s="17"/>
      <c r="R446" s="8" t="str">
        <f t="shared" si="89"/>
        <v/>
      </c>
      <c r="S446" s="18">
        <v>0.1</v>
      </c>
      <c r="T446" s="8" t="str">
        <f t="shared" si="90"/>
        <v/>
      </c>
      <c r="U446" s="7" t="str">
        <f t="shared" si="91"/>
        <v/>
      </c>
      <c r="V446" s="19"/>
      <c r="W446" s="16"/>
      <c r="X446" s="16"/>
      <c r="Y446" s="16"/>
      <c r="Z446" s="7" t="str">
        <f t="shared" si="95"/>
        <v/>
      </c>
      <c r="AA446" s="20"/>
      <c r="AB446" s="7" t="str">
        <f>IF(AA446="","",DATEDIF(VLOOKUP(N446,List!CK:CL,2,0),VLOOKUP(AA446,List!CK:CL,2,0),$AB$2))</f>
        <v/>
      </c>
      <c r="AC446" s="16"/>
      <c r="AD446" s="16"/>
      <c r="AE446" s="17"/>
      <c r="AF446" s="9" t="str">
        <f t="shared" si="96"/>
        <v/>
      </c>
      <c r="AG446" s="16"/>
      <c r="AH446" s="9" t="str">
        <f t="shared" si="97"/>
        <v/>
      </c>
      <c r="AI446" s="9" t="str">
        <f t="shared" si="98"/>
        <v/>
      </c>
      <c r="AJ446" s="7" t="str">
        <f>IF(E446="","",VLOOKUP(E446,Cover!AF:AG,2,0))</f>
        <v/>
      </c>
      <c r="AK446" s="32" t="str">
        <f t="shared" si="92"/>
        <v/>
      </c>
      <c r="AL446" s="178" t="str">
        <f t="shared" si="93"/>
        <v/>
      </c>
      <c r="AM446" s="178" t="str">
        <f t="shared" si="87"/>
        <v/>
      </c>
      <c r="AN446" s="178" t="str">
        <f t="shared" si="88"/>
        <v/>
      </c>
    </row>
    <row r="447" spans="1:40">
      <c r="A447" s="1" t="str">
        <f t="shared" si="99"/>
        <v/>
      </c>
      <c r="B447" s="63" t="str">
        <f>IF(E447="","",IF(E447=Trend!$D$5,COUNT($B$3:B446)+1))</f>
        <v/>
      </c>
      <c r="C447" s="63" t="str">
        <f>IF(E447="","",IF(AN447=Deviation!$E$2,COUNT($C$3:C446)+1))</f>
        <v/>
      </c>
      <c r="D447" s="7" t="str">
        <f>IF(E447&lt;&gt;"",SUBTOTAL(3,$E$4:E447),"")</f>
        <v/>
      </c>
      <c r="E447" s="16"/>
      <c r="F447" s="16"/>
      <c r="G447" s="16"/>
      <c r="H447" s="16"/>
      <c r="I447" s="16"/>
      <c r="J447" s="17"/>
      <c r="K447" s="20"/>
      <c r="L447" s="17"/>
      <c r="M447" s="16"/>
      <c r="N447" s="16"/>
      <c r="O447" s="7" t="str">
        <f t="shared" si="94"/>
        <v/>
      </c>
      <c r="P447" s="17"/>
      <c r="Q447" s="17"/>
      <c r="R447" s="8" t="str">
        <f t="shared" si="89"/>
        <v/>
      </c>
      <c r="S447" s="18">
        <v>0.1</v>
      </c>
      <c r="T447" s="8" t="str">
        <f t="shared" si="90"/>
        <v/>
      </c>
      <c r="U447" s="7" t="str">
        <f t="shared" si="91"/>
        <v/>
      </c>
      <c r="V447" s="19"/>
      <c r="W447" s="16"/>
      <c r="X447" s="16"/>
      <c r="Y447" s="16"/>
      <c r="Z447" s="7" t="str">
        <f t="shared" si="95"/>
        <v/>
      </c>
      <c r="AA447" s="20"/>
      <c r="AB447" s="7" t="str">
        <f>IF(AA447="","",DATEDIF(VLOOKUP(N447,List!CK:CL,2,0),VLOOKUP(AA447,List!CK:CL,2,0),$AB$2))</f>
        <v/>
      </c>
      <c r="AC447" s="16"/>
      <c r="AD447" s="16"/>
      <c r="AE447" s="17"/>
      <c r="AF447" s="9" t="str">
        <f t="shared" si="96"/>
        <v/>
      </c>
      <c r="AG447" s="16"/>
      <c r="AH447" s="9" t="str">
        <f t="shared" si="97"/>
        <v/>
      </c>
      <c r="AI447" s="9" t="str">
        <f t="shared" si="98"/>
        <v/>
      </c>
      <c r="AJ447" s="7" t="str">
        <f>IF(E447="","",VLOOKUP(E447,Cover!AF:AG,2,0))</f>
        <v/>
      </c>
      <c r="AK447" s="32" t="str">
        <f t="shared" si="92"/>
        <v/>
      </c>
      <c r="AL447" s="178" t="str">
        <f t="shared" si="93"/>
        <v/>
      </c>
      <c r="AM447" s="178" t="str">
        <f t="shared" ref="AM447:AM510" si="100">IF(E447="","",IF((AB447-AJ447)/AJ447*100&lt;0,0,(AB447-AJ447)/AJ447*100))</f>
        <v/>
      </c>
      <c r="AN447" s="178" t="str">
        <f t="shared" ref="AN447:AN510" si="101">IF(E447="","",IF(AM447&lt;=0,"زودتر از حد انتظار","دیرتر از حد انتظار"))</f>
        <v/>
      </c>
    </row>
    <row r="448" spans="1:40">
      <c r="A448" s="1" t="str">
        <f t="shared" si="99"/>
        <v/>
      </c>
      <c r="B448" s="63" t="str">
        <f>IF(E448="","",IF(E448=Trend!$D$5,COUNT($B$3:B447)+1))</f>
        <v/>
      </c>
      <c r="C448" s="63" t="str">
        <f>IF(E448="","",IF(AN448=Deviation!$E$2,COUNT($C$3:C447)+1))</f>
        <v/>
      </c>
      <c r="D448" s="7" t="str">
        <f>IF(E448&lt;&gt;"",SUBTOTAL(3,$E$4:E448),"")</f>
        <v/>
      </c>
      <c r="E448" s="16"/>
      <c r="F448" s="16"/>
      <c r="G448" s="16"/>
      <c r="H448" s="16"/>
      <c r="I448" s="16"/>
      <c r="J448" s="17"/>
      <c r="K448" s="20"/>
      <c r="L448" s="17"/>
      <c r="M448" s="16"/>
      <c r="N448" s="16"/>
      <c r="O448" s="7" t="str">
        <f t="shared" si="94"/>
        <v/>
      </c>
      <c r="P448" s="17"/>
      <c r="Q448" s="17"/>
      <c r="R448" s="8" t="str">
        <f t="shared" si="89"/>
        <v/>
      </c>
      <c r="S448" s="18">
        <v>0.1</v>
      </c>
      <c r="T448" s="8" t="str">
        <f t="shared" si="90"/>
        <v/>
      </c>
      <c r="U448" s="7" t="str">
        <f t="shared" si="91"/>
        <v/>
      </c>
      <c r="V448" s="19"/>
      <c r="W448" s="16"/>
      <c r="X448" s="16"/>
      <c r="Y448" s="16"/>
      <c r="Z448" s="7" t="str">
        <f t="shared" si="95"/>
        <v/>
      </c>
      <c r="AA448" s="20"/>
      <c r="AB448" s="7" t="str">
        <f>IF(AA448="","",DATEDIF(VLOOKUP(N448,List!CK:CL,2,0),VLOOKUP(AA448,List!CK:CL,2,0),$AB$2))</f>
        <v/>
      </c>
      <c r="AC448" s="16"/>
      <c r="AD448" s="16"/>
      <c r="AE448" s="17"/>
      <c r="AF448" s="9" t="str">
        <f t="shared" si="96"/>
        <v/>
      </c>
      <c r="AG448" s="16"/>
      <c r="AH448" s="9" t="str">
        <f t="shared" si="97"/>
        <v/>
      </c>
      <c r="AI448" s="9" t="str">
        <f t="shared" si="98"/>
        <v/>
      </c>
      <c r="AJ448" s="7" t="str">
        <f>IF(E448="","",VLOOKUP(E448,Cover!AF:AG,2,0))</f>
        <v/>
      </c>
      <c r="AK448" s="32" t="str">
        <f t="shared" si="92"/>
        <v/>
      </c>
      <c r="AL448" s="178" t="str">
        <f t="shared" si="93"/>
        <v/>
      </c>
      <c r="AM448" s="178" t="str">
        <f t="shared" si="100"/>
        <v/>
      </c>
      <c r="AN448" s="178" t="str">
        <f t="shared" si="101"/>
        <v/>
      </c>
    </row>
    <row r="449" spans="1:40">
      <c r="A449" s="1" t="str">
        <f t="shared" si="99"/>
        <v/>
      </c>
      <c r="B449" s="63" t="str">
        <f>IF(E449="","",IF(E449=Trend!$D$5,COUNT($B$3:B448)+1))</f>
        <v/>
      </c>
      <c r="C449" s="63" t="str">
        <f>IF(E449="","",IF(AN449=Deviation!$E$2,COUNT($C$3:C448)+1))</f>
        <v/>
      </c>
      <c r="D449" s="7" t="str">
        <f>IF(E449&lt;&gt;"",SUBTOTAL(3,$E$4:E449),"")</f>
        <v/>
      </c>
      <c r="E449" s="16"/>
      <c r="F449" s="16"/>
      <c r="G449" s="16"/>
      <c r="H449" s="16"/>
      <c r="I449" s="16"/>
      <c r="J449" s="17"/>
      <c r="K449" s="20"/>
      <c r="L449" s="17"/>
      <c r="M449" s="16"/>
      <c r="N449" s="16"/>
      <c r="O449" s="7" t="str">
        <f t="shared" si="94"/>
        <v/>
      </c>
      <c r="P449" s="17"/>
      <c r="Q449" s="17"/>
      <c r="R449" s="8" t="str">
        <f t="shared" ref="R449:R512" si="102">IF(Q449="","",IF(E449="پتروشیمی پارس",(P449*Q449)+(P449*Q449)*S449+J449,IF(E449="پتروشیمی تبریز",(P449*Q449)+(P449*Q449)*S449+J449,(P449*Q449)+(P449*Q449)*S449)))</f>
        <v/>
      </c>
      <c r="S449" s="18">
        <v>0.1</v>
      </c>
      <c r="T449" s="8" t="str">
        <f t="shared" ref="T449:T512" si="103">IF(R449="","",R449/P449)</f>
        <v/>
      </c>
      <c r="U449" s="7" t="str">
        <f t="shared" si="91"/>
        <v/>
      </c>
      <c r="V449" s="19"/>
      <c r="W449" s="16"/>
      <c r="X449" s="16"/>
      <c r="Y449" s="16"/>
      <c r="Z449" s="7" t="str">
        <f t="shared" si="95"/>
        <v/>
      </c>
      <c r="AA449" s="20"/>
      <c r="AB449" s="7" t="str">
        <f>IF(AA449="","",DATEDIF(VLOOKUP(N449,List!CK:CL,2,0),VLOOKUP(AA449,List!CK:CL,2,0),$AB$2))</f>
        <v/>
      </c>
      <c r="AC449" s="16"/>
      <c r="AD449" s="16"/>
      <c r="AE449" s="17"/>
      <c r="AF449" s="9" t="str">
        <f t="shared" si="96"/>
        <v/>
      </c>
      <c r="AG449" s="16"/>
      <c r="AH449" s="9" t="str">
        <f t="shared" si="97"/>
        <v/>
      </c>
      <c r="AI449" s="9" t="str">
        <f t="shared" si="98"/>
        <v/>
      </c>
      <c r="AJ449" s="7" t="str">
        <f>IF(E449="","",VLOOKUP(E449,Cover!AF:AG,2,0))</f>
        <v/>
      </c>
      <c r="AK449" s="32" t="str">
        <f t="shared" si="92"/>
        <v/>
      </c>
      <c r="AL449" s="178" t="str">
        <f t="shared" si="93"/>
        <v/>
      </c>
      <c r="AM449" s="178" t="str">
        <f t="shared" si="100"/>
        <v/>
      </c>
      <c r="AN449" s="178" t="str">
        <f t="shared" si="101"/>
        <v/>
      </c>
    </row>
    <row r="450" spans="1:40">
      <c r="A450" s="1" t="str">
        <f t="shared" si="99"/>
        <v/>
      </c>
      <c r="B450" s="63" t="str">
        <f>IF(E450="","",IF(E450=Trend!$D$5,COUNT($B$3:B449)+1))</f>
        <v/>
      </c>
      <c r="C450" s="63" t="str">
        <f>IF(E450="","",IF(AN450=Deviation!$E$2,COUNT($C$3:C449)+1))</f>
        <v/>
      </c>
      <c r="D450" s="7" t="str">
        <f>IF(E450&lt;&gt;"",SUBTOTAL(3,$E$4:E450),"")</f>
        <v/>
      </c>
      <c r="E450" s="16"/>
      <c r="F450" s="16"/>
      <c r="G450" s="16"/>
      <c r="H450" s="16"/>
      <c r="I450" s="16"/>
      <c r="J450" s="17"/>
      <c r="K450" s="20"/>
      <c r="L450" s="17"/>
      <c r="M450" s="16"/>
      <c r="N450" s="16"/>
      <c r="O450" s="7" t="str">
        <f t="shared" si="94"/>
        <v/>
      </c>
      <c r="P450" s="17"/>
      <c r="Q450" s="17"/>
      <c r="R450" s="8" t="str">
        <f t="shared" si="102"/>
        <v/>
      </c>
      <c r="S450" s="18">
        <v>0.1</v>
      </c>
      <c r="T450" s="8" t="str">
        <f t="shared" si="103"/>
        <v/>
      </c>
      <c r="U450" s="7" t="str">
        <f t="shared" ref="U450:U513" si="104">IF(E450="","","توافقی ")</f>
        <v/>
      </c>
      <c r="V450" s="19"/>
      <c r="W450" s="16"/>
      <c r="X450" s="16"/>
      <c r="Y450" s="16"/>
      <c r="Z450" s="7" t="str">
        <f t="shared" si="95"/>
        <v/>
      </c>
      <c r="AA450" s="20"/>
      <c r="AB450" s="7" t="str">
        <f>IF(AA450="","",DATEDIF(VLOOKUP(N450,List!CK:CL,2,0),VLOOKUP(AA450,List!CK:CL,2,0),$AB$2))</f>
        <v/>
      </c>
      <c r="AC450" s="16"/>
      <c r="AD450" s="16"/>
      <c r="AE450" s="17"/>
      <c r="AF450" s="9" t="str">
        <f t="shared" si="96"/>
        <v/>
      </c>
      <c r="AG450" s="16"/>
      <c r="AH450" s="9" t="str">
        <f t="shared" si="97"/>
        <v/>
      </c>
      <c r="AI450" s="9" t="str">
        <f t="shared" si="98"/>
        <v/>
      </c>
      <c r="AJ450" s="7" t="str">
        <f>IF(E450="","",VLOOKUP(E450,Cover!AF:AG,2,0))</f>
        <v/>
      </c>
      <c r="AK450" s="32" t="str">
        <f t="shared" ref="AK450:AK513" si="105">IF(N450="","",N450)</f>
        <v/>
      </c>
      <c r="AL450" s="178" t="str">
        <f t="shared" ref="AL450:AL513" si="106">IF(N450="","",LEFT(N450,7))</f>
        <v/>
      </c>
      <c r="AM450" s="178" t="str">
        <f t="shared" si="100"/>
        <v/>
      </c>
      <c r="AN450" s="178" t="str">
        <f t="shared" si="101"/>
        <v/>
      </c>
    </row>
    <row r="451" spans="1:40">
      <c r="A451" s="1" t="str">
        <f t="shared" si="99"/>
        <v/>
      </c>
      <c r="B451" s="63" t="str">
        <f>IF(E451="","",IF(E451=Trend!$D$5,COUNT($B$3:B450)+1))</f>
        <v/>
      </c>
      <c r="C451" s="63" t="str">
        <f>IF(E451="","",IF(AN451=Deviation!$E$2,COUNT($C$3:C450)+1))</f>
        <v/>
      </c>
      <c r="D451" s="7" t="str">
        <f>IF(E451&lt;&gt;"",SUBTOTAL(3,$E$4:E451),"")</f>
        <v/>
      </c>
      <c r="E451" s="16"/>
      <c r="F451" s="16"/>
      <c r="G451" s="16"/>
      <c r="H451" s="16"/>
      <c r="I451" s="16"/>
      <c r="J451" s="17"/>
      <c r="K451" s="20"/>
      <c r="L451" s="17"/>
      <c r="M451" s="16"/>
      <c r="N451" s="16"/>
      <c r="O451" s="7" t="str">
        <f t="shared" si="94"/>
        <v/>
      </c>
      <c r="P451" s="17"/>
      <c r="Q451" s="17"/>
      <c r="R451" s="8" t="str">
        <f t="shared" si="102"/>
        <v/>
      </c>
      <c r="S451" s="18">
        <v>0.1</v>
      </c>
      <c r="T451" s="8" t="str">
        <f t="shared" si="103"/>
        <v/>
      </c>
      <c r="U451" s="7" t="str">
        <f t="shared" si="104"/>
        <v/>
      </c>
      <c r="V451" s="19"/>
      <c r="W451" s="16"/>
      <c r="X451" s="16"/>
      <c r="Y451" s="16"/>
      <c r="Z451" s="7" t="str">
        <f t="shared" si="95"/>
        <v/>
      </c>
      <c r="AA451" s="20"/>
      <c r="AB451" s="7" t="str">
        <f>IF(AA451="","",DATEDIF(VLOOKUP(N451,List!CK:CL,2,0),VLOOKUP(AA451,List!CK:CL,2,0),$AB$2))</f>
        <v/>
      </c>
      <c r="AC451" s="16"/>
      <c r="AD451" s="16"/>
      <c r="AE451" s="17"/>
      <c r="AF451" s="9" t="str">
        <f t="shared" si="96"/>
        <v/>
      </c>
      <c r="AG451" s="16"/>
      <c r="AH451" s="9" t="str">
        <f t="shared" si="97"/>
        <v/>
      </c>
      <c r="AI451" s="9" t="str">
        <f t="shared" si="98"/>
        <v/>
      </c>
      <c r="AJ451" s="7" t="str">
        <f>IF(E451="","",VLOOKUP(E451,Cover!AF:AG,2,0))</f>
        <v/>
      </c>
      <c r="AK451" s="32" t="str">
        <f t="shared" si="105"/>
        <v/>
      </c>
      <c r="AL451" s="178" t="str">
        <f t="shared" si="106"/>
        <v/>
      </c>
      <c r="AM451" s="178" t="str">
        <f t="shared" si="100"/>
        <v/>
      </c>
      <c r="AN451" s="178" t="str">
        <f t="shared" si="101"/>
        <v/>
      </c>
    </row>
    <row r="452" spans="1:40">
      <c r="A452" s="1" t="str">
        <f t="shared" si="99"/>
        <v/>
      </c>
      <c r="B452" s="63" t="str">
        <f>IF(E452="","",IF(E452=Trend!$D$5,COUNT($B$3:B451)+1))</f>
        <v/>
      </c>
      <c r="C452" s="63" t="str">
        <f>IF(E452="","",IF(AN452=Deviation!$E$2,COUNT($C$3:C451)+1))</f>
        <v/>
      </c>
      <c r="D452" s="7" t="str">
        <f>IF(E452&lt;&gt;"",SUBTOTAL(3,$E$4:E452),"")</f>
        <v/>
      </c>
      <c r="E452" s="16"/>
      <c r="F452" s="16"/>
      <c r="G452" s="16"/>
      <c r="H452" s="16"/>
      <c r="I452" s="16"/>
      <c r="J452" s="17"/>
      <c r="K452" s="20"/>
      <c r="L452" s="17"/>
      <c r="M452" s="16"/>
      <c r="N452" s="16"/>
      <c r="O452" s="7" t="str">
        <f t="shared" si="94"/>
        <v/>
      </c>
      <c r="P452" s="17"/>
      <c r="Q452" s="17"/>
      <c r="R452" s="8" t="str">
        <f t="shared" si="102"/>
        <v/>
      </c>
      <c r="S452" s="18">
        <v>0.1</v>
      </c>
      <c r="T452" s="8" t="str">
        <f t="shared" si="103"/>
        <v/>
      </c>
      <c r="U452" s="7" t="str">
        <f t="shared" si="104"/>
        <v/>
      </c>
      <c r="V452" s="19"/>
      <c r="W452" s="16"/>
      <c r="X452" s="16"/>
      <c r="Y452" s="16"/>
      <c r="Z452" s="7" t="str">
        <f t="shared" si="95"/>
        <v/>
      </c>
      <c r="AA452" s="20"/>
      <c r="AB452" s="7" t="str">
        <f>IF(AA452="","",DATEDIF(VLOOKUP(N452,List!CK:CL,2,0),VLOOKUP(AA452,List!CK:CL,2,0),$AB$2))</f>
        <v/>
      </c>
      <c r="AC452" s="16"/>
      <c r="AD452" s="16"/>
      <c r="AE452" s="17"/>
      <c r="AF452" s="9" t="str">
        <f t="shared" si="96"/>
        <v/>
      </c>
      <c r="AG452" s="16"/>
      <c r="AH452" s="9" t="str">
        <f t="shared" si="97"/>
        <v/>
      </c>
      <c r="AI452" s="9" t="str">
        <f t="shared" si="98"/>
        <v/>
      </c>
      <c r="AJ452" s="7" t="str">
        <f>IF(E452="","",VLOOKUP(E452,Cover!AF:AG,2,0))</f>
        <v/>
      </c>
      <c r="AK452" s="32" t="str">
        <f t="shared" si="105"/>
        <v/>
      </c>
      <c r="AL452" s="178" t="str">
        <f t="shared" si="106"/>
        <v/>
      </c>
      <c r="AM452" s="178" t="str">
        <f t="shared" si="100"/>
        <v/>
      </c>
      <c r="AN452" s="178" t="str">
        <f t="shared" si="101"/>
        <v/>
      </c>
    </row>
    <row r="453" spans="1:40">
      <c r="A453" s="1" t="str">
        <f t="shared" si="99"/>
        <v/>
      </c>
      <c r="B453" s="63" t="str">
        <f>IF(E453="","",IF(E453=Trend!$D$5,COUNT($B$3:B452)+1))</f>
        <v/>
      </c>
      <c r="C453" s="63" t="str">
        <f>IF(E453="","",IF(AN453=Deviation!$E$2,COUNT($C$3:C452)+1))</f>
        <v/>
      </c>
      <c r="D453" s="7" t="str">
        <f>IF(E453&lt;&gt;"",SUBTOTAL(3,$E$4:E453),"")</f>
        <v/>
      </c>
      <c r="E453" s="16"/>
      <c r="F453" s="16"/>
      <c r="G453" s="16"/>
      <c r="H453" s="16"/>
      <c r="I453" s="16"/>
      <c r="J453" s="17"/>
      <c r="K453" s="20"/>
      <c r="L453" s="17"/>
      <c r="M453" s="16"/>
      <c r="N453" s="16"/>
      <c r="O453" s="7" t="str">
        <f t="shared" si="94"/>
        <v/>
      </c>
      <c r="P453" s="17"/>
      <c r="Q453" s="17"/>
      <c r="R453" s="8" t="str">
        <f t="shared" si="102"/>
        <v/>
      </c>
      <c r="S453" s="18">
        <v>0.1</v>
      </c>
      <c r="T453" s="8" t="str">
        <f t="shared" si="103"/>
        <v/>
      </c>
      <c r="U453" s="7" t="str">
        <f t="shared" si="104"/>
        <v/>
      </c>
      <c r="V453" s="19"/>
      <c r="W453" s="16"/>
      <c r="X453" s="16"/>
      <c r="Y453" s="16"/>
      <c r="Z453" s="7" t="str">
        <f t="shared" si="95"/>
        <v/>
      </c>
      <c r="AA453" s="20"/>
      <c r="AB453" s="7" t="str">
        <f>IF(AA453="","",DATEDIF(VLOOKUP(N453,List!CK:CL,2,0),VLOOKUP(AA453,List!CK:CL,2,0),$AB$2))</f>
        <v/>
      </c>
      <c r="AC453" s="16"/>
      <c r="AD453" s="16"/>
      <c r="AE453" s="17"/>
      <c r="AF453" s="9" t="str">
        <f t="shared" si="96"/>
        <v/>
      </c>
      <c r="AG453" s="16"/>
      <c r="AH453" s="9" t="str">
        <f t="shared" si="97"/>
        <v/>
      </c>
      <c r="AI453" s="9" t="str">
        <f t="shared" si="98"/>
        <v/>
      </c>
      <c r="AJ453" s="7" t="str">
        <f>IF(E453="","",VLOOKUP(E453,Cover!AF:AG,2,0))</f>
        <v/>
      </c>
      <c r="AK453" s="32" t="str">
        <f t="shared" si="105"/>
        <v/>
      </c>
      <c r="AL453" s="178" t="str">
        <f t="shared" si="106"/>
        <v/>
      </c>
      <c r="AM453" s="178" t="str">
        <f t="shared" si="100"/>
        <v/>
      </c>
      <c r="AN453" s="178" t="str">
        <f t="shared" si="101"/>
        <v/>
      </c>
    </row>
    <row r="454" spans="1:40">
      <c r="A454" s="1" t="str">
        <f t="shared" si="99"/>
        <v/>
      </c>
      <c r="B454" s="63" t="str">
        <f>IF(E454="","",IF(E454=Trend!$D$5,COUNT($B$3:B453)+1))</f>
        <v/>
      </c>
      <c r="C454" s="63" t="str">
        <f>IF(E454="","",IF(AN454=Deviation!$E$2,COUNT($C$3:C453)+1))</f>
        <v/>
      </c>
      <c r="D454" s="7" t="str">
        <f>IF(E454&lt;&gt;"",SUBTOTAL(3,$E$4:E454),"")</f>
        <v/>
      </c>
      <c r="E454" s="16"/>
      <c r="F454" s="16"/>
      <c r="G454" s="16"/>
      <c r="H454" s="16"/>
      <c r="I454" s="16"/>
      <c r="J454" s="17"/>
      <c r="K454" s="20"/>
      <c r="L454" s="17"/>
      <c r="M454" s="16"/>
      <c r="N454" s="16"/>
      <c r="O454" s="7" t="str">
        <f t="shared" si="94"/>
        <v/>
      </c>
      <c r="P454" s="17"/>
      <c r="Q454" s="17"/>
      <c r="R454" s="8" t="str">
        <f t="shared" si="102"/>
        <v/>
      </c>
      <c r="S454" s="18">
        <v>0.1</v>
      </c>
      <c r="T454" s="8" t="str">
        <f t="shared" si="103"/>
        <v/>
      </c>
      <c r="U454" s="7" t="str">
        <f t="shared" si="104"/>
        <v/>
      </c>
      <c r="V454" s="19"/>
      <c r="W454" s="16"/>
      <c r="X454" s="16"/>
      <c r="Y454" s="16"/>
      <c r="Z454" s="7" t="str">
        <f t="shared" si="95"/>
        <v/>
      </c>
      <c r="AA454" s="20"/>
      <c r="AB454" s="7" t="str">
        <f>IF(AA454="","",DATEDIF(VLOOKUP(N454,List!CK:CL,2,0),VLOOKUP(AA454,List!CK:CL,2,0),$AB$2))</f>
        <v/>
      </c>
      <c r="AC454" s="16"/>
      <c r="AD454" s="16"/>
      <c r="AE454" s="17"/>
      <c r="AF454" s="9" t="str">
        <f t="shared" si="96"/>
        <v/>
      </c>
      <c r="AG454" s="16"/>
      <c r="AH454" s="9" t="str">
        <f t="shared" si="97"/>
        <v/>
      </c>
      <c r="AI454" s="9" t="str">
        <f t="shared" si="98"/>
        <v/>
      </c>
      <c r="AJ454" s="7" t="str">
        <f>IF(E454="","",VLOOKUP(E454,Cover!AF:AG,2,0))</f>
        <v/>
      </c>
      <c r="AK454" s="32" t="str">
        <f t="shared" si="105"/>
        <v/>
      </c>
      <c r="AL454" s="178" t="str">
        <f t="shared" si="106"/>
        <v/>
      </c>
      <c r="AM454" s="178" t="str">
        <f t="shared" si="100"/>
        <v/>
      </c>
      <c r="AN454" s="178" t="str">
        <f t="shared" si="101"/>
        <v/>
      </c>
    </row>
    <row r="455" spans="1:40">
      <c r="A455" s="1" t="str">
        <f t="shared" si="99"/>
        <v/>
      </c>
      <c r="B455" s="63" t="str">
        <f>IF(E455="","",IF(E455=Trend!$D$5,COUNT($B$3:B454)+1))</f>
        <v/>
      </c>
      <c r="C455" s="63" t="str">
        <f>IF(E455="","",IF(AN455=Deviation!$E$2,COUNT($C$3:C454)+1))</f>
        <v/>
      </c>
      <c r="D455" s="7" t="str">
        <f>IF(E455&lt;&gt;"",SUBTOTAL(3,$E$4:E455),"")</f>
        <v/>
      </c>
      <c r="E455" s="16"/>
      <c r="F455" s="16"/>
      <c r="G455" s="16"/>
      <c r="H455" s="16"/>
      <c r="I455" s="16"/>
      <c r="J455" s="17"/>
      <c r="K455" s="20"/>
      <c r="L455" s="17"/>
      <c r="M455" s="16"/>
      <c r="N455" s="16"/>
      <c r="O455" s="7" t="str">
        <f t="shared" si="94"/>
        <v/>
      </c>
      <c r="P455" s="17"/>
      <c r="Q455" s="17"/>
      <c r="R455" s="8" t="str">
        <f t="shared" si="102"/>
        <v/>
      </c>
      <c r="S455" s="18">
        <v>0.1</v>
      </c>
      <c r="T455" s="8" t="str">
        <f t="shared" si="103"/>
        <v/>
      </c>
      <c r="U455" s="7" t="str">
        <f t="shared" si="104"/>
        <v/>
      </c>
      <c r="V455" s="19"/>
      <c r="W455" s="16"/>
      <c r="X455" s="16"/>
      <c r="Y455" s="16"/>
      <c r="Z455" s="7" t="str">
        <f t="shared" si="95"/>
        <v/>
      </c>
      <c r="AA455" s="20"/>
      <c r="AB455" s="7" t="str">
        <f>IF(AA455="","",DATEDIF(VLOOKUP(N455,List!CK:CL,2,0),VLOOKUP(AA455,List!CK:CL,2,0),$AB$2))</f>
        <v/>
      </c>
      <c r="AC455" s="16"/>
      <c r="AD455" s="16"/>
      <c r="AE455" s="17"/>
      <c r="AF455" s="9" t="str">
        <f t="shared" si="96"/>
        <v/>
      </c>
      <c r="AG455" s="16"/>
      <c r="AH455" s="9" t="str">
        <f t="shared" si="97"/>
        <v/>
      </c>
      <c r="AI455" s="9" t="str">
        <f t="shared" si="98"/>
        <v/>
      </c>
      <c r="AJ455" s="7" t="str">
        <f>IF(E455="","",VLOOKUP(E455,Cover!AF:AG,2,0))</f>
        <v/>
      </c>
      <c r="AK455" s="32" t="str">
        <f t="shared" si="105"/>
        <v/>
      </c>
      <c r="AL455" s="178" t="str">
        <f t="shared" si="106"/>
        <v/>
      </c>
      <c r="AM455" s="178" t="str">
        <f t="shared" si="100"/>
        <v/>
      </c>
      <c r="AN455" s="178" t="str">
        <f t="shared" si="101"/>
        <v/>
      </c>
    </row>
    <row r="456" spans="1:40">
      <c r="A456" s="1" t="str">
        <f t="shared" si="99"/>
        <v/>
      </c>
      <c r="B456" s="63" t="str">
        <f>IF(E456="","",IF(E456=Trend!$D$5,COUNT($B$3:B455)+1))</f>
        <v/>
      </c>
      <c r="C456" s="63" t="str">
        <f>IF(E456="","",IF(AN456=Deviation!$E$2,COUNT($C$3:C455)+1))</f>
        <v/>
      </c>
      <c r="D456" s="7" t="str">
        <f>IF(E456&lt;&gt;"",SUBTOTAL(3,$E$4:E456),"")</f>
        <v/>
      </c>
      <c r="E456" s="16"/>
      <c r="F456" s="16"/>
      <c r="G456" s="16"/>
      <c r="H456" s="16"/>
      <c r="I456" s="16"/>
      <c r="J456" s="17"/>
      <c r="K456" s="20"/>
      <c r="L456" s="17"/>
      <c r="M456" s="16"/>
      <c r="N456" s="16"/>
      <c r="O456" s="7" t="str">
        <f t="shared" si="94"/>
        <v/>
      </c>
      <c r="P456" s="17"/>
      <c r="Q456" s="17"/>
      <c r="R456" s="8" t="str">
        <f t="shared" si="102"/>
        <v/>
      </c>
      <c r="S456" s="18">
        <v>0.1</v>
      </c>
      <c r="T456" s="8" t="str">
        <f t="shared" si="103"/>
        <v/>
      </c>
      <c r="U456" s="7" t="str">
        <f t="shared" si="104"/>
        <v/>
      </c>
      <c r="V456" s="19"/>
      <c r="W456" s="16"/>
      <c r="X456" s="16"/>
      <c r="Y456" s="16"/>
      <c r="Z456" s="7" t="str">
        <f t="shared" si="95"/>
        <v/>
      </c>
      <c r="AA456" s="20"/>
      <c r="AB456" s="7" t="str">
        <f>IF(AA456="","",DATEDIF(VLOOKUP(N456,List!CK:CL,2,0),VLOOKUP(AA456,List!CK:CL,2,0),$AB$2))</f>
        <v/>
      </c>
      <c r="AC456" s="16"/>
      <c r="AD456" s="16"/>
      <c r="AE456" s="17"/>
      <c r="AF456" s="9" t="str">
        <f t="shared" si="96"/>
        <v/>
      </c>
      <c r="AG456" s="16"/>
      <c r="AH456" s="9" t="str">
        <f t="shared" si="97"/>
        <v/>
      </c>
      <c r="AI456" s="9" t="str">
        <f t="shared" si="98"/>
        <v/>
      </c>
      <c r="AJ456" s="7" t="str">
        <f>IF(E456="","",VLOOKUP(E456,Cover!AF:AG,2,0))</f>
        <v/>
      </c>
      <c r="AK456" s="32" t="str">
        <f t="shared" si="105"/>
        <v/>
      </c>
      <c r="AL456" s="178" t="str">
        <f t="shared" si="106"/>
        <v/>
      </c>
      <c r="AM456" s="178" t="str">
        <f t="shared" si="100"/>
        <v/>
      </c>
      <c r="AN456" s="178" t="str">
        <f t="shared" si="101"/>
        <v/>
      </c>
    </row>
    <row r="457" spans="1:40">
      <c r="A457" s="1" t="str">
        <f t="shared" si="99"/>
        <v/>
      </c>
      <c r="B457" s="63" t="str">
        <f>IF(E457="","",IF(E457=Trend!$D$5,COUNT($B$3:B456)+1))</f>
        <v/>
      </c>
      <c r="C457" s="63" t="str">
        <f>IF(E457="","",IF(AN457=Deviation!$E$2,COUNT($C$3:C456)+1))</f>
        <v/>
      </c>
      <c r="D457" s="7" t="str">
        <f>IF(E457&lt;&gt;"",SUBTOTAL(3,$E$4:E457),"")</f>
        <v/>
      </c>
      <c r="E457" s="16"/>
      <c r="F457" s="16"/>
      <c r="G457" s="16"/>
      <c r="H457" s="16"/>
      <c r="I457" s="16"/>
      <c r="J457" s="17"/>
      <c r="K457" s="20"/>
      <c r="L457" s="17"/>
      <c r="M457" s="16"/>
      <c r="N457" s="16"/>
      <c r="O457" s="7" t="str">
        <f t="shared" si="94"/>
        <v/>
      </c>
      <c r="P457" s="17"/>
      <c r="Q457" s="17"/>
      <c r="R457" s="8" t="str">
        <f t="shared" si="102"/>
        <v/>
      </c>
      <c r="S457" s="18">
        <v>0.1</v>
      </c>
      <c r="T457" s="8" t="str">
        <f t="shared" si="103"/>
        <v/>
      </c>
      <c r="U457" s="7" t="str">
        <f t="shared" si="104"/>
        <v/>
      </c>
      <c r="V457" s="19"/>
      <c r="W457" s="16"/>
      <c r="X457" s="16"/>
      <c r="Y457" s="16"/>
      <c r="Z457" s="7" t="str">
        <f t="shared" si="95"/>
        <v/>
      </c>
      <c r="AA457" s="20"/>
      <c r="AB457" s="7" t="str">
        <f>IF(AA457="","",DATEDIF(VLOOKUP(N457,List!CK:CL,2,0),VLOOKUP(AA457,List!CK:CL,2,0),$AB$2))</f>
        <v/>
      </c>
      <c r="AC457" s="16"/>
      <c r="AD457" s="16"/>
      <c r="AE457" s="17"/>
      <c r="AF457" s="9" t="str">
        <f t="shared" si="96"/>
        <v/>
      </c>
      <c r="AG457" s="16"/>
      <c r="AH457" s="9" t="str">
        <f t="shared" si="97"/>
        <v/>
      </c>
      <c r="AI457" s="9" t="str">
        <f t="shared" si="98"/>
        <v/>
      </c>
      <c r="AJ457" s="7" t="str">
        <f>IF(E457="","",VLOOKUP(E457,Cover!AF:AG,2,0))</f>
        <v/>
      </c>
      <c r="AK457" s="32" t="str">
        <f t="shared" si="105"/>
        <v/>
      </c>
      <c r="AL457" s="178" t="str">
        <f t="shared" si="106"/>
        <v/>
      </c>
      <c r="AM457" s="178" t="str">
        <f t="shared" si="100"/>
        <v/>
      </c>
      <c r="AN457" s="178" t="str">
        <f t="shared" si="101"/>
        <v/>
      </c>
    </row>
    <row r="458" spans="1:40">
      <c r="A458" s="1" t="str">
        <f t="shared" si="99"/>
        <v/>
      </c>
      <c r="B458" s="63" t="str">
        <f>IF(E458="","",IF(E458=Trend!$D$5,COUNT($B$3:B457)+1))</f>
        <v/>
      </c>
      <c r="C458" s="63" t="str">
        <f>IF(E458="","",IF(AN458=Deviation!$E$2,COUNT($C$3:C457)+1))</f>
        <v/>
      </c>
      <c r="D458" s="7" t="str">
        <f>IF(E458&lt;&gt;"",SUBTOTAL(3,$E$4:E458),"")</f>
        <v/>
      </c>
      <c r="E458" s="16"/>
      <c r="F458" s="16"/>
      <c r="G458" s="16"/>
      <c r="H458" s="16"/>
      <c r="I458" s="16"/>
      <c r="J458" s="17"/>
      <c r="K458" s="20"/>
      <c r="L458" s="17"/>
      <c r="M458" s="16"/>
      <c r="N458" s="16"/>
      <c r="O458" s="7" t="str">
        <f t="shared" ref="O458:O521" si="107">IF(E458="","","پیش فاکتور")</f>
        <v/>
      </c>
      <c r="P458" s="17"/>
      <c r="Q458" s="17"/>
      <c r="R458" s="8" t="str">
        <f t="shared" si="102"/>
        <v/>
      </c>
      <c r="S458" s="18">
        <v>0.1</v>
      </c>
      <c r="T458" s="8" t="str">
        <f t="shared" si="103"/>
        <v/>
      </c>
      <c r="U458" s="7" t="str">
        <f t="shared" si="104"/>
        <v/>
      </c>
      <c r="V458" s="19"/>
      <c r="W458" s="16"/>
      <c r="X458" s="16"/>
      <c r="Y458" s="16"/>
      <c r="Z458" s="7" t="str">
        <f t="shared" si="95"/>
        <v/>
      </c>
      <c r="AA458" s="20"/>
      <c r="AB458" s="7" t="str">
        <f>IF(AA458="","",DATEDIF(VLOOKUP(N458,List!CK:CL,2,0),VLOOKUP(AA458,List!CK:CL,2,0),$AB$2))</f>
        <v/>
      </c>
      <c r="AC458" s="16"/>
      <c r="AD458" s="16"/>
      <c r="AE458" s="17"/>
      <c r="AF458" s="9" t="str">
        <f t="shared" si="96"/>
        <v/>
      </c>
      <c r="AG458" s="16"/>
      <c r="AH458" s="9" t="str">
        <f t="shared" si="97"/>
        <v/>
      </c>
      <c r="AI458" s="9" t="str">
        <f t="shared" si="98"/>
        <v/>
      </c>
      <c r="AJ458" s="7" t="str">
        <f>IF(E458="","",VLOOKUP(E458,Cover!AF:AG,2,0))</f>
        <v/>
      </c>
      <c r="AK458" s="32" t="str">
        <f t="shared" si="105"/>
        <v/>
      </c>
      <c r="AL458" s="178" t="str">
        <f t="shared" si="106"/>
        <v/>
      </c>
      <c r="AM458" s="178" t="str">
        <f t="shared" si="100"/>
        <v/>
      </c>
      <c r="AN458" s="178" t="str">
        <f t="shared" si="101"/>
        <v/>
      </c>
    </row>
    <row r="459" spans="1:40">
      <c r="A459" s="1" t="str">
        <f t="shared" si="99"/>
        <v/>
      </c>
      <c r="B459" s="63" t="str">
        <f>IF(E459="","",IF(E459=Trend!$D$5,COUNT($B$3:B458)+1))</f>
        <v/>
      </c>
      <c r="C459" s="63" t="str">
        <f>IF(E459="","",IF(AN459=Deviation!$E$2,COUNT($C$3:C458)+1))</f>
        <v/>
      </c>
      <c r="D459" s="7" t="str">
        <f>IF(E459&lt;&gt;"",SUBTOTAL(3,$E$4:E459),"")</f>
        <v/>
      </c>
      <c r="E459" s="16"/>
      <c r="F459" s="16"/>
      <c r="G459" s="16"/>
      <c r="H459" s="16"/>
      <c r="I459" s="16"/>
      <c r="J459" s="17"/>
      <c r="K459" s="20"/>
      <c r="L459" s="17"/>
      <c r="M459" s="16"/>
      <c r="N459" s="16"/>
      <c r="O459" s="7" t="str">
        <f t="shared" si="107"/>
        <v/>
      </c>
      <c r="P459" s="17"/>
      <c r="Q459" s="17"/>
      <c r="R459" s="8" t="str">
        <f t="shared" si="102"/>
        <v/>
      </c>
      <c r="S459" s="18">
        <v>0.1</v>
      </c>
      <c r="T459" s="8" t="str">
        <f t="shared" si="103"/>
        <v/>
      </c>
      <c r="U459" s="7" t="str">
        <f t="shared" si="104"/>
        <v/>
      </c>
      <c r="V459" s="19"/>
      <c r="W459" s="16"/>
      <c r="X459" s="16"/>
      <c r="Y459" s="16"/>
      <c r="Z459" s="7" t="str">
        <f t="shared" si="95"/>
        <v/>
      </c>
      <c r="AA459" s="20"/>
      <c r="AB459" s="7" t="str">
        <f>IF(AA459="","",DATEDIF(VLOOKUP(N459,List!CK:CL,2,0),VLOOKUP(AA459,List!CK:CL,2,0),$AB$2))</f>
        <v/>
      </c>
      <c r="AC459" s="16"/>
      <c r="AD459" s="16"/>
      <c r="AE459" s="17"/>
      <c r="AF459" s="9" t="str">
        <f t="shared" si="96"/>
        <v/>
      </c>
      <c r="AG459" s="16"/>
      <c r="AH459" s="9" t="str">
        <f t="shared" si="97"/>
        <v/>
      </c>
      <c r="AI459" s="9" t="str">
        <f t="shared" si="98"/>
        <v/>
      </c>
      <c r="AJ459" s="7" t="str">
        <f>IF(E459="","",VLOOKUP(E459,Cover!AF:AG,2,0))</f>
        <v/>
      </c>
      <c r="AK459" s="32" t="str">
        <f t="shared" si="105"/>
        <v/>
      </c>
      <c r="AL459" s="178" t="str">
        <f t="shared" si="106"/>
        <v/>
      </c>
      <c r="AM459" s="178" t="str">
        <f t="shared" si="100"/>
        <v/>
      </c>
      <c r="AN459" s="178" t="str">
        <f t="shared" si="101"/>
        <v/>
      </c>
    </row>
    <row r="460" spans="1:40">
      <c r="A460" s="1" t="str">
        <f t="shared" si="99"/>
        <v/>
      </c>
      <c r="B460" s="63" t="str">
        <f>IF(E460="","",IF(E460=Trend!$D$5,COUNT($B$3:B459)+1))</f>
        <v/>
      </c>
      <c r="C460" s="63" t="str">
        <f>IF(E460="","",IF(AN460=Deviation!$E$2,COUNT($C$3:C459)+1))</f>
        <v/>
      </c>
      <c r="D460" s="7" t="str">
        <f>IF(E460&lt;&gt;"",SUBTOTAL(3,$E$4:E460),"")</f>
        <v/>
      </c>
      <c r="E460" s="16"/>
      <c r="F460" s="16"/>
      <c r="G460" s="16"/>
      <c r="H460" s="16"/>
      <c r="I460" s="16"/>
      <c r="J460" s="17"/>
      <c r="K460" s="20"/>
      <c r="L460" s="17"/>
      <c r="M460" s="16"/>
      <c r="N460" s="16"/>
      <c r="O460" s="7" t="str">
        <f t="shared" si="107"/>
        <v/>
      </c>
      <c r="P460" s="17"/>
      <c r="Q460" s="17"/>
      <c r="R460" s="8" t="str">
        <f t="shared" si="102"/>
        <v/>
      </c>
      <c r="S460" s="18">
        <v>0.1</v>
      </c>
      <c r="T460" s="8" t="str">
        <f t="shared" si="103"/>
        <v/>
      </c>
      <c r="U460" s="7" t="str">
        <f t="shared" si="104"/>
        <v/>
      </c>
      <c r="V460" s="19"/>
      <c r="W460" s="16"/>
      <c r="X460" s="16"/>
      <c r="Y460" s="16"/>
      <c r="Z460" s="7" t="str">
        <f t="shared" si="95"/>
        <v/>
      </c>
      <c r="AA460" s="20"/>
      <c r="AB460" s="7" t="str">
        <f>IF(AA460="","",DATEDIF(VLOOKUP(N460,List!CK:CL,2,0),VLOOKUP(AA460,List!CK:CL,2,0),$AB$2))</f>
        <v/>
      </c>
      <c r="AC460" s="16"/>
      <c r="AD460" s="16"/>
      <c r="AE460" s="17"/>
      <c r="AF460" s="9" t="str">
        <f t="shared" si="96"/>
        <v/>
      </c>
      <c r="AG460" s="16"/>
      <c r="AH460" s="9" t="str">
        <f t="shared" si="97"/>
        <v/>
      </c>
      <c r="AI460" s="9" t="str">
        <f t="shared" si="98"/>
        <v/>
      </c>
      <c r="AJ460" s="7" t="str">
        <f>IF(E460="","",VLOOKUP(E460,Cover!AF:AG,2,0))</f>
        <v/>
      </c>
      <c r="AK460" s="32" t="str">
        <f t="shared" si="105"/>
        <v/>
      </c>
      <c r="AL460" s="178" t="str">
        <f t="shared" si="106"/>
        <v/>
      </c>
      <c r="AM460" s="178" t="str">
        <f t="shared" si="100"/>
        <v/>
      </c>
      <c r="AN460" s="178" t="str">
        <f t="shared" si="101"/>
        <v/>
      </c>
    </row>
    <row r="461" spans="1:40">
      <c r="A461" s="1" t="str">
        <f t="shared" si="99"/>
        <v/>
      </c>
      <c r="B461" s="63" t="str">
        <f>IF(E461="","",IF(E461=Trend!$D$5,COUNT($B$3:B460)+1))</f>
        <v/>
      </c>
      <c r="C461" s="63" t="str">
        <f>IF(E461="","",IF(AN461=Deviation!$E$2,COUNT($C$3:C460)+1))</f>
        <v/>
      </c>
      <c r="D461" s="7" t="str">
        <f>IF(E461&lt;&gt;"",SUBTOTAL(3,$E$4:E461),"")</f>
        <v/>
      </c>
      <c r="E461" s="16"/>
      <c r="F461" s="16"/>
      <c r="G461" s="16"/>
      <c r="H461" s="16"/>
      <c r="I461" s="16"/>
      <c r="J461" s="17"/>
      <c r="K461" s="20"/>
      <c r="L461" s="17"/>
      <c r="M461" s="16"/>
      <c r="N461" s="16"/>
      <c r="O461" s="7" t="str">
        <f t="shared" si="107"/>
        <v/>
      </c>
      <c r="P461" s="17"/>
      <c r="Q461" s="17"/>
      <c r="R461" s="8" t="str">
        <f t="shared" si="102"/>
        <v/>
      </c>
      <c r="S461" s="18">
        <v>0.1</v>
      </c>
      <c r="T461" s="8" t="str">
        <f t="shared" si="103"/>
        <v/>
      </c>
      <c r="U461" s="7" t="str">
        <f t="shared" si="104"/>
        <v/>
      </c>
      <c r="V461" s="19"/>
      <c r="W461" s="16"/>
      <c r="X461" s="16"/>
      <c r="Y461" s="16"/>
      <c r="Z461" s="7" t="str">
        <f t="shared" si="95"/>
        <v/>
      </c>
      <c r="AA461" s="20"/>
      <c r="AB461" s="7" t="str">
        <f>IF(AA461="","",DATEDIF(VLOOKUP(N461,List!CK:CL,2,0),VLOOKUP(AA461,List!CK:CL,2,0),$AB$2))</f>
        <v/>
      </c>
      <c r="AC461" s="16"/>
      <c r="AD461" s="16"/>
      <c r="AE461" s="17"/>
      <c r="AF461" s="9" t="str">
        <f t="shared" si="96"/>
        <v/>
      </c>
      <c r="AG461" s="16"/>
      <c r="AH461" s="9" t="str">
        <f t="shared" si="97"/>
        <v/>
      </c>
      <c r="AI461" s="9" t="str">
        <f t="shared" si="98"/>
        <v/>
      </c>
      <c r="AJ461" s="7" t="str">
        <f>IF(E461="","",VLOOKUP(E461,Cover!AF:AG,2,0))</f>
        <v/>
      </c>
      <c r="AK461" s="32" t="str">
        <f t="shared" si="105"/>
        <v/>
      </c>
      <c r="AL461" s="178" t="str">
        <f t="shared" si="106"/>
        <v/>
      </c>
      <c r="AM461" s="178" t="str">
        <f t="shared" si="100"/>
        <v/>
      </c>
      <c r="AN461" s="178" t="str">
        <f t="shared" si="101"/>
        <v/>
      </c>
    </row>
    <row r="462" spans="1:40">
      <c r="A462" s="1" t="str">
        <f t="shared" si="99"/>
        <v/>
      </c>
      <c r="B462" s="63" t="str">
        <f>IF(E462="","",IF(E462=Trend!$D$5,COUNT($B$3:B461)+1))</f>
        <v/>
      </c>
      <c r="C462" s="63" t="str">
        <f>IF(E462="","",IF(AN462=Deviation!$E$2,COUNT($C$3:C461)+1))</f>
        <v/>
      </c>
      <c r="D462" s="7" t="str">
        <f>IF(E462&lt;&gt;"",SUBTOTAL(3,$E$4:E462),"")</f>
        <v/>
      </c>
      <c r="E462" s="16"/>
      <c r="F462" s="16"/>
      <c r="G462" s="16"/>
      <c r="H462" s="16"/>
      <c r="I462" s="16"/>
      <c r="J462" s="17"/>
      <c r="K462" s="20"/>
      <c r="L462" s="17"/>
      <c r="M462" s="16"/>
      <c r="N462" s="16"/>
      <c r="O462" s="7" t="str">
        <f t="shared" si="107"/>
        <v/>
      </c>
      <c r="P462" s="17"/>
      <c r="Q462" s="17"/>
      <c r="R462" s="8" t="str">
        <f t="shared" si="102"/>
        <v/>
      </c>
      <c r="S462" s="18">
        <v>0.1</v>
      </c>
      <c r="T462" s="8" t="str">
        <f t="shared" si="103"/>
        <v/>
      </c>
      <c r="U462" s="7" t="str">
        <f t="shared" si="104"/>
        <v/>
      </c>
      <c r="V462" s="19"/>
      <c r="W462" s="16"/>
      <c r="X462" s="16"/>
      <c r="Y462" s="16"/>
      <c r="Z462" s="7" t="str">
        <f t="shared" si="95"/>
        <v/>
      </c>
      <c r="AA462" s="20"/>
      <c r="AB462" s="7" t="str">
        <f>IF(AA462="","",DATEDIF(VLOOKUP(N462,List!CK:CL,2,0),VLOOKUP(AA462,List!CK:CL,2,0),$AB$2))</f>
        <v/>
      </c>
      <c r="AC462" s="16"/>
      <c r="AD462" s="16"/>
      <c r="AE462" s="17"/>
      <c r="AF462" s="9" t="str">
        <f t="shared" si="96"/>
        <v/>
      </c>
      <c r="AG462" s="16"/>
      <c r="AH462" s="9" t="str">
        <f t="shared" si="97"/>
        <v/>
      </c>
      <c r="AI462" s="9" t="str">
        <f t="shared" si="98"/>
        <v/>
      </c>
      <c r="AJ462" s="7" t="str">
        <f>IF(E462="","",VLOOKUP(E462,Cover!AF:AG,2,0))</f>
        <v/>
      </c>
      <c r="AK462" s="32" t="str">
        <f t="shared" si="105"/>
        <v/>
      </c>
      <c r="AL462" s="178" t="str">
        <f t="shared" si="106"/>
        <v/>
      </c>
      <c r="AM462" s="178" t="str">
        <f t="shared" si="100"/>
        <v/>
      </c>
      <c r="AN462" s="178" t="str">
        <f t="shared" si="101"/>
        <v/>
      </c>
    </row>
    <row r="463" spans="1:40">
      <c r="A463" s="1" t="str">
        <f t="shared" si="99"/>
        <v/>
      </c>
      <c r="B463" s="63" t="str">
        <f>IF(E463="","",IF(E463=Trend!$D$5,COUNT($B$3:B462)+1))</f>
        <v/>
      </c>
      <c r="C463" s="63" t="str">
        <f>IF(E463="","",IF(AN463=Deviation!$E$2,COUNT($C$3:C462)+1))</f>
        <v/>
      </c>
      <c r="D463" s="7" t="str">
        <f>IF(E463&lt;&gt;"",SUBTOTAL(3,$E$4:E463),"")</f>
        <v/>
      </c>
      <c r="E463" s="16"/>
      <c r="F463" s="16"/>
      <c r="G463" s="16"/>
      <c r="H463" s="16"/>
      <c r="I463" s="16"/>
      <c r="J463" s="17"/>
      <c r="K463" s="20"/>
      <c r="L463" s="17"/>
      <c r="M463" s="16"/>
      <c r="N463" s="16"/>
      <c r="O463" s="7" t="str">
        <f t="shared" si="107"/>
        <v/>
      </c>
      <c r="P463" s="17"/>
      <c r="Q463" s="17"/>
      <c r="R463" s="8" t="str">
        <f t="shared" si="102"/>
        <v/>
      </c>
      <c r="S463" s="18">
        <v>0.1</v>
      </c>
      <c r="T463" s="8" t="str">
        <f t="shared" si="103"/>
        <v/>
      </c>
      <c r="U463" s="7" t="str">
        <f t="shared" si="104"/>
        <v/>
      </c>
      <c r="V463" s="19"/>
      <c r="W463" s="16"/>
      <c r="X463" s="16"/>
      <c r="Y463" s="16"/>
      <c r="Z463" s="7" t="str">
        <f t="shared" si="95"/>
        <v/>
      </c>
      <c r="AA463" s="20"/>
      <c r="AB463" s="7" t="str">
        <f>IF(AA463="","",DATEDIF(VLOOKUP(N463,List!CK:CL,2,0),VLOOKUP(AA463,List!CK:CL,2,0),$AB$2))</f>
        <v/>
      </c>
      <c r="AC463" s="16"/>
      <c r="AD463" s="16"/>
      <c r="AE463" s="17"/>
      <c r="AF463" s="9" t="str">
        <f t="shared" si="96"/>
        <v/>
      </c>
      <c r="AG463" s="16"/>
      <c r="AH463" s="9" t="str">
        <f t="shared" si="97"/>
        <v/>
      </c>
      <c r="AI463" s="9" t="str">
        <f t="shared" si="98"/>
        <v/>
      </c>
      <c r="AJ463" s="7" t="str">
        <f>IF(E463="","",VLOOKUP(E463,Cover!AF:AG,2,0))</f>
        <v/>
      </c>
      <c r="AK463" s="32" t="str">
        <f t="shared" si="105"/>
        <v/>
      </c>
      <c r="AL463" s="178" t="str">
        <f t="shared" si="106"/>
        <v/>
      </c>
      <c r="AM463" s="178" t="str">
        <f t="shared" si="100"/>
        <v/>
      </c>
      <c r="AN463" s="178" t="str">
        <f t="shared" si="101"/>
        <v/>
      </c>
    </row>
    <row r="464" spans="1:40">
      <c r="A464" s="1" t="str">
        <f t="shared" si="99"/>
        <v/>
      </c>
      <c r="B464" s="63" t="str">
        <f>IF(E464="","",IF(E464=Trend!$D$5,COUNT($B$3:B463)+1))</f>
        <v/>
      </c>
      <c r="C464" s="63" t="str">
        <f>IF(E464="","",IF(AN464=Deviation!$E$2,COUNT($C$3:C463)+1))</f>
        <v/>
      </c>
      <c r="D464" s="7" t="str">
        <f>IF(E464&lt;&gt;"",SUBTOTAL(3,$E$4:E464),"")</f>
        <v/>
      </c>
      <c r="E464" s="16"/>
      <c r="F464" s="16"/>
      <c r="G464" s="16"/>
      <c r="H464" s="16"/>
      <c r="I464" s="16"/>
      <c r="J464" s="17"/>
      <c r="K464" s="20"/>
      <c r="L464" s="17"/>
      <c r="M464" s="16"/>
      <c r="N464" s="16"/>
      <c r="O464" s="7" t="str">
        <f t="shared" si="107"/>
        <v/>
      </c>
      <c r="P464" s="17"/>
      <c r="Q464" s="17"/>
      <c r="R464" s="8" t="str">
        <f t="shared" si="102"/>
        <v/>
      </c>
      <c r="S464" s="18">
        <v>0.1</v>
      </c>
      <c r="T464" s="8" t="str">
        <f t="shared" si="103"/>
        <v/>
      </c>
      <c r="U464" s="7" t="str">
        <f t="shared" si="104"/>
        <v/>
      </c>
      <c r="V464" s="19"/>
      <c r="W464" s="16"/>
      <c r="X464" s="16"/>
      <c r="Y464" s="16"/>
      <c r="Z464" s="7" t="str">
        <f t="shared" si="95"/>
        <v/>
      </c>
      <c r="AA464" s="20"/>
      <c r="AB464" s="7" t="str">
        <f>IF(AA464="","",DATEDIF(VLOOKUP(N464,List!CK:CL,2,0),VLOOKUP(AA464,List!CK:CL,2,0),$AB$2))</f>
        <v/>
      </c>
      <c r="AC464" s="16"/>
      <c r="AD464" s="16"/>
      <c r="AE464" s="17"/>
      <c r="AF464" s="9" t="str">
        <f t="shared" si="96"/>
        <v/>
      </c>
      <c r="AG464" s="16"/>
      <c r="AH464" s="9" t="str">
        <f t="shared" si="97"/>
        <v/>
      </c>
      <c r="AI464" s="9" t="str">
        <f t="shared" si="98"/>
        <v/>
      </c>
      <c r="AJ464" s="7" t="str">
        <f>IF(E464="","",VLOOKUP(E464,Cover!AF:AG,2,0))</f>
        <v/>
      </c>
      <c r="AK464" s="32" t="str">
        <f t="shared" si="105"/>
        <v/>
      </c>
      <c r="AL464" s="178" t="str">
        <f t="shared" si="106"/>
        <v/>
      </c>
      <c r="AM464" s="178" t="str">
        <f t="shared" si="100"/>
        <v/>
      </c>
      <c r="AN464" s="178" t="str">
        <f t="shared" si="101"/>
        <v/>
      </c>
    </row>
    <row r="465" spans="1:40">
      <c r="A465" s="1" t="str">
        <f t="shared" si="99"/>
        <v/>
      </c>
      <c r="B465" s="63" t="str">
        <f>IF(E465="","",IF(E465=Trend!$D$5,COUNT($B$3:B464)+1))</f>
        <v/>
      </c>
      <c r="C465" s="63" t="str">
        <f>IF(E465="","",IF(AN465=Deviation!$E$2,COUNT($C$3:C464)+1))</f>
        <v/>
      </c>
      <c r="D465" s="7" t="str">
        <f>IF(E465&lt;&gt;"",SUBTOTAL(3,$E$4:E465),"")</f>
        <v/>
      </c>
      <c r="E465" s="16"/>
      <c r="F465" s="16"/>
      <c r="G465" s="16"/>
      <c r="H465" s="16"/>
      <c r="I465" s="16"/>
      <c r="J465" s="17"/>
      <c r="K465" s="20"/>
      <c r="L465" s="17"/>
      <c r="M465" s="16"/>
      <c r="N465" s="16"/>
      <c r="O465" s="7" t="str">
        <f t="shared" si="107"/>
        <v/>
      </c>
      <c r="P465" s="17"/>
      <c r="Q465" s="17"/>
      <c r="R465" s="8" t="str">
        <f t="shared" si="102"/>
        <v/>
      </c>
      <c r="S465" s="18">
        <v>0.1</v>
      </c>
      <c r="T465" s="8" t="str">
        <f t="shared" si="103"/>
        <v/>
      </c>
      <c r="U465" s="7" t="str">
        <f t="shared" si="104"/>
        <v/>
      </c>
      <c r="V465" s="19"/>
      <c r="W465" s="16"/>
      <c r="X465" s="16"/>
      <c r="Y465" s="16"/>
      <c r="Z465" s="7" t="str">
        <f t="shared" si="95"/>
        <v/>
      </c>
      <c r="AA465" s="20"/>
      <c r="AB465" s="7" t="str">
        <f>IF(AA465="","",DATEDIF(VLOOKUP(N465,List!CK:CL,2,0),VLOOKUP(AA465,List!CK:CL,2,0),$AB$2))</f>
        <v/>
      </c>
      <c r="AC465" s="16"/>
      <c r="AD465" s="16"/>
      <c r="AE465" s="17"/>
      <c r="AF465" s="9" t="str">
        <f t="shared" si="96"/>
        <v/>
      </c>
      <c r="AG465" s="16"/>
      <c r="AH465" s="9" t="str">
        <f t="shared" si="97"/>
        <v/>
      </c>
      <c r="AI465" s="9" t="str">
        <f t="shared" si="98"/>
        <v/>
      </c>
      <c r="AJ465" s="7" t="str">
        <f>IF(E465="","",VLOOKUP(E465,Cover!AF:AG,2,0))</f>
        <v/>
      </c>
      <c r="AK465" s="32" t="str">
        <f t="shared" si="105"/>
        <v/>
      </c>
      <c r="AL465" s="178" t="str">
        <f t="shared" si="106"/>
        <v/>
      </c>
      <c r="AM465" s="178" t="str">
        <f t="shared" si="100"/>
        <v/>
      </c>
      <c r="AN465" s="178" t="str">
        <f t="shared" si="101"/>
        <v/>
      </c>
    </row>
    <row r="466" spans="1:40">
      <c r="A466" s="1" t="str">
        <f t="shared" si="99"/>
        <v/>
      </c>
      <c r="B466" s="63" t="str">
        <f>IF(E466="","",IF(E466=Trend!$D$5,COUNT($B$3:B465)+1))</f>
        <v/>
      </c>
      <c r="C466" s="63" t="str">
        <f>IF(E466="","",IF(AN466=Deviation!$E$2,COUNT($C$3:C465)+1))</f>
        <v/>
      </c>
      <c r="D466" s="7" t="str">
        <f>IF(E466&lt;&gt;"",SUBTOTAL(3,$E$4:E466),"")</f>
        <v/>
      </c>
      <c r="E466" s="16"/>
      <c r="F466" s="16"/>
      <c r="G466" s="16"/>
      <c r="H466" s="16"/>
      <c r="I466" s="16"/>
      <c r="J466" s="17"/>
      <c r="K466" s="20"/>
      <c r="L466" s="17"/>
      <c r="M466" s="16"/>
      <c r="N466" s="16"/>
      <c r="O466" s="7" t="str">
        <f t="shared" si="107"/>
        <v/>
      </c>
      <c r="P466" s="17"/>
      <c r="Q466" s="17"/>
      <c r="R466" s="8" t="str">
        <f t="shared" si="102"/>
        <v/>
      </c>
      <c r="S466" s="18">
        <v>0.1</v>
      </c>
      <c r="T466" s="8" t="str">
        <f t="shared" si="103"/>
        <v/>
      </c>
      <c r="U466" s="7" t="str">
        <f t="shared" si="104"/>
        <v/>
      </c>
      <c r="V466" s="19"/>
      <c r="W466" s="16"/>
      <c r="X466" s="16"/>
      <c r="Y466" s="16"/>
      <c r="Z466" s="7" t="str">
        <f t="shared" si="95"/>
        <v/>
      </c>
      <c r="AA466" s="20"/>
      <c r="AB466" s="7" t="str">
        <f>IF(AA466="","",DATEDIF(VLOOKUP(N466,List!CK:CL,2,0),VLOOKUP(AA466,List!CK:CL,2,0),$AB$2))</f>
        <v/>
      </c>
      <c r="AC466" s="16"/>
      <c r="AD466" s="16"/>
      <c r="AE466" s="17"/>
      <c r="AF466" s="9" t="str">
        <f t="shared" si="96"/>
        <v/>
      </c>
      <c r="AG466" s="16"/>
      <c r="AH466" s="9" t="str">
        <f t="shared" si="97"/>
        <v/>
      </c>
      <c r="AI466" s="9" t="str">
        <f t="shared" si="98"/>
        <v/>
      </c>
      <c r="AJ466" s="7" t="str">
        <f>IF(E466="","",VLOOKUP(E466,Cover!AF:AG,2,0))</f>
        <v/>
      </c>
      <c r="AK466" s="32" t="str">
        <f t="shared" si="105"/>
        <v/>
      </c>
      <c r="AL466" s="178" t="str">
        <f t="shared" si="106"/>
        <v/>
      </c>
      <c r="AM466" s="178" t="str">
        <f t="shared" si="100"/>
        <v/>
      </c>
      <c r="AN466" s="178" t="str">
        <f t="shared" si="101"/>
        <v/>
      </c>
    </row>
    <row r="467" spans="1:40">
      <c r="A467" s="1" t="str">
        <f t="shared" si="99"/>
        <v/>
      </c>
      <c r="B467" s="63" t="str">
        <f>IF(E467="","",IF(E467=Trend!$D$5,COUNT($B$3:B466)+1))</f>
        <v/>
      </c>
      <c r="C467" s="63" t="str">
        <f>IF(E467="","",IF(AN467=Deviation!$E$2,COUNT($C$3:C466)+1))</f>
        <v/>
      </c>
      <c r="D467" s="7" t="str">
        <f>IF(E467&lt;&gt;"",SUBTOTAL(3,$E$4:E467),"")</f>
        <v/>
      </c>
      <c r="E467" s="16"/>
      <c r="F467" s="16"/>
      <c r="G467" s="16"/>
      <c r="H467" s="16"/>
      <c r="I467" s="16"/>
      <c r="J467" s="17"/>
      <c r="K467" s="20"/>
      <c r="L467" s="17"/>
      <c r="M467" s="16"/>
      <c r="N467" s="16"/>
      <c r="O467" s="7" t="str">
        <f t="shared" si="107"/>
        <v/>
      </c>
      <c r="P467" s="17"/>
      <c r="Q467" s="17"/>
      <c r="R467" s="8" t="str">
        <f t="shared" si="102"/>
        <v/>
      </c>
      <c r="S467" s="18">
        <v>0.1</v>
      </c>
      <c r="T467" s="8" t="str">
        <f t="shared" si="103"/>
        <v/>
      </c>
      <c r="U467" s="7" t="str">
        <f t="shared" si="104"/>
        <v/>
      </c>
      <c r="V467" s="19"/>
      <c r="W467" s="16"/>
      <c r="X467" s="16"/>
      <c r="Y467" s="16"/>
      <c r="Z467" s="7" t="str">
        <f t="shared" si="95"/>
        <v/>
      </c>
      <c r="AA467" s="20"/>
      <c r="AB467" s="7" t="str">
        <f>IF(AA467="","",DATEDIF(VLOOKUP(N467,List!CK:CL,2,0),VLOOKUP(AA467,List!CK:CL,2,0),$AB$2))</f>
        <v/>
      </c>
      <c r="AC467" s="16"/>
      <c r="AD467" s="16"/>
      <c r="AE467" s="17"/>
      <c r="AF467" s="9" t="str">
        <f t="shared" si="96"/>
        <v/>
      </c>
      <c r="AG467" s="16"/>
      <c r="AH467" s="9" t="str">
        <f t="shared" si="97"/>
        <v/>
      </c>
      <c r="AI467" s="9" t="str">
        <f t="shared" si="98"/>
        <v/>
      </c>
      <c r="AJ467" s="7" t="str">
        <f>IF(E467="","",VLOOKUP(E467,Cover!AF:AG,2,0))</f>
        <v/>
      </c>
      <c r="AK467" s="32" t="str">
        <f t="shared" si="105"/>
        <v/>
      </c>
      <c r="AL467" s="178" t="str">
        <f t="shared" si="106"/>
        <v/>
      </c>
      <c r="AM467" s="178" t="str">
        <f t="shared" si="100"/>
        <v/>
      </c>
      <c r="AN467" s="178" t="str">
        <f t="shared" si="101"/>
        <v/>
      </c>
    </row>
    <row r="468" spans="1:40">
      <c r="A468" s="1" t="str">
        <f t="shared" si="99"/>
        <v/>
      </c>
      <c r="B468" s="63" t="str">
        <f>IF(E468="","",IF(E468=Trend!$D$5,COUNT($B$3:B467)+1))</f>
        <v/>
      </c>
      <c r="C468" s="63" t="str">
        <f>IF(E468="","",IF(AN468=Deviation!$E$2,COUNT($C$3:C467)+1))</f>
        <v/>
      </c>
      <c r="D468" s="7" t="str">
        <f>IF(E468&lt;&gt;"",SUBTOTAL(3,$E$4:E468),"")</f>
        <v/>
      </c>
      <c r="E468" s="16"/>
      <c r="F468" s="16"/>
      <c r="G468" s="16"/>
      <c r="H468" s="16"/>
      <c r="I468" s="16"/>
      <c r="J468" s="17"/>
      <c r="K468" s="20"/>
      <c r="L468" s="17"/>
      <c r="M468" s="16"/>
      <c r="N468" s="16"/>
      <c r="O468" s="7" t="str">
        <f t="shared" si="107"/>
        <v/>
      </c>
      <c r="P468" s="17"/>
      <c r="Q468" s="17"/>
      <c r="R468" s="8" t="str">
        <f t="shared" si="102"/>
        <v/>
      </c>
      <c r="S468" s="18">
        <v>0.1</v>
      </c>
      <c r="T468" s="8" t="str">
        <f t="shared" si="103"/>
        <v/>
      </c>
      <c r="U468" s="7" t="str">
        <f t="shared" si="104"/>
        <v/>
      </c>
      <c r="V468" s="19"/>
      <c r="W468" s="16"/>
      <c r="X468" s="16"/>
      <c r="Y468" s="16"/>
      <c r="Z468" s="7" t="str">
        <f t="shared" si="95"/>
        <v/>
      </c>
      <c r="AA468" s="20"/>
      <c r="AB468" s="7" t="str">
        <f>IF(AA468="","",DATEDIF(VLOOKUP(N468,List!CK:CL,2,0),VLOOKUP(AA468,List!CK:CL,2,0),$AB$2))</f>
        <v/>
      </c>
      <c r="AC468" s="16"/>
      <c r="AD468" s="16"/>
      <c r="AE468" s="17"/>
      <c r="AF468" s="9" t="str">
        <f t="shared" si="96"/>
        <v/>
      </c>
      <c r="AG468" s="16"/>
      <c r="AH468" s="9" t="str">
        <f t="shared" si="97"/>
        <v/>
      </c>
      <c r="AI468" s="9" t="str">
        <f t="shared" si="98"/>
        <v/>
      </c>
      <c r="AJ468" s="7" t="str">
        <f>IF(E468="","",VLOOKUP(E468,Cover!AF:AG,2,0))</f>
        <v/>
      </c>
      <c r="AK468" s="32" t="str">
        <f t="shared" si="105"/>
        <v/>
      </c>
      <c r="AL468" s="178" t="str">
        <f t="shared" si="106"/>
        <v/>
      </c>
      <c r="AM468" s="178" t="str">
        <f t="shared" si="100"/>
        <v/>
      </c>
      <c r="AN468" s="178" t="str">
        <f t="shared" si="101"/>
        <v/>
      </c>
    </row>
    <row r="469" spans="1:40">
      <c r="A469" s="1" t="str">
        <f t="shared" si="99"/>
        <v/>
      </c>
      <c r="B469" s="63" t="str">
        <f>IF(E469="","",IF(E469=Trend!$D$5,COUNT($B$3:B468)+1))</f>
        <v/>
      </c>
      <c r="C469" s="63" t="str">
        <f>IF(E469="","",IF(AN469=Deviation!$E$2,COUNT($C$3:C468)+1))</f>
        <v/>
      </c>
      <c r="D469" s="7" t="str">
        <f>IF(E469&lt;&gt;"",SUBTOTAL(3,$E$4:E469),"")</f>
        <v/>
      </c>
      <c r="E469" s="16"/>
      <c r="F469" s="16"/>
      <c r="G469" s="16"/>
      <c r="H469" s="16"/>
      <c r="I469" s="16"/>
      <c r="J469" s="17"/>
      <c r="K469" s="20"/>
      <c r="L469" s="17"/>
      <c r="M469" s="16"/>
      <c r="N469" s="16"/>
      <c r="O469" s="7" t="str">
        <f t="shared" si="107"/>
        <v/>
      </c>
      <c r="P469" s="17"/>
      <c r="Q469" s="17"/>
      <c r="R469" s="8" t="str">
        <f t="shared" si="102"/>
        <v/>
      </c>
      <c r="S469" s="18">
        <v>0.1</v>
      </c>
      <c r="T469" s="8" t="str">
        <f t="shared" si="103"/>
        <v/>
      </c>
      <c r="U469" s="7" t="str">
        <f t="shared" si="104"/>
        <v/>
      </c>
      <c r="V469" s="19"/>
      <c r="W469" s="16"/>
      <c r="X469" s="16"/>
      <c r="Y469" s="16"/>
      <c r="Z469" s="7" t="str">
        <f t="shared" si="95"/>
        <v/>
      </c>
      <c r="AA469" s="20"/>
      <c r="AB469" s="7" t="str">
        <f>IF(AA469="","",DATEDIF(VLOOKUP(N469,List!CK:CL,2,0),VLOOKUP(AA469,List!CK:CL,2,0),$AB$2))</f>
        <v/>
      </c>
      <c r="AC469" s="16"/>
      <c r="AD469" s="16"/>
      <c r="AE469" s="17"/>
      <c r="AF469" s="9" t="str">
        <f t="shared" si="96"/>
        <v/>
      </c>
      <c r="AG469" s="16"/>
      <c r="AH469" s="9" t="str">
        <f t="shared" si="97"/>
        <v/>
      </c>
      <c r="AI469" s="9" t="str">
        <f t="shared" si="98"/>
        <v/>
      </c>
      <c r="AJ469" s="7" t="str">
        <f>IF(E469="","",VLOOKUP(E469,Cover!AF:AG,2,0))</f>
        <v/>
      </c>
      <c r="AK469" s="32" t="str">
        <f t="shared" si="105"/>
        <v/>
      </c>
      <c r="AL469" s="178" t="str">
        <f t="shared" si="106"/>
        <v/>
      </c>
      <c r="AM469" s="178" t="str">
        <f t="shared" si="100"/>
        <v/>
      </c>
      <c r="AN469" s="178" t="str">
        <f t="shared" si="101"/>
        <v/>
      </c>
    </row>
    <row r="470" spans="1:40">
      <c r="A470" s="1" t="str">
        <f t="shared" si="99"/>
        <v/>
      </c>
      <c r="B470" s="63" t="str">
        <f>IF(E470="","",IF(E470=Trend!$D$5,COUNT($B$3:B469)+1))</f>
        <v/>
      </c>
      <c r="C470" s="63" t="str">
        <f>IF(E470="","",IF(AN470=Deviation!$E$2,COUNT($C$3:C469)+1))</f>
        <v/>
      </c>
      <c r="D470" s="7" t="str">
        <f>IF(E470&lt;&gt;"",SUBTOTAL(3,$E$4:E470),"")</f>
        <v/>
      </c>
      <c r="E470" s="16"/>
      <c r="F470" s="16"/>
      <c r="G470" s="16"/>
      <c r="H470" s="16"/>
      <c r="I470" s="16"/>
      <c r="J470" s="17"/>
      <c r="K470" s="20"/>
      <c r="L470" s="17"/>
      <c r="M470" s="16"/>
      <c r="N470" s="16"/>
      <c r="O470" s="7" t="str">
        <f t="shared" si="107"/>
        <v/>
      </c>
      <c r="P470" s="17"/>
      <c r="Q470" s="17"/>
      <c r="R470" s="8" t="str">
        <f t="shared" si="102"/>
        <v/>
      </c>
      <c r="S470" s="18">
        <v>0.1</v>
      </c>
      <c r="T470" s="8" t="str">
        <f t="shared" si="103"/>
        <v/>
      </c>
      <c r="U470" s="7" t="str">
        <f t="shared" si="104"/>
        <v/>
      </c>
      <c r="V470" s="19"/>
      <c r="W470" s="16"/>
      <c r="X470" s="16"/>
      <c r="Y470" s="16"/>
      <c r="Z470" s="7" t="str">
        <f t="shared" si="95"/>
        <v/>
      </c>
      <c r="AA470" s="20"/>
      <c r="AB470" s="7" t="str">
        <f>IF(AA470="","",DATEDIF(VLOOKUP(N470,List!CK:CL,2,0),VLOOKUP(AA470,List!CK:CL,2,0),$AB$2))</f>
        <v/>
      </c>
      <c r="AC470" s="16"/>
      <c r="AD470" s="16"/>
      <c r="AE470" s="17"/>
      <c r="AF470" s="9" t="str">
        <f t="shared" si="96"/>
        <v/>
      </c>
      <c r="AG470" s="16"/>
      <c r="AH470" s="9" t="str">
        <f t="shared" si="97"/>
        <v/>
      </c>
      <c r="AI470" s="9" t="str">
        <f t="shared" si="98"/>
        <v/>
      </c>
      <c r="AJ470" s="7" t="str">
        <f>IF(E470="","",VLOOKUP(E470,Cover!AF:AG,2,0))</f>
        <v/>
      </c>
      <c r="AK470" s="32" t="str">
        <f t="shared" si="105"/>
        <v/>
      </c>
      <c r="AL470" s="178" t="str">
        <f t="shared" si="106"/>
        <v/>
      </c>
      <c r="AM470" s="178" t="str">
        <f t="shared" si="100"/>
        <v/>
      </c>
      <c r="AN470" s="178" t="str">
        <f t="shared" si="101"/>
        <v/>
      </c>
    </row>
    <row r="471" spans="1:40">
      <c r="A471" s="1" t="str">
        <f t="shared" si="99"/>
        <v/>
      </c>
      <c r="B471" s="63" t="str">
        <f>IF(E471="","",IF(E471=Trend!$D$5,COUNT($B$3:B470)+1))</f>
        <v/>
      </c>
      <c r="C471" s="63" t="str">
        <f>IF(E471="","",IF(AN471=Deviation!$E$2,COUNT($C$3:C470)+1))</f>
        <v/>
      </c>
      <c r="D471" s="7" t="str">
        <f>IF(E471&lt;&gt;"",SUBTOTAL(3,$E$4:E471),"")</f>
        <v/>
      </c>
      <c r="E471" s="16"/>
      <c r="F471" s="16"/>
      <c r="G471" s="16"/>
      <c r="H471" s="16"/>
      <c r="I471" s="16"/>
      <c r="J471" s="17"/>
      <c r="K471" s="20"/>
      <c r="L471" s="17"/>
      <c r="M471" s="16"/>
      <c r="N471" s="16"/>
      <c r="O471" s="7" t="str">
        <f t="shared" si="107"/>
        <v/>
      </c>
      <c r="P471" s="17"/>
      <c r="Q471" s="17"/>
      <c r="R471" s="8" t="str">
        <f t="shared" si="102"/>
        <v/>
      </c>
      <c r="S471" s="18">
        <v>0.1</v>
      </c>
      <c r="T471" s="8" t="str">
        <f t="shared" si="103"/>
        <v/>
      </c>
      <c r="U471" s="7" t="str">
        <f t="shared" si="104"/>
        <v/>
      </c>
      <c r="V471" s="19"/>
      <c r="W471" s="16"/>
      <c r="X471" s="16"/>
      <c r="Y471" s="16"/>
      <c r="Z471" s="7" t="str">
        <f t="shared" si="95"/>
        <v/>
      </c>
      <c r="AA471" s="20"/>
      <c r="AB471" s="7" t="str">
        <f>IF(AA471="","",DATEDIF(VLOOKUP(N471,List!CK:CL,2,0),VLOOKUP(AA471,List!CK:CL,2,0),$AB$2))</f>
        <v/>
      </c>
      <c r="AC471" s="16"/>
      <c r="AD471" s="16"/>
      <c r="AE471" s="17"/>
      <c r="AF471" s="9" t="str">
        <f t="shared" si="96"/>
        <v/>
      </c>
      <c r="AG471" s="16"/>
      <c r="AH471" s="9" t="str">
        <f t="shared" si="97"/>
        <v/>
      </c>
      <c r="AI471" s="9" t="str">
        <f t="shared" si="98"/>
        <v/>
      </c>
      <c r="AJ471" s="7" t="str">
        <f>IF(E471="","",VLOOKUP(E471,Cover!AF:AG,2,0))</f>
        <v/>
      </c>
      <c r="AK471" s="32" t="str">
        <f t="shared" si="105"/>
        <v/>
      </c>
      <c r="AL471" s="178" t="str">
        <f t="shared" si="106"/>
        <v/>
      </c>
      <c r="AM471" s="178" t="str">
        <f t="shared" si="100"/>
        <v/>
      </c>
      <c r="AN471" s="178" t="str">
        <f t="shared" si="101"/>
        <v/>
      </c>
    </row>
    <row r="472" spans="1:40">
      <c r="A472" s="1" t="str">
        <f t="shared" si="99"/>
        <v/>
      </c>
      <c r="B472" s="63" t="str">
        <f>IF(E472="","",IF(E472=Trend!$D$5,COUNT($B$3:B471)+1))</f>
        <v/>
      </c>
      <c r="C472" s="63" t="str">
        <f>IF(E472="","",IF(AN472=Deviation!$E$2,COUNT($C$3:C471)+1))</f>
        <v/>
      </c>
      <c r="D472" s="7" t="str">
        <f>IF(E472&lt;&gt;"",SUBTOTAL(3,$E$4:E472),"")</f>
        <v/>
      </c>
      <c r="E472" s="16"/>
      <c r="F472" s="16"/>
      <c r="G472" s="16"/>
      <c r="H472" s="16"/>
      <c r="I472" s="16"/>
      <c r="J472" s="17"/>
      <c r="K472" s="20"/>
      <c r="L472" s="17"/>
      <c r="M472" s="16"/>
      <c r="N472" s="16"/>
      <c r="O472" s="7" t="str">
        <f t="shared" si="107"/>
        <v/>
      </c>
      <c r="P472" s="17"/>
      <c r="Q472" s="17"/>
      <c r="R472" s="8" t="str">
        <f t="shared" si="102"/>
        <v/>
      </c>
      <c r="S472" s="18">
        <v>0.1</v>
      </c>
      <c r="T472" s="8" t="str">
        <f t="shared" si="103"/>
        <v/>
      </c>
      <c r="U472" s="7" t="str">
        <f t="shared" si="104"/>
        <v/>
      </c>
      <c r="V472" s="19"/>
      <c r="W472" s="16"/>
      <c r="X472" s="16"/>
      <c r="Y472" s="16"/>
      <c r="Z472" s="7" t="str">
        <f t="shared" si="95"/>
        <v/>
      </c>
      <c r="AA472" s="20"/>
      <c r="AB472" s="7" t="str">
        <f>IF(AA472="","",DATEDIF(VLOOKUP(N472,List!CK:CL,2,0),VLOOKUP(AA472,List!CK:CL,2,0),$AB$2))</f>
        <v/>
      </c>
      <c r="AC472" s="16"/>
      <c r="AD472" s="16"/>
      <c r="AE472" s="17"/>
      <c r="AF472" s="9" t="str">
        <f t="shared" si="96"/>
        <v/>
      </c>
      <c r="AG472" s="16"/>
      <c r="AH472" s="9" t="str">
        <f t="shared" si="97"/>
        <v/>
      </c>
      <c r="AI472" s="9" t="str">
        <f t="shared" si="98"/>
        <v/>
      </c>
      <c r="AJ472" s="7" t="str">
        <f>IF(E472="","",VLOOKUP(E472,Cover!AF:AG,2,0))</f>
        <v/>
      </c>
      <c r="AK472" s="32" t="str">
        <f t="shared" si="105"/>
        <v/>
      </c>
      <c r="AL472" s="178" t="str">
        <f t="shared" si="106"/>
        <v/>
      </c>
      <c r="AM472" s="178" t="str">
        <f t="shared" si="100"/>
        <v/>
      </c>
      <c r="AN472" s="178" t="str">
        <f t="shared" si="101"/>
        <v/>
      </c>
    </row>
    <row r="473" spans="1:40">
      <c r="A473" s="1" t="str">
        <f t="shared" si="99"/>
        <v/>
      </c>
      <c r="B473" s="63" t="str">
        <f>IF(E473="","",IF(E473=Trend!$D$5,COUNT($B$3:B472)+1))</f>
        <v/>
      </c>
      <c r="C473" s="63" t="str">
        <f>IF(E473="","",IF(AN473=Deviation!$E$2,COUNT($C$3:C472)+1))</f>
        <v/>
      </c>
      <c r="D473" s="7" t="str">
        <f>IF(E473&lt;&gt;"",SUBTOTAL(3,$E$4:E473),"")</f>
        <v/>
      </c>
      <c r="E473" s="16"/>
      <c r="F473" s="16"/>
      <c r="G473" s="16"/>
      <c r="H473" s="16"/>
      <c r="I473" s="16"/>
      <c r="J473" s="17"/>
      <c r="K473" s="20"/>
      <c r="L473" s="17"/>
      <c r="M473" s="16"/>
      <c r="N473" s="16"/>
      <c r="O473" s="7" t="str">
        <f t="shared" si="107"/>
        <v/>
      </c>
      <c r="P473" s="17"/>
      <c r="Q473" s="17"/>
      <c r="R473" s="8" t="str">
        <f t="shared" si="102"/>
        <v/>
      </c>
      <c r="S473" s="18">
        <v>0.1</v>
      </c>
      <c r="T473" s="8" t="str">
        <f t="shared" si="103"/>
        <v/>
      </c>
      <c r="U473" s="7" t="str">
        <f t="shared" si="104"/>
        <v/>
      </c>
      <c r="V473" s="19"/>
      <c r="W473" s="16"/>
      <c r="X473" s="16"/>
      <c r="Y473" s="16"/>
      <c r="Z473" s="7" t="str">
        <f t="shared" si="95"/>
        <v/>
      </c>
      <c r="AA473" s="20"/>
      <c r="AB473" s="7" t="str">
        <f>IF(AA473="","",DATEDIF(VLOOKUP(N473,List!CK:CL,2,0),VLOOKUP(AA473,List!CK:CL,2,0),$AB$2))</f>
        <v/>
      </c>
      <c r="AC473" s="16"/>
      <c r="AD473" s="16"/>
      <c r="AE473" s="17"/>
      <c r="AF473" s="9" t="str">
        <f t="shared" si="96"/>
        <v/>
      </c>
      <c r="AG473" s="16"/>
      <c r="AH473" s="9" t="str">
        <f t="shared" si="97"/>
        <v/>
      </c>
      <c r="AI473" s="9" t="str">
        <f t="shared" si="98"/>
        <v/>
      </c>
      <c r="AJ473" s="7" t="str">
        <f>IF(E473="","",VLOOKUP(E473,Cover!AF:AG,2,0))</f>
        <v/>
      </c>
      <c r="AK473" s="32" t="str">
        <f t="shared" si="105"/>
        <v/>
      </c>
      <c r="AL473" s="178" t="str">
        <f t="shared" si="106"/>
        <v/>
      </c>
      <c r="AM473" s="178" t="str">
        <f t="shared" si="100"/>
        <v/>
      </c>
      <c r="AN473" s="178" t="str">
        <f t="shared" si="101"/>
        <v/>
      </c>
    </row>
    <row r="474" spans="1:40">
      <c r="A474" s="1" t="str">
        <f t="shared" si="99"/>
        <v/>
      </c>
      <c r="B474" s="63" t="str">
        <f>IF(E474="","",IF(E474=Trend!$D$5,COUNT($B$3:B473)+1))</f>
        <v/>
      </c>
      <c r="C474" s="63" t="str">
        <f>IF(E474="","",IF(AN474=Deviation!$E$2,COUNT($C$3:C473)+1))</f>
        <v/>
      </c>
      <c r="D474" s="7" t="str">
        <f>IF(E474&lt;&gt;"",SUBTOTAL(3,$E$4:E474),"")</f>
        <v/>
      </c>
      <c r="E474" s="16"/>
      <c r="F474" s="16"/>
      <c r="G474" s="16"/>
      <c r="H474" s="16"/>
      <c r="I474" s="16"/>
      <c r="J474" s="17"/>
      <c r="K474" s="20"/>
      <c r="L474" s="17"/>
      <c r="M474" s="16"/>
      <c r="N474" s="16"/>
      <c r="O474" s="7" t="str">
        <f t="shared" si="107"/>
        <v/>
      </c>
      <c r="P474" s="17"/>
      <c r="Q474" s="17"/>
      <c r="R474" s="8" t="str">
        <f t="shared" si="102"/>
        <v/>
      </c>
      <c r="S474" s="18">
        <v>0.1</v>
      </c>
      <c r="T474" s="8" t="str">
        <f t="shared" si="103"/>
        <v/>
      </c>
      <c r="U474" s="7" t="str">
        <f t="shared" si="104"/>
        <v/>
      </c>
      <c r="V474" s="19"/>
      <c r="W474" s="16"/>
      <c r="X474" s="16"/>
      <c r="Y474" s="16"/>
      <c r="Z474" s="7" t="str">
        <f t="shared" si="95"/>
        <v/>
      </c>
      <c r="AA474" s="20"/>
      <c r="AB474" s="7" t="str">
        <f>IF(AA474="","",DATEDIF(VLOOKUP(N474,List!CK:CL,2,0),VLOOKUP(AA474,List!CK:CL,2,0),$AB$2))</f>
        <v/>
      </c>
      <c r="AC474" s="16"/>
      <c r="AD474" s="16"/>
      <c r="AE474" s="17"/>
      <c r="AF474" s="9" t="str">
        <f t="shared" si="96"/>
        <v/>
      </c>
      <c r="AG474" s="16"/>
      <c r="AH474" s="9" t="str">
        <f t="shared" si="97"/>
        <v/>
      </c>
      <c r="AI474" s="9" t="str">
        <f t="shared" si="98"/>
        <v/>
      </c>
      <c r="AJ474" s="7" t="str">
        <f>IF(E474="","",VLOOKUP(E474,Cover!AF:AG,2,0))</f>
        <v/>
      </c>
      <c r="AK474" s="32" t="str">
        <f t="shared" si="105"/>
        <v/>
      </c>
      <c r="AL474" s="178" t="str">
        <f t="shared" si="106"/>
        <v/>
      </c>
      <c r="AM474" s="178" t="str">
        <f t="shared" si="100"/>
        <v/>
      </c>
      <c r="AN474" s="178" t="str">
        <f t="shared" si="101"/>
        <v/>
      </c>
    </row>
    <row r="475" spans="1:40">
      <c r="A475" s="1" t="str">
        <f t="shared" si="99"/>
        <v/>
      </c>
      <c r="B475" s="63" t="str">
        <f>IF(E475="","",IF(E475=Trend!$D$5,COUNT($B$3:B474)+1))</f>
        <v/>
      </c>
      <c r="C475" s="63" t="str">
        <f>IF(E475="","",IF(AN475=Deviation!$E$2,COUNT($C$3:C474)+1))</f>
        <v/>
      </c>
      <c r="D475" s="7" t="str">
        <f>IF(E475&lt;&gt;"",SUBTOTAL(3,$E$4:E475),"")</f>
        <v/>
      </c>
      <c r="E475" s="16"/>
      <c r="F475" s="16"/>
      <c r="G475" s="16"/>
      <c r="H475" s="16"/>
      <c r="I475" s="16"/>
      <c r="J475" s="17"/>
      <c r="K475" s="20"/>
      <c r="L475" s="17"/>
      <c r="M475" s="16"/>
      <c r="N475" s="16"/>
      <c r="O475" s="7" t="str">
        <f t="shared" si="107"/>
        <v/>
      </c>
      <c r="P475" s="17"/>
      <c r="Q475" s="17"/>
      <c r="R475" s="8" t="str">
        <f t="shared" si="102"/>
        <v/>
      </c>
      <c r="S475" s="18">
        <v>0.1</v>
      </c>
      <c r="T475" s="8" t="str">
        <f t="shared" si="103"/>
        <v/>
      </c>
      <c r="U475" s="7" t="str">
        <f t="shared" si="104"/>
        <v/>
      </c>
      <c r="V475" s="19"/>
      <c r="W475" s="16"/>
      <c r="X475" s="16"/>
      <c r="Y475" s="16"/>
      <c r="Z475" s="7" t="str">
        <f t="shared" si="95"/>
        <v/>
      </c>
      <c r="AA475" s="20"/>
      <c r="AB475" s="7" t="str">
        <f>IF(AA475="","",DATEDIF(VLOOKUP(N475,List!CK:CL,2,0),VLOOKUP(AA475,List!CK:CL,2,0),$AB$2))</f>
        <v/>
      </c>
      <c r="AC475" s="16"/>
      <c r="AD475" s="16"/>
      <c r="AE475" s="17"/>
      <c r="AF475" s="9" t="str">
        <f t="shared" si="96"/>
        <v/>
      </c>
      <c r="AG475" s="16"/>
      <c r="AH475" s="9" t="str">
        <f t="shared" si="97"/>
        <v/>
      </c>
      <c r="AI475" s="9" t="str">
        <f t="shared" si="98"/>
        <v/>
      </c>
      <c r="AJ475" s="7" t="str">
        <f>IF(E475="","",VLOOKUP(E475,Cover!AF:AG,2,0))</f>
        <v/>
      </c>
      <c r="AK475" s="32" t="str">
        <f t="shared" si="105"/>
        <v/>
      </c>
      <c r="AL475" s="178" t="str">
        <f t="shared" si="106"/>
        <v/>
      </c>
      <c r="AM475" s="178" t="str">
        <f t="shared" si="100"/>
        <v/>
      </c>
      <c r="AN475" s="178" t="str">
        <f t="shared" si="101"/>
        <v/>
      </c>
    </row>
    <row r="476" spans="1:40">
      <c r="A476" s="1" t="str">
        <f t="shared" si="99"/>
        <v/>
      </c>
      <c r="B476" s="63" t="str">
        <f>IF(E476="","",IF(E476=Trend!$D$5,COUNT($B$3:B475)+1))</f>
        <v/>
      </c>
      <c r="C476" s="63" t="str">
        <f>IF(E476="","",IF(AN476=Deviation!$E$2,COUNT($C$3:C475)+1))</f>
        <v/>
      </c>
      <c r="D476" s="7" t="str">
        <f>IF(E476&lt;&gt;"",SUBTOTAL(3,$E$4:E476),"")</f>
        <v/>
      </c>
      <c r="E476" s="16"/>
      <c r="F476" s="16"/>
      <c r="G476" s="16"/>
      <c r="H476" s="16"/>
      <c r="I476" s="16"/>
      <c r="J476" s="17"/>
      <c r="K476" s="20"/>
      <c r="L476" s="17"/>
      <c r="M476" s="16"/>
      <c r="N476" s="16"/>
      <c r="O476" s="7" t="str">
        <f t="shared" si="107"/>
        <v/>
      </c>
      <c r="P476" s="17"/>
      <c r="Q476" s="17"/>
      <c r="R476" s="8" t="str">
        <f t="shared" si="102"/>
        <v/>
      </c>
      <c r="S476" s="18">
        <v>0.1</v>
      </c>
      <c r="T476" s="8" t="str">
        <f t="shared" si="103"/>
        <v/>
      </c>
      <c r="U476" s="7" t="str">
        <f t="shared" si="104"/>
        <v/>
      </c>
      <c r="V476" s="19"/>
      <c r="W476" s="16"/>
      <c r="X476" s="16"/>
      <c r="Y476" s="16"/>
      <c r="Z476" s="7" t="str">
        <f t="shared" si="95"/>
        <v/>
      </c>
      <c r="AA476" s="20"/>
      <c r="AB476" s="7" t="str">
        <f>IF(AA476="","",DATEDIF(VLOOKUP(N476,List!CK:CL,2,0),VLOOKUP(AA476,List!CK:CL,2,0),$AB$2))</f>
        <v/>
      </c>
      <c r="AC476" s="16"/>
      <c r="AD476" s="16"/>
      <c r="AE476" s="17"/>
      <c r="AF476" s="9" t="str">
        <f t="shared" si="96"/>
        <v/>
      </c>
      <c r="AG476" s="16"/>
      <c r="AH476" s="9" t="str">
        <f t="shared" si="97"/>
        <v/>
      </c>
      <c r="AI476" s="9" t="str">
        <f t="shared" si="98"/>
        <v/>
      </c>
      <c r="AJ476" s="7" t="str">
        <f>IF(E476="","",VLOOKUP(E476,Cover!AF:AG,2,0))</f>
        <v/>
      </c>
      <c r="AK476" s="32" t="str">
        <f t="shared" si="105"/>
        <v/>
      </c>
      <c r="AL476" s="178" t="str">
        <f t="shared" si="106"/>
        <v/>
      </c>
      <c r="AM476" s="178" t="str">
        <f t="shared" si="100"/>
        <v/>
      </c>
      <c r="AN476" s="178" t="str">
        <f t="shared" si="101"/>
        <v/>
      </c>
    </row>
    <row r="477" spans="1:40">
      <c r="A477" s="1" t="str">
        <f t="shared" si="99"/>
        <v/>
      </c>
      <c r="B477" s="63" t="str">
        <f>IF(E477="","",IF(E477=Trend!$D$5,COUNT($B$3:B476)+1))</f>
        <v/>
      </c>
      <c r="C477" s="63" t="str">
        <f>IF(E477="","",IF(AN477=Deviation!$E$2,COUNT($C$3:C476)+1))</f>
        <v/>
      </c>
      <c r="D477" s="7" t="str">
        <f>IF(E477&lt;&gt;"",SUBTOTAL(3,$E$4:E477),"")</f>
        <v/>
      </c>
      <c r="E477" s="16"/>
      <c r="F477" s="16"/>
      <c r="G477" s="16"/>
      <c r="H477" s="16"/>
      <c r="I477" s="16"/>
      <c r="J477" s="17"/>
      <c r="K477" s="20"/>
      <c r="L477" s="17"/>
      <c r="M477" s="16"/>
      <c r="N477" s="16"/>
      <c r="O477" s="7" t="str">
        <f t="shared" si="107"/>
        <v/>
      </c>
      <c r="P477" s="17"/>
      <c r="Q477" s="17"/>
      <c r="R477" s="8" t="str">
        <f t="shared" si="102"/>
        <v/>
      </c>
      <c r="S477" s="18">
        <v>0.1</v>
      </c>
      <c r="T477" s="8" t="str">
        <f t="shared" si="103"/>
        <v/>
      </c>
      <c r="U477" s="7" t="str">
        <f t="shared" si="104"/>
        <v/>
      </c>
      <c r="V477" s="19"/>
      <c r="W477" s="16"/>
      <c r="X477" s="16"/>
      <c r="Y477" s="16"/>
      <c r="Z477" s="7" t="str">
        <f t="shared" si="95"/>
        <v/>
      </c>
      <c r="AA477" s="20"/>
      <c r="AB477" s="7" t="str">
        <f>IF(AA477="","",DATEDIF(VLOOKUP(N477,List!CK:CL,2,0),VLOOKUP(AA477,List!CK:CL,2,0),$AB$2))</f>
        <v/>
      </c>
      <c r="AC477" s="16"/>
      <c r="AD477" s="16"/>
      <c r="AE477" s="17"/>
      <c r="AF477" s="9" t="str">
        <f t="shared" si="96"/>
        <v/>
      </c>
      <c r="AG477" s="16"/>
      <c r="AH477" s="9" t="str">
        <f t="shared" si="97"/>
        <v/>
      </c>
      <c r="AI477" s="9" t="str">
        <f t="shared" si="98"/>
        <v/>
      </c>
      <c r="AJ477" s="7" t="str">
        <f>IF(E477="","",VLOOKUP(E477,Cover!AF:AG,2,0))</f>
        <v/>
      </c>
      <c r="AK477" s="32" t="str">
        <f t="shared" si="105"/>
        <v/>
      </c>
      <c r="AL477" s="178" t="str">
        <f t="shared" si="106"/>
        <v/>
      </c>
      <c r="AM477" s="178" t="str">
        <f t="shared" si="100"/>
        <v/>
      </c>
      <c r="AN477" s="178" t="str">
        <f t="shared" si="101"/>
        <v/>
      </c>
    </row>
    <row r="478" spans="1:40">
      <c r="A478" s="1" t="str">
        <f t="shared" si="99"/>
        <v/>
      </c>
      <c r="B478" s="63" t="str">
        <f>IF(E478="","",IF(E478=Trend!$D$5,COUNT($B$3:B477)+1))</f>
        <v/>
      </c>
      <c r="C478" s="63" t="str">
        <f>IF(E478="","",IF(AN478=Deviation!$E$2,COUNT($C$3:C477)+1))</f>
        <v/>
      </c>
      <c r="D478" s="7" t="str">
        <f>IF(E478&lt;&gt;"",SUBTOTAL(3,$E$4:E478),"")</f>
        <v/>
      </c>
      <c r="E478" s="16"/>
      <c r="F478" s="16"/>
      <c r="G478" s="16"/>
      <c r="H478" s="16"/>
      <c r="I478" s="16"/>
      <c r="J478" s="17"/>
      <c r="K478" s="20"/>
      <c r="L478" s="17"/>
      <c r="M478" s="16"/>
      <c r="N478" s="16"/>
      <c r="O478" s="7" t="str">
        <f t="shared" si="107"/>
        <v/>
      </c>
      <c r="P478" s="17"/>
      <c r="Q478" s="17"/>
      <c r="R478" s="8" t="str">
        <f t="shared" si="102"/>
        <v/>
      </c>
      <c r="S478" s="18">
        <v>0.1</v>
      </c>
      <c r="T478" s="8" t="str">
        <f t="shared" si="103"/>
        <v/>
      </c>
      <c r="U478" s="7" t="str">
        <f t="shared" si="104"/>
        <v/>
      </c>
      <c r="V478" s="19"/>
      <c r="W478" s="16"/>
      <c r="X478" s="16"/>
      <c r="Y478" s="16"/>
      <c r="Z478" s="7" t="str">
        <f t="shared" si="95"/>
        <v/>
      </c>
      <c r="AA478" s="20"/>
      <c r="AB478" s="7" t="str">
        <f>IF(AA478="","",DATEDIF(VLOOKUP(N478,List!CK:CL,2,0),VLOOKUP(AA478,List!CK:CL,2,0),$AB$2))</f>
        <v/>
      </c>
      <c r="AC478" s="16"/>
      <c r="AD478" s="16"/>
      <c r="AE478" s="17"/>
      <c r="AF478" s="9" t="str">
        <f t="shared" si="96"/>
        <v/>
      </c>
      <c r="AG478" s="16"/>
      <c r="AH478" s="9" t="str">
        <f t="shared" si="97"/>
        <v/>
      </c>
      <c r="AI478" s="9" t="str">
        <f t="shared" si="98"/>
        <v/>
      </c>
      <c r="AJ478" s="7" t="str">
        <f>IF(E478="","",VLOOKUP(E478,Cover!AF:AG,2,0))</f>
        <v/>
      </c>
      <c r="AK478" s="32" t="str">
        <f t="shared" si="105"/>
        <v/>
      </c>
      <c r="AL478" s="178" t="str">
        <f t="shared" si="106"/>
        <v/>
      </c>
      <c r="AM478" s="178" t="str">
        <f t="shared" si="100"/>
        <v/>
      </c>
      <c r="AN478" s="178" t="str">
        <f t="shared" si="101"/>
        <v/>
      </c>
    </row>
    <row r="479" spans="1:40">
      <c r="A479" s="1" t="str">
        <f t="shared" si="99"/>
        <v/>
      </c>
      <c r="B479" s="63" t="str">
        <f>IF(E479="","",IF(E479=Trend!$D$5,COUNT($B$3:B478)+1))</f>
        <v/>
      </c>
      <c r="C479" s="63" t="str">
        <f>IF(E479="","",IF(AN479=Deviation!$E$2,COUNT($C$3:C478)+1))</f>
        <v/>
      </c>
      <c r="D479" s="7" t="str">
        <f>IF(E479&lt;&gt;"",SUBTOTAL(3,$E$4:E479),"")</f>
        <v/>
      </c>
      <c r="E479" s="16"/>
      <c r="F479" s="16"/>
      <c r="G479" s="16"/>
      <c r="H479" s="16"/>
      <c r="I479" s="16"/>
      <c r="J479" s="17"/>
      <c r="K479" s="20"/>
      <c r="L479" s="17"/>
      <c r="M479" s="16"/>
      <c r="N479" s="16"/>
      <c r="O479" s="7" t="str">
        <f t="shared" si="107"/>
        <v/>
      </c>
      <c r="P479" s="17"/>
      <c r="Q479" s="17"/>
      <c r="R479" s="8" t="str">
        <f t="shared" si="102"/>
        <v/>
      </c>
      <c r="S479" s="18">
        <v>0.1</v>
      </c>
      <c r="T479" s="8" t="str">
        <f t="shared" si="103"/>
        <v/>
      </c>
      <c r="U479" s="7" t="str">
        <f t="shared" si="104"/>
        <v/>
      </c>
      <c r="V479" s="19"/>
      <c r="W479" s="16"/>
      <c r="X479" s="16"/>
      <c r="Y479" s="16"/>
      <c r="Z479" s="7" t="str">
        <f t="shared" si="95"/>
        <v/>
      </c>
      <c r="AA479" s="20"/>
      <c r="AB479" s="7" t="str">
        <f>IF(AA479="","",DATEDIF(VLOOKUP(N479,List!CK:CL,2,0),VLOOKUP(AA479,List!CK:CL,2,0),$AB$2))</f>
        <v/>
      </c>
      <c r="AC479" s="16"/>
      <c r="AD479" s="16"/>
      <c r="AE479" s="17"/>
      <c r="AF479" s="9" t="str">
        <f t="shared" si="96"/>
        <v/>
      </c>
      <c r="AG479" s="16"/>
      <c r="AH479" s="9" t="str">
        <f t="shared" si="97"/>
        <v/>
      </c>
      <c r="AI479" s="9" t="str">
        <f t="shared" si="98"/>
        <v/>
      </c>
      <c r="AJ479" s="7" t="str">
        <f>IF(E479="","",VLOOKUP(E479,Cover!AF:AG,2,0))</f>
        <v/>
      </c>
      <c r="AK479" s="32" t="str">
        <f t="shared" si="105"/>
        <v/>
      </c>
      <c r="AL479" s="178" t="str">
        <f t="shared" si="106"/>
        <v/>
      </c>
      <c r="AM479" s="178" t="str">
        <f t="shared" si="100"/>
        <v/>
      </c>
      <c r="AN479" s="178" t="str">
        <f t="shared" si="101"/>
        <v/>
      </c>
    </row>
    <row r="480" spans="1:40">
      <c r="A480" s="1" t="str">
        <f t="shared" si="99"/>
        <v/>
      </c>
      <c r="B480" s="63" t="str">
        <f>IF(E480="","",IF(E480=Trend!$D$5,COUNT($B$3:B479)+1))</f>
        <v/>
      </c>
      <c r="C480" s="63" t="str">
        <f>IF(E480="","",IF(AN480=Deviation!$E$2,COUNT($C$3:C479)+1))</f>
        <v/>
      </c>
      <c r="D480" s="7" t="str">
        <f>IF(E480&lt;&gt;"",SUBTOTAL(3,$E$4:E480),"")</f>
        <v/>
      </c>
      <c r="E480" s="16"/>
      <c r="F480" s="16"/>
      <c r="G480" s="16"/>
      <c r="H480" s="16"/>
      <c r="I480" s="16"/>
      <c r="J480" s="17"/>
      <c r="K480" s="20"/>
      <c r="L480" s="17"/>
      <c r="M480" s="16"/>
      <c r="N480" s="16"/>
      <c r="O480" s="7" t="str">
        <f t="shared" si="107"/>
        <v/>
      </c>
      <c r="P480" s="17"/>
      <c r="Q480" s="17"/>
      <c r="R480" s="8" t="str">
        <f t="shared" si="102"/>
        <v/>
      </c>
      <c r="S480" s="18">
        <v>0.1</v>
      </c>
      <c r="T480" s="8" t="str">
        <f t="shared" si="103"/>
        <v/>
      </c>
      <c r="U480" s="7" t="str">
        <f t="shared" si="104"/>
        <v/>
      </c>
      <c r="V480" s="19"/>
      <c r="W480" s="16"/>
      <c r="X480" s="16"/>
      <c r="Y480" s="16"/>
      <c r="Z480" s="7" t="str">
        <f t="shared" si="95"/>
        <v/>
      </c>
      <c r="AA480" s="20"/>
      <c r="AB480" s="7" t="str">
        <f>IF(AA480="","",DATEDIF(VLOOKUP(N480,List!CK:CL,2,0),VLOOKUP(AA480,List!CK:CL,2,0),$AB$2))</f>
        <v/>
      </c>
      <c r="AC480" s="16"/>
      <c r="AD480" s="16"/>
      <c r="AE480" s="17"/>
      <c r="AF480" s="9" t="str">
        <f t="shared" si="96"/>
        <v/>
      </c>
      <c r="AG480" s="16"/>
      <c r="AH480" s="9" t="str">
        <f t="shared" si="97"/>
        <v/>
      </c>
      <c r="AI480" s="9" t="str">
        <f t="shared" si="98"/>
        <v/>
      </c>
      <c r="AJ480" s="7" t="str">
        <f>IF(E480="","",VLOOKUP(E480,Cover!AF:AG,2,0))</f>
        <v/>
      </c>
      <c r="AK480" s="32" t="str">
        <f t="shared" si="105"/>
        <v/>
      </c>
      <c r="AL480" s="178" t="str">
        <f t="shared" si="106"/>
        <v/>
      </c>
      <c r="AM480" s="178" t="str">
        <f t="shared" si="100"/>
        <v/>
      </c>
      <c r="AN480" s="178" t="str">
        <f t="shared" si="101"/>
        <v/>
      </c>
    </row>
    <row r="481" spans="1:40">
      <c r="A481" s="1" t="str">
        <f t="shared" si="99"/>
        <v/>
      </c>
      <c r="B481" s="63" t="str">
        <f>IF(E481="","",IF(E481=Trend!$D$5,COUNT($B$3:B480)+1))</f>
        <v/>
      </c>
      <c r="C481" s="63" t="str">
        <f>IF(E481="","",IF(AN481=Deviation!$E$2,COUNT($C$3:C480)+1))</f>
        <v/>
      </c>
      <c r="D481" s="7" t="str">
        <f>IF(E481&lt;&gt;"",SUBTOTAL(3,$E$4:E481),"")</f>
        <v/>
      </c>
      <c r="E481" s="16"/>
      <c r="F481" s="16"/>
      <c r="G481" s="16"/>
      <c r="H481" s="16"/>
      <c r="I481" s="16"/>
      <c r="J481" s="17"/>
      <c r="K481" s="20"/>
      <c r="L481" s="17"/>
      <c r="M481" s="16"/>
      <c r="N481" s="16"/>
      <c r="O481" s="7" t="str">
        <f t="shared" si="107"/>
        <v/>
      </c>
      <c r="P481" s="17"/>
      <c r="Q481" s="17"/>
      <c r="R481" s="8" t="str">
        <f t="shared" si="102"/>
        <v/>
      </c>
      <c r="S481" s="18">
        <v>0.1</v>
      </c>
      <c r="T481" s="8" t="str">
        <f t="shared" si="103"/>
        <v/>
      </c>
      <c r="U481" s="7" t="str">
        <f t="shared" si="104"/>
        <v/>
      </c>
      <c r="V481" s="19"/>
      <c r="W481" s="16"/>
      <c r="X481" s="16"/>
      <c r="Y481" s="16"/>
      <c r="Z481" s="7" t="str">
        <f t="shared" si="95"/>
        <v/>
      </c>
      <c r="AA481" s="20"/>
      <c r="AB481" s="7" t="str">
        <f>IF(AA481="","",DATEDIF(VLOOKUP(N481,List!CK:CL,2,0),VLOOKUP(AA481,List!CK:CL,2,0),$AB$2))</f>
        <v/>
      </c>
      <c r="AC481" s="16"/>
      <c r="AD481" s="16"/>
      <c r="AE481" s="17"/>
      <c r="AF481" s="9" t="str">
        <f t="shared" si="96"/>
        <v/>
      </c>
      <c r="AG481" s="16"/>
      <c r="AH481" s="9" t="str">
        <f t="shared" si="97"/>
        <v/>
      </c>
      <c r="AI481" s="9" t="str">
        <f t="shared" si="98"/>
        <v/>
      </c>
      <c r="AJ481" s="7" t="str">
        <f>IF(E481="","",VLOOKUP(E481,Cover!AF:AG,2,0))</f>
        <v/>
      </c>
      <c r="AK481" s="32" t="str">
        <f t="shared" si="105"/>
        <v/>
      </c>
      <c r="AL481" s="178" t="str">
        <f t="shared" si="106"/>
        <v/>
      </c>
      <c r="AM481" s="178" t="str">
        <f t="shared" si="100"/>
        <v/>
      </c>
      <c r="AN481" s="178" t="str">
        <f t="shared" si="101"/>
        <v/>
      </c>
    </row>
    <row r="482" spans="1:40">
      <c r="A482" s="1" t="str">
        <f t="shared" si="99"/>
        <v/>
      </c>
      <c r="B482" s="63" t="str">
        <f>IF(E482="","",IF(E482=Trend!$D$5,COUNT($B$3:B481)+1))</f>
        <v/>
      </c>
      <c r="C482" s="63" t="str">
        <f>IF(E482="","",IF(AN482=Deviation!$E$2,COUNT($C$3:C481)+1))</f>
        <v/>
      </c>
      <c r="D482" s="7" t="str">
        <f>IF(E482&lt;&gt;"",SUBTOTAL(3,$E$4:E482),"")</f>
        <v/>
      </c>
      <c r="E482" s="16"/>
      <c r="F482" s="16"/>
      <c r="G482" s="16"/>
      <c r="H482" s="16"/>
      <c r="I482" s="16"/>
      <c r="J482" s="17"/>
      <c r="K482" s="20"/>
      <c r="L482" s="17"/>
      <c r="M482" s="16"/>
      <c r="N482" s="16"/>
      <c r="O482" s="7" t="str">
        <f t="shared" si="107"/>
        <v/>
      </c>
      <c r="P482" s="17"/>
      <c r="Q482" s="17"/>
      <c r="R482" s="8" t="str">
        <f t="shared" si="102"/>
        <v/>
      </c>
      <c r="S482" s="18">
        <v>0.1</v>
      </c>
      <c r="T482" s="8" t="str">
        <f t="shared" si="103"/>
        <v/>
      </c>
      <c r="U482" s="7" t="str">
        <f t="shared" si="104"/>
        <v/>
      </c>
      <c r="V482" s="19"/>
      <c r="W482" s="16"/>
      <c r="X482" s="16"/>
      <c r="Y482" s="16"/>
      <c r="Z482" s="7" t="str">
        <f t="shared" si="95"/>
        <v/>
      </c>
      <c r="AA482" s="20"/>
      <c r="AB482" s="7" t="str">
        <f>IF(AA482="","",DATEDIF(VLOOKUP(N482,List!CK:CL,2,0),VLOOKUP(AA482,List!CK:CL,2,0),$AB$2))</f>
        <v/>
      </c>
      <c r="AC482" s="16"/>
      <c r="AD482" s="16"/>
      <c r="AE482" s="17"/>
      <c r="AF482" s="9" t="str">
        <f t="shared" si="96"/>
        <v/>
      </c>
      <c r="AG482" s="16"/>
      <c r="AH482" s="9" t="str">
        <f t="shared" si="97"/>
        <v/>
      </c>
      <c r="AI482" s="9" t="str">
        <f t="shared" si="98"/>
        <v/>
      </c>
      <c r="AJ482" s="7" t="str">
        <f>IF(E482="","",VLOOKUP(E482,Cover!AF:AG,2,0))</f>
        <v/>
      </c>
      <c r="AK482" s="32" t="str">
        <f t="shared" si="105"/>
        <v/>
      </c>
      <c r="AL482" s="178" t="str">
        <f t="shared" si="106"/>
        <v/>
      </c>
      <c r="AM482" s="178" t="str">
        <f t="shared" si="100"/>
        <v/>
      </c>
      <c r="AN482" s="178" t="str">
        <f t="shared" si="101"/>
        <v/>
      </c>
    </row>
    <row r="483" spans="1:40">
      <c r="A483" s="1" t="str">
        <f t="shared" si="99"/>
        <v/>
      </c>
      <c r="B483" s="63" t="str">
        <f>IF(E483="","",IF(E483=Trend!$D$5,COUNT($B$3:B482)+1))</f>
        <v/>
      </c>
      <c r="C483" s="63" t="str">
        <f>IF(E483="","",IF(AN483=Deviation!$E$2,COUNT($C$3:C482)+1))</f>
        <v/>
      </c>
      <c r="D483" s="7" t="str">
        <f>IF(E483&lt;&gt;"",SUBTOTAL(3,$E$4:E483),"")</f>
        <v/>
      </c>
      <c r="E483" s="16"/>
      <c r="F483" s="16"/>
      <c r="G483" s="16"/>
      <c r="H483" s="16"/>
      <c r="I483" s="16"/>
      <c r="J483" s="17"/>
      <c r="K483" s="20"/>
      <c r="L483" s="17"/>
      <c r="M483" s="16"/>
      <c r="N483" s="16"/>
      <c r="O483" s="7" t="str">
        <f t="shared" si="107"/>
        <v/>
      </c>
      <c r="P483" s="17"/>
      <c r="Q483" s="17"/>
      <c r="R483" s="8" t="str">
        <f t="shared" si="102"/>
        <v/>
      </c>
      <c r="S483" s="18">
        <v>0.1</v>
      </c>
      <c r="T483" s="8" t="str">
        <f t="shared" si="103"/>
        <v/>
      </c>
      <c r="U483" s="7" t="str">
        <f t="shared" si="104"/>
        <v/>
      </c>
      <c r="V483" s="19"/>
      <c r="W483" s="16"/>
      <c r="X483" s="16"/>
      <c r="Y483" s="16"/>
      <c r="Z483" s="7" t="str">
        <f t="shared" si="95"/>
        <v/>
      </c>
      <c r="AA483" s="20"/>
      <c r="AB483" s="7" t="str">
        <f>IF(AA483="","",DATEDIF(VLOOKUP(N483,List!CK:CL,2,0),VLOOKUP(AA483,List!CK:CL,2,0),$AB$2))</f>
        <v/>
      </c>
      <c r="AC483" s="16"/>
      <c r="AD483" s="16"/>
      <c r="AE483" s="17"/>
      <c r="AF483" s="9" t="str">
        <f t="shared" si="96"/>
        <v/>
      </c>
      <c r="AG483" s="16"/>
      <c r="AH483" s="9" t="str">
        <f t="shared" si="97"/>
        <v/>
      </c>
      <c r="AI483" s="9" t="str">
        <f t="shared" si="98"/>
        <v/>
      </c>
      <c r="AJ483" s="7" t="str">
        <f>IF(E483="","",VLOOKUP(E483,Cover!AF:AG,2,0))</f>
        <v/>
      </c>
      <c r="AK483" s="32" t="str">
        <f t="shared" si="105"/>
        <v/>
      </c>
      <c r="AL483" s="178" t="str">
        <f t="shared" si="106"/>
        <v/>
      </c>
      <c r="AM483" s="178" t="str">
        <f t="shared" si="100"/>
        <v/>
      </c>
      <c r="AN483" s="178" t="str">
        <f t="shared" si="101"/>
        <v/>
      </c>
    </row>
    <row r="484" spans="1:40">
      <c r="A484" s="1" t="str">
        <f t="shared" si="99"/>
        <v/>
      </c>
      <c r="B484" s="63" t="str">
        <f>IF(E484="","",IF(E484=Trend!$D$5,COUNT($B$3:B483)+1))</f>
        <v/>
      </c>
      <c r="C484" s="63" t="str">
        <f>IF(E484="","",IF(AN484=Deviation!$E$2,COUNT($C$3:C483)+1))</f>
        <v/>
      </c>
      <c r="D484" s="7" t="str">
        <f>IF(E484&lt;&gt;"",SUBTOTAL(3,$E$4:E484),"")</f>
        <v/>
      </c>
      <c r="E484" s="16"/>
      <c r="F484" s="16"/>
      <c r="G484" s="16"/>
      <c r="H484" s="16"/>
      <c r="I484" s="16"/>
      <c r="J484" s="17"/>
      <c r="K484" s="20"/>
      <c r="L484" s="17"/>
      <c r="M484" s="16"/>
      <c r="N484" s="16"/>
      <c r="O484" s="7" t="str">
        <f t="shared" si="107"/>
        <v/>
      </c>
      <c r="P484" s="17"/>
      <c r="Q484" s="17"/>
      <c r="R484" s="8" t="str">
        <f t="shared" si="102"/>
        <v/>
      </c>
      <c r="S484" s="18">
        <v>0.1</v>
      </c>
      <c r="T484" s="8" t="str">
        <f t="shared" si="103"/>
        <v/>
      </c>
      <c r="U484" s="7" t="str">
        <f t="shared" si="104"/>
        <v/>
      </c>
      <c r="V484" s="19"/>
      <c r="W484" s="16"/>
      <c r="X484" s="16"/>
      <c r="Y484" s="16"/>
      <c r="Z484" s="7" t="str">
        <f t="shared" si="95"/>
        <v/>
      </c>
      <c r="AA484" s="20"/>
      <c r="AB484" s="7" t="str">
        <f>IF(AA484="","",DATEDIF(VLOOKUP(N484,List!CK:CL,2,0),VLOOKUP(AA484,List!CK:CL,2,0),$AB$2))</f>
        <v/>
      </c>
      <c r="AC484" s="16"/>
      <c r="AD484" s="16"/>
      <c r="AE484" s="17"/>
      <c r="AF484" s="9" t="str">
        <f t="shared" si="96"/>
        <v/>
      </c>
      <c r="AG484" s="16"/>
      <c r="AH484" s="9" t="str">
        <f t="shared" si="97"/>
        <v/>
      </c>
      <c r="AI484" s="9" t="str">
        <f t="shared" si="98"/>
        <v/>
      </c>
      <c r="AJ484" s="7" t="str">
        <f>IF(E484="","",VLOOKUP(E484,Cover!AF:AG,2,0))</f>
        <v/>
      </c>
      <c r="AK484" s="32" t="str">
        <f t="shared" si="105"/>
        <v/>
      </c>
      <c r="AL484" s="178" t="str">
        <f t="shared" si="106"/>
        <v/>
      </c>
      <c r="AM484" s="178" t="str">
        <f t="shared" si="100"/>
        <v/>
      </c>
      <c r="AN484" s="178" t="str">
        <f t="shared" si="101"/>
        <v/>
      </c>
    </row>
    <row r="485" spans="1:40">
      <c r="A485" s="1" t="str">
        <f t="shared" si="99"/>
        <v/>
      </c>
      <c r="B485" s="63" t="str">
        <f>IF(E485="","",IF(E485=Trend!$D$5,COUNT($B$3:B484)+1))</f>
        <v/>
      </c>
      <c r="C485" s="63" t="str">
        <f>IF(E485="","",IF(AN485=Deviation!$E$2,COUNT($C$3:C484)+1))</f>
        <v/>
      </c>
      <c r="D485" s="7" t="str">
        <f>IF(E485&lt;&gt;"",SUBTOTAL(3,$E$4:E485),"")</f>
        <v/>
      </c>
      <c r="E485" s="16"/>
      <c r="F485" s="16"/>
      <c r="G485" s="16"/>
      <c r="H485" s="16"/>
      <c r="I485" s="16"/>
      <c r="J485" s="17"/>
      <c r="K485" s="20"/>
      <c r="L485" s="17"/>
      <c r="M485" s="16"/>
      <c r="N485" s="16"/>
      <c r="O485" s="7" t="str">
        <f t="shared" si="107"/>
        <v/>
      </c>
      <c r="P485" s="17"/>
      <c r="Q485" s="17"/>
      <c r="R485" s="8" t="str">
        <f t="shared" si="102"/>
        <v/>
      </c>
      <c r="S485" s="18">
        <v>0.1</v>
      </c>
      <c r="T485" s="8" t="str">
        <f t="shared" si="103"/>
        <v/>
      </c>
      <c r="U485" s="7" t="str">
        <f t="shared" si="104"/>
        <v/>
      </c>
      <c r="V485" s="19"/>
      <c r="W485" s="16"/>
      <c r="X485" s="16"/>
      <c r="Y485" s="16"/>
      <c r="Z485" s="7" t="str">
        <f t="shared" si="95"/>
        <v/>
      </c>
      <c r="AA485" s="20"/>
      <c r="AB485" s="7" t="str">
        <f>IF(AA485="","",DATEDIF(VLOOKUP(N485,List!CK:CL,2,0),VLOOKUP(AA485,List!CK:CL,2,0),$AB$2))</f>
        <v/>
      </c>
      <c r="AC485" s="16"/>
      <c r="AD485" s="16"/>
      <c r="AE485" s="17"/>
      <c r="AF485" s="9" t="str">
        <f t="shared" si="96"/>
        <v/>
      </c>
      <c r="AG485" s="16"/>
      <c r="AH485" s="9" t="str">
        <f t="shared" si="97"/>
        <v/>
      </c>
      <c r="AI485" s="9" t="str">
        <f t="shared" si="98"/>
        <v/>
      </c>
      <c r="AJ485" s="7" t="str">
        <f>IF(E485="","",VLOOKUP(E485,Cover!AF:AG,2,0))</f>
        <v/>
      </c>
      <c r="AK485" s="32" t="str">
        <f t="shared" si="105"/>
        <v/>
      </c>
      <c r="AL485" s="178" t="str">
        <f t="shared" si="106"/>
        <v/>
      </c>
      <c r="AM485" s="178" t="str">
        <f t="shared" si="100"/>
        <v/>
      </c>
      <c r="AN485" s="178" t="str">
        <f t="shared" si="101"/>
        <v/>
      </c>
    </row>
    <row r="486" spans="1:40">
      <c r="A486" s="1" t="str">
        <f t="shared" si="99"/>
        <v/>
      </c>
      <c r="B486" s="63" t="str">
        <f>IF(E486="","",IF(E486=Trend!$D$5,COUNT($B$3:B485)+1))</f>
        <v/>
      </c>
      <c r="C486" s="63" t="str">
        <f>IF(E486="","",IF(AN486=Deviation!$E$2,COUNT($C$3:C485)+1))</f>
        <v/>
      </c>
      <c r="D486" s="7" t="str">
        <f>IF(E486&lt;&gt;"",SUBTOTAL(3,$E$4:E486),"")</f>
        <v/>
      </c>
      <c r="E486" s="16"/>
      <c r="F486" s="16"/>
      <c r="G486" s="16"/>
      <c r="H486" s="16"/>
      <c r="I486" s="16"/>
      <c r="J486" s="17"/>
      <c r="K486" s="20"/>
      <c r="L486" s="17"/>
      <c r="M486" s="16"/>
      <c r="N486" s="16"/>
      <c r="O486" s="7" t="str">
        <f t="shared" si="107"/>
        <v/>
      </c>
      <c r="P486" s="17"/>
      <c r="Q486" s="17"/>
      <c r="R486" s="8" t="str">
        <f t="shared" si="102"/>
        <v/>
      </c>
      <c r="S486" s="18">
        <v>0.1</v>
      </c>
      <c r="T486" s="8" t="str">
        <f t="shared" si="103"/>
        <v/>
      </c>
      <c r="U486" s="7" t="str">
        <f t="shared" si="104"/>
        <v/>
      </c>
      <c r="V486" s="19"/>
      <c r="W486" s="16"/>
      <c r="X486" s="16"/>
      <c r="Y486" s="16"/>
      <c r="Z486" s="7" t="str">
        <f t="shared" si="95"/>
        <v/>
      </c>
      <c r="AA486" s="20"/>
      <c r="AB486" s="7" t="str">
        <f>IF(AA486="","",DATEDIF(VLOOKUP(N486,List!CK:CL,2,0),VLOOKUP(AA486,List!CK:CL,2,0),$AB$2))</f>
        <v/>
      </c>
      <c r="AC486" s="16"/>
      <c r="AD486" s="16"/>
      <c r="AE486" s="17"/>
      <c r="AF486" s="9" t="str">
        <f t="shared" si="96"/>
        <v/>
      </c>
      <c r="AG486" s="16"/>
      <c r="AH486" s="9" t="str">
        <f t="shared" si="97"/>
        <v/>
      </c>
      <c r="AI486" s="9" t="str">
        <f t="shared" si="98"/>
        <v/>
      </c>
      <c r="AJ486" s="7" t="str">
        <f>IF(E486="","",VLOOKUP(E486,Cover!AF:AG,2,0))</f>
        <v/>
      </c>
      <c r="AK486" s="32" t="str">
        <f t="shared" si="105"/>
        <v/>
      </c>
      <c r="AL486" s="178" t="str">
        <f t="shared" si="106"/>
        <v/>
      </c>
      <c r="AM486" s="178" t="str">
        <f t="shared" si="100"/>
        <v/>
      </c>
      <c r="AN486" s="178" t="str">
        <f t="shared" si="101"/>
        <v/>
      </c>
    </row>
    <row r="487" spans="1:40">
      <c r="A487" s="1" t="str">
        <f t="shared" si="99"/>
        <v/>
      </c>
      <c r="B487" s="63" t="str">
        <f>IF(E487="","",IF(E487=Trend!$D$5,COUNT($B$3:B486)+1))</f>
        <v/>
      </c>
      <c r="C487" s="63" t="str">
        <f>IF(E487="","",IF(AN487=Deviation!$E$2,COUNT($C$3:C486)+1))</f>
        <v/>
      </c>
      <c r="D487" s="7" t="str">
        <f>IF(E487&lt;&gt;"",SUBTOTAL(3,$E$4:E487),"")</f>
        <v/>
      </c>
      <c r="E487" s="16"/>
      <c r="F487" s="16"/>
      <c r="G487" s="16"/>
      <c r="H487" s="16"/>
      <c r="I487" s="16"/>
      <c r="J487" s="17"/>
      <c r="K487" s="20"/>
      <c r="L487" s="17"/>
      <c r="M487" s="16"/>
      <c r="N487" s="16"/>
      <c r="O487" s="7" t="str">
        <f t="shared" si="107"/>
        <v/>
      </c>
      <c r="P487" s="17"/>
      <c r="Q487" s="17"/>
      <c r="R487" s="8" t="str">
        <f t="shared" si="102"/>
        <v/>
      </c>
      <c r="S487" s="18">
        <v>0.1</v>
      </c>
      <c r="T487" s="8" t="str">
        <f t="shared" si="103"/>
        <v/>
      </c>
      <c r="U487" s="7" t="str">
        <f t="shared" si="104"/>
        <v/>
      </c>
      <c r="V487" s="19"/>
      <c r="W487" s="16"/>
      <c r="X487" s="16"/>
      <c r="Y487" s="16"/>
      <c r="Z487" s="7" t="str">
        <f t="shared" si="95"/>
        <v/>
      </c>
      <c r="AA487" s="20"/>
      <c r="AB487" s="7" t="str">
        <f>IF(AA487="","",DATEDIF(VLOOKUP(N487,List!CK:CL,2,0),VLOOKUP(AA487,List!CK:CL,2,0),$AB$2))</f>
        <v/>
      </c>
      <c r="AC487" s="16"/>
      <c r="AD487" s="16"/>
      <c r="AE487" s="17"/>
      <c r="AF487" s="9" t="str">
        <f t="shared" si="96"/>
        <v/>
      </c>
      <c r="AG487" s="16"/>
      <c r="AH487" s="9" t="str">
        <f t="shared" si="97"/>
        <v/>
      </c>
      <c r="AI487" s="9" t="str">
        <f t="shared" si="98"/>
        <v/>
      </c>
      <c r="AJ487" s="7" t="str">
        <f>IF(E487="","",VLOOKUP(E487,Cover!AF:AG,2,0))</f>
        <v/>
      </c>
      <c r="AK487" s="32" t="str">
        <f t="shared" si="105"/>
        <v/>
      </c>
      <c r="AL487" s="178" t="str">
        <f t="shared" si="106"/>
        <v/>
      </c>
      <c r="AM487" s="178" t="str">
        <f t="shared" si="100"/>
        <v/>
      </c>
      <c r="AN487" s="178" t="str">
        <f t="shared" si="101"/>
        <v/>
      </c>
    </row>
    <row r="488" spans="1:40">
      <c r="A488" s="1" t="str">
        <f t="shared" si="99"/>
        <v/>
      </c>
      <c r="B488" s="63" t="str">
        <f>IF(E488="","",IF(E488=Trend!$D$5,COUNT($B$3:B487)+1))</f>
        <v/>
      </c>
      <c r="C488" s="63" t="str">
        <f>IF(E488="","",IF(AN488=Deviation!$E$2,COUNT($C$3:C487)+1))</f>
        <v/>
      </c>
      <c r="D488" s="7" t="str">
        <f>IF(E488&lt;&gt;"",SUBTOTAL(3,$E$4:E488),"")</f>
        <v/>
      </c>
      <c r="E488" s="16"/>
      <c r="F488" s="16"/>
      <c r="G488" s="16"/>
      <c r="H488" s="16"/>
      <c r="I488" s="16"/>
      <c r="J488" s="17"/>
      <c r="K488" s="20"/>
      <c r="L488" s="17"/>
      <c r="M488" s="16"/>
      <c r="N488" s="16"/>
      <c r="O488" s="7" t="str">
        <f t="shared" si="107"/>
        <v/>
      </c>
      <c r="P488" s="17"/>
      <c r="Q488" s="17"/>
      <c r="R488" s="8" t="str">
        <f t="shared" si="102"/>
        <v/>
      </c>
      <c r="S488" s="18">
        <v>0.1</v>
      </c>
      <c r="T488" s="8" t="str">
        <f t="shared" si="103"/>
        <v/>
      </c>
      <c r="U488" s="7" t="str">
        <f t="shared" si="104"/>
        <v/>
      </c>
      <c r="V488" s="19"/>
      <c r="W488" s="16"/>
      <c r="X488" s="16"/>
      <c r="Y488" s="16"/>
      <c r="Z488" s="7" t="str">
        <f t="shared" si="95"/>
        <v/>
      </c>
      <c r="AA488" s="20"/>
      <c r="AB488" s="7" t="str">
        <f>IF(AA488="","",DATEDIF(VLOOKUP(N488,List!CK:CL,2,0),VLOOKUP(AA488,List!CK:CL,2,0),$AB$2))</f>
        <v/>
      </c>
      <c r="AC488" s="16"/>
      <c r="AD488" s="16"/>
      <c r="AE488" s="17"/>
      <c r="AF488" s="9" t="str">
        <f t="shared" si="96"/>
        <v/>
      </c>
      <c r="AG488" s="16"/>
      <c r="AH488" s="9" t="str">
        <f t="shared" si="97"/>
        <v/>
      </c>
      <c r="AI488" s="9" t="str">
        <f t="shared" si="98"/>
        <v/>
      </c>
      <c r="AJ488" s="7" t="str">
        <f>IF(E488="","",VLOOKUP(E488,Cover!AF:AG,2,0))</f>
        <v/>
      </c>
      <c r="AK488" s="32" t="str">
        <f t="shared" si="105"/>
        <v/>
      </c>
      <c r="AL488" s="178" t="str">
        <f t="shared" si="106"/>
        <v/>
      </c>
      <c r="AM488" s="178" t="str">
        <f t="shared" si="100"/>
        <v/>
      </c>
      <c r="AN488" s="178" t="str">
        <f t="shared" si="101"/>
        <v/>
      </c>
    </row>
    <row r="489" spans="1:40">
      <c r="A489" s="1" t="str">
        <f t="shared" si="99"/>
        <v/>
      </c>
      <c r="B489" s="63" t="str">
        <f>IF(E489="","",IF(E489=Trend!$D$5,COUNT($B$3:B488)+1))</f>
        <v/>
      </c>
      <c r="C489" s="63" t="str">
        <f>IF(E489="","",IF(AN489=Deviation!$E$2,COUNT($C$3:C488)+1))</f>
        <v/>
      </c>
      <c r="D489" s="7" t="str">
        <f>IF(E489&lt;&gt;"",SUBTOTAL(3,$E$4:E489),"")</f>
        <v/>
      </c>
      <c r="E489" s="16"/>
      <c r="F489" s="16"/>
      <c r="G489" s="16"/>
      <c r="H489" s="16"/>
      <c r="I489" s="16"/>
      <c r="J489" s="17"/>
      <c r="K489" s="20"/>
      <c r="L489" s="17"/>
      <c r="M489" s="16"/>
      <c r="N489" s="16"/>
      <c r="O489" s="7" t="str">
        <f t="shared" si="107"/>
        <v/>
      </c>
      <c r="P489" s="17"/>
      <c r="Q489" s="17"/>
      <c r="R489" s="8" t="str">
        <f t="shared" si="102"/>
        <v/>
      </c>
      <c r="S489" s="18">
        <v>0.1</v>
      </c>
      <c r="T489" s="8" t="str">
        <f t="shared" si="103"/>
        <v/>
      </c>
      <c r="U489" s="7" t="str">
        <f t="shared" si="104"/>
        <v/>
      </c>
      <c r="V489" s="19"/>
      <c r="W489" s="16"/>
      <c r="X489" s="16"/>
      <c r="Y489" s="16"/>
      <c r="Z489" s="7" t="str">
        <f t="shared" si="95"/>
        <v/>
      </c>
      <c r="AA489" s="20"/>
      <c r="AB489" s="7" t="str">
        <f>IF(AA489="","",DATEDIF(VLOOKUP(N489,List!CK:CL,2,0),VLOOKUP(AA489,List!CK:CL,2,0),$AB$2))</f>
        <v/>
      </c>
      <c r="AC489" s="16"/>
      <c r="AD489" s="16"/>
      <c r="AE489" s="17"/>
      <c r="AF489" s="9" t="str">
        <f t="shared" si="96"/>
        <v/>
      </c>
      <c r="AG489" s="16"/>
      <c r="AH489" s="9" t="str">
        <f t="shared" si="97"/>
        <v/>
      </c>
      <c r="AI489" s="9" t="str">
        <f t="shared" si="98"/>
        <v/>
      </c>
      <c r="AJ489" s="7" t="str">
        <f>IF(E489="","",VLOOKUP(E489,Cover!AF:AG,2,0))</f>
        <v/>
      </c>
      <c r="AK489" s="32" t="str">
        <f t="shared" si="105"/>
        <v/>
      </c>
      <c r="AL489" s="178" t="str">
        <f t="shared" si="106"/>
        <v/>
      </c>
      <c r="AM489" s="178" t="str">
        <f t="shared" si="100"/>
        <v/>
      </c>
      <c r="AN489" s="178" t="str">
        <f t="shared" si="101"/>
        <v/>
      </c>
    </row>
    <row r="490" spans="1:40">
      <c r="A490" s="1" t="str">
        <f t="shared" si="99"/>
        <v/>
      </c>
      <c r="B490" s="63" t="str">
        <f>IF(E490="","",IF(E490=Trend!$D$5,COUNT($B$3:B489)+1))</f>
        <v/>
      </c>
      <c r="C490" s="63" t="str">
        <f>IF(E490="","",IF(AN490=Deviation!$E$2,COUNT($C$3:C489)+1))</f>
        <v/>
      </c>
      <c r="D490" s="7" t="str">
        <f>IF(E490&lt;&gt;"",SUBTOTAL(3,$E$4:E490),"")</f>
        <v/>
      </c>
      <c r="E490" s="16"/>
      <c r="F490" s="16"/>
      <c r="G490" s="16"/>
      <c r="H490" s="16"/>
      <c r="I490" s="16"/>
      <c r="J490" s="17"/>
      <c r="K490" s="20"/>
      <c r="L490" s="17"/>
      <c r="M490" s="16"/>
      <c r="N490" s="16"/>
      <c r="O490" s="7" t="str">
        <f t="shared" si="107"/>
        <v/>
      </c>
      <c r="P490" s="17"/>
      <c r="Q490" s="17"/>
      <c r="R490" s="8" t="str">
        <f t="shared" si="102"/>
        <v/>
      </c>
      <c r="S490" s="18">
        <v>0.1</v>
      </c>
      <c r="T490" s="8" t="str">
        <f t="shared" si="103"/>
        <v/>
      </c>
      <c r="U490" s="7" t="str">
        <f t="shared" si="104"/>
        <v/>
      </c>
      <c r="V490" s="19"/>
      <c r="W490" s="16"/>
      <c r="X490" s="16"/>
      <c r="Y490" s="16"/>
      <c r="Z490" s="7" t="str">
        <f t="shared" si="95"/>
        <v/>
      </c>
      <c r="AA490" s="20"/>
      <c r="AB490" s="7" t="str">
        <f>IF(AA490="","",DATEDIF(VLOOKUP(N490,List!CK:CL,2,0),VLOOKUP(AA490,List!CK:CL,2,0),$AB$2))</f>
        <v/>
      </c>
      <c r="AC490" s="16"/>
      <c r="AD490" s="16"/>
      <c r="AE490" s="17"/>
      <c r="AF490" s="9" t="str">
        <f t="shared" si="96"/>
        <v/>
      </c>
      <c r="AG490" s="16"/>
      <c r="AH490" s="9" t="str">
        <f t="shared" si="97"/>
        <v/>
      </c>
      <c r="AI490" s="9" t="str">
        <f t="shared" si="98"/>
        <v/>
      </c>
      <c r="AJ490" s="7" t="str">
        <f>IF(E490="","",VLOOKUP(E490,Cover!AF:AG,2,0))</f>
        <v/>
      </c>
      <c r="AK490" s="32" t="str">
        <f t="shared" si="105"/>
        <v/>
      </c>
      <c r="AL490" s="178" t="str">
        <f t="shared" si="106"/>
        <v/>
      </c>
      <c r="AM490" s="178" t="str">
        <f t="shared" si="100"/>
        <v/>
      </c>
      <c r="AN490" s="178" t="str">
        <f t="shared" si="101"/>
        <v/>
      </c>
    </row>
    <row r="491" spans="1:40">
      <c r="A491" s="1" t="str">
        <f t="shared" si="99"/>
        <v/>
      </c>
      <c r="B491" s="63" t="str">
        <f>IF(E491="","",IF(E491=Trend!$D$5,COUNT($B$3:B490)+1))</f>
        <v/>
      </c>
      <c r="C491" s="63" t="str">
        <f>IF(E491="","",IF(AN491=Deviation!$E$2,COUNT($C$3:C490)+1))</f>
        <v/>
      </c>
      <c r="D491" s="7" t="str">
        <f>IF(E491&lt;&gt;"",SUBTOTAL(3,$E$4:E491),"")</f>
        <v/>
      </c>
      <c r="E491" s="16"/>
      <c r="F491" s="16"/>
      <c r="G491" s="16"/>
      <c r="H491" s="16"/>
      <c r="I491" s="16"/>
      <c r="J491" s="17"/>
      <c r="K491" s="20"/>
      <c r="L491" s="17"/>
      <c r="M491" s="16"/>
      <c r="N491" s="16"/>
      <c r="O491" s="7" t="str">
        <f t="shared" si="107"/>
        <v/>
      </c>
      <c r="P491" s="17"/>
      <c r="Q491" s="17"/>
      <c r="R491" s="8" t="str">
        <f t="shared" si="102"/>
        <v/>
      </c>
      <c r="S491" s="18">
        <v>0.1</v>
      </c>
      <c r="T491" s="8" t="str">
        <f t="shared" si="103"/>
        <v/>
      </c>
      <c r="U491" s="7" t="str">
        <f t="shared" si="104"/>
        <v/>
      </c>
      <c r="V491" s="19"/>
      <c r="W491" s="16"/>
      <c r="X491" s="16"/>
      <c r="Y491" s="16"/>
      <c r="Z491" s="7" t="str">
        <f t="shared" si="95"/>
        <v/>
      </c>
      <c r="AA491" s="20"/>
      <c r="AB491" s="7" t="str">
        <f>IF(AA491="","",DATEDIF(VLOOKUP(N491,List!CK:CL,2,0),VLOOKUP(AA491,List!CK:CL,2,0),$AB$2))</f>
        <v/>
      </c>
      <c r="AC491" s="16"/>
      <c r="AD491" s="16"/>
      <c r="AE491" s="17"/>
      <c r="AF491" s="9" t="str">
        <f t="shared" si="96"/>
        <v/>
      </c>
      <c r="AG491" s="16"/>
      <c r="AH491" s="9" t="str">
        <f t="shared" si="97"/>
        <v/>
      </c>
      <c r="AI491" s="9" t="str">
        <f t="shared" si="98"/>
        <v/>
      </c>
      <c r="AJ491" s="7" t="str">
        <f>IF(E491="","",VLOOKUP(E491,Cover!AF:AG,2,0))</f>
        <v/>
      </c>
      <c r="AK491" s="32" t="str">
        <f t="shared" si="105"/>
        <v/>
      </c>
      <c r="AL491" s="178" t="str">
        <f t="shared" si="106"/>
        <v/>
      </c>
      <c r="AM491" s="178" t="str">
        <f t="shared" si="100"/>
        <v/>
      </c>
      <c r="AN491" s="178" t="str">
        <f t="shared" si="101"/>
        <v/>
      </c>
    </row>
    <row r="492" spans="1:40">
      <c r="A492" s="1" t="str">
        <f t="shared" si="99"/>
        <v/>
      </c>
      <c r="B492" s="63" t="str">
        <f>IF(E492="","",IF(E492=Trend!$D$5,COUNT($B$3:B491)+1))</f>
        <v/>
      </c>
      <c r="C492" s="63" t="str">
        <f>IF(E492="","",IF(AN492=Deviation!$E$2,COUNT($C$3:C491)+1))</f>
        <v/>
      </c>
      <c r="D492" s="7" t="str">
        <f>IF(E492&lt;&gt;"",SUBTOTAL(3,$E$4:E492),"")</f>
        <v/>
      </c>
      <c r="E492" s="16"/>
      <c r="F492" s="16"/>
      <c r="G492" s="16"/>
      <c r="H492" s="16"/>
      <c r="I492" s="16"/>
      <c r="J492" s="17"/>
      <c r="K492" s="20"/>
      <c r="L492" s="17"/>
      <c r="M492" s="16"/>
      <c r="N492" s="16"/>
      <c r="O492" s="7" t="str">
        <f t="shared" si="107"/>
        <v/>
      </c>
      <c r="P492" s="17"/>
      <c r="Q492" s="17"/>
      <c r="R492" s="8" t="str">
        <f t="shared" si="102"/>
        <v/>
      </c>
      <c r="S492" s="18">
        <v>0.1</v>
      </c>
      <c r="T492" s="8" t="str">
        <f t="shared" si="103"/>
        <v/>
      </c>
      <c r="U492" s="7" t="str">
        <f t="shared" si="104"/>
        <v/>
      </c>
      <c r="V492" s="19"/>
      <c r="W492" s="16"/>
      <c r="X492" s="16"/>
      <c r="Y492" s="16"/>
      <c r="Z492" s="7" t="str">
        <f t="shared" si="95"/>
        <v/>
      </c>
      <c r="AA492" s="20"/>
      <c r="AB492" s="7" t="str">
        <f>IF(AA492="","",DATEDIF(VLOOKUP(N492,List!CK:CL,2,0),VLOOKUP(AA492,List!CK:CL,2,0),$AB$2))</f>
        <v/>
      </c>
      <c r="AC492" s="16"/>
      <c r="AD492" s="16"/>
      <c r="AE492" s="17"/>
      <c r="AF492" s="9" t="str">
        <f t="shared" si="96"/>
        <v/>
      </c>
      <c r="AG492" s="16"/>
      <c r="AH492" s="9" t="str">
        <f t="shared" si="97"/>
        <v/>
      </c>
      <c r="AI492" s="9" t="str">
        <f t="shared" si="98"/>
        <v/>
      </c>
      <c r="AJ492" s="7" t="str">
        <f>IF(E492="","",VLOOKUP(E492,Cover!AF:AG,2,0))</f>
        <v/>
      </c>
      <c r="AK492" s="32" t="str">
        <f t="shared" si="105"/>
        <v/>
      </c>
      <c r="AL492" s="178" t="str">
        <f t="shared" si="106"/>
        <v/>
      </c>
      <c r="AM492" s="178" t="str">
        <f t="shared" si="100"/>
        <v/>
      </c>
      <c r="AN492" s="178" t="str">
        <f t="shared" si="101"/>
        <v/>
      </c>
    </row>
    <row r="493" spans="1:40">
      <c r="A493" s="1" t="str">
        <f t="shared" si="99"/>
        <v/>
      </c>
      <c r="B493" s="63" t="str">
        <f>IF(E493="","",IF(E493=Trend!$D$5,COUNT($B$3:B492)+1))</f>
        <v/>
      </c>
      <c r="C493" s="63" t="str">
        <f>IF(E493="","",IF(AN493=Deviation!$E$2,COUNT($C$3:C492)+1))</f>
        <v/>
      </c>
      <c r="D493" s="7" t="str">
        <f>IF(E493&lt;&gt;"",SUBTOTAL(3,$E$4:E493),"")</f>
        <v/>
      </c>
      <c r="E493" s="16"/>
      <c r="F493" s="16"/>
      <c r="G493" s="16"/>
      <c r="H493" s="16"/>
      <c r="I493" s="16"/>
      <c r="J493" s="17"/>
      <c r="K493" s="20"/>
      <c r="L493" s="17"/>
      <c r="M493" s="16"/>
      <c r="N493" s="16"/>
      <c r="O493" s="7" t="str">
        <f t="shared" si="107"/>
        <v/>
      </c>
      <c r="P493" s="17"/>
      <c r="Q493" s="17"/>
      <c r="R493" s="8" t="str">
        <f t="shared" si="102"/>
        <v/>
      </c>
      <c r="S493" s="18">
        <v>0.1</v>
      </c>
      <c r="T493" s="8" t="str">
        <f t="shared" si="103"/>
        <v/>
      </c>
      <c r="U493" s="7" t="str">
        <f t="shared" si="104"/>
        <v/>
      </c>
      <c r="V493" s="19"/>
      <c r="W493" s="16"/>
      <c r="X493" s="16"/>
      <c r="Y493" s="16"/>
      <c r="Z493" s="7" t="str">
        <f t="shared" si="95"/>
        <v/>
      </c>
      <c r="AA493" s="20"/>
      <c r="AB493" s="7" t="str">
        <f>IF(AA493="","",DATEDIF(VLOOKUP(N493,List!CK:CL,2,0),VLOOKUP(AA493,List!CK:CL,2,0),$AB$2))</f>
        <v/>
      </c>
      <c r="AC493" s="16"/>
      <c r="AD493" s="16"/>
      <c r="AE493" s="17"/>
      <c r="AF493" s="9" t="str">
        <f t="shared" si="96"/>
        <v/>
      </c>
      <c r="AG493" s="16"/>
      <c r="AH493" s="9" t="str">
        <f t="shared" si="97"/>
        <v/>
      </c>
      <c r="AI493" s="9" t="str">
        <f t="shared" si="98"/>
        <v/>
      </c>
      <c r="AJ493" s="7" t="str">
        <f>IF(E493="","",VLOOKUP(E493,Cover!AF:AG,2,0))</f>
        <v/>
      </c>
      <c r="AK493" s="32" t="str">
        <f t="shared" si="105"/>
        <v/>
      </c>
      <c r="AL493" s="178" t="str">
        <f t="shared" si="106"/>
        <v/>
      </c>
      <c r="AM493" s="178" t="str">
        <f t="shared" si="100"/>
        <v/>
      </c>
      <c r="AN493" s="178" t="str">
        <f t="shared" si="101"/>
        <v/>
      </c>
    </row>
    <row r="494" spans="1:40">
      <c r="A494" s="1" t="str">
        <f t="shared" si="99"/>
        <v/>
      </c>
      <c r="B494" s="63" t="str">
        <f>IF(E494="","",IF(E494=Trend!$D$5,COUNT($B$3:B493)+1))</f>
        <v/>
      </c>
      <c r="C494" s="63" t="str">
        <f>IF(E494="","",IF(AN494=Deviation!$E$2,COUNT($C$3:C493)+1))</f>
        <v/>
      </c>
      <c r="D494" s="7" t="str">
        <f>IF(E494&lt;&gt;"",SUBTOTAL(3,$E$4:E494),"")</f>
        <v/>
      </c>
      <c r="E494" s="16"/>
      <c r="F494" s="16"/>
      <c r="G494" s="16"/>
      <c r="H494" s="16"/>
      <c r="I494" s="16"/>
      <c r="J494" s="17"/>
      <c r="K494" s="20"/>
      <c r="L494" s="17"/>
      <c r="M494" s="16"/>
      <c r="N494" s="16"/>
      <c r="O494" s="7" t="str">
        <f t="shared" si="107"/>
        <v/>
      </c>
      <c r="P494" s="17"/>
      <c r="Q494" s="17"/>
      <c r="R494" s="8" t="str">
        <f t="shared" si="102"/>
        <v/>
      </c>
      <c r="S494" s="18">
        <v>0.1</v>
      </c>
      <c r="T494" s="8" t="str">
        <f t="shared" si="103"/>
        <v/>
      </c>
      <c r="U494" s="7" t="str">
        <f t="shared" si="104"/>
        <v/>
      </c>
      <c r="V494" s="19"/>
      <c r="W494" s="16"/>
      <c r="X494" s="16"/>
      <c r="Y494" s="16"/>
      <c r="Z494" s="7" t="str">
        <f t="shared" si="95"/>
        <v/>
      </c>
      <c r="AA494" s="20"/>
      <c r="AB494" s="7" t="str">
        <f>IF(AA494="","",DATEDIF(VLOOKUP(N494,List!CK:CL,2,0),VLOOKUP(AA494,List!CK:CL,2,0),$AB$2))</f>
        <v/>
      </c>
      <c r="AC494" s="16"/>
      <c r="AD494" s="16"/>
      <c r="AE494" s="17"/>
      <c r="AF494" s="9" t="str">
        <f t="shared" si="96"/>
        <v/>
      </c>
      <c r="AG494" s="16"/>
      <c r="AH494" s="9" t="str">
        <f t="shared" si="97"/>
        <v/>
      </c>
      <c r="AI494" s="9" t="str">
        <f t="shared" si="98"/>
        <v/>
      </c>
      <c r="AJ494" s="7" t="str">
        <f>IF(E494="","",VLOOKUP(E494,Cover!AF:AG,2,0))</f>
        <v/>
      </c>
      <c r="AK494" s="32" t="str">
        <f t="shared" si="105"/>
        <v/>
      </c>
      <c r="AL494" s="178" t="str">
        <f t="shared" si="106"/>
        <v/>
      </c>
      <c r="AM494" s="178" t="str">
        <f t="shared" si="100"/>
        <v/>
      </c>
      <c r="AN494" s="178" t="str">
        <f t="shared" si="101"/>
        <v/>
      </c>
    </row>
    <row r="495" spans="1:40">
      <c r="A495" s="1" t="str">
        <f t="shared" si="99"/>
        <v/>
      </c>
      <c r="B495" s="63" t="str">
        <f>IF(E495="","",IF(E495=Trend!$D$5,COUNT($B$3:B494)+1))</f>
        <v/>
      </c>
      <c r="C495" s="63" t="str">
        <f>IF(E495="","",IF(AN495=Deviation!$E$2,COUNT($C$3:C494)+1))</f>
        <v/>
      </c>
      <c r="D495" s="7" t="str">
        <f>IF(E495&lt;&gt;"",SUBTOTAL(3,$E$4:E495),"")</f>
        <v/>
      </c>
      <c r="E495" s="16"/>
      <c r="F495" s="16"/>
      <c r="G495" s="16"/>
      <c r="H495" s="16"/>
      <c r="I495" s="16"/>
      <c r="J495" s="17"/>
      <c r="K495" s="20"/>
      <c r="L495" s="17"/>
      <c r="M495" s="16"/>
      <c r="N495" s="16"/>
      <c r="O495" s="7" t="str">
        <f t="shared" si="107"/>
        <v/>
      </c>
      <c r="P495" s="17"/>
      <c r="Q495" s="17"/>
      <c r="R495" s="8" t="str">
        <f t="shared" si="102"/>
        <v/>
      </c>
      <c r="S495" s="18">
        <v>0.1</v>
      </c>
      <c r="T495" s="8" t="str">
        <f t="shared" si="103"/>
        <v/>
      </c>
      <c r="U495" s="7" t="str">
        <f t="shared" si="104"/>
        <v/>
      </c>
      <c r="V495" s="19"/>
      <c r="W495" s="16"/>
      <c r="X495" s="16"/>
      <c r="Y495" s="16"/>
      <c r="Z495" s="7" t="str">
        <f t="shared" si="95"/>
        <v/>
      </c>
      <c r="AA495" s="20"/>
      <c r="AB495" s="7" t="str">
        <f>IF(AA495="","",DATEDIF(VLOOKUP(N495,List!CK:CL,2,0),VLOOKUP(AA495,List!CK:CL,2,0),$AB$2))</f>
        <v/>
      </c>
      <c r="AC495" s="16"/>
      <c r="AD495" s="16"/>
      <c r="AE495" s="17"/>
      <c r="AF495" s="9" t="str">
        <f t="shared" si="96"/>
        <v/>
      </c>
      <c r="AG495" s="16"/>
      <c r="AH495" s="9" t="str">
        <f t="shared" si="97"/>
        <v/>
      </c>
      <c r="AI495" s="9" t="str">
        <f t="shared" si="98"/>
        <v/>
      </c>
      <c r="AJ495" s="7" t="str">
        <f>IF(E495="","",VLOOKUP(E495,Cover!AF:AG,2,0))</f>
        <v/>
      </c>
      <c r="AK495" s="32" t="str">
        <f t="shared" si="105"/>
        <v/>
      </c>
      <c r="AL495" s="178" t="str">
        <f t="shared" si="106"/>
        <v/>
      </c>
      <c r="AM495" s="178" t="str">
        <f t="shared" si="100"/>
        <v/>
      </c>
      <c r="AN495" s="178" t="str">
        <f t="shared" si="101"/>
        <v/>
      </c>
    </row>
    <row r="496" spans="1:40">
      <c r="A496" s="1" t="str">
        <f t="shared" si="99"/>
        <v/>
      </c>
      <c r="B496" s="63" t="str">
        <f>IF(E496="","",IF(E496=Trend!$D$5,COUNT($B$3:B495)+1))</f>
        <v/>
      </c>
      <c r="C496" s="63" t="str">
        <f>IF(E496="","",IF(AN496=Deviation!$E$2,COUNT($C$3:C495)+1))</f>
        <v/>
      </c>
      <c r="D496" s="7" t="str">
        <f>IF(E496&lt;&gt;"",SUBTOTAL(3,$E$4:E496),"")</f>
        <v/>
      </c>
      <c r="E496" s="16"/>
      <c r="F496" s="16"/>
      <c r="G496" s="16"/>
      <c r="H496" s="16"/>
      <c r="I496" s="16"/>
      <c r="J496" s="17"/>
      <c r="K496" s="20"/>
      <c r="L496" s="17"/>
      <c r="M496" s="16"/>
      <c r="N496" s="16"/>
      <c r="O496" s="7" t="str">
        <f t="shared" si="107"/>
        <v/>
      </c>
      <c r="P496" s="17"/>
      <c r="Q496" s="17"/>
      <c r="R496" s="8" t="str">
        <f t="shared" si="102"/>
        <v/>
      </c>
      <c r="S496" s="18">
        <v>0.1</v>
      </c>
      <c r="T496" s="8" t="str">
        <f t="shared" si="103"/>
        <v/>
      </c>
      <c r="U496" s="7" t="str">
        <f t="shared" si="104"/>
        <v/>
      </c>
      <c r="V496" s="19"/>
      <c r="W496" s="16"/>
      <c r="X496" s="16"/>
      <c r="Y496" s="16"/>
      <c r="Z496" s="7" t="str">
        <f t="shared" si="95"/>
        <v/>
      </c>
      <c r="AA496" s="20"/>
      <c r="AB496" s="7" t="str">
        <f>IF(AA496="","",DATEDIF(VLOOKUP(N496,List!CK:CL,2,0),VLOOKUP(AA496,List!CK:CL,2,0),$AB$2))</f>
        <v/>
      </c>
      <c r="AC496" s="16"/>
      <c r="AD496" s="16"/>
      <c r="AE496" s="17"/>
      <c r="AF496" s="9" t="str">
        <f t="shared" si="96"/>
        <v/>
      </c>
      <c r="AG496" s="16"/>
      <c r="AH496" s="9" t="str">
        <f t="shared" si="97"/>
        <v/>
      </c>
      <c r="AI496" s="9" t="str">
        <f t="shared" si="98"/>
        <v/>
      </c>
      <c r="AJ496" s="7" t="str">
        <f>IF(E496="","",VLOOKUP(E496,Cover!AF:AG,2,0))</f>
        <v/>
      </c>
      <c r="AK496" s="32" t="str">
        <f t="shared" si="105"/>
        <v/>
      </c>
      <c r="AL496" s="178" t="str">
        <f t="shared" si="106"/>
        <v/>
      </c>
      <c r="AM496" s="178" t="str">
        <f t="shared" si="100"/>
        <v/>
      </c>
      <c r="AN496" s="178" t="str">
        <f t="shared" si="101"/>
        <v/>
      </c>
    </row>
    <row r="497" spans="1:40">
      <c r="A497" s="1" t="str">
        <f t="shared" si="99"/>
        <v/>
      </c>
      <c r="B497" s="63" t="str">
        <f>IF(E497="","",IF(E497=Trend!$D$5,COUNT($B$3:B496)+1))</f>
        <v/>
      </c>
      <c r="C497" s="63" t="str">
        <f>IF(E497="","",IF(AN497=Deviation!$E$2,COUNT($C$3:C496)+1))</f>
        <v/>
      </c>
      <c r="D497" s="7" t="str">
        <f>IF(E497&lt;&gt;"",SUBTOTAL(3,$E$4:E497),"")</f>
        <v/>
      </c>
      <c r="E497" s="16"/>
      <c r="F497" s="16"/>
      <c r="G497" s="16"/>
      <c r="H497" s="16"/>
      <c r="I497" s="16"/>
      <c r="J497" s="17"/>
      <c r="K497" s="20"/>
      <c r="L497" s="17"/>
      <c r="M497" s="16"/>
      <c r="N497" s="16"/>
      <c r="O497" s="7" t="str">
        <f t="shared" si="107"/>
        <v/>
      </c>
      <c r="P497" s="17"/>
      <c r="Q497" s="17"/>
      <c r="R497" s="8" t="str">
        <f t="shared" si="102"/>
        <v/>
      </c>
      <c r="S497" s="18">
        <v>0.1</v>
      </c>
      <c r="T497" s="8" t="str">
        <f t="shared" si="103"/>
        <v/>
      </c>
      <c r="U497" s="7" t="str">
        <f t="shared" si="104"/>
        <v/>
      </c>
      <c r="V497" s="19"/>
      <c r="W497" s="16"/>
      <c r="X497" s="16"/>
      <c r="Y497" s="16"/>
      <c r="Z497" s="7" t="str">
        <f t="shared" si="95"/>
        <v/>
      </c>
      <c r="AA497" s="20"/>
      <c r="AB497" s="7" t="str">
        <f>IF(AA497="","",DATEDIF(VLOOKUP(N497,List!CK:CL,2,0),VLOOKUP(AA497,List!CK:CL,2,0),$AB$2))</f>
        <v/>
      </c>
      <c r="AC497" s="16"/>
      <c r="AD497" s="16"/>
      <c r="AE497" s="17"/>
      <c r="AF497" s="9" t="str">
        <f t="shared" si="96"/>
        <v/>
      </c>
      <c r="AG497" s="16"/>
      <c r="AH497" s="9" t="str">
        <f t="shared" si="97"/>
        <v/>
      </c>
      <c r="AI497" s="9" t="str">
        <f t="shared" si="98"/>
        <v/>
      </c>
      <c r="AJ497" s="7" t="str">
        <f>IF(E497="","",VLOOKUP(E497,Cover!AF:AG,2,0))</f>
        <v/>
      </c>
      <c r="AK497" s="32" t="str">
        <f t="shared" si="105"/>
        <v/>
      </c>
      <c r="AL497" s="178" t="str">
        <f t="shared" si="106"/>
        <v/>
      </c>
      <c r="AM497" s="178" t="str">
        <f t="shared" si="100"/>
        <v/>
      </c>
      <c r="AN497" s="178" t="str">
        <f t="shared" si="101"/>
        <v/>
      </c>
    </row>
    <row r="498" spans="1:40">
      <c r="A498" s="1" t="str">
        <f t="shared" si="99"/>
        <v/>
      </c>
      <c r="B498" s="63" t="str">
        <f>IF(E498="","",IF(E498=Trend!$D$5,COUNT($B$3:B497)+1))</f>
        <v/>
      </c>
      <c r="C498" s="63" t="str">
        <f>IF(E498="","",IF(AN498=Deviation!$E$2,COUNT($C$3:C497)+1))</f>
        <v/>
      </c>
      <c r="D498" s="7" t="str">
        <f>IF(E498&lt;&gt;"",SUBTOTAL(3,$E$4:E498),"")</f>
        <v/>
      </c>
      <c r="E498" s="16"/>
      <c r="F498" s="16"/>
      <c r="G498" s="16"/>
      <c r="H498" s="16"/>
      <c r="I498" s="16"/>
      <c r="J498" s="17"/>
      <c r="K498" s="20"/>
      <c r="L498" s="17"/>
      <c r="M498" s="16"/>
      <c r="N498" s="16"/>
      <c r="O498" s="7" t="str">
        <f t="shared" si="107"/>
        <v/>
      </c>
      <c r="P498" s="17"/>
      <c r="Q498" s="17"/>
      <c r="R498" s="8" t="str">
        <f t="shared" si="102"/>
        <v/>
      </c>
      <c r="S498" s="18">
        <v>0.1</v>
      </c>
      <c r="T498" s="8" t="str">
        <f t="shared" si="103"/>
        <v/>
      </c>
      <c r="U498" s="7" t="str">
        <f t="shared" si="104"/>
        <v/>
      </c>
      <c r="V498" s="19"/>
      <c r="W498" s="16"/>
      <c r="X498" s="16"/>
      <c r="Y498" s="16"/>
      <c r="Z498" s="7" t="str">
        <f t="shared" si="95"/>
        <v/>
      </c>
      <c r="AA498" s="20"/>
      <c r="AB498" s="7" t="str">
        <f>IF(AA498="","",DATEDIF(VLOOKUP(N498,List!CK:CL,2,0),VLOOKUP(AA498,List!CK:CL,2,0),$AB$2))</f>
        <v/>
      </c>
      <c r="AC498" s="16"/>
      <c r="AD498" s="16"/>
      <c r="AE498" s="17"/>
      <c r="AF498" s="9" t="str">
        <f t="shared" si="96"/>
        <v/>
      </c>
      <c r="AG498" s="16"/>
      <c r="AH498" s="9" t="str">
        <f t="shared" si="97"/>
        <v/>
      </c>
      <c r="AI498" s="9" t="str">
        <f t="shared" si="98"/>
        <v/>
      </c>
      <c r="AJ498" s="7" t="str">
        <f>IF(E498="","",VLOOKUP(E498,Cover!AF:AG,2,0))</f>
        <v/>
      </c>
      <c r="AK498" s="32" t="str">
        <f t="shared" si="105"/>
        <v/>
      </c>
      <c r="AL498" s="178" t="str">
        <f t="shared" si="106"/>
        <v/>
      </c>
      <c r="AM498" s="178" t="str">
        <f t="shared" si="100"/>
        <v/>
      </c>
      <c r="AN498" s="178" t="str">
        <f t="shared" si="101"/>
        <v/>
      </c>
    </row>
    <row r="499" spans="1:40">
      <c r="A499" s="1" t="str">
        <f t="shared" si="99"/>
        <v/>
      </c>
      <c r="B499" s="63" t="str">
        <f>IF(E499="","",IF(E499=Trend!$D$5,COUNT($B$3:B498)+1))</f>
        <v/>
      </c>
      <c r="C499" s="63" t="str">
        <f>IF(E499="","",IF(AN499=Deviation!$E$2,COUNT($C$3:C498)+1))</f>
        <v/>
      </c>
      <c r="D499" s="7" t="str">
        <f>IF(E499&lt;&gt;"",SUBTOTAL(3,$E$4:E499),"")</f>
        <v/>
      </c>
      <c r="E499" s="16"/>
      <c r="F499" s="16"/>
      <c r="G499" s="16"/>
      <c r="H499" s="16"/>
      <c r="I499" s="16"/>
      <c r="J499" s="17"/>
      <c r="K499" s="20"/>
      <c r="L499" s="17"/>
      <c r="M499" s="16"/>
      <c r="N499" s="16"/>
      <c r="O499" s="7" t="str">
        <f t="shared" si="107"/>
        <v/>
      </c>
      <c r="P499" s="17"/>
      <c r="Q499" s="17"/>
      <c r="R499" s="8" t="str">
        <f t="shared" si="102"/>
        <v/>
      </c>
      <c r="S499" s="18">
        <v>0.1</v>
      </c>
      <c r="T499" s="8" t="str">
        <f t="shared" si="103"/>
        <v/>
      </c>
      <c r="U499" s="7" t="str">
        <f t="shared" si="104"/>
        <v/>
      </c>
      <c r="V499" s="19"/>
      <c r="W499" s="16"/>
      <c r="X499" s="16"/>
      <c r="Y499" s="16"/>
      <c r="Z499" s="7" t="str">
        <f t="shared" si="95"/>
        <v/>
      </c>
      <c r="AA499" s="20"/>
      <c r="AB499" s="7" t="str">
        <f>IF(AA499="","",DATEDIF(VLOOKUP(N499,List!CK:CL,2,0),VLOOKUP(AA499,List!CK:CL,2,0),$AB$2))</f>
        <v/>
      </c>
      <c r="AC499" s="16"/>
      <c r="AD499" s="16"/>
      <c r="AE499" s="17"/>
      <c r="AF499" s="9" t="str">
        <f t="shared" si="96"/>
        <v/>
      </c>
      <c r="AG499" s="16"/>
      <c r="AH499" s="9" t="str">
        <f t="shared" si="97"/>
        <v/>
      </c>
      <c r="AI499" s="9" t="str">
        <f t="shared" si="98"/>
        <v/>
      </c>
      <c r="AJ499" s="7" t="str">
        <f>IF(E499="","",VLOOKUP(E499,Cover!AF:AG,2,0))</f>
        <v/>
      </c>
      <c r="AK499" s="32" t="str">
        <f t="shared" si="105"/>
        <v/>
      </c>
      <c r="AL499" s="178" t="str">
        <f t="shared" si="106"/>
        <v/>
      </c>
      <c r="AM499" s="178" t="str">
        <f t="shared" si="100"/>
        <v/>
      </c>
      <c r="AN499" s="178" t="str">
        <f t="shared" si="101"/>
        <v/>
      </c>
    </row>
    <row r="500" spans="1:40">
      <c r="A500" s="1" t="str">
        <f t="shared" si="99"/>
        <v/>
      </c>
      <c r="B500" s="63" t="str">
        <f>IF(E500="","",IF(E500=Trend!$D$5,COUNT($B$3:B499)+1))</f>
        <v/>
      </c>
      <c r="C500" s="63" t="str">
        <f>IF(E500="","",IF(AN500=Deviation!$E$2,COUNT($C$3:C499)+1))</f>
        <v/>
      </c>
      <c r="D500" s="7" t="str">
        <f>IF(E500&lt;&gt;"",SUBTOTAL(3,$E$4:E500),"")</f>
        <v/>
      </c>
      <c r="E500" s="16"/>
      <c r="F500" s="16"/>
      <c r="G500" s="16"/>
      <c r="H500" s="16"/>
      <c r="I500" s="16"/>
      <c r="J500" s="17"/>
      <c r="K500" s="20"/>
      <c r="L500" s="17"/>
      <c r="M500" s="16"/>
      <c r="N500" s="16"/>
      <c r="O500" s="7" t="str">
        <f t="shared" si="107"/>
        <v/>
      </c>
      <c r="P500" s="17"/>
      <c r="Q500" s="17"/>
      <c r="R500" s="8" t="str">
        <f t="shared" si="102"/>
        <v/>
      </c>
      <c r="S500" s="18">
        <v>0.1</v>
      </c>
      <c r="T500" s="8" t="str">
        <f t="shared" si="103"/>
        <v/>
      </c>
      <c r="U500" s="7" t="str">
        <f t="shared" si="104"/>
        <v/>
      </c>
      <c r="V500" s="19"/>
      <c r="W500" s="16"/>
      <c r="X500" s="16"/>
      <c r="Y500" s="16"/>
      <c r="Z500" s="7" t="str">
        <f t="shared" ref="Z500:Z563" si="108">IF(Q500="","","تسویه شد")</f>
        <v/>
      </c>
      <c r="AA500" s="20"/>
      <c r="AB500" s="7" t="str">
        <f>IF(AA500="","",DATEDIF(VLOOKUP(N500,List!CK:CL,2,0),VLOOKUP(AA500,List!CK:CL,2,0),$AB$2))</f>
        <v/>
      </c>
      <c r="AC500" s="16"/>
      <c r="AD500" s="16"/>
      <c r="AE500" s="17"/>
      <c r="AF500" s="9" t="str">
        <f t="shared" ref="AF500:AF563" si="109">IF(AE500="","",IF(AE500&gt;=L500,"100",(AE500/L500)*100))</f>
        <v/>
      </c>
      <c r="AG500" s="16"/>
      <c r="AH500" s="9" t="str">
        <f t="shared" ref="AH500:AH563" si="110">IF(E500="","",IF(AB500&lt;=AJ500,100,(AJ500/AB500)*100))</f>
        <v/>
      </c>
      <c r="AI500" s="9" t="str">
        <f t="shared" ref="AI500:AI563" si="111">IF(E500="","",AVERAGE(AF500:AH500))</f>
        <v/>
      </c>
      <c r="AJ500" s="7" t="str">
        <f>IF(E500="","",VLOOKUP(E500,Cover!AF:AG,2,0))</f>
        <v/>
      </c>
      <c r="AK500" s="32" t="str">
        <f t="shared" si="105"/>
        <v/>
      </c>
      <c r="AL500" s="178" t="str">
        <f t="shared" si="106"/>
        <v/>
      </c>
      <c r="AM500" s="178" t="str">
        <f t="shared" si="100"/>
        <v/>
      </c>
      <c r="AN500" s="178" t="str">
        <f t="shared" si="101"/>
        <v/>
      </c>
    </row>
    <row r="501" spans="1:40">
      <c r="A501" s="1" t="str">
        <f t="shared" si="99"/>
        <v/>
      </c>
      <c r="B501" s="63" t="str">
        <f>IF(E501="","",IF(E501=Trend!$D$5,COUNT($B$3:B500)+1))</f>
        <v/>
      </c>
      <c r="C501" s="63" t="str">
        <f>IF(E501="","",IF(AN501=Deviation!$E$2,COUNT($C$3:C500)+1))</f>
        <v/>
      </c>
      <c r="D501" s="7" t="str">
        <f>IF(E501&lt;&gt;"",SUBTOTAL(3,$E$4:E501),"")</f>
        <v/>
      </c>
      <c r="E501" s="16"/>
      <c r="F501" s="16"/>
      <c r="G501" s="16"/>
      <c r="H501" s="16"/>
      <c r="I501" s="16"/>
      <c r="J501" s="17"/>
      <c r="K501" s="20"/>
      <c r="L501" s="17"/>
      <c r="M501" s="16"/>
      <c r="N501" s="16"/>
      <c r="O501" s="7" t="str">
        <f t="shared" si="107"/>
        <v/>
      </c>
      <c r="P501" s="17"/>
      <c r="Q501" s="17"/>
      <c r="R501" s="8" t="str">
        <f t="shared" si="102"/>
        <v/>
      </c>
      <c r="S501" s="18">
        <v>0.1</v>
      </c>
      <c r="T501" s="8" t="str">
        <f t="shared" si="103"/>
        <v/>
      </c>
      <c r="U501" s="7" t="str">
        <f t="shared" si="104"/>
        <v/>
      </c>
      <c r="V501" s="19"/>
      <c r="W501" s="16"/>
      <c r="X501" s="16"/>
      <c r="Y501" s="16"/>
      <c r="Z501" s="7" t="str">
        <f t="shared" si="108"/>
        <v/>
      </c>
      <c r="AA501" s="20"/>
      <c r="AB501" s="7" t="str">
        <f>IF(AA501="","",DATEDIF(VLOOKUP(N501,List!CK:CL,2,0),VLOOKUP(AA501,List!CK:CL,2,0),$AB$2))</f>
        <v/>
      </c>
      <c r="AC501" s="16"/>
      <c r="AD501" s="16"/>
      <c r="AE501" s="17"/>
      <c r="AF501" s="9" t="str">
        <f t="shared" si="109"/>
        <v/>
      </c>
      <c r="AG501" s="16"/>
      <c r="AH501" s="9" t="str">
        <f t="shared" si="110"/>
        <v/>
      </c>
      <c r="AI501" s="9" t="str">
        <f t="shared" si="111"/>
        <v/>
      </c>
      <c r="AJ501" s="7" t="str">
        <f>IF(E501="","",VLOOKUP(E501,Cover!AF:AG,2,0))</f>
        <v/>
      </c>
      <c r="AK501" s="32" t="str">
        <f t="shared" si="105"/>
        <v/>
      </c>
      <c r="AL501" s="178" t="str">
        <f t="shared" si="106"/>
        <v/>
      </c>
      <c r="AM501" s="178" t="str">
        <f t="shared" si="100"/>
        <v/>
      </c>
      <c r="AN501" s="178" t="str">
        <f t="shared" si="101"/>
        <v/>
      </c>
    </row>
    <row r="502" spans="1:40">
      <c r="A502" s="1" t="str">
        <f t="shared" si="99"/>
        <v/>
      </c>
      <c r="B502" s="63" t="str">
        <f>IF(E502="","",IF(E502=Trend!$D$5,COUNT($B$3:B501)+1))</f>
        <v/>
      </c>
      <c r="C502" s="63" t="str">
        <f>IF(E502="","",IF(AN502=Deviation!$E$2,COUNT($C$3:C501)+1))</f>
        <v/>
      </c>
      <c r="D502" s="7" t="str">
        <f>IF(E502&lt;&gt;"",SUBTOTAL(3,$E$4:E502),"")</f>
        <v/>
      </c>
      <c r="E502" s="16"/>
      <c r="F502" s="16"/>
      <c r="G502" s="16"/>
      <c r="H502" s="16"/>
      <c r="I502" s="16"/>
      <c r="J502" s="17"/>
      <c r="K502" s="20"/>
      <c r="L502" s="17"/>
      <c r="M502" s="16"/>
      <c r="N502" s="16"/>
      <c r="O502" s="7" t="str">
        <f t="shared" si="107"/>
        <v/>
      </c>
      <c r="P502" s="17"/>
      <c r="Q502" s="17"/>
      <c r="R502" s="8" t="str">
        <f t="shared" si="102"/>
        <v/>
      </c>
      <c r="S502" s="18">
        <v>0.1</v>
      </c>
      <c r="T502" s="8" t="str">
        <f t="shared" si="103"/>
        <v/>
      </c>
      <c r="U502" s="7" t="str">
        <f t="shared" si="104"/>
        <v/>
      </c>
      <c r="V502" s="19"/>
      <c r="W502" s="16"/>
      <c r="X502" s="16"/>
      <c r="Y502" s="16"/>
      <c r="Z502" s="7" t="str">
        <f t="shared" si="108"/>
        <v/>
      </c>
      <c r="AA502" s="20"/>
      <c r="AB502" s="7" t="str">
        <f>IF(AA502="","",DATEDIF(VLOOKUP(N502,List!CK:CL,2,0),VLOOKUP(AA502,List!CK:CL,2,0),$AB$2))</f>
        <v/>
      </c>
      <c r="AC502" s="16"/>
      <c r="AD502" s="16"/>
      <c r="AE502" s="17"/>
      <c r="AF502" s="9" t="str">
        <f t="shared" si="109"/>
        <v/>
      </c>
      <c r="AG502" s="16"/>
      <c r="AH502" s="9" t="str">
        <f t="shared" si="110"/>
        <v/>
      </c>
      <c r="AI502" s="9" t="str">
        <f t="shared" si="111"/>
        <v/>
      </c>
      <c r="AJ502" s="7" t="str">
        <f>IF(E502="","",VLOOKUP(E502,Cover!AF:AG,2,0))</f>
        <v/>
      </c>
      <c r="AK502" s="32" t="str">
        <f t="shared" si="105"/>
        <v/>
      </c>
      <c r="AL502" s="178" t="str">
        <f t="shared" si="106"/>
        <v/>
      </c>
      <c r="AM502" s="178" t="str">
        <f t="shared" si="100"/>
        <v/>
      </c>
      <c r="AN502" s="178" t="str">
        <f t="shared" si="101"/>
        <v/>
      </c>
    </row>
    <row r="503" spans="1:40">
      <c r="A503" s="1" t="str">
        <f t="shared" si="99"/>
        <v/>
      </c>
      <c r="B503" s="63" t="str">
        <f>IF(E503="","",IF(E503=Trend!$D$5,COUNT($B$3:B502)+1))</f>
        <v/>
      </c>
      <c r="C503" s="63" t="str">
        <f>IF(E503="","",IF(AN503=Deviation!$E$2,COUNT($C$3:C502)+1))</f>
        <v/>
      </c>
      <c r="D503" s="7" t="str">
        <f>IF(E503&lt;&gt;"",SUBTOTAL(3,$E$4:E503),"")</f>
        <v/>
      </c>
      <c r="E503" s="16"/>
      <c r="F503" s="16"/>
      <c r="G503" s="16"/>
      <c r="H503" s="16"/>
      <c r="I503" s="16"/>
      <c r="J503" s="17"/>
      <c r="K503" s="20"/>
      <c r="L503" s="17"/>
      <c r="M503" s="16"/>
      <c r="N503" s="16"/>
      <c r="O503" s="7" t="str">
        <f t="shared" si="107"/>
        <v/>
      </c>
      <c r="P503" s="17"/>
      <c r="Q503" s="17"/>
      <c r="R503" s="8" t="str">
        <f t="shared" si="102"/>
        <v/>
      </c>
      <c r="S503" s="18">
        <v>0.1</v>
      </c>
      <c r="T503" s="8" t="str">
        <f t="shared" si="103"/>
        <v/>
      </c>
      <c r="U503" s="7" t="str">
        <f t="shared" si="104"/>
        <v/>
      </c>
      <c r="V503" s="19"/>
      <c r="W503" s="16"/>
      <c r="X503" s="16"/>
      <c r="Y503" s="16"/>
      <c r="Z503" s="7" t="str">
        <f t="shared" si="108"/>
        <v/>
      </c>
      <c r="AA503" s="20"/>
      <c r="AB503" s="7" t="str">
        <f>IF(AA503="","",DATEDIF(VLOOKUP(N503,List!CK:CL,2,0),VLOOKUP(AA503,List!CK:CL,2,0),$AB$2))</f>
        <v/>
      </c>
      <c r="AC503" s="16"/>
      <c r="AD503" s="16"/>
      <c r="AE503" s="17"/>
      <c r="AF503" s="9" t="str">
        <f t="shared" si="109"/>
        <v/>
      </c>
      <c r="AG503" s="16"/>
      <c r="AH503" s="9" t="str">
        <f t="shared" si="110"/>
        <v/>
      </c>
      <c r="AI503" s="9" t="str">
        <f t="shared" si="111"/>
        <v/>
      </c>
      <c r="AJ503" s="7" t="str">
        <f>IF(E503="","",VLOOKUP(E503,Cover!AF:AG,2,0))</f>
        <v/>
      </c>
      <c r="AK503" s="32" t="str">
        <f t="shared" si="105"/>
        <v/>
      </c>
      <c r="AL503" s="178" t="str">
        <f t="shared" si="106"/>
        <v/>
      </c>
      <c r="AM503" s="178" t="str">
        <f t="shared" si="100"/>
        <v/>
      </c>
      <c r="AN503" s="178" t="str">
        <f t="shared" si="101"/>
        <v/>
      </c>
    </row>
    <row r="504" spans="1:40">
      <c r="A504" s="1" t="str">
        <f t="shared" si="99"/>
        <v/>
      </c>
      <c r="B504" s="63" t="str">
        <f>IF(E504="","",IF(E504=Trend!$D$5,COUNT($B$3:B503)+1))</f>
        <v/>
      </c>
      <c r="C504" s="63" t="str">
        <f>IF(E504="","",IF(AN504=Deviation!$E$2,COUNT($C$3:C503)+1))</f>
        <v/>
      </c>
      <c r="D504" s="7" t="str">
        <f>IF(E504&lt;&gt;"",SUBTOTAL(3,$E$4:E504),"")</f>
        <v/>
      </c>
      <c r="E504" s="16"/>
      <c r="F504" s="16"/>
      <c r="G504" s="16"/>
      <c r="H504" s="16"/>
      <c r="I504" s="16"/>
      <c r="J504" s="17"/>
      <c r="K504" s="20"/>
      <c r="L504" s="17"/>
      <c r="M504" s="16"/>
      <c r="N504" s="16"/>
      <c r="O504" s="7" t="str">
        <f t="shared" si="107"/>
        <v/>
      </c>
      <c r="P504" s="17"/>
      <c r="Q504" s="17"/>
      <c r="R504" s="8" t="str">
        <f t="shared" si="102"/>
        <v/>
      </c>
      <c r="S504" s="18">
        <v>0.1</v>
      </c>
      <c r="T504" s="8" t="str">
        <f t="shared" si="103"/>
        <v/>
      </c>
      <c r="U504" s="7" t="str">
        <f t="shared" si="104"/>
        <v/>
      </c>
      <c r="V504" s="19"/>
      <c r="W504" s="16"/>
      <c r="X504" s="16"/>
      <c r="Y504" s="16"/>
      <c r="Z504" s="7" t="str">
        <f t="shared" si="108"/>
        <v/>
      </c>
      <c r="AA504" s="20"/>
      <c r="AB504" s="7" t="str">
        <f>IF(AA504="","",DATEDIF(VLOOKUP(N504,List!CK:CL,2,0),VLOOKUP(AA504,List!CK:CL,2,0),$AB$2))</f>
        <v/>
      </c>
      <c r="AC504" s="16"/>
      <c r="AD504" s="16"/>
      <c r="AE504" s="17"/>
      <c r="AF504" s="9" t="str">
        <f t="shared" si="109"/>
        <v/>
      </c>
      <c r="AG504" s="16"/>
      <c r="AH504" s="9" t="str">
        <f t="shared" si="110"/>
        <v/>
      </c>
      <c r="AI504" s="9" t="str">
        <f t="shared" si="111"/>
        <v/>
      </c>
      <c r="AJ504" s="7" t="str">
        <f>IF(E504="","",VLOOKUP(E504,Cover!AF:AG,2,0))</f>
        <v/>
      </c>
      <c r="AK504" s="32" t="str">
        <f t="shared" si="105"/>
        <v/>
      </c>
      <c r="AL504" s="178" t="str">
        <f t="shared" si="106"/>
        <v/>
      </c>
      <c r="AM504" s="178" t="str">
        <f t="shared" si="100"/>
        <v/>
      </c>
      <c r="AN504" s="178" t="str">
        <f t="shared" si="101"/>
        <v/>
      </c>
    </row>
    <row r="505" spans="1:40">
      <c r="A505" s="1" t="str">
        <f t="shared" ref="A505:A568" si="112">IF(E505="","",IF($F$2=V505,V505,""))</f>
        <v/>
      </c>
      <c r="B505" s="63" t="str">
        <f>IF(E505="","",IF(E505=Trend!$D$5,COUNT($B$3:B504)+1))</f>
        <v/>
      </c>
      <c r="C505" s="63" t="str">
        <f>IF(E505="","",IF(AN505=Deviation!$E$2,COUNT($C$3:C504)+1))</f>
        <v/>
      </c>
      <c r="D505" s="7" t="str">
        <f>IF(E505&lt;&gt;"",SUBTOTAL(3,$E$4:E505),"")</f>
        <v/>
      </c>
      <c r="E505" s="16"/>
      <c r="F505" s="16"/>
      <c r="G505" s="16"/>
      <c r="H505" s="16"/>
      <c r="I505" s="16"/>
      <c r="J505" s="17"/>
      <c r="K505" s="20"/>
      <c r="L505" s="17"/>
      <c r="M505" s="16"/>
      <c r="N505" s="16"/>
      <c r="O505" s="7" t="str">
        <f t="shared" si="107"/>
        <v/>
      </c>
      <c r="P505" s="17"/>
      <c r="Q505" s="17"/>
      <c r="R505" s="8" t="str">
        <f t="shared" si="102"/>
        <v/>
      </c>
      <c r="S505" s="18">
        <v>0.1</v>
      </c>
      <c r="T505" s="8" t="str">
        <f t="shared" si="103"/>
        <v/>
      </c>
      <c r="U505" s="7" t="str">
        <f t="shared" si="104"/>
        <v/>
      </c>
      <c r="V505" s="19"/>
      <c r="W505" s="16"/>
      <c r="X505" s="16"/>
      <c r="Y505" s="16"/>
      <c r="Z505" s="7" t="str">
        <f t="shared" si="108"/>
        <v/>
      </c>
      <c r="AA505" s="20"/>
      <c r="AB505" s="7" t="str">
        <f>IF(AA505="","",DATEDIF(VLOOKUP(N505,List!CK:CL,2,0),VLOOKUP(AA505,List!CK:CL,2,0),$AB$2))</f>
        <v/>
      </c>
      <c r="AC505" s="16"/>
      <c r="AD505" s="16"/>
      <c r="AE505" s="17"/>
      <c r="AF505" s="9" t="str">
        <f t="shared" si="109"/>
        <v/>
      </c>
      <c r="AG505" s="16"/>
      <c r="AH505" s="9" t="str">
        <f t="shared" si="110"/>
        <v/>
      </c>
      <c r="AI505" s="9" t="str">
        <f t="shared" si="111"/>
        <v/>
      </c>
      <c r="AJ505" s="7" t="str">
        <f>IF(E505="","",VLOOKUP(E505,Cover!AF:AG,2,0))</f>
        <v/>
      </c>
      <c r="AK505" s="32" t="str">
        <f t="shared" si="105"/>
        <v/>
      </c>
      <c r="AL505" s="178" t="str">
        <f t="shared" si="106"/>
        <v/>
      </c>
      <c r="AM505" s="178" t="str">
        <f t="shared" si="100"/>
        <v/>
      </c>
      <c r="AN505" s="178" t="str">
        <f t="shared" si="101"/>
        <v/>
      </c>
    </row>
    <row r="506" spans="1:40">
      <c r="A506" s="1" t="str">
        <f t="shared" si="112"/>
        <v/>
      </c>
      <c r="B506" s="63" t="str">
        <f>IF(E506="","",IF(E506=Trend!$D$5,COUNT($B$3:B505)+1))</f>
        <v/>
      </c>
      <c r="C506" s="63" t="str">
        <f>IF(E506="","",IF(AN506=Deviation!$E$2,COUNT($C$3:C505)+1))</f>
        <v/>
      </c>
      <c r="D506" s="7" t="str">
        <f>IF(E506&lt;&gt;"",SUBTOTAL(3,$E$4:E506),"")</f>
        <v/>
      </c>
      <c r="E506" s="16"/>
      <c r="F506" s="16"/>
      <c r="G506" s="16"/>
      <c r="H506" s="16"/>
      <c r="I506" s="16"/>
      <c r="J506" s="17"/>
      <c r="K506" s="20"/>
      <c r="L506" s="17"/>
      <c r="M506" s="16"/>
      <c r="N506" s="16"/>
      <c r="O506" s="7" t="str">
        <f t="shared" si="107"/>
        <v/>
      </c>
      <c r="P506" s="17"/>
      <c r="Q506" s="17"/>
      <c r="R506" s="8" t="str">
        <f t="shared" si="102"/>
        <v/>
      </c>
      <c r="S506" s="18">
        <v>0.1</v>
      </c>
      <c r="T506" s="8" t="str">
        <f t="shared" si="103"/>
        <v/>
      </c>
      <c r="U506" s="7" t="str">
        <f t="shared" si="104"/>
        <v/>
      </c>
      <c r="V506" s="19"/>
      <c r="W506" s="16"/>
      <c r="X506" s="16"/>
      <c r="Y506" s="16"/>
      <c r="Z506" s="7" t="str">
        <f t="shared" si="108"/>
        <v/>
      </c>
      <c r="AA506" s="20"/>
      <c r="AB506" s="7" t="str">
        <f>IF(AA506="","",DATEDIF(VLOOKUP(N506,List!CK:CL,2,0),VLOOKUP(AA506,List!CK:CL,2,0),$AB$2))</f>
        <v/>
      </c>
      <c r="AC506" s="16"/>
      <c r="AD506" s="16"/>
      <c r="AE506" s="17"/>
      <c r="AF506" s="9" t="str">
        <f t="shared" si="109"/>
        <v/>
      </c>
      <c r="AG506" s="16"/>
      <c r="AH506" s="9" t="str">
        <f t="shared" si="110"/>
        <v/>
      </c>
      <c r="AI506" s="9" t="str">
        <f t="shared" si="111"/>
        <v/>
      </c>
      <c r="AJ506" s="7" t="str">
        <f>IF(E506="","",VLOOKUP(E506,Cover!AF:AG,2,0))</f>
        <v/>
      </c>
      <c r="AK506" s="32" t="str">
        <f t="shared" si="105"/>
        <v/>
      </c>
      <c r="AL506" s="178" t="str">
        <f t="shared" si="106"/>
        <v/>
      </c>
      <c r="AM506" s="178" t="str">
        <f t="shared" si="100"/>
        <v/>
      </c>
      <c r="AN506" s="178" t="str">
        <f t="shared" si="101"/>
        <v/>
      </c>
    </row>
    <row r="507" spans="1:40">
      <c r="A507" s="1" t="str">
        <f t="shared" si="112"/>
        <v/>
      </c>
      <c r="B507" s="63" t="str">
        <f>IF(E507="","",IF(E507=Trend!$D$5,COUNT($B$3:B506)+1))</f>
        <v/>
      </c>
      <c r="C507" s="63" t="str">
        <f>IF(E507="","",IF(AN507=Deviation!$E$2,COUNT($C$3:C506)+1))</f>
        <v/>
      </c>
      <c r="D507" s="7" t="str">
        <f>IF(E507&lt;&gt;"",SUBTOTAL(3,$E$4:E507),"")</f>
        <v/>
      </c>
      <c r="E507" s="16"/>
      <c r="F507" s="16"/>
      <c r="G507" s="16"/>
      <c r="H507" s="16"/>
      <c r="I507" s="16"/>
      <c r="J507" s="17"/>
      <c r="K507" s="20"/>
      <c r="L507" s="17"/>
      <c r="M507" s="16"/>
      <c r="N507" s="16"/>
      <c r="O507" s="7" t="str">
        <f t="shared" si="107"/>
        <v/>
      </c>
      <c r="P507" s="17"/>
      <c r="Q507" s="17"/>
      <c r="R507" s="8" t="str">
        <f t="shared" si="102"/>
        <v/>
      </c>
      <c r="S507" s="18">
        <v>0.1</v>
      </c>
      <c r="T507" s="8" t="str">
        <f t="shared" si="103"/>
        <v/>
      </c>
      <c r="U507" s="7" t="str">
        <f t="shared" si="104"/>
        <v/>
      </c>
      <c r="V507" s="19"/>
      <c r="W507" s="16"/>
      <c r="X507" s="16"/>
      <c r="Y507" s="16"/>
      <c r="Z507" s="7" t="str">
        <f t="shared" si="108"/>
        <v/>
      </c>
      <c r="AA507" s="20"/>
      <c r="AB507" s="7" t="str">
        <f>IF(AA507="","",DATEDIF(VLOOKUP(N507,List!CK:CL,2,0),VLOOKUP(AA507,List!CK:CL,2,0),$AB$2))</f>
        <v/>
      </c>
      <c r="AC507" s="16"/>
      <c r="AD507" s="16"/>
      <c r="AE507" s="17"/>
      <c r="AF507" s="9" t="str">
        <f t="shared" si="109"/>
        <v/>
      </c>
      <c r="AG507" s="16"/>
      <c r="AH507" s="9" t="str">
        <f t="shared" si="110"/>
        <v/>
      </c>
      <c r="AI507" s="9" t="str">
        <f t="shared" si="111"/>
        <v/>
      </c>
      <c r="AJ507" s="7" t="str">
        <f>IF(E507="","",VLOOKUP(E507,Cover!AF:AG,2,0))</f>
        <v/>
      </c>
      <c r="AK507" s="32" t="str">
        <f t="shared" si="105"/>
        <v/>
      </c>
      <c r="AL507" s="178" t="str">
        <f t="shared" si="106"/>
        <v/>
      </c>
      <c r="AM507" s="178" t="str">
        <f t="shared" si="100"/>
        <v/>
      </c>
      <c r="AN507" s="178" t="str">
        <f t="shared" si="101"/>
        <v/>
      </c>
    </row>
    <row r="508" spans="1:40">
      <c r="A508" s="1" t="str">
        <f t="shared" si="112"/>
        <v/>
      </c>
      <c r="B508" s="63" t="str">
        <f>IF(E508="","",IF(E508=Trend!$D$5,COUNT($B$3:B507)+1))</f>
        <v/>
      </c>
      <c r="C508" s="63" t="str">
        <f>IF(E508="","",IF(AN508=Deviation!$E$2,COUNT($C$3:C507)+1))</f>
        <v/>
      </c>
      <c r="D508" s="7" t="str">
        <f>IF(E508&lt;&gt;"",SUBTOTAL(3,$E$4:E508),"")</f>
        <v/>
      </c>
      <c r="E508" s="16"/>
      <c r="F508" s="16"/>
      <c r="G508" s="16"/>
      <c r="H508" s="16"/>
      <c r="I508" s="16"/>
      <c r="J508" s="17"/>
      <c r="K508" s="20"/>
      <c r="L508" s="17"/>
      <c r="M508" s="16"/>
      <c r="N508" s="16"/>
      <c r="O508" s="7" t="str">
        <f t="shared" si="107"/>
        <v/>
      </c>
      <c r="P508" s="17"/>
      <c r="Q508" s="17"/>
      <c r="R508" s="8" t="str">
        <f t="shared" si="102"/>
        <v/>
      </c>
      <c r="S508" s="18">
        <v>0.1</v>
      </c>
      <c r="T508" s="8" t="str">
        <f t="shared" si="103"/>
        <v/>
      </c>
      <c r="U508" s="7" t="str">
        <f t="shared" si="104"/>
        <v/>
      </c>
      <c r="V508" s="19"/>
      <c r="W508" s="16"/>
      <c r="X508" s="16"/>
      <c r="Y508" s="16"/>
      <c r="Z508" s="7" t="str">
        <f t="shared" si="108"/>
        <v/>
      </c>
      <c r="AA508" s="20"/>
      <c r="AB508" s="7" t="str">
        <f>IF(AA508="","",DATEDIF(VLOOKUP(N508,List!CK:CL,2,0),VLOOKUP(AA508,List!CK:CL,2,0),$AB$2))</f>
        <v/>
      </c>
      <c r="AC508" s="16"/>
      <c r="AD508" s="16"/>
      <c r="AE508" s="17"/>
      <c r="AF508" s="9" t="str">
        <f t="shared" si="109"/>
        <v/>
      </c>
      <c r="AG508" s="16"/>
      <c r="AH508" s="9" t="str">
        <f t="shared" si="110"/>
        <v/>
      </c>
      <c r="AI508" s="9" t="str">
        <f t="shared" si="111"/>
        <v/>
      </c>
      <c r="AJ508" s="7" t="str">
        <f>IF(E508="","",VLOOKUP(E508,Cover!AF:AG,2,0))</f>
        <v/>
      </c>
      <c r="AK508" s="32" t="str">
        <f t="shared" si="105"/>
        <v/>
      </c>
      <c r="AL508" s="178" t="str">
        <f t="shared" si="106"/>
        <v/>
      </c>
      <c r="AM508" s="178" t="str">
        <f t="shared" si="100"/>
        <v/>
      </c>
      <c r="AN508" s="178" t="str">
        <f t="shared" si="101"/>
        <v/>
      </c>
    </row>
    <row r="509" spans="1:40">
      <c r="A509" s="1" t="str">
        <f t="shared" si="112"/>
        <v/>
      </c>
      <c r="B509" s="63" t="str">
        <f>IF(E509="","",IF(E509=Trend!$D$5,COUNT($B$3:B508)+1))</f>
        <v/>
      </c>
      <c r="C509" s="63" t="str">
        <f>IF(E509="","",IF(AN509=Deviation!$E$2,COUNT($C$3:C508)+1))</f>
        <v/>
      </c>
      <c r="D509" s="7" t="str">
        <f>IF(E509&lt;&gt;"",SUBTOTAL(3,$E$4:E509),"")</f>
        <v/>
      </c>
      <c r="E509" s="16"/>
      <c r="F509" s="16"/>
      <c r="G509" s="16"/>
      <c r="H509" s="16"/>
      <c r="I509" s="16"/>
      <c r="J509" s="17"/>
      <c r="K509" s="20"/>
      <c r="L509" s="17"/>
      <c r="M509" s="16"/>
      <c r="N509" s="16"/>
      <c r="O509" s="7" t="str">
        <f t="shared" si="107"/>
        <v/>
      </c>
      <c r="P509" s="17"/>
      <c r="Q509" s="17"/>
      <c r="R509" s="8" t="str">
        <f t="shared" si="102"/>
        <v/>
      </c>
      <c r="S509" s="18">
        <v>0.1</v>
      </c>
      <c r="T509" s="8" t="str">
        <f t="shared" si="103"/>
        <v/>
      </c>
      <c r="U509" s="7" t="str">
        <f t="shared" si="104"/>
        <v/>
      </c>
      <c r="V509" s="19"/>
      <c r="W509" s="16"/>
      <c r="X509" s="16"/>
      <c r="Y509" s="16"/>
      <c r="Z509" s="7" t="str">
        <f t="shared" si="108"/>
        <v/>
      </c>
      <c r="AA509" s="20"/>
      <c r="AB509" s="7" t="str">
        <f>IF(AA509="","",DATEDIF(VLOOKUP(N509,List!CK:CL,2,0),VLOOKUP(AA509,List!CK:CL,2,0),$AB$2))</f>
        <v/>
      </c>
      <c r="AC509" s="16"/>
      <c r="AD509" s="16"/>
      <c r="AE509" s="17"/>
      <c r="AF509" s="9" t="str">
        <f t="shared" si="109"/>
        <v/>
      </c>
      <c r="AG509" s="16"/>
      <c r="AH509" s="9" t="str">
        <f t="shared" si="110"/>
        <v/>
      </c>
      <c r="AI509" s="9" t="str">
        <f t="shared" si="111"/>
        <v/>
      </c>
      <c r="AJ509" s="7" t="str">
        <f>IF(E509="","",VLOOKUP(E509,Cover!AF:AG,2,0))</f>
        <v/>
      </c>
      <c r="AK509" s="32" t="str">
        <f t="shared" si="105"/>
        <v/>
      </c>
      <c r="AL509" s="178" t="str">
        <f t="shared" si="106"/>
        <v/>
      </c>
      <c r="AM509" s="178" t="str">
        <f t="shared" si="100"/>
        <v/>
      </c>
      <c r="AN509" s="178" t="str">
        <f t="shared" si="101"/>
        <v/>
      </c>
    </row>
    <row r="510" spans="1:40">
      <c r="A510" s="1" t="str">
        <f t="shared" si="112"/>
        <v/>
      </c>
      <c r="B510" s="63" t="str">
        <f>IF(E510="","",IF(E510=Trend!$D$5,COUNT($B$3:B509)+1))</f>
        <v/>
      </c>
      <c r="C510" s="63" t="str">
        <f>IF(E510="","",IF(AN510=Deviation!$E$2,COUNT($C$3:C509)+1))</f>
        <v/>
      </c>
      <c r="D510" s="7" t="str">
        <f>IF(E510&lt;&gt;"",SUBTOTAL(3,$E$4:E510),"")</f>
        <v/>
      </c>
      <c r="E510" s="16"/>
      <c r="F510" s="16"/>
      <c r="G510" s="16"/>
      <c r="H510" s="16"/>
      <c r="I510" s="16"/>
      <c r="J510" s="17"/>
      <c r="K510" s="20"/>
      <c r="L510" s="17"/>
      <c r="M510" s="16"/>
      <c r="N510" s="16"/>
      <c r="O510" s="7" t="str">
        <f t="shared" si="107"/>
        <v/>
      </c>
      <c r="P510" s="17"/>
      <c r="Q510" s="17"/>
      <c r="R510" s="8" t="str">
        <f t="shared" si="102"/>
        <v/>
      </c>
      <c r="S510" s="18">
        <v>0.1</v>
      </c>
      <c r="T510" s="8" t="str">
        <f t="shared" si="103"/>
        <v/>
      </c>
      <c r="U510" s="7" t="str">
        <f t="shared" si="104"/>
        <v/>
      </c>
      <c r="V510" s="19"/>
      <c r="W510" s="16"/>
      <c r="X510" s="16"/>
      <c r="Y510" s="16"/>
      <c r="Z510" s="7" t="str">
        <f t="shared" si="108"/>
        <v/>
      </c>
      <c r="AA510" s="20"/>
      <c r="AB510" s="7" t="str">
        <f>IF(AA510="","",DATEDIF(VLOOKUP(N510,List!CK:CL,2,0),VLOOKUP(AA510,List!CK:CL,2,0),$AB$2))</f>
        <v/>
      </c>
      <c r="AC510" s="16"/>
      <c r="AD510" s="16"/>
      <c r="AE510" s="17"/>
      <c r="AF510" s="9" t="str">
        <f t="shared" si="109"/>
        <v/>
      </c>
      <c r="AG510" s="16"/>
      <c r="AH510" s="9" t="str">
        <f t="shared" si="110"/>
        <v/>
      </c>
      <c r="AI510" s="9" t="str">
        <f t="shared" si="111"/>
        <v/>
      </c>
      <c r="AJ510" s="7" t="str">
        <f>IF(E510="","",VLOOKUP(E510,Cover!AF:AG,2,0))</f>
        <v/>
      </c>
      <c r="AK510" s="32" t="str">
        <f t="shared" si="105"/>
        <v/>
      </c>
      <c r="AL510" s="178" t="str">
        <f t="shared" si="106"/>
        <v/>
      </c>
      <c r="AM510" s="178" t="str">
        <f t="shared" si="100"/>
        <v/>
      </c>
      <c r="AN510" s="178" t="str">
        <f t="shared" si="101"/>
        <v/>
      </c>
    </row>
    <row r="511" spans="1:40">
      <c r="A511" s="1" t="str">
        <f t="shared" si="112"/>
        <v/>
      </c>
      <c r="B511" s="63" t="str">
        <f>IF(E511="","",IF(E511=Trend!$D$5,COUNT($B$3:B510)+1))</f>
        <v/>
      </c>
      <c r="C511" s="63" t="str">
        <f>IF(E511="","",IF(AN511=Deviation!$E$2,COUNT($C$3:C510)+1))</f>
        <v/>
      </c>
      <c r="D511" s="7" t="str">
        <f>IF(E511&lt;&gt;"",SUBTOTAL(3,$E$4:E511),"")</f>
        <v/>
      </c>
      <c r="E511" s="16"/>
      <c r="F511" s="16"/>
      <c r="G511" s="16"/>
      <c r="H511" s="16"/>
      <c r="I511" s="16"/>
      <c r="J511" s="17"/>
      <c r="K511" s="20"/>
      <c r="L511" s="17"/>
      <c r="M511" s="16"/>
      <c r="N511" s="16"/>
      <c r="O511" s="7" t="str">
        <f t="shared" si="107"/>
        <v/>
      </c>
      <c r="P511" s="17"/>
      <c r="Q511" s="17"/>
      <c r="R511" s="8" t="str">
        <f t="shared" si="102"/>
        <v/>
      </c>
      <c r="S511" s="18">
        <v>0.1</v>
      </c>
      <c r="T511" s="8" t="str">
        <f t="shared" si="103"/>
        <v/>
      </c>
      <c r="U511" s="7" t="str">
        <f t="shared" si="104"/>
        <v/>
      </c>
      <c r="V511" s="19"/>
      <c r="W511" s="16"/>
      <c r="X511" s="16"/>
      <c r="Y511" s="16"/>
      <c r="Z511" s="7" t="str">
        <f t="shared" si="108"/>
        <v/>
      </c>
      <c r="AA511" s="20"/>
      <c r="AB511" s="7" t="str">
        <f>IF(AA511="","",DATEDIF(VLOOKUP(N511,List!CK:CL,2,0),VLOOKUP(AA511,List!CK:CL,2,0),$AB$2))</f>
        <v/>
      </c>
      <c r="AC511" s="16"/>
      <c r="AD511" s="16"/>
      <c r="AE511" s="17"/>
      <c r="AF511" s="9" t="str">
        <f t="shared" si="109"/>
        <v/>
      </c>
      <c r="AG511" s="16"/>
      <c r="AH511" s="9" t="str">
        <f t="shared" si="110"/>
        <v/>
      </c>
      <c r="AI511" s="9" t="str">
        <f t="shared" si="111"/>
        <v/>
      </c>
      <c r="AJ511" s="7" t="str">
        <f>IF(E511="","",VLOOKUP(E511,Cover!AF:AG,2,0))</f>
        <v/>
      </c>
      <c r="AK511" s="32" t="str">
        <f t="shared" si="105"/>
        <v/>
      </c>
      <c r="AL511" s="178" t="str">
        <f t="shared" si="106"/>
        <v/>
      </c>
      <c r="AM511" s="178" t="str">
        <f t="shared" ref="AM511:AM574" si="113">IF(E511="","",IF((AB511-AJ511)/AJ511*100&lt;0,0,(AB511-AJ511)/AJ511*100))</f>
        <v/>
      </c>
      <c r="AN511" s="178" t="str">
        <f t="shared" ref="AN511:AN574" si="114">IF(E511="","",IF(AM511&lt;=0,"زودتر از حد انتظار","دیرتر از حد انتظار"))</f>
        <v/>
      </c>
    </row>
    <row r="512" spans="1:40">
      <c r="A512" s="1" t="str">
        <f t="shared" si="112"/>
        <v/>
      </c>
      <c r="B512" s="63" t="str">
        <f>IF(E512="","",IF(E512=Trend!$D$5,COUNT($B$3:B511)+1))</f>
        <v/>
      </c>
      <c r="C512" s="63" t="str">
        <f>IF(E512="","",IF(AN512=Deviation!$E$2,COUNT($C$3:C511)+1))</f>
        <v/>
      </c>
      <c r="D512" s="7" t="str">
        <f>IF(E512&lt;&gt;"",SUBTOTAL(3,$E$4:E512),"")</f>
        <v/>
      </c>
      <c r="E512" s="16"/>
      <c r="F512" s="16"/>
      <c r="G512" s="16"/>
      <c r="H512" s="16"/>
      <c r="I512" s="16"/>
      <c r="J512" s="17"/>
      <c r="K512" s="20"/>
      <c r="L512" s="17"/>
      <c r="M512" s="16"/>
      <c r="N512" s="16"/>
      <c r="O512" s="7" t="str">
        <f t="shared" si="107"/>
        <v/>
      </c>
      <c r="P512" s="17"/>
      <c r="Q512" s="17"/>
      <c r="R512" s="8" t="str">
        <f t="shared" si="102"/>
        <v/>
      </c>
      <c r="S512" s="18">
        <v>0.1</v>
      </c>
      <c r="T512" s="8" t="str">
        <f t="shared" si="103"/>
        <v/>
      </c>
      <c r="U512" s="7" t="str">
        <f t="shared" si="104"/>
        <v/>
      </c>
      <c r="V512" s="19"/>
      <c r="W512" s="16"/>
      <c r="X512" s="16"/>
      <c r="Y512" s="16"/>
      <c r="Z512" s="7" t="str">
        <f t="shared" si="108"/>
        <v/>
      </c>
      <c r="AA512" s="20"/>
      <c r="AB512" s="7" t="str">
        <f>IF(AA512="","",DATEDIF(VLOOKUP(N512,List!CK:CL,2,0),VLOOKUP(AA512,List!CK:CL,2,0),$AB$2))</f>
        <v/>
      </c>
      <c r="AC512" s="16"/>
      <c r="AD512" s="16"/>
      <c r="AE512" s="17"/>
      <c r="AF512" s="9" t="str">
        <f t="shared" si="109"/>
        <v/>
      </c>
      <c r="AG512" s="16"/>
      <c r="AH512" s="9" t="str">
        <f t="shared" si="110"/>
        <v/>
      </c>
      <c r="AI512" s="9" t="str">
        <f t="shared" si="111"/>
        <v/>
      </c>
      <c r="AJ512" s="7" t="str">
        <f>IF(E512="","",VLOOKUP(E512,Cover!AF:AG,2,0))</f>
        <v/>
      </c>
      <c r="AK512" s="32" t="str">
        <f t="shared" si="105"/>
        <v/>
      </c>
      <c r="AL512" s="178" t="str">
        <f t="shared" si="106"/>
        <v/>
      </c>
      <c r="AM512" s="178" t="str">
        <f t="shared" si="113"/>
        <v/>
      </c>
      <c r="AN512" s="178" t="str">
        <f t="shared" si="114"/>
        <v/>
      </c>
    </row>
    <row r="513" spans="1:40">
      <c r="A513" s="1" t="str">
        <f t="shared" si="112"/>
        <v/>
      </c>
      <c r="B513" s="63" t="str">
        <f>IF(E513="","",IF(E513=Trend!$D$5,COUNT($B$3:B512)+1))</f>
        <v/>
      </c>
      <c r="C513" s="63" t="str">
        <f>IF(E513="","",IF(AN513=Deviation!$E$2,COUNT($C$3:C512)+1))</f>
        <v/>
      </c>
      <c r="D513" s="7" t="str">
        <f>IF(E513&lt;&gt;"",SUBTOTAL(3,$E$4:E513),"")</f>
        <v/>
      </c>
      <c r="E513" s="16"/>
      <c r="F513" s="16"/>
      <c r="G513" s="16"/>
      <c r="H513" s="16"/>
      <c r="I513" s="16"/>
      <c r="J513" s="17"/>
      <c r="K513" s="20"/>
      <c r="L513" s="17"/>
      <c r="M513" s="16"/>
      <c r="N513" s="16"/>
      <c r="O513" s="7" t="str">
        <f t="shared" si="107"/>
        <v/>
      </c>
      <c r="P513" s="17"/>
      <c r="Q513" s="17"/>
      <c r="R513" s="8" t="str">
        <f t="shared" ref="R513:R576" si="115">IF(Q513="","",IF(E513="پتروشیمی پارس",(P513*Q513)+(P513*Q513)*S513+J513,IF(E513="پتروشیمی تبریز",(P513*Q513)+(P513*Q513)*S513+J513,(P513*Q513)+(P513*Q513)*S513)))</f>
        <v/>
      </c>
      <c r="S513" s="18">
        <v>0.1</v>
      </c>
      <c r="T513" s="8" t="str">
        <f t="shared" ref="T513:T576" si="116">IF(R513="","",R513/P513)</f>
        <v/>
      </c>
      <c r="U513" s="7" t="str">
        <f t="shared" si="104"/>
        <v/>
      </c>
      <c r="V513" s="19"/>
      <c r="W513" s="16"/>
      <c r="X513" s="16"/>
      <c r="Y513" s="16"/>
      <c r="Z513" s="7" t="str">
        <f t="shared" si="108"/>
        <v/>
      </c>
      <c r="AA513" s="20"/>
      <c r="AB513" s="7" t="str">
        <f>IF(AA513="","",DATEDIF(VLOOKUP(N513,List!CK:CL,2,0),VLOOKUP(AA513,List!CK:CL,2,0),$AB$2))</f>
        <v/>
      </c>
      <c r="AC513" s="16"/>
      <c r="AD513" s="16"/>
      <c r="AE513" s="17"/>
      <c r="AF513" s="9" t="str">
        <f t="shared" si="109"/>
        <v/>
      </c>
      <c r="AG513" s="16"/>
      <c r="AH513" s="9" t="str">
        <f t="shared" si="110"/>
        <v/>
      </c>
      <c r="AI513" s="9" t="str">
        <f t="shared" si="111"/>
        <v/>
      </c>
      <c r="AJ513" s="7" t="str">
        <f>IF(E513="","",VLOOKUP(E513,Cover!AF:AG,2,0))</f>
        <v/>
      </c>
      <c r="AK513" s="32" t="str">
        <f t="shared" si="105"/>
        <v/>
      </c>
      <c r="AL513" s="178" t="str">
        <f t="shared" si="106"/>
        <v/>
      </c>
      <c r="AM513" s="178" t="str">
        <f t="shared" si="113"/>
        <v/>
      </c>
      <c r="AN513" s="178" t="str">
        <f t="shared" si="114"/>
        <v/>
      </c>
    </row>
    <row r="514" spans="1:40">
      <c r="A514" s="1" t="str">
        <f t="shared" si="112"/>
        <v/>
      </c>
      <c r="B514" s="63" t="str">
        <f>IF(E514="","",IF(E514=Trend!$D$5,COUNT($B$3:B513)+1))</f>
        <v/>
      </c>
      <c r="C514" s="63" t="str">
        <f>IF(E514="","",IF(AN514=Deviation!$E$2,COUNT($C$3:C513)+1))</f>
        <v/>
      </c>
      <c r="D514" s="7" t="str">
        <f>IF(E514&lt;&gt;"",SUBTOTAL(3,$E$4:E514),"")</f>
        <v/>
      </c>
      <c r="E514" s="16"/>
      <c r="F514" s="16"/>
      <c r="G514" s="16"/>
      <c r="H514" s="16"/>
      <c r="I514" s="16"/>
      <c r="J514" s="17"/>
      <c r="K514" s="20"/>
      <c r="L514" s="17"/>
      <c r="M514" s="16"/>
      <c r="N514" s="16"/>
      <c r="O514" s="7" t="str">
        <f t="shared" si="107"/>
        <v/>
      </c>
      <c r="P514" s="17"/>
      <c r="Q514" s="17"/>
      <c r="R514" s="8" t="str">
        <f t="shared" si="115"/>
        <v/>
      </c>
      <c r="S514" s="18">
        <v>0.1</v>
      </c>
      <c r="T514" s="8" t="str">
        <f t="shared" si="116"/>
        <v/>
      </c>
      <c r="U514" s="7" t="str">
        <f t="shared" ref="U514:U577" si="117">IF(E514="","","توافقی ")</f>
        <v/>
      </c>
      <c r="V514" s="19"/>
      <c r="W514" s="16"/>
      <c r="X514" s="16"/>
      <c r="Y514" s="16"/>
      <c r="Z514" s="7" t="str">
        <f t="shared" si="108"/>
        <v/>
      </c>
      <c r="AA514" s="20"/>
      <c r="AB514" s="7" t="str">
        <f>IF(AA514="","",DATEDIF(VLOOKUP(N514,List!CK:CL,2,0),VLOOKUP(AA514,List!CK:CL,2,0),$AB$2))</f>
        <v/>
      </c>
      <c r="AC514" s="16"/>
      <c r="AD514" s="16"/>
      <c r="AE514" s="17"/>
      <c r="AF514" s="9" t="str">
        <f t="shared" si="109"/>
        <v/>
      </c>
      <c r="AG514" s="16"/>
      <c r="AH514" s="9" t="str">
        <f t="shared" si="110"/>
        <v/>
      </c>
      <c r="AI514" s="9" t="str">
        <f t="shared" si="111"/>
        <v/>
      </c>
      <c r="AJ514" s="7" t="str">
        <f>IF(E514="","",VLOOKUP(E514,Cover!AF:AG,2,0))</f>
        <v/>
      </c>
      <c r="AK514" s="32" t="str">
        <f t="shared" ref="AK514:AK577" si="118">IF(N514="","",N514)</f>
        <v/>
      </c>
      <c r="AL514" s="178" t="str">
        <f t="shared" ref="AL514:AL577" si="119">IF(N514="","",LEFT(N514,7))</f>
        <v/>
      </c>
      <c r="AM514" s="178" t="str">
        <f t="shared" si="113"/>
        <v/>
      </c>
      <c r="AN514" s="178" t="str">
        <f t="shared" si="114"/>
        <v/>
      </c>
    </row>
    <row r="515" spans="1:40">
      <c r="A515" s="1" t="str">
        <f t="shared" si="112"/>
        <v/>
      </c>
      <c r="B515" s="63" t="str">
        <f>IF(E515="","",IF(E515=Trend!$D$5,COUNT($B$3:B514)+1))</f>
        <v/>
      </c>
      <c r="C515" s="63" t="str">
        <f>IF(E515="","",IF(AN515=Deviation!$E$2,COUNT($C$3:C514)+1))</f>
        <v/>
      </c>
      <c r="D515" s="7" t="str">
        <f>IF(E515&lt;&gt;"",SUBTOTAL(3,$E$4:E515),"")</f>
        <v/>
      </c>
      <c r="E515" s="16"/>
      <c r="F515" s="16"/>
      <c r="G515" s="16"/>
      <c r="H515" s="16"/>
      <c r="I515" s="16"/>
      <c r="J515" s="17"/>
      <c r="K515" s="20"/>
      <c r="L515" s="17"/>
      <c r="M515" s="16"/>
      <c r="N515" s="16"/>
      <c r="O515" s="7" t="str">
        <f t="shared" si="107"/>
        <v/>
      </c>
      <c r="P515" s="17"/>
      <c r="Q515" s="17"/>
      <c r="R515" s="8" t="str">
        <f t="shared" si="115"/>
        <v/>
      </c>
      <c r="S515" s="18">
        <v>0.1</v>
      </c>
      <c r="T515" s="8" t="str">
        <f t="shared" si="116"/>
        <v/>
      </c>
      <c r="U515" s="7" t="str">
        <f t="shared" si="117"/>
        <v/>
      </c>
      <c r="V515" s="19"/>
      <c r="W515" s="16"/>
      <c r="X515" s="16"/>
      <c r="Y515" s="16"/>
      <c r="Z515" s="7" t="str">
        <f t="shared" si="108"/>
        <v/>
      </c>
      <c r="AA515" s="20"/>
      <c r="AB515" s="7" t="str">
        <f>IF(AA515="","",DATEDIF(VLOOKUP(N515,List!CK:CL,2,0),VLOOKUP(AA515,List!CK:CL,2,0),$AB$2))</f>
        <v/>
      </c>
      <c r="AC515" s="16"/>
      <c r="AD515" s="16"/>
      <c r="AE515" s="17"/>
      <c r="AF515" s="9" t="str">
        <f t="shared" si="109"/>
        <v/>
      </c>
      <c r="AG515" s="16"/>
      <c r="AH515" s="9" t="str">
        <f t="shared" si="110"/>
        <v/>
      </c>
      <c r="AI515" s="9" t="str">
        <f t="shared" si="111"/>
        <v/>
      </c>
      <c r="AJ515" s="7" t="str">
        <f>IF(E515="","",VLOOKUP(E515,Cover!AF:AG,2,0))</f>
        <v/>
      </c>
      <c r="AK515" s="32" t="str">
        <f t="shared" si="118"/>
        <v/>
      </c>
      <c r="AL515" s="178" t="str">
        <f t="shared" si="119"/>
        <v/>
      </c>
      <c r="AM515" s="178" t="str">
        <f t="shared" si="113"/>
        <v/>
      </c>
      <c r="AN515" s="178" t="str">
        <f t="shared" si="114"/>
        <v/>
      </c>
    </row>
    <row r="516" spans="1:40">
      <c r="A516" s="1" t="str">
        <f t="shared" si="112"/>
        <v/>
      </c>
      <c r="B516" s="63" t="str">
        <f>IF(E516="","",IF(E516=Trend!$D$5,COUNT($B$3:B515)+1))</f>
        <v/>
      </c>
      <c r="C516" s="63" t="str">
        <f>IF(E516="","",IF(AN516=Deviation!$E$2,COUNT($C$3:C515)+1))</f>
        <v/>
      </c>
      <c r="D516" s="7" t="str">
        <f>IF(E516&lt;&gt;"",SUBTOTAL(3,$E$4:E516),"")</f>
        <v/>
      </c>
      <c r="E516" s="16"/>
      <c r="F516" s="16"/>
      <c r="G516" s="16"/>
      <c r="H516" s="16"/>
      <c r="I516" s="16"/>
      <c r="J516" s="17"/>
      <c r="K516" s="20"/>
      <c r="L516" s="17"/>
      <c r="M516" s="16"/>
      <c r="N516" s="16"/>
      <c r="O516" s="7" t="str">
        <f t="shared" si="107"/>
        <v/>
      </c>
      <c r="P516" s="17"/>
      <c r="Q516" s="17"/>
      <c r="R516" s="8" t="str">
        <f t="shared" si="115"/>
        <v/>
      </c>
      <c r="S516" s="18">
        <v>0.1</v>
      </c>
      <c r="T516" s="8" t="str">
        <f t="shared" si="116"/>
        <v/>
      </c>
      <c r="U516" s="7" t="str">
        <f t="shared" si="117"/>
        <v/>
      </c>
      <c r="V516" s="19"/>
      <c r="W516" s="16"/>
      <c r="X516" s="16"/>
      <c r="Y516" s="16"/>
      <c r="Z516" s="7" t="str">
        <f t="shared" si="108"/>
        <v/>
      </c>
      <c r="AA516" s="20"/>
      <c r="AB516" s="7" t="str">
        <f>IF(AA516="","",DATEDIF(VLOOKUP(N516,List!CK:CL,2,0),VLOOKUP(AA516,List!CK:CL,2,0),$AB$2))</f>
        <v/>
      </c>
      <c r="AC516" s="16"/>
      <c r="AD516" s="16"/>
      <c r="AE516" s="17"/>
      <c r="AF516" s="9" t="str">
        <f t="shared" si="109"/>
        <v/>
      </c>
      <c r="AG516" s="16"/>
      <c r="AH516" s="9" t="str">
        <f t="shared" si="110"/>
        <v/>
      </c>
      <c r="AI516" s="9" t="str">
        <f t="shared" si="111"/>
        <v/>
      </c>
      <c r="AJ516" s="7" t="str">
        <f>IF(E516="","",VLOOKUP(E516,Cover!AF:AG,2,0))</f>
        <v/>
      </c>
      <c r="AK516" s="32" t="str">
        <f t="shared" si="118"/>
        <v/>
      </c>
      <c r="AL516" s="178" t="str">
        <f t="shared" si="119"/>
        <v/>
      </c>
      <c r="AM516" s="178" t="str">
        <f t="shared" si="113"/>
        <v/>
      </c>
      <c r="AN516" s="178" t="str">
        <f t="shared" si="114"/>
        <v/>
      </c>
    </row>
    <row r="517" spans="1:40">
      <c r="A517" s="1" t="str">
        <f t="shared" si="112"/>
        <v/>
      </c>
      <c r="B517" s="63" t="str">
        <f>IF(E517="","",IF(E517=Trend!$D$5,COUNT($B$3:B516)+1))</f>
        <v/>
      </c>
      <c r="C517" s="63" t="str">
        <f>IF(E517="","",IF(AN517=Deviation!$E$2,COUNT($C$3:C516)+1))</f>
        <v/>
      </c>
      <c r="D517" s="7" t="str">
        <f>IF(E517&lt;&gt;"",SUBTOTAL(3,$E$4:E517),"")</f>
        <v/>
      </c>
      <c r="E517" s="16"/>
      <c r="F517" s="16"/>
      <c r="G517" s="16"/>
      <c r="H517" s="16"/>
      <c r="I517" s="16"/>
      <c r="J517" s="17"/>
      <c r="K517" s="20"/>
      <c r="L517" s="17"/>
      <c r="M517" s="16"/>
      <c r="N517" s="16"/>
      <c r="O517" s="7" t="str">
        <f t="shared" si="107"/>
        <v/>
      </c>
      <c r="P517" s="17"/>
      <c r="Q517" s="17"/>
      <c r="R517" s="8" t="str">
        <f t="shared" si="115"/>
        <v/>
      </c>
      <c r="S517" s="18">
        <v>0.1</v>
      </c>
      <c r="T517" s="8" t="str">
        <f t="shared" si="116"/>
        <v/>
      </c>
      <c r="U517" s="7" t="str">
        <f t="shared" si="117"/>
        <v/>
      </c>
      <c r="V517" s="19"/>
      <c r="W517" s="16"/>
      <c r="X517" s="16"/>
      <c r="Y517" s="16"/>
      <c r="Z517" s="7" t="str">
        <f t="shared" si="108"/>
        <v/>
      </c>
      <c r="AA517" s="20"/>
      <c r="AB517" s="7" t="str">
        <f>IF(AA517="","",DATEDIF(VLOOKUP(N517,List!CK:CL,2,0),VLOOKUP(AA517,List!CK:CL,2,0),$AB$2))</f>
        <v/>
      </c>
      <c r="AC517" s="16"/>
      <c r="AD517" s="16"/>
      <c r="AE517" s="17"/>
      <c r="AF517" s="9" t="str">
        <f t="shared" si="109"/>
        <v/>
      </c>
      <c r="AG517" s="16"/>
      <c r="AH517" s="9" t="str">
        <f t="shared" si="110"/>
        <v/>
      </c>
      <c r="AI517" s="9" t="str">
        <f t="shared" si="111"/>
        <v/>
      </c>
      <c r="AJ517" s="7" t="str">
        <f>IF(E517="","",VLOOKUP(E517,Cover!AF:AG,2,0))</f>
        <v/>
      </c>
      <c r="AK517" s="32" t="str">
        <f t="shared" si="118"/>
        <v/>
      </c>
      <c r="AL517" s="178" t="str">
        <f t="shared" si="119"/>
        <v/>
      </c>
      <c r="AM517" s="178" t="str">
        <f t="shared" si="113"/>
        <v/>
      </c>
      <c r="AN517" s="178" t="str">
        <f t="shared" si="114"/>
        <v/>
      </c>
    </row>
    <row r="518" spans="1:40">
      <c r="A518" s="1" t="str">
        <f t="shared" si="112"/>
        <v/>
      </c>
      <c r="B518" s="63" t="str">
        <f>IF(E518="","",IF(E518=Trend!$D$5,COUNT($B$3:B517)+1))</f>
        <v/>
      </c>
      <c r="C518" s="63" t="str">
        <f>IF(E518="","",IF(AN518=Deviation!$E$2,COUNT($C$3:C517)+1))</f>
        <v/>
      </c>
      <c r="D518" s="7" t="str">
        <f>IF(E518&lt;&gt;"",SUBTOTAL(3,$E$4:E518),"")</f>
        <v/>
      </c>
      <c r="E518" s="16"/>
      <c r="F518" s="16"/>
      <c r="G518" s="16"/>
      <c r="H518" s="16"/>
      <c r="I518" s="16"/>
      <c r="J518" s="17"/>
      <c r="K518" s="20"/>
      <c r="L518" s="17"/>
      <c r="M518" s="16"/>
      <c r="N518" s="16"/>
      <c r="O518" s="7" t="str">
        <f t="shared" si="107"/>
        <v/>
      </c>
      <c r="P518" s="17"/>
      <c r="Q518" s="17"/>
      <c r="R518" s="8" t="str">
        <f t="shared" si="115"/>
        <v/>
      </c>
      <c r="S518" s="18">
        <v>0.1</v>
      </c>
      <c r="T518" s="8" t="str">
        <f t="shared" si="116"/>
        <v/>
      </c>
      <c r="U518" s="7" t="str">
        <f t="shared" si="117"/>
        <v/>
      </c>
      <c r="V518" s="19"/>
      <c r="W518" s="16"/>
      <c r="X518" s="16"/>
      <c r="Y518" s="16"/>
      <c r="Z518" s="7" t="str">
        <f t="shared" si="108"/>
        <v/>
      </c>
      <c r="AA518" s="20"/>
      <c r="AB518" s="7" t="str">
        <f>IF(AA518="","",DATEDIF(VLOOKUP(N518,List!CK:CL,2,0),VLOOKUP(AA518,List!CK:CL,2,0),$AB$2))</f>
        <v/>
      </c>
      <c r="AC518" s="16"/>
      <c r="AD518" s="16"/>
      <c r="AE518" s="17"/>
      <c r="AF518" s="9" t="str">
        <f t="shared" si="109"/>
        <v/>
      </c>
      <c r="AG518" s="16"/>
      <c r="AH518" s="9" t="str">
        <f t="shared" si="110"/>
        <v/>
      </c>
      <c r="AI518" s="9" t="str">
        <f t="shared" si="111"/>
        <v/>
      </c>
      <c r="AJ518" s="7" t="str">
        <f>IF(E518="","",VLOOKUP(E518,Cover!AF:AG,2,0))</f>
        <v/>
      </c>
      <c r="AK518" s="32" t="str">
        <f t="shared" si="118"/>
        <v/>
      </c>
      <c r="AL518" s="178" t="str">
        <f t="shared" si="119"/>
        <v/>
      </c>
      <c r="AM518" s="178" t="str">
        <f t="shared" si="113"/>
        <v/>
      </c>
      <c r="AN518" s="178" t="str">
        <f t="shared" si="114"/>
        <v/>
      </c>
    </row>
    <row r="519" spans="1:40">
      <c r="A519" s="1" t="str">
        <f t="shared" si="112"/>
        <v/>
      </c>
      <c r="B519" s="63" t="str">
        <f>IF(E519="","",IF(E519=Trend!$D$5,COUNT($B$3:B518)+1))</f>
        <v/>
      </c>
      <c r="C519" s="63" t="str">
        <f>IF(E519="","",IF(AN519=Deviation!$E$2,COUNT($C$3:C518)+1))</f>
        <v/>
      </c>
      <c r="D519" s="7" t="str">
        <f>IF(E519&lt;&gt;"",SUBTOTAL(3,$E$4:E519),"")</f>
        <v/>
      </c>
      <c r="E519" s="16"/>
      <c r="F519" s="16"/>
      <c r="G519" s="16"/>
      <c r="H519" s="16"/>
      <c r="I519" s="16"/>
      <c r="J519" s="17"/>
      <c r="K519" s="20"/>
      <c r="L519" s="17"/>
      <c r="M519" s="16"/>
      <c r="N519" s="16"/>
      <c r="O519" s="7" t="str">
        <f t="shared" si="107"/>
        <v/>
      </c>
      <c r="P519" s="17"/>
      <c r="Q519" s="17"/>
      <c r="R519" s="8" t="str">
        <f t="shared" si="115"/>
        <v/>
      </c>
      <c r="S519" s="18">
        <v>0.1</v>
      </c>
      <c r="T519" s="8" t="str">
        <f t="shared" si="116"/>
        <v/>
      </c>
      <c r="U519" s="7" t="str">
        <f t="shared" si="117"/>
        <v/>
      </c>
      <c r="V519" s="19"/>
      <c r="W519" s="16"/>
      <c r="X519" s="16"/>
      <c r="Y519" s="16"/>
      <c r="Z519" s="7" t="str">
        <f t="shared" si="108"/>
        <v/>
      </c>
      <c r="AA519" s="20"/>
      <c r="AB519" s="7" t="str">
        <f>IF(AA519="","",DATEDIF(VLOOKUP(N519,List!CK:CL,2,0),VLOOKUP(AA519,List!CK:CL,2,0),$AB$2))</f>
        <v/>
      </c>
      <c r="AC519" s="16"/>
      <c r="AD519" s="16"/>
      <c r="AE519" s="17"/>
      <c r="AF519" s="9" t="str">
        <f t="shared" si="109"/>
        <v/>
      </c>
      <c r="AG519" s="16"/>
      <c r="AH519" s="9" t="str">
        <f t="shared" si="110"/>
        <v/>
      </c>
      <c r="AI519" s="9" t="str">
        <f t="shared" si="111"/>
        <v/>
      </c>
      <c r="AJ519" s="7" t="str">
        <f>IF(E519="","",VLOOKUP(E519,Cover!AF:AG,2,0))</f>
        <v/>
      </c>
      <c r="AK519" s="32" t="str">
        <f t="shared" si="118"/>
        <v/>
      </c>
      <c r="AL519" s="178" t="str">
        <f t="shared" si="119"/>
        <v/>
      </c>
      <c r="AM519" s="178" t="str">
        <f t="shared" si="113"/>
        <v/>
      </c>
      <c r="AN519" s="178" t="str">
        <f t="shared" si="114"/>
        <v/>
      </c>
    </row>
    <row r="520" spans="1:40">
      <c r="A520" s="1" t="str">
        <f t="shared" si="112"/>
        <v/>
      </c>
      <c r="B520" s="63" t="str">
        <f>IF(E520="","",IF(E520=Trend!$D$5,COUNT($B$3:B519)+1))</f>
        <v/>
      </c>
      <c r="C520" s="63" t="str">
        <f>IF(E520="","",IF(AN520=Deviation!$E$2,COUNT($C$3:C519)+1))</f>
        <v/>
      </c>
      <c r="D520" s="7" t="str">
        <f>IF(E520&lt;&gt;"",SUBTOTAL(3,$E$4:E520),"")</f>
        <v/>
      </c>
      <c r="E520" s="16"/>
      <c r="F520" s="16"/>
      <c r="G520" s="16"/>
      <c r="H520" s="16"/>
      <c r="I520" s="16"/>
      <c r="J520" s="17"/>
      <c r="K520" s="20"/>
      <c r="L520" s="17"/>
      <c r="M520" s="16"/>
      <c r="N520" s="16"/>
      <c r="O520" s="7" t="str">
        <f t="shared" si="107"/>
        <v/>
      </c>
      <c r="P520" s="17"/>
      <c r="Q520" s="17"/>
      <c r="R520" s="8" t="str">
        <f t="shared" si="115"/>
        <v/>
      </c>
      <c r="S520" s="18">
        <v>0.1</v>
      </c>
      <c r="T520" s="8" t="str">
        <f t="shared" si="116"/>
        <v/>
      </c>
      <c r="U520" s="7" t="str">
        <f t="shared" si="117"/>
        <v/>
      </c>
      <c r="V520" s="19"/>
      <c r="W520" s="16"/>
      <c r="X520" s="16"/>
      <c r="Y520" s="16"/>
      <c r="Z520" s="7" t="str">
        <f t="shared" si="108"/>
        <v/>
      </c>
      <c r="AA520" s="20"/>
      <c r="AB520" s="7" t="str">
        <f>IF(AA520="","",DATEDIF(VLOOKUP(N520,List!CK:CL,2,0),VLOOKUP(AA520,List!CK:CL,2,0),$AB$2))</f>
        <v/>
      </c>
      <c r="AC520" s="16"/>
      <c r="AD520" s="16"/>
      <c r="AE520" s="17"/>
      <c r="AF520" s="9" t="str">
        <f t="shared" si="109"/>
        <v/>
      </c>
      <c r="AG520" s="16"/>
      <c r="AH520" s="9" t="str">
        <f t="shared" si="110"/>
        <v/>
      </c>
      <c r="AI520" s="9" t="str">
        <f t="shared" si="111"/>
        <v/>
      </c>
      <c r="AJ520" s="7" t="str">
        <f>IF(E520="","",VLOOKUP(E520,Cover!AF:AG,2,0))</f>
        <v/>
      </c>
      <c r="AK520" s="32" t="str">
        <f t="shared" si="118"/>
        <v/>
      </c>
      <c r="AL520" s="178" t="str">
        <f t="shared" si="119"/>
        <v/>
      </c>
      <c r="AM520" s="178" t="str">
        <f t="shared" si="113"/>
        <v/>
      </c>
      <c r="AN520" s="178" t="str">
        <f t="shared" si="114"/>
        <v/>
      </c>
    </row>
    <row r="521" spans="1:40">
      <c r="A521" s="1" t="str">
        <f t="shared" si="112"/>
        <v/>
      </c>
      <c r="B521" s="63" t="str">
        <f>IF(E521="","",IF(E521=Trend!$D$5,COUNT($B$3:B520)+1))</f>
        <v/>
      </c>
      <c r="C521" s="63" t="str">
        <f>IF(E521="","",IF(AN521=Deviation!$E$2,COUNT($C$3:C520)+1))</f>
        <v/>
      </c>
      <c r="D521" s="7" t="str">
        <f>IF(E521&lt;&gt;"",SUBTOTAL(3,$E$4:E521),"")</f>
        <v/>
      </c>
      <c r="E521" s="16"/>
      <c r="F521" s="16"/>
      <c r="G521" s="16"/>
      <c r="H521" s="16"/>
      <c r="I521" s="16"/>
      <c r="J521" s="17"/>
      <c r="K521" s="20"/>
      <c r="L521" s="17"/>
      <c r="M521" s="16"/>
      <c r="N521" s="16"/>
      <c r="O521" s="7" t="str">
        <f t="shared" si="107"/>
        <v/>
      </c>
      <c r="P521" s="17"/>
      <c r="Q521" s="17"/>
      <c r="R521" s="8" t="str">
        <f t="shared" si="115"/>
        <v/>
      </c>
      <c r="S521" s="18">
        <v>0.1</v>
      </c>
      <c r="T521" s="8" t="str">
        <f t="shared" si="116"/>
        <v/>
      </c>
      <c r="U521" s="7" t="str">
        <f t="shared" si="117"/>
        <v/>
      </c>
      <c r="V521" s="19"/>
      <c r="W521" s="16"/>
      <c r="X521" s="16"/>
      <c r="Y521" s="16"/>
      <c r="Z521" s="7" t="str">
        <f t="shared" si="108"/>
        <v/>
      </c>
      <c r="AA521" s="20"/>
      <c r="AB521" s="7" t="str">
        <f>IF(AA521="","",DATEDIF(VLOOKUP(N521,List!CK:CL,2,0),VLOOKUP(AA521,List!CK:CL,2,0),$AB$2))</f>
        <v/>
      </c>
      <c r="AC521" s="16"/>
      <c r="AD521" s="16"/>
      <c r="AE521" s="17"/>
      <c r="AF521" s="9" t="str">
        <f t="shared" si="109"/>
        <v/>
      </c>
      <c r="AG521" s="16"/>
      <c r="AH521" s="9" t="str">
        <f t="shared" si="110"/>
        <v/>
      </c>
      <c r="AI521" s="9" t="str">
        <f t="shared" si="111"/>
        <v/>
      </c>
      <c r="AJ521" s="7" t="str">
        <f>IF(E521="","",VLOOKUP(E521,Cover!AF:AG,2,0))</f>
        <v/>
      </c>
      <c r="AK521" s="32" t="str">
        <f t="shared" si="118"/>
        <v/>
      </c>
      <c r="AL521" s="178" t="str">
        <f t="shared" si="119"/>
        <v/>
      </c>
      <c r="AM521" s="178" t="str">
        <f t="shared" si="113"/>
        <v/>
      </c>
      <c r="AN521" s="178" t="str">
        <f t="shared" si="114"/>
        <v/>
      </c>
    </row>
    <row r="522" spans="1:40">
      <c r="A522" s="1" t="str">
        <f t="shared" si="112"/>
        <v/>
      </c>
      <c r="B522" s="63" t="str">
        <f>IF(E522="","",IF(E522=Trend!$D$5,COUNT($B$3:B521)+1))</f>
        <v/>
      </c>
      <c r="C522" s="63" t="str">
        <f>IF(E522="","",IF(AN522=Deviation!$E$2,COUNT($C$3:C521)+1))</f>
        <v/>
      </c>
      <c r="D522" s="7" t="str">
        <f>IF(E522&lt;&gt;"",SUBTOTAL(3,$E$4:E522),"")</f>
        <v/>
      </c>
      <c r="E522" s="16"/>
      <c r="F522" s="16"/>
      <c r="G522" s="16"/>
      <c r="H522" s="16"/>
      <c r="I522" s="16"/>
      <c r="J522" s="17"/>
      <c r="K522" s="20"/>
      <c r="L522" s="17"/>
      <c r="M522" s="16"/>
      <c r="N522" s="16"/>
      <c r="O522" s="7" t="str">
        <f t="shared" ref="O522:O585" si="120">IF(E522="","","پیش فاکتور")</f>
        <v/>
      </c>
      <c r="P522" s="17"/>
      <c r="Q522" s="17"/>
      <c r="R522" s="8" t="str">
        <f t="shared" si="115"/>
        <v/>
      </c>
      <c r="S522" s="18">
        <v>0.1</v>
      </c>
      <c r="T522" s="8" t="str">
        <f t="shared" si="116"/>
        <v/>
      </c>
      <c r="U522" s="7" t="str">
        <f t="shared" si="117"/>
        <v/>
      </c>
      <c r="V522" s="19"/>
      <c r="W522" s="16"/>
      <c r="X522" s="16"/>
      <c r="Y522" s="16"/>
      <c r="Z522" s="7" t="str">
        <f t="shared" si="108"/>
        <v/>
      </c>
      <c r="AA522" s="20"/>
      <c r="AB522" s="7" t="str">
        <f>IF(AA522="","",DATEDIF(VLOOKUP(N522,List!CK:CL,2,0),VLOOKUP(AA522,List!CK:CL,2,0),$AB$2))</f>
        <v/>
      </c>
      <c r="AC522" s="16"/>
      <c r="AD522" s="16"/>
      <c r="AE522" s="17"/>
      <c r="AF522" s="9" t="str">
        <f t="shared" si="109"/>
        <v/>
      </c>
      <c r="AG522" s="16"/>
      <c r="AH522" s="9" t="str">
        <f t="shared" si="110"/>
        <v/>
      </c>
      <c r="AI522" s="9" t="str">
        <f t="shared" si="111"/>
        <v/>
      </c>
      <c r="AJ522" s="7" t="str">
        <f>IF(E522="","",VLOOKUP(E522,Cover!AF:AG,2,0))</f>
        <v/>
      </c>
      <c r="AK522" s="32" t="str">
        <f t="shared" si="118"/>
        <v/>
      </c>
      <c r="AL522" s="178" t="str">
        <f t="shared" si="119"/>
        <v/>
      </c>
      <c r="AM522" s="178" t="str">
        <f t="shared" si="113"/>
        <v/>
      </c>
      <c r="AN522" s="178" t="str">
        <f t="shared" si="114"/>
        <v/>
      </c>
    </row>
    <row r="523" spans="1:40">
      <c r="A523" s="1" t="str">
        <f t="shared" si="112"/>
        <v/>
      </c>
      <c r="B523" s="63" t="str">
        <f>IF(E523="","",IF(E523=Trend!$D$5,COUNT($B$3:B522)+1))</f>
        <v/>
      </c>
      <c r="C523" s="63" t="str">
        <f>IF(E523="","",IF(AN523=Deviation!$E$2,COUNT($C$3:C522)+1))</f>
        <v/>
      </c>
      <c r="D523" s="7" t="str">
        <f>IF(E523&lt;&gt;"",SUBTOTAL(3,$E$4:E523),"")</f>
        <v/>
      </c>
      <c r="E523" s="16"/>
      <c r="F523" s="16"/>
      <c r="G523" s="16"/>
      <c r="H523" s="16"/>
      <c r="I523" s="16"/>
      <c r="J523" s="17"/>
      <c r="K523" s="20"/>
      <c r="L523" s="17"/>
      <c r="M523" s="16"/>
      <c r="N523" s="16"/>
      <c r="O523" s="7" t="str">
        <f t="shared" si="120"/>
        <v/>
      </c>
      <c r="P523" s="17"/>
      <c r="Q523" s="17"/>
      <c r="R523" s="8" t="str">
        <f t="shared" si="115"/>
        <v/>
      </c>
      <c r="S523" s="18">
        <v>0.1</v>
      </c>
      <c r="T523" s="8" t="str">
        <f t="shared" si="116"/>
        <v/>
      </c>
      <c r="U523" s="7" t="str">
        <f t="shared" si="117"/>
        <v/>
      </c>
      <c r="V523" s="19"/>
      <c r="W523" s="16"/>
      <c r="X523" s="16"/>
      <c r="Y523" s="16"/>
      <c r="Z523" s="7" t="str">
        <f t="shared" si="108"/>
        <v/>
      </c>
      <c r="AA523" s="20"/>
      <c r="AB523" s="7" t="str">
        <f>IF(AA523="","",DATEDIF(VLOOKUP(N523,List!CK:CL,2,0),VLOOKUP(AA523,List!CK:CL,2,0),$AB$2))</f>
        <v/>
      </c>
      <c r="AC523" s="16"/>
      <c r="AD523" s="16"/>
      <c r="AE523" s="17"/>
      <c r="AF523" s="9" t="str">
        <f t="shared" si="109"/>
        <v/>
      </c>
      <c r="AG523" s="16"/>
      <c r="AH523" s="9" t="str">
        <f t="shared" si="110"/>
        <v/>
      </c>
      <c r="AI523" s="9" t="str">
        <f t="shared" si="111"/>
        <v/>
      </c>
      <c r="AJ523" s="7" t="str">
        <f>IF(E523="","",VLOOKUP(E523,Cover!AF:AG,2,0))</f>
        <v/>
      </c>
      <c r="AK523" s="32" t="str">
        <f t="shared" si="118"/>
        <v/>
      </c>
      <c r="AL523" s="178" t="str">
        <f t="shared" si="119"/>
        <v/>
      </c>
      <c r="AM523" s="178" t="str">
        <f t="shared" si="113"/>
        <v/>
      </c>
      <c r="AN523" s="178" t="str">
        <f t="shared" si="114"/>
        <v/>
      </c>
    </row>
    <row r="524" spans="1:40">
      <c r="A524" s="1" t="str">
        <f t="shared" si="112"/>
        <v/>
      </c>
      <c r="B524" s="63" t="str">
        <f>IF(E524="","",IF(E524=Trend!$D$5,COUNT($B$3:B523)+1))</f>
        <v/>
      </c>
      <c r="C524" s="63" t="str">
        <f>IF(E524="","",IF(AN524=Deviation!$E$2,COUNT($C$3:C523)+1))</f>
        <v/>
      </c>
      <c r="D524" s="7" t="str">
        <f>IF(E524&lt;&gt;"",SUBTOTAL(3,$E$4:E524),"")</f>
        <v/>
      </c>
      <c r="E524" s="16"/>
      <c r="F524" s="16"/>
      <c r="G524" s="16"/>
      <c r="H524" s="16"/>
      <c r="I524" s="16"/>
      <c r="J524" s="17"/>
      <c r="K524" s="20"/>
      <c r="L524" s="17"/>
      <c r="M524" s="16"/>
      <c r="N524" s="16"/>
      <c r="O524" s="7" t="str">
        <f t="shared" si="120"/>
        <v/>
      </c>
      <c r="P524" s="17"/>
      <c r="Q524" s="17"/>
      <c r="R524" s="8" t="str">
        <f t="shared" si="115"/>
        <v/>
      </c>
      <c r="S524" s="18">
        <v>0.1</v>
      </c>
      <c r="T524" s="8" t="str">
        <f t="shared" si="116"/>
        <v/>
      </c>
      <c r="U524" s="7" t="str">
        <f t="shared" si="117"/>
        <v/>
      </c>
      <c r="V524" s="19"/>
      <c r="W524" s="16"/>
      <c r="X524" s="16"/>
      <c r="Y524" s="16"/>
      <c r="Z524" s="7" t="str">
        <f t="shared" si="108"/>
        <v/>
      </c>
      <c r="AA524" s="20"/>
      <c r="AB524" s="7" t="str">
        <f>IF(AA524="","",DATEDIF(VLOOKUP(N524,List!CK:CL,2,0),VLOOKUP(AA524,List!CK:CL,2,0),$AB$2))</f>
        <v/>
      </c>
      <c r="AC524" s="16"/>
      <c r="AD524" s="16"/>
      <c r="AE524" s="17"/>
      <c r="AF524" s="9" t="str">
        <f t="shared" si="109"/>
        <v/>
      </c>
      <c r="AG524" s="16"/>
      <c r="AH524" s="9" t="str">
        <f t="shared" si="110"/>
        <v/>
      </c>
      <c r="AI524" s="9" t="str">
        <f t="shared" si="111"/>
        <v/>
      </c>
      <c r="AJ524" s="7" t="str">
        <f>IF(E524="","",VLOOKUP(E524,Cover!AF:AG,2,0))</f>
        <v/>
      </c>
      <c r="AK524" s="32" t="str">
        <f t="shared" si="118"/>
        <v/>
      </c>
      <c r="AL524" s="178" t="str">
        <f t="shared" si="119"/>
        <v/>
      </c>
      <c r="AM524" s="178" t="str">
        <f t="shared" si="113"/>
        <v/>
      </c>
      <c r="AN524" s="178" t="str">
        <f t="shared" si="114"/>
        <v/>
      </c>
    </row>
    <row r="525" spans="1:40">
      <c r="A525" s="1" t="str">
        <f t="shared" si="112"/>
        <v/>
      </c>
      <c r="B525" s="63" t="str">
        <f>IF(E525="","",IF(E525=Trend!$D$5,COUNT($B$3:B524)+1))</f>
        <v/>
      </c>
      <c r="C525" s="63" t="str">
        <f>IF(E525="","",IF(AN525=Deviation!$E$2,COUNT($C$3:C524)+1))</f>
        <v/>
      </c>
      <c r="D525" s="7" t="str">
        <f>IF(E525&lt;&gt;"",SUBTOTAL(3,$E$4:E525),"")</f>
        <v/>
      </c>
      <c r="E525" s="16"/>
      <c r="F525" s="16"/>
      <c r="G525" s="16"/>
      <c r="H525" s="16"/>
      <c r="I525" s="16"/>
      <c r="J525" s="17"/>
      <c r="K525" s="20"/>
      <c r="L525" s="17"/>
      <c r="M525" s="16"/>
      <c r="N525" s="16"/>
      <c r="O525" s="7" t="str">
        <f t="shared" si="120"/>
        <v/>
      </c>
      <c r="P525" s="17"/>
      <c r="Q525" s="17"/>
      <c r="R525" s="8" t="str">
        <f t="shared" si="115"/>
        <v/>
      </c>
      <c r="S525" s="18">
        <v>0.1</v>
      </c>
      <c r="T525" s="8" t="str">
        <f t="shared" si="116"/>
        <v/>
      </c>
      <c r="U525" s="7" t="str">
        <f t="shared" si="117"/>
        <v/>
      </c>
      <c r="V525" s="19"/>
      <c r="W525" s="16"/>
      <c r="X525" s="16"/>
      <c r="Y525" s="16"/>
      <c r="Z525" s="7" t="str">
        <f t="shared" si="108"/>
        <v/>
      </c>
      <c r="AA525" s="20"/>
      <c r="AB525" s="7" t="str">
        <f>IF(AA525="","",DATEDIF(VLOOKUP(N525,List!CK:CL,2,0),VLOOKUP(AA525,List!CK:CL,2,0),$AB$2))</f>
        <v/>
      </c>
      <c r="AC525" s="16"/>
      <c r="AD525" s="16"/>
      <c r="AE525" s="17"/>
      <c r="AF525" s="9" t="str">
        <f t="shared" si="109"/>
        <v/>
      </c>
      <c r="AG525" s="16"/>
      <c r="AH525" s="9" t="str">
        <f t="shared" si="110"/>
        <v/>
      </c>
      <c r="AI525" s="9" t="str">
        <f t="shared" si="111"/>
        <v/>
      </c>
      <c r="AJ525" s="7" t="str">
        <f>IF(E525="","",VLOOKUP(E525,Cover!AF:AG,2,0))</f>
        <v/>
      </c>
      <c r="AK525" s="32" t="str">
        <f t="shared" si="118"/>
        <v/>
      </c>
      <c r="AL525" s="178" t="str">
        <f t="shared" si="119"/>
        <v/>
      </c>
      <c r="AM525" s="178" t="str">
        <f t="shared" si="113"/>
        <v/>
      </c>
      <c r="AN525" s="178" t="str">
        <f t="shared" si="114"/>
        <v/>
      </c>
    </row>
    <row r="526" spans="1:40">
      <c r="A526" s="1" t="str">
        <f t="shared" si="112"/>
        <v/>
      </c>
      <c r="B526" s="63" t="str">
        <f>IF(E526="","",IF(E526=Trend!$D$5,COUNT($B$3:B525)+1))</f>
        <v/>
      </c>
      <c r="C526" s="63" t="str">
        <f>IF(E526="","",IF(AN526=Deviation!$E$2,COUNT($C$3:C525)+1))</f>
        <v/>
      </c>
      <c r="D526" s="7" t="str">
        <f>IF(E526&lt;&gt;"",SUBTOTAL(3,$E$4:E526),"")</f>
        <v/>
      </c>
      <c r="E526" s="16"/>
      <c r="F526" s="16"/>
      <c r="G526" s="16"/>
      <c r="H526" s="16"/>
      <c r="I526" s="16"/>
      <c r="J526" s="17"/>
      <c r="K526" s="20"/>
      <c r="L526" s="17"/>
      <c r="M526" s="16"/>
      <c r="N526" s="16"/>
      <c r="O526" s="7" t="str">
        <f t="shared" si="120"/>
        <v/>
      </c>
      <c r="P526" s="17"/>
      <c r="Q526" s="17"/>
      <c r="R526" s="8" t="str">
        <f t="shared" si="115"/>
        <v/>
      </c>
      <c r="S526" s="18">
        <v>0.1</v>
      </c>
      <c r="T526" s="8" t="str">
        <f t="shared" si="116"/>
        <v/>
      </c>
      <c r="U526" s="7" t="str">
        <f t="shared" si="117"/>
        <v/>
      </c>
      <c r="V526" s="19"/>
      <c r="W526" s="16"/>
      <c r="X526" s="16"/>
      <c r="Y526" s="16"/>
      <c r="Z526" s="7" t="str">
        <f t="shared" si="108"/>
        <v/>
      </c>
      <c r="AA526" s="20"/>
      <c r="AB526" s="7" t="str">
        <f>IF(AA526="","",DATEDIF(VLOOKUP(N526,List!CK:CL,2,0),VLOOKUP(AA526,List!CK:CL,2,0),$AB$2))</f>
        <v/>
      </c>
      <c r="AC526" s="16"/>
      <c r="AD526" s="16"/>
      <c r="AE526" s="17"/>
      <c r="AF526" s="9" t="str">
        <f t="shared" si="109"/>
        <v/>
      </c>
      <c r="AG526" s="16"/>
      <c r="AH526" s="9" t="str">
        <f t="shared" si="110"/>
        <v/>
      </c>
      <c r="AI526" s="9" t="str">
        <f t="shared" si="111"/>
        <v/>
      </c>
      <c r="AJ526" s="7" t="str">
        <f>IF(E526="","",VLOOKUP(E526,Cover!AF:AG,2,0))</f>
        <v/>
      </c>
      <c r="AK526" s="32" t="str">
        <f t="shared" si="118"/>
        <v/>
      </c>
      <c r="AL526" s="178" t="str">
        <f t="shared" si="119"/>
        <v/>
      </c>
      <c r="AM526" s="178" t="str">
        <f t="shared" si="113"/>
        <v/>
      </c>
      <c r="AN526" s="178" t="str">
        <f t="shared" si="114"/>
        <v/>
      </c>
    </row>
    <row r="527" spans="1:40">
      <c r="A527" s="1" t="str">
        <f t="shared" si="112"/>
        <v/>
      </c>
      <c r="B527" s="63" t="str">
        <f>IF(E527="","",IF(E527=Trend!$D$5,COUNT($B$3:B526)+1))</f>
        <v/>
      </c>
      <c r="C527" s="63" t="str">
        <f>IF(E527="","",IF(AN527=Deviation!$E$2,COUNT($C$3:C526)+1))</f>
        <v/>
      </c>
      <c r="D527" s="7" t="str">
        <f>IF(E527&lt;&gt;"",SUBTOTAL(3,$E$4:E527),"")</f>
        <v/>
      </c>
      <c r="E527" s="16"/>
      <c r="F527" s="16"/>
      <c r="G527" s="16"/>
      <c r="H527" s="16"/>
      <c r="I527" s="16"/>
      <c r="J527" s="17"/>
      <c r="K527" s="20"/>
      <c r="L527" s="17"/>
      <c r="M527" s="16"/>
      <c r="N527" s="16"/>
      <c r="O527" s="7" t="str">
        <f t="shared" si="120"/>
        <v/>
      </c>
      <c r="P527" s="17"/>
      <c r="Q527" s="17"/>
      <c r="R527" s="8" t="str">
        <f t="shared" si="115"/>
        <v/>
      </c>
      <c r="S527" s="18">
        <v>0.1</v>
      </c>
      <c r="T527" s="8" t="str">
        <f t="shared" si="116"/>
        <v/>
      </c>
      <c r="U527" s="7" t="str">
        <f t="shared" si="117"/>
        <v/>
      </c>
      <c r="V527" s="19"/>
      <c r="W527" s="16"/>
      <c r="X527" s="16"/>
      <c r="Y527" s="16"/>
      <c r="Z527" s="7" t="str">
        <f t="shared" si="108"/>
        <v/>
      </c>
      <c r="AA527" s="20"/>
      <c r="AB527" s="7" t="str">
        <f>IF(AA527="","",DATEDIF(VLOOKUP(N527,List!CK:CL,2,0),VLOOKUP(AA527,List!CK:CL,2,0),$AB$2))</f>
        <v/>
      </c>
      <c r="AC527" s="16"/>
      <c r="AD527" s="16"/>
      <c r="AE527" s="17"/>
      <c r="AF527" s="9" t="str">
        <f t="shared" si="109"/>
        <v/>
      </c>
      <c r="AG527" s="16"/>
      <c r="AH527" s="9" t="str">
        <f t="shared" si="110"/>
        <v/>
      </c>
      <c r="AI527" s="9" t="str">
        <f t="shared" si="111"/>
        <v/>
      </c>
      <c r="AJ527" s="7" t="str">
        <f>IF(E527="","",VLOOKUP(E527,Cover!AF:AG,2,0))</f>
        <v/>
      </c>
      <c r="AK527" s="32" t="str">
        <f t="shared" si="118"/>
        <v/>
      </c>
      <c r="AL527" s="178" t="str">
        <f t="shared" si="119"/>
        <v/>
      </c>
      <c r="AM527" s="178" t="str">
        <f t="shared" si="113"/>
        <v/>
      </c>
      <c r="AN527" s="178" t="str">
        <f t="shared" si="114"/>
        <v/>
      </c>
    </row>
    <row r="528" spans="1:40">
      <c r="A528" s="1" t="str">
        <f t="shared" si="112"/>
        <v/>
      </c>
      <c r="B528" s="63" t="str">
        <f>IF(E528="","",IF(E528=Trend!$D$5,COUNT($B$3:B527)+1))</f>
        <v/>
      </c>
      <c r="C528" s="63" t="str">
        <f>IF(E528="","",IF(AN528=Deviation!$E$2,COUNT($C$3:C527)+1))</f>
        <v/>
      </c>
      <c r="D528" s="7" t="str">
        <f>IF(E528&lt;&gt;"",SUBTOTAL(3,$E$4:E528),"")</f>
        <v/>
      </c>
      <c r="E528" s="16"/>
      <c r="F528" s="16"/>
      <c r="G528" s="16"/>
      <c r="H528" s="16"/>
      <c r="I528" s="16"/>
      <c r="J528" s="17"/>
      <c r="K528" s="20"/>
      <c r="L528" s="17"/>
      <c r="M528" s="16"/>
      <c r="N528" s="16"/>
      <c r="O528" s="7" t="str">
        <f t="shared" si="120"/>
        <v/>
      </c>
      <c r="P528" s="17"/>
      <c r="Q528" s="17"/>
      <c r="R528" s="8" t="str">
        <f t="shared" si="115"/>
        <v/>
      </c>
      <c r="S528" s="18">
        <v>0.1</v>
      </c>
      <c r="T528" s="8" t="str">
        <f t="shared" si="116"/>
        <v/>
      </c>
      <c r="U528" s="7" t="str">
        <f t="shared" si="117"/>
        <v/>
      </c>
      <c r="V528" s="19"/>
      <c r="W528" s="16"/>
      <c r="X528" s="16"/>
      <c r="Y528" s="16"/>
      <c r="Z528" s="7" t="str">
        <f t="shared" si="108"/>
        <v/>
      </c>
      <c r="AA528" s="20"/>
      <c r="AB528" s="7" t="str">
        <f>IF(AA528="","",DATEDIF(VLOOKUP(N528,List!CK:CL,2,0),VLOOKUP(AA528,List!CK:CL,2,0),$AB$2))</f>
        <v/>
      </c>
      <c r="AC528" s="16"/>
      <c r="AD528" s="16"/>
      <c r="AE528" s="17"/>
      <c r="AF528" s="9" t="str">
        <f t="shared" si="109"/>
        <v/>
      </c>
      <c r="AG528" s="16"/>
      <c r="AH528" s="9" t="str">
        <f t="shared" si="110"/>
        <v/>
      </c>
      <c r="AI528" s="9" t="str">
        <f t="shared" si="111"/>
        <v/>
      </c>
      <c r="AJ528" s="7" t="str">
        <f>IF(E528="","",VLOOKUP(E528,Cover!AF:AG,2,0))</f>
        <v/>
      </c>
      <c r="AK528" s="32" t="str">
        <f t="shared" si="118"/>
        <v/>
      </c>
      <c r="AL528" s="178" t="str">
        <f t="shared" si="119"/>
        <v/>
      </c>
      <c r="AM528" s="178" t="str">
        <f t="shared" si="113"/>
        <v/>
      </c>
      <c r="AN528" s="178" t="str">
        <f t="shared" si="114"/>
        <v/>
      </c>
    </row>
    <row r="529" spans="1:40">
      <c r="A529" s="1" t="str">
        <f t="shared" si="112"/>
        <v/>
      </c>
      <c r="B529" s="63" t="str">
        <f>IF(E529="","",IF(E529=Trend!$D$5,COUNT($B$3:B528)+1))</f>
        <v/>
      </c>
      <c r="C529" s="63" t="str">
        <f>IF(E529="","",IF(AN529=Deviation!$E$2,COUNT($C$3:C528)+1))</f>
        <v/>
      </c>
      <c r="D529" s="7" t="str">
        <f>IF(E529&lt;&gt;"",SUBTOTAL(3,$E$4:E529),"")</f>
        <v/>
      </c>
      <c r="E529" s="16"/>
      <c r="F529" s="16"/>
      <c r="G529" s="16"/>
      <c r="H529" s="16"/>
      <c r="I529" s="16"/>
      <c r="J529" s="17"/>
      <c r="K529" s="20"/>
      <c r="L529" s="17"/>
      <c r="M529" s="16"/>
      <c r="N529" s="16"/>
      <c r="O529" s="7" t="str">
        <f t="shared" si="120"/>
        <v/>
      </c>
      <c r="P529" s="17"/>
      <c r="Q529" s="17"/>
      <c r="R529" s="8" t="str">
        <f t="shared" si="115"/>
        <v/>
      </c>
      <c r="S529" s="18">
        <v>0.1</v>
      </c>
      <c r="T529" s="8" t="str">
        <f t="shared" si="116"/>
        <v/>
      </c>
      <c r="U529" s="7" t="str">
        <f t="shared" si="117"/>
        <v/>
      </c>
      <c r="V529" s="19"/>
      <c r="W529" s="16"/>
      <c r="X529" s="16"/>
      <c r="Y529" s="16"/>
      <c r="Z529" s="7" t="str">
        <f t="shared" si="108"/>
        <v/>
      </c>
      <c r="AA529" s="20"/>
      <c r="AB529" s="7" t="str">
        <f>IF(AA529="","",DATEDIF(VLOOKUP(N529,List!CK:CL,2,0),VLOOKUP(AA529,List!CK:CL,2,0),$AB$2))</f>
        <v/>
      </c>
      <c r="AC529" s="16"/>
      <c r="AD529" s="16"/>
      <c r="AE529" s="17"/>
      <c r="AF529" s="9" t="str">
        <f t="shared" si="109"/>
        <v/>
      </c>
      <c r="AG529" s="16"/>
      <c r="AH529" s="9" t="str">
        <f t="shared" si="110"/>
        <v/>
      </c>
      <c r="AI529" s="9" t="str">
        <f t="shared" si="111"/>
        <v/>
      </c>
      <c r="AJ529" s="7" t="str">
        <f>IF(E529="","",VLOOKUP(E529,Cover!AF:AG,2,0))</f>
        <v/>
      </c>
      <c r="AK529" s="32" t="str">
        <f t="shared" si="118"/>
        <v/>
      </c>
      <c r="AL529" s="178" t="str">
        <f t="shared" si="119"/>
        <v/>
      </c>
      <c r="AM529" s="178" t="str">
        <f t="shared" si="113"/>
        <v/>
      </c>
      <c r="AN529" s="178" t="str">
        <f t="shared" si="114"/>
        <v/>
      </c>
    </row>
    <row r="530" spans="1:40">
      <c r="A530" s="1" t="str">
        <f t="shared" si="112"/>
        <v/>
      </c>
      <c r="B530" s="63" t="str">
        <f>IF(E530="","",IF(E530=Trend!$D$5,COUNT($B$3:B529)+1))</f>
        <v/>
      </c>
      <c r="C530" s="63" t="str">
        <f>IF(E530="","",IF(AN530=Deviation!$E$2,COUNT($C$3:C529)+1))</f>
        <v/>
      </c>
      <c r="D530" s="7" t="str">
        <f>IF(E530&lt;&gt;"",SUBTOTAL(3,$E$4:E530),"")</f>
        <v/>
      </c>
      <c r="E530" s="16"/>
      <c r="F530" s="16"/>
      <c r="G530" s="16"/>
      <c r="H530" s="16"/>
      <c r="I530" s="16"/>
      <c r="J530" s="17"/>
      <c r="K530" s="20"/>
      <c r="L530" s="17"/>
      <c r="M530" s="16"/>
      <c r="N530" s="16"/>
      <c r="O530" s="7" t="str">
        <f t="shared" si="120"/>
        <v/>
      </c>
      <c r="P530" s="17"/>
      <c r="Q530" s="17"/>
      <c r="R530" s="8" t="str">
        <f t="shared" si="115"/>
        <v/>
      </c>
      <c r="S530" s="18">
        <v>0.1</v>
      </c>
      <c r="T530" s="8" t="str">
        <f t="shared" si="116"/>
        <v/>
      </c>
      <c r="U530" s="7" t="str">
        <f t="shared" si="117"/>
        <v/>
      </c>
      <c r="V530" s="19"/>
      <c r="W530" s="16"/>
      <c r="X530" s="16"/>
      <c r="Y530" s="16"/>
      <c r="Z530" s="7" t="str">
        <f t="shared" si="108"/>
        <v/>
      </c>
      <c r="AA530" s="20"/>
      <c r="AB530" s="7" t="str">
        <f>IF(AA530="","",DATEDIF(VLOOKUP(N530,List!CK:CL,2,0),VLOOKUP(AA530,List!CK:CL,2,0),$AB$2))</f>
        <v/>
      </c>
      <c r="AC530" s="16"/>
      <c r="AD530" s="16"/>
      <c r="AE530" s="17"/>
      <c r="AF530" s="9" t="str">
        <f t="shared" si="109"/>
        <v/>
      </c>
      <c r="AG530" s="16"/>
      <c r="AH530" s="9" t="str">
        <f t="shared" si="110"/>
        <v/>
      </c>
      <c r="AI530" s="9" t="str">
        <f t="shared" si="111"/>
        <v/>
      </c>
      <c r="AJ530" s="7" t="str">
        <f>IF(E530="","",VLOOKUP(E530,Cover!AF:AG,2,0))</f>
        <v/>
      </c>
      <c r="AK530" s="32" t="str">
        <f t="shared" si="118"/>
        <v/>
      </c>
      <c r="AL530" s="178" t="str">
        <f t="shared" si="119"/>
        <v/>
      </c>
      <c r="AM530" s="178" t="str">
        <f t="shared" si="113"/>
        <v/>
      </c>
      <c r="AN530" s="178" t="str">
        <f t="shared" si="114"/>
        <v/>
      </c>
    </row>
    <row r="531" spans="1:40">
      <c r="A531" s="1" t="str">
        <f t="shared" si="112"/>
        <v/>
      </c>
      <c r="B531" s="63" t="str">
        <f>IF(E531="","",IF(E531=Trend!$D$5,COUNT($B$3:B530)+1))</f>
        <v/>
      </c>
      <c r="C531" s="63" t="str">
        <f>IF(E531="","",IF(AN531=Deviation!$E$2,COUNT($C$3:C530)+1))</f>
        <v/>
      </c>
      <c r="D531" s="7" t="str">
        <f>IF(E531&lt;&gt;"",SUBTOTAL(3,$E$4:E531),"")</f>
        <v/>
      </c>
      <c r="E531" s="16"/>
      <c r="F531" s="16"/>
      <c r="G531" s="16"/>
      <c r="H531" s="16"/>
      <c r="I531" s="16"/>
      <c r="J531" s="17"/>
      <c r="K531" s="20"/>
      <c r="L531" s="17"/>
      <c r="M531" s="16"/>
      <c r="N531" s="16"/>
      <c r="O531" s="7" t="str">
        <f t="shared" si="120"/>
        <v/>
      </c>
      <c r="P531" s="17"/>
      <c r="Q531" s="17"/>
      <c r="R531" s="8" t="str">
        <f t="shared" si="115"/>
        <v/>
      </c>
      <c r="S531" s="18">
        <v>0.1</v>
      </c>
      <c r="T531" s="8" t="str">
        <f t="shared" si="116"/>
        <v/>
      </c>
      <c r="U531" s="7" t="str">
        <f t="shared" si="117"/>
        <v/>
      </c>
      <c r="V531" s="19"/>
      <c r="W531" s="16"/>
      <c r="X531" s="16"/>
      <c r="Y531" s="16"/>
      <c r="Z531" s="7" t="str">
        <f t="shared" si="108"/>
        <v/>
      </c>
      <c r="AA531" s="20"/>
      <c r="AB531" s="7" t="str">
        <f>IF(AA531="","",DATEDIF(VLOOKUP(N531,List!CK:CL,2,0),VLOOKUP(AA531,List!CK:CL,2,0),$AB$2))</f>
        <v/>
      </c>
      <c r="AC531" s="16"/>
      <c r="AD531" s="16"/>
      <c r="AE531" s="17"/>
      <c r="AF531" s="9" t="str">
        <f t="shared" si="109"/>
        <v/>
      </c>
      <c r="AG531" s="16"/>
      <c r="AH531" s="9" t="str">
        <f t="shared" si="110"/>
        <v/>
      </c>
      <c r="AI531" s="9" t="str">
        <f t="shared" si="111"/>
        <v/>
      </c>
      <c r="AJ531" s="7" t="str">
        <f>IF(E531="","",VLOOKUP(E531,Cover!AF:AG,2,0))</f>
        <v/>
      </c>
      <c r="AK531" s="32" t="str">
        <f t="shared" si="118"/>
        <v/>
      </c>
      <c r="AL531" s="178" t="str">
        <f t="shared" si="119"/>
        <v/>
      </c>
      <c r="AM531" s="178" t="str">
        <f t="shared" si="113"/>
        <v/>
      </c>
      <c r="AN531" s="178" t="str">
        <f t="shared" si="114"/>
        <v/>
      </c>
    </row>
    <row r="532" spans="1:40">
      <c r="A532" s="1" t="str">
        <f t="shared" si="112"/>
        <v/>
      </c>
      <c r="B532" s="63" t="str">
        <f>IF(E532="","",IF(E532=Trend!$D$5,COUNT($B$3:B531)+1))</f>
        <v/>
      </c>
      <c r="C532" s="63" t="str">
        <f>IF(E532="","",IF(AN532=Deviation!$E$2,COUNT($C$3:C531)+1))</f>
        <v/>
      </c>
      <c r="D532" s="7" t="str">
        <f>IF(E532&lt;&gt;"",SUBTOTAL(3,$E$4:E532),"")</f>
        <v/>
      </c>
      <c r="E532" s="16"/>
      <c r="F532" s="16"/>
      <c r="G532" s="16"/>
      <c r="H532" s="16"/>
      <c r="I532" s="16"/>
      <c r="J532" s="17"/>
      <c r="K532" s="20"/>
      <c r="L532" s="17"/>
      <c r="M532" s="16"/>
      <c r="N532" s="16"/>
      <c r="O532" s="7" t="str">
        <f t="shared" si="120"/>
        <v/>
      </c>
      <c r="P532" s="17"/>
      <c r="Q532" s="17"/>
      <c r="R532" s="8" t="str">
        <f t="shared" si="115"/>
        <v/>
      </c>
      <c r="S532" s="18">
        <v>0.1</v>
      </c>
      <c r="T532" s="8" t="str">
        <f t="shared" si="116"/>
        <v/>
      </c>
      <c r="U532" s="7" t="str">
        <f t="shared" si="117"/>
        <v/>
      </c>
      <c r="V532" s="19"/>
      <c r="W532" s="16"/>
      <c r="X532" s="16"/>
      <c r="Y532" s="16"/>
      <c r="Z532" s="7" t="str">
        <f t="shared" si="108"/>
        <v/>
      </c>
      <c r="AA532" s="20"/>
      <c r="AB532" s="7" t="str">
        <f>IF(AA532="","",DATEDIF(VLOOKUP(N532,List!CK:CL,2,0),VLOOKUP(AA532,List!CK:CL,2,0),$AB$2))</f>
        <v/>
      </c>
      <c r="AC532" s="16"/>
      <c r="AD532" s="16"/>
      <c r="AE532" s="17"/>
      <c r="AF532" s="9" t="str">
        <f t="shared" si="109"/>
        <v/>
      </c>
      <c r="AG532" s="16"/>
      <c r="AH532" s="9" t="str">
        <f t="shared" si="110"/>
        <v/>
      </c>
      <c r="AI532" s="9" t="str">
        <f t="shared" si="111"/>
        <v/>
      </c>
      <c r="AJ532" s="7" t="str">
        <f>IF(E532="","",VLOOKUP(E532,Cover!AF:AG,2,0))</f>
        <v/>
      </c>
      <c r="AK532" s="32" t="str">
        <f t="shared" si="118"/>
        <v/>
      </c>
      <c r="AL532" s="178" t="str">
        <f t="shared" si="119"/>
        <v/>
      </c>
      <c r="AM532" s="178" t="str">
        <f t="shared" si="113"/>
        <v/>
      </c>
      <c r="AN532" s="178" t="str">
        <f t="shared" si="114"/>
        <v/>
      </c>
    </row>
    <row r="533" spans="1:40">
      <c r="A533" s="1" t="str">
        <f t="shared" si="112"/>
        <v/>
      </c>
      <c r="B533" s="63" t="str">
        <f>IF(E533="","",IF(E533=Trend!$D$5,COUNT($B$3:B532)+1))</f>
        <v/>
      </c>
      <c r="C533" s="63" t="str">
        <f>IF(E533="","",IF(AN533=Deviation!$E$2,COUNT($C$3:C532)+1))</f>
        <v/>
      </c>
      <c r="D533" s="7" t="str">
        <f>IF(E533&lt;&gt;"",SUBTOTAL(3,$E$4:E533),"")</f>
        <v/>
      </c>
      <c r="E533" s="16"/>
      <c r="F533" s="16"/>
      <c r="G533" s="16"/>
      <c r="H533" s="16"/>
      <c r="I533" s="16"/>
      <c r="J533" s="17"/>
      <c r="K533" s="20"/>
      <c r="L533" s="17"/>
      <c r="M533" s="16"/>
      <c r="N533" s="16"/>
      <c r="O533" s="7" t="str">
        <f t="shared" si="120"/>
        <v/>
      </c>
      <c r="P533" s="17"/>
      <c r="Q533" s="17"/>
      <c r="R533" s="8" t="str">
        <f t="shared" si="115"/>
        <v/>
      </c>
      <c r="S533" s="18">
        <v>0.1</v>
      </c>
      <c r="T533" s="8" t="str">
        <f t="shared" si="116"/>
        <v/>
      </c>
      <c r="U533" s="7" t="str">
        <f t="shared" si="117"/>
        <v/>
      </c>
      <c r="V533" s="19"/>
      <c r="W533" s="16"/>
      <c r="X533" s="16"/>
      <c r="Y533" s="16"/>
      <c r="Z533" s="7" t="str">
        <f t="shared" si="108"/>
        <v/>
      </c>
      <c r="AA533" s="20"/>
      <c r="AB533" s="7" t="str">
        <f>IF(AA533="","",DATEDIF(VLOOKUP(N533,List!CK:CL,2,0),VLOOKUP(AA533,List!CK:CL,2,0),$AB$2))</f>
        <v/>
      </c>
      <c r="AC533" s="16"/>
      <c r="AD533" s="16"/>
      <c r="AE533" s="17"/>
      <c r="AF533" s="9" t="str">
        <f t="shared" si="109"/>
        <v/>
      </c>
      <c r="AG533" s="16"/>
      <c r="AH533" s="9" t="str">
        <f t="shared" si="110"/>
        <v/>
      </c>
      <c r="AI533" s="9" t="str">
        <f t="shared" si="111"/>
        <v/>
      </c>
      <c r="AJ533" s="7" t="str">
        <f>IF(E533="","",VLOOKUP(E533,Cover!AF:AG,2,0))</f>
        <v/>
      </c>
      <c r="AK533" s="32" t="str">
        <f t="shared" si="118"/>
        <v/>
      </c>
      <c r="AL533" s="178" t="str">
        <f t="shared" si="119"/>
        <v/>
      </c>
      <c r="AM533" s="178" t="str">
        <f t="shared" si="113"/>
        <v/>
      </c>
      <c r="AN533" s="178" t="str">
        <f t="shared" si="114"/>
        <v/>
      </c>
    </row>
    <row r="534" spans="1:40">
      <c r="A534" s="1" t="str">
        <f t="shared" si="112"/>
        <v/>
      </c>
      <c r="B534" s="63" t="str">
        <f>IF(E534="","",IF(E534=Trend!$D$5,COUNT($B$3:B533)+1))</f>
        <v/>
      </c>
      <c r="C534" s="63" t="str">
        <f>IF(E534="","",IF(AN534=Deviation!$E$2,COUNT($C$3:C533)+1))</f>
        <v/>
      </c>
      <c r="D534" s="7" t="str">
        <f>IF(E534&lt;&gt;"",SUBTOTAL(3,$E$4:E534),"")</f>
        <v/>
      </c>
      <c r="E534" s="16"/>
      <c r="F534" s="16"/>
      <c r="G534" s="16"/>
      <c r="H534" s="16"/>
      <c r="I534" s="16"/>
      <c r="J534" s="17"/>
      <c r="K534" s="20"/>
      <c r="L534" s="17"/>
      <c r="M534" s="16"/>
      <c r="N534" s="16"/>
      <c r="O534" s="7" t="str">
        <f t="shared" si="120"/>
        <v/>
      </c>
      <c r="P534" s="17"/>
      <c r="Q534" s="17"/>
      <c r="R534" s="8" t="str">
        <f t="shared" si="115"/>
        <v/>
      </c>
      <c r="S534" s="18">
        <v>0.1</v>
      </c>
      <c r="T534" s="8" t="str">
        <f t="shared" si="116"/>
        <v/>
      </c>
      <c r="U534" s="7" t="str">
        <f t="shared" si="117"/>
        <v/>
      </c>
      <c r="V534" s="19"/>
      <c r="W534" s="16"/>
      <c r="X534" s="16"/>
      <c r="Y534" s="16"/>
      <c r="Z534" s="7" t="str">
        <f t="shared" si="108"/>
        <v/>
      </c>
      <c r="AA534" s="20"/>
      <c r="AB534" s="7" t="str">
        <f>IF(AA534="","",DATEDIF(VLOOKUP(N534,List!CK:CL,2,0),VLOOKUP(AA534,List!CK:CL,2,0),$AB$2))</f>
        <v/>
      </c>
      <c r="AC534" s="16"/>
      <c r="AD534" s="16"/>
      <c r="AE534" s="17"/>
      <c r="AF534" s="9" t="str">
        <f t="shared" si="109"/>
        <v/>
      </c>
      <c r="AG534" s="16"/>
      <c r="AH534" s="9" t="str">
        <f t="shared" si="110"/>
        <v/>
      </c>
      <c r="AI534" s="9" t="str">
        <f t="shared" si="111"/>
        <v/>
      </c>
      <c r="AJ534" s="7" t="str">
        <f>IF(E534="","",VLOOKUP(E534,Cover!AF:AG,2,0))</f>
        <v/>
      </c>
      <c r="AK534" s="32" t="str">
        <f t="shared" si="118"/>
        <v/>
      </c>
      <c r="AL534" s="178" t="str">
        <f t="shared" si="119"/>
        <v/>
      </c>
      <c r="AM534" s="178" t="str">
        <f t="shared" si="113"/>
        <v/>
      </c>
      <c r="AN534" s="178" t="str">
        <f t="shared" si="114"/>
        <v/>
      </c>
    </row>
    <row r="535" spans="1:40">
      <c r="A535" s="1" t="str">
        <f t="shared" si="112"/>
        <v/>
      </c>
      <c r="B535" s="63" t="str">
        <f>IF(E535="","",IF(E535=Trend!$D$5,COUNT($B$3:B534)+1))</f>
        <v/>
      </c>
      <c r="C535" s="63" t="str">
        <f>IF(E535="","",IF(AN535=Deviation!$E$2,COUNT($C$3:C534)+1))</f>
        <v/>
      </c>
      <c r="D535" s="7" t="str">
        <f>IF(E535&lt;&gt;"",SUBTOTAL(3,$E$4:E535),"")</f>
        <v/>
      </c>
      <c r="E535" s="16"/>
      <c r="F535" s="16"/>
      <c r="G535" s="16"/>
      <c r="H535" s="16"/>
      <c r="I535" s="16"/>
      <c r="J535" s="17"/>
      <c r="K535" s="20"/>
      <c r="L535" s="17"/>
      <c r="M535" s="16"/>
      <c r="N535" s="16"/>
      <c r="O535" s="7" t="str">
        <f t="shared" si="120"/>
        <v/>
      </c>
      <c r="P535" s="17"/>
      <c r="Q535" s="17"/>
      <c r="R535" s="8" t="str">
        <f t="shared" si="115"/>
        <v/>
      </c>
      <c r="S535" s="18">
        <v>0.1</v>
      </c>
      <c r="T535" s="8" t="str">
        <f t="shared" si="116"/>
        <v/>
      </c>
      <c r="U535" s="7" t="str">
        <f t="shared" si="117"/>
        <v/>
      </c>
      <c r="V535" s="19"/>
      <c r="W535" s="16"/>
      <c r="X535" s="16"/>
      <c r="Y535" s="16"/>
      <c r="Z535" s="7" t="str">
        <f t="shared" si="108"/>
        <v/>
      </c>
      <c r="AA535" s="20"/>
      <c r="AB535" s="7" t="str">
        <f>IF(AA535="","",DATEDIF(VLOOKUP(N535,List!CK:CL,2,0),VLOOKUP(AA535,List!CK:CL,2,0),$AB$2))</f>
        <v/>
      </c>
      <c r="AC535" s="16"/>
      <c r="AD535" s="16"/>
      <c r="AE535" s="17"/>
      <c r="AF535" s="9" t="str">
        <f t="shared" si="109"/>
        <v/>
      </c>
      <c r="AG535" s="16"/>
      <c r="AH535" s="9" t="str">
        <f t="shared" si="110"/>
        <v/>
      </c>
      <c r="AI535" s="9" t="str">
        <f t="shared" si="111"/>
        <v/>
      </c>
      <c r="AJ535" s="7" t="str">
        <f>IF(E535="","",VLOOKUP(E535,Cover!AF:AG,2,0))</f>
        <v/>
      </c>
      <c r="AK535" s="32" t="str">
        <f t="shared" si="118"/>
        <v/>
      </c>
      <c r="AL535" s="178" t="str">
        <f t="shared" si="119"/>
        <v/>
      </c>
      <c r="AM535" s="178" t="str">
        <f t="shared" si="113"/>
        <v/>
      </c>
      <c r="AN535" s="178" t="str">
        <f t="shared" si="114"/>
        <v/>
      </c>
    </row>
    <row r="536" spans="1:40">
      <c r="A536" s="1" t="str">
        <f t="shared" si="112"/>
        <v/>
      </c>
      <c r="B536" s="63" t="str">
        <f>IF(E536="","",IF(E536=Trend!$D$5,COUNT($B$3:B535)+1))</f>
        <v/>
      </c>
      <c r="C536" s="63" t="str">
        <f>IF(E536="","",IF(AN536=Deviation!$E$2,COUNT($C$3:C535)+1))</f>
        <v/>
      </c>
      <c r="D536" s="7" t="str">
        <f>IF(E536&lt;&gt;"",SUBTOTAL(3,$E$4:E536),"")</f>
        <v/>
      </c>
      <c r="E536" s="16"/>
      <c r="F536" s="16"/>
      <c r="G536" s="16"/>
      <c r="H536" s="16"/>
      <c r="I536" s="16"/>
      <c r="J536" s="17"/>
      <c r="K536" s="20"/>
      <c r="L536" s="17"/>
      <c r="M536" s="16"/>
      <c r="N536" s="16"/>
      <c r="O536" s="7" t="str">
        <f t="shared" si="120"/>
        <v/>
      </c>
      <c r="P536" s="17"/>
      <c r="Q536" s="17"/>
      <c r="R536" s="8" t="str">
        <f t="shared" si="115"/>
        <v/>
      </c>
      <c r="S536" s="18">
        <v>0.1</v>
      </c>
      <c r="T536" s="8" t="str">
        <f t="shared" si="116"/>
        <v/>
      </c>
      <c r="U536" s="7" t="str">
        <f t="shared" si="117"/>
        <v/>
      </c>
      <c r="V536" s="19"/>
      <c r="W536" s="16"/>
      <c r="X536" s="16"/>
      <c r="Y536" s="16"/>
      <c r="Z536" s="7" t="str">
        <f t="shared" si="108"/>
        <v/>
      </c>
      <c r="AA536" s="20"/>
      <c r="AB536" s="7" t="str">
        <f>IF(AA536="","",DATEDIF(VLOOKUP(N536,List!CK:CL,2,0),VLOOKUP(AA536,List!CK:CL,2,0),$AB$2))</f>
        <v/>
      </c>
      <c r="AC536" s="16"/>
      <c r="AD536" s="16"/>
      <c r="AE536" s="17"/>
      <c r="AF536" s="9" t="str">
        <f t="shared" si="109"/>
        <v/>
      </c>
      <c r="AG536" s="16"/>
      <c r="AH536" s="9" t="str">
        <f t="shared" si="110"/>
        <v/>
      </c>
      <c r="AI536" s="9" t="str">
        <f t="shared" si="111"/>
        <v/>
      </c>
      <c r="AJ536" s="7" t="str">
        <f>IF(E536="","",VLOOKUP(E536,Cover!AF:AG,2,0))</f>
        <v/>
      </c>
      <c r="AK536" s="32" t="str">
        <f t="shared" si="118"/>
        <v/>
      </c>
      <c r="AL536" s="178" t="str">
        <f t="shared" si="119"/>
        <v/>
      </c>
      <c r="AM536" s="178" t="str">
        <f t="shared" si="113"/>
        <v/>
      </c>
      <c r="AN536" s="178" t="str">
        <f t="shared" si="114"/>
        <v/>
      </c>
    </row>
    <row r="537" spans="1:40">
      <c r="A537" s="1" t="str">
        <f t="shared" si="112"/>
        <v/>
      </c>
      <c r="B537" s="63" t="str">
        <f>IF(E537="","",IF(E537=Trend!$D$5,COUNT($B$3:B536)+1))</f>
        <v/>
      </c>
      <c r="C537" s="63" t="str">
        <f>IF(E537="","",IF(AN537=Deviation!$E$2,COUNT($C$3:C536)+1))</f>
        <v/>
      </c>
      <c r="D537" s="7" t="str">
        <f>IF(E537&lt;&gt;"",SUBTOTAL(3,$E$4:E537),"")</f>
        <v/>
      </c>
      <c r="E537" s="16"/>
      <c r="F537" s="16"/>
      <c r="G537" s="16"/>
      <c r="H537" s="16"/>
      <c r="I537" s="16"/>
      <c r="J537" s="17"/>
      <c r="K537" s="20"/>
      <c r="L537" s="17"/>
      <c r="M537" s="16"/>
      <c r="N537" s="16"/>
      <c r="O537" s="7" t="str">
        <f t="shared" si="120"/>
        <v/>
      </c>
      <c r="P537" s="17"/>
      <c r="Q537" s="17"/>
      <c r="R537" s="8" t="str">
        <f t="shared" si="115"/>
        <v/>
      </c>
      <c r="S537" s="18">
        <v>0.1</v>
      </c>
      <c r="T537" s="8" t="str">
        <f t="shared" si="116"/>
        <v/>
      </c>
      <c r="U537" s="7" t="str">
        <f t="shared" si="117"/>
        <v/>
      </c>
      <c r="V537" s="19"/>
      <c r="W537" s="16"/>
      <c r="X537" s="16"/>
      <c r="Y537" s="16"/>
      <c r="Z537" s="7" t="str">
        <f t="shared" si="108"/>
        <v/>
      </c>
      <c r="AA537" s="20"/>
      <c r="AB537" s="7" t="str">
        <f>IF(AA537="","",DATEDIF(VLOOKUP(N537,List!CK:CL,2,0),VLOOKUP(AA537,List!CK:CL,2,0),$AB$2))</f>
        <v/>
      </c>
      <c r="AC537" s="16"/>
      <c r="AD537" s="16"/>
      <c r="AE537" s="17"/>
      <c r="AF537" s="9" t="str">
        <f t="shared" si="109"/>
        <v/>
      </c>
      <c r="AG537" s="16"/>
      <c r="AH537" s="9" t="str">
        <f t="shared" si="110"/>
        <v/>
      </c>
      <c r="AI537" s="9" t="str">
        <f t="shared" si="111"/>
        <v/>
      </c>
      <c r="AJ537" s="7" t="str">
        <f>IF(E537="","",VLOOKUP(E537,Cover!AF:AG,2,0))</f>
        <v/>
      </c>
      <c r="AK537" s="32" t="str">
        <f t="shared" si="118"/>
        <v/>
      </c>
      <c r="AL537" s="178" t="str">
        <f t="shared" si="119"/>
        <v/>
      </c>
      <c r="AM537" s="178" t="str">
        <f t="shared" si="113"/>
        <v/>
      </c>
      <c r="AN537" s="178" t="str">
        <f t="shared" si="114"/>
        <v/>
      </c>
    </row>
    <row r="538" spans="1:40">
      <c r="A538" s="1" t="str">
        <f t="shared" si="112"/>
        <v/>
      </c>
      <c r="B538" s="63" t="str">
        <f>IF(E538="","",IF(E538=Trend!$D$5,COUNT($B$3:B537)+1))</f>
        <v/>
      </c>
      <c r="C538" s="63" t="str">
        <f>IF(E538="","",IF(AN538=Deviation!$E$2,COUNT($C$3:C537)+1))</f>
        <v/>
      </c>
      <c r="D538" s="7" t="str">
        <f>IF(E538&lt;&gt;"",SUBTOTAL(3,$E$4:E538),"")</f>
        <v/>
      </c>
      <c r="E538" s="16"/>
      <c r="F538" s="16"/>
      <c r="G538" s="16"/>
      <c r="H538" s="16"/>
      <c r="I538" s="16"/>
      <c r="J538" s="17"/>
      <c r="K538" s="20"/>
      <c r="L538" s="17"/>
      <c r="M538" s="16"/>
      <c r="N538" s="16"/>
      <c r="O538" s="7" t="str">
        <f t="shared" si="120"/>
        <v/>
      </c>
      <c r="P538" s="17"/>
      <c r="Q538" s="17"/>
      <c r="R538" s="8" t="str">
        <f t="shared" si="115"/>
        <v/>
      </c>
      <c r="S538" s="18">
        <v>0.1</v>
      </c>
      <c r="T538" s="8" t="str">
        <f t="shared" si="116"/>
        <v/>
      </c>
      <c r="U538" s="7" t="str">
        <f t="shared" si="117"/>
        <v/>
      </c>
      <c r="V538" s="19"/>
      <c r="W538" s="16"/>
      <c r="X538" s="16"/>
      <c r="Y538" s="16"/>
      <c r="Z538" s="7" t="str">
        <f t="shared" si="108"/>
        <v/>
      </c>
      <c r="AA538" s="20"/>
      <c r="AB538" s="7" t="str">
        <f>IF(AA538="","",DATEDIF(VLOOKUP(N538,List!CK:CL,2,0),VLOOKUP(AA538,List!CK:CL,2,0),$AB$2))</f>
        <v/>
      </c>
      <c r="AC538" s="16"/>
      <c r="AD538" s="16"/>
      <c r="AE538" s="17"/>
      <c r="AF538" s="9" t="str">
        <f t="shared" si="109"/>
        <v/>
      </c>
      <c r="AG538" s="16"/>
      <c r="AH538" s="9" t="str">
        <f t="shared" si="110"/>
        <v/>
      </c>
      <c r="AI538" s="9" t="str">
        <f t="shared" si="111"/>
        <v/>
      </c>
      <c r="AJ538" s="7" t="str">
        <f>IF(E538="","",VLOOKUP(E538,Cover!AF:AG,2,0))</f>
        <v/>
      </c>
      <c r="AK538" s="32" t="str">
        <f t="shared" si="118"/>
        <v/>
      </c>
      <c r="AL538" s="178" t="str">
        <f t="shared" si="119"/>
        <v/>
      </c>
      <c r="AM538" s="178" t="str">
        <f t="shared" si="113"/>
        <v/>
      </c>
      <c r="AN538" s="178" t="str">
        <f t="shared" si="114"/>
        <v/>
      </c>
    </row>
    <row r="539" spans="1:40">
      <c r="A539" s="1" t="str">
        <f t="shared" si="112"/>
        <v/>
      </c>
      <c r="B539" s="63" t="str">
        <f>IF(E539="","",IF(E539=Trend!$D$5,COUNT($B$3:B538)+1))</f>
        <v/>
      </c>
      <c r="C539" s="63" t="str">
        <f>IF(E539="","",IF(AN539=Deviation!$E$2,COUNT($C$3:C538)+1))</f>
        <v/>
      </c>
      <c r="D539" s="7" t="str">
        <f>IF(E539&lt;&gt;"",SUBTOTAL(3,$E$4:E539),"")</f>
        <v/>
      </c>
      <c r="E539" s="16"/>
      <c r="F539" s="16"/>
      <c r="G539" s="16"/>
      <c r="H539" s="16"/>
      <c r="I539" s="16"/>
      <c r="J539" s="17"/>
      <c r="K539" s="20"/>
      <c r="L539" s="17"/>
      <c r="M539" s="16"/>
      <c r="N539" s="16"/>
      <c r="O539" s="7" t="str">
        <f t="shared" si="120"/>
        <v/>
      </c>
      <c r="P539" s="17"/>
      <c r="Q539" s="17"/>
      <c r="R539" s="8" t="str">
        <f t="shared" si="115"/>
        <v/>
      </c>
      <c r="S539" s="18">
        <v>0.1</v>
      </c>
      <c r="T539" s="8" t="str">
        <f t="shared" si="116"/>
        <v/>
      </c>
      <c r="U539" s="7" t="str">
        <f t="shared" si="117"/>
        <v/>
      </c>
      <c r="V539" s="19"/>
      <c r="W539" s="16"/>
      <c r="X539" s="16"/>
      <c r="Y539" s="16"/>
      <c r="Z539" s="7" t="str">
        <f t="shared" si="108"/>
        <v/>
      </c>
      <c r="AA539" s="20"/>
      <c r="AB539" s="7" t="str">
        <f>IF(AA539="","",DATEDIF(VLOOKUP(N539,List!CK:CL,2,0),VLOOKUP(AA539,List!CK:CL,2,0),$AB$2))</f>
        <v/>
      </c>
      <c r="AC539" s="16"/>
      <c r="AD539" s="16"/>
      <c r="AE539" s="17"/>
      <c r="AF539" s="9" t="str">
        <f t="shared" si="109"/>
        <v/>
      </c>
      <c r="AG539" s="16"/>
      <c r="AH539" s="9" t="str">
        <f t="shared" si="110"/>
        <v/>
      </c>
      <c r="AI539" s="9" t="str">
        <f t="shared" si="111"/>
        <v/>
      </c>
      <c r="AJ539" s="7" t="str">
        <f>IF(E539="","",VLOOKUP(E539,Cover!AF:AG,2,0))</f>
        <v/>
      </c>
      <c r="AK539" s="32" t="str">
        <f t="shared" si="118"/>
        <v/>
      </c>
      <c r="AL539" s="178" t="str">
        <f t="shared" si="119"/>
        <v/>
      </c>
      <c r="AM539" s="178" t="str">
        <f t="shared" si="113"/>
        <v/>
      </c>
      <c r="AN539" s="178" t="str">
        <f t="shared" si="114"/>
        <v/>
      </c>
    </row>
    <row r="540" spans="1:40">
      <c r="A540" s="1" t="str">
        <f t="shared" si="112"/>
        <v/>
      </c>
      <c r="B540" s="63" t="str">
        <f>IF(E540="","",IF(E540=Trend!$D$5,COUNT($B$3:B539)+1))</f>
        <v/>
      </c>
      <c r="C540" s="63" t="str">
        <f>IF(E540="","",IF(AN540=Deviation!$E$2,COUNT($C$3:C539)+1))</f>
        <v/>
      </c>
      <c r="D540" s="7" t="str">
        <f>IF(E540&lt;&gt;"",SUBTOTAL(3,$E$4:E540),"")</f>
        <v/>
      </c>
      <c r="E540" s="16"/>
      <c r="F540" s="16"/>
      <c r="G540" s="16"/>
      <c r="H540" s="16"/>
      <c r="I540" s="16"/>
      <c r="J540" s="17"/>
      <c r="K540" s="20"/>
      <c r="L540" s="17"/>
      <c r="M540" s="16"/>
      <c r="N540" s="16"/>
      <c r="O540" s="7" t="str">
        <f t="shared" si="120"/>
        <v/>
      </c>
      <c r="P540" s="17"/>
      <c r="Q540" s="17"/>
      <c r="R540" s="8" t="str">
        <f t="shared" si="115"/>
        <v/>
      </c>
      <c r="S540" s="18">
        <v>0.1</v>
      </c>
      <c r="T540" s="8" t="str">
        <f t="shared" si="116"/>
        <v/>
      </c>
      <c r="U540" s="7" t="str">
        <f t="shared" si="117"/>
        <v/>
      </c>
      <c r="V540" s="19"/>
      <c r="W540" s="16"/>
      <c r="X540" s="16"/>
      <c r="Y540" s="16"/>
      <c r="Z540" s="7" t="str">
        <f t="shared" si="108"/>
        <v/>
      </c>
      <c r="AA540" s="20"/>
      <c r="AB540" s="7" t="str">
        <f>IF(AA540="","",DATEDIF(VLOOKUP(N540,List!CK:CL,2,0),VLOOKUP(AA540,List!CK:CL,2,0),$AB$2))</f>
        <v/>
      </c>
      <c r="AC540" s="16"/>
      <c r="AD540" s="16"/>
      <c r="AE540" s="17"/>
      <c r="AF540" s="9" t="str">
        <f t="shared" si="109"/>
        <v/>
      </c>
      <c r="AG540" s="16"/>
      <c r="AH540" s="9" t="str">
        <f t="shared" si="110"/>
        <v/>
      </c>
      <c r="AI540" s="9" t="str">
        <f t="shared" si="111"/>
        <v/>
      </c>
      <c r="AJ540" s="7" t="str">
        <f>IF(E540="","",VLOOKUP(E540,Cover!AF:AG,2,0))</f>
        <v/>
      </c>
      <c r="AK540" s="32" t="str">
        <f t="shared" si="118"/>
        <v/>
      </c>
      <c r="AL540" s="178" t="str">
        <f t="shared" si="119"/>
        <v/>
      </c>
      <c r="AM540" s="178" t="str">
        <f t="shared" si="113"/>
        <v/>
      </c>
      <c r="AN540" s="178" t="str">
        <f t="shared" si="114"/>
        <v/>
      </c>
    </row>
    <row r="541" spans="1:40">
      <c r="A541" s="1" t="str">
        <f t="shared" si="112"/>
        <v/>
      </c>
      <c r="B541" s="63" t="str">
        <f>IF(E541="","",IF(E541=Trend!$D$5,COUNT($B$3:B540)+1))</f>
        <v/>
      </c>
      <c r="C541" s="63" t="str">
        <f>IF(E541="","",IF(AN541=Deviation!$E$2,COUNT($C$3:C540)+1))</f>
        <v/>
      </c>
      <c r="D541" s="7" t="str">
        <f>IF(E541&lt;&gt;"",SUBTOTAL(3,$E$4:E541),"")</f>
        <v/>
      </c>
      <c r="E541" s="16"/>
      <c r="F541" s="16"/>
      <c r="G541" s="16"/>
      <c r="H541" s="16"/>
      <c r="I541" s="16"/>
      <c r="J541" s="17"/>
      <c r="K541" s="20"/>
      <c r="L541" s="17"/>
      <c r="M541" s="16"/>
      <c r="N541" s="16"/>
      <c r="O541" s="7" t="str">
        <f t="shared" si="120"/>
        <v/>
      </c>
      <c r="P541" s="17"/>
      <c r="Q541" s="17"/>
      <c r="R541" s="8" t="str">
        <f t="shared" si="115"/>
        <v/>
      </c>
      <c r="S541" s="18">
        <v>0.1</v>
      </c>
      <c r="T541" s="8" t="str">
        <f t="shared" si="116"/>
        <v/>
      </c>
      <c r="U541" s="7" t="str">
        <f t="shared" si="117"/>
        <v/>
      </c>
      <c r="V541" s="19"/>
      <c r="W541" s="16"/>
      <c r="X541" s="16"/>
      <c r="Y541" s="16"/>
      <c r="Z541" s="7" t="str">
        <f t="shared" si="108"/>
        <v/>
      </c>
      <c r="AA541" s="20"/>
      <c r="AB541" s="7" t="str">
        <f>IF(AA541="","",DATEDIF(VLOOKUP(N541,List!CK:CL,2,0),VLOOKUP(AA541,List!CK:CL,2,0),$AB$2))</f>
        <v/>
      </c>
      <c r="AC541" s="16"/>
      <c r="AD541" s="16"/>
      <c r="AE541" s="17"/>
      <c r="AF541" s="9" t="str">
        <f t="shared" si="109"/>
        <v/>
      </c>
      <c r="AG541" s="16"/>
      <c r="AH541" s="9" t="str">
        <f t="shared" si="110"/>
        <v/>
      </c>
      <c r="AI541" s="9" t="str">
        <f t="shared" si="111"/>
        <v/>
      </c>
      <c r="AJ541" s="7" t="str">
        <f>IF(E541="","",VLOOKUP(E541,Cover!AF:AG,2,0))</f>
        <v/>
      </c>
      <c r="AK541" s="32" t="str">
        <f t="shared" si="118"/>
        <v/>
      </c>
      <c r="AL541" s="178" t="str">
        <f t="shared" si="119"/>
        <v/>
      </c>
      <c r="AM541" s="178" t="str">
        <f t="shared" si="113"/>
        <v/>
      </c>
      <c r="AN541" s="178" t="str">
        <f t="shared" si="114"/>
        <v/>
      </c>
    </row>
    <row r="542" spans="1:40">
      <c r="A542" s="1" t="str">
        <f t="shared" si="112"/>
        <v/>
      </c>
      <c r="B542" s="63" t="str">
        <f>IF(E542="","",IF(E542=Trend!$D$5,COUNT($B$3:B541)+1))</f>
        <v/>
      </c>
      <c r="C542" s="63" t="str">
        <f>IF(E542="","",IF(AN542=Deviation!$E$2,COUNT($C$3:C541)+1))</f>
        <v/>
      </c>
      <c r="D542" s="7" t="str">
        <f>IF(E542&lt;&gt;"",SUBTOTAL(3,$E$4:E542),"")</f>
        <v/>
      </c>
      <c r="E542" s="16"/>
      <c r="F542" s="16"/>
      <c r="G542" s="16"/>
      <c r="H542" s="16"/>
      <c r="I542" s="16"/>
      <c r="J542" s="17"/>
      <c r="K542" s="20"/>
      <c r="L542" s="17"/>
      <c r="M542" s="16"/>
      <c r="N542" s="16"/>
      <c r="O542" s="7" t="str">
        <f t="shared" si="120"/>
        <v/>
      </c>
      <c r="P542" s="17"/>
      <c r="Q542" s="17"/>
      <c r="R542" s="8" t="str">
        <f t="shared" si="115"/>
        <v/>
      </c>
      <c r="S542" s="18">
        <v>0.1</v>
      </c>
      <c r="T542" s="8" t="str">
        <f t="shared" si="116"/>
        <v/>
      </c>
      <c r="U542" s="7" t="str">
        <f t="shared" si="117"/>
        <v/>
      </c>
      <c r="V542" s="19"/>
      <c r="W542" s="16"/>
      <c r="X542" s="16"/>
      <c r="Y542" s="16"/>
      <c r="Z542" s="7" t="str">
        <f t="shared" si="108"/>
        <v/>
      </c>
      <c r="AA542" s="20"/>
      <c r="AB542" s="7" t="str">
        <f>IF(AA542="","",DATEDIF(VLOOKUP(N542,List!CK:CL,2,0),VLOOKUP(AA542,List!CK:CL,2,0),$AB$2))</f>
        <v/>
      </c>
      <c r="AC542" s="16"/>
      <c r="AD542" s="16"/>
      <c r="AE542" s="17"/>
      <c r="AF542" s="9" t="str">
        <f t="shared" si="109"/>
        <v/>
      </c>
      <c r="AG542" s="16"/>
      <c r="AH542" s="9" t="str">
        <f t="shared" si="110"/>
        <v/>
      </c>
      <c r="AI542" s="9" t="str">
        <f t="shared" si="111"/>
        <v/>
      </c>
      <c r="AJ542" s="7" t="str">
        <f>IF(E542="","",VLOOKUP(E542,Cover!AF:AG,2,0))</f>
        <v/>
      </c>
      <c r="AK542" s="32" t="str">
        <f t="shared" si="118"/>
        <v/>
      </c>
      <c r="AL542" s="178" t="str">
        <f t="shared" si="119"/>
        <v/>
      </c>
      <c r="AM542" s="178" t="str">
        <f t="shared" si="113"/>
        <v/>
      </c>
      <c r="AN542" s="178" t="str">
        <f t="shared" si="114"/>
        <v/>
      </c>
    </row>
    <row r="543" spans="1:40">
      <c r="A543" s="1" t="str">
        <f t="shared" si="112"/>
        <v/>
      </c>
      <c r="B543" s="63" t="str">
        <f>IF(E543="","",IF(E543=Trend!$D$5,COUNT($B$3:B542)+1))</f>
        <v/>
      </c>
      <c r="C543" s="63" t="str">
        <f>IF(E543="","",IF(AN543=Deviation!$E$2,COUNT($C$3:C542)+1))</f>
        <v/>
      </c>
      <c r="D543" s="7" t="str">
        <f>IF(E543&lt;&gt;"",SUBTOTAL(3,$E$4:E543),"")</f>
        <v/>
      </c>
      <c r="E543" s="16"/>
      <c r="F543" s="16"/>
      <c r="G543" s="16"/>
      <c r="H543" s="16"/>
      <c r="I543" s="16"/>
      <c r="J543" s="17"/>
      <c r="K543" s="20"/>
      <c r="L543" s="17"/>
      <c r="M543" s="16"/>
      <c r="N543" s="16"/>
      <c r="O543" s="7" t="str">
        <f t="shared" si="120"/>
        <v/>
      </c>
      <c r="P543" s="17"/>
      <c r="Q543" s="17"/>
      <c r="R543" s="8" t="str">
        <f t="shared" si="115"/>
        <v/>
      </c>
      <c r="S543" s="18">
        <v>0.1</v>
      </c>
      <c r="T543" s="8" t="str">
        <f t="shared" si="116"/>
        <v/>
      </c>
      <c r="U543" s="7" t="str">
        <f t="shared" si="117"/>
        <v/>
      </c>
      <c r="V543" s="19"/>
      <c r="W543" s="16"/>
      <c r="X543" s="16"/>
      <c r="Y543" s="16"/>
      <c r="Z543" s="7" t="str">
        <f t="shared" si="108"/>
        <v/>
      </c>
      <c r="AA543" s="20"/>
      <c r="AB543" s="7" t="str">
        <f>IF(AA543="","",DATEDIF(VLOOKUP(N543,List!CK:CL,2,0),VLOOKUP(AA543,List!CK:CL,2,0),$AB$2))</f>
        <v/>
      </c>
      <c r="AC543" s="16"/>
      <c r="AD543" s="16"/>
      <c r="AE543" s="17"/>
      <c r="AF543" s="9" t="str">
        <f t="shared" si="109"/>
        <v/>
      </c>
      <c r="AG543" s="16"/>
      <c r="AH543" s="9" t="str">
        <f t="shared" si="110"/>
        <v/>
      </c>
      <c r="AI543" s="9" t="str">
        <f t="shared" si="111"/>
        <v/>
      </c>
      <c r="AJ543" s="7" t="str">
        <f>IF(E543="","",VLOOKUP(E543,Cover!AF:AG,2,0))</f>
        <v/>
      </c>
      <c r="AK543" s="32" t="str">
        <f t="shared" si="118"/>
        <v/>
      </c>
      <c r="AL543" s="178" t="str">
        <f t="shared" si="119"/>
        <v/>
      </c>
      <c r="AM543" s="178" t="str">
        <f t="shared" si="113"/>
        <v/>
      </c>
      <c r="AN543" s="178" t="str">
        <f t="shared" si="114"/>
        <v/>
      </c>
    </row>
    <row r="544" spans="1:40">
      <c r="A544" s="1" t="str">
        <f t="shared" si="112"/>
        <v/>
      </c>
      <c r="B544" s="63" t="str">
        <f>IF(E544="","",IF(E544=Trend!$D$5,COUNT($B$3:B543)+1))</f>
        <v/>
      </c>
      <c r="C544" s="63" t="str">
        <f>IF(E544="","",IF(AN544=Deviation!$E$2,COUNT($C$3:C543)+1))</f>
        <v/>
      </c>
      <c r="D544" s="7" t="str">
        <f>IF(E544&lt;&gt;"",SUBTOTAL(3,$E$4:E544),"")</f>
        <v/>
      </c>
      <c r="E544" s="16"/>
      <c r="F544" s="16"/>
      <c r="G544" s="16"/>
      <c r="H544" s="16"/>
      <c r="I544" s="16"/>
      <c r="J544" s="17"/>
      <c r="K544" s="20"/>
      <c r="L544" s="17"/>
      <c r="M544" s="16"/>
      <c r="N544" s="16"/>
      <c r="O544" s="7" t="str">
        <f t="shared" si="120"/>
        <v/>
      </c>
      <c r="P544" s="17"/>
      <c r="Q544" s="17"/>
      <c r="R544" s="8" t="str">
        <f t="shared" si="115"/>
        <v/>
      </c>
      <c r="S544" s="18">
        <v>0.1</v>
      </c>
      <c r="T544" s="8" t="str">
        <f t="shared" si="116"/>
        <v/>
      </c>
      <c r="U544" s="7" t="str">
        <f t="shared" si="117"/>
        <v/>
      </c>
      <c r="V544" s="19"/>
      <c r="W544" s="16"/>
      <c r="X544" s="16"/>
      <c r="Y544" s="16"/>
      <c r="Z544" s="7" t="str">
        <f t="shared" si="108"/>
        <v/>
      </c>
      <c r="AA544" s="20"/>
      <c r="AB544" s="7" t="str">
        <f>IF(AA544="","",DATEDIF(VLOOKUP(N544,List!CK:CL,2,0),VLOOKUP(AA544,List!CK:CL,2,0),$AB$2))</f>
        <v/>
      </c>
      <c r="AC544" s="16"/>
      <c r="AD544" s="16"/>
      <c r="AE544" s="17"/>
      <c r="AF544" s="9" t="str">
        <f t="shared" si="109"/>
        <v/>
      </c>
      <c r="AG544" s="16"/>
      <c r="AH544" s="9" t="str">
        <f t="shared" si="110"/>
        <v/>
      </c>
      <c r="AI544" s="9" t="str">
        <f t="shared" si="111"/>
        <v/>
      </c>
      <c r="AJ544" s="7" t="str">
        <f>IF(E544="","",VLOOKUP(E544,Cover!AF:AG,2,0))</f>
        <v/>
      </c>
      <c r="AK544" s="32" t="str">
        <f t="shared" si="118"/>
        <v/>
      </c>
      <c r="AL544" s="178" t="str">
        <f t="shared" si="119"/>
        <v/>
      </c>
      <c r="AM544" s="178" t="str">
        <f t="shared" si="113"/>
        <v/>
      </c>
      <c r="AN544" s="178" t="str">
        <f t="shared" si="114"/>
        <v/>
      </c>
    </row>
    <row r="545" spans="1:40">
      <c r="A545" s="1" t="str">
        <f t="shared" si="112"/>
        <v/>
      </c>
      <c r="B545" s="63" t="str">
        <f>IF(E545="","",IF(E545=Trend!$D$5,COUNT($B$3:B544)+1))</f>
        <v/>
      </c>
      <c r="C545" s="63" t="str">
        <f>IF(E545="","",IF(AN545=Deviation!$E$2,COUNT($C$3:C544)+1))</f>
        <v/>
      </c>
      <c r="D545" s="7" t="str">
        <f>IF(E545&lt;&gt;"",SUBTOTAL(3,$E$4:E545),"")</f>
        <v/>
      </c>
      <c r="E545" s="16"/>
      <c r="F545" s="16"/>
      <c r="G545" s="16"/>
      <c r="H545" s="16"/>
      <c r="I545" s="16"/>
      <c r="J545" s="17"/>
      <c r="K545" s="20"/>
      <c r="L545" s="17"/>
      <c r="M545" s="16"/>
      <c r="N545" s="16"/>
      <c r="O545" s="7" t="str">
        <f t="shared" si="120"/>
        <v/>
      </c>
      <c r="P545" s="17"/>
      <c r="Q545" s="17"/>
      <c r="R545" s="8" t="str">
        <f t="shared" si="115"/>
        <v/>
      </c>
      <c r="S545" s="18">
        <v>0.1</v>
      </c>
      <c r="T545" s="8" t="str">
        <f t="shared" si="116"/>
        <v/>
      </c>
      <c r="U545" s="7" t="str">
        <f t="shared" si="117"/>
        <v/>
      </c>
      <c r="V545" s="19"/>
      <c r="W545" s="16"/>
      <c r="X545" s="16"/>
      <c r="Y545" s="16"/>
      <c r="Z545" s="7" t="str">
        <f t="shared" si="108"/>
        <v/>
      </c>
      <c r="AA545" s="20"/>
      <c r="AB545" s="7" t="str">
        <f>IF(AA545="","",DATEDIF(VLOOKUP(N545,List!CK:CL,2,0),VLOOKUP(AA545,List!CK:CL,2,0),$AB$2))</f>
        <v/>
      </c>
      <c r="AC545" s="16"/>
      <c r="AD545" s="16"/>
      <c r="AE545" s="17"/>
      <c r="AF545" s="9" t="str">
        <f t="shared" si="109"/>
        <v/>
      </c>
      <c r="AG545" s="16"/>
      <c r="AH545" s="9" t="str">
        <f t="shared" si="110"/>
        <v/>
      </c>
      <c r="AI545" s="9" t="str">
        <f t="shared" si="111"/>
        <v/>
      </c>
      <c r="AJ545" s="7" t="str">
        <f>IF(E545="","",VLOOKUP(E545,Cover!AF:AG,2,0))</f>
        <v/>
      </c>
      <c r="AK545" s="32" t="str">
        <f t="shared" si="118"/>
        <v/>
      </c>
      <c r="AL545" s="178" t="str">
        <f t="shared" si="119"/>
        <v/>
      </c>
      <c r="AM545" s="178" t="str">
        <f t="shared" si="113"/>
        <v/>
      </c>
      <c r="AN545" s="178" t="str">
        <f t="shared" si="114"/>
        <v/>
      </c>
    </row>
    <row r="546" spans="1:40">
      <c r="A546" s="1" t="str">
        <f t="shared" si="112"/>
        <v/>
      </c>
      <c r="B546" s="63" t="str">
        <f>IF(E546="","",IF(E546=Trend!$D$5,COUNT($B$3:B545)+1))</f>
        <v/>
      </c>
      <c r="C546" s="63" t="str">
        <f>IF(E546="","",IF(AN546=Deviation!$E$2,COUNT($C$3:C545)+1))</f>
        <v/>
      </c>
      <c r="D546" s="7" t="str">
        <f>IF(E546&lt;&gt;"",SUBTOTAL(3,$E$4:E546),"")</f>
        <v/>
      </c>
      <c r="E546" s="16"/>
      <c r="F546" s="16"/>
      <c r="G546" s="16"/>
      <c r="H546" s="16"/>
      <c r="I546" s="16"/>
      <c r="J546" s="17"/>
      <c r="K546" s="20"/>
      <c r="L546" s="17"/>
      <c r="M546" s="16"/>
      <c r="N546" s="16"/>
      <c r="O546" s="7" t="str">
        <f t="shared" si="120"/>
        <v/>
      </c>
      <c r="P546" s="17"/>
      <c r="Q546" s="17"/>
      <c r="R546" s="8" t="str">
        <f t="shared" si="115"/>
        <v/>
      </c>
      <c r="S546" s="18">
        <v>0.1</v>
      </c>
      <c r="T546" s="8" t="str">
        <f t="shared" si="116"/>
        <v/>
      </c>
      <c r="U546" s="7" t="str">
        <f t="shared" si="117"/>
        <v/>
      </c>
      <c r="V546" s="19"/>
      <c r="W546" s="16"/>
      <c r="X546" s="16"/>
      <c r="Y546" s="16"/>
      <c r="Z546" s="7" t="str">
        <f t="shared" si="108"/>
        <v/>
      </c>
      <c r="AA546" s="20"/>
      <c r="AB546" s="7" t="str">
        <f>IF(AA546="","",DATEDIF(VLOOKUP(N546,List!CK:CL,2,0),VLOOKUP(AA546,List!CK:CL,2,0),$AB$2))</f>
        <v/>
      </c>
      <c r="AC546" s="16"/>
      <c r="AD546" s="16"/>
      <c r="AE546" s="17"/>
      <c r="AF546" s="9" t="str">
        <f t="shared" si="109"/>
        <v/>
      </c>
      <c r="AG546" s="16"/>
      <c r="AH546" s="9" t="str">
        <f t="shared" si="110"/>
        <v/>
      </c>
      <c r="AI546" s="9" t="str">
        <f t="shared" si="111"/>
        <v/>
      </c>
      <c r="AJ546" s="7" t="str">
        <f>IF(E546="","",VLOOKUP(E546,Cover!AF:AG,2,0))</f>
        <v/>
      </c>
      <c r="AK546" s="32" t="str">
        <f t="shared" si="118"/>
        <v/>
      </c>
      <c r="AL546" s="178" t="str">
        <f t="shared" si="119"/>
        <v/>
      </c>
      <c r="AM546" s="178" t="str">
        <f t="shared" si="113"/>
        <v/>
      </c>
      <c r="AN546" s="178" t="str">
        <f t="shared" si="114"/>
        <v/>
      </c>
    </row>
    <row r="547" spans="1:40">
      <c r="A547" s="1" t="str">
        <f t="shared" si="112"/>
        <v/>
      </c>
      <c r="B547" s="63" t="str">
        <f>IF(E547="","",IF(E547=Trend!$D$5,COUNT($B$3:B546)+1))</f>
        <v/>
      </c>
      <c r="C547" s="63" t="str">
        <f>IF(E547="","",IF(AN547=Deviation!$E$2,COUNT($C$3:C546)+1))</f>
        <v/>
      </c>
      <c r="D547" s="7" t="str">
        <f>IF(E547&lt;&gt;"",SUBTOTAL(3,$E$4:E547),"")</f>
        <v/>
      </c>
      <c r="E547" s="16"/>
      <c r="F547" s="16"/>
      <c r="G547" s="16"/>
      <c r="H547" s="16"/>
      <c r="I547" s="16"/>
      <c r="J547" s="17"/>
      <c r="K547" s="20"/>
      <c r="L547" s="17"/>
      <c r="M547" s="16"/>
      <c r="N547" s="16"/>
      <c r="O547" s="7" t="str">
        <f t="shared" si="120"/>
        <v/>
      </c>
      <c r="P547" s="17"/>
      <c r="Q547" s="17"/>
      <c r="R547" s="8" t="str">
        <f t="shared" si="115"/>
        <v/>
      </c>
      <c r="S547" s="18">
        <v>0.1</v>
      </c>
      <c r="T547" s="8" t="str">
        <f t="shared" si="116"/>
        <v/>
      </c>
      <c r="U547" s="7" t="str">
        <f t="shared" si="117"/>
        <v/>
      </c>
      <c r="V547" s="19"/>
      <c r="W547" s="16"/>
      <c r="X547" s="16"/>
      <c r="Y547" s="16"/>
      <c r="Z547" s="7" t="str">
        <f t="shared" si="108"/>
        <v/>
      </c>
      <c r="AA547" s="20"/>
      <c r="AB547" s="7" t="str">
        <f>IF(AA547="","",DATEDIF(VLOOKUP(N547,List!CK:CL,2,0),VLOOKUP(AA547,List!CK:CL,2,0),$AB$2))</f>
        <v/>
      </c>
      <c r="AC547" s="16"/>
      <c r="AD547" s="16"/>
      <c r="AE547" s="17"/>
      <c r="AF547" s="9" t="str">
        <f t="shared" si="109"/>
        <v/>
      </c>
      <c r="AG547" s="16"/>
      <c r="AH547" s="9" t="str">
        <f t="shared" si="110"/>
        <v/>
      </c>
      <c r="AI547" s="9" t="str">
        <f t="shared" si="111"/>
        <v/>
      </c>
      <c r="AJ547" s="7" t="str">
        <f>IF(E547="","",VLOOKUP(E547,Cover!AF:AG,2,0))</f>
        <v/>
      </c>
      <c r="AK547" s="32" t="str">
        <f t="shared" si="118"/>
        <v/>
      </c>
      <c r="AL547" s="178" t="str">
        <f t="shared" si="119"/>
        <v/>
      </c>
      <c r="AM547" s="178" t="str">
        <f t="shared" si="113"/>
        <v/>
      </c>
      <c r="AN547" s="178" t="str">
        <f t="shared" si="114"/>
        <v/>
      </c>
    </row>
    <row r="548" spans="1:40">
      <c r="A548" s="1" t="str">
        <f t="shared" si="112"/>
        <v/>
      </c>
      <c r="B548" s="63" t="str">
        <f>IF(E548="","",IF(E548=Trend!$D$5,COUNT($B$3:B547)+1))</f>
        <v/>
      </c>
      <c r="C548" s="63" t="str">
        <f>IF(E548="","",IF(AN548=Deviation!$E$2,COUNT($C$3:C547)+1))</f>
        <v/>
      </c>
      <c r="D548" s="7" t="str">
        <f>IF(E548&lt;&gt;"",SUBTOTAL(3,$E$4:E548),"")</f>
        <v/>
      </c>
      <c r="E548" s="16"/>
      <c r="F548" s="16"/>
      <c r="G548" s="16"/>
      <c r="H548" s="16"/>
      <c r="I548" s="16"/>
      <c r="J548" s="17"/>
      <c r="K548" s="20"/>
      <c r="L548" s="17"/>
      <c r="M548" s="16"/>
      <c r="N548" s="16"/>
      <c r="O548" s="7" t="str">
        <f t="shared" si="120"/>
        <v/>
      </c>
      <c r="P548" s="17"/>
      <c r="Q548" s="17"/>
      <c r="R548" s="8" t="str">
        <f t="shared" si="115"/>
        <v/>
      </c>
      <c r="S548" s="18">
        <v>0.1</v>
      </c>
      <c r="T548" s="8" t="str">
        <f t="shared" si="116"/>
        <v/>
      </c>
      <c r="U548" s="7" t="str">
        <f t="shared" si="117"/>
        <v/>
      </c>
      <c r="V548" s="19"/>
      <c r="W548" s="16"/>
      <c r="X548" s="16"/>
      <c r="Y548" s="16"/>
      <c r="Z548" s="7" t="str">
        <f t="shared" si="108"/>
        <v/>
      </c>
      <c r="AA548" s="20"/>
      <c r="AB548" s="7" t="str">
        <f>IF(AA548="","",DATEDIF(VLOOKUP(N548,List!CK:CL,2,0),VLOOKUP(AA548,List!CK:CL,2,0),$AB$2))</f>
        <v/>
      </c>
      <c r="AC548" s="16"/>
      <c r="AD548" s="16"/>
      <c r="AE548" s="17"/>
      <c r="AF548" s="9" t="str">
        <f t="shared" si="109"/>
        <v/>
      </c>
      <c r="AG548" s="16"/>
      <c r="AH548" s="9" t="str">
        <f t="shared" si="110"/>
        <v/>
      </c>
      <c r="AI548" s="9" t="str">
        <f t="shared" si="111"/>
        <v/>
      </c>
      <c r="AJ548" s="7" t="str">
        <f>IF(E548="","",VLOOKUP(E548,Cover!AF:AG,2,0))</f>
        <v/>
      </c>
      <c r="AK548" s="32" t="str">
        <f t="shared" si="118"/>
        <v/>
      </c>
      <c r="AL548" s="178" t="str">
        <f t="shared" si="119"/>
        <v/>
      </c>
      <c r="AM548" s="178" t="str">
        <f t="shared" si="113"/>
        <v/>
      </c>
      <c r="AN548" s="178" t="str">
        <f t="shared" si="114"/>
        <v/>
      </c>
    </row>
    <row r="549" spans="1:40">
      <c r="A549" s="1" t="str">
        <f t="shared" si="112"/>
        <v/>
      </c>
      <c r="B549" s="63" t="str">
        <f>IF(E549="","",IF(E549=Trend!$D$5,COUNT($B$3:B548)+1))</f>
        <v/>
      </c>
      <c r="C549" s="63" t="str">
        <f>IF(E549="","",IF(AN549=Deviation!$E$2,COUNT($C$3:C548)+1))</f>
        <v/>
      </c>
      <c r="D549" s="7" t="str">
        <f>IF(E549&lt;&gt;"",SUBTOTAL(3,$E$4:E549),"")</f>
        <v/>
      </c>
      <c r="E549" s="16"/>
      <c r="F549" s="16"/>
      <c r="G549" s="16"/>
      <c r="H549" s="16"/>
      <c r="I549" s="16"/>
      <c r="J549" s="17"/>
      <c r="K549" s="20"/>
      <c r="L549" s="17"/>
      <c r="M549" s="16"/>
      <c r="N549" s="16"/>
      <c r="O549" s="7" t="str">
        <f t="shared" si="120"/>
        <v/>
      </c>
      <c r="P549" s="17"/>
      <c r="Q549" s="17"/>
      <c r="R549" s="8" t="str">
        <f t="shared" si="115"/>
        <v/>
      </c>
      <c r="S549" s="18">
        <v>0.1</v>
      </c>
      <c r="T549" s="8" t="str">
        <f t="shared" si="116"/>
        <v/>
      </c>
      <c r="U549" s="7" t="str">
        <f t="shared" si="117"/>
        <v/>
      </c>
      <c r="V549" s="19"/>
      <c r="W549" s="16"/>
      <c r="X549" s="16"/>
      <c r="Y549" s="16"/>
      <c r="Z549" s="7" t="str">
        <f t="shared" si="108"/>
        <v/>
      </c>
      <c r="AA549" s="20"/>
      <c r="AB549" s="7" t="str">
        <f>IF(AA549="","",DATEDIF(VLOOKUP(N549,List!CK:CL,2,0),VLOOKUP(AA549,List!CK:CL,2,0),$AB$2))</f>
        <v/>
      </c>
      <c r="AC549" s="16"/>
      <c r="AD549" s="16"/>
      <c r="AE549" s="17"/>
      <c r="AF549" s="9" t="str">
        <f t="shared" si="109"/>
        <v/>
      </c>
      <c r="AG549" s="16"/>
      <c r="AH549" s="9" t="str">
        <f t="shared" si="110"/>
        <v/>
      </c>
      <c r="AI549" s="9" t="str">
        <f t="shared" si="111"/>
        <v/>
      </c>
      <c r="AJ549" s="7" t="str">
        <f>IF(E549="","",VLOOKUP(E549,Cover!AF:AG,2,0))</f>
        <v/>
      </c>
      <c r="AK549" s="32" t="str">
        <f t="shared" si="118"/>
        <v/>
      </c>
      <c r="AL549" s="178" t="str">
        <f t="shared" si="119"/>
        <v/>
      </c>
      <c r="AM549" s="178" t="str">
        <f t="shared" si="113"/>
        <v/>
      </c>
      <c r="AN549" s="178" t="str">
        <f t="shared" si="114"/>
        <v/>
      </c>
    </row>
    <row r="550" spans="1:40">
      <c r="A550" s="1" t="str">
        <f t="shared" si="112"/>
        <v/>
      </c>
      <c r="B550" s="63" t="str">
        <f>IF(E550="","",IF(E550=Trend!$D$5,COUNT($B$3:B549)+1))</f>
        <v/>
      </c>
      <c r="C550" s="63" t="str">
        <f>IF(E550="","",IF(AN550=Deviation!$E$2,COUNT($C$3:C549)+1))</f>
        <v/>
      </c>
      <c r="D550" s="7" t="str">
        <f>IF(E550&lt;&gt;"",SUBTOTAL(3,$E$4:E550),"")</f>
        <v/>
      </c>
      <c r="E550" s="16"/>
      <c r="F550" s="16"/>
      <c r="G550" s="16"/>
      <c r="H550" s="16"/>
      <c r="I550" s="16"/>
      <c r="J550" s="17"/>
      <c r="K550" s="20"/>
      <c r="L550" s="17"/>
      <c r="M550" s="16"/>
      <c r="N550" s="16"/>
      <c r="O550" s="7" t="str">
        <f t="shared" si="120"/>
        <v/>
      </c>
      <c r="P550" s="17"/>
      <c r="Q550" s="17"/>
      <c r="R550" s="8" t="str">
        <f t="shared" si="115"/>
        <v/>
      </c>
      <c r="S550" s="18">
        <v>0.1</v>
      </c>
      <c r="T550" s="8" t="str">
        <f t="shared" si="116"/>
        <v/>
      </c>
      <c r="U550" s="7" t="str">
        <f t="shared" si="117"/>
        <v/>
      </c>
      <c r="V550" s="19"/>
      <c r="W550" s="16"/>
      <c r="X550" s="16"/>
      <c r="Y550" s="16"/>
      <c r="Z550" s="7" t="str">
        <f t="shared" si="108"/>
        <v/>
      </c>
      <c r="AA550" s="20"/>
      <c r="AB550" s="7" t="str">
        <f>IF(AA550="","",DATEDIF(VLOOKUP(N550,List!CK:CL,2,0),VLOOKUP(AA550,List!CK:CL,2,0),$AB$2))</f>
        <v/>
      </c>
      <c r="AC550" s="16"/>
      <c r="AD550" s="16"/>
      <c r="AE550" s="17"/>
      <c r="AF550" s="9" t="str">
        <f t="shared" si="109"/>
        <v/>
      </c>
      <c r="AG550" s="16"/>
      <c r="AH550" s="9" t="str">
        <f t="shared" si="110"/>
        <v/>
      </c>
      <c r="AI550" s="9" t="str">
        <f t="shared" si="111"/>
        <v/>
      </c>
      <c r="AJ550" s="7" t="str">
        <f>IF(E550="","",VLOOKUP(E550,Cover!AF:AG,2,0))</f>
        <v/>
      </c>
      <c r="AK550" s="32" t="str">
        <f t="shared" si="118"/>
        <v/>
      </c>
      <c r="AL550" s="178" t="str">
        <f t="shared" si="119"/>
        <v/>
      </c>
      <c r="AM550" s="178" t="str">
        <f t="shared" si="113"/>
        <v/>
      </c>
      <c r="AN550" s="178" t="str">
        <f t="shared" si="114"/>
        <v/>
      </c>
    </row>
    <row r="551" spans="1:40">
      <c r="A551" s="1" t="str">
        <f t="shared" si="112"/>
        <v/>
      </c>
      <c r="B551" s="63" t="str">
        <f>IF(E551="","",IF(E551=Trend!$D$5,COUNT($B$3:B550)+1))</f>
        <v/>
      </c>
      <c r="C551" s="63" t="str">
        <f>IF(E551="","",IF(AN551=Deviation!$E$2,COUNT($C$3:C550)+1))</f>
        <v/>
      </c>
      <c r="D551" s="7" t="str">
        <f>IF(E551&lt;&gt;"",SUBTOTAL(3,$E$4:E551),"")</f>
        <v/>
      </c>
      <c r="E551" s="16"/>
      <c r="F551" s="16"/>
      <c r="G551" s="16"/>
      <c r="H551" s="16"/>
      <c r="I551" s="16"/>
      <c r="J551" s="17"/>
      <c r="K551" s="20"/>
      <c r="L551" s="17"/>
      <c r="M551" s="16"/>
      <c r="N551" s="16"/>
      <c r="O551" s="7" t="str">
        <f t="shared" si="120"/>
        <v/>
      </c>
      <c r="P551" s="17"/>
      <c r="Q551" s="17"/>
      <c r="R551" s="8" t="str">
        <f t="shared" si="115"/>
        <v/>
      </c>
      <c r="S551" s="18">
        <v>0.1</v>
      </c>
      <c r="T551" s="8" t="str">
        <f t="shared" si="116"/>
        <v/>
      </c>
      <c r="U551" s="7" t="str">
        <f t="shared" si="117"/>
        <v/>
      </c>
      <c r="V551" s="19"/>
      <c r="W551" s="16"/>
      <c r="X551" s="16"/>
      <c r="Y551" s="16"/>
      <c r="Z551" s="7" t="str">
        <f t="shared" si="108"/>
        <v/>
      </c>
      <c r="AA551" s="20"/>
      <c r="AB551" s="7" t="str">
        <f>IF(AA551="","",DATEDIF(VLOOKUP(N551,List!CK:CL,2,0),VLOOKUP(AA551,List!CK:CL,2,0),$AB$2))</f>
        <v/>
      </c>
      <c r="AC551" s="16"/>
      <c r="AD551" s="16"/>
      <c r="AE551" s="17"/>
      <c r="AF551" s="9" t="str">
        <f t="shared" si="109"/>
        <v/>
      </c>
      <c r="AG551" s="16"/>
      <c r="AH551" s="9" t="str">
        <f t="shared" si="110"/>
        <v/>
      </c>
      <c r="AI551" s="9" t="str">
        <f t="shared" si="111"/>
        <v/>
      </c>
      <c r="AJ551" s="7" t="str">
        <f>IF(E551="","",VLOOKUP(E551,Cover!AF:AG,2,0))</f>
        <v/>
      </c>
      <c r="AK551" s="32" t="str">
        <f t="shared" si="118"/>
        <v/>
      </c>
      <c r="AL551" s="178" t="str">
        <f t="shared" si="119"/>
        <v/>
      </c>
      <c r="AM551" s="178" t="str">
        <f t="shared" si="113"/>
        <v/>
      </c>
      <c r="AN551" s="178" t="str">
        <f t="shared" si="114"/>
        <v/>
      </c>
    </row>
    <row r="552" spans="1:40">
      <c r="A552" s="1" t="str">
        <f t="shared" si="112"/>
        <v/>
      </c>
      <c r="B552" s="63" t="str">
        <f>IF(E552="","",IF(E552=Trend!$D$5,COUNT($B$3:B551)+1))</f>
        <v/>
      </c>
      <c r="C552" s="63" t="str">
        <f>IF(E552="","",IF(AN552=Deviation!$E$2,COUNT($C$3:C551)+1))</f>
        <v/>
      </c>
      <c r="D552" s="7" t="str">
        <f>IF(E552&lt;&gt;"",SUBTOTAL(3,$E$4:E552),"")</f>
        <v/>
      </c>
      <c r="E552" s="16"/>
      <c r="F552" s="16"/>
      <c r="G552" s="16"/>
      <c r="H552" s="16"/>
      <c r="I552" s="16"/>
      <c r="J552" s="17"/>
      <c r="K552" s="20"/>
      <c r="L552" s="17"/>
      <c r="M552" s="16"/>
      <c r="N552" s="16"/>
      <c r="O552" s="7" t="str">
        <f t="shared" si="120"/>
        <v/>
      </c>
      <c r="P552" s="17"/>
      <c r="Q552" s="17"/>
      <c r="R552" s="8" t="str">
        <f t="shared" si="115"/>
        <v/>
      </c>
      <c r="S552" s="18">
        <v>0.1</v>
      </c>
      <c r="T552" s="8" t="str">
        <f t="shared" si="116"/>
        <v/>
      </c>
      <c r="U552" s="7" t="str">
        <f t="shared" si="117"/>
        <v/>
      </c>
      <c r="V552" s="19"/>
      <c r="W552" s="16"/>
      <c r="X552" s="16"/>
      <c r="Y552" s="16"/>
      <c r="Z552" s="7" t="str">
        <f t="shared" si="108"/>
        <v/>
      </c>
      <c r="AA552" s="20"/>
      <c r="AB552" s="7" t="str">
        <f>IF(AA552="","",DATEDIF(VLOOKUP(N552,List!CK:CL,2,0),VLOOKUP(AA552,List!CK:CL,2,0),$AB$2))</f>
        <v/>
      </c>
      <c r="AC552" s="16"/>
      <c r="AD552" s="16"/>
      <c r="AE552" s="17"/>
      <c r="AF552" s="9" t="str">
        <f t="shared" si="109"/>
        <v/>
      </c>
      <c r="AG552" s="16"/>
      <c r="AH552" s="9" t="str">
        <f t="shared" si="110"/>
        <v/>
      </c>
      <c r="AI552" s="9" t="str">
        <f t="shared" si="111"/>
        <v/>
      </c>
      <c r="AJ552" s="7" t="str">
        <f>IF(E552="","",VLOOKUP(E552,Cover!AF:AG,2,0))</f>
        <v/>
      </c>
      <c r="AK552" s="32" t="str">
        <f t="shared" si="118"/>
        <v/>
      </c>
      <c r="AL552" s="178" t="str">
        <f t="shared" si="119"/>
        <v/>
      </c>
      <c r="AM552" s="178" t="str">
        <f t="shared" si="113"/>
        <v/>
      </c>
      <c r="AN552" s="178" t="str">
        <f t="shared" si="114"/>
        <v/>
      </c>
    </row>
    <row r="553" spans="1:40">
      <c r="A553" s="1" t="str">
        <f t="shared" si="112"/>
        <v/>
      </c>
      <c r="B553" s="63" t="str">
        <f>IF(E553="","",IF(E553=Trend!$D$5,COUNT($B$3:B552)+1))</f>
        <v/>
      </c>
      <c r="C553" s="63" t="str">
        <f>IF(E553="","",IF(AN553=Deviation!$E$2,COUNT($C$3:C552)+1))</f>
        <v/>
      </c>
      <c r="D553" s="7" t="str">
        <f>IF(E553&lt;&gt;"",SUBTOTAL(3,$E$4:E553),"")</f>
        <v/>
      </c>
      <c r="E553" s="16"/>
      <c r="F553" s="16"/>
      <c r="G553" s="16"/>
      <c r="H553" s="16"/>
      <c r="I553" s="16"/>
      <c r="J553" s="17"/>
      <c r="K553" s="20"/>
      <c r="L553" s="17"/>
      <c r="M553" s="16"/>
      <c r="N553" s="16"/>
      <c r="O553" s="7" t="str">
        <f t="shared" si="120"/>
        <v/>
      </c>
      <c r="P553" s="17"/>
      <c r="Q553" s="17"/>
      <c r="R553" s="8" t="str">
        <f t="shared" si="115"/>
        <v/>
      </c>
      <c r="S553" s="18">
        <v>0.1</v>
      </c>
      <c r="T553" s="8" t="str">
        <f t="shared" si="116"/>
        <v/>
      </c>
      <c r="U553" s="7" t="str">
        <f t="shared" si="117"/>
        <v/>
      </c>
      <c r="V553" s="19"/>
      <c r="W553" s="16"/>
      <c r="X553" s="16"/>
      <c r="Y553" s="16"/>
      <c r="Z553" s="7" t="str">
        <f t="shared" si="108"/>
        <v/>
      </c>
      <c r="AA553" s="20"/>
      <c r="AB553" s="7" t="str">
        <f>IF(AA553="","",DATEDIF(VLOOKUP(N553,List!CK:CL,2,0),VLOOKUP(AA553,List!CK:CL,2,0),$AB$2))</f>
        <v/>
      </c>
      <c r="AC553" s="16"/>
      <c r="AD553" s="16"/>
      <c r="AE553" s="17"/>
      <c r="AF553" s="9" t="str">
        <f t="shared" si="109"/>
        <v/>
      </c>
      <c r="AG553" s="16"/>
      <c r="AH553" s="9" t="str">
        <f t="shared" si="110"/>
        <v/>
      </c>
      <c r="AI553" s="9" t="str">
        <f t="shared" si="111"/>
        <v/>
      </c>
      <c r="AJ553" s="7" t="str">
        <f>IF(E553="","",VLOOKUP(E553,Cover!AF:AG,2,0))</f>
        <v/>
      </c>
      <c r="AK553" s="32" t="str">
        <f t="shared" si="118"/>
        <v/>
      </c>
      <c r="AL553" s="178" t="str">
        <f t="shared" si="119"/>
        <v/>
      </c>
      <c r="AM553" s="178" t="str">
        <f t="shared" si="113"/>
        <v/>
      </c>
      <c r="AN553" s="178" t="str">
        <f t="shared" si="114"/>
        <v/>
      </c>
    </row>
    <row r="554" spans="1:40">
      <c r="A554" s="1" t="str">
        <f t="shared" si="112"/>
        <v/>
      </c>
      <c r="B554" s="63" t="str">
        <f>IF(E554="","",IF(E554=Trend!$D$5,COUNT($B$3:B553)+1))</f>
        <v/>
      </c>
      <c r="C554" s="63" t="str">
        <f>IF(E554="","",IF(AN554=Deviation!$E$2,COUNT($C$3:C553)+1))</f>
        <v/>
      </c>
      <c r="D554" s="7" t="str">
        <f>IF(E554&lt;&gt;"",SUBTOTAL(3,$E$4:E554),"")</f>
        <v/>
      </c>
      <c r="E554" s="16"/>
      <c r="F554" s="16"/>
      <c r="G554" s="16"/>
      <c r="H554" s="16"/>
      <c r="I554" s="16"/>
      <c r="J554" s="17"/>
      <c r="K554" s="20"/>
      <c r="L554" s="17"/>
      <c r="M554" s="16"/>
      <c r="N554" s="16"/>
      <c r="O554" s="7" t="str">
        <f t="shared" si="120"/>
        <v/>
      </c>
      <c r="P554" s="17"/>
      <c r="Q554" s="17"/>
      <c r="R554" s="8" t="str">
        <f t="shared" si="115"/>
        <v/>
      </c>
      <c r="S554" s="18">
        <v>0.1</v>
      </c>
      <c r="T554" s="8" t="str">
        <f t="shared" si="116"/>
        <v/>
      </c>
      <c r="U554" s="7" t="str">
        <f t="shared" si="117"/>
        <v/>
      </c>
      <c r="V554" s="19"/>
      <c r="W554" s="16"/>
      <c r="X554" s="16"/>
      <c r="Y554" s="16"/>
      <c r="Z554" s="7" t="str">
        <f t="shared" si="108"/>
        <v/>
      </c>
      <c r="AA554" s="20"/>
      <c r="AB554" s="7" t="str">
        <f>IF(AA554="","",DATEDIF(VLOOKUP(N554,List!CK:CL,2,0),VLOOKUP(AA554,List!CK:CL,2,0),$AB$2))</f>
        <v/>
      </c>
      <c r="AC554" s="16"/>
      <c r="AD554" s="16"/>
      <c r="AE554" s="17"/>
      <c r="AF554" s="9" t="str">
        <f t="shared" si="109"/>
        <v/>
      </c>
      <c r="AG554" s="16"/>
      <c r="AH554" s="9" t="str">
        <f t="shared" si="110"/>
        <v/>
      </c>
      <c r="AI554" s="9" t="str">
        <f t="shared" si="111"/>
        <v/>
      </c>
      <c r="AJ554" s="7" t="str">
        <f>IF(E554="","",VLOOKUP(E554,Cover!AF:AG,2,0))</f>
        <v/>
      </c>
      <c r="AK554" s="32" t="str">
        <f t="shared" si="118"/>
        <v/>
      </c>
      <c r="AL554" s="178" t="str">
        <f t="shared" si="119"/>
        <v/>
      </c>
      <c r="AM554" s="178" t="str">
        <f t="shared" si="113"/>
        <v/>
      </c>
      <c r="AN554" s="178" t="str">
        <f t="shared" si="114"/>
        <v/>
      </c>
    </row>
    <row r="555" spans="1:40">
      <c r="A555" s="1" t="str">
        <f t="shared" si="112"/>
        <v/>
      </c>
      <c r="B555" s="63" t="str">
        <f>IF(E555="","",IF(E555=Trend!$D$5,COUNT($B$3:B554)+1))</f>
        <v/>
      </c>
      <c r="C555" s="63" t="str">
        <f>IF(E555="","",IF(AN555=Deviation!$E$2,COUNT($C$3:C554)+1))</f>
        <v/>
      </c>
      <c r="D555" s="7" t="str">
        <f>IF(E555&lt;&gt;"",SUBTOTAL(3,$E$4:E555),"")</f>
        <v/>
      </c>
      <c r="E555" s="16"/>
      <c r="F555" s="16"/>
      <c r="G555" s="16"/>
      <c r="H555" s="16"/>
      <c r="I555" s="16"/>
      <c r="J555" s="17"/>
      <c r="K555" s="20"/>
      <c r="L555" s="17"/>
      <c r="M555" s="16"/>
      <c r="N555" s="16"/>
      <c r="O555" s="7" t="str">
        <f t="shared" si="120"/>
        <v/>
      </c>
      <c r="P555" s="17"/>
      <c r="Q555" s="17"/>
      <c r="R555" s="8" t="str">
        <f t="shared" si="115"/>
        <v/>
      </c>
      <c r="S555" s="18">
        <v>0.1</v>
      </c>
      <c r="T555" s="8" t="str">
        <f t="shared" si="116"/>
        <v/>
      </c>
      <c r="U555" s="7" t="str">
        <f t="shared" si="117"/>
        <v/>
      </c>
      <c r="V555" s="19"/>
      <c r="W555" s="16"/>
      <c r="X555" s="16"/>
      <c r="Y555" s="16"/>
      <c r="Z555" s="7" t="str">
        <f t="shared" si="108"/>
        <v/>
      </c>
      <c r="AA555" s="20"/>
      <c r="AB555" s="7" t="str">
        <f>IF(AA555="","",DATEDIF(VLOOKUP(N555,List!CK:CL,2,0),VLOOKUP(AA555,List!CK:CL,2,0),$AB$2))</f>
        <v/>
      </c>
      <c r="AC555" s="16"/>
      <c r="AD555" s="16"/>
      <c r="AE555" s="17"/>
      <c r="AF555" s="9" t="str">
        <f t="shared" si="109"/>
        <v/>
      </c>
      <c r="AG555" s="16"/>
      <c r="AH555" s="9" t="str">
        <f t="shared" si="110"/>
        <v/>
      </c>
      <c r="AI555" s="9" t="str">
        <f t="shared" si="111"/>
        <v/>
      </c>
      <c r="AJ555" s="7" t="str">
        <f>IF(E555="","",VLOOKUP(E555,Cover!AF:AG,2,0))</f>
        <v/>
      </c>
      <c r="AK555" s="32" t="str">
        <f t="shared" si="118"/>
        <v/>
      </c>
      <c r="AL555" s="178" t="str">
        <f t="shared" si="119"/>
        <v/>
      </c>
      <c r="AM555" s="178" t="str">
        <f t="shared" si="113"/>
        <v/>
      </c>
      <c r="AN555" s="178" t="str">
        <f t="shared" si="114"/>
        <v/>
      </c>
    </row>
    <row r="556" spans="1:40">
      <c r="A556" s="1" t="str">
        <f t="shared" si="112"/>
        <v/>
      </c>
      <c r="B556" s="63" t="str">
        <f>IF(E556="","",IF(E556=Trend!$D$5,COUNT($B$3:B555)+1))</f>
        <v/>
      </c>
      <c r="C556" s="63" t="str">
        <f>IF(E556="","",IF(AN556=Deviation!$E$2,COUNT($C$3:C555)+1))</f>
        <v/>
      </c>
      <c r="D556" s="7" t="str">
        <f>IF(E556&lt;&gt;"",SUBTOTAL(3,$E$4:E556),"")</f>
        <v/>
      </c>
      <c r="E556" s="16"/>
      <c r="F556" s="16"/>
      <c r="G556" s="16"/>
      <c r="H556" s="16"/>
      <c r="I556" s="16"/>
      <c r="J556" s="17"/>
      <c r="K556" s="20"/>
      <c r="L556" s="17"/>
      <c r="M556" s="16"/>
      <c r="N556" s="16"/>
      <c r="O556" s="7" t="str">
        <f t="shared" si="120"/>
        <v/>
      </c>
      <c r="P556" s="17"/>
      <c r="Q556" s="17"/>
      <c r="R556" s="8" t="str">
        <f t="shared" si="115"/>
        <v/>
      </c>
      <c r="S556" s="18">
        <v>0.1</v>
      </c>
      <c r="T556" s="8" t="str">
        <f t="shared" si="116"/>
        <v/>
      </c>
      <c r="U556" s="7" t="str">
        <f t="shared" si="117"/>
        <v/>
      </c>
      <c r="V556" s="19"/>
      <c r="W556" s="16"/>
      <c r="X556" s="16"/>
      <c r="Y556" s="16"/>
      <c r="Z556" s="7" t="str">
        <f t="shared" si="108"/>
        <v/>
      </c>
      <c r="AA556" s="20"/>
      <c r="AB556" s="7" t="str">
        <f>IF(AA556="","",DATEDIF(VLOOKUP(N556,List!CK:CL,2,0),VLOOKUP(AA556,List!CK:CL,2,0),$AB$2))</f>
        <v/>
      </c>
      <c r="AC556" s="16"/>
      <c r="AD556" s="16"/>
      <c r="AE556" s="17"/>
      <c r="AF556" s="9" t="str">
        <f t="shared" si="109"/>
        <v/>
      </c>
      <c r="AG556" s="16"/>
      <c r="AH556" s="9" t="str">
        <f t="shared" si="110"/>
        <v/>
      </c>
      <c r="AI556" s="9" t="str">
        <f t="shared" si="111"/>
        <v/>
      </c>
      <c r="AJ556" s="7" t="str">
        <f>IF(E556="","",VLOOKUP(E556,Cover!AF:AG,2,0))</f>
        <v/>
      </c>
      <c r="AK556" s="32" t="str">
        <f t="shared" si="118"/>
        <v/>
      </c>
      <c r="AL556" s="178" t="str">
        <f t="shared" si="119"/>
        <v/>
      </c>
      <c r="AM556" s="178" t="str">
        <f t="shared" si="113"/>
        <v/>
      </c>
      <c r="AN556" s="178" t="str">
        <f t="shared" si="114"/>
        <v/>
      </c>
    </row>
    <row r="557" spans="1:40">
      <c r="A557" s="1" t="str">
        <f t="shared" si="112"/>
        <v/>
      </c>
      <c r="B557" s="63" t="str">
        <f>IF(E557="","",IF(E557=Trend!$D$5,COUNT($B$3:B556)+1))</f>
        <v/>
      </c>
      <c r="C557" s="63" t="str">
        <f>IF(E557="","",IF(AN557=Deviation!$E$2,COUNT($C$3:C556)+1))</f>
        <v/>
      </c>
      <c r="D557" s="7" t="str">
        <f>IF(E557&lt;&gt;"",SUBTOTAL(3,$E$4:E557),"")</f>
        <v/>
      </c>
      <c r="E557" s="16"/>
      <c r="F557" s="16"/>
      <c r="G557" s="16"/>
      <c r="H557" s="16"/>
      <c r="I557" s="16"/>
      <c r="J557" s="17"/>
      <c r="K557" s="20"/>
      <c r="L557" s="17"/>
      <c r="M557" s="16"/>
      <c r="N557" s="16"/>
      <c r="O557" s="7" t="str">
        <f t="shared" si="120"/>
        <v/>
      </c>
      <c r="P557" s="17"/>
      <c r="Q557" s="17"/>
      <c r="R557" s="8" t="str">
        <f t="shared" si="115"/>
        <v/>
      </c>
      <c r="S557" s="18">
        <v>0.1</v>
      </c>
      <c r="T557" s="8" t="str">
        <f t="shared" si="116"/>
        <v/>
      </c>
      <c r="U557" s="7" t="str">
        <f t="shared" si="117"/>
        <v/>
      </c>
      <c r="V557" s="19"/>
      <c r="W557" s="16"/>
      <c r="X557" s="16"/>
      <c r="Y557" s="16"/>
      <c r="Z557" s="7" t="str">
        <f t="shared" si="108"/>
        <v/>
      </c>
      <c r="AA557" s="20"/>
      <c r="AB557" s="7" t="str">
        <f>IF(AA557="","",DATEDIF(VLOOKUP(N557,List!CK:CL,2,0),VLOOKUP(AA557,List!CK:CL,2,0),$AB$2))</f>
        <v/>
      </c>
      <c r="AC557" s="16"/>
      <c r="AD557" s="16"/>
      <c r="AE557" s="17"/>
      <c r="AF557" s="9" t="str">
        <f t="shared" si="109"/>
        <v/>
      </c>
      <c r="AG557" s="16"/>
      <c r="AH557" s="9" t="str">
        <f t="shared" si="110"/>
        <v/>
      </c>
      <c r="AI557" s="9" t="str">
        <f t="shared" si="111"/>
        <v/>
      </c>
      <c r="AJ557" s="7" t="str">
        <f>IF(E557="","",VLOOKUP(E557,Cover!AF:AG,2,0))</f>
        <v/>
      </c>
      <c r="AK557" s="32" t="str">
        <f t="shared" si="118"/>
        <v/>
      </c>
      <c r="AL557" s="178" t="str">
        <f t="shared" si="119"/>
        <v/>
      </c>
      <c r="AM557" s="178" t="str">
        <f t="shared" si="113"/>
        <v/>
      </c>
      <c r="AN557" s="178" t="str">
        <f t="shared" si="114"/>
        <v/>
      </c>
    </row>
    <row r="558" spans="1:40">
      <c r="A558" s="1" t="str">
        <f t="shared" si="112"/>
        <v/>
      </c>
      <c r="B558" s="63" t="str">
        <f>IF(E558="","",IF(E558=Trend!$D$5,COUNT($B$3:B557)+1))</f>
        <v/>
      </c>
      <c r="C558" s="63" t="str">
        <f>IF(E558="","",IF(AN558=Deviation!$E$2,COUNT($C$3:C557)+1))</f>
        <v/>
      </c>
      <c r="D558" s="7" t="str">
        <f>IF(E558&lt;&gt;"",SUBTOTAL(3,$E$4:E558),"")</f>
        <v/>
      </c>
      <c r="E558" s="16"/>
      <c r="F558" s="16"/>
      <c r="G558" s="16"/>
      <c r="H558" s="16"/>
      <c r="I558" s="16"/>
      <c r="J558" s="17"/>
      <c r="K558" s="20"/>
      <c r="L558" s="17"/>
      <c r="M558" s="16"/>
      <c r="N558" s="16"/>
      <c r="O558" s="7" t="str">
        <f t="shared" si="120"/>
        <v/>
      </c>
      <c r="P558" s="17"/>
      <c r="Q558" s="17"/>
      <c r="R558" s="8" t="str">
        <f t="shared" si="115"/>
        <v/>
      </c>
      <c r="S558" s="18">
        <v>0.1</v>
      </c>
      <c r="T558" s="8" t="str">
        <f t="shared" si="116"/>
        <v/>
      </c>
      <c r="U558" s="7" t="str">
        <f t="shared" si="117"/>
        <v/>
      </c>
      <c r="V558" s="19"/>
      <c r="W558" s="16"/>
      <c r="X558" s="16"/>
      <c r="Y558" s="16"/>
      <c r="Z558" s="7" t="str">
        <f t="shared" si="108"/>
        <v/>
      </c>
      <c r="AA558" s="20"/>
      <c r="AB558" s="7" t="str">
        <f>IF(AA558="","",DATEDIF(VLOOKUP(N558,List!CK:CL,2,0),VLOOKUP(AA558,List!CK:CL,2,0),$AB$2))</f>
        <v/>
      </c>
      <c r="AC558" s="16"/>
      <c r="AD558" s="16"/>
      <c r="AE558" s="17"/>
      <c r="AF558" s="9" t="str">
        <f t="shared" si="109"/>
        <v/>
      </c>
      <c r="AG558" s="16"/>
      <c r="AH558" s="9" t="str">
        <f t="shared" si="110"/>
        <v/>
      </c>
      <c r="AI558" s="9" t="str">
        <f t="shared" si="111"/>
        <v/>
      </c>
      <c r="AJ558" s="7" t="str">
        <f>IF(E558="","",VLOOKUP(E558,Cover!AF:AG,2,0))</f>
        <v/>
      </c>
      <c r="AK558" s="32" t="str">
        <f t="shared" si="118"/>
        <v/>
      </c>
      <c r="AL558" s="178" t="str">
        <f t="shared" si="119"/>
        <v/>
      </c>
      <c r="AM558" s="178" t="str">
        <f t="shared" si="113"/>
        <v/>
      </c>
      <c r="AN558" s="178" t="str">
        <f t="shared" si="114"/>
        <v/>
      </c>
    </row>
    <row r="559" spans="1:40">
      <c r="A559" s="1" t="str">
        <f t="shared" si="112"/>
        <v/>
      </c>
      <c r="B559" s="63" t="str">
        <f>IF(E559="","",IF(E559=Trend!$D$5,COUNT($B$3:B558)+1))</f>
        <v/>
      </c>
      <c r="C559" s="63" t="str">
        <f>IF(E559="","",IF(AN559=Deviation!$E$2,COUNT($C$3:C558)+1))</f>
        <v/>
      </c>
      <c r="D559" s="7" t="str">
        <f>IF(E559&lt;&gt;"",SUBTOTAL(3,$E$4:E559),"")</f>
        <v/>
      </c>
      <c r="E559" s="16"/>
      <c r="F559" s="16"/>
      <c r="G559" s="16"/>
      <c r="H559" s="16"/>
      <c r="I559" s="16"/>
      <c r="J559" s="17"/>
      <c r="K559" s="20"/>
      <c r="L559" s="17"/>
      <c r="M559" s="16"/>
      <c r="N559" s="16"/>
      <c r="O559" s="7" t="str">
        <f t="shared" si="120"/>
        <v/>
      </c>
      <c r="P559" s="17"/>
      <c r="Q559" s="17"/>
      <c r="R559" s="8" t="str">
        <f t="shared" si="115"/>
        <v/>
      </c>
      <c r="S559" s="18">
        <v>0.1</v>
      </c>
      <c r="T559" s="8" t="str">
        <f t="shared" si="116"/>
        <v/>
      </c>
      <c r="U559" s="7" t="str">
        <f t="shared" si="117"/>
        <v/>
      </c>
      <c r="V559" s="19"/>
      <c r="W559" s="16"/>
      <c r="X559" s="16"/>
      <c r="Y559" s="16"/>
      <c r="Z559" s="7" t="str">
        <f t="shared" si="108"/>
        <v/>
      </c>
      <c r="AA559" s="20"/>
      <c r="AB559" s="7" t="str">
        <f>IF(AA559="","",DATEDIF(VLOOKUP(N559,List!CK:CL,2,0),VLOOKUP(AA559,List!CK:CL,2,0),$AB$2))</f>
        <v/>
      </c>
      <c r="AC559" s="16"/>
      <c r="AD559" s="16"/>
      <c r="AE559" s="17"/>
      <c r="AF559" s="9" t="str">
        <f t="shared" si="109"/>
        <v/>
      </c>
      <c r="AG559" s="16"/>
      <c r="AH559" s="9" t="str">
        <f t="shared" si="110"/>
        <v/>
      </c>
      <c r="AI559" s="9" t="str">
        <f t="shared" si="111"/>
        <v/>
      </c>
      <c r="AJ559" s="7" t="str">
        <f>IF(E559="","",VLOOKUP(E559,Cover!AF:AG,2,0))</f>
        <v/>
      </c>
      <c r="AK559" s="32" t="str">
        <f t="shared" si="118"/>
        <v/>
      </c>
      <c r="AL559" s="178" t="str">
        <f t="shared" si="119"/>
        <v/>
      </c>
      <c r="AM559" s="178" t="str">
        <f t="shared" si="113"/>
        <v/>
      </c>
      <c r="AN559" s="178" t="str">
        <f t="shared" si="114"/>
        <v/>
      </c>
    </row>
    <row r="560" spans="1:40">
      <c r="A560" s="1" t="str">
        <f t="shared" si="112"/>
        <v/>
      </c>
      <c r="B560" s="63" t="str">
        <f>IF(E560="","",IF(E560=Trend!$D$5,COUNT($B$3:B559)+1))</f>
        <v/>
      </c>
      <c r="C560" s="63" t="str">
        <f>IF(E560="","",IF(AN560=Deviation!$E$2,COUNT($C$3:C559)+1))</f>
        <v/>
      </c>
      <c r="D560" s="7" t="str">
        <f>IF(E560&lt;&gt;"",SUBTOTAL(3,$E$4:E560),"")</f>
        <v/>
      </c>
      <c r="E560" s="16"/>
      <c r="F560" s="16"/>
      <c r="G560" s="16"/>
      <c r="H560" s="16"/>
      <c r="I560" s="16"/>
      <c r="J560" s="17"/>
      <c r="K560" s="20"/>
      <c r="L560" s="17"/>
      <c r="M560" s="16"/>
      <c r="N560" s="16"/>
      <c r="O560" s="7" t="str">
        <f t="shared" si="120"/>
        <v/>
      </c>
      <c r="P560" s="17"/>
      <c r="Q560" s="17"/>
      <c r="R560" s="8" t="str">
        <f t="shared" si="115"/>
        <v/>
      </c>
      <c r="S560" s="18">
        <v>0.1</v>
      </c>
      <c r="T560" s="8" t="str">
        <f t="shared" si="116"/>
        <v/>
      </c>
      <c r="U560" s="7" t="str">
        <f t="shared" si="117"/>
        <v/>
      </c>
      <c r="V560" s="19"/>
      <c r="W560" s="16"/>
      <c r="X560" s="16"/>
      <c r="Y560" s="16"/>
      <c r="Z560" s="7" t="str">
        <f t="shared" si="108"/>
        <v/>
      </c>
      <c r="AA560" s="20"/>
      <c r="AB560" s="7" t="str">
        <f>IF(AA560="","",DATEDIF(VLOOKUP(N560,List!CK:CL,2,0),VLOOKUP(AA560,List!CK:CL,2,0),$AB$2))</f>
        <v/>
      </c>
      <c r="AC560" s="16"/>
      <c r="AD560" s="16"/>
      <c r="AE560" s="17"/>
      <c r="AF560" s="9" t="str">
        <f t="shared" si="109"/>
        <v/>
      </c>
      <c r="AG560" s="16"/>
      <c r="AH560" s="9" t="str">
        <f t="shared" si="110"/>
        <v/>
      </c>
      <c r="AI560" s="9" t="str">
        <f t="shared" si="111"/>
        <v/>
      </c>
      <c r="AJ560" s="7" t="str">
        <f>IF(E560="","",VLOOKUP(E560,Cover!AF:AG,2,0))</f>
        <v/>
      </c>
      <c r="AK560" s="32" t="str">
        <f t="shared" si="118"/>
        <v/>
      </c>
      <c r="AL560" s="178" t="str">
        <f t="shared" si="119"/>
        <v/>
      </c>
      <c r="AM560" s="178" t="str">
        <f t="shared" si="113"/>
        <v/>
      </c>
      <c r="AN560" s="178" t="str">
        <f t="shared" si="114"/>
        <v/>
      </c>
    </row>
    <row r="561" spans="1:40">
      <c r="A561" s="1" t="str">
        <f t="shared" si="112"/>
        <v/>
      </c>
      <c r="B561" s="63" t="str">
        <f>IF(E561="","",IF(E561=Trend!$D$5,COUNT($B$3:B560)+1))</f>
        <v/>
      </c>
      <c r="C561" s="63" t="str">
        <f>IF(E561="","",IF(AN561=Deviation!$E$2,COUNT($C$3:C560)+1))</f>
        <v/>
      </c>
      <c r="D561" s="7" t="str">
        <f>IF(E561&lt;&gt;"",SUBTOTAL(3,$E$4:E561),"")</f>
        <v/>
      </c>
      <c r="E561" s="16"/>
      <c r="F561" s="16"/>
      <c r="G561" s="16"/>
      <c r="H561" s="16"/>
      <c r="I561" s="16"/>
      <c r="J561" s="17"/>
      <c r="K561" s="20"/>
      <c r="L561" s="17"/>
      <c r="M561" s="16"/>
      <c r="N561" s="16"/>
      <c r="O561" s="7" t="str">
        <f t="shared" si="120"/>
        <v/>
      </c>
      <c r="P561" s="17"/>
      <c r="Q561" s="17"/>
      <c r="R561" s="8" t="str">
        <f t="shared" si="115"/>
        <v/>
      </c>
      <c r="S561" s="18">
        <v>0.1</v>
      </c>
      <c r="T561" s="8" t="str">
        <f t="shared" si="116"/>
        <v/>
      </c>
      <c r="U561" s="7" t="str">
        <f t="shared" si="117"/>
        <v/>
      </c>
      <c r="V561" s="19"/>
      <c r="W561" s="16"/>
      <c r="X561" s="16"/>
      <c r="Y561" s="16"/>
      <c r="Z561" s="7" t="str">
        <f t="shared" si="108"/>
        <v/>
      </c>
      <c r="AA561" s="20"/>
      <c r="AB561" s="7" t="str">
        <f>IF(AA561="","",DATEDIF(VLOOKUP(N561,List!CK:CL,2,0),VLOOKUP(AA561,List!CK:CL,2,0),$AB$2))</f>
        <v/>
      </c>
      <c r="AC561" s="16"/>
      <c r="AD561" s="16"/>
      <c r="AE561" s="17"/>
      <c r="AF561" s="9" t="str">
        <f t="shared" si="109"/>
        <v/>
      </c>
      <c r="AG561" s="16"/>
      <c r="AH561" s="9" t="str">
        <f t="shared" si="110"/>
        <v/>
      </c>
      <c r="AI561" s="9" t="str">
        <f t="shared" si="111"/>
        <v/>
      </c>
      <c r="AJ561" s="7" t="str">
        <f>IF(E561="","",VLOOKUP(E561,Cover!AF:AG,2,0))</f>
        <v/>
      </c>
      <c r="AK561" s="32" t="str">
        <f t="shared" si="118"/>
        <v/>
      </c>
      <c r="AL561" s="178" t="str">
        <f t="shared" si="119"/>
        <v/>
      </c>
      <c r="AM561" s="178" t="str">
        <f t="shared" si="113"/>
        <v/>
      </c>
      <c r="AN561" s="178" t="str">
        <f t="shared" si="114"/>
        <v/>
      </c>
    </row>
    <row r="562" spans="1:40">
      <c r="A562" s="1" t="str">
        <f t="shared" si="112"/>
        <v/>
      </c>
      <c r="B562" s="63" t="str">
        <f>IF(E562="","",IF(E562=Trend!$D$5,COUNT($B$3:B561)+1))</f>
        <v/>
      </c>
      <c r="C562" s="63" t="str">
        <f>IF(E562="","",IF(AN562=Deviation!$E$2,COUNT($C$3:C561)+1))</f>
        <v/>
      </c>
      <c r="D562" s="7" t="str">
        <f>IF(E562&lt;&gt;"",SUBTOTAL(3,$E$4:E562),"")</f>
        <v/>
      </c>
      <c r="E562" s="16"/>
      <c r="F562" s="16"/>
      <c r="G562" s="16"/>
      <c r="H562" s="16"/>
      <c r="I562" s="16"/>
      <c r="J562" s="17"/>
      <c r="K562" s="20"/>
      <c r="L562" s="17"/>
      <c r="M562" s="16"/>
      <c r="N562" s="16"/>
      <c r="O562" s="7" t="str">
        <f t="shared" si="120"/>
        <v/>
      </c>
      <c r="P562" s="17"/>
      <c r="Q562" s="17"/>
      <c r="R562" s="8" t="str">
        <f t="shared" si="115"/>
        <v/>
      </c>
      <c r="S562" s="18">
        <v>0.1</v>
      </c>
      <c r="T562" s="8" t="str">
        <f t="shared" si="116"/>
        <v/>
      </c>
      <c r="U562" s="7" t="str">
        <f t="shared" si="117"/>
        <v/>
      </c>
      <c r="V562" s="19"/>
      <c r="W562" s="16"/>
      <c r="X562" s="16"/>
      <c r="Y562" s="16"/>
      <c r="Z562" s="7" t="str">
        <f t="shared" si="108"/>
        <v/>
      </c>
      <c r="AA562" s="20"/>
      <c r="AB562" s="7" t="str">
        <f>IF(AA562="","",DATEDIF(VLOOKUP(N562,List!CK:CL,2,0),VLOOKUP(AA562,List!CK:CL,2,0),$AB$2))</f>
        <v/>
      </c>
      <c r="AC562" s="16"/>
      <c r="AD562" s="16"/>
      <c r="AE562" s="17"/>
      <c r="AF562" s="9" t="str">
        <f t="shared" si="109"/>
        <v/>
      </c>
      <c r="AG562" s="16"/>
      <c r="AH562" s="9" t="str">
        <f t="shared" si="110"/>
        <v/>
      </c>
      <c r="AI562" s="9" t="str">
        <f t="shared" si="111"/>
        <v/>
      </c>
      <c r="AJ562" s="7" t="str">
        <f>IF(E562="","",VLOOKUP(E562,Cover!AF:AG,2,0))</f>
        <v/>
      </c>
      <c r="AK562" s="32" t="str">
        <f t="shared" si="118"/>
        <v/>
      </c>
      <c r="AL562" s="178" t="str">
        <f t="shared" si="119"/>
        <v/>
      </c>
      <c r="AM562" s="178" t="str">
        <f t="shared" si="113"/>
        <v/>
      </c>
      <c r="AN562" s="178" t="str">
        <f t="shared" si="114"/>
        <v/>
      </c>
    </row>
    <row r="563" spans="1:40">
      <c r="A563" s="1" t="str">
        <f t="shared" si="112"/>
        <v/>
      </c>
      <c r="B563" s="63" t="str">
        <f>IF(E563="","",IF(E563=Trend!$D$5,COUNT($B$3:B562)+1))</f>
        <v/>
      </c>
      <c r="C563" s="63" t="str">
        <f>IF(E563="","",IF(AN563=Deviation!$E$2,COUNT($C$3:C562)+1))</f>
        <v/>
      </c>
      <c r="D563" s="7" t="str">
        <f>IF(E563&lt;&gt;"",SUBTOTAL(3,$E$4:E563),"")</f>
        <v/>
      </c>
      <c r="E563" s="16"/>
      <c r="F563" s="16"/>
      <c r="G563" s="16"/>
      <c r="H563" s="16"/>
      <c r="I563" s="16"/>
      <c r="J563" s="17"/>
      <c r="K563" s="20"/>
      <c r="L563" s="17"/>
      <c r="M563" s="16"/>
      <c r="N563" s="16"/>
      <c r="O563" s="7" t="str">
        <f t="shared" si="120"/>
        <v/>
      </c>
      <c r="P563" s="17"/>
      <c r="Q563" s="17"/>
      <c r="R563" s="8" t="str">
        <f t="shared" si="115"/>
        <v/>
      </c>
      <c r="S563" s="18">
        <v>0.1</v>
      </c>
      <c r="T563" s="8" t="str">
        <f t="shared" si="116"/>
        <v/>
      </c>
      <c r="U563" s="7" t="str">
        <f t="shared" si="117"/>
        <v/>
      </c>
      <c r="V563" s="19"/>
      <c r="W563" s="16"/>
      <c r="X563" s="16"/>
      <c r="Y563" s="16"/>
      <c r="Z563" s="7" t="str">
        <f t="shared" si="108"/>
        <v/>
      </c>
      <c r="AA563" s="20"/>
      <c r="AB563" s="7" t="str">
        <f>IF(AA563="","",DATEDIF(VLOOKUP(N563,List!CK:CL,2,0),VLOOKUP(AA563,List!CK:CL,2,0),$AB$2))</f>
        <v/>
      </c>
      <c r="AC563" s="16"/>
      <c r="AD563" s="16"/>
      <c r="AE563" s="17"/>
      <c r="AF563" s="9" t="str">
        <f t="shared" si="109"/>
        <v/>
      </c>
      <c r="AG563" s="16"/>
      <c r="AH563" s="9" t="str">
        <f t="shared" si="110"/>
        <v/>
      </c>
      <c r="AI563" s="9" t="str">
        <f t="shared" si="111"/>
        <v/>
      </c>
      <c r="AJ563" s="7" t="str">
        <f>IF(E563="","",VLOOKUP(E563,Cover!AF:AG,2,0))</f>
        <v/>
      </c>
      <c r="AK563" s="32" t="str">
        <f t="shared" si="118"/>
        <v/>
      </c>
      <c r="AL563" s="178" t="str">
        <f t="shared" si="119"/>
        <v/>
      </c>
      <c r="AM563" s="178" t="str">
        <f t="shared" si="113"/>
        <v/>
      </c>
      <c r="AN563" s="178" t="str">
        <f t="shared" si="114"/>
        <v/>
      </c>
    </row>
    <row r="564" spans="1:40">
      <c r="A564" s="1" t="str">
        <f t="shared" si="112"/>
        <v/>
      </c>
      <c r="B564" s="63" t="str">
        <f>IF(E564="","",IF(E564=Trend!$D$5,COUNT($B$3:B563)+1))</f>
        <v/>
      </c>
      <c r="C564" s="63" t="str">
        <f>IF(E564="","",IF(AN564=Deviation!$E$2,COUNT($C$3:C563)+1))</f>
        <v/>
      </c>
      <c r="D564" s="7" t="str">
        <f>IF(E564&lt;&gt;"",SUBTOTAL(3,$E$4:E564),"")</f>
        <v/>
      </c>
      <c r="E564" s="16"/>
      <c r="F564" s="16"/>
      <c r="G564" s="16"/>
      <c r="H564" s="16"/>
      <c r="I564" s="16"/>
      <c r="J564" s="17"/>
      <c r="K564" s="20"/>
      <c r="L564" s="17"/>
      <c r="M564" s="16"/>
      <c r="N564" s="16"/>
      <c r="O564" s="7" t="str">
        <f t="shared" si="120"/>
        <v/>
      </c>
      <c r="P564" s="17"/>
      <c r="Q564" s="17"/>
      <c r="R564" s="8" t="str">
        <f t="shared" si="115"/>
        <v/>
      </c>
      <c r="S564" s="18">
        <v>0.1</v>
      </c>
      <c r="T564" s="8" t="str">
        <f t="shared" si="116"/>
        <v/>
      </c>
      <c r="U564" s="7" t="str">
        <f t="shared" si="117"/>
        <v/>
      </c>
      <c r="V564" s="19"/>
      <c r="W564" s="16"/>
      <c r="X564" s="16"/>
      <c r="Y564" s="16"/>
      <c r="Z564" s="7" t="str">
        <f t="shared" ref="Z564:Z627" si="121">IF(Q564="","","تسویه شد")</f>
        <v/>
      </c>
      <c r="AA564" s="20"/>
      <c r="AB564" s="7" t="str">
        <f>IF(AA564="","",DATEDIF(VLOOKUP(N564,List!CK:CL,2,0),VLOOKUP(AA564,List!CK:CL,2,0),$AB$2))</f>
        <v/>
      </c>
      <c r="AC564" s="16"/>
      <c r="AD564" s="16"/>
      <c r="AE564" s="17"/>
      <c r="AF564" s="9" t="str">
        <f t="shared" ref="AF564:AF627" si="122">IF(AE564="","",IF(AE564&gt;=L564,"100",(AE564/L564)*100))</f>
        <v/>
      </c>
      <c r="AG564" s="16"/>
      <c r="AH564" s="9" t="str">
        <f t="shared" ref="AH564:AH627" si="123">IF(E564="","",IF(AB564&lt;=AJ564,100,(AJ564/AB564)*100))</f>
        <v/>
      </c>
      <c r="AI564" s="9" t="str">
        <f t="shared" ref="AI564:AI627" si="124">IF(E564="","",AVERAGE(AF564:AH564))</f>
        <v/>
      </c>
      <c r="AJ564" s="7" t="str">
        <f>IF(E564="","",VLOOKUP(E564,Cover!AF:AG,2,0))</f>
        <v/>
      </c>
      <c r="AK564" s="32" t="str">
        <f t="shared" si="118"/>
        <v/>
      </c>
      <c r="AL564" s="178" t="str">
        <f t="shared" si="119"/>
        <v/>
      </c>
      <c r="AM564" s="178" t="str">
        <f t="shared" si="113"/>
        <v/>
      </c>
      <c r="AN564" s="178" t="str">
        <f t="shared" si="114"/>
        <v/>
      </c>
    </row>
    <row r="565" spans="1:40">
      <c r="A565" s="1" t="str">
        <f t="shared" si="112"/>
        <v/>
      </c>
      <c r="B565" s="63" t="str">
        <f>IF(E565="","",IF(E565=Trend!$D$5,COUNT($B$3:B564)+1))</f>
        <v/>
      </c>
      <c r="C565" s="63" t="str">
        <f>IF(E565="","",IF(AN565=Deviation!$E$2,COUNT($C$3:C564)+1))</f>
        <v/>
      </c>
      <c r="D565" s="7" t="str">
        <f>IF(E565&lt;&gt;"",SUBTOTAL(3,$E$4:E565),"")</f>
        <v/>
      </c>
      <c r="E565" s="16"/>
      <c r="F565" s="16"/>
      <c r="G565" s="16"/>
      <c r="H565" s="16"/>
      <c r="I565" s="16"/>
      <c r="J565" s="17"/>
      <c r="K565" s="20"/>
      <c r="L565" s="17"/>
      <c r="M565" s="16"/>
      <c r="N565" s="16"/>
      <c r="O565" s="7" t="str">
        <f t="shared" si="120"/>
        <v/>
      </c>
      <c r="P565" s="17"/>
      <c r="Q565" s="17"/>
      <c r="R565" s="8" t="str">
        <f t="shared" si="115"/>
        <v/>
      </c>
      <c r="S565" s="18">
        <v>0.1</v>
      </c>
      <c r="T565" s="8" t="str">
        <f t="shared" si="116"/>
        <v/>
      </c>
      <c r="U565" s="7" t="str">
        <f t="shared" si="117"/>
        <v/>
      </c>
      <c r="V565" s="19"/>
      <c r="W565" s="16"/>
      <c r="X565" s="16"/>
      <c r="Y565" s="16"/>
      <c r="Z565" s="7" t="str">
        <f t="shared" si="121"/>
        <v/>
      </c>
      <c r="AA565" s="20"/>
      <c r="AB565" s="7" t="str">
        <f>IF(AA565="","",DATEDIF(VLOOKUP(N565,List!CK:CL,2,0),VLOOKUP(AA565,List!CK:CL,2,0),$AB$2))</f>
        <v/>
      </c>
      <c r="AC565" s="16"/>
      <c r="AD565" s="16"/>
      <c r="AE565" s="17"/>
      <c r="AF565" s="9" t="str">
        <f t="shared" si="122"/>
        <v/>
      </c>
      <c r="AG565" s="16"/>
      <c r="AH565" s="9" t="str">
        <f t="shared" si="123"/>
        <v/>
      </c>
      <c r="AI565" s="9" t="str">
        <f t="shared" si="124"/>
        <v/>
      </c>
      <c r="AJ565" s="7" t="str">
        <f>IF(E565="","",VLOOKUP(E565,Cover!AF:AG,2,0))</f>
        <v/>
      </c>
      <c r="AK565" s="32" t="str">
        <f t="shared" si="118"/>
        <v/>
      </c>
      <c r="AL565" s="178" t="str">
        <f t="shared" si="119"/>
        <v/>
      </c>
      <c r="AM565" s="178" t="str">
        <f t="shared" si="113"/>
        <v/>
      </c>
      <c r="AN565" s="178" t="str">
        <f t="shared" si="114"/>
        <v/>
      </c>
    </row>
    <row r="566" spans="1:40">
      <c r="A566" s="1" t="str">
        <f t="shared" si="112"/>
        <v/>
      </c>
      <c r="B566" s="63" t="str">
        <f>IF(E566="","",IF(E566=Trend!$D$5,COUNT($B$3:B565)+1))</f>
        <v/>
      </c>
      <c r="C566" s="63" t="str">
        <f>IF(E566="","",IF(AN566=Deviation!$E$2,COUNT($C$3:C565)+1))</f>
        <v/>
      </c>
      <c r="D566" s="7" t="str">
        <f>IF(E566&lt;&gt;"",SUBTOTAL(3,$E$4:E566),"")</f>
        <v/>
      </c>
      <c r="E566" s="16"/>
      <c r="F566" s="16"/>
      <c r="G566" s="16"/>
      <c r="H566" s="16"/>
      <c r="I566" s="16"/>
      <c r="J566" s="17"/>
      <c r="K566" s="20"/>
      <c r="L566" s="17"/>
      <c r="M566" s="16"/>
      <c r="N566" s="16"/>
      <c r="O566" s="7" t="str">
        <f t="shared" si="120"/>
        <v/>
      </c>
      <c r="P566" s="17"/>
      <c r="Q566" s="17"/>
      <c r="R566" s="8" t="str">
        <f t="shared" si="115"/>
        <v/>
      </c>
      <c r="S566" s="18">
        <v>0.1</v>
      </c>
      <c r="T566" s="8" t="str">
        <f t="shared" si="116"/>
        <v/>
      </c>
      <c r="U566" s="7" t="str">
        <f t="shared" si="117"/>
        <v/>
      </c>
      <c r="V566" s="19"/>
      <c r="W566" s="16"/>
      <c r="X566" s="16"/>
      <c r="Y566" s="16"/>
      <c r="Z566" s="7" t="str">
        <f t="shared" si="121"/>
        <v/>
      </c>
      <c r="AA566" s="20"/>
      <c r="AB566" s="7" t="str">
        <f>IF(AA566="","",DATEDIF(VLOOKUP(N566,List!CK:CL,2,0),VLOOKUP(AA566,List!CK:CL,2,0),$AB$2))</f>
        <v/>
      </c>
      <c r="AC566" s="16"/>
      <c r="AD566" s="16"/>
      <c r="AE566" s="17"/>
      <c r="AF566" s="9" t="str">
        <f t="shared" si="122"/>
        <v/>
      </c>
      <c r="AG566" s="16"/>
      <c r="AH566" s="9" t="str">
        <f t="shared" si="123"/>
        <v/>
      </c>
      <c r="AI566" s="9" t="str">
        <f t="shared" si="124"/>
        <v/>
      </c>
      <c r="AJ566" s="7" t="str">
        <f>IF(E566="","",VLOOKUP(E566,Cover!AF:AG,2,0))</f>
        <v/>
      </c>
      <c r="AK566" s="32" t="str">
        <f t="shared" si="118"/>
        <v/>
      </c>
      <c r="AL566" s="178" t="str">
        <f t="shared" si="119"/>
        <v/>
      </c>
      <c r="AM566" s="178" t="str">
        <f t="shared" si="113"/>
        <v/>
      </c>
      <c r="AN566" s="178" t="str">
        <f t="shared" si="114"/>
        <v/>
      </c>
    </row>
    <row r="567" spans="1:40">
      <c r="A567" s="1" t="str">
        <f t="shared" si="112"/>
        <v/>
      </c>
      <c r="B567" s="63" t="str">
        <f>IF(E567="","",IF(E567=Trend!$D$5,COUNT($B$3:B566)+1))</f>
        <v/>
      </c>
      <c r="C567" s="63" t="str">
        <f>IF(E567="","",IF(AN567=Deviation!$E$2,COUNT($C$3:C566)+1))</f>
        <v/>
      </c>
      <c r="D567" s="7" t="str">
        <f>IF(E567&lt;&gt;"",SUBTOTAL(3,$E$4:E567),"")</f>
        <v/>
      </c>
      <c r="E567" s="16"/>
      <c r="F567" s="16"/>
      <c r="G567" s="16"/>
      <c r="H567" s="16"/>
      <c r="I567" s="16"/>
      <c r="J567" s="17"/>
      <c r="K567" s="20"/>
      <c r="L567" s="17"/>
      <c r="M567" s="16"/>
      <c r="N567" s="16"/>
      <c r="O567" s="7" t="str">
        <f t="shared" si="120"/>
        <v/>
      </c>
      <c r="P567" s="17"/>
      <c r="Q567" s="17"/>
      <c r="R567" s="8" t="str">
        <f t="shared" si="115"/>
        <v/>
      </c>
      <c r="S567" s="18">
        <v>0.1</v>
      </c>
      <c r="T567" s="8" t="str">
        <f t="shared" si="116"/>
        <v/>
      </c>
      <c r="U567" s="7" t="str">
        <f t="shared" si="117"/>
        <v/>
      </c>
      <c r="V567" s="19"/>
      <c r="W567" s="16"/>
      <c r="X567" s="16"/>
      <c r="Y567" s="16"/>
      <c r="Z567" s="7" t="str">
        <f t="shared" si="121"/>
        <v/>
      </c>
      <c r="AA567" s="20"/>
      <c r="AB567" s="7" t="str">
        <f>IF(AA567="","",DATEDIF(VLOOKUP(N567,List!CK:CL,2,0),VLOOKUP(AA567,List!CK:CL,2,0),$AB$2))</f>
        <v/>
      </c>
      <c r="AC567" s="16"/>
      <c r="AD567" s="16"/>
      <c r="AE567" s="17"/>
      <c r="AF567" s="9" t="str">
        <f t="shared" si="122"/>
        <v/>
      </c>
      <c r="AG567" s="16"/>
      <c r="AH567" s="9" t="str">
        <f t="shared" si="123"/>
        <v/>
      </c>
      <c r="AI567" s="9" t="str">
        <f t="shared" si="124"/>
        <v/>
      </c>
      <c r="AJ567" s="7" t="str">
        <f>IF(E567="","",VLOOKUP(E567,Cover!AF:AG,2,0))</f>
        <v/>
      </c>
      <c r="AK567" s="32" t="str">
        <f t="shared" si="118"/>
        <v/>
      </c>
      <c r="AL567" s="178" t="str">
        <f t="shared" si="119"/>
        <v/>
      </c>
      <c r="AM567" s="178" t="str">
        <f t="shared" si="113"/>
        <v/>
      </c>
      <c r="AN567" s="178" t="str">
        <f t="shared" si="114"/>
        <v/>
      </c>
    </row>
    <row r="568" spans="1:40">
      <c r="A568" s="1" t="str">
        <f t="shared" si="112"/>
        <v/>
      </c>
      <c r="B568" s="63" t="str">
        <f>IF(E568="","",IF(E568=Trend!$D$5,COUNT($B$3:B567)+1))</f>
        <v/>
      </c>
      <c r="C568" s="63" t="str">
        <f>IF(E568="","",IF(AN568=Deviation!$E$2,COUNT($C$3:C567)+1))</f>
        <v/>
      </c>
      <c r="D568" s="7" t="str">
        <f>IF(E568&lt;&gt;"",SUBTOTAL(3,$E$4:E568),"")</f>
        <v/>
      </c>
      <c r="E568" s="16"/>
      <c r="F568" s="16"/>
      <c r="G568" s="16"/>
      <c r="H568" s="16"/>
      <c r="I568" s="16"/>
      <c r="J568" s="17"/>
      <c r="K568" s="20"/>
      <c r="L568" s="17"/>
      <c r="M568" s="16"/>
      <c r="N568" s="16"/>
      <c r="O568" s="7" t="str">
        <f t="shared" si="120"/>
        <v/>
      </c>
      <c r="P568" s="17"/>
      <c r="Q568" s="17"/>
      <c r="R568" s="8" t="str">
        <f t="shared" si="115"/>
        <v/>
      </c>
      <c r="S568" s="18">
        <v>0.1</v>
      </c>
      <c r="T568" s="8" t="str">
        <f t="shared" si="116"/>
        <v/>
      </c>
      <c r="U568" s="7" t="str">
        <f t="shared" si="117"/>
        <v/>
      </c>
      <c r="V568" s="19"/>
      <c r="W568" s="16"/>
      <c r="X568" s="16"/>
      <c r="Y568" s="16"/>
      <c r="Z568" s="7" t="str">
        <f t="shared" si="121"/>
        <v/>
      </c>
      <c r="AA568" s="20"/>
      <c r="AB568" s="7" t="str">
        <f>IF(AA568="","",DATEDIF(VLOOKUP(N568,List!CK:CL,2,0),VLOOKUP(AA568,List!CK:CL,2,0),$AB$2))</f>
        <v/>
      </c>
      <c r="AC568" s="16"/>
      <c r="AD568" s="16"/>
      <c r="AE568" s="17"/>
      <c r="AF568" s="9" t="str">
        <f t="shared" si="122"/>
        <v/>
      </c>
      <c r="AG568" s="16"/>
      <c r="AH568" s="9" t="str">
        <f t="shared" si="123"/>
        <v/>
      </c>
      <c r="AI568" s="9" t="str">
        <f t="shared" si="124"/>
        <v/>
      </c>
      <c r="AJ568" s="7" t="str">
        <f>IF(E568="","",VLOOKUP(E568,Cover!AF:AG,2,0))</f>
        <v/>
      </c>
      <c r="AK568" s="32" t="str">
        <f t="shared" si="118"/>
        <v/>
      </c>
      <c r="AL568" s="178" t="str">
        <f t="shared" si="119"/>
        <v/>
      </c>
      <c r="AM568" s="178" t="str">
        <f t="shared" si="113"/>
        <v/>
      </c>
      <c r="AN568" s="178" t="str">
        <f t="shared" si="114"/>
        <v/>
      </c>
    </row>
    <row r="569" spans="1:40">
      <c r="A569" s="1" t="str">
        <f t="shared" ref="A569:A632" si="125">IF(E569="","",IF($F$2=V569,V569,""))</f>
        <v/>
      </c>
      <c r="B569" s="63" t="str">
        <f>IF(E569="","",IF(E569=Trend!$D$5,COUNT($B$3:B568)+1))</f>
        <v/>
      </c>
      <c r="C569" s="63" t="str">
        <f>IF(E569="","",IF(AN569=Deviation!$E$2,COUNT($C$3:C568)+1))</f>
        <v/>
      </c>
      <c r="D569" s="7" t="str">
        <f>IF(E569&lt;&gt;"",SUBTOTAL(3,$E$4:E569),"")</f>
        <v/>
      </c>
      <c r="E569" s="16"/>
      <c r="F569" s="16"/>
      <c r="G569" s="16"/>
      <c r="H569" s="16"/>
      <c r="I569" s="16"/>
      <c r="J569" s="17"/>
      <c r="K569" s="20"/>
      <c r="L569" s="17"/>
      <c r="M569" s="16"/>
      <c r="N569" s="16"/>
      <c r="O569" s="7" t="str">
        <f t="shared" si="120"/>
        <v/>
      </c>
      <c r="P569" s="17"/>
      <c r="Q569" s="17"/>
      <c r="R569" s="8" t="str">
        <f t="shared" si="115"/>
        <v/>
      </c>
      <c r="S569" s="18">
        <v>0.1</v>
      </c>
      <c r="T569" s="8" t="str">
        <f t="shared" si="116"/>
        <v/>
      </c>
      <c r="U569" s="7" t="str">
        <f t="shared" si="117"/>
        <v/>
      </c>
      <c r="V569" s="19"/>
      <c r="W569" s="16"/>
      <c r="X569" s="16"/>
      <c r="Y569" s="16"/>
      <c r="Z569" s="7" t="str">
        <f t="shared" si="121"/>
        <v/>
      </c>
      <c r="AA569" s="20"/>
      <c r="AB569" s="7" t="str">
        <f>IF(AA569="","",DATEDIF(VLOOKUP(N569,List!CK:CL,2,0),VLOOKUP(AA569,List!CK:CL,2,0),$AB$2))</f>
        <v/>
      </c>
      <c r="AC569" s="16"/>
      <c r="AD569" s="16"/>
      <c r="AE569" s="17"/>
      <c r="AF569" s="9" t="str">
        <f t="shared" si="122"/>
        <v/>
      </c>
      <c r="AG569" s="16"/>
      <c r="AH569" s="9" t="str">
        <f t="shared" si="123"/>
        <v/>
      </c>
      <c r="AI569" s="9" t="str">
        <f t="shared" si="124"/>
        <v/>
      </c>
      <c r="AJ569" s="7" t="str">
        <f>IF(E569="","",VLOOKUP(E569,Cover!AF:AG,2,0))</f>
        <v/>
      </c>
      <c r="AK569" s="32" t="str">
        <f t="shared" si="118"/>
        <v/>
      </c>
      <c r="AL569" s="178" t="str">
        <f t="shared" si="119"/>
        <v/>
      </c>
      <c r="AM569" s="178" t="str">
        <f t="shared" si="113"/>
        <v/>
      </c>
      <c r="AN569" s="178" t="str">
        <f t="shared" si="114"/>
        <v/>
      </c>
    </row>
    <row r="570" spans="1:40">
      <c r="A570" s="1" t="str">
        <f t="shared" si="125"/>
        <v/>
      </c>
      <c r="B570" s="63" t="str">
        <f>IF(E570="","",IF(E570=Trend!$D$5,COUNT($B$3:B569)+1))</f>
        <v/>
      </c>
      <c r="C570" s="63" t="str">
        <f>IF(E570="","",IF(AN570=Deviation!$E$2,COUNT($C$3:C569)+1))</f>
        <v/>
      </c>
      <c r="D570" s="7" t="str">
        <f>IF(E570&lt;&gt;"",SUBTOTAL(3,$E$4:E570),"")</f>
        <v/>
      </c>
      <c r="E570" s="16"/>
      <c r="F570" s="16"/>
      <c r="G570" s="16"/>
      <c r="H570" s="16"/>
      <c r="I570" s="16"/>
      <c r="J570" s="17"/>
      <c r="K570" s="20"/>
      <c r="L570" s="17"/>
      <c r="M570" s="16"/>
      <c r="N570" s="16"/>
      <c r="O570" s="7" t="str">
        <f t="shared" si="120"/>
        <v/>
      </c>
      <c r="P570" s="17"/>
      <c r="Q570" s="17"/>
      <c r="R570" s="8" t="str">
        <f t="shared" si="115"/>
        <v/>
      </c>
      <c r="S570" s="18">
        <v>0.1</v>
      </c>
      <c r="T570" s="8" t="str">
        <f t="shared" si="116"/>
        <v/>
      </c>
      <c r="U570" s="7" t="str">
        <f t="shared" si="117"/>
        <v/>
      </c>
      <c r="V570" s="19"/>
      <c r="W570" s="16"/>
      <c r="X570" s="16"/>
      <c r="Y570" s="16"/>
      <c r="Z570" s="7" t="str">
        <f t="shared" si="121"/>
        <v/>
      </c>
      <c r="AA570" s="20"/>
      <c r="AB570" s="7" t="str">
        <f>IF(AA570="","",DATEDIF(VLOOKUP(N570,List!CK:CL,2,0),VLOOKUP(AA570,List!CK:CL,2,0),$AB$2))</f>
        <v/>
      </c>
      <c r="AC570" s="16"/>
      <c r="AD570" s="16"/>
      <c r="AE570" s="17"/>
      <c r="AF570" s="9" t="str">
        <f t="shared" si="122"/>
        <v/>
      </c>
      <c r="AG570" s="16"/>
      <c r="AH570" s="9" t="str">
        <f t="shared" si="123"/>
        <v/>
      </c>
      <c r="AI570" s="9" t="str">
        <f t="shared" si="124"/>
        <v/>
      </c>
      <c r="AJ570" s="7" t="str">
        <f>IF(E570="","",VLOOKUP(E570,Cover!AF:AG,2,0))</f>
        <v/>
      </c>
      <c r="AK570" s="32" t="str">
        <f t="shared" si="118"/>
        <v/>
      </c>
      <c r="AL570" s="178" t="str">
        <f t="shared" si="119"/>
        <v/>
      </c>
      <c r="AM570" s="178" t="str">
        <f t="shared" si="113"/>
        <v/>
      </c>
      <c r="AN570" s="178" t="str">
        <f t="shared" si="114"/>
        <v/>
      </c>
    </row>
    <row r="571" spans="1:40">
      <c r="A571" s="1" t="str">
        <f t="shared" si="125"/>
        <v/>
      </c>
      <c r="B571" s="63" t="str">
        <f>IF(E571="","",IF(E571=Trend!$D$5,COUNT($B$3:B570)+1))</f>
        <v/>
      </c>
      <c r="C571" s="63" t="str">
        <f>IF(E571="","",IF(AN571=Deviation!$E$2,COUNT($C$3:C570)+1))</f>
        <v/>
      </c>
      <c r="D571" s="7" t="str">
        <f>IF(E571&lt;&gt;"",SUBTOTAL(3,$E$4:E571),"")</f>
        <v/>
      </c>
      <c r="E571" s="16"/>
      <c r="F571" s="16"/>
      <c r="G571" s="16"/>
      <c r="H571" s="16"/>
      <c r="I571" s="16"/>
      <c r="J571" s="17"/>
      <c r="K571" s="20"/>
      <c r="L571" s="17"/>
      <c r="M571" s="16"/>
      <c r="N571" s="16"/>
      <c r="O571" s="7" t="str">
        <f t="shared" si="120"/>
        <v/>
      </c>
      <c r="P571" s="17"/>
      <c r="Q571" s="17"/>
      <c r="R571" s="8" t="str">
        <f t="shared" si="115"/>
        <v/>
      </c>
      <c r="S571" s="18">
        <v>0.1</v>
      </c>
      <c r="T571" s="8" t="str">
        <f t="shared" si="116"/>
        <v/>
      </c>
      <c r="U571" s="7" t="str">
        <f t="shared" si="117"/>
        <v/>
      </c>
      <c r="V571" s="19"/>
      <c r="W571" s="16"/>
      <c r="X571" s="16"/>
      <c r="Y571" s="16"/>
      <c r="Z571" s="7" t="str">
        <f t="shared" si="121"/>
        <v/>
      </c>
      <c r="AA571" s="20"/>
      <c r="AB571" s="7" t="str">
        <f>IF(AA571="","",DATEDIF(VLOOKUP(N571,List!CK:CL,2,0),VLOOKUP(AA571,List!CK:CL,2,0),$AB$2))</f>
        <v/>
      </c>
      <c r="AC571" s="16"/>
      <c r="AD571" s="16"/>
      <c r="AE571" s="17"/>
      <c r="AF571" s="9" t="str">
        <f t="shared" si="122"/>
        <v/>
      </c>
      <c r="AG571" s="16"/>
      <c r="AH571" s="9" t="str">
        <f t="shared" si="123"/>
        <v/>
      </c>
      <c r="AI571" s="9" t="str">
        <f t="shared" si="124"/>
        <v/>
      </c>
      <c r="AJ571" s="7" t="str">
        <f>IF(E571="","",VLOOKUP(E571,Cover!AF:AG,2,0))</f>
        <v/>
      </c>
      <c r="AK571" s="32" t="str">
        <f t="shared" si="118"/>
        <v/>
      </c>
      <c r="AL571" s="178" t="str">
        <f t="shared" si="119"/>
        <v/>
      </c>
      <c r="AM571" s="178" t="str">
        <f t="shared" si="113"/>
        <v/>
      </c>
      <c r="AN571" s="178" t="str">
        <f t="shared" si="114"/>
        <v/>
      </c>
    </row>
    <row r="572" spans="1:40">
      <c r="A572" s="1" t="str">
        <f t="shared" si="125"/>
        <v/>
      </c>
      <c r="B572" s="63" t="str">
        <f>IF(E572="","",IF(E572=Trend!$D$5,COUNT($B$3:B571)+1))</f>
        <v/>
      </c>
      <c r="C572" s="63" t="str">
        <f>IF(E572="","",IF(AN572=Deviation!$E$2,COUNT($C$3:C571)+1))</f>
        <v/>
      </c>
      <c r="D572" s="7" t="str">
        <f>IF(E572&lt;&gt;"",SUBTOTAL(3,$E$4:E572),"")</f>
        <v/>
      </c>
      <c r="E572" s="16"/>
      <c r="F572" s="16"/>
      <c r="G572" s="16"/>
      <c r="H572" s="16"/>
      <c r="I572" s="16"/>
      <c r="J572" s="17"/>
      <c r="K572" s="20"/>
      <c r="L572" s="17"/>
      <c r="M572" s="16"/>
      <c r="N572" s="16"/>
      <c r="O572" s="7" t="str">
        <f t="shared" si="120"/>
        <v/>
      </c>
      <c r="P572" s="17"/>
      <c r="Q572" s="17"/>
      <c r="R572" s="8" t="str">
        <f t="shared" si="115"/>
        <v/>
      </c>
      <c r="S572" s="18">
        <v>0.1</v>
      </c>
      <c r="T572" s="8" t="str">
        <f t="shared" si="116"/>
        <v/>
      </c>
      <c r="U572" s="7" t="str">
        <f t="shared" si="117"/>
        <v/>
      </c>
      <c r="V572" s="19"/>
      <c r="W572" s="16"/>
      <c r="X572" s="16"/>
      <c r="Y572" s="16"/>
      <c r="Z572" s="7" t="str">
        <f t="shared" si="121"/>
        <v/>
      </c>
      <c r="AA572" s="20"/>
      <c r="AB572" s="7" t="str">
        <f>IF(AA572="","",DATEDIF(VLOOKUP(N572,List!CK:CL,2,0),VLOOKUP(AA572,List!CK:CL,2,0),$AB$2))</f>
        <v/>
      </c>
      <c r="AC572" s="16"/>
      <c r="AD572" s="16"/>
      <c r="AE572" s="17"/>
      <c r="AF572" s="9" t="str">
        <f t="shared" si="122"/>
        <v/>
      </c>
      <c r="AG572" s="16"/>
      <c r="AH572" s="9" t="str">
        <f t="shared" si="123"/>
        <v/>
      </c>
      <c r="AI572" s="9" t="str">
        <f t="shared" si="124"/>
        <v/>
      </c>
      <c r="AJ572" s="7" t="str">
        <f>IF(E572="","",VLOOKUP(E572,Cover!AF:AG,2,0))</f>
        <v/>
      </c>
      <c r="AK572" s="32" t="str">
        <f t="shared" si="118"/>
        <v/>
      </c>
      <c r="AL572" s="178" t="str">
        <f t="shared" si="119"/>
        <v/>
      </c>
      <c r="AM572" s="178" t="str">
        <f t="shared" si="113"/>
        <v/>
      </c>
      <c r="AN572" s="178" t="str">
        <f t="shared" si="114"/>
        <v/>
      </c>
    </row>
    <row r="573" spans="1:40">
      <c r="A573" s="1" t="str">
        <f t="shared" si="125"/>
        <v/>
      </c>
      <c r="B573" s="63" t="str">
        <f>IF(E573="","",IF(E573=Trend!$D$5,COUNT($B$3:B572)+1))</f>
        <v/>
      </c>
      <c r="C573" s="63" t="str">
        <f>IF(E573="","",IF(AN573=Deviation!$E$2,COUNT($C$3:C572)+1))</f>
        <v/>
      </c>
      <c r="D573" s="7" t="str">
        <f>IF(E573&lt;&gt;"",SUBTOTAL(3,$E$4:E573),"")</f>
        <v/>
      </c>
      <c r="E573" s="16"/>
      <c r="F573" s="16"/>
      <c r="G573" s="16"/>
      <c r="H573" s="16"/>
      <c r="I573" s="16"/>
      <c r="J573" s="17"/>
      <c r="K573" s="20"/>
      <c r="L573" s="17"/>
      <c r="M573" s="16"/>
      <c r="N573" s="16"/>
      <c r="O573" s="7" t="str">
        <f t="shared" si="120"/>
        <v/>
      </c>
      <c r="P573" s="17"/>
      <c r="Q573" s="17"/>
      <c r="R573" s="8" t="str">
        <f t="shared" si="115"/>
        <v/>
      </c>
      <c r="S573" s="18">
        <v>0.1</v>
      </c>
      <c r="T573" s="8" t="str">
        <f t="shared" si="116"/>
        <v/>
      </c>
      <c r="U573" s="7" t="str">
        <f t="shared" si="117"/>
        <v/>
      </c>
      <c r="V573" s="19"/>
      <c r="W573" s="16"/>
      <c r="X573" s="16"/>
      <c r="Y573" s="16"/>
      <c r="Z573" s="7" t="str">
        <f t="shared" si="121"/>
        <v/>
      </c>
      <c r="AA573" s="20"/>
      <c r="AB573" s="7" t="str">
        <f>IF(AA573="","",DATEDIF(VLOOKUP(N573,List!CK:CL,2,0),VLOOKUP(AA573,List!CK:CL,2,0),$AB$2))</f>
        <v/>
      </c>
      <c r="AC573" s="16"/>
      <c r="AD573" s="16"/>
      <c r="AE573" s="17"/>
      <c r="AF573" s="9" t="str">
        <f t="shared" si="122"/>
        <v/>
      </c>
      <c r="AG573" s="16"/>
      <c r="AH573" s="9" t="str">
        <f t="shared" si="123"/>
        <v/>
      </c>
      <c r="AI573" s="9" t="str">
        <f t="shared" si="124"/>
        <v/>
      </c>
      <c r="AJ573" s="7" t="str">
        <f>IF(E573="","",VLOOKUP(E573,Cover!AF:AG,2,0))</f>
        <v/>
      </c>
      <c r="AK573" s="32" t="str">
        <f t="shared" si="118"/>
        <v/>
      </c>
      <c r="AL573" s="178" t="str">
        <f t="shared" si="119"/>
        <v/>
      </c>
      <c r="AM573" s="178" t="str">
        <f t="shared" si="113"/>
        <v/>
      </c>
      <c r="AN573" s="178" t="str">
        <f t="shared" si="114"/>
        <v/>
      </c>
    </row>
    <row r="574" spans="1:40">
      <c r="A574" s="1" t="str">
        <f t="shared" si="125"/>
        <v/>
      </c>
      <c r="B574" s="63" t="str">
        <f>IF(E574="","",IF(E574=Trend!$D$5,COUNT($B$3:B573)+1))</f>
        <v/>
      </c>
      <c r="C574" s="63" t="str">
        <f>IF(E574="","",IF(AN574=Deviation!$E$2,COUNT($C$3:C573)+1))</f>
        <v/>
      </c>
      <c r="D574" s="7" t="str">
        <f>IF(E574&lt;&gt;"",SUBTOTAL(3,$E$4:E574),"")</f>
        <v/>
      </c>
      <c r="E574" s="16"/>
      <c r="F574" s="16"/>
      <c r="G574" s="16"/>
      <c r="H574" s="16"/>
      <c r="I574" s="16"/>
      <c r="J574" s="17"/>
      <c r="K574" s="20"/>
      <c r="L574" s="17"/>
      <c r="M574" s="16"/>
      <c r="N574" s="16"/>
      <c r="O574" s="7" t="str">
        <f t="shared" si="120"/>
        <v/>
      </c>
      <c r="P574" s="17"/>
      <c r="Q574" s="17"/>
      <c r="R574" s="8" t="str">
        <f t="shared" si="115"/>
        <v/>
      </c>
      <c r="S574" s="18">
        <v>0.1</v>
      </c>
      <c r="T574" s="8" t="str">
        <f t="shared" si="116"/>
        <v/>
      </c>
      <c r="U574" s="7" t="str">
        <f t="shared" si="117"/>
        <v/>
      </c>
      <c r="V574" s="19"/>
      <c r="W574" s="16"/>
      <c r="X574" s="16"/>
      <c r="Y574" s="16"/>
      <c r="Z574" s="7" t="str">
        <f t="shared" si="121"/>
        <v/>
      </c>
      <c r="AA574" s="20"/>
      <c r="AB574" s="7" t="str">
        <f>IF(AA574="","",DATEDIF(VLOOKUP(N574,List!CK:CL,2,0),VLOOKUP(AA574,List!CK:CL,2,0),$AB$2))</f>
        <v/>
      </c>
      <c r="AC574" s="16"/>
      <c r="AD574" s="16"/>
      <c r="AE574" s="17"/>
      <c r="AF574" s="9" t="str">
        <f t="shared" si="122"/>
        <v/>
      </c>
      <c r="AG574" s="16"/>
      <c r="AH574" s="9" t="str">
        <f t="shared" si="123"/>
        <v/>
      </c>
      <c r="AI574" s="9" t="str">
        <f t="shared" si="124"/>
        <v/>
      </c>
      <c r="AJ574" s="7" t="str">
        <f>IF(E574="","",VLOOKUP(E574,Cover!AF:AG,2,0))</f>
        <v/>
      </c>
      <c r="AK574" s="32" t="str">
        <f t="shared" si="118"/>
        <v/>
      </c>
      <c r="AL574" s="178" t="str">
        <f t="shared" si="119"/>
        <v/>
      </c>
      <c r="AM574" s="178" t="str">
        <f t="shared" si="113"/>
        <v/>
      </c>
      <c r="AN574" s="178" t="str">
        <f t="shared" si="114"/>
        <v/>
      </c>
    </row>
    <row r="575" spans="1:40">
      <c r="A575" s="1" t="str">
        <f t="shared" si="125"/>
        <v/>
      </c>
      <c r="B575" s="63" t="str">
        <f>IF(E575="","",IF(E575=Trend!$D$5,COUNT($B$3:B574)+1))</f>
        <v/>
      </c>
      <c r="C575" s="63" t="str">
        <f>IF(E575="","",IF(AN575=Deviation!$E$2,COUNT($C$3:C574)+1))</f>
        <v/>
      </c>
      <c r="D575" s="7" t="str">
        <f>IF(E575&lt;&gt;"",SUBTOTAL(3,$E$4:E575),"")</f>
        <v/>
      </c>
      <c r="E575" s="16"/>
      <c r="F575" s="16"/>
      <c r="G575" s="16"/>
      <c r="H575" s="16"/>
      <c r="I575" s="16"/>
      <c r="J575" s="17"/>
      <c r="K575" s="20"/>
      <c r="L575" s="17"/>
      <c r="M575" s="16"/>
      <c r="N575" s="16"/>
      <c r="O575" s="7" t="str">
        <f t="shared" si="120"/>
        <v/>
      </c>
      <c r="P575" s="17"/>
      <c r="Q575" s="17"/>
      <c r="R575" s="8" t="str">
        <f t="shared" si="115"/>
        <v/>
      </c>
      <c r="S575" s="18">
        <v>0.1</v>
      </c>
      <c r="T575" s="8" t="str">
        <f t="shared" si="116"/>
        <v/>
      </c>
      <c r="U575" s="7" t="str">
        <f t="shared" si="117"/>
        <v/>
      </c>
      <c r="V575" s="19"/>
      <c r="W575" s="16"/>
      <c r="X575" s="16"/>
      <c r="Y575" s="16"/>
      <c r="Z575" s="7" t="str">
        <f t="shared" si="121"/>
        <v/>
      </c>
      <c r="AA575" s="20"/>
      <c r="AB575" s="7" t="str">
        <f>IF(AA575="","",DATEDIF(VLOOKUP(N575,List!CK:CL,2,0),VLOOKUP(AA575,List!CK:CL,2,0),$AB$2))</f>
        <v/>
      </c>
      <c r="AC575" s="16"/>
      <c r="AD575" s="16"/>
      <c r="AE575" s="17"/>
      <c r="AF575" s="9" t="str">
        <f t="shared" si="122"/>
        <v/>
      </c>
      <c r="AG575" s="16"/>
      <c r="AH575" s="9" t="str">
        <f t="shared" si="123"/>
        <v/>
      </c>
      <c r="AI575" s="9" t="str">
        <f t="shared" si="124"/>
        <v/>
      </c>
      <c r="AJ575" s="7" t="str">
        <f>IF(E575="","",VLOOKUP(E575,Cover!AF:AG,2,0))</f>
        <v/>
      </c>
      <c r="AK575" s="32" t="str">
        <f t="shared" si="118"/>
        <v/>
      </c>
      <c r="AL575" s="178" t="str">
        <f t="shared" si="119"/>
        <v/>
      </c>
      <c r="AM575" s="178" t="str">
        <f t="shared" ref="AM575:AM638" si="126">IF(E575="","",IF((AB575-AJ575)/AJ575*100&lt;0,0,(AB575-AJ575)/AJ575*100))</f>
        <v/>
      </c>
      <c r="AN575" s="178" t="str">
        <f t="shared" ref="AN575:AN638" si="127">IF(E575="","",IF(AM575&lt;=0,"زودتر از حد انتظار","دیرتر از حد انتظار"))</f>
        <v/>
      </c>
    </row>
    <row r="576" spans="1:40">
      <c r="A576" s="1" t="str">
        <f t="shared" si="125"/>
        <v/>
      </c>
      <c r="B576" s="63" t="str">
        <f>IF(E576="","",IF(E576=Trend!$D$5,COUNT($B$3:B575)+1))</f>
        <v/>
      </c>
      <c r="C576" s="63" t="str">
        <f>IF(E576="","",IF(AN576=Deviation!$E$2,COUNT($C$3:C575)+1))</f>
        <v/>
      </c>
      <c r="D576" s="7" t="str">
        <f>IF(E576&lt;&gt;"",SUBTOTAL(3,$E$4:E576),"")</f>
        <v/>
      </c>
      <c r="E576" s="16"/>
      <c r="F576" s="16"/>
      <c r="G576" s="16"/>
      <c r="H576" s="16"/>
      <c r="I576" s="16"/>
      <c r="J576" s="17"/>
      <c r="K576" s="20"/>
      <c r="L576" s="17"/>
      <c r="M576" s="16"/>
      <c r="N576" s="16"/>
      <c r="O576" s="7" t="str">
        <f t="shared" si="120"/>
        <v/>
      </c>
      <c r="P576" s="17"/>
      <c r="Q576" s="17"/>
      <c r="R576" s="8" t="str">
        <f t="shared" si="115"/>
        <v/>
      </c>
      <c r="S576" s="18">
        <v>0.1</v>
      </c>
      <c r="T576" s="8" t="str">
        <f t="shared" si="116"/>
        <v/>
      </c>
      <c r="U576" s="7" t="str">
        <f t="shared" si="117"/>
        <v/>
      </c>
      <c r="V576" s="19"/>
      <c r="W576" s="16"/>
      <c r="X576" s="16"/>
      <c r="Y576" s="16"/>
      <c r="Z576" s="7" t="str">
        <f t="shared" si="121"/>
        <v/>
      </c>
      <c r="AA576" s="20"/>
      <c r="AB576" s="7" t="str">
        <f>IF(AA576="","",DATEDIF(VLOOKUP(N576,List!CK:CL,2,0),VLOOKUP(AA576,List!CK:CL,2,0),$AB$2))</f>
        <v/>
      </c>
      <c r="AC576" s="16"/>
      <c r="AD576" s="16"/>
      <c r="AE576" s="17"/>
      <c r="AF576" s="9" t="str">
        <f t="shared" si="122"/>
        <v/>
      </c>
      <c r="AG576" s="16"/>
      <c r="AH576" s="9" t="str">
        <f t="shared" si="123"/>
        <v/>
      </c>
      <c r="AI576" s="9" t="str">
        <f t="shared" si="124"/>
        <v/>
      </c>
      <c r="AJ576" s="7" t="str">
        <f>IF(E576="","",VLOOKUP(E576,Cover!AF:AG,2,0))</f>
        <v/>
      </c>
      <c r="AK576" s="32" t="str">
        <f t="shared" si="118"/>
        <v/>
      </c>
      <c r="AL576" s="178" t="str">
        <f t="shared" si="119"/>
        <v/>
      </c>
      <c r="AM576" s="178" t="str">
        <f t="shared" si="126"/>
        <v/>
      </c>
      <c r="AN576" s="178" t="str">
        <f t="shared" si="127"/>
        <v/>
      </c>
    </row>
    <row r="577" spans="1:40">
      <c r="A577" s="1" t="str">
        <f t="shared" si="125"/>
        <v/>
      </c>
      <c r="B577" s="63" t="str">
        <f>IF(E577="","",IF(E577=Trend!$D$5,COUNT($B$3:B576)+1))</f>
        <v/>
      </c>
      <c r="C577" s="63" t="str">
        <f>IF(E577="","",IF(AN577=Deviation!$E$2,COUNT($C$3:C576)+1))</f>
        <v/>
      </c>
      <c r="D577" s="7" t="str">
        <f>IF(E577&lt;&gt;"",SUBTOTAL(3,$E$4:E577),"")</f>
        <v/>
      </c>
      <c r="E577" s="16"/>
      <c r="F577" s="16"/>
      <c r="G577" s="16"/>
      <c r="H577" s="16"/>
      <c r="I577" s="16"/>
      <c r="J577" s="17"/>
      <c r="K577" s="20"/>
      <c r="L577" s="17"/>
      <c r="M577" s="16"/>
      <c r="N577" s="16"/>
      <c r="O577" s="7" t="str">
        <f t="shared" si="120"/>
        <v/>
      </c>
      <c r="P577" s="17"/>
      <c r="Q577" s="17"/>
      <c r="R577" s="8" t="str">
        <f t="shared" ref="R577:R640" si="128">IF(Q577="","",IF(E577="پتروشیمی پارس",(P577*Q577)+(P577*Q577)*S577+J577,IF(E577="پتروشیمی تبریز",(P577*Q577)+(P577*Q577)*S577+J577,(P577*Q577)+(P577*Q577)*S577)))</f>
        <v/>
      </c>
      <c r="S577" s="18">
        <v>0.1</v>
      </c>
      <c r="T577" s="8" t="str">
        <f t="shared" ref="T577:T640" si="129">IF(R577="","",R577/P577)</f>
        <v/>
      </c>
      <c r="U577" s="7" t="str">
        <f t="shared" si="117"/>
        <v/>
      </c>
      <c r="V577" s="19"/>
      <c r="W577" s="16"/>
      <c r="X577" s="16"/>
      <c r="Y577" s="16"/>
      <c r="Z577" s="7" t="str">
        <f t="shared" si="121"/>
        <v/>
      </c>
      <c r="AA577" s="20"/>
      <c r="AB577" s="7" t="str">
        <f>IF(AA577="","",DATEDIF(VLOOKUP(N577,List!CK:CL,2,0),VLOOKUP(AA577,List!CK:CL,2,0),$AB$2))</f>
        <v/>
      </c>
      <c r="AC577" s="16"/>
      <c r="AD577" s="16"/>
      <c r="AE577" s="17"/>
      <c r="AF577" s="9" t="str">
        <f t="shared" si="122"/>
        <v/>
      </c>
      <c r="AG577" s="16"/>
      <c r="AH577" s="9" t="str">
        <f t="shared" si="123"/>
        <v/>
      </c>
      <c r="AI577" s="9" t="str">
        <f t="shared" si="124"/>
        <v/>
      </c>
      <c r="AJ577" s="7" t="str">
        <f>IF(E577="","",VLOOKUP(E577,Cover!AF:AG,2,0))</f>
        <v/>
      </c>
      <c r="AK577" s="32" t="str">
        <f t="shared" si="118"/>
        <v/>
      </c>
      <c r="AL577" s="178" t="str">
        <f t="shared" si="119"/>
        <v/>
      </c>
      <c r="AM577" s="178" t="str">
        <f t="shared" si="126"/>
        <v/>
      </c>
      <c r="AN577" s="178" t="str">
        <f t="shared" si="127"/>
        <v/>
      </c>
    </row>
    <row r="578" spans="1:40">
      <c r="A578" s="1" t="str">
        <f t="shared" si="125"/>
        <v/>
      </c>
      <c r="B578" s="63" t="str">
        <f>IF(E578="","",IF(E578=Trend!$D$5,COUNT($B$3:B577)+1))</f>
        <v/>
      </c>
      <c r="C578" s="63" t="str">
        <f>IF(E578="","",IF(AN578=Deviation!$E$2,COUNT($C$3:C577)+1))</f>
        <v/>
      </c>
      <c r="D578" s="7" t="str">
        <f>IF(E578&lt;&gt;"",SUBTOTAL(3,$E$4:E578),"")</f>
        <v/>
      </c>
      <c r="E578" s="16"/>
      <c r="F578" s="16"/>
      <c r="G578" s="16"/>
      <c r="H578" s="16"/>
      <c r="I578" s="16"/>
      <c r="J578" s="17"/>
      <c r="K578" s="20"/>
      <c r="L578" s="17"/>
      <c r="M578" s="16"/>
      <c r="N578" s="16"/>
      <c r="O578" s="7" t="str">
        <f t="shared" si="120"/>
        <v/>
      </c>
      <c r="P578" s="17"/>
      <c r="Q578" s="17"/>
      <c r="R578" s="8" t="str">
        <f t="shared" si="128"/>
        <v/>
      </c>
      <c r="S578" s="18">
        <v>0.1</v>
      </c>
      <c r="T578" s="8" t="str">
        <f t="shared" si="129"/>
        <v/>
      </c>
      <c r="U578" s="7" t="str">
        <f t="shared" ref="U578:U641" si="130">IF(E578="","","توافقی ")</f>
        <v/>
      </c>
      <c r="V578" s="19"/>
      <c r="W578" s="16"/>
      <c r="X578" s="16"/>
      <c r="Y578" s="16"/>
      <c r="Z578" s="7" t="str">
        <f t="shared" si="121"/>
        <v/>
      </c>
      <c r="AA578" s="20"/>
      <c r="AB578" s="7" t="str">
        <f>IF(AA578="","",DATEDIF(VLOOKUP(N578,List!CK:CL,2,0),VLOOKUP(AA578,List!CK:CL,2,0),$AB$2))</f>
        <v/>
      </c>
      <c r="AC578" s="16"/>
      <c r="AD578" s="16"/>
      <c r="AE578" s="17"/>
      <c r="AF578" s="9" t="str">
        <f t="shared" si="122"/>
        <v/>
      </c>
      <c r="AG578" s="16"/>
      <c r="AH578" s="9" t="str">
        <f t="shared" si="123"/>
        <v/>
      </c>
      <c r="AI578" s="9" t="str">
        <f t="shared" si="124"/>
        <v/>
      </c>
      <c r="AJ578" s="7" t="str">
        <f>IF(E578="","",VLOOKUP(E578,Cover!AF:AG,2,0))</f>
        <v/>
      </c>
      <c r="AK578" s="32" t="str">
        <f t="shared" ref="AK578:AK641" si="131">IF(N578="","",N578)</f>
        <v/>
      </c>
      <c r="AL578" s="178" t="str">
        <f t="shared" ref="AL578:AL641" si="132">IF(N578="","",LEFT(N578,7))</f>
        <v/>
      </c>
      <c r="AM578" s="178" t="str">
        <f t="shared" si="126"/>
        <v/>
      </c>
      <c r="AN578" s="178" t="str">
        <f t="shared" si="127"/>
        <v/>
      </c>
    </row>
    <row r="579" spans="1:40">
      <c r="A579" s="1" t="str">
        <f t="shared" si="125"/>
        <v/>
      </c>
      <c r="B579" s="63" t="str">
        <f>IF(E579="","",IF(E579=Trend!$D$5,COUNT($B$3:B578)+1))</f>
        <v/>
      </c>
      <c r="C579" s="63" t="str">
        <f>IF(E579="","",IF(AN579=Deviation!$E$2,COUNT($C$3:C578)+1))</f>
        <v/>
      </c>
      <c r="D579" s="7" t="str">
        <f>IF(E579&lt;&gt;"",SUBTOTAL(3,$E$4:E579),"")</f>
        <v/>
      </c>
      <c r="E579" s="16"/>
      <c r="F579" s="16"/>
      <c r="G579" s="16"/>
      <c r="H579" s="16"/>
      <c r="I579" s="16"/>
      <c r="J579" s="17"/>
      <c r="K579" s="20"/>
      <c r="L579" s="17"/>
      <c r="M579" s="16"/>
      <c r="N579" s="16"/>
      <c r="O579" s="7" t="str">
        <f t="shared" si="120"/>
        <v/>
      </c>
      <c r="P579" s="17"/>
      <c r="Q579" s="17"/>
      <c r="R579" s="8" t="str">
        <f t="shared" si="128"/>
        <v/>
      </c>
      <c r="S579" s="18">
        <v>0.1</v>
      </c>
      <c r="T579" s="8" t="str">
        <f t="shared" si="129"/>
        <v/>
      </c>
      <c r="U579" s="7" t="str">
        <f t="shared" si="130"/>
        <v/>
      </c>
      <c r="V579" s="19"/>
      <c r="W579" s="16"/>
      <c r="X579" s="16"/>
      <c r="Y579" s="16"/>
      <c r="Z579" s="7" t="str">
        <f t="shared" si="121"/>
        <v/>
      </c>
      <c r="AA579" s="20"/>
      <c r="AB579" s="7" t="str">
        <f>IF(AA579="","",DATEDIF(VLOOKUP(N579,List!CK:CL,2,0),VLOOKUP(AA579,List!CK:CL,2,0),$AB$2))</f>
        <v/>
      </c>
      <c r="AC579" s="16"/>
      <c r="AD579" s="16"/>
      <c r="AE579" s="17"/>
      <c r="AF579" s="9" t="str">
        <f t="shared" si="122"/>
        <v/>
      </c>
      <c r="AG579" s="16"/>
      <c r="AH579" s="9" t="str">
        <f t="shared" si="123"/>
        <v/>
      </c>
      <c r="AI579" s="9" t="str">
        <f t="shared" si="124"/>
        <v/>
      </c>
      <c r="AJ579" s="7" t="str">
        <f>IF(E579="","",VLOOKUP(E579,Cover!AF:AG,2,0))</f>
        <v/>
      </c>
      <c r="AK579" s="32" t="str">
        <f t="shared" si="131"/>
        <v/>
      </c>
      <c r="AL579" s="178" t="str">
        <f t="shared" si="132"/>
        <v/>
      </c>
      <c r="AM579" s="178" t="str">
        <f t="shared" si="126"/>
        <v/>
      </c>
      <c r="AN579" s="178" t="str">
        <f t="shared" si="127"/>
        <v/>
      </c>
    </row>
    <row r="580" spans="1:40">
      <c r="A580" s="1" t="str">
        <f t="shared" si="125"/>
        <v/>
      </c>
      <c r="B580" s="63" t="str">
        <f>IF(E580="","",IF(E580=Trend!$D$5,COUNT($B$3:B579)+1))</f>
        <v/>
      </c>
      <c r="C580" s="63" t="str">
        <f>IF(E580="","",IF(AN580=Deviation!$E$2,COUNT($C$3:C579)+1))</f>
        <v/>
      </c>
      <c r="D580" s="7" t="str">
        <f>IF(E580&lt;&gt;"",SUBTOTAL(3,$E$4:E580),"")</f>
        <v/>
      </c>
      <c r="E580" s="16"/>
      <c r="F580" s="16"/>
      <c r="G580" s="16"/>
      <c r="H580" s="16"/>
      <c r="I580" s="16"/>
      <c r="J580" s="17"/>
      <c r="K580" s="20"/>
      <c r="L580" s="17"/>
      <c r="M580" s="16"/>
      <c r="N580" s="16"/>
      <c r="O580" s="7" t="str">
        <f t="shared" si="120"/>
        <v/>
      </c>
      <c r="P580" s="17"/>
      <c r="Q580" s="17"/>
      <c r="R580" s="8" t="str">
        <f t="shared" si="128"/>
        <v/>
      </c>
      <c r="S580" s="18">
        <v>0.1</v>
      </c>
      <c r="T580" s="8" t="str">
        <f t="shared" si="129"/>
        <v/>
      </c>
      <c r="U580" s="7" t="str">
        <f t="shared" si="130"/>
        <v/>
      </c>
      <c r="V580" s="19"/>
      <c r="W580" s="16"/>
      <c r="X580" s="16"/>
      <c r="Y580" s="16"/>
      <c r="Z580" s="7" t="str">
        <f t="shared" si="121"/>
        <v/>
      </c>
      <c r="AA580" s="20"/>
      <c r="AB580" s="7" t="str">
        <f>IF(AA580="","",DATEDIF(VLOOKUP(N580,List!CK:CL,2,0),VLOOKUP(AA580,List!CK:CL,2,0),$AB$2))</f>
        <v/>
      </c>
      <c r="AC580" s="16"/>
      <c r="AD580" s="16"/>
      <c r="AE580" s="17"/>
      <c r="AF580" s="9" t="str">
        <f t="shared" si="122"/>
        <v/>
      </c>
      <c r="AG580" s="16"/>
      <c r="AH580" s="9" t="str">
        <f t="shared" si="123"/>
        <v/>
      </c>
      <c r="AI580" s="9" t="str">
        <f t="shared" si="124"/>
        <v/>
      </c>
      <c r="AJ580" s="7" t="str">
        <f>IF(E580="","",VLOOKUP(E580,Cover!AF:AG,2,0))</f>
        <v/>
      </c>
      <c r="AK580" s="32" t="str">
        <f t="shared" si="131"/>
        <v/>
      </c>
      <c r="AL580" s="178" t="str">
        <f t="shared" si="132"/>
        <v/>
      </c>
      <c r="AM580" s="178" t="str">
        <f t="shared" si="126"/>
        <v/>
      </c>
      <c r="AN580" s="178" t="str">
        <f t="shared" si="127"/>
        <v/>
      </c>
    </row>
    <row r="581" spans="1:40">
      <c r="A581" s="1" t="str">
        <f t="shared" si="125"/>
        <v/>
      </c>
      <c r="B581" s="63" t="str">
        <f>IF(E581="","",IF(E581=Trend!$D$5,COUNT($B$3:B580)+1))</f>
        <v/>
      </c>
      <c r="C581" s="63" t="str">
        <f>IF(E581="","",IF(AN581=Deviation!$E$2,COUNT($C$3:C580)+1))</f>
        <v/>
      </c>
      <c r="D581" s="7" t="str">
        <f>IF(E581&lt;&gt;"",SUBTOTAL(3,$E$4:E581),"")</f>
        <v/>
      </c>
      <c r="E581" s="16"/>
      <c r="F581" s="16"/>
      <c r="G581" s="16"/>
      <c r="H581" s="16"/>
      <c r="I581" s="16"/>
      <c r="J581" s="17"/>
      <c r="K581" s="20"/>
      <c r="L581" s="17"/>
      <c r="M581" s="16"/>
      <c r="N581" s="16"/>
      <c r="O581" s="7" t="str">
        <f t="shared" si="120"/>
        <v/>
      </c>
      <c r="P581" s="17"/>
      <c r="Q581" s="17"/>
      <c r="R581" s="8" t="str">
        <f t="shared" si="128"/>
        <v/>
      </c>
      <c r="S581" s="18">
        <v>0.1</v>
      </c>
      <c r="T581" s="8" t="str">
        <f t="shared" si="129"/>
        <v/>
      </c>
      <c r="U581" s="7" t="str">
        <f t="shared" si="130"/>
        <v/>
      </c>
      <c r="V581" s="19"/>
      <c r="W581" s="16"/>
      <c r="X581" s="16"/>
      <c r="Y581" s="16"/>
      <c r="Z581" s="7" t="str">
        <f t="shared" si="121"/>
        <v/>
      </c>
      <c r="AA581" s="20"/>
      <c r="AB581" s="7" t="str">
        <f>IF(AA581="","",DATEDIF(VLOOKUP(N581,List!CK:CL,2,0),VLOOKUP(AA581,List!CK:CL,2,0),$AB$2))</f>
        <v/>
      </c>
      <c r="AC581" s="16"/>
      <c r="AD581" s="16"/>
      <c r="AE581" s="17"/>
      <c r="AF581" s="9" t="str">
        <f t="shared" si="122"/>
        <v/>
      </c>
      <c r="AG581" s="16"/>
      <c r="AH581" s="9" t="str">
        <f t="shared" si="123"/>
        <v/>
      </c>
      <c r="AI581" s="9" t="str">
        <f t="shared" si="124"/>
        <v/>
      </c>
      <c r="AJ581" s="7" t="str">
        <f>IF(E581="","",VLOOKUP(E581,Cover!AF:AG,2,0))</f>
        <v/>
      </c>
      <c r="AK581" s="32" t="str">
        <f t="shared" si="131"/>
        <v/>
      </c>
      <c r="AL581" s="178" t="str">
        <f t="shared" si="132"/>
        <v/>
      </c>
      <c r="AM581" s="178" t="str">
        <f t="shared" si="126"/>
        <v/>
      </c>
      <c r="AN581" s="178" t="str">
        <f t="shared" si="127"/>
        <v/>
      </c>
    </row>
    <row r="582" spans="1:40">
      <c r="A582" s="1" t="str">
        <f t="shared" si="125"/>
        <v/>
      </c>
      <c r="B582" s="63" t="str">
        <f>IF(E582="","",IF(E582=Trend!$D$5,COUNT($B$3:B581)+1))</f>
        <v/>
      </c>
      <c r="C582" s="63" t="str">
        <f>IF(E582="","",IF(AN582=Deviation!$E$2,COUNT($C$3:C581)+1))</f>
        <v/>
      </c>
      <c r="D582" s="7" t="str">
        <f>IF(E582&lt;&gt;"",SUBTOTAL(3,$E$4:E582),"")</f>
        <v/>
      </c>
      <c r="E582" s="16"/>
      <c r="F582" s="16"/>
      <c r="G582" s="16"/>
      <c r="H582" s="16"/>
      <c r="I582" s="16"/>
      <c r="J582" s="17"/>
      <c r="K582" s="20"/>
      <c r="L582" s="17"/>
      <c r="M582" s="16"/>
      <c r="N582" s="16"/>
      <c r="O582" s="7" t="str">
        <f t="shared" si="120"/>
        <v/>
      </c>
      <c r="P582" s="17"/>
      <c r="Q582" s="17"/>
      <c r="R582" s="8" t="str">
        <f t="shared" si="128"/>
        <v/>
      </c>
      <c r="S582" s="18">
        <v>0.1</v>
      </c>
      <c r="T582" s="8" t="str">
        <f t="shared" si="129"/>
        <v/>
      </c>
      <c r="U582" s="7" t="str">
        <f t="shared" si="130"/>
        <v/>
      </c>
      <c r="V582" s="19"/>
      <c r="W582" s="16"/>
      <c r="X582" s="16"/>
      <c r="Y582" s="16"/>
      <c r="Z582" s="7" t="str">
        <f t="shared" si="121"/>
        <v/>
      </c>
      <c r="AA582" s="20"/>
      <c r="AB582" s="7" t="str">
        <f>IF(AA582="","",DATEDIF(VLOOKUP(N582,List!CK:CL,2,0),VLOOKUP(AA582,List!CK:CL,2,0),$AB$2))</f>
        <v/>
      </c>
      <c r="AC582" s="16"/>
      <c r="AD582" s="16"/>
      <c r="AE582" s="17"/>
      <c r="AF582" s="9" t="str">
        <f t="shared" si="122"/>
        <v/>
      </c>
      <c r="AG582" s="16"/>
      <c r="AH582" s="9" t="str">
        <f t="shared" si="123"/>
        <v/>
      </c>
      <c r="AI582" s="9" t="str">
        <f t="shared" si="124"/>
        <v/>
      </c>
      <c r="AJ582" s="7" t="str">
        <f>IF(E582="","",VLOOKUP(E582,Cover!AF:AG,2,0))</f>
        <v/>
      </c>
      <c r="AK582" s="32" t="str">
        <f t="shared" si="131"/>
        <v/>
      </c>
      <c r="AL582" s="178" t="str">
        <f t="shared" si="132"/>
        <v/>
      </c>
      <c r="AM582" s="178" t="str">
        <f t="shared" si="126"/>
        <v/>
      </c>
      <c r="AN582" s="178" t="str">
        <f t="shared" si="127"/>
        <v/>
      </c>
    </row>
    <row r="583" spans="1:40">
      <c r="A583" s="1" t="str">
        <f t="shared" si="125"/>
        <v/>
      </c>
      <c r="B583" s="63" t="str">
        <f>IF(E583="","",IF(E583=Trend!$D$5,COUNT($B$3:B582)+1))</f>
        <v/>
      </c>
      <c r="C583" s="63" t="str">
        <f>IF(E583="","",IF(AN583=Deviation!$E$2,COUNT($C$3:C582)+1))</f>
        <v/>
      </c>
      <c r="D583" s="7" t="str">
        <f>IF(E583&lt;&gt;"",SUBTOTAL(3,$E$4:E583),"")</f>
        <v/>
      </c>
      <c r="E583" s="16"/>
      <c r="F583" s="16"/>
      <c r="G583" s="16"/>
      <c r="H583" s="16"/>
      <c r="I583" s="16"/>
      <c r="J583" s="17"/>
      <c r="K583" s="20"/>
      <c r="L583" s="17"/>
      <c r="M583" s="16"/>
      <c r="N583" s="16"/>
      <c r="O583" s="7" t="str">
        <f t="shared" si="120"/>
        <v/>
      </c>
      <c r="P583" s="17"/>
      <c r="Q583" s="17"/>
      <c r="R583" s="8" t="str">
        <f t="shared" si="128"/>
        <v/>
      </c>
      <c r="S583" s="18">
        <v>0.1</v>
      </c>
      <c r="T583" s="8" t="str">
        <f t="shared" si="129"/>
        <v/>
      </c>
      <c r="U583" s="7" t="str">
        <f t="shared" si="130"/>
        <v/>
      </c>
      <c r="V583" s="19"/>
      <c r="W583" s="16"/>
      <c r="X583" s="16"/>
      <c r="Y583" s="16"/>
      <c r="Z583" s="7" t="str">
        <f t="shared" si="121"/>
        <v/>
      </c>
      <c r="AA583" s="20"/>
      <c r="AB583" s="7" t="str">
        <f>IF(AA583="","",DATEDIF(VLOOKUP(N583,List!CK:CL,2,0),VLOOKUP(AA583,List!CK:CL,2,0),$AB$2))</f>
        <v/>
      </c>
      <c r="AC583" s="16"/>
      <c r="AD583" s="16"/>
      <c r="AE583" s="17"/>
      <c r="AF583" s="9" t="str">
        <f t="shared" si="122"/>
        <v/>
      </c>
      <c r="AG583" s="16"/>
      <c r="AH583" s="9" t="str">
        <f t="shared" si="123"/>
        <v/>
      </c>
      <c r="AI583" s="9" t="str">
        <f t="shared" si="124"/>
        <v/>
      </c>
      <c r="AJ583" s="7" t="str">
        <f>IF(E583="","",VLOOKUP(E583,Cover!AF:AG,2,0))</f>
        <v/>
      </c>
      <c r="AK583" s="32" t="str">
        <f t="shared" si="131"/>
        <v/>
      </c>
      <c r="AL583" s="178" t="str">
        <f t="shared" si="132"/>
        <v/>
      </c>
      <c r="AM583" s="178" t="str">
        <f t="shared" si="126"/>
        <v/>
      </c>
      <c r="AN583" s="178" t="str">
        <f t="shared" si="127"/>
        <v/>
      </c>
    </row>
    <row r="584" spans="1:40">
      <c r="A584" s="1" t="str">
        <f t="shared" si="125"/>
        <v/>
      </c>
      <c r="B584" s="63" t="str">
        <f>IF(E584="","",IF(E584=Trend!$D$5,COUNT($B$3:B583)+1))</f>
        <v/>
      </c>
      <c r="C584" s="63" t="str">
        <f>IF(E584="","",IF(AN584=Deviation!$E$2,COUNT($C$3:C583)+1))</f>
        <v/>
      </c>
      <c r="D584" s="7" t="str">
        <f>IF(E584&lt;&gt;"",SUBTOTAL(3,$E$4:E584),"")</f>
        <v/>
      </c>
      <c r="E584" s="16"/>
      <c r="F584" s="16"/>
      <c r="G584" s="16"/>
      <c r="H584" s="16"/>
      <c r="I584" s="16"/>
      <c r="J584" s="17"/>
      <c r="K584" s="20"/>
      <c r="L584" s="17"/>
      <c r="M584" s="16"/>
      <c r="N584" s="16"/>
      <c r="O584" s="7" t="str">
        <f t="shared" si="120"/>
        <v/>
      </c>
      <c r="P584" s="17"/>
      <c r="Q584" s="17"/>
      <c r="R584" s="8" t="str">
        <f t="shared" si="128"/>
        <v/>
      </c>
      <c r="S584" s="18">
        <v>0.1</v>
      </c>
      <c r="T584" s="8" t="str">
        <f t="shared" si="129"/>
        <v/>
      </c>
      <c r="U584" s="7" t="str">
        <f t="shared" si="130"/>
        <v/>
      </c>
      <c r="V584" s="19"/>
      <c r="W584" s="16"/>
      <c r="X584" s="16"/>
      <c r="Y584" s="16"/>
      <c r="Z584" s="7" t="str">
        <f t="shared" si="121"/>
        <v/>
      </c>
      <c r="AA584" s="20"/>
      <c r="AB584" s="7" t="str">
        <f>IF(AA584="","",DATEDIF(VLOOKUP(N584,List!CK:CL,2,0),VLOOKUP(AA584,List!CK:CL,2,0),$AB$2))</f>
        <v/>
      </c>
      <c r="AC584" s="16"/>
      <c r="AD584" s="16"/>
      <c r="AE584" s="17"/>
      <c r="AF584" s="9" t="str">
        <f t="shared" si="122"/>
        <v/>
      </c>
      <c r="AG584" s="16"/>
      <c r="AH584" s="9" t="str">
        <f t="shared" si="123"/>
        <v/>
      </c>
      <c r="AI584" s="9" t="str">
        <f t="shared" si="124"/>
        <v/>
      </c>
      <c r="AJ584" s="7" t="str">
        <f>IF(E584="","",VLOOKUP(E584,Cover!AF:AG,2,0))</f>
        <v/>
      </c>
      <c r="AK584" s="32" t="str">
        <f t="shared" si="131"/>
        <v/>
      </c>
      <c r="AL584" s="178" t="str">
        <f t="shared" si="132"/>
        <v/>
      </c>
      <c r="AM584" s="178" t="str">
        <f t="shared" si="126"/>
        <v/>
      </c>
      <c r="AN584" s="178" t="str">
        <f t="shared" si="127"/>
        <v/>
      </c>
    </row>
    <row r="585" spans="1:40">
      <c r="A585" s="1" t="str">
        <f t="shared" si="125"/>
        <v/>
      </c>
      <c r="B585" s="63" t="str">
        <f>IF(E585="","",IF(E585=Trend!$D$5,COUNT($B$3:B584)+1))</f>
        <v/>
      </c>
      <c r="C585" s="63" t="str">
        <f>IF(E585="","",IF(AN585=Deviation!$E$2,COUNT($C$3:C584)+1))</f>
        <v/>
      </c>
      <c r="D585" s="7" t="str">
        <f>IF(E585&lt;&gt;"",SUBTOTAL(3,$E$4:E585),"")</f>
        <v/>
      </c>
      <c r="E585" s="16"/>
      <c r="F585" s="16"/>
      <c r="G585" s="16"/>
      <c r="H585" s="16"/>
      <c r="I585" s="16"/>
      <c r="J585" s="17"/>
      <c r="K585" s="20"/>
      <c r="L585" s="17"/>
      <c r="M585" s="16"/>
      <c r="N585" s="16"/>
      <c r="O585" s="7" t="str">
        <f t="shared" si="120"/>
        <v/>
      </c>
      <c r="P585" s="17"/>
      <c r="Q585" s="17"/>
      <c r="R585" s="8" t="str">
        <f t="shared" si="128"/>
        <v/>
      </c>
      <c r="S585" s="18">
        <v>0.1</v>
      </c>
      <c r="T585" s="8" t="str">
        <f t="shared" si="129"/>
        <v/>
      </c>
      <c r="U585" s="7" t="str">
        <f t="shared" si="130"/>
        <v/>
      </c>
      <c r="V585" s="19"/>
      <c r="W585" s="16"/>
      <c r="X585" s="16"/>
      <c r="Y585" s="16"/>
      <c r="Z585" s="7" t="str">
        <f t="shared" si="121"/>
        <v/>
      </c>
      <c r="AA585" s="20"/>
      <c r="AB585" s="7" t="str">
        <f>IF(AA585="","",DATEDIF(VLOOKUP(N585,List!CK:CL,2,0),VLOOKUP(AA585,List!CK:CL,2,0),$AB$2))</f>
        <v/>
      </c>
      <c r="AC585" s="16"/>
      <c r="AD585" s="16"/>
      <c r="AE585" s="17"/>
      <c r="AF585" s="9" t="str">
        <f t="shared" si="122"/>
        <v/>
      </c>
      <c r="AG585" s="16"/>
      <c r="AH585" s="9" t="str">
        <f t="shared" si="123"/>
        <v/>
      </c>
      <c r="AI585" s="9" t="str">
        <f t="shared" si="124"/>
        <v/>
      </c>
      <c r="AJ585" s="7" t="str">
        <f>IF(E585="","",VLOOKUP(E585,Cover!AF:AG,2,0))</f>
        <v/>
      </c>
      <c r="AK585" s="32" t="str">
        <f t="shared" si="131"/>
        <v/>
      </c>
      <c r="AL585" s="178" t="str">
        <f t="shared" si="132"/>
        <v/>
      </c>
      <c r="AM585" s="178" t="str">
        <f t="shared" si="126"/>
        <v/>
      </c>
      <c r="AN585" s="178" t="str">
        <f t="shared" si="127"/>
        <v/>
      </c>
    </row>
    <row r="586" spans="1:40">
      <c r="A586" s="1" t="str">
        <f t="shared" si="125"/>
        <v/>
      </c>
      <c r="B586" s="63" t="str">
        <f>IF(E586="","",IF(E586=Trend!$D$5,COUNT($B$3:B585)+1))</f>
        <v/>
      </c>
      <c r="C586" s="63" t="str">
        <f>IF(E586="","",IF(AN586=Deviation!$E$2,COUNT($C$3:C585)+1))</f>
        <v/>
      </c>
      <c r="D586" s="7" t="str">
        <f>IF(E586&lt;&gt;"",SUBTOTAL(3,$E$4:E586),"")</f>
        <v/>
      </c>
      <c r="E586" s="16"/>
      <c r="F586" s="16"/>
      <c r="G586" s="16"/>
      <c r="H586" s="16"/>
      <c r="I586" s="16"/>
      <c r="J586" s="17"/>
      <c r="K586" s="20"/>
      <c r="L586" s="17"/>
      <c r="M586" s="16"/>
      <c r="N586" s="16"/>
      <c r="O586" s="7" t="str">
        <f t="shared" ref="O586:O649" si="133">IF(E586="","","پیش فاکتور")</f>
        <v/>
      </c>
      <c r="P586" s="17"/>
      <c r="Q586" s="17"/>
      <c r="R586" s="8" t="str">
        <f t="shared" si="128"/>
        <v/>
      </c>
      <c r="S586" s="18">
        <v>0.1</v>
      </c>
      <c r="T586" s="8" t="str">
        <f t="shared" si="129"/>
        <v/>
      </c>
      <c r="U586" s="7" t="str">
        <f t="shared" si="130"/>
        <v/>
      </c>
      <c r="V586" s="19"/>
      <c r="W586" s="16"/>
      <c r="X586" s="16"/>
      <c r="Y586" s="16"/>
      <c r="Z586" s="7" t="str">
        <f t="shared" si="121"/>
        <v/>
      </c>
      <c r="AA586" s="20"/>
      <c r="AB586" s="7" t="str">
        <f>IF(AA586="","",DATEDIF(VLOOKUP(N586,List!CK:CL,2,0),VLOOKUP(AA586,List!CK:CL,2,0),$AB$2))</f>
        <v/>
      </c>
      <c r="AC586" s="16"/>
      <c r="AD586" s="16"/>
      <c r="AE586" s="17"/>
      <c r="AF586" s="9" t="str">
        <f t="shared" si="122"/>
        <v/>
      </c>
      <c r="AG586" s="16"/>
      <c r="AH586" s="9" t="str">
        <f t="shared" si="123"/>
        <v/>
      </c>
      <c r="AI586" s="9" t="str">
        <f t="shared" si="124"/>
        <v/>
      </c>
      <c r="AJ586" s="7" t="str">
        <f>IF(E586="","",VLOOKUP(E586,Cover!AF:AG,2,0))</f>
        <v/>
      </c>
      <c r="AK586" s="32" t="str">
        <f t="shared" si="131"/>
        <v/>
      </c>
      <c r="AL586" s="178" t="str">
        <f t="shared" si="132"/>
        <v/>
      </c>
      <c r="AM586" s="178" t="str">
        <f t="shared" si="126"/>
        <v/>
      </c>
      <c r="AN586" s="178" t="str">
        <f t="shared" si="127"/>
        <v/>
      </c>
    </row>
    <row r="587" spans="1:40">
      <c r="A587" s="1" t="str">
        <f t="shared" si="125"/>
        <v/>
      </c>
      <c r="B587" s="63" t="str">
        <f>IF(E587="","",IF(E587=Trend!$D$5,COUNT($B$3:B586)+1))</f>
        <v/>
      </c>
      <c r="C587" s="63" t="str">
        <f>IF(E587="","",IF(AN587=Deviation!$E$2,COUNT($C$3:C586)+1))</f>
        <v/>
      </c>
      <c r="D587" s="7" t="str">
        <f>IF(E587&lt;&gt;"",SUBTOTAL(3,$E$4:E587),"")</f>
        <v/>
      </c>
      <c r="E587" s="16"/>
      <c r="F587" s="16"/>
      <c r="G587" s="16"/>
      <c r="H587" s="16"/>
      <c r="I587" s="16"/>
      <c r="J587" s="17"/>
      <c r="K587" s="20"/>
      <c r="L587" s="17"/>
      <c r="M587" s="16"/>
      <c r="N587" s="16"/>
      <c r="O587" s="7" t="str">
        <f t="shared" si="133"/>
        <v/>
      </c>
      <c r="P587" s="17"/>
      <c r="Q587" s="17"/>
      <c r="R587" s="8" t="str">
        <f t="shared" si="128"/>
        <v/>
      </c>
      <c r="S587" s="18">
        <v>0.1</v>
      </c>
      <c r="T587" s="8" t="str">
        <f t="shared" si="129"/>
        <v/>
      </c>
      <c r="U587" s="7" t="str">
        <f t="shared" si="130"/>
        <v/>
      </c>
      <c r="V587" s="19"/>
      <c r="W587" s="16"/>
      <c r="X587" s="16"/>
      <c r="Y587" s="16"/>
      <c r="Z587" s="7" t="str">
        <f t="shared" si="121"/>
        <v/>
      </c>
      <c r="AA587" s="20"/>
      <c r="AB587" s="7" t="str">
        <f>IF(AA587="","",DATEDIF(VLOOKUP(N587,List!CK:CL,2,0),VLOOKUP(AA587,List!CK:CL,2,0),$AB$2))</f>
        <v/>
      </c>
      <c r="AC587" s="16"/>
      <c r="AD587" s="16"/>
      <c r="AE587" s="17"/>
      <c r="AF587" s="9" t="str">
        <f t="shared" si="122"/>
        <v/>
      </c>
      <c r="AG587" s="16"/>
      <c r="AH587" s="9" t="str">
        <f t="shared" si="123"/>
        <v/>
      </c>
      <c r="AI587" s="9" t="str">
        <f t="shared" si="124"/>
        <v/>
      </c>
      <c r="AJ587" s="7" t="str">
        <f>IF(E587="","",VLOOKUP(E587,Cover!AF:AG,2,0))</f>
        <v/>
      </c>
      <c r="AK587" s="32" t="str">
        <f t="shared" si="131"/>
        <v/>
      </c>
      <c r="AL587" s="178" t="str">
        <f t="shared" si="132"/>
        <v/>
      </c>
      <c r="AM587" s="178" t="str">
        <f t="shared" si="126"/>
        <v/>
      </c>
      <c r="AN587" s="178" t="str">
        <f t="shared" si="127"/>
        <v/>
      </c>
    </row>
    <row r="588" spans="1:40">
      <c r="A588" s="1" t="str">
        <f t="shared" si="125"/>
        <v/>
      </c>
      <c r="B588" s="63" t="str">
        <f>IF(E588="","",IF(E588=Trend!$D$5,COUNT($B$3:B587)+1))</f>
        <v/>
      </c>
      <c r="C588" s="63" t="str">
        <f>IF(E588="","",IF(AN588=Deviation!$E$2,COUNT($C$3:C587)+1))</f>
        <v/>
      </c>
      <c r="D588" s="7" t="str">
        <f>IF(E588&lt;&gt;"",SUBTOTAL(3,$E$4:E588),"")</f>
        <v/>
      </c>
      <c r="E588" s="16"/>
      <c r="F588" s="16"/>
      <c r="G588" s="16"/>
      <c r="H588" s="16"/>
      <c r="I588" s="16"/>
      <c r="J588" s="17"/>
      <c r="K588" s="20"/>
      <c r="L588" s="17"/>
      <c r="M588" s="16"/>
      <c r="N588" s="16"/>
      <c r="O588" s="7" t="str">
        <f t="shared" si="133"/>
        <v/>
      </c>
      <c r="P588" s="17"/>
      <c r="Q588" s="17"/>
      <c r="R588" s="8" t="str">
        <f t="shared" si="128"/>
        <v/>
      </c>
      <c r="S588" s="18">
        <v>0.1</v>
      </c>
      <c r="T588" s="8" t="str">
        <f t="shared" si="129"/>
        <v/>
      </c>
      <c r="U588" s="7" t="str">
        <f t="shared" si="130"/>
        <v/>
      </c>
      <c r="V588" s="19"/>
      <c r="W588" s="16"/>
      <c r="X588" s="16"/>
      <c r="Y588" s="16"/>
      <c r="Z588" s="7" t="str">
        <f t="shared" si="121"/>
        <v/>
      </c>
      <c r="AA588" s="20"/>
      <c r="AB588" s="7" t="str">
        <f>IF(AA588="","",DATEDIF(VLOOKUP(N588,List!CK:CL,2,0),VLOOKUP(AA588,List!CK:CL,2,0),$AB$2))</f>
        <v/>
      </c>
      <c r="AC588" s="16"/>
      <c r="AD588" s="16"/>
      <c r="AE588" s="17"/>
      <c r="AF588" s="9" t="str">
        <f t="shared" si="122"/>
        <v/>
      </c>
      <c r="AG588" s="16"/>
      <c r="AH588" s="9" t="str">
        <f t="shared" si="123"/>
        <v/>
      </c>
      <c r="AI588" s="9" t="str">
        <f t="shared" si="124"/>
        <v/>
      </c>
      <c r="AJ588" s="7" t="str">
        <f>IF(E588="","",VLOOKUP(E588,Cover!AF:AG,2,0))</f>
        <v/>
      </c>
      <c r="AK588" s="32" t="str">
        <f t="shared" si="131"/>
        <v/>
      </c>
      <c r="AL588" s="178" t="str">
        <f t="shared" si="132"/>
        <v/>
      </c>
      <c r="AM588" s="178" t="str">
        <f t="shared" si="126"/>
        <v/>
      </c>
      <c r="AN588" s="178" t="str">
        <f t="shared" si="127"/>
        <v/>
      </c>
    </row>
    <row r="589" spans="1:40">
      <c r="A589" s="1" t="str">
        <f t="shared" si="125"/>
        <v/>
      </c>
      <c r="B589" s="63" t="str">
        <f>IF(E589="","",IF(E589=Trend!$D$5,COUNT($B$3:B588)+1))</f>
        <v/>
      </c>
      <c r="C589" s="63" t="str">
        <f>IF(E589="","",IF(AN589=Deviation!$E$2,COUNT($C$3:C588)+1))</f>
        <v/>
      </c>
      <c r="D589" s="7" t="str">
        <f>IF(E589&lt;&gt;"",SUBTOTAL(3,$E$4:E589),"")</f>
        <v/>
      </c>
      <c r="E589" s="16"/>
      <c r="F589" s="16"/>
      <c r="G589" s="16"/>
      <c r="H589" s="16"/>
      <c r="I589" s="16"/>
      <c r="J589" s="17"/>
      <c r="K589" s="20"/>
      <c r="L589" s="17"/>
      <c r="M589" s="16"/>
      <c r="N589" s="16"/>
      <c r="O589" s="7" t="str">
        <f t="shared" si="133"/>
        <v/>
      </c>
      <c r="P589" s="17"/>
      <c r="Q589" s="17"/>
      <c r="R589" s="8" t="str">
        <f t="shared" si="128"/>
        <v/>
      </c>
      <c r="S589" s="18">
        <v>0.1</v>
      </c>
      <c r="T589" s="8" t="str">
        <f t="shared" si="129"/>
        <v/>
      </c>
      <c r="U589" s="7" t="str">
        <f t="shared" si="130"/>
        <v/>
      </c>
      <c r="V589" s="19"/>
      <c r="W589" s="16"/>
      <c r="X589" s="16"/>
      <c r="Y589" s="16"/>
      <c r="Z589" s="7" t="str">
        <f t="shared" si="121"/>
        <v/>
      </c>
      <c r="AA589" s="20"/>
      <c r="AB589" s="7" t="str">
        <f>IF(AA589="","",DATEDIF(VLOOKUP(N589,List!CK:CL,2,0),VLOOKUP(AA589,List!CK:CL,2,0),$AB$2))</f>
        <v/>
      </c>
      <c r="AC589" s="16"/>
      <c r="AD589" s="16"/>
      <c r="AE589" s="17"/>
      <c r="AF589" s="9" t="str">
        <f t="shared" si="122"/>
        <v/>
      </c>
      <c r="AG589" s="16"/>
      <c r="AH589" s="9" t="str">
        <f t="shared" si="123"/>
        <v/>
      </c>
      <c r="AI589" s="9" t="str">
        <f t="shared" si="124"/>
        <v/>
      </c>
      <c r="AJ589" s="7" t="str">
        <f>IF(E589="","",VLOOKUP(E589,Cover!AF:AG,2,0))</f>
        <v/>
      </c>
      <c r="AK589" s="32" t="str">
        <f t="shared" si="131"/>
        <v/>
      </c>
      <c r="AL589" s="178" t="str">
        <f t="shared" si="132"/>
        <v/>
      </c>
      <c r="AM589" s="178" t="str">
        <f t="shared" si="126"/>
        <v/>
      </c>
      <c r="AN589" s="178" t="str">
        <f t="shared" si="127"/>
        <v/>
      </c>
    </row>
    <row r="590" spans="1:40">
      <c r="A590" s="1" t="str">
        <f t="shared" si="125"/>
        <v/>
      </c>
      <c r="B590" s="63" t="str">
        <f>IF(E590="","",IF(E590=Trend!$D$5,COUNT($B$3:B589)+1))</f>
        <v/>
      </c>
      <c r="C590" s="63" t="str">
        <f>IF(E590="","",IF(AN590=Deviation!$E$2,COUNT($C$3:C589)+1))</f>
        <v/>
      </c>
      <c r="D590" s="7" t="str">
        <f>IF(E590&lt;&gt;"",SUBTOTAL(3,$E$4:E590),"")</f>
        <v/>
      </c>
      <c r="E590" s="16"/>
      <c r="F590" s="16"/>
      <c r="G590" s="16"/>
      <c r="H590" s="16"/>
      <c r="I590" s="16"/>
      <c r="J590" s="17"/>
      <c r="K590" s="20"/>
      <c r="L590" s="17"/>
      <c r="M590" s="16"/>
      <c r="N590" s="16"/>
      <c r="O590" s="7" t="str">
        <f t="shared" si="133"/>
        <v/>
      </c>
      <c r="P590" s="17"/>
      <c r="Q590" s="17"/>
      <c r="R590" s="8" t="str">
        <f t="shared" si="128"/>
        <v/>
      </c>
      <c r="S590" s="18">
        <v>0.1</v>
      </c>
      <c r="T590" s="8" t="str">
        <f t="shared" si="129"/>
        <v/>
      </c>
      <c r="U590" s="7" t="str">
        <f t="shared" si="130"/>
        <v/>
      </c>
      <c r="V590" s="19"/>
      <c r="W590" s="16"/>
      <c r="X590" s="16"/>
      <c r="Y590" s="16"/>
      <c r="Z590" s="7" t="str">
        <f t="shared" si="121"/>
        <v/>
      </c>
      <c r="AA590" s="20"/>
      <c r="AB590" s="7" t="str">
        <f>IF(AA590="","",DATEDIF(VLOOKUP(N590,List!CK:CL,2,0),VLOOKUP(AA590,List!CK:CL,2,0),$AB$2))</f>
        <v/>
      </c>
      <c r="AC590" s="16"/>
      <c r="AD590" s="16"/>
      <c r="AE590" s="17"/>
      <c r="AF590" s="9" t="str">
        <f t="shared" si="122"/>
        <v/>
      </c>
      <c r="AG590" s="16"/>
      <c r="AH590" s="9" t="str">
        <f t="shared" si="123"/>
        <v/>
      </c>
      <c r="AI590" s="9" t="str">
        <f t="shared" si="124"/>
        <v/>
      </c>
      <c r="AJ590" s="7" t="str">
        <f>IF(E590="","",VLOOKUP(E590,Cover!AF:AG,2,0))</f>
        <v/>
      </c>
      <c r="AK590" s="32" t="str">
        <f t="shared" si="131"/>
        <v/>
      </c>
      <c r="AL590" s="178" t="str">
        <f t="shared" si="132"/>
        <v/>
      </c>
      <c r="AM590" s="178" t="str">
        <f t="shared" si="126"/>
        <v/>
      </c>
      <c r="AN590" s="178" t="str">
        <f t="shared" si="127"/>
        <v/>
      </c>
    </row>
    <row r="591" spans="1:40">
      <c r="A591" s="1" t="str">
        <f t="shared" si="125"/>
        <v/>
      </c>
      <c r="B591" s="63" t="str">
        <f>IF(E591="","",IF(E591=Trend!$D$5,COUNT($B$3:B590)+1))</f>
        <v/>
      </c>
      <c r="C591" s="63" t="str">
        <f>IF(E591="","",IF(AN591=Deviation!$E$2,COUNT($C$3:C590)+1))</f>
        <v/>
      </c>
      <c r="D591" s="7" t="str">
        <f>IF(E591&lt;&gt;"",SUBTOTAL(3,$E$4:E591),"")</f>
        <v/>
      </c>
      <c r="E591" s="16"/>
      <c r="F591" s="16"/>
      <c r="G591" s="16"/>
      <c r="H591" s="16"/>
      <c r="I591" s="16"/>
      <c r="J591" s="17"/>
      <c r="K591" s="20"/>
      <c r="L591" s="17"/>
      <c r="M591" s="16"/>
      <c r="N591" s="16"/>
      <c r="O591" s="7" t="str">
        <f t="shared" si="133"/>
        <v/>
      </c>
      <c r="P591" s="17"/>
      <c r="Q591" s="17"/>
      <c r="R591" s="8" t="str">
        <f t="shared" si="128"/>
        <v/>
      </c>
      <c r="S591" s="18">
        <v>0.1</v>
      </c>
      <c r="T591" s="8" t="str">
        <f t="shared" si="129"/>
        <v/>
      </c>
      <c r="U591" s="7" t="str">
        <f t="shared" si="130"/>
        <v/>
      </c>
      <c r="V591" s="19"/>
      <c r="W591" s="16"/>
      <c r="X591" s="16"/>
      <c r="Y591" s="16"/>
      <c r="Z591" s="7" t="str">
        <f t="shared" si="121"/>
        <v/>
      </c>
      <c r="AA591" s="20"/>
      <c r="AB591" s="7" t="str">
        <f>IF(AA591="","",DATEDIF(VLOOKUP(N591,List!CK:CL,2,0),VLOOKUP(AA591,List!CK:CL,2,0),$AB$2))</f>
        <v/>
      </c>
      <c r="AC591" s="16"/>
      <c r="AD591" s="16"/>
      <c r="AE591" s="17"/>
      <c r="AF591" s="9" t="str">
        <f t="shared" si="122"/>
        <v/>
      </c>
      <c r="AG591" s="16"/>
      <c r="AH591" s="9" t="str">
        <f t="shared" si="123"/>
        <v/>
      </c>
      <c r="AI591" s="9" t="str">
        <f t="shared" si="124"/>
        <v/>
      </c>
      <c r="AJ591" s="7" t="str">
        <f>IF(E591="","",VLOOKUP(E591,Cover!AF:AG,2,0))</f>
        <v/>
      </c>
      <c r="AK591" s="32" t="str">
        <f t="shared" si="131"/>
        <v/>
      </c>
      <c r="AL591" s="178" t="str">
        <f t="shared" si="132"/>
        <v/>
      </c>
      <c r="AM591" s="178" t="str">
        <f t="shared" si="126"/>
        <v/>
      </c>
      <c r="AN591" s="178" t="str">
        <f t="shared" si="127"/>
        <v/>
      </c>
    </row>
    <row r="592" spans="1:40">
      <c r="A592" s="1" t="str">
        <f t="shared" si="125"/>
        <v/>
      </c>
      <c r="B592" s="63" t="str">
        <f>IF(E592="","",IF(E592=Trend!$D$5,COUNT($B$3:B591)+1))</f>
        <v/>
      </c>
      <c r="C592" s="63" t="str">
        <f>IF(E592="","",IF(AN592=Deviation!$E$2,COUNT($C$3:C591)+1))</f>
        <v/>
      </c>
      <c r="D592" s="7" t="str">
        <f>IF(E592&lt;&gt;"",SUBTOTAL(3,$E$4:E592),"")</f>
        <v/>
      </c>
      <c r="E592" s="16"/>
      <c r="F592" s="16"/>
      <c r="G592" s="16"/>
      <c r="H592" s="16"/>
      <c r="I592" s="16"/>
      <c r="J592" s="17"/>
      <c r="K592" s="20"/>
      <c r="L592" s="17"/>
      <c r="M592" s="16"/>
      <c r="N592" s="16"/>
      <c r="O592" s="7" t="str">
        <f t="shared" si="133"/>
        <v/>
      </c>
      <c r="P592" s="17"/>
      <c r="Q592" s="17"/>
      <c r="R592" s="8" t="str">
        <f t="shared" si="128"/>
        <v/>
      </c>
      <c r="S592" s="18">
        <v>0.1</v>
      </c>
      <c r="T592" s="8" t="str">
        <f t="shared" si="129"/>
        <v/>
      </c>
      <c r="U592" s="7" t="str">
        <f t="shared" si="130"/>
        <v/>
      </c>
      <c r="V592" s="19"/>
      <c r="W592" s="16"/>
      <c r="X592" s="16"/>
      <c r="Y592" s="16"/>
      <c r="Z592" s="7" t="str">
        <f t="shared" si="121"/>
        <v/>
      </c>
      <c r="AA592" s="20"/>
      <c r="AB592" s="7" t="str">
        <f>IF(AA592="","",DATEDIF(VLOOKUP(N592,List!CK:CL,2,0),VLOOKUP(AA592,List!CK:CL,2,0),$AB$2))</f>
        <v/>
      </c>
      <c r="AC592" s="16"/>
      <c r="AD592" s="16"/>
      <c r="AE592" s="17"/>
      <c r="AF592" s="9" t="str">
        <f t="shared" si="122"/>
        <v/>
      </c>
      <c r="AG592" s="16"/>
      <c r="AH592" s="9" t="str">
        <f t="shared" si="123"/>
        <v/>
      </c>
      <c r="AI592" s="9" t="str">
        <f t="shared" si="124"/>
        <v/>
      </c>
      <c r="AJ592" s="7" t="str">
        <f>IF(E592="","",VLOOKUP(E592,Cover!AF:AG,2,0))</f>
        <v/>
      </c>
      <c r="AK592" s="32" t="str">
        <f t="shared" si="131"/>
        <v/>
      </c>
      <c r="AL592" s="178" t="str">
        <f t="shared" si="132"/>
        <v/>
      </c>
      <c r="AM592" s="178" t="str">
        <f t="shared" si="126"/>
        <v/>
      </c>
      <c r="AN592" s="178" t="str">
        <f t="shared" si="127"/>
        <v/>
      </c>
    </row>
    <row r="593" spans="1:40">
      <c r="A593" s="1" t="str">
        <f t="shared" si="125"/>
        <v/>
      </c>
      <c r="B593" s="63" t="str">
        <f>IF(E593="","",IF(E593=Trend!$D$5,COUNT($B$3:B592)+1))</f>
        <v/>
      </c>
      <c r="C593" s="63" t="str">
        <f>IF(E593="","",IF(AN593=Deviation!$E$2,COUNT($C$3:C592)+1))</f>
        <v/>
      </c>
      <c r="D593" s="7" t="str">
        <f>IF(E593&lt;&gt;"",SUBTOTAL(3,$E$4:E593),"")</f>
        <v/>
      </c>
      <c r="E593" s="16"/>
      <c r="F593" s="16"/>
      <c r="G593" s="16"/>
      <c r="H593" s="16"/>
      <c r="I593" s="16"/>
      <c r="J593" s="17"/>
      <c r="K593" s="20"/>
      <c r="L593" s="17"/>
      <c r="M593" s="16"/>
      <c r="N593" s="16"/>
      <c r="O593" s="7" t="str">
        <f t="shared" si="133"/>
        <v/>
      </c>
      <c r="P593" s="17"/>
      <c r="Q593" s="17"/>
      <c r="R593" s="8" t="str">
        <f t="shared" si="128"/>
        <v/>
      </c>
      <c r="S593" s="18">
        <v>0.1</v>
      </c>
      <c r="T593" s="8" t="str">
        <f t="shared" si="129"/>
        <v/>
      </c>
      <c r="U593" s="7" t="str">
        <f t="shared" si="130"/>
        <v/>
      </c>
      <c r="V593" s="19"/>
      <c r="W593" s="16"/>
      <c r="X593" s="16"/>
      <c r="Y593" s="16"/>
      <c r="Z593" s="7" t="str">
        <f t="shared" si="121"/>
        <v/>
      </c>
      <c r="AA593" s="20"/>
      <c r="AB593" s="7" t="str">
        <f>IF(AA593="","",DATEDIF(VLOOKUP(N593,List!CK:CL,2,0),VLOOKUP(AA593,List!CK:CL,2,0),$AB$2))</f>
        <v/>
      </c>
      <c r="AC593" s="16"/>
      <c r="AD593" s="16"/>
      <c r="AE593" s="17"/>
      <c r="AF593" s="9" t="str">
        <f t="shared" si="122"/>
        <v/>
      </c>
      <c r="AG593" s="16"/>
      <c r="AH593" s="9" t="str">
        <f t="shared" si="123"/>
        <v/>
      </c>
      <c r="AI593" s="9" t="str">
        <f t="shared" si="124"/>
        <v/>
      </c>
      <c r="AJ593" s="7" t="str">
        <f>IF(E593="","",VLOOKUP(E593,Cover!AF:AG,2,0))</f>
        <v/>
      </c>
      <c r="AK593" s="32" t="str">
        <f t="shared" si="131"/>
        <v/>
      </c>
      <c r="AL593" s="178" t="str">
        <f t="shared" si="132"/>
        <v/>
      </c>
      <c r="AM593" s="178" t="str">
        <f t="shared" si="126"/>
        <v/>
      </c>
      <c r="AN593" s="178" t="str">
        <f t="shared" si="127"/>
        <v/>
      </c>
    </row>
    <row r="594" spans="1:40">
      <c r="A594" s="1" t="str">
        <f t="shared" si="125"/>
        <v/>
      </c>
      <c r="B594" s="63" t="str">
        <f>IF(E594="","",IF(E594=Trend!$D$5,COUNT($B$3:B593)+1))</f>
        <v/>
      </c>
      <c r="C594" s="63" t="str">
        <f>IF(E594="","",IF(AN594=Deviation!$E$2,COUNT($C$3:C593)+1))</f>
        <v/>
      </c>
      <c r="D594" s="7" t="str">
        <f>IF(E594&lt;&gt;"",SUBTOTAL(3,$E$4:E594),"")</f>
        <v/>
      </c>
      <c r="E594" s="16"/>
      <c r="F594" s="16"/>
      <c r="G594" s="16"/>
      <c r="H594" s="16"/>
      <c r="I594" s="16"/>
      <c r="J594" s="17"/>
      <c r="K594" s="20"/>
      <c r="L594" s="17"/>
      <c r="M594" s="16"/>
      <c r="N594" s="16"/>
      <c r="O594" s="7" t="str">
        <f t="shared" si="133"/>
        <v/>
      </c>
      <c r="P594" s="17"/>
      <c r="Q594" s="17"/>
      <c r="R594" s="8" t="str">
        <f t="shared" si="128"/>
        <v/>
      </c>
      <c r="S594" s="18">
        <v>0.1</v>
      </c>
      <c r="T594" s="8" t="str">
        <f t="shared" si="129"/>
        <v/>
      </c>
      <c r="U594" s="7" t="str">
        <f t="shared" si="130"/>
        <v/>
      </c>
      <c r="V594" s="19"/>
      <c r="W594" s="16"/>
      <c r="X594" s="16"/>
      <c r="Y594" s="16"/>
      <c r="Z594" s="7" t="str">
        <f t="shared" si="121"/>
        <v/>
      </c>
      <c r="AA594" s="20"/>
      <c r="AB594" s="7" t="str">
        <f>IF(AA594="","",DATEDIF(VLOOKUP(N594,List!CK:CL,2,0),VLOOKUP(AA594,List!CK:CL,2,0),$AB$2))</f>
        <v/>
      </c>
      <c r="AC594" s="16"/>
      <c r="AD594" s="16"/>
      <c r="AE594" s="17"/>
      <c r="AF594" s="9" t="str">
        <f t="shared" si="122"/>
        <v/>
      </c>
      <c r="AG594" s="16"/>
      <c r="AH594" s="9" t="str">
        <f t="shared" si="123"/>
        <v/>
      </c>
      <c r="AI594" s="9" t="str">
        <f t="shared" si="124"/>
        <v/>
      </c>
      <c r="AJ594" s="7" t="str">
        <f>IF(E594="","",VLOOKUP(E594,Cover!AF:AG,2,0))</f>
        <v/>
      </c>
      <c r="AK594" s="32" t="str">
        <f t="shared" si="131"/>
        <v/>
      </c>
      <c r="AL594" s="178" t="str">
        <f t="shared" si="132"/>
        <v/>
      </c>
      <c r="AM594" s="178" t="str">
        <f t="shared" si="126"/>
        <v/>
      </c>
      <c r="AN594" s="178" t="str">
        <f t="shared" si="127"/>
        <v/>
      </c>
    </row>
    <row r="595" spans="1:40">
      <c r="A595" s="1" t="str">
        <f t="shared" si="125"/>
        <v/>
      </c>
      <c r="B595" s="63" t="str">
        <f>IF(E595="","",IF(E595=Trend!$D$5,COUNT($B$3:B594)+1))</f>
        <v/>
      </c>
      <c r="C595" s="63" t="str">
        <f>IF(E595="","",IF(AN595=Deviation!$E$2,COUNT($C$3:C594)+1))</f>
        <v/>
      </c>
      <c r="D595" s="7" t="str">
        <f>IF(E595&lt;&gt;"",SUBTOTAL(3,$E$4:E595),"")</f>
        <v/>
      </c>
      <c r="E595" s="16"/>
      <c r="F595" s="16"/>
      <c r="G595" s="16"/>
      <c r="H595" s="16"/>
      <c r="I595" s="16"/>
      <c r="J595" s="17"/>
      <c r="K595" s="20"/>
      <c r="L595" s="17"/>
      <c r="M595" s="16"/>
      <c r="N595" s="16"/>
      <c r="O595" s="7" t="str">
        <f t="shared" si="133"/>
        <v/>
      </c>
      <c r="P595" s="17"/>
      <c r="Q595" s="17"/>
      <c r="R595" s="8" t="str">
        <f t="shared" si="128"/>
        <v/>
      </c>
      <c r="S595" s="18">
        <v>0.1</v>
      </c>
      <c r="T595" s="8" t="str">
        <f t="shared" si="129"/>
        <v/>
      </c>
      <c r="U595" s="7" t="str">
        <f t="shared" si="130"/>
        <v/>
      </c>
      <c r="V595" s="19"/>
      <c r="W595" s="16"/>
      <c r="X595" s="16"/>
      <c r="Y595" s="16"/>
      <c r="Z595" s="7" t="str">
        <f t="shared" si="121"/>
        <v/>
      </c>
      <c r="AA595" s="20"/>
      <c r="AB595" s="7" t="str">
        <f>IF(AA595="","",DATEDIF(VLOOKUP(N595,List!CK:CL,2,0),VLOOKUP(AA595,List!CK:CL,2,0),$AB$2))</f>
        <v/>
      </c>
      <c r="AC595" s="16"/>
      <c r="AD595" s="16"/>
      <c r="AE595" s="17"/>
      <c r="AF595" s="9" t="str">
        <f t="shared" si="122"/>
        <v/>
      </c>
      <c r="AG595" s="16"/>
      <c r="AH595" s="9" t="str">
        <f t="shared" si="123"/>
        <v/>
      </c>
      <c r="AI595" s="9" t="str">
        <f t="shared" si="124"/>
        <v/>
      </c>
      <c r="AJ595" s="7" t="str">
        <f>IF(E595="","",VLOOKUP(E595,Cover!AF:AG,2,0))</f>
        <v/>
      </c>
      <c r="AK595" s="32" t="str">
        <f t="shared" si="131"/>
        <v/>
      </c>
      <c r="AL595" s="178" t="str">
        <f t="shared" si="132"/>
        <v/>
      </c>
      <c r="AM595" s="178" t="str">
        <f t="shared" si="126"/>
        <v/>
      </c>
      <c r="AN595" s="178" t="str">
        <f t="shared" si="127"/>
        <v/>
      </c>
    </row>
    <row r="596" spans="1:40">
      <c r="A596" s="1" t="str">
        <f t="shared" si="125"/>
        <v/>
      </c>
      <c r="B596" s="63" t="str">
        <f>IF(E596="","",IF(E596=Trend!$D$5,COUNT($B$3:B595)+1))</f>
        <v/>
      </c>
      <c r="C596" s="63" t="str">
        <f>IF(E596="","",IF(AN596=Deviation!$E$2,COUNT($C$3:C595)+1))</f>
        <v/>
      </c>
      <c r="D596" s="7" t="str">
        <f>IF(E596&lt;&gt;"",SUBTOTAL(3,$E$4:E596),"")</f>
        <v/>
      </c>
      <c r="E596" s="16"/>
      <c r="F596" s="16"/>
      <c r="G596" s="16"/>
      <c r="H596" s="16"/>
      <c r="I596" s="16"/>
      <c r="J596" s="17"/>
      <c r="K596" s="20"/>
      <c r="L596" s="17"/>
      <c r="M596" s="16"/>
      <c r="N596" s="16"/>
      <c r="O596" s="7" t="str">
        <f t="shared" si="133"/>
        <v/>
      </c>
      <c r="P596" s="17"/>
      <c r="Q596" s="17"/>
      <c r="R596" s="8" t="str">
        <f t="shared" si="128"/>
        <v/>
      </c>
      <c r="S596" s="18">
        <v>0.1</v>
      </c>
      <c r="T596" s="8" t="str">
        <f t="shared" si="129"/>
        <v/>
      </c>
      <c r="U596" s="7" t="str">
        <f t="shared" si="130"/>
        <v/>
      </c>
      <c r="V596" s="19"/>
      <c r="W596" s="16"/>
      <c r="X596" s="16"/>
      <c r="Y596" s="16"/>
      <c r="Z596" s="7" t="str">
        <f t="shared" si="121"/>
        <v/>
      </c>
      <c r="AA596" s="20"/>
      <c r="AB596" s="7" t="str">
        <f>IF(AA596="","",DATEDIF(VLOOKUP(N596,List!CK:CL,2,0),VLOOKUP(AA596,List!CK:CL,2,0),$AB$2))</f>
        <v/>
      </c>
      <c r="AC596" s="16"/>
      <c r="AD596" s="16"/>
      <c r="AE596" s="17"/>
      <c r="AF596" s="9" t="str">
        <f t="shared" si="122"/>
        <v/>
      </c>
      <c r="AG596" s="16"/>
      <c r="AH596" s="9" t="str">
        <f t="shared" si="123"/>
        <v/>
      </c>
      <c r="AI596" s="9" t="str">
        <f t="shared" si="124"/>
        <v/>
      </c>
      <c r="AJ596" s="7" t="str">
        <f>IF(E596="","",VLOOKUP(E596,Cover!AF:AG,2,0))</f>
        <v/>
      </c>
      <c r="AK596" s="32" t="str">
        <f t="shared" si="131"/>
        <v/>
      </c>
      <c r="AL596" s="178" t="str">
        <f t="shared" si="132"/>
        <v/>
      </c>
      <c r="AM596" s="178" t="str">
        <f t="shared" si="126"/>
        <v/>
      </c>
      <c r="AN596" s="178" t="str">
        <f t="shared" si="127"/>
        <v/>
      </c>
    </row>
    <row r="597" spans="1:40">
      <c r="A597" s="1" t="str">
        <f t="shared" si="125"/>
        <v/>
      </c>
      <c r="B597" s="63" t="str">
        <f>IF(E597="","",IF(E597=Trend!$D$5,COUNT($B$3:B596)+1))</f>
        <v/>
      </c>
      <c r="C597" s="63" t="str">
        <f>IF(E597="","",IF(AN597=Deviation!$E$2,COUNT($C$3:C596)+1))</f>
        <v/>
      </c>
      <c r="D597" s="7" t="str">
        <f>IF(E597&lt;&gt;"",SUBTOTAL(3,$E$4:E597),"")</f>
        <v/>
      </c>
      <c r="E597" s="16"/>
      <c r="F597" s="16"/>
      <c r="G597" s="16"/>
      <c r="H597" s="16"/>
      <c r="I597" s="16"/>
      <c r="J597" s="17"/>
      <c r="K597" s="20"/>
      <c r="L597" s="17"/>
      <c r="M597" s="16"/>
      <c r="N597" s="16"/>
      <c r="O597" s="7" t="str">
        <f t="shared" si="133"/>
        <v/>
      </c>
      <c r="P597" s="17"/>
      <c r="Q597" s="17"/>
      <c r="R597" s="8" t="str">
        <f t="shared" si="128"/>
        <v/>
      </c>
      <c r="S597" s="18">
        <v>0.1</v>
      </c>
      <c r="T597" s="8" t="str">
        <f t="shared" si="129"/>
        <v/>
      </c>
      <c r="U597" s="7" t="str">
        <f t="shared" si="130"/>
        <v/>
      </c>
      <c r="V597" s="19"/>
      <c r="W597" s="16"/>
      <c r="X597" s="16"/>
      <c r="Y597" s="16"/>
      <c r="Z597" s="7" t="str">
        <f t="shared" si="121"/>
        <v/>
      </c>
      <c r="AA597" s="20"/>
      <c r="AB597" s="7" t="str">
        <f>IF(AA597="","",DATEDIF(VLOOKUP(N597,List!CK:CL,2,0),VLOOKUP(AA597,List!CK:CL,2,0),$AB$2))</f>
        <v/>
      </c>
      <c r="AC597" s="16"/>
      <c r="AD597" s="16"/>
      <c r="AE597" s="17"/>
      <c r="AF597" s="9" t="str">
        <f t="shared" si="122"/>
        <v/>
      </c>
      <c r="AG597" s="16"/>
      <c r="AH597" s="9" t="str">
        <f t="shared" si="123"/>
        <v/>
      </c>
      <c r="AI597" s="9" t="str">
        <f t="shared" si="124"/>
        <v/>
      </c>
      <c r="AJ597" s="7" t="str">
        <f>IF(E597="","",VLOOKUP(E597,Cover!AF:AG,2,0))</f>
        <v/>
      </c>
      <c r="AK597" s="32" t="str">
        <f t="shared" si="131"/>
        <v/>
      </c>
      <c r="AL597" s="178" t="str">
        <f t="shared" si="132"/>
        <v/>
      </c>
      <c r="AM597" s="178" t="str">
        <f t="shared" si="126"/>
        <v/>
      </c>
      <c r="AN597" s="178" t="str">
        <f t="shared" si="127"/>
        <v/>
      </c>
    </row>
    <row r="598" spans="1:40">
      <c r="A598" s="1" t="str">
        <f t="shared" si="125"/>
        <v/>
      </c>
      <c r="B598" s="63" t="str">
        <f>IF(E598="","",IF(E598=Trend!$D$5,COUNT($B$3:B597)+1))</f>
        <v/>
      </c>
      <c r="C598" s="63" t="str">
        <f>IF(E598="","",IF(AN598=Deviation!$E$2,COUNT($C$3:C597)+1))</f>
        <v/>
      </c>
      <c r="D598" s="7" t="str">
        <f>IF(E598&lt;&gt;"",SUBTOTAL(3,$E$4:E598),"")</f>
        <v/>
      </c>
      <c r="E598" s="16"/>
      <c r="F598" s="16"/>
      <c r="G598" s="16"/>
      <c r="H598" s="16"/>
      <c r="I598" s="16"/>
      <c r="J598" s="17"/>
      <c r="K598" s="20"/>
      <c r="L598" s="17"/>
      <c r="M598" s="16"/>
      <c r="N598" s="16"/>
      <c r="O598" s="7" t="str">
        <f t="shared" si="133"/>
        <v/>
      </c>
      <c r="P598" s="17"/>
      <c r="Q598" s="17"/>
      <c r="R598" s="8" t="str">
        <f t="shared" si="128"/>
        <v/>
      </c>
      <c r="S598" s="18">
        <v>0.1</v>
      </c>
      <c r="T598" s="8" t="str">
        <f t="shared" si="129"/>
        <v/>
      </c>
      <c r="U598" s="7" t="str">
        <f t="shared" si="130"/>
        <v/>
      </c>
      <c r="V598" s="19"/>
      <c r="W598" s="16"/>
      <c r="X598" s="16"/>
      <c r="Y598" s="16"/>
      <c r="Z598" s="7" t="str">
        <f t="shared" si="121"/>
        <v/>
      </c>
      <c r="AA598" s="20"/>
      <c r="AB598" s="7" t="str">
        <f>IF(AA598="","",DATEDIF(VLOOKUP(N598,List!CK:CL,2,0),VLOOKUP(AA598,List!CK:CL,2,0),$AB$2))</f>
        <v/>
      </c>
      <c r="AC598" s="16"/>
      <c r="AD598" s="16"/>
      <c r="AE598" s="17"/>
      <c r="AF598" s="9" t="str">
        <f t="shared" si="122"/>
        <v/>
      </c>
      <c r="AG598" s="16"/>
      <c r="AH598" s="9" t="str">
        <f t="shared" si="123"/>
        <v/>
      </c>
      <c r="AI598" s="9" t="str">
        <f t="shared" si="124"/>
        <v/>
      </c>
      <c r="AJ598" s="7" t="str">
        <f>IF(E598="","",VLOOKUP(E598,Cover!AF:AG,2,0))</f>
        <v/>
      </c>
      <c r="AK598" s="32" t="str">
        <f t="shared" si="131"/>
        <v/>
      </c>
      <c r="AL598" s="178" t="str">
        <f t="shared" si="132"/>
        <v/>
      </c>
      <c r="AM598" s="178" t="str">
        <f t="shared" si="126"/>
        <v/>
      </c>
      <c r="AN598" s="178" t="str">
        <f t="shared" si="127"/>
        <v/>
      </c>
    </row>
    <row r="599" spans="1:40">
      <c r="A599" s="1" t="str">
        <f t="shared" si="125"/>
        <v/>
      </c>
      <c r="B599" s="63" t="str">
        <f>IF(E599="","",IF(E599=Trend!$D$5,COUNT($B$3:B598)+1))</f>
        <v/>
      </c>
      <c r="C599" s="63" t="str">
        <f>IF(E599="","",IF(AN599=Deviation!$E$2,COUNT($C$3:C598)+1))</f>
        <v/>
      </c>
      <c r="D599" s="7" t="str">
        <f>IF(E599&lt;&gt;"",SUBTOTAL(3,$E$4:E599),"")</f>
        <v/>
      </c>
      <c r="E599" s="16"/>
      <c r="F599" s="16"/>
      <c r="G599" s="16"/>
      <c r="H599" s="16"/>
      <c r="I599" s="16"/>
      <c r="J599" s="17"/>
      <c r="K599" s="20"/>
      <c r="L599" s="17"/>
      <c r="M599" s="16"/>
      <c r="N599" s="16"/>
      <c r="O599" s="7" t="str">
        <f t="shared" si="133"/>
        <v/>
      </c>
      <c r="P599" s="17"/>
      <c r="Q599" s="17"/>
      <c r="R599" s="8" t="str">
        <f t="shared" si="128"/>
        <v/>
      </c>
      <c r="S599" s="18">
        <v>0.1</v>
      </c>
      <c r="T599" s="8" t="str">
        <f t="shared" si="129"/>
        <v/>
      </c>
      <c r="U599" s="7" t="str">
        <f t="shared" si="130"/>
        <v/>
      </c>
      <c r="V599" s="19"/>
      <c r="W599" s="16"/>
      <c r="X599" s="16"/>
      <c r="Y599" s="16"/>
      <c r="Z599" s="7" t="str">
        <f t="shared" si="121"/>
        <v/>
      </c>
      <c r="AA599" s="20"/>
      <c r="AB599" s="7" t="str">
        <f>IF(AA599="","",DATEDIF(VLOOKUP(N599,List!CK:CL,2,0),VLOOKUP(AA599,List!CK:CL,2,0),$AB$2))</f>
        <v/>
      </c>
      <c r="AC599" s="16"/>
      <c r="AD599" s="16"/>
      <c r="AE599" s="17"/>
      <c r="AF599" s="9" t="str">
        <f t="shared" si="122"/>
        <v/>
      </c>
      <c r="AG599" s="16"/>
      <c r="AH599" s="9" t="str">
        <f t="shared" si="123"/>
        <v/>
      </c>
      <c r="AI599" s="9" t="str">
        <f t="shared" si="124"/>
        <v/>
      </c>
      <c r="AJ599" s="7" t="str">
        <f>IF(E599="","",VLOOKUP(E599,Cover!AF:AG,2,0))</f>
        <v/>
      </c>
      <c r="AK599" s="32" t="str">
        <f t="shared" si="131"/>
        <v/>
      </c>
      <c r="AL599" s="178" t="str">
        <f t="shared" si="132"/>
        <v/>
      </c>
      <c r="AM599" s="178" t="str">
        <f t="shared" si="126"/>
        <v/>
      </c>
      <c r="AN599" s="178" t="str">
        <f t="shared" si="127"/>
        <v/>
      </c>
    </row>
    <row r="600" spans="1:40">
      <c r="A600" s="1" t="str">
        <f t="shared" si="125"/>
        <v/>
      </c>
      <c r="B600" s="63" t="str">
        <f>IF(E600="","",IF(E600=Trend!$D$5,COUNT($B$3:B599)+1))</f>
        <v/>
      </c>
      <c r="C600" s="63" t="str">
        <f>IF(E600="","",IF(AN600=Deviation!$E$2,COUNT($C$3:C599)+1))</f>
        <v/>
      </c>
      <c r="D600" s="7" t="str">
        <f>IF(E600&lt;&gt;"",SUBTOTAL(3,$E$4:E600),"")</f>
        <v/>
      </c>
      <c r="E600" s="16"/>
      <c r="F600" s="16"/>
      <c r="G600" s="16"/>
      <c r="H600" s="16"/>
      <c r="I600" s="16"/>
      <c r="J600" s="17"/>
      <c r="K600" s="20"/>
      <c r="L600" s="17"/>
      <c r="M600" s="16"/>
      <c r="N600" s="16"/>
      <c r="O600" s="7" t="str">
        <f t="shared" si="133"/>
        <v/>
      </c>
      <c r="P600" s="17"/>
      <c r="Q600" s="17"/>
      <c r="R600" s="8" t="str">
        <f t="shared" si="128"/>
        <v/>
      </c>
      <c r="S600" s="18">
        <v>0.1</v>
      </c>
      <c r="T600" s="8" t="str">
        <f t="shared" si="129"/>
        <v/>
      </c>
      <c r="U600" s="7" t="str">
        <f t="shared" si="130"/>
        <v/>
      </c>
      <c r="V600" s="19"/>
      <c r="W600" s="16"/>
      <c r="X600" s="16"/>
      <c r="Y600" s="16"/>
      <c r="Z600" s="7" t="str">
        <f t="shared" si="121"/>
        <v/>
      </c>
      <c r="AA600" s="20"/>
      <c r="AB600" s="7" t="str">
        <f>IF(AA600="","",DATEDIF(VLOOKUP(N600,List!CK:CL,2,0),VLOOKUP(AA600,List!CK:CL,2,0),$AB$2))</f>
        <v/>
      </c>
      <c r="AC600" s="16"/>
      <c r="AD600" s="16"/>
      <c r="AE600" s="17"/>
      <c r="AF600" s="9" t="str">
        <f t="shared" si="122"/>
        <v/>
      </c>
      <c r="AG600" s="16"/>
      <c r="AH600" s="9" t="str">
        <f t="shared" si="123"/>
        <v/>
      </c>
      <c r="AI600" s="9" t="str">
        <f t="shared" si="124"/>
        <v/>
      </c>
      <c r="AJ600" s="7" t="str">
        <f>IF(E600="","",VLOOKUP(E600,Cover!AF:AG,2,0))</f>
        <v/>
      </c>
      <c r="AK600" s="32" t="str">
        <f t="shared" si="131"/>
        <v/>
      </c>
      <c r="AL600" s="178" t="str">
        <f t="shared" si="132"/>
        <v/>
      </c>
      <c r="AM600" s="178" t="str">
        <f t="shared" si="126"/>
        <v/>
      </c>
      <c r="AN600" s="178" t="str">
        <f t="shared" si="127"/>
        <v/>
      </c>
    </row>
    <row r="601" spans="1:40">
      <c r="A601" s="1" t="str">
        <f t="shared" si="125"/>
        <v/>
      </c>
      <c r="B601" s="63" t="str">
        <f>IF(E601="","",IF(E601=Trend!$D$5,COUNT($B$3:B600)+1))</f>
        <v/>
      </c>
      <c r="C601" s="63" t="str">
        <f>IF(E601="","",IF(AN601=Deviation!$E$2,COUNT($C$3:C600)+1))</f>
        <v/>
      </c>
      <c r="D601" s="7" t="str">
        <f>IF(E601&lt;&gt;"",SUBTOTAL(3,$E$4:E601),"")</f>
        <v/>
      </c>
      <c r="E601" s="16"/>
      <c r="F601" s="16"/>
      <c r="G601" s="16"/>
      <c r="H601" s="16"/>
      <c r="I601" s="16"/>
      <c r="J601" s="17"/>
      <c r="K601" s="20"/>
      <c r="L601" s="17"/>
      <c r="M601" s="16"/>
      <c r="N601" s="16"/>
      <c r="O601" s="7" t="str">
        <f t="shared" si="133"/>
        <v/>
      </c>
      <c r="P601" s="17"/>
      <c r="Q601" s="17"/>
      <c r="R601" s="8" t="str">
        <f t="shared" si="128"/>
        <v/>
      </c>
      <c r="S601" s="18">
        <v>0.1</v>
      </c>
      <c r="T601" s="8" t="str">
        <f t="shared" si="129"/>
        <v/>
      </c>
      <c r="U601" s="7" t="str">
        <f t="shared" si="130"/>
        <v/>
      </c>
      <c r="V601" s="19"/>
      <c r="W601" s="16"/>
      <c r="X601" s="16"/>
      <c r="Y601" s="16"/>
      <c r="Z601" s="7" t="str">
        <f t="shared" si="121"/>
        <v/>
      </c>
      <c r="AA601" s="20"/>
      <c r="AB601" s="7" t="str">
        <f>IF(AA601="","",DATEDIF(VLOOKUP(N601,List!CK:CL,2,0),VLOOKUP(AA601,List!CK:CL,2,0),$AB$2))</f>
        <v/>
      </c>
      <c r="AC601" s="16"/>
      <c r="AD601" s="16"/>
      <c r="AE601" s="17"/>
      <c r="AF601" s="9" t="str">
        <f t="shared" si="122"/>
        <v/>
      </c>
      <c r="AG601" s="16"/>
      <c r="AH601" s="9" t="str">
        <f t="shared" si="123"/>
        <v/>
      </c>
      <c r="AI601" s="9" t="str">
        <f t="shared" si="124"/>
        <v/>
      </c>
      <c r="AJ601" s="7" t="str">
        <f>IF(E601="","",VLOOKUP(E601,Cover!AF:AG,2,0))</f>
        <v/>
      </c>
      <c r="AK601" s="32" t="str">
        <f t="shared" si="131"/>
        <v/>
      </c>
      <c r="AL601" s="178" t="str">
        <f t="shared" si="132"/>
        <v/>
      </c>
      <c r="AM601" s="178" t="str">
        <f t="shared" si="126"/>
        <v/>
      </c>
      <c r="AN601" s="178" t="str">
        <f t="shared" si="127"/>
        <v/>
      </c>
    </row>
    <row r="602" spans="1:40">
      <c r="A602" s="1" t="str">
        <f t="shared" si="125"/>
        <v/>
      </c>
      <c r="B602" s="63" t="str">
        <f>IF(E602="","",IF(E602=Trend!$D$5,COUNT($B$3:B601)+1))</f>
        <v/>
      </c>
      <c r="C602" s="63" t="str">
        <f>IF(E602="","",IF(AN602=Deviation!$E$2,COUNT($C$3:C601)+1))</f>
        <v/>
      </c>
      <c r="D602" s="7" t="str">
        <f>IF(E602&lt;&gt;"",SUBTOTAL(3,$E$4:E602),"")</f>
        <v/>
      </c>
      <c r="E602" s="16"/>
      <c r="F602" s="16"/>
      <c r="G602" s="16"/>
      <c r="H602" s="16"/>
      <c r="I602" s="16"/>
      <c r="J602" s="17"/>
      <c r="K602" s="20"/>
      <c r="L602" s="17"/>
      <c r="M602" s="16"/>
      <c r="N602" s="16"/>
      <c r="O602" s="7" t="str">
        <f t="shared" si="133"/>
        <v/>
      </c>
      <c r="P602" s="17"/>
      <c r="Q602" s="17"/>
      <c r="R602" s="8" t="str">
        <f t="shared" si="128"/>
        <v/>
      </c>
      <c r="S602" s="18">
        <v>0.1</v>
      </c>
      <c r="T602" s="8" t="str">
        <f t="shared" si="129"/>
        <v/>
      </c>
      <c r="U602" s="7" t="str">
        <f t="shared" si="130"/>
        <v/>
      </c>
      <c r="V602" s="19"/>
      <c r="W602" s="16"/>
      <c r="X602" s="16"/>
      <c r="Y602" s="16"/>
      <c r="Z602" s="7" t="str">
        <f t="shared" si="121"/>
        <v/>
      </c>
      <c r="AA602" s="20"/>
      <c r="AB602" s="7" t="str">
        <f>IF(AA602="","",DATEDIF(VLOOKUP(N602,List!CK:CL,2,0),VLOOKUP(AA602,List!CK:CL,2,0),$AB$2))</f>
        <v/>
      </c>
      <c r="AC602" s="16"/>
      <c r="AD602" s="16"/>
      <c r="AE602" s="17"/>
      <c r="AF602" s="9" t="str">
        <f t="shared" si="122"/>
        <v/>
      </c>
      <c r="AG602" s="16"/>
      <c r="AH602" s="9" t="str">
        <f t="shared" si="123"/>
        <v/>
      </c>
      <c r="AI602" s="9" t="str">
        <f t="shared" si="124"/>
        <v/>
      </c>
      <c r="AJ602" s="7" t="str">
        <f>IF(E602="","",VLOOKUP(E602,Cover!AF:AG,2,0))</f>
        <v/>
      </c>
      <c r="AK602" s="32" t="str">
        <f t="shared" si="131"/>
        <v/>
      </c>
      <c r="AL602" s="178" t="str">
        <f t="shared" si="132"/>
        <v/>
      </c>
      <c r="AM602" s="178" t="str">
        <f t="shared" si="126"/>
        <v/>
      </c>
      <c r="AN602" s="178" t="str">
        <f t="shared" si="127"/>
        <v/>
      </c>
    </row>
    <row r="603" spans="1:40">
      <c r="A603" s="1" t="str">
        <f t="shared" si="125"/>
        <v/>
      </c>
      <c r="B603" s="63" t="str">
        <f>IF(E603="","",IF(E603=Trend!$D$5,COUNT($B$3:B602)+1))</f>
        <v/>
      </c>
      <c r="C603" s="63" t="str">
        <f>IF(E603="","",IF(AN603=Deviation!$E$2,COUNT($C$3:C602)+1))</f>
        <v/>
      </c>
      <c r="D603" s="7" t="str">
        <f>IF(E603&lt;&gt;"",SUBTOTAL(3,$E$4:E603),"")</f>
        <v/>
      </c>
      <c r="E603" s="16"/>
      <c r="F603" s="16"/>
      <c r="G603" s="16"/>
      <c r="H603" s="16"/>
      <c r="I603" s="16"/>
      <c r="J603" s="17"/>
      <c r="K603" s="20"/>
      <c r="L603" s="17"/>
      <c r="M603" s="16"/>
      <c r="N603" s="16"/>
      <c r="O603" s="7" t="str">
        <f t="shared" si="133"/>
        <v/>
      </c>
      <c r="P603" s="17"/>
      <c r="Q603" s="17"/>
      <c r="R603" s="8" t="str">
        <f t="shared" si="128"/>
        <v/>
      </c>
      <c r="S603" s="18">
        <v>0.1</v>
      </c>
      <c r="T603" s="8" t="str">
        <f t="shared" si="129"/>
        <v/>
      </c>
      <c r="U603" s="7" t="str">
        <f t="shared" si="130"/>
        <v/>
      </c>
      <c r="V603" s="19"/>
      <c r="W603" s="16"/>
      <c r="X603" s="16"/>
      <c r="Y603" s="16"/>
      <c r="Z603" s="7" t="str">
        <f t="shared" si="121"/>
        <v/>
      </c>
      <c r="AA603" s="20"/>
      <c r="AB603" s="7" t="str">
        <f>IF(AA603="","",DATEDIF(VLOOKUP(N603,List!CK:CL,2,0),VLOOKUP(AA603,List!CK:CL,2,0),$AB$2))</f>
        <v/>
      </c>
      <c r="AC603" s="16"/>
      <c r="AD603" s="16"/>
      <c r="AE603" s="17"/>
      <c r="AF603" s="9" t="str">
        <f t="shared" si="122"/>
        <v/>
      </c>
      <c r="AG603" s="16"/>
      <c r="AH603" s="9" t="str">
        <f t="shared" si="123"/>
        <v/>
      </c>
      <c r="AI603" s="9" t="str">
        <f t="shared" si="124"/>
        <v/>
      </c>
      <c r="AJ603" s="7" t="str">
        <f>IF(E603="","",VLOOKUP(E603,Cover!AF:AG,2,0))</f>
        <v/>
      </c>
      <c r="AK603" s="32" t="str">
        <f t="shared" si="131"/>
        <v/>
      </c>
      <c r="AL603" s="178" t="str">
        <f t="shared" si="132"/>
        <v/>
      </c>
      <c r="AM603" s="178" t="str">
        <f t="shared" si="126"/>
        <v/>
      </c>
      <c r="AN603" s="178" t="str">
        <f t="shared" si="127"/>
        <v/>
      </c>
    </row>
    <row r="604" spans="1:40">
      <c r="A604" s="1" t="str">
        <f t="shared" si="125"/>
        <v/>
      </c>
      <c r="B604" s="63" t="str">
        <f>IF(E604="","",IF(E604=Trend!$D$5,COUNT($B$3:B603)+1))</f>
        <v/>
      </c>
      <c r="C604" s="63" t="str">
        <f>IF(E604="","",IF(AN604=Deviation!$E$2,COUNT($C$3:C603)+1))</f>
        <v/>
      </c>
      <c r="D604" s="7" t="str">
        <f>IF(E604&lt;&gt;"",SUBTOTAL(3,$E$4:E604),"")</f>
        <v/>
      </c>
      <c r="E604" s="16"/>
      <c r="F604" s="16"/>
      <c r="G604" s="16"/>
      <c r="H604" s="16"/>
      <c r="I604" s="16"/>
      <c r="J604" s="17"/>
      <c r="K604" s="20"/>
      <c r="L604" s="17"/>
      <c r="M604" s="16"/>
      <c r="N604" s="16"/>
      <c r="O604" s="7" t="str">
        <f t="shared" si="133"/>
        <v/>
      </c>
      <c r="P604" s="17"/>
      <c r="Q604" s="17"/>
      <c r="R604" s="8" t="str">
        <f t="shared" si="128"/>
        <v/>
      </c>
      <c r="S604" s="18">
        <v>0.1</v>
      </c>
      <c r="T604" s="8" t="str">
        <f t="shared" si="129"/>
        <v/>
      </c>
      <c r="U604" s="7" t="str">
        <f t="shared" si="130"/>
        <v/>
      </c>
      <c r="V604" s="19"/>
      <c r="W604" s="16"/>
      <c r="X604" s="16"/>
      <c r="Y604" s="16"/>
      <c r="Z604" s="7" t="str">
        <f t="shared" si="121"/>
        <v/>
      </c>
      <c r="AA604" s="20"/>
      <c r="AB604" s="7" t="str">
        <f>IF(AA604="","",DATEDIF(VLOOKUP(N604,List!CK:CL,2,0),VLOOKUP(AA604,List!CK:CL,2,0),$AB$2))</f>
        <v/>
      </c>
      <c r="AC604" s="16"/>
      <c r="AD604" s="16"/>
      <c r="AE604" s="17"/>
      <c r="AF604" s="9" t="str">
        <f t="shared" si="122"/>
        <v/>
      </c>
      <c r="AG604" s="16"/>
      <c r="AH604" s="9" t="str">
        <f t="shared" si="123"/>
        <v/>
      </c>
      <c r="AI604" s="9" t="str">
        <f t="shared" si="124"/>
        <v/>
      </c>
      <c r="AJ604" s="7" t="str">
        <f>IF(E604="","",VLOOKUP(E604,Cover!AF:AG,2,0))</f>
        <v/>
      </c>
      <c r="AK604" s="32" t="str">
        <f t="shared" si="131"/>
        <v/>
      </c>
      <c r="AL604" s="178" t="str">
        <f t="shared" si="132"/>
        <v/>
      </c>
      <c r="AM604" s="178" t="str">
        <f t="shared" si="126"/>
        <v/>
      </c>
      <c r="AN604" s="178" t="str">
        <f t="shared" si="127"/>
        <v/>
      </c>
    </row>
    <row r="605" spans="1:40">
      <c r="A605" s="1" t="str">
        <f t="shared" si="125"/>
        <v/>
      </c>
      <c r="B605" s="63" t="str">
        <f>IF(E605="","",IF(E605=Trend!$D$5,COUNT($B$3:B604)+1))</f>
        <v/>
      </c>
      <c r="C605" s="63" t="str">
        <f>IF(E605="","",IF(AN605=Deviation!$E$2,COUNT($C$3:C604)+1))</f>
        <v/>
      </c>
      <c r="D605" s="7" t="str">
        <f>IF(E605&lt;&gt;"",SUBTOTAL(3,$E$4:E605),"")</f>
        <v/>
      </c>
      <c r="E605" s="16"/>
      <c r="F605" s="16"/>
      <c r="G605" s="16"/>
      <c r="H605" s="16"/>
      <c r="I605" s="16"/>
      <c r="J605" s="17"/>
      <c r="K605" s="20"/>
      <c r="L605" s="17"/>
      <c r="M605" s="16"/>
      <c r="N605" s="16"/>
      <c r="O605" s="7" t="str">
        <f t="shared" si="133"/>
        <v/>
      </c>
      <c r="P605" s="17"/>
      <c r="Q605" s="17"/>
      <c r="R605" s="8" t="str">
        <f t="shared" si="128"/>
        <v/>
      </c>
      <c r="S605" s="18">
        <v>0.1</v>
      </c>
      <c r="T605" s="8" t="str">
        <f t="shared" si="129"/>
        <v/>
      </c>
      <c r="U605" s="7" t="str">
        <f t="shared" si="130"/>
        <v/>
      </c>
      <c r="V605" s="19"/>
      <c r="W605" s="16"/>
      <c r="X605" s="16"/>
      <c r="Y605" s="16"/>
      <c r="Z605" s="7" t="str">
        <f t="shared" si="121"/>
        <v/>
      </c>
      <c r="AA605" s="20"/>
      <c r="AB605" s="7" t="str">
        <f>IF(AA605="","",DATEDIF(VLOOKUP(N605,List!CK:CL,2,0),VLOOKUP(AA605,List!CK:CL,2,0),$AB$2))</f>
        <v/>
      </c>
      <c r="AC605" s="16"/>
      <c r="AD605" s="16"/>
      <c r="AE605" s="17"/>
      <c r="AF605" s="9" t="str">
        <f t="shared" si="122"/>
        <v/>
      </c>
      <c r="AG605" s="16"/>
      <c r="AH605" s="9" t="str">
        <f t="shared" si="123"/>
        <v/>
      </c>
      <c r="AI605" s="9" t="str">
        <f t="shared" si="124"/>
        <v/>
      </c>
      <c r="AJ605" s="7" t="str">
        <f>IF(E605="","",VLOOKUP(E605,Cover!AF:AG,2,0))</f>
        <v/>
      </c>
      <c r="AK605" s="32" t="str">
        <f t="shared" si="131"/>
        <v/>
      </c>
      <c r="AL605" s="178" t="str">
        <f t="shared" si="132"/>
        <v/>
      </c>
      <c r="AM605" s="178" t="str">
        <f t="shared" si="126"/>
        <v/>
      </c>
      <c r="AN605" s="178" t="str">
        <f t="shared" si="127"/>
        <v/>
      </c>
    </row>
    <row r="606" spans="1:40">
      <c r="A606" s="1" t="str">
        <f t="shared" si="125"/>
        <v/>
      </c>
      <c r="B606" s="63" t="str">
        <f>IF(E606="","",IF(E606=Trend!$D$5,COUNT($B$3:B605)+1))</f>
        <v/>
      </c>
      <c r="C606" s="63" t="str">
        <f>IF(E606="","",IF(AN606=Deviation!$E$2,COUNT($C$3:C605)+1))</f>
        <v/>
      </c>
      <c r="D606" s="7" t="str">
        <f>IF(E606&lt;&gt;"",SUBTOTAL(3,$E$4:E606),"")</f>
        <v/>
      </c>
      <c r="E606" s="16"/>
      <c r="F606" s="16"/>
      <c r="G606" s="16"/>
      <c r="H606" s="16"/>
      <c r="I606" s="16"/>
      <c r="J606" s="17"/>
      <c r="K606" s="20"/>
      <c r="L606" s="17"/>
      <c r="M606" s="16"/>
      <c r="N606" s="16"/>
      <c r="O606" s="7" t="str">
        <f t="shared" si="133"/>
        <v/>
      </c>
      <c r="P606" s="17"/>
      <c r="Q606" s="17"/>
      <c r="R606" s="8" t="str">
        <f t="shared" si="128"/>
        <v/>
      </c>
      <c r="S606" s="18">
        <v>0.1</v>
      </c>
      <c r="T606" s="8" t="str">
        <f t="shared" si="129"/>
        <v/>
      </c>
      <c r="U606" s="7" t="str">
        <f t="shared" si="130"/>
        <v/>
      </c>
      <c r="V606" s="19"/>
      <c r="W606" s="16"/>
      <c r="X606" s="16"/>
      <c r="Y606" s="16"/>
      <c r="Z606" s="7" t="str">
        <f t="shared" si="121"/>
        <v/>
      </c>
      <c r="AA606" s="20"/>
      <c r="AB606" s="7" t="str">
        <f>IF(AA606="","",DATEDIF(VLOOKUP(N606,List!CK:CL,2,0),VLOOKUP(AA606,List!CK:CL,2,0),$AB$2))</f>
        <v/>
      </c>
      <c r="AC606" s="16"/>
      <c r="AD606" s="16"/>
      <c r="AE606" s="17"/>
      <c r="AF606" s="9" t="str">
        <f t="shared" si="122"/>
        <v/>
      </c>
      <c r="AG606" s="16"/>
      <c r="AH606" s="9" t="str">
        <f t="shared" si="123"/>
        <v/>
      </c>
      <c r="AI606" s="9" t="str">
        <f t="shared" si="124"/>
        <v/>
      </c>
      <c r="AJ606" s="7" t="str">
        <f>IF(E606="","",VLOOKUP(E606,Cover!AF:AG,2,0))</f>
        <v/>
      </c>
      <c r="AK606" s="32" t="str">
        <f t="shared" si="131"/>
        <v/>
      </c>
      <c r="AL606" s="178" t="str">
        <f t="shared" si="132"/>
        <v/>
      </c>
      <c r="AM606" s="178" t="str">
        <f t="shared" si="126"/>
        <v/>
      </c>
      <c r="AN606" s="178" t="str">
        <f t="shared" si="127"/>
        <v/>
      </c>
    </row>
    <row r="607" spans="1:40">
      <c r="A607" s="1" t="str">
        <f t="shared" si="125"/>
        <v/>
      </c>
      <c r="B607" s="63" t="str">
        <f>IF(E607="","",IF(E607=Trend!$D$5,COUNT($B$3:B606)+1))</f>
        <v/>
      </c>
      <c r="C607" s="63" t="str">
        <f>IF(E607="","",IF(AN607=Deviation!$E$2,COUNT($C$3:C606)+1))</f>
        <v/>
      </c>
      <c r="D607" s="7" t="str">
        <f>IF(E607&lt;&gt;"",SUBTOTAL(3,$E$4:E607),"")</f>
        <v/>
      </c>
      <c r="E607" s="16"/>
      <c r="F607" s="16"/>
      <c r="G607" s="16"/>
      <c r="H607" s="16"/>
      <c r="I607" s="16"/>
      <c r="J607" s="17"/>
      <c r="K607" s="20"/>
      <c r="L607" s="17"/>
      <c r="M607" s="16"/>
      <c r="N607" s="16"/>
      <c r="O607" s="7" t="str">
        <f t="shared" si="133"/>
        <v/>
      </c>
      <c r="P607" s="17"/>
      <c r="Q607" s="17"/>
      <c r="R607" s="8" t="str">
        <f t="shared" si="128"/>
        <v/>
      </c>
      <c r="S607" s="18">
        <v>0.1</v>
      </c>
      <c r="T607" s="8" t="str">
        <f t="shared" si="129"/>
        <v/>
      </c>
      <c r="U607" s="7" t="str">
        <f t="shared" si="130"/>
        <v/>
      </c>
      <c r="V607" s="19"/>
      <c r="W607" s="16"/>
      <c r="X607" s="16"/>
      <c r="Y607" s="16"/>
      <c r="Z607" s="7" t="str">
        <f t="shared" si="121"/>
        <v/>
      </c>
      <c r="AA607" s="20"/>
      <c r="AB607" s="7" t="str">
        <f>IF(AA607="","",DATEDIF(VLOOKUP(N607,List!CK:CL,2,0),VLOOKUP(AA607,List!CK:CL,2,0),$AB$2))</f>
        <v/>
      </c>
      <c r="AC607" s="16"/>
      <c r="AD607" s="16"/>
      <c r="AE607" s="17"/>
      <c r="AF607" s="9" t="str">
        <f t="shared" si="122"/>
        <v/>
      </c>
      <c r="AG607" s="16"/>
      <c r="AH607" s="9" t="str">
        <f t="shared" si="123"/>
        <v/>
      </c>
      <c r="AI607" s="9" t="str">
        <f t="shared" si="124"/>
        <v/>
      </c>
      <c r="AJ607" s="7" t="str">
        <f>IF(E607="","",VLOOKUP(E607,Cover!AF:AG,2,0))</f>
        <v/>
      </c>
      <c r="AK607" s="32" t="str">
        <f t="shared" si="131"/>
        <v/>
      </c>
      <c r="AL607" s="178" t="str">
        <f t="shared" si="132"/>
        <v/>
      </c>
      <c r="AM607" s="178" t="str">
        <f t="shared" si="126"/>
        <v/>
      </c>
      <c r="AN607" s="178" t="str">
        <f t="shared" si="127"/>
        <v/>
      </c>
    </row>
    <row r="608" spans="1:40">
      <c r="A608" s="1" t="str">
        <f t="shared" si="125"/>
        <v/>
      </c>
      <c r="B608" s="63" t="str">
        <f>IF(E608="","",IF(E608=Trend!$D$5,COUNT($B$3:B607)+1))</f>
        <v/>
      </c>
      <c r="C608" s="63" t="str">
        <f>IF(E608="","",IF(AN608=Deviation!$E$2,COUNT($C$3:C607)+1))</f>
        <v/>
      </c>
      <c r="D608" s="7" t="str">
        <f>IF(E608&lt;&gt;"",SUBTOTAL(3,$E$4:E608),"")</f>
        <v/>
      </c>
      <c r="E608" s="16"/>
      <c r="F608" s="16"/>
      <c r="G608" s="16"/>
      <c r="H608" s="16"/>
      <c r="I608" s="16"/>
      <c r="J608" s="17"/>
      <c r="K608" s="20"/>
      <c r="L608" s="17"/>
      <c r="M608" s="16"/>
      <c r="N608" s="16"/>
      <c r="O608" s="7" t="str">
        <f t="shared" si="133"/>
        <v/>
      </c>
      <c r="P608" s="17"/>
      <c r="Q608" s="17"/>
      <c r="R608" s="8" t="str">
        <f t="shared" si="128"/>
        <v/>
      </c>
      <c r="S608" s="18">
        <v>0.1</v>
      </c>
      <c r="T608" s="8" t="str">
        <f t="shared" si="129"/>
        <v/>
      </c>
      <c r="U608" s="7" t="str">
        <f t="shared" si="130"/>
        <v/>
      </c>
      <c r="V608" s="19"/>
      <c r="W608" s="16"/>
      <c r="X608" s="16"/>
      <c r="Y608" s="16"/>
      <c r="Z608" s="7" t="str">
        <f t="shared" si="121"/>
        <v/>
      </c>
      <c r="AA608" s="20"/>
      <c r="AB608" s="7" t="str">
        <f>IF(AA608="","",DATEDIF(VLOOKUP(N608,List!CK:CL,2,0),VLOOKUP(AA608,List!CK:CL,2,0),$AB$2))</f>
        <v/>
      </c>
      <c r="AC608" s="16"/>
      <c r="AD608" s="16"/>
      <c r="AE608" s="17"/>
      <c r="AF608" s="9" t="str">
        <f t="shared" si="122"/>
        <v/>
      </c>
      <c r="AG608" s="16"/>
      <c r="AH608" s="9" t="str">
        <f t="shared" si="123"/>
        <v/>
      </c>
      <c r="AI608" s="9" t="str">
        <f t="shared" si="124"/>
        <v/>
      </c>
      <c r="AJ608" s="7" t="str">
        <f>IF(E608="","",VLOOKUP(E608,Cover!AF:AG,2,0))</f>
        <v/>
      </c>
      <c r="AK608" s="32" t="str">
        <f t="shared" si="131"/>
        <v/>
      </c>
      <c r="AL608" s="178" t="str">
        <f t="shared" si="132"/>
        <v/>
      </c>
      <c r="AM608" s="178" t="str">
        <f t="shared" si="126"/>
        <v/>
      </c>
      <c r="AN608" s="178" t="str">
        <f t="shared" si="127"/>
        <v/>
      </c>
    </row>
    <row r="609" spans="1:40">
      <c r="A609" s="1" t="str">
        <f t="shared" si="125"/>
        <v/>
      </c>
      <c r="B609" s="63" t="str">
        <f>IF(E609="","",IF(E609=Trend!$D$5,COUNT($B$3:B608)+1))</f>
        <v/>
      </c>
      <c r="C609" s="63" t="str">
        <f>IF(E609="","",IF(AN609=Deviation!$E$2,COUNT($C$3:C608)+1))</f>
        <v/>
      </c>
      <c r="D609" s="7" t="str">
        <f>IF(E609&lt;&gt;"",SUBTOTAL(3,$E$4:E609),"")</f>
        <v/>
      </c>
      <c r="E609" s="16"/>
      <c r="F609" s="16"/>
      <c r="G609" s="16"/>
      <c r="H609" s="16"/>
      <c r="I609" s="16"/>
      <c r="J609" s="17"/>
      <c r="K609" s="20"/>
      <c r="L609" s="17"/>
      <c r="M609" s="16"/>
      <c r="N609" s="16"/>
      <c r="O609" s="7" t="str">
        <f t="shared" si="133"/>
        <v/>
      </c>
      <c r="P609" s="17"/>
      <c r="Q609" s="17"/>
      <c r="R609" s="8" t="str">
        <f t="shared" si="128"/>
        <v/>
      </c>
      <c r="S609" s="18">
        <v>0.1</v>
      </c>
      <c r="T609" s="8" t="str">
        <f t="shared" si="129"/>
        <v/>
      </c>
      <c r="U609" s="7" t="str">
        <f t="shared" si="130"/>
        <v/>
      </c>
      <c r="V609" s="19"/>
      <c r="W609" s="16"/>
      <c r="X609" s="16"/>
      <c r="Y609" s="16"/>
      <c r="Z609" s="7" t="str">
        <f t="shared" si="121"/>
        <v/>
      </c>
      <c r="AA609" s="20"/>
      <c r="AB609" s="7" t="str">
        <f>IF(AA609="","",DATEDIF(VLOOKUP(N609,List!CK:CL,2,0),VLOOKUP(AA609,List!CK:CL,2,0),$AB$2))</f>
        <v/>
      </c>
      <c r="AC609" s="16"/>
      <c r="AD609" s="16"/>
      <c r="AE609" s="17"/>
      <c r="AF609" s="9" t="str">
        <f t="shared" si="122"/>
        <v/>
      </c>
      <c r="AG609" s="16"/>
      <c r="AH609" s="9" t="str">
        <f t="shared" si="123"/>
        <v/>
      </c>
      <c r="AI609" s="9" t="str">
        <f t="shared" si="124"/>
        <v/>
      </c>
      <c r="AJ609" s="7" t="str">
        <f>IF(E609="","",VLOOKUP(E609,Cover!AF:AG,2,0))</f>
        <v/>
      </c>
      <c r="AK609" s="32" t="str">
        <f t="shared" si="131"/>
        <v/>
      </c>
      <c r="AL609" s="178" t="str">
        <f t="shared" si="132"/>
        <v/>
      </c>
      <c r="AM609" s="178" t="str">
        <f t="shared" si="126"/>
        <v/>
      </c>
      <c r="AN609" s="178" t="str">
        <f t="shared" si="127"/>
        <v/>
      </c>
    </row>
    <row r="610" spans="1:40">
      <c r="A610" s="1" t="str">
        <f t="shared" si="125"/>
        <v/>
      </c>
      <c r="B610" s="63" t="str">
        <f>IF(E610="","",IF(E610=Trend!$D$5,COUNT($B$3:B609)+1))</f>
        <v/>
      </c>
      <c r="C610" s="63" t="str">
        <f>IF(E610="","",IF(AN610=Deviation!$E$2,COUNT($C$3:C609)+1))</f>
        <v/>
      </c>
      <c r="D610" s="7" t="str">
        <f>IF(E610&lt;&gt;"",SUBTOTAL(3,$E$4:E610),"")</f>
        <v/>
      </c>
      <c r="E610" s="16"/>
      <c r="F610" s="16"/>
      <c r="G610" s="16"/>
      <c r="H610" s="16"/>
      <c r="I610" s="16"/>
      <c r="J610" s="17"/>
      <c r="K610" s="20"/>
      <c r="L610" s="17"/>
      <c r="M610" s="16"/>
      <c r="N610" s="16"/>
      <c r="O610" s="7" t="str">
        <f t="shared" si="133"/>
        <v/>
      </c>
      <c r="P610" s="17"/>
      <c r="Q610" s="17"/>
      <c r="R610" s="8" t="str">
        <f t="shared" si="128"/>
        <v/>
      </c>
      <c r="S610" s="18">
        <v>0.1</v>
      </c>
      <c r="T610" s="8" t="str">
        <f t="shared" si="129"/>
        <v/>
      </c>
      <c r="U610" s="7" t="str">
        <f t="shared" si="130"/>
        <v/>
      </c>
      <c r="V610" s="19"/>
      <c r="W610" s="16"/>
      <c r="X610" s="16"/>
      <c r="Y610" s="16"/>
      <c r="Z610" s="7" t="str">
        <f t="shared" si="121"/>
        <v/>
      </c>
      <c r="AA610" s="20"/>
      <c r="AB610" s="7" t="str">
        <f>IF(AA610="","",DATEDIF(VLOOKUP(N610,List!CK:CL,2,0),VLOOKUP(AA610,List!CK:CL,2,0),$AB$2))</f>
        <v/>
      </c>
      <c r="AC610" s="16"/>
      <c r="AD610" s="16"/>
      <c r="AE610" s="17"/>
      <c r="AF610" s="9" t="str">
        <f t="shared" si="122"/>
        <v/>
      </c>
      <c r="AG610" s="16"/>
      <c r="AH610" s="9" t="str">
        <f t="shared" si="123"/>
        <v/>
      </c>
      <c r="AI610" s="9" t="str">
        <f t="shared" si="124"/>
        <v/>
      </c>
      <c r="AJ610" s="7" t="str">
        <f>IF(E610="","",VLOOKUP(E610,Cover!AF:AG,2,0))</f>
        <v/>
      </c>
      <c r="AK610" s="32" t="str">
        <f t="shared" si="131"/>
        <v/>
      </c>
      <c r="AL610" s="178" t="str">
        <f t="shared" si="132"/>
        <v/>
      </c>
      <c r="AM610" s="178" t="str">
        <f t="shared" si="126"/>
        <v/>
      </c>
      <c r="AN610" s="178" t="str">
        <f t="shared" si="127"/>
        <v/>
      </c>
    </row>
    <row r="611" spans="1:40">
      <c r="A611" s="1" t="str">
        <f t="shared" si="125"/>
        <v/>
      </c>
      <c r="B611" s="63" t="str">
        <f>IF(E611="","",IF(E611=Trend!$D$5,COUNT($B$3:B610)+1))</f>
        <v/>
      </c>
      <c r="C611" s="63" t="str">
        <f>IF(E611="","",IF(AN611=Deviation!$E$2,COUNT($C$3:C610)+1))</f>
        <v/>
      </c>
      <c r="D611" s="7" t="str">
        <f>IF(E611&lt;&gt;"",SUBTOTAL(3,$E$4:E611),"")</f>
        <v/>
      </c>
      <c r="E611" s="16"/>
      <c r="F611" s="16"/>
      <c r="G611" s="16"/>
      <c r="H611" s="16"/>
      <c r="I611" s="16"/>
      <c r="J611" s="17"/>
      <c r="K611" s="20"/>
      <c r="L611" s="17"/>
      <c r="M611" s="16"/>
      <c r="N611" s="16"/>
      <c r="O611" s="7" t="str">
        <f t="shared" si="133"/>
        <v/>
      </c>
      <c r="P611" s="17"/>
      <c r="Q611" s="17"/>
      <c r="R611" s="8" t="str">
        <f t="shared" si="128"/>
        <v/>
      </c>
      <c r="S611" s="18">
        <v>0.1</v>
      </c>
      <c r="T611" s="8" t="str">
        <f t="shared" si="129"/>
        <v/>
      </c>
      <c r="U611" s="7" t="str">
        <f t="shared" si="130"/>
        <v/>
      </c>
      <c r="V611" s="19"/>
      <c r="W611" s="16"/>
      <c r="X611" s="16"/>
      <c r="Y611" s="16"/>
      <c r="Z611" s="7" t="str">
        <f t="shared" si="121"/>
        <v/>
      </c>
      <c r="AA611" s="20"/>
      <c r="AB611" s="7" t="str">
        <f>IF(AA611="","",DATEDIF(VLOOKUP(N611,List!CK:CL,2,0),VLOOKUP(AA611,List!CK:CL,2,0),$AB$2))</f>
        <v/>
      </c>
      <c r="AC611" s="16"/>
      <c r="AD611" s="16"/>
      <c r="AE611" s="17"/>
      <c r="AF611" s="9" t="str">
        <f t="shared" si="122"/>
        <v/>
      </c>
      <c r="AG611" s="16"/>
      <c r="AH611" s="9" t="str">
        <f t="shared" si="123"/>
        <v/>
      </c>
      <c r="AI611" s="9" t="str">
        <f t="shared" si="124"/>
        <v/>
      </c>
      <c r="AJ611" s="7" t="str">
        <f>IF(E611="","",VLOOKUP(E611,Cover!AF:AG,2,0))</f>
        <v/>
      </c>
      <c r="AK611" s="32" t="str">
        <f t="shared" si="131"/>
        <v/>
      </c>
      <c r="AL611" s="178" t="str">
        <f t="shared" si="132"/>
        <v/>
      </c>
      <c r="AM611" s="178" t="str">
        <f t="shared" si="126"/>
        <v/>
      </c>
      <c r="AN611" s="178" t="str">
        <f t="shared" si="127"/>
        <v/>
      </c>
    </row>
    <row r="612" spans="1:40">
      <c r="A612" s="1" t="str">
        <f t="shared" si="125"/>
        <v/>
      </c>
      <c r="B612" s="63" t="str">
        <f>IF(E612="","",IF(E612=Trend!$D$5,COUNT($B$3:B611)+1))</f>
        <v/>
      </c>
      <c r="C612" s="63" t="str">
        <f>IF(E612="","",IF(AN612=Deviation!$E$2,COUNT($C$3:C611)+1))</f>
        <v/>
      </c>
      <c r="D612" s="7" t="str">
        <f>IF(E612&lt;&gt;"",SUBTOTAL(3,$E$4:E612),"")</f>
        <v/>
      </c>
      <c r="E612" s="16"/>
      <c r="F612" s="16"/>
      <c r="G612" s="16"/>
      <c r="H612" s="16"/>
      <c r="I612" s="16"/>
      <c r="J612" s="17"/>
      <c r="K612" s="20"/>
      <c r="L612" s="17"/>
      <c r="M612" s="16"/>
      <c r="N612" s="16"/>
      <c r="O612" s="7" t="str">
        <f t="shared" si="133"/>
        <v/>
      </c>
      <c r="P612" s="17"/>
      <c r="Q612" s="17"/>
      <c r="R612" s="8" t="str">
        <f t="shared" si="128"/>
        <v/>
      </c>
      <c r="S612" s="18">
        <v>0.1</v>
      </c>
      <c r="T612" s="8" t="str">
        <f t="shared" si="129"/>
        <v/>
      </c>
      <c r="U612" s="7" t="str">
        <f t="shared" si="130"/>
        <v/>
      </c>
      <c r="V612" s="19"/>
      <c r="W612" s="16"/>
      <c r="X612" s="16"/>
      <c r="Y612" s="16"/>
      <c r="Z612" s="7" t="str">
        <f t="shared" si="121"/>
        <v/>
      </c>
      <c r="AA612" s="20"/>
      <c r="AB612" s="7" t="str">
        <f>IF(AA612="","",DATEDIF(VLOOKUP(N612,List!CK:CL,2,0),VLOOKUP(AA612,List!CK:CL,2,0),$AB$2))</f>
        <v/>
      </c>
      <c r="AC612" s="16"/>
      <c r="AD612" s="16"/>
      <c r="AE612" s="17"/>
      <c r="AF612" s="9" t="str">
        <f t="shared" si="122"/>
        <v/>
      </c>
      <c r="AG612" s="16"/>
      <c r="AH612" s="9" t="str">
        <f t="shared" si="123"/>
        <v/>
      </c>
      <c r="AI612" s="9" t="str">
        <f t="shared" si="124"/>
        <v/>
      </c>
      <c r="AJ612" s="7" t="str">
        <f>IF(E612="","",VLOOKUP(E612,Cover!AF:AG,2,0))</f>
        <v/>
      </c>
      <c r="AK612" s="32" t="str">
        <f t="shared" si="131"/>
        <v/>
      </c>
      <c r="AL612" s="178" t="str">
        <f t="shared" si="132"/>
        <v/>
      </c>
      <c r="AM612" s="178" t="str">
        <f t="shared" si="126"/>
        <v/>
      </c>
      <c r="AN612" s="178" t="str">
        <f t="shared" si="127"/>
        <v/>
      </c>
    </row>
    <row r="613" spans="1:40">
      <c r="A613" s="1" t="str">
        <f t="shared" si="125"/>
        <v/>
      </c>
      <c r="B613" s="63" t="str">
        <f>IF(E613="","",IF(E613=Trend!$D$5,COUNT($B$3:B612)+1))</f>
        <v/>
      </c>
      <c r="C613" s="63" t="str">
        <f>IF(E613="","",IF(AN613=Deviation!$E$2,COUNT($C$3:C612)+1))</f>
        <v/>
      </c>
      <c r="D613" s="7" t="str">
        <f>IF(E613&lt;&gt;"",SUBTOTAL(3,$E$4:E613),"")</f>
        <v/>
      </c>
      <c r="E613" s="16"/>
      <c r="F613" s="16"/>
      <c r="G613" s="16"/>
      <c r="H613" s="16"/>
      <c r="I613" s="16"/>
      <c r="J613" s="17"/>
      <c r="K613" s="20"/>
      <c r="L613" s="17"/>
      <c r="M613" s="16"/>
      <c r="N613" s="16"/>
      <c r="O613" s="7" t="str">
        <f t="shared" si="133"/>
        <v/>
      </c>
      <c r="P613" s="17"/>
      <c r="Q613" s="17"/>
      <c r="R613" s="8" t="str">
        <f t="shared" si="128"/>
        <v/>
      </c>
      <c r="S613" s="18">
        <v>0.1</v>
      </c>
      <c r="T613" s="8" t="str">
        <f t="shared" si="129"/>
        <v/>
      </c>
      <c r="U613" s="7" t="str">
        <f t="shared" si="130"/>
        <v/>
      </c>
      <c r="V613" s="19"/>
      <c r="W613" s="16"/>
      <c r="X613" s="16"/>
      <c r="Y613" s="16"/>
      <c r="Z613" s="7" t="str">
        <f t="shared" si="121"/>
        <v/>
      </c>
      <c r="AA613" s="20"/>
      <c r="AB613" s="7" t="str">
        <f>IF(AA613="","",DATEDIF(VLOOKUP(N613,List!CK:CL,2,0),VLOOKUP(AA613,List!CK:CL,2,0),$AB$2))</f>
        <v/>
      </c>
      <c r="AC613" s="16"/>
      <c r="AD613" s="16"/>
      <c r="AE613" s="17"/>
      <c r="AF613" s="9" t="str">
        <f t="shared" si="122"/>
        <v/>
      </c>
      <c r="AG613" s="16"/>
      <c r="AH613" s="9" t="str">
        <f t="shared" si="123"/>
        <v/>
      </c>
      <c r="AI613" s="9" t="str">
        <f t="shared" si="124"/>
        <v/>
      </c>
      <c r="AJ613" s="7" t="str">
        <f>IF(E613="","",VLOOKUP(E613,Cover!AF:AG,2,0))</f>
        <v/>
      </c>
      <c r="AK613" s="32" t="str">
        <f t="shared" si="131"/>
        <v/>
      </c>
      <c r="AL613" s="178" t="str">
        <f t="shared" si="132"/>
        <v/>
      </c>
      <c r="AM613" s="178" t="str">
        <f t="shared" si="126"/>
        <v/>
      </c>
      <c r="AN613" s="178" t="str">
        <f t="shared" si="127"/>
        <v/>
      </c>
    </row>
    <row r="614" spans="1:40">
      <c r="A614" s="1" t="str">
        <f t="shared" si="125"/>
        <v/>
      </c>
      <c r="B614" s="63" t="str">
        <f>IF(E614="","",IF(E614=Trend!$D$5,COUNT($B$3:B613)+1))</f>
        <v/>
      </c>
      <c r="C614" s="63" t="str">
        <f>IF(E614="","",IF(AN614=Deviation!$E$2,COUNT($C$3:C613)+1))</f>
        <v/>
      </c>
      <c r="D614" s="7" t="str">
        <f>IF(E614&lt;&gt;"",SUBTOTAL(3,$E$4:E614),"")</f>
        <v/>
      </c>
      <c r="E614" s="16"/>
      <c r="F614" s="16"/>
      <c r="G614" s="16"/>
      <c r="H614" s="16"/>
      <c r="I614" s="16"/>
      <c r="J614" s="17"/>
      <c r="K614" s="20"/>
      <c r="L614" s="17"/>
      <c r="M614" s="16"/>
      <c r="N614" s="16"/>
      <c r="O614" s="7" t="str">
        <f t="shared" si="133"/>
        <v/>
      </c>
      <c r="P614" s="17"/>
      <c r="Q614" s="17"/>
      <c r="R614" s="8" t="str">
        <f t="shared" si="128"/>
        <v/>
      </c>
      <c r="S614" s="18">
        <v>0.1</v>
      </c>
      <c r="T614" s="8" t="str">
        <f t="shared" si="129"/>
        <v/>
      </c>
      <c r="U614" s="7" t="str">
        <f t="shared" si="130"/>
        <v/>
      </c>
      <c r="V614" s="19"/>
      <c r="W614" s="16"/>
      <c r="X614" s="16"/>
      <c r="Y614" s="16"/>
      <c r="Z614" s="7" t="str">
        <f t="shared" si="121"/>
        <v/>
      </c>
      <c r="AA614" s="20"/>
      <c r="AB614" s="7" t="str">
        <f>IF(AA614="","",DATEDIF(VLOOKUP(N614,List!CK:CL,2,0),VLOOKUP(AA614,List!CK:CL,2,0),$AB$2))</f>
        <v/>
      </c>
      <c r="AC614" s="16"/>
      <c r="AD614" s="16"/>
      <c r="AE614" s="17"/>
      <c r="AF614" s="9" t="str">
        <f t="shared" si="122"/>
        <v/>
      </c>
      <c r="AG614" s="16"/>
      <c r="AH614" s="9" t="str">
        <f t="shared" si="123"/>
        <v/>
      </c>
      <c r="AI614" s="9" t="str">
        <f t="shared" si="124"/>
        <v/>
      </c>
      <c r="AJ614" s="7" t="str">
        <f>IF(E614="","",VLOOKUP(E614,Cover!AF:AG,2,0))</f>
        <v/>
      </c>
      <c r="AK614" s="32" t="str">
        <f t="shared" si="131"/>
        <v/>
      </c>
      <c r="AL614" s="178" t="str">
        <f t="shared" si="132"/>
        <v/>
      </c>
      <c r="AM614" s="178" t="str">
        <f t="shared" si="126"/>
        <v/>
      </c>
      <c r="AN614" s="178" t="str">
        <f t="shared" si="127"/>
        <v/>
      </c>
    </row>
    <row r="615" spans="1:40">
      <c r="A615" s="1" t="str">
        <f t="shared" si="125"/>
        <v/>
      </c>
      <c r="B615" s="63" t="str">
        <f>IF(E615="","",IF(E615=Trend!$D$5,COUNT($B$3:B614)+1))</f>
        <v/>
      </c>
      <c r="C615" s="63" t="str">
        <f>IF(E615="","",IF(AN615=Deviation!$E$2,COUNT($C$3:C614)+1))</f>
        <v/>
      </c>
      <c r="D615" s="7" t="str">
        <f>IF(E615&lt;&gt;"",SUBTOTAL(3,$E$4:E615),"")</f>
        <v/>
      </c>
      <c r="E615" s="16"/>
      <c r="F615" s="16"/>
      <c r="G615" s="16"/>
      <c r="H615" s="16"/>
      <c r="I615" s="16"/>
      <c r="J615" s="17"/>
      <c r="K615" s="20"/>
      <c r="L615" s="17"/>
      <c r="M615" s="16"/>
      <c r="N615" s="16"/>
      <c r="O615" s="7" t="str">
        <f t="shared" si="133"/>
        <v/>
      </c>
      <c r="P615" s="17"/>
      <c r="Q615" s="17"/>
      <c r="R615" s="8" t="str">
        <f t="shared" si="128"/>
        <v/>
      </c>
      <c r="S615" s="18">
        <v>0.1</v>
      </c>
      <c r="T615" s="8" t="str">
        <f t="shared" si="129"/>
        <v/>
      </c>
      <c r="U615" s="7" t="str">
        <f t="shared" si="130"/>
        <v/>
      </c>
      <c r="V615" s="19"/>
      <c r="W615" s="16"/>
      <c r="X615" s="16"/>
      <c r="Y615" s="16"/>
      <c r="Z615" s="7" t="str">
        <f t="shared" si="121"/>
        <v/>
      </c>
      <c r="AA615" s="20"/>
      <c r="AB615" s="7" t="str">
        <f>IF(AA615="","",DATEDIF(VLOOKUP(N615,List!CK:CL,2,0),VLOOKUP(AA615,List!CK:CL,2,0),$AB$2))</f>
        <v/>
      </c>
      <c r="AC615" s="16"/>
      <c r="AD615" s="16"/>
      <c r="AE615" s="17"/>
      <c r="AF615" s="9" t="str">
        <f t="shared" si="122"/>
        <v/>
      </c>
      <c r="AG615" s="16"/>
      <c r="AH615" s="9" t="str">
        <f t="shared" si="123"/>
        <v/>
      </c>
      <c r="AI615" s="9" t="str">
        <f t="shared" si="124"/>
        <v/>
      </c>
      <c r="AJ615" s="7" t="str">
        <f>IF(E615="","",VLOOKUP(E615,Cover!AF:AG,2,0))</f>
        <v/>
      </c>
      <c r="AK615" s="32" t="str">
        <f t="shared" si="131"/>
        <v/>
      </c>
      <c r="AL615" s="178" t="str">
        <f t="shared" si="132"/>
        <v/>
      </c>
      <c r="AM615" s="178" t="str">
        <f t="shared" si="126"/>
        <v/>
      </c>
      <c r="AN615" s="178" t="str">
        <f t="shared" si="127"/>
        <v/>
      </c>
    </row>
    <row r="616" spans="1:40">
      <c r="A616" s="1" t="str">
        <f t="shared" si="125"/>
        <v/>
      </c>
      <c r="B616" s="63" t="str">
        <f>IF(E616="","",IF(E616=Trend!$D$5,COUNT($B$3:B615)+1))</f>
        <v/>
      </c>
      <c r="C616" s="63" t="str">
        <f>IF(E616="","",IF(AN616=Deviation!$E$2,COUNT($C$3:C615)+1))</f>
        <v/>
      </c>
      <c r="D616" s="7" t="str">
        <f>IF(E616&lt;&gt;"",SUBTOTAL(3,$E$4:E616),"")</f>
        <v/>
      </c>
      <c r="E616" s="16"/>
      <c r="F616" s="16"/>
      <c r="G616" s="16"/>
      <c r="H616" s="16"/>
      <c r="I616" s="16"/>
      <c r="J616" s="17"/>
      <c r="K616" s="20"/>
      <c r="L616" s="17"/>
      <c r="M616" s="16"/>
      <c r="N616" s="16"/>
      <c r="O616" s="7" t="str">
        <f t="shared" si="133"/>
        <v/>
      </c>
      <c r="P616" s="17"/>
      <c r="Q616" s="17"/>
      <c r="R616" s="8" t="str">
        <f t="shared" si="128"/>
        <v/>
      </c>
      <c r="S616" s="18">
        <v>0.1</v>
      </c>
      <c r="T616" s="8" t="str">
        <f t="shared" si="129"/>
        <v/>
      </c>
      <c r="U616" s="7" t="str">
        <f t="shared" si="130"/>
        <v/>
      </c>
      <c r="V616" s="19"/>
      <c r="W616" s="16"/>
      <c r="X616" s="16"/>
      <c r="Y616" s="16"/>
      <c r="Z616" s="7" t="str">
        <f t="shared" si="121"/>
        <v/>
      </c>
      <c r="AA616" s="20"/>
      <c r="AB616" s="7" t="str">
        <f>IF(AA616="","",DATEDIF(VLOOKUP(N616,List!CK:CL,2,0),VLOOKUP(AA616,List!CK:CL,2,0),$AB$2))</f>
        <v/>
      </c>
      <c r="AC616" s="16"/>
      <c r="AD616" s="16"/>
      <c r="AE616" s="17"/>
      <c r="AF616" s="9" t="str">
        <f t="shared" si="122"/>
        <v/>
      </c>
      <c r="AG616" s="16"/>
      <c r="AH616" s="9" t="str">
        <f t="shared" si="123"/>
        <v/>
      </c>
      <c r="AI616" s="9" t="str">
        <f t="shared" si="124"/>
        <v/>
      </c>
      <c r="AJ616" s="7" t="str">
        <f>IF(E616="","",VLOOKUP(E616,Cover!AF:AG,2,0))</f>
        <v/>
      </c>
      <c r="AK616" s="32" t="str">
        <f t="shared" si="131"/>
        <v/>
      </c>
      <c r="AL616" s="178" t="str">
        <f t="shared" si="132"/>
        <v/>
      </c>
      <c r="AM616" s="178" t="str">
        <f t="shared" si="126"/>
        <v/>
      </c>
      <c r="AN616" s="178" t="str">
        <f t="shared" si="127"/>
        <v/>
      </c>
    </row>
    <row r="617" spans="1:40">
      <c r="A617" s="1" t="str">
        <f t="shared" si="125"/>
        <v/>
      </c>
      <c r="B617" s="63" t="str">
        <f>IF(E617="","",IF(E617=Trend!$D$5,COUNT($B$3:B616)+1))</f>
        <v/>
      </c>
      <c r="C617" s="63" t="str">
        <f>IF(E617="","",IF(AN617=Deviation!$E$2,COUNT($C$3:C616)+1))</f>
        <v/>
      </c>
      <c r="D617" s="7" t="str">
        <f>IF(E617&lt;&gt;"",SUBTOTAL(3,$E$4:E617),"")</f>
        <v/>
      </c>
      <c r="E617" s="16"/>
      <c r="F617" s="16"/>
      <c r="G617" s="16"/>
      <c r="H617" s="16"/>
      <c r="I617" s="16"/>
      <c r="J617" s="17"/>
      <c r="K617" s="20"/>
      <c r="L617" s="17"/>
      <c r="M617" s="16"/>
      <c r="N617" s="16"/>
      <c r="O617" s="7" t="str">
        <f t="shared" si="133"/>
        <v/>
      </c>
      <c r="P617" s="17"/>
      <c r="Q617" s="17"/>
      <c r="R617" s="8" t="str">
        <f t="shared" si="128"/>
        <v/>
      </c>
      <c r="S617" s="18">
        <v>0.1</v>
      </c>
      <c r="T617" s="8" t="str">
        <f t="shared" si="129"/>
        <v/>
      </c>
      <c r="U617" s="7" t="str">
        <f t="shared" si="130"/>
        <v/>
      </c>
      <c r="V617" s="19"/>
      <c r="W617" s="16"/>
      <c r="X617" s="16"/>
      <c r="Y617" s="16"/>
      <c r="Z617" s="7" t="str">
        <f t="shared" si="121"/>
        <v/>
      </c>
      <c r="AA617" s="20"/>
      <c r="AB617" s="7" t="str">
        <f>IF(AA617="","",DATEDIF(VLOOKUP(N617,List!CK:CL,2,0),VLOOKUP(AA617,List!CK:CL,2,0),$AB$2))</f>
        <v/>
      </c>
      <c r="AC617" s="16"/>
      <c r="AD617" s="16"/>
      <c r="AE617" s="17"/>
      <c r="AF617" s="9" t="str">
        <f t="shared" si="122"/>
        <v/>
      </c>
      <c r="AG617" s="16"/>
      <c r="AH617" s="9" t="str">
        <f t="shared" si="123"/>
        <v/>
      </c>
      <c r="AI617" s="9" t="str">
        <f t="shared" si="124"/>
        <v/>
      </c>
      <c r="AJ617" s="7" t="str">
        <f>IF(E617="","",VLOOKUP(E617,Cover!AF:AG,2,0))</f>
        <v/>
      </c>
      <c r="AK617" s="32" t="str">
        <f t="shared" si="131"/>
        <v/>
      </c>
      <c r="AL617" s="178" t="str">
        <f t="shared" si="132"/>
        <v/>
      </c>
      <c r="AM617" s="178" t="str">
        <f t="shared" si="126"/>
        <v/>
      </c>
      <c r="AN617" s="178" t="str">
        <f t="shared" si="127"/>
        <v/>
      </c>
    </row>
    <row r="618" spans="1:40">
      <c r="A618" s="1" t="str">
        <f t="shared" si="125"/>
        <v/>
      </c>
      <c r="B618" s="63" t="str">
        <f>IF(E618="","",IF(E618=Trend!$D$5,COUNT($B$3:B617)+1))</f>
        <v/>
      </c>
      <c r="C618" s="63" t="str">
        <f>IF(E618="","",IF(AN618=Deviation!$E$2,COUNT($C$3:C617)+1))</f>
        <v/>
      </c>
      <c r="D618" s="7" t="str">
        <f>IF(E618&lt;&gt;"",SUBTOTAL(3,$E$4:E618),"")</f>
        <v/>
      </c>
      <c r="E618" s="16"/>
      <c r="F618" s="16"/>
      <c r="G618" s="16"/>
      <c r="H618" s="16"/>
      <c r="I618" s="16"/>
      <c r="J618" s="17"/>
      <c r="K618" s="20"/>
      <c r="L618" s="17"/>
      <c r="M618" s="16"/>
      <c r="N618" s="16"/>
      <c r="O618" s="7" t="str">
        <f t="shared" si="133"/>
        <v/>
      </c>
      <c r="P618" s="17"/>
      <c r="Q618" s="17"/>
      <c r="R618" s="8" t="str">
        <f t="shared" si="128"/>
        <v/>
      </c>
      <c r="S618" s="18">
        <v>0.1</v>
      </c>
      <c r="T618" s="8" t="str">
        <f t="shared" si="129"/>
        <v/>
      </c>
      <c r="U618" s="7" t="str">
        <f t="shared" si="130"/>
        <v/>
      </c>
      <c r="V618" s="19"/>
      <c r="W618" s="16"/>
      <c r="X618" s="16"/>
      <c r="Y618" s="16"/>
      <c r="Z618" s="7" t="str">
        <f t="shared" si="121"/>
        <v/>
      </c>
      <c r="AA618" s="20"/>
      <c r="AB618" s="7" t="str">
        <f>IF(AA618="","",DATEDIF(VLOOKUP(N618,List!CK:CL,2,0),VLOOKUP(AA618,List!CK:CL,2,0),$AB$2))</f>
        <v/>
      </c>
      <c r="AC618" s="16"/>
      <c r="AD618" s="16"/>
      <c r="AE618" s="17"/>
      <c r="AF618" s="9" t="str">
        <f t="shared" si="122"/>
        <v/>
      </c>
      <c r="AG618" s="16"/>
      <c r="AH618" s="9" t="str">
        <f t="shared" si="123"/>
        <v/>
      </c>
      <c r="AI618" s="9" t="str">
        <f t="shared" si="124"/>
        <v/>
      </c>
      <c r="AJ618" s="7" t="str">
        <f>IF(E618="","",VLOOKUP(E618,Cover!AF:AG,2,0))</f>
        <v/>
      </c>
      <c r="AK618" s="32" t="str">
        <f t="shared" si="131"/>
        <v/>
      </c>
      <c r="AL618" s="178" t="str">
        <f t="shared" si="132"/>
        <v/>
      </c>
      <c r="AM618" s="178" t="str">
        <f t="shared" si="126"/>
        <v/>
      </c>
      <c r="AN618" s="178" t="str">
        <f t="shared" si="127"/>
        <v/>
      </c>
    </row>
    <row r="619" spans="1:40">
      <c r="A619" s="1" t="str">
        <f t="shared" si="125"/>
        <v/>
      </c>
      <c r="B619" s="63" t="str">
        <f>IF(E619="","",IF(E619=Trend!$D$5,COUNT($B$3:B618)+1))</f>
        <v/>
      </c>
      <c r="C619" s="63" t="str">
        <f>IF(E619="","",IF(AN619=Deviation!$E$2,COUNT($C$3:C618)+1))</f>
        <v/>
      </c>
      <c r="D619" s="7" t="str">
        <f>IF(E619&lt;&gt;"",SUBTOTAL(3,$E$4:E619),"")</f>
        <v/>
      </c>
      <c r="E619" s="16"/>
      <c r="F619" s="16"/>
      <c r="G619" s="16"/>
      <c r="H619" s="16"/>
      <c r="I619" s="16"/>
      <c r="J619" s="17"/>
      <c r="K619" s="20"/>
      <c r="L619" s="17"/>
      <c r="M619" s="16"/>
      <c r="N619" s="16"/>
      <c r="O619" s="7" t="str">
        <f t="shared" si="133"/>
        <v/>
      </c>
      <c r="P619" s="17"/>
      <c r="Q619" s="17"/>
      <c r="R619" s="8" t="str">
        <f t="shared" si="128"/>
        <v/>
      </c>
      <c r="S619" s="18">
        <v>0.1</v>
      </c>
      <c r="T619" s="8" t="str">
        <f t="shared" si="129"/>
        <v/>
      </c>
      <c r="U619" s="7" t="str">
        <f t="shared" si="130"/>
        <v/>
      </c>
      <c r="V619" s="19"/>
      <c r="W619" s="16"/>
      <c r="X619" s="16"/>
      <c r="Y619" s="16"/>
      <c r="Z619" s="7" t="str">
        <f t="shared" si="121"/>
        <v/>
      </c>
      <c r="AA619" s="20"/>
      <c r="AB619" s="7" t="str">
        <f>IF(AA619="","",DATEDIF(VLOOKUP(N619,List!CK:CL,2,0),VLOOKUP(AA619,List!CK:CL,2,0),$AB$2))</f>
        <v/>
      </c>
      <c r="AC619" s="16"/>
      <c r="AD619" s="16"/>
      <c r="AE619" s="17"/>
      <c r="AF619" s="9" t="str">
        <f t="shared" si="122"/>
        <v/>
      </c>
      <c r="AG619" s="16"/>
      <c r="AH619" s="9" t="str">
        <f t="shared" si="123"/>
        <v/>
      </c>
      <c r="AI619" s="9" t="str">
        <f t="shared" si="124"/>
        <v/>
      </c>
      <c r="AJ619" s="7" t="str">
        <f>IF(E619="","",VLOOKUP(E619,Cover!AF:AG,2,0))</f>
        <v/>
      </c>
      <c r="AK619" s="32" t="str">
        <f t="shared" si="131"/>
        <v/>
      </c>
      <c r="AL619" s="178" t="str">
        <f t="shared" si="132"/>
        <v/>
      </c>
      <c r="AM619" s="178" t="str">
        <f t="shared" si="126"/>
        <v/>
      </c>
      <c r="AN619" s="178" t="str">
        <f t="shared" si="127"/>
        <v/>
      </c>
    </row>
    <row r="620" spans="1:40">
      <c r="A620" s="1" t="str">
        <f t="shared" si="125"/>
        <v/>
      </c>
      <c r="B620" s="63" t="str">
        <f>IF(E620="","",IF(E620=Trend!$D$5,COUNT($B$3:B619)+1))</f>
        <v/>
      </c>
      <c r="C620" s="63" t="str">
        <f>IF(E620="","",IF(AN620=Deviation!$E$2,COUNT($C$3:C619)+1))</f>
        <v/>
      </c>
      <c r="D620" s="7" t="str">
        <f>IF(E620&lt;&gt;"",SUBTOTAL(3,$E$4:E620),"")</f>
        <v/>
      </c>
      <c r="E620" s="16"/>
      <c r="F620" s="16"/>
      <c r="G620" s="16"/>
      <c r="H620" s="16"/>
      <c r="I620" s="16"/>
      <c r="J620" s="17"/>
      <c r="K620" s="20"/>
      <c r="L620" s="17"/>
      <c r="M620" s="16"/>
      <c r="N620" s="16"/>
      <c r="O620" s="7" t="str">
        <f t="shared" si="133"/>
        <v/>
      </c>
      <c r="P620" s="17"/>
      <c r="Q620" s="17"/>
      <c r="R620" s="8" t="str">
        <f t="shared" si="128"/>
        <v/>
      </c>
      <c r="S620" s="18">
        <v>0.1</v>
      </c>
      <c r="T620" s="8" t="str">
        <f t="shared" si="129"/>
        <v/>
      </c>
      <c r="U620" s="7" t="str">
        <f t="shared" si="130"/>
        <v/>
      </c>
      <c r="V620" s="19"/>
      <c r="W620" s="16"/>
      <c r="X620" s="16"/>
      <c r="Y620" s="16"/>
      <c r="Z620" s="7" t="str">
        <f t="shared" si="121"/>
        <v/>
      </c>
      <c r="AA620" s="20"/>
      <c r="AB620" s="7" t="str">
        <f>IF(AA620="","",DATEDIF(VLOOKUP(N620,List!CK:CL,2,0),VLOOKUP(AA620,List!CK:CL,2,0),$AB$2))</f>
        <v/>
      </c>
      <c r="AC620" s="16"/>
      <c r="AD620" s="16"/>
      <c r="AE620" s="17"/>
      <c r="AF620" s="9" t="str">
        <f t="shared" si="122"/>
        <v/>
      </c>
      <c r="AG620" s="16"/>
      <c r="AH620" s="9" t="str">
        <f t="shared" si="123"/>
        <v/>
      </c>
      <c r="AI620" s="9" t="str">
        <f t="shared" si="124"/>
        <v/>
      </c>
      <c r="AJ620" s="7" t="str">
        <f>IF(E620="","",VLOOKUP(E620,Cover!AF:AG,2,0))</f>
        <v/>
      </c>
      <c r="AK620" s="32" t="str">
        <f t="shared" si="131"/>
        <v/>
      </c>
      <c r="AL620" s="178" t="str">
        <f t="shared" si="132"/>
        <v/>
      </c>
      <c r="AM620" s="178" t="str">
        <f t="shared" si="126"/>
        <v/>
      </c>
      <c r="AN620" s="178" t="str">
        <f t="shared" si="127"/>
        <v/>
      </c>
    </row>
    <row r="621" spans="1:40">
      <c r="A621" s="1" t="str">
        <f t="shared" si="125"/>
        <v/>
      </c>
      <c r="B621" s="63" t="str">
        <f>IF(E621="","",IF(E621=Trend!$D$5,COUNT($B$3:B620)+1))</f>
        <v/>
      </c>
      <c r="C621" s="63" t="str">
        <f>IF(E621="","",IF(AN621=Deviation!$E$2,COUNT($C$3:C620)+1))</f>
        <v/>
      </c>
      <c r="D621" s="7" t="str">
        <f>IF(E621&lt;&gt;"",SUBTOTAL(3,$E$4:E621),"")</f>
        <v/>
      </c>
      <c r="E621" s="16"/>
      <c r="F621" s="16"/>
      <c r="G621" s="16"/>
      <c r="H621" s="16"/>
      <c r="I621" s="16"/>
      <c r="J621" s="17"/>
      <c r="K621" s="20"/>
      <c r="L621" s="17"/>
      <c r="M621" s="16"/>
      <c r="N621" s="16"/>
      <c r="O621" s="7" t="str">
        <f t="shared" si="133"/>
        <v/>
      </c>
      <c r="P621" s="17"/>
      <c r="Q621" s="17"/>
      <c r="R621" s="8" t="str">
        <f t="shared" si="128"/>
        <v/>
      </c>
      <c r="S621" s="18">
        <v>0.1</v>
      </c>
      <c r="T621" s="8" t="str">
        <f t="shared" si="129"/>
        <v/>
      </c>
      <c r="U621" s="7" t="str">
        <f t="shared" si="130"/>
        <v/>
      </c>
      <c r="V621" s="19"/>
      <c r="W621" s="16"/>
      <c r="X621" s="16"/>
      <c r="Y621" s="16"/>
      <c r="Z621" s="7" t="str">
        <f t="shared" si="121"/>
        <v/>
      </c>
      <c r="AA621" s="20"/>
      <c r="AB621" s="7" t="str">
        <f>IF(AA621="","",DATEDIF(VLOOKUP(N621,List!CK:CL,2,0),VLOOKUP(AA621,List!CK:CL,2,0),$AB$2))</f>
        <v/>
      </c>
      <c r="AC621" s="16"/>
      <c r="AD621" s="16"/>
      <c r="AE621" s="17"/>
      <c r="AF621" s="9" t="str">
        <f t="shared" si="122"/>
        <v/>
      </c>
      <c r="AG621" s="16"/>
      <c r="AH621" s="9" t="str">
        <f t="shared" si="123"/>
        <v/>
      </c>
      <c r="AI621" s="9" t="str">
        <f t="shared" si="124"/>
        <v/>
      </c>
      <c r="AJ621" s="7" t="str">
        <f>IF(E621="","",VLOOKUP(E621,Cover!AF:AG,2,0))</f>
        <v/>
      </c>
      <c r="AK621" s="32" t="str">
        <f t="shared" si="131"/>
        <v/>
      </c>
      <c r="AL621" s="178" t="str">
        <f t="shared" si="132"/>
        <v/>
      </c>
      <c r="AM621" s="178" t="str">
        <f t="shared" si="126"/>
        <v/>
      </c>
      <c r="AN621" s="178" t="str">
        <f t="shared" si="127"/>
        <v/>
      </c>
    </row>
    <row r="622" spans="1:40">
      <c r="A622" s="1" t="str">
        <f t="shared" si="125"/>
        <v/>
      </c>
      <c r="B622" s="63" t="str">
        <f>IF(E622="","",IF(E622=Trend!$D$5,COUNT($B$3:B621)+1))</f>
        <v/>
      </c>
      <c r="C622" s="63" t="str">
        <f>IF(E622="","",IF(AN622=Deviation!$E$2,COUNT($C$3:C621)+1))</f>
        <v/>
      </c>
      <c r="D622" s="7" t="str">
        <f>IF(E622&lt;&gt;"",SUBTOTAL(3,$E$4:E622),"")</f>
        <v/>
      </c>
      <c r="E622" s="16"/>
      <c r="F622" s="16"/>
      <c r="G622" s="16"/>
      <c r="H622" s="16"/>
      <c r="I622" s="16"/>
      <c r="J622" s="17"/>
      <c r="K622" s="20"/>
      <c r="L622" s="17"/>
      <c r="M622" s="16"/>
      <c r="N622" s="16"/>
      <c r="O622" s="7" t="str">
        <f t="shared" si="133"/>
        <v/>
      </c>
      <c r="P622" s="17"/>
      <c r="Q622" s="17"/>
      <c r="R622" s="8" t="str">
        <f t="shared" si="128"/>
        <v/>
      </c>
      <c r="S622" s="18">
        <v>0.1</v>
      </c>
      <c r="T622" s="8" t="str">
        <f t="shared" si="129"/>
        <v/>
      </c>
      <c r="U622" s="7" t="str">
        <f t="shared" si="130"/>
        <v/>
      </c>
      <c r="V622" s="19"/>
      <c r="W622" s="16"/>
      <c r="X622" s="16"/>
      <c r="Y622" s="16"/>
      <c r="Z622" s="7" t="str">
        <f t="shared" si="121"/>
        <v/>
      </c>
      <c r="AA622" s="20"/>
      <c r="AB622" s="7" t="str">
        <f>IF(AA622="","",DATEDIF(VLOOKUP(N622,List!CK:CL,2,0),VLOOKUP(AA622,List!CK:CL,2,0),$AB$2))</f>
        <v/>
      </c>
      <c r="AC622" s="16"/>
      <c r="AD622" s="16"/>
      <c r="AE622" s="17"/>
      <c r="AF622" s="9" t="str">
        <f t="shared" si="122"/>
        <v/>
      </c>
      <c r="AG622" s="16"/>
      <c r="AH622" s="9" t="str">
        <f t="shared" si="123"/>
        <v/>
      </c>
      <c r="AI622" s="9" t="str">
        <f t="shared" si="124"/>
        <v/>
      </c>
      <c r="AJ622" s="7" t="str">
        <f>IF(E622="","",VLOOKUP(E622,Cover!AF:AG,2,0))</f>
        <v/>
      </c>
      <c r="AK622" s="32" t="str">
        <f t="shared" si="131"/>
        <v/>
      </c>
      <c r="AL622" s="178" t="str">
        <f t="shared" si="132"/>
        <v/>
      </c>
      <c r="AM622" s="178" t="str">
        <f t="shared" si="126"/>
        <v/>
      </c>
      <c r="AN622" s="178" t="str">
        <f t="shared" si="127"/>
        <v/>
      </c>
    </row>
    <row r="623" spans="1:40">
      <c r="A623" s="1" t="str">
        <f t="shared" si="125"/>
        <v/>
      </c>
      <c r="B623" s="63" t="str">
        <f>IF(E623="","",IF(E623=Trend!$D$5,COUNT($B$3:B622)+1))</f>
        <v/>
      </c>
      <c r="C623" s="63" t="str">
        <f>IF(E623="","",IF(AN623=Deviation!$E$2,COUNT($C$3:C622)+1))</f>
        <v/>
      </c>
      <c r="D623" s="7" t="str">
        <f>IF(E623&lt;&gt;"",SUBTOTAL(3,$E$4:E623),"")</f>
        <v/>
      </c>
      <c r="E623" s="16"/>
      <c r="F623" s="16"/>
      <c r="G623" s="16"/>
      <c r="H623" s="16"/>
      <c r="I623" s="16"/>
      <c r="J623" s="17"/>
      <c r="K623" s="20"/>
      <c r="L623" s="17"/>
      <c r="M623" s="16"/>
      <c r="N623" s="16"/>
      <c r="O623" s="7" t="str">
        <f t="shared" si="133"/>
        <v/>
      </c>
      <c r="P623" s="17"/>
      <c r="Q623" s="17"/>
      <c r="R623" s="8" t="str">
        <f t="shared" si="128"/>
        <v/>
      </c>
      <c r="S623" s="18">
        <v>0.1</v>
      </c>
      <c r="T623" s="8" t="str">
        <f t="shared" si="129"/>
        <v/>
      </c>
      <c r="U623" s="7" t="str">
        <f t="shared" si="130"/>
        <v/>
      </c>
      <c r="V623" s="19"/>
      <c r="W623" s="16"/>
      <c r="X623" s="16"/>
      <c r="Y623" s="16"/>
      <c r="Z623" s="7" t="str">
        <f t="shared" si="121"/>
        <v/>
      </c>
      <c r="AA623" s="20"/>
      <c r="AB623" s="7" t="str">
        <f>IF(AA623="","",DATEDIF(VLOOKUP(N623,List!CK:CL,2,0),VLOOKUP(AA623,List!CK:CL,2,0),$AB$2))</f>
        <v/>
      </c>
      <c r="AC623" s="16"/>
      <c r="AD623" s="16"/>
      <c r="AE623" s="17"/>
      <c r="AF623" s="9" t="str">
        <f t="shared" si="122"/>
        <v/>
      </c>
      <c r="AG623" s="16"/>
      <c r="AH623" s="9" t="str">
        <f t="shared" si="123"/>
        <v/>
      </c>
      <c r="AI623" s="9" t="str">
        <f t="shared" si="124"/>
        <v/>
      </c>
      <c r="AJ623" s="7" t="str">
        <f>IF(E623="","",VLOOKUP(E623,Cover!AF:AG,2,0))</f>
        <v/>
      </c>
      <c r="AK623" s="32" t="str">
        <f t="shared" si="131"/>
        <v/>
      </c>
      <c r="AL623" s="178" t="str">
        <f t="shared" si="132"/>
        <v/>
      </c>
      <c r="AM623" s="178" t="str">
        <f t="shared" si="126"/>
        <v/>
      </c>
      <c r="AN623" s="178" t="str">
        <f t="shared" si="127"/>
        <v/>
      </c>
    </row>
    <row r="624" spans="1:40">
      <c r="A624" s="1" t="str">
        <f t="shared" si="125"/>
        <v/>
      </c>
      <c r="B624" s="63" t="str">
        <f>IF(E624="","",IF(E624=Trend!$D$5,COUNT($B$3:B623)+1))</f>
        <v/>
      </c>
      <c r="C624" s="63" t="str">
        <f>IF(E624="","",IF(AN624=Deviation!$E$2,COUNT($C$3:C623)+1))</f>
        <v/>
      </c>
      <c r="D624" s="7" t="str">
        <f>IF(E624&lt;&gt;"",SUBTOTAL(3,$E$4:E624),"")</f>
        <v/>
      </c>
      <c r="E624" s="16"/>
      <c r="F624" s="16"/>
      <c r="G624" s="16"/>
      <c r="H624" s="16"/>
      <c r="I624" s="16"/>
      <c r="J624" s="17"/>
      <c r="K624" s="20"/>
      <c r="L624" s="17"/>
      <c r="M624" s="16"/>
      <c r="N624" s="16"/>
      <c r="O624" s="7" t="str">
        <f t="shared" si="133"/>
        <v/>
      </c>
      <c r="P624" s="17"/>
      <c r="Q624" s="17"/>
      <c r="R624" s="8" t="str">
        <f t="shared" si="128"/>
        <v/>
      </c>
      <c r="S624" s="18">
        <v>0.1</v>
      </c>
      <c r="T624" s="8" t="str">
        <f t="shared" si="129"/>
        <v/>
      </c>
      <c r="U624" s="7" t="str">
        <f t="shared" si="130"/>
        <v/>
      </c>
      <c r="V624" s="19"/>
      <c r="W624" s="16"/>
      <c r="X624" s="16"/>
      <c r="Y624" s="16"/>
      <c r="Z624" s="7" t="str">
        <f t="shared" si="121"/>
        <v/>
      </c>
      <c r="AA624" s="20"/>
      <c r="AB624" s="7" t="str">
        <f>IF(AA624="","",DATEDIF(VLOOKUP(N624,List!CK:CL,2,0),VLOOKUP(AA624,List!CK:CL,2,0),$AB$2))</f>
        <v/>
      </c>
      <c r="AC624" s="16"/>
      <c r="AD624" s="16"/>
      <c r="AE624" s="17"/>
      <c r="AF624" s="9" t="str">
        <f t="shared" si="122"/>
        <v/>
      </c>
      <c r="AG624" s="16"/>
      <c r="AH624" s="9" t="str">
        <f t="shared" si="123"/>
        <v/>
      </c>
      <c r="AI624" s="9" t="str">
        <f t="shared" si="124"/>
        <v/>
      </c>
      <c r="AJ624" s="7" t="str">
        <f>IF(E624="","",VLOOKUP(E624,Cover!AF:AG,2,0))</f>
        <v/>
      </c>
      <c r="AK624" s="32" t="str">
        <f t="shared" si="131"/>
        <v/>
      </c>
      <c r="AL624" s="178" t="str">
        <f t="shared" si="132"/>
        <v/>
      </c>
      <c r="AM624" s="178" t="str">
        <f t="shared" si="126"/>
        <v/>
      </c>
      <c r="AN624" s="178" t="str">
        <f t="shared" si="127"/>
        <v/>
      </c>
    </row>
    <row r="625" spans="1:40">
      <c r="A625" s="1" t="str">
        <f t="shared" si="125"/>
        <v/>
      </c>
      <c r="B625" s="63" t="str">
        <f>IF(E625="","",IF(E625=Trend!$D$5,COUNT($B$3:B624)+1))</f>
        <v/>
      </c>
      <c r="C625" s="63" t="str">
        <f>IF(E625="","",IF(AN625=Deviation!$E$2,COUNT($C$3:C624)+1))</f>
        <v/>
      </c>
      <c r="D625" s="7" t="str">
        <f>IF(E625&lt;&gt;"",SUBTOTAL(3,$E$4:E625),"")</f>
        <v/>
      </c>
      <c r="E625" s="16"/>
      <c r="F625" s="16"/>
      <c r="G625" s="16"/>
      <c r="H625" s="16"/>
      <c r="I625" s="16"/>
      <c r="J625" s="17"/>
      <c r="K625" s="20"/>
      <c r="L625" s="17"/>
      <c r="M625" s="16"/>
      <c r="N625" s="16"/>
      <c r="O625" s="7" t="str">
        <f t="shared" si="133"/>
        <v/>
      </c>
      <c r="P625" s="17"/>
      <c r="Q625" s="17"/>
      <c r="R625" s="8" t="str">
        <f t="shared" si="128"/>
        <v/>
      </c>
      <c r="S625" s="18">
        <v>0.1</v>
      </c>
      <c r="T625" s="8" t="str">
        <f t="shared" si="129"/>
        <v/>
      </c>
      <c r="U625" s="7" t="str">
        <f t="shared" si="130"/>
        <v/>
      </c>
      <c r="V625" s="19"/>
      <c r="W625" s="16"/>
      <c r="X625" s="16"/>
      <c r="Y625" s="16"/>
      <c r="Z625" s="7" t="str">
        <f t="shared" si="121"/>
        <v/>
      </c>
      <c r="AA625" s="20"/>
      <c r="AB625" s="7" t="str">
        <f>IF(AA625="","",DATEDIF(VLOOKUP(N625,List!CK:CL,2,0),VLOOKUP(AA625,List!CK:CL,2,0),$AB$2))</f>
        <v/>
      </c>
      <c r="AC625" s="16"/>
      <c r="AD625" s="16"/>
      <c r="AE625" s="17"/>
      <c r="AF625" s="9" t="str">
        <f t="shared" si="122"/>
        <v/>
      </c>
      <c r="AG625" s="16"/>
      <c r="AH625" s="9" t="str">
        <f t="shared" si="123"/>
        <v/>
      </c>
      <c r="AI625" s="9" t="str">
        <f t="shared" si="124"/>
        <v/>
      </c>
      <c r="AJ625" s="7" t="str">
        <f>IF(E625="","",VLOOKUP(E625,Cover!AF:AG,2,0))</f>
        <v/>
      </c>
      <c r="AK625" s="32" t="str">
        <f t="shared" si="131"/>
        <v/>
      </c>
      <c r="AL625" s="178" t="str">
        <f t="shared" si="132"/>
        <v/>
      </c>
      <c r="AM625" s="178" t="str">
        <f t="shared" si="126"/>
        <v/>
      </c>
      <c r="AN625" s="178" t="str">
        <f t="shared" si="127"/>
        <v/>
      </c>
    </row>
    <row r="626" spans="1:40">
      <c r="A626" s="1" t="str">
        <f t="shared" si="125"/>
        <v/>
      </c>
      <c r="B626" s="63" t="str">
        <f>IF(E626="","",IF(E626=Trend!$D$5,COUNT($B$3:B625)+1))</f>
        <v/>
      </c>
      <c r="C626" s="63" t="str">
        <f>IF(E626="","",IF(AN626=Deviation!$E$2,COUNT($C$3:C625)+1))</f>
        <v/>
      </c>
      <c r="D626" s="7" t="str">
        <f>IF(E626&lt;&gt;"",SUBTOTAL(3,$E$4:E626),"")</f>
        <v/>
      </c>
      <c r="E626" s="16"/>
      <c r="F626" s="16"/>
      <c r="G626" s="16"/>
      <c r="H626" s="16"/>
      <c r="I626" s="16"/>
      <c r="J626" s="17"/>
      <c r="K626" s="20"/>
      <c r="L626" s="17"/>
      <c r="M626" s="16"/>
      <c r="N626" s="16"/>
      <c r="O626" s="7" t="str">
        <f t="shared" si="133"/>
        <v/>
      </c>
      <c r="P626" s="17"/>
      <c r="Q626" s="17"/>
      <c r="R626" s="8" t="str">
        <f t="shared" si="128"/>
        <v/>
      </c>
      <c r="S626" s="18">
        <v>0.1</v>
      </c>
      <c r="T626" s="8" t="str">
        <f t="shared" si="129"/>
        <v/>
      </c>
      <c r="U626" s="7" t="str">
        <f t="shared" si="130"/>
        <v/>
      </c>
      <c r="V626" s="19"/>
      <c r="W626" s="16"/>
      <c r="X626" s="16"/>
      <c r="Y626" s="16"/>
      <c r="Z626" s="7" t="str">
        <f t="shared" si="121"/>
        <v/>
      </c>
      <c r="AA626" s="20"/>
      <c r="AB626" s="7" t="str">
        <f>IF(AA626="","",DATEDIF(VLOOKUP(N626,List!CK:CL,2,0),VLOOKUP(AA626,List!CK:CL,2,0),$AB$2))</f>
        <v/>
      </c>
      <c r="AC626" s="16"/>
      <c r="AD626" s="16"/>
      <c r="AE626" s="17"/>
      <c r="AF626" s="9" t="str">
        <f t="shared" si="122"/>
        <v/>
      </c>
      <c r="AG626" s="16"/>
      <c r="AH626" s="9" t="str">
        <f t="shared" si="123"/>
        <v/>
      </c>
      <c r="AI626" s="9" t="str">
        <f t="shared" si="124"/>
        <v/>
      </c>
      <c r="AJ626" s="7" t="str">
        <f>IF(E626="","",VLOOKUP(E626,Cover!AF:AG,2,0))</f>
        <v/>
      </c>
      <c r="AK626" s="32" t="str">
        <f t="shared" si="131"/>
        <v/>
      </c>
      <c r="AL626" s="178" t="str">
        <f t="shared" si="132"/>
        <v/>
      </c>
      <c r="AM626" s="178" t="str">
        <f t="shared" si="126"/>
        <v/>
      </c>
      <c r="AN626" s="178" t="str">
        <f t="shared" si="127"/>
        <v/>
      </c>
    </row>
    <row r="627" spans="1:40">
      <c r="A627" s="1" t="str">
        <f t="shared" si="125"/>
        <v/>
      </c>
      <c r="B627" s="63" t="str">
        <f>IF(E627="","",IF(E627=Trend!$D$5,COUNT($B$3:B626)+1))</f>
        <v/>
      </c>
      <c r="C627" s="63" t="str">
        <f>IF(E627="","",IF(AN627=Deviation!$E$2,COUNT($C$3:C626)+1))</f>
        <v/>
      </c>
      <c r="D627" s="7" t="str">
        <f>IF(E627&lt;&gt;"",SUBTOTAL(3,$E$4:E627),"")</f>
        <v/>
      </c>
      <c r="E627" s="16"/>
      <c r="F627" s="16"/>
      <c r="G627" s="16"/>
      <c r="H627" s="16"/>
      <c r="I627" s="16"/>
      <c r="J627" s="17"/>
      <c r="K627" s="20"/>
      <c r="L627" s="17"/>
      <c r="M627" s="16"/>
      <c r="N627" s="16"/>
      <c r="O627" s="7" t="str">
        <f t="shared" si="133"/>
        <v/>
      </c>
      <c r="P627" s="17"/>
      <c r="Q627" s="17"/>
      <c r="R627" s="8" t="str">
        <f t="shared" si="128"/>
        <v/>
      </c>
      <c r="S627" s="18">
        <v>0.1</v>
      </c>
      <c r="T627" s="8" t="str">
        <f t="shared" si="129"/>
        <v/>
      </c>
      <c r="U627" s="7" t="str">
        <f t="shared" si="130"/>
        <v/>
      </c>
      <c r="V627" s="19"/>
      <c r="W627" s="16"/>
      <c r="X627" s="16"/>
      <c r="Y627" s="16"/>
      <c r="Z627" s="7" t="str">
        <f t="shared" si="121"/>
        <v/>
      </c>
      <c r="AA627" s="20"/>
      <c r="AB627" s="7" t="str">
        <f>IF(AA627="","",DATEDIF(VLOOKUP(N627,List!CK:CL,2,0),VLOOKUP(AA627,List!CK:CL,2,0),$AB$2))</f>
        <v/>
      </c>
      <c r="AC627" s="16"/>
      <c r="AD627" s="16"/>
      <c r="AE627" s="17"/>
      <c r="AF627" s="9" t="str">
        <f t="shared" si="122"/>
        <v/>
      </c>
      <c r="AG627" s="16"/>
      <c r="AH627" s="9" t="str">
        <f t="shared" si="123"/>
        <v/>
      </c>
      <c r="AI627" s="9" t="str">
        <f t="shared" si="124"/>
        <v/>
      </c>
      <c r="AJ627" s="7" t="str">
        <f>IF(E627="","",VLOOKUP(E627,Cover!AF:AG,2,0))</f>
        <v/>
      </c>
      <c r="AK627" s="32" t="str">
        <f t="shared" si="131"/>
        <v/>
      </c>
      <c r="AL627" s="178" t="str">
        <f t="shared" si="132"/>
        <v/>
      </c>
      <c r="AM627" s="178" t="str">
        <f t="shared" si="126"/>
        <v/>
      </c>
      <c r="AN627" s="178" t="str">
        <f t="shared" si="127"/>
        <v/>
      </c>
    </row>
    <row r="628" spans="1:40">
      <c r="A628" s="1" t="str">
        <f t="shared" si="125"/>
        <v/>
      </c>
      <c r="B628" s="63" t="str">
        <f>IF(E628="","",IF(E628=Trend!$D$5,COUNT($B$3:B627)+1))</f>
        <v/>
      </c>
      <c r="C628" s="63" t="str">
        <f>IF(E628="","",IF(AN628=Deviation!$E$2,COUNT($C$3:C627)+1))</f>
        <v/>
      </c>
      <c r="D628" s="7" t="str">
        <f>IF(E628&lt;&gt;"",SUBTOTAL(3,$E$4:E628),"")</f>
        <v/>
      </c>
      <c r="E628" s="16"/>
      <c r="F628" s="16"/>
      <c r="G628" s="16"/>
      <c r="H628" s="16"/>
      <c r="I628" s="16"/>
      <c r="J628" s="17"/>
      <c r="K628" s="20"/>
      <c r="L628" s="17"/>
      <c r="M628" s="16"/>
      <c r="N628" s="16"/>
      <c r="O628" s="7" t="str">
        <f t="shared" si="133"/>
        <v/>
      </c>
      <c r="P628" s="17"/>
      <c r="Q628" s="17"/>
      <c r="R628" s="8" t="str">
        <f t="shared" si="128"/>
        <v/>
      </c>
      <c r="S628" s="18">
        <v>0.1</v>
      </c>
      <c r="T628" s="8" t="str">
        <f t="shared" si="129"/>
        <v/>
      </c>
      <c r="U628" s="7" t="str">
        <f t="shared" si="130"/>
        <v/>
      </c>
      <c r="V628" s="19"/>
      <c r="W628" s="16"/>
      <c r="X628" s="16"/>
      <c r="Y628" s="16"/>
      <c r="Z628" s="7" t="str">
        <f t="shared" ref="Z628:Z691" si="134">IF(Q628="","","تسویه شد")</f>
        <v/>
      </c>
      <c r="AA628" s="20"/>
      <c r="AB628" s="7" t="str">
        <f>IF(AA628="","",DATEDIF(VLOOKUP(N628,List!CK:CL,2,0),VLOOKUP(AA628,List!CK:CL,2,0),$AB$2))</f>
        <v/>
      </c>
      <c r="AC628" s="16"/>
      <c r="AD628" s="16"/>
      <c r="AE628" s="17"/>
      <c r="AF628" s="9" t="str">
        <f t="shared" ref="AF628:AF691" si="135">IF(AE628="","",IF(AE628&gt;=L628,"100",(AE628/L628)*100))</f>
        <v/>
      </c>
      <c r="AG628" s="16"/>
      <c r="AH628" s="9" t="str">
        <f t="shared" ref="AH628:AH691" si="136">IF(E628="","",IF(AB628&lt;=AJ628,100,(AJ628/AB628)*100))</f>
        <v/>
      </c>
      <c r="AI628" s="9" t="str">
        <f t="shared" ref="AI628:AI691" si="137">IF(E628="","",AVERAGE(AF628:AH628))</f>
        <v/>
      </c>
      <c r="AJ628" s="7" t="str">
        <f>IF(E628="","",VLOOKUP(E628,Cover!AF:AG,2,0))</f>
        <v/>
      </c>
      <c r="AK628" s="32" t="str">
        <f t="shared" si="131"/>
        <v/>
      </c>
      <c r="AL628" s="178" t="str">
        <f t="shared" si="132"/>
        <v/>
      </c>
      <c r="AM628" s="178" t="str">
        <f t="shared" si="126"/>
        <v/>
      </c>
      <c r="AN628" s="178" t="str">
        <f t="shared" si="127"/>
        <v/>
      </c>
    </row>
    <row r="629" spans="1:40">
      <c r="A629" s="1" t="str">
        <f t="shared" si="125"/>
        <v/>
      </c>
      <c r="B629" s="63" t="str">
        <f>IF(E629="","",IF(E629=Trend!$D$5,COUNT($B$3:B628)+1))</f>
        <v/>
      </c>
      <c r="C629" s="63" t="str">
        <f>IF(E629="","",IF(AN629=Deviation!$E$2,COUNT($C$3:C628)+1))</f>
        <v/>
      </c>
      <c r="D629" s="7" t="str">
        <f>IF(E629&lt;&gt;"",SUBTOTAL(3,$E$4:E629),"")</f>
        <v/>
      </c>
      <c r="E629" s="16"/>
      <c r="F629" s="16"/>
      <c r="G629" s="16"/>
      <c r="H629" s="16"/>
      <c r="I629" s="16"/>
      <c r="J629" s="17"/>
      <c r="K629" s="20"/>
      <c r="L629" s="17"/>
      <c r="M629" s="16"/>
      <c r="N629" s="16"/>
      <c r="O629" s="7" t="str">
        <f t="shared" si="133"/>
        <v/>
      </c>
      <c r="P629" s="17"/>
      <c r="Q629" s="17"/>
      <c r="R629" s="8" t="str">
        <f t="shared" si="128"/>
        <v/>
      </c>
      <c r="S629" s="18">
        <v>0.1</v>
      </c>
      <c r="T629" s="8" t="str">
        <f t="shared" si="129"/>
        <v/>
      </c>
      <c r="U629" s="7" t="str">
        <f t="shared" si="130"/>
        <v/>
      </c>
      <c r="V629" s="19"/>
      <c r="W629" s="16"/>
      <c r="X629" s="16"/>
      <c r="Y629" s="16"/>
      <c r="Z629" s="7" t="str">
        <f t="shared" si="134"/>
        <v/>
      </c>
      <c r="AA629" s="20"/>
      <c r="AB629" s="7" t="str">
        <f>IF(AA629="","",DATEDIF(VLOOKUP(N629,List!CK:CL,2,0),VLOOKUP(AA629,List!CK:CL,2,0),$AB$2))</f>
        <v/>
      </c>
      <c r="AC629" s="16"/>
      <c r="AD629" s="16"/>
      <c r="AE629" s="17"/>
      <c r="AF629" s="9" t="str">
        <f t="shared" si="135"/>
        <v/>
      </c>
      <c r="AG629" s="16"/>
      <c r="AH629" s="9" t="str">
        <f t="shared" si="136"/>
        <v/>
      </c>
      <c r="AI629" s="9" t="str">
        <f t="shared" si="137"/>
        <v/>
      </c>
      <c r="AJ629" s="7" t="str">
        <f>IF(E629="","",VLOOKUP(E629,Cover!AF:AG,2,0))</f>
        <v/>
      </c>
      <c r="AK629" s="32" t="str">
        <f t="shared" si="131"/>
        <v/>
      </c>
      <c r="AL629" s="178" t="str">
        <f t="shared" si="132"/>
        <v/>
      </c>
      <c r="AM629" s="178" t="str">
        <f t="shared" si="126"/>
        <v/>
      </c>
      <c r="AN629" s="178" t="str">
        <f t="shared" si="127"/>
        <v/>
      </c>
    </row>
    <row r="630" spans="1:40">
      <c r="A630" s="1" t="str">
        <f t="shared" si="125"/>
        <v/>
      </c>
      <c r="B630" s="63" t="str">
        <f>IF(E630="","",IF(E630=Trend!$D$5,COUNT($B$3:B629)+1))</f>
        <v/>
      </c>
      <c r="C630" s="63" t="str">
        <f>IF(E630="","",IF(AN630=Deviation!$E$2,COUNT($C$3:C629)+1))</f>
        <v/>
      </c>
      <c r="D630" s="7" t="str">
        <f>IF(E630&lt;&gt;"",SUBTOTAL(3,$E$4:E630),"")</f>
        <v/>
      </c>
      <c r="E630" s="16"/>
      <c r="F630" s="16"/>
      <c r="G630" s="16"/>
      <c r="H630" s="16"/>
      <c r="I630" s="16"/>
      <c r="J630" s="17"/>
      <c r="K630" s="20"/>
      <c r="L630" s="17"/>
      <c r="M630" s="16"/>
      <c r="N630" s="16"/>
      <c r="O630" s="7" t="str">
        <f t="shared" si="133"/>
        <v/>
      </c>
      <c r="P630" s="17"/>
      <c r="Q630" s="17"/>
      <c r="R630" s="8" t="str">
        <f t="shared" si="128"/>
        <v/>
      </c>
      <c r="S630" s="18">
        <v>0.1</v>
      </c>
      <c r="T630" s="8" t="str">
        <f t="shared" si="129"/>
        <v/>
      </c>
      <c r="U630" s="7" t="str">
        <f t="shared" si="130"/>
        <v/>
      </c>
      <c r="V630" s="19"/>
      <c r="W630" s="16"/>
      <c r="X630" s="16"/>
      <c r="Y630" s="16"/>
      <c r="Z630" s="7" t="str">
        <f t="shared" si="134"/>
        <v/>
      </c>
      <c r="AA630" s="20"/>
      <c r="AB630" s="7" t="str">
        <f>IF(AA630="","",DATEDIF(VLOOKUP(N630,List!CK:CL,2,0),VLOOKUP(AA630,List!CK:CL,2,0),$AB$2))</f>
        <v/>
      </c>
      <c r="AC630" s="16"/>
      <c r="AD630" s="16"/>
      <c r="AE630" s="17"/>
      <c r="AF630" s="9" t="str">
        <f t="shared" si="135"/>
        <v/>
      </c>
      <c r="AG630" s="16"/>
      <c r="AH630" s="9" t="str">
        <f t="shared" si="136"/>
        <v/>
      </c>
      <c r="AI630" s="9" t="str">
        <f t="shared" si="137"/>
        <v/>
      </c>
      <c r="AJ630" s="7" t="str">
        <f>IF(E630="","",VLOOKUP(E630,Cover!AF:AG,2,0))</f>
        <v/>
      </c>
      <c r="AK630" s="32" t="str">
        <f t="shared" si="131"/>
        <v/>
      </c>
      <c r="AL630" s="178" t="str">
        <f t="shared" si="132"/>
        <v/>
      </c>
      <c r="AM630" s="178" t="str">
        <f t="shared" si="126"/>
        <v/>
      </c>
      <c r="AN630" s="178" t="str">
        <f t="shared" si="127"/>
        <v/>
      </c>
    </row>
    <row r="631" spans="1:40">
      <c r="A631" s="1" t="str">
        <f t="shared" si="125"/>
        <v/>
      </c>
      <c r="B631" s="63" t="str">
        <f>IF(E631="","",IF(E631=Trend!$D$5,COUNT($B$3:B630)+1))</f>
        <v/>
      </c>
      <c r="C631" s="63" t="str">
        <f>IF(E631="","",IF(AN631=Deviation!$E$2,COUNT($C$3:C630)+1))</f>
        <v/>
      </c>
      <c r="D631" s="7" t="str">
        <f>IF(E631&lt;&gt;"",SUBTOTAL(3,$E$4:E631),"")</f>
        <v/>
      </c>
      <c r="E631" s="16"/>
      <c r="F631" s="16"/>
      <c r="G631" s="16"/>
      <c r="H631" s="16"/>
      <c r="I631" s="16"/>
      <c r="J631" s="17"/>
      <c r="K631" s="20"/>
      <c r="L631" s="17"/>
      <c r="M631" s="16"/>
      <c r="N631" s="16"/>
      <c r="O631" s="7" t="str">
        <f t="shared" si="133"/>
        <v/>
      </c>
      <c r="P631" s="17"/>
      <c r="Q631" s="17"/>
      <c r="R631" s="8" t="str">
        <f t="shared" si="128"/>
        <v/>
      </c>
      <c r="S631" s="18">
        <v>0.1</v>
      </c>
      <c r="T631" s="8" t="str">
        <f t="shared" si="129"/>
        <v/>
      </c>
      <c r="U631" s="7" t="str">
        <f t="shared" si="130"/>
        <v/>
      </c>
      <c r="V631" s="19"/>
      <c r="W631" s="16"/>
      <c r="X631" s="16"/>
      <c r="Y631" s="16"/>
      <c r="Z631" s="7" t="str">
        <f t="shared" si="134"/>
        <v/>
      </c>
      <c r="AA631" s="20"/>
      <c r="AB631" s="7" t="str">
        <f>IF(AA631="","",DATEDIF(VLOOKUP(N631,List!CK:CL,2,0),VLOOKUP(AA631,List!CK:CL,2,0),$AB$2))</f>
        <v/>
      </c>
      <c r="AC631" s="16"/>
      <c r="AD631" s="16"/>
      <c r="AE631" s="17"/>
      <c r="AF631" s="9" t="str">
        <f t="shared" si="135"/>
        <v/>
      </c>
      <c r="AG631" s="16"/>
      <c r="AH631" s="9" t="str">
        <f t="shared" si="136"/>
        <v/>
      </c>
      <c r="AI631" s="9" t="str">
        <f t="shared" si="137"/>
        <v/>
      </c>
      <c r="AJ631" s="7" t="str">
        <f>IF(E631="","",VLOOKUP(E631,Cover!AF:AG,2,0))</f>
        <v/>
      </c>
      <c r="AK631" s="32" t="str">
        <f t="shared" si="131"/>
        <v/>
      </c>
      <c r="AL631" s="178" t="str">
        <f t="shared" si="132"/>
        <v/>
      </c>
      <c r="AM631" s="178" t="str">
        <f t="shared" si="126"/>
        <v/>
      </c>
      <c r="AN631" s="178" t="str">
        <f t="shared" si="127"/>
        <v/>
      </c>
    </row>
    <row r="632" spans="1:40">
      <c r="A632" s="1" t="str">
        <f t="shared" si="125"/>
        <v/>
      </c>
      <c r="B632" s="63" t="str">
        <f>IF(E632="","",IF(E632=Trend!$D$5,COUNT($B$3:B631)+1))</f>
        <v/>
      </c>
      <c r="C632" s="63" t="str">
        <f>IF(E632="","",IF(AN632=Deviation!$E$2,COUNT($C$3:C631)+1))</f>
        <v/>
      </c>
      <c r="D632" s="7" t="str">
        <f>IF(E632&lt;&gt;"",SUBTOTAL(3,$E$4:E632),"")</f>
        <v/>
      </c>
      <c r="E632" s="16"/>
      <c r="F632" s="16"/>
      <c r="G632" s="16"/>
      <c r="H632" s="16"/>
      <c r="I632" s="16"/>
      <c r="J632" s="17"/>
      <c r="K632" s="20"/>
      <c r="L632" s="17"/>
      <c r="M632" s="16"/>
      <c r="N632" s="16"/>
      <c r="O632" s="7" t="str">
        <f t="shared" si="133"/>
        <v/>
      </c>
      <c r="P632" s="17"/>
      <c r="Q632" s="17"/>
      <c r="R632" s="8" t="str">
        <f t="shared" si="128"/>
        <v/>
      </c>
      <c r="S632" s="18">
        <v>0.1</v>
      </c>
      <c r="T632" s="8" t="str">
        <f t="shared" si="129"/>
        <v/>
      </c>
      <c r="U632" s="7" t="str">
        <f t="shared" si="130"/>
        <v/>
      </c>
      <c r="V632" s="19"/>
      <c r="W632" s="16"/>
      <c r="X632" s="16"/>
      <c r="Y632" s="16"/>
      <c r="Z632" s="7" t="str">
        <f t="shared" si="134"/>
        <v/>
      </c>
      <c r="AA632" s="20"/>
      <c r="AB632" s="7" t="str">
        <f>IF(AA632="","",DATEDIF(VLOOKUP(N632,List!CK:CL,2,0),VLOOKUP(AA632,List!CK:CL,2,0),$AB$2))</f>
        <v/>
      </c>
      <c r="AC632" s="16"/>
      <c r="AD632" s="16"/>
      <c r="AE632" s="17"/>
      <c r="AF632" s="9" t="str">
        <f t="shared" si="135"/>
        <v/>
      </c>
      <c r="AG632" s="16"/>
      <c r="AH632" s="9" t="str">
        <f t="shared" si="136"/>
        <v/>
      </c>
      <c r="AI632" s="9" t="str">
        <f t="shared" si="137"/>
        <v/>
      </c>
      <c r="AJ632" s="7" t="str">
        <f>IF(E632="","",VLOOKUP(E632,Cover!AF:AG,2,0))</f>
        <v/>
      </c>
      <c r="AK632" s="32" t="str">
        <f t="shared" si="131"/>
        <v/>
      </c>
      <c r="AL632" s="178" t="str">
        <f t="shared" si="132"/>
        <v/>
      </c>
      <c r="AM632" s="178" t="str">
        <f t="shared" si="126"/>
        <v/>
      </c>
      <c r="AN632" s="178" t="str">
        <f t="shared" si="127"/>
        <v/>
      </c>
    </row>
    <row r="633" spans="1:40">
      <c r="A633" s="1" t="str">
        <f t="shared" ref="A633:A696" si="138">IF(E633="","",IF($F$2=V633,V633,""))</f>
        <v/>
      </c>
      <c r="B633" s="63" t="str">
        <f>IF(E633="","",IF(E633=Trend!$D$5,COUNT($B$3:B632)+1))</f>
        <v/>
      </c>
      <c r="C633" s="63" t="str">
        <f>IF(E633="","",IF(AN633=Deviation!$E$2,COUNT($C$3:C632)+1))</f>
        <v/>
      </c>
      <c r="D633" s="7" t="str">
        <f>IF(E633&lt;&gt;"",SUBTOTAL(3,$E$4:E633),"")</f>
        <v/>
      </c>
      <c r="E633" s="16"/>
      <c r="F633" s="16"/>
      <c r="G633" s="16"/>
      <c r="H633" s="16"/>
      <c r="I633" s="16"/>
      <c r="J633" s="17"/>
      <c r="K633" s="20"/>
      <c r="L633" s="17"/>
      <c r="M633" s="16"/>
      <c r="N633" s="16"/>
      <c r="O633" s="7" t="str">
        <f t="shared" si="133"/>
        <v/>
      </c>
      <c r="P633" s="17"/>
      <c r="Q633" s="17"/>
      <c r="R633" s="8" t="str">
        <f t="shared" si="128"/>
        <v/>
      </c>
      <c r="S633" s="18">
        <v>0.1</v>
      </c>
      <c r="T633" s="8" t="str">
        <f t="shared" si="129"/>
        <v/>
      </c>
      <c r="U633" s="7" t="str">
        <f t="shared" si="130"/>
        <v/>
      </c>
      <c r="V633" s="19"/>
      <c r="W633" s="16"/>
      <c r="X633" s="16"/>
      <c r="Y633" s="16"/>
      <c r="Z633" s="7" t="str">
        <f t="shared" si="134"/>
        <v/>
      </c>
      <c r="AA633" s="20"/>
      <c r="AB633" s="7" t="str">
        <f>IF(AA633="","",DATEDIF(VLOOKUP(N633,List!CK:CL,2,0),VLOOKUP(AA633,List!CK:CL,2,0),$AB$2))</f>
        <v/>
      </c>
      <c r="AC633" s="16"/>
      <c r="AD633" s="16"/>
      <c r="AE633" s="17"/>
      <c r="AF633" s="9" t="str">
        <f t="shared" si="135"/>
        <v/>
      </c>
      <c r="AG633" s="16"/>
      <c r="AH633" s="9" t="str">
        <f t="shared" si="136"/>
        <v/>
      </c>
      <c r="AI633" s="9" t="str">
        <f t="shared" si="137"/>
        <v/>
      </c>
      <c r="AJ633" s="7" t="str">
        <f>IF(E633="","",VLOOKUP(E633,Cover!AF:AG,2,0))</f>
        <v/>
      </c>
      <c r="AK633" s="32" t="str">
        <f t="shared" si="131"/>
        <v/>
      </c>
      <c r="AL633" s="178" t="str">
        <f t="shared" si="132"/>
        <v/>
      </c>
      <c r="AM633" s="178" t="str">
        <f t="shared" si="126"/>
        <v/>
      </c>
      <c r="AN633" s="178" t="str">
        <f t="shared" si="127"/>
        <v/>
      </c>
    </row>
    <row r="634" spans="1:40">
      <c r="A634" s="1" t="str">
        <f t="shared" si="138"/>
        <v/>
      </c>
      <c r="B634" s="63" t="str">
        <f>IF(E634="","",IF(E634=Trend!$D$5,COUNT($B$3:B633)+1))</f>
        <v/>
      </c>
      <c r="C634" s="63" t="str">
        <f>IF(E634="","",IF(AN634=Deviation!$E$2,COUNT($C$3:C633)+1))</f>
        <v/>
      </c>
      <c r="D634" s="7" t="str">
        <f>IF(E634&lt;&gt;"",SUBTOTAL(3,$E$4:E634),"")</f>
        <v/>
      </c>
      <c r="E634" s="16"/>
      <c r="F634" s="16"/>
      <c r="G634" s="16"/>
      <c r="H634" s="16"/>
      <c r="I634" s="16"/>
      <c r="J634" s="17"/>
      <c r="K634" s="20"/>
      <c r="L634" s="17"/>
      <c r="M634" s="16"/>
      <c r="N634" s="16"/>
      <c r="O634" s="7" t="str">
        <f t="shared" si="133"/>
        <v/>
      </c>
      <c r="P634" s="17"/>
      <c r="Q634" s="17"/>
      <c r="R634" s="8" t="str">
        <f t="shared" si="128"/>
        <v/>
      </c>
      <c r="S634" s="18">
        <v>0.1</v>
      </c>
      <c r="T634" s="8" t="str">
        <f t="shared" si="129"/>
        <v/>
      </c>
      <c r="U634" s="7" t="str">
        <f t="shared" si="130"/>
        <v/>
      </c>
      <c r="V634" s="19"/>
      <c r="W634" s="16"/>
      <c r="X634" s="16"/>
      <c r="Y634" s="16"/>
      <c r="Z634" s="7" t="str">
        <f t="shared" si="134"/>
        <v/>
      </c>
      <c r="AA634" s="20"/>
      <c r="AB634" s="7" t="str">
        <f>IF(AA634="","",DATEDIF(VLOOKUP(N634,List!CK:CL,2,0),VLOOKUP(AA634,List!CK:CL,2,0),$AB$2))</f>
        <v/>
      </c>
      <c r="AC634" s="16"/>
      <c r="AD634" s="16"/>
      <c r="AE634" s="17"/>
      <c r="AF634" s="9" t="str">
        <f t="shared" si="135"/>
        <v/>
      </c>
      <c r="AG634" s="16"/>
      <c r="AH634" s="9" t="str">
        <f t="shared" si="136"/>
        <v/>
      </c>
      <c r="AI634" s="9" t="str">
        <f t="shared" si="137"/>
        <v/>
      </c>
      <c r="AJ634" s="7" t="str">
        <f>IF(E634="","",VLOOKUP(E634,Cover!AF:AG,2,0))</f>
        <v/>
      </c>
      <c r="AK634" s="32" t="str">
        <f t="shared" si="131"/>
        <v/>
      </c>
      <c r="AL634" s="178" t="str">
        <f t="shared" si="132"/>
        <v/>
      </c>
      <c r="AM634" s="178" t="str">
        <f t="shared" si="126"/>
        <v/>
      </c>
      <c r="AN634" s="178" t="str">
        <f t="shared" si="127"/>
        <v/>
      </c>
    </row>
    <row r="635" spans="1:40">
      <c r="A635" s="1" t="str">
        <f t="shared" si="138"/>
        <v/>
      </c>
      <c r="B635" s="63" t="str">
        <f>IF(E635="","",IF(E635=Trend!$D$5,COUNT($B$3:B634)+1))</f>
        <v/>
      </c>
      <c r="C635" s="63" t="str">
        <f>IF(E635="","",IF(AN635=Deviation!$E$2,COUNT($C$3:C634)+1))</f>
        <v/>
      </c>
      <c r="D635" s="7" t="str">
        <f>IF(E635&lt;&gt;"",SUBTOTAL(3,$E$4:E635),"")</f>
        <v/>
      </c>
      <c r="E635" s="16"/>
      <c r="F635" s="16"/>
      <c r="G635" s="16"/>
      <c r="H635" s="16"/>
      <c r="I635" s="16"/>
      <c r="J635" s="17"/>
      <c r="K635" s="20"/>
      <c r="L635" s="17"/>
      <c r="M635" s="16"/>
      <c r="N635" s="16"/>
      <c r="O635" s="7" t="str">
        <f t="shared" si="133"/>
        <v/>
      </c>
      <c r="P635" s="17"/>
      <c r="Q635" s="17"/>
      <c r="R635" s="8" t="str">
        <f t="shared" si="128"/>
        <v/>
      </c>
      <c r="S635" s="18">
        <v>0.1</v>
      </c>
      <c r="T635" s="8" t="str">
        <f t="shared" si="129"/>
        <v/>
      </c>
      <c r="U635" s="7" t="str">
        <f t="shared" si="130"/>
        <v/>
      </c>
      <c r="V635" s="19"/>
      <c r="W635" s="16"/>
      <c r="X635" s="16"/>
      <c r="Y635" s="16"/>
      <c r="Z635" s="7" t="str">
        <f t="shared" si="134"/>
        <v/>
      </c>
      <c r="AA635" s="20"/>
      <c r="AB635" s="7" t="str">
        <f>IF(AA635="","",DATEDIF(VLOOKUP(N635,List!CK:CL,2,0),VLOOKUP(AA635,List!CK:CL,2,0),$AB$2))</f>
        <v/>
      </c>
      <c r="AC635" s="16"/>
      <c r="AD635" s="16"/>
      <c r="AE635" s="17"/>
      <c r="AF635" s="9" t="str">
        <f t="shared" si="135"/>
        <v/>
      </c>
      <c r="AG635" s="16"/>
      <c r="AH635" s="9" t="str">
        <f t="shared" si="136"/>
        <v/>
      </c>
      <c r="AI635" s="9" t="str">
        <f t="shared" si="137"/>
        <v/>
      </c>
      <c r="AJ635" s="7" t="str">
        <f>IF(E635="","",VLOOKUP(E635,Cover!AF:AG,2,0))</f>
        <v/>
      </c>
      <c r="AK635" s="32" t="str">
        <f t="shared" si="131"/>
        <v/>
      </c>
      <c r="AL635" s="178" t="str">
        <f t="shared" si="132"/>
        <v/>
      </c>
      <c r="AM635" s="178" t="str">
        <f t="shared" si="126"/>
        <v/>
      </c>
      <c r="AN635" s="178" t="str">
        <f t="shared" si="127"/>
        <v/>
      </c>
    </row>
    <row r="636" spans="1:40">
      <c r="A636" s="1" t="str">
        <f t="shared" si="138"/>
        <v/>
      </c>
      <c r="B636" s="63" t="str">
        <f>IF(E636="","",IF(E636=Trend!$D$5,COUNT($B$3:B635)+1))</f>
        <v/>
      </c>
      <c r="C636" s="63" t="str">
        <f>IF(E636="","",IF(AN636=Deviation!$E$2,COUNT($C$3:C635)+1))</f>
        <v/>
      </c>
      <c r="D636" s="7" t="str">
        <f>IF(E636&lt;&gt;"",SUBTOTAL(3,$E$4:E636),"")</f>
        <v/>
      </c>
      <c r="E636" s="16"/>
      <c r="F636" s="16"/>
      <c r="G636" s="16"/>
      <c r="H636" s="16"/>
      <c r="I636" s="16"/>
      <c r="J636" s="17"/>
      <c r="K636" s="20"/>
      <c r="L636" s="17"/>
      <c r="M636" s="16"/>
      <c r="N636" s="16"/>
      <c r="O636" s="7" t="str">
        <f t="shared" si="133"/>
        <v/>
      </c>
      <c r="P636" s="17"/>
      <c r="Q636" s="17"/>
      <c r="R636" s="8" t="str">
        <f t="shared" si="128"/>
        <v/>
      </c>
      <c r="S636" s="18">
        <v>0.1</v>
      </c>
      <c r="T636" s="8" t="str">
        <f t="shared" si="129"/>
        <v/>
      </c>
      <c r="U636" s="7" t="str">
        <f t="shared" si="130"/>
        <v/>
      </c>
      <c r="V636" s="19"/>
      <c r="W636" s="16"/>
      <c r="X636" s="16"/>
      <c r="Y636" s="16"/>
      <c r="Z636" s="7" t="str">
        <f t="shared" si="134"/>
        <v/>
      </c>
      <c r="AA636" s="20"/>
      <c r="AB636" s="7" t="str">
        <f>IF(AA636="","",DATEDIF(VLOOKUP(N636,List!CK:CL,2,0),VLOOKUP(AA636,List!CK:CL,2,0),$AB$2))</f>
        <v/>
      </c>
      <c r="AC636" s="16"/>
      <c r="AD636" s="16"/>
      <c r="AE636" s="17"/>
      <c r="AF636" s="9" t="str">
        <f t="shared" si="135"/>
        <v/>
      </c>
      <c r="AG636" s="16"/>
      <c r="AH636" s="9" t="str">
        <f t="shared" si="136"/>
        <v/>
      </c>
      <c r="AI636" s="9" t="str">
        <f t="shared" si="137"/>
        <v/>
      </c>
      <c r="AJ636" s="7" t="str">
        <f>IF(E636="","",VLOOKUP(E636,Cover!AF:AG,2,0))</f>
        <v/>
      </c>
      <c r="AK636" s="32" t="str">
        <f t="shared" si="131"/>
        <v/>
      </c>
      <c r="AL636" s="178" t="str">
        <f t="shared" si="132"/>
        <v/>
      </c>
      <c r="AM636" s="178" t="str">
        <f t="shared" si="126"/>
        <v/>
      </c>
      <c r="AN636" s="178" t="str">
        <f t="shared" si="127"/>
        <v/>
      </c>
    </row>
    <row r="637" spans="1:40">
      <c r="A637" s="1" t="str">
        <f t="shared" si="138"/>
        <v/>
      </c>
      <c r="B637" s="63" t="str">
        <f>IF(E637="","",IF(E637=Trend!$D$5,COUNT($B$3:B636)+1))</f>
        <v/>
      </c>
      <c r="C637" s="63" t="str">
        <f>IF(E637="","",IF(AN637=Deviation!$E$2,COUNT($C$3:C636)+1))</f>
        <v/>
      </c>
      <c r="D637" s="7" t="str">
        <f>IF(E637&lt;&gt;"",SUBTOTAL(3,$E$4:E637),"")</f>
        <v/>
      </c>
      <c r="E637" s="16"/>
      <c r="F637" s="16"/>
      <c r="G637" s="16"/>
      <c r="H637" s="16"/>
      <c r="I637" s="16"/>
      <c r="J637" s="17"/>
      <c r="K637" s="20"/>
      <c r="L637" s="17"/>
      <c r="M637" s="16"/>
      <c r="N637" s="16"/>
      <c r="O637" s="7" t="str">
        <f t="shared" si="133"/>
        <v/>
      </c>
      <c r="P637" s="17"/>
      <c r="Q637" s="17"/>
      <c r="R637" s="8" t="str">
        <f t="shared" si="128"/>
        <v/>
      </c>
      <c r="S637" s="18">
        <v>0.1</v>
      </c>
      <c r="T637" s="8" t="str">
        <f t="shared" si="129"/>
        <v/>
      </c>
      <c r="U637" s="7" t="str">
        <f t="shared" si="130"/>
        <v/>
      </c>
      <c r="V637" s="19"/>
      <c r="W637" s="16"/>
      <c r="X637" s="16"/>
      <c r="Y637" s="16"/>
      <c r="Z637" s="7" t="str">
        <f t="shared" si="134"/>
        <v/>
      </c>
      <c r="AA637" s="20"/>
      <c r="AB637" s="7" t="str">
        <f>IF(AA637="","",DATEDIF(VLOOKUP(N637,List!CK:CL,2,0),VLOOKUP(AA637,List!CK:CL,2,0),$AB$2))</f>
        <v/>
      </c>
      <c r="AC637" s="16"/>
      <c r="AD637" s="16"/>
      <c r="AE637" s="17"/>
      <c r="AF637" s="9" t="str">
        <f t="shared" si="135"/>
        <v/>
      </c>
      <c r="AG637" s="16"/>
      <c r="AH637" s="9" t="str">
        <f t="shared" si="136"/>
        <v/>
      </c>
      <c r="AI637" s="9" t="str">
        <f t="shared" si="137"/>
        <v/>
      </c>
      <c r="AJ637" s="7" t="str">
        <f>IF(E637="","",VLOOKUP(E637,Cover!AF:AG,2,0))</f>
        <v/>
      </c>
      <c r="AK637" s="32" t="str">
        <f t="shared" si="131"/>
        <v/>
      </c>
      <c r="AL637" s="178" t="str">
        <f t="shared" si="132"/>
        <v/>
      </c>
      <c r="AM637" s="178" t="str">
        <f t="shared" si="126"/>
        <v/>
      </c>
      <c r="AN637" s="178" t="str">
        <f t="shared" si="127"/>
        <v/>
      </c>
    </row>
    <row r="638" spans="1:40">
      <c r="A638" s="1" t="str">
        <f t="shared" si="138"/>
        <v/>
      </c>
      <c r="B638" s="63" t="str">
        <f>IF(E638="","",IF(E638=Trend!$D$5,COUNT($B$3:B637)+1))</f>
        <v/>
      </c>
      <c r="C638" s="63" t="str">
        <f>IF(E638="","",IF(AN638=Deviation!$E$2,COUNT($C$3:C637)+1))</f>
        <v/>
      </c>
      <c r="D638" s="7" t="str">
        <f>IF(E638&lt;&gt;"",SUBTOTAL(3,$E$4:E638),"")</f>
        <v/>
      </c>
      <c r="E638" s="16"/>
      <c r="F638" s="16"/>
      <c r="G638" s="16"/>
      <c r="H638" s="16"/>
      <c r="I638" s="16"/>
      <c r="J638" s="17"/>
      <c r="K638" s="20"/>
      <c r="L638" s="17"/>
      <c r="M638" s="16"/>
      <c r="N638" s="16"/>
      <c r="O638" s="7" t="str">
        <f t="shared" si="133"/>
        <v/>
      </c>
      <c r="P638" s="17"/>
      <c r="Q638" s="17"/>
      <c r="R638" s="8" t="str">
        <f t="shared" si="128"/>
        <v/>
      </c>
      <c r="S638" s="18">
        <v>0.1</v>
      </c>
      <c r="T638" s="8" t="str">
        <f t="shared" si="129"/>
        <v/>
      </c>
      <c r="U638" s="7" t="str">
        <f t="shared" si="130"/>
        <v/>
      </c>
      <c r="V638" s="19"/>
      <c r="W638" s="16"/>
      <c r="X638" s="16"/>
      <c r="Y638" s="16"/>
      <c r="Z638" s="7" t="str">
        <f t="shared" si="134"/>
        <v/>
      </c>
      <c r="AA638" s="20"/>
      <c r="AB638" s="7" t="str">
        <f>IF(AA638="","",DATEDIF(VLOOKUP(N638,List!CK:CL,2,0),VLOOKUP(AA638,List!CK:CL,2,0),$AB$2))</f>
        <v/>
      </c>
      <c r="AC638" s="16"/>
      <c r="AD638" s="16"/>
      <c r="AE638" s="17"/>
      <c r="AF638" s="9" t="str">
        <f t="shared" si="135"/>
        <v/>
      </c>
      <c r="AG638" s="16"/>
      <c r="AH638" s="9" t="str">
        <f t="shared" si="136"/>
        <v/>
      </c>
      <c r="AI638" s="9" t="str">
        <f t="shared" si="137"/>
        <v/>
      </c>
      <c r="AJ638" s="7" t="str">
        <f>IF(E638="","",VLOOKUP(E638,Cover!AF:AG,2,0))</f>
        <v/>
      </c>
      <c r="AK638" s="32" t="str">
        <f t="shared" si="131"/>
        <v/>
      </c>
      <c r="AL638" s="178" t="str">
        <f t="shared" si="132"/>
        <v/>
      </c>
      <c r="AM638" s="178" t="str">
        <f t="shared" si="126"/>
        <v/>
      </c>
      <c r="AN638" s="178" t="str">
        <f t="shared" si="127"/>
        <v/>
      </c>
    </row>
    <row r="639" spans="1:40">
      <c r="A639" s="1" t="str">
        <f t="shared" si="138"/>
        <v/>
      </c>
      <c r="B639" s="63" t="str">
        <f>IF(E639="","",IF(E639=Trend!$D$5,COUNT($B$3:B638)+1))</f>
        <v/>
      </c>
      <c r="C639" s="63" t="str">
        <f>IF(E639="","",IF(AN639=Deviation!$E$2,COUNT($C$3:C638)+1))</f>
        <v/>
      </c>
      <c r="D639" s="7" t="str">
        <f>IF(E639&lt;&gt;"",SUBTOTAL(3,$E$4:E639),"")</f>
        <v/>
      </c>
      <c r="E639" s="16"/>
      <c r="F639" s="16"/>
      <c r="G639" s="16"/>
      <c r="H639" s="16"/>
      <c r="I639" s="16"/>
      <c r="J639" s="17"/>
      <c r="K639" s="20"/>
      <c r="L639" s="17"/>
      <c r="M639" s="16"/>
      <c r="N639" s="16"/>
      <c r="O639" s="7" t="str">
        <f t="shared" si="133"/>
        <v/>
      </c>
      <c r="P639" s="17"/>
      <c r="Q639" s="17"/>
      <c r="R639" s="8" t="str">
        <f t="shared" si="128"/>
        <v/>
      </c>
      <c r="S639" s="18">
        <v>0.1</v>
      </c>
      <c r="T639" s="8" t="str">
        <f t="shared" si="129"/>
        <v/>
      </c>
      <c r="U639" s="7" t="str">
        <f t="shared" si="130"/>
        <v/>
      </c>
      <c r="V639" s="19"/>
      <c r="W639" s="16"/>
      <c r="X639" s="16"/>
      <c r="Y639" s="16"/>
      <c r="Z639" s="7" t="str">
        <f t="shared" si="134"/>
        <v/>
      </c>
      <c r="AA639" s="20"/>
      <c r="AB639" s="7" t="str">
        <f>IF(AA639="","",DATEDIF(VLOOKUP(N639,List!CK:CL,2,0),VLOOKUP(AA639,List!CK:CL,2,0),$AB$2))</f>
        <v/>
      </c>
      <c r="AC639" s="16"/>
      <c r="AD639" s="16"/>
      <c r="AE639" s="17"/>
      <c r="AF639" s="9" t="str">
        <f t="shared" si="135"/>
        <v/>
      </c>
      <c r="AG639" s="16"/>
      <c r="AH639" s="9" t="str">
        <f t="shared" si="136"/>
        <v/>
      </c>
      <c r="AI639" s="9" t="str">
        <f t="shared" si="137"/>
        <v/>
      </c>
      <c r="AJ639" s="7" t="str">
        <f>IF(E639="","",VLOOKUP(E639,Cover!AF:AG,2,0))</f>
        <v/>
      </c>
      <c r="AK639" s="32" t="str">
        <f t="shared" si="131"/>
        <v/>
      </c>
      <c r="AL639" s="178" t="str">
        <f t="shared" si="132"/>
        <v/>
      </c>
      <c r="AM639" s="178" t="str">
        <f t="shared" ref="AM639:AM702" si="139">IF(E639="","",IF((AB639-AJ639)/AJ639*100&lt;0,0,(AB639-AJ639)/AJ639*100))</f>
        <v/>
      </c>
      <c r="AN639" s="178" t="str">
        <f t="shared" ref="AN639:AN702" si="140">IF(E639="","",IF(AM639&lt;=0,"زودتر از حد انتظار","دیرتر از حد انتظار"))</f>
        <v/>
      </c>
    </row>
    <row r="640" spans="1:40">
      <c r="A640" s="1" t="str">
        <f t="shared" si="138"/>
        <v/>
      </c>
      <c r="B640" s="63" t="str">
        <f>IF(E640="","",IF(E640=Trend!$D$5,COUNT($B$3:B639)+1))</f>
        <v/>
      </c>
      <c r="C640" s="63" t="str">
        <f>IF(E640="","",IF(AN640=Deviation!$E$2,COUNT($C$3:C639)+1))</f>
        <v/>
      </c>
      <c r="D640" s="7" t="str">
        <f>IF(E640&lt;&gt;"",SUBTOTAL(3,$E$4:E640),"")</f>
        <v/>
      </c>
      <c r="E640" s="16"/>
      <c r="F640" s="16"/>
      <c r="G640" s="16"/>
      <c r="H640" s="16"/>
      <c r="I640" s="16"/>
      <c r="J640" s="17"/>
      <c r="K640" s="20"/>
      <c r="L640" s="17"/>
      <c r="M640" s="16"/>
      <c r="N640" s="16"/>
      <c r="O640" s="7" t="str">
        <f t="shared" si="133"/>
        <v/>
      </c>
      <c r="P640" s="17"/>
      <c r="Q640" s="17"/>
      <c r="R640" s="8" t="str">
        <f t="shared" si="128"/>
        <v/>
      </c>
      <c r="S640" s="18">
        <v>0.1</v>
      </c>
      <c r="T640" s="8" t="str">
        <f t="shared" si="129"/>
        <v/>
      </c>
      <c r="U640" s="7" t="str">
        <f t="shared" si="130"/>
        <v/>
      </c>
      <c r="V640" s="19"/>
      <c r="W640" s="16"/>
      <c r="X640" s="16"/>
      <c r="Y640" s="16"/>
      <c r="Z640" s="7" t="str">
        <f t="shared" si="134"/>
        <v/>
      </c>
      <c r="AA640" s="20"/>
      <c r="AB640" s="7" t="str">
        <f>IF(AA640="","",DATEDIF(VLOOKUP(N640,List!CK:CL,2,0),VLOOKUP(AA640,List!CK:CL,2,0),$AB$2))</f>
        <v/>
      </c>
      <c r="AC640" s="16"/>
      <c r="AD640" s="16"/>
      <c r="AE640" s="17"/>
      <c r="AF640" s="9" t="str">
        <f t="shared" si="135"/>
        <v/>
      </c>
      <c r="AG640" s="16"/>
      <c r="AH640" s="9" t="str">
        <f t="shared" si="136"/>
        <v/>
      </c>
      <c r="AI640" s="9" t="str">
        <f t="shared" si="137"/>
        <v/>
      </c>
      <c r="AJ640" s="7" t="str">
        <f>IF(E640="","",VLOOKUP(E640,Cover!AF:AG,2,0))</f>
        <v/>
      </c>
      <c r="AK640" s="32" t="str">
        <f t="shared" si="131"/>
        <v/>
      </c>
      <c r="AL640" s="178" t="str">
        <f t="shared" si="132"/>
        <v/>
      </c>
      <c r="AM640" s="178" t="str">
        <f t="shared" si="139"/>
        <v/>
      </c>
      <c r="AN640" s="178" t="str">
        <f t="shared" si="140"/>
        <v/>
      </c>
    </row>
    <row r="641" spans="1:40">
      <c r="A641" s="1" t="str">
        <f t="shared" si="138"/>
        <v/>
      </c>
      <c r="B641" s="63" t="str">
        <f>IF(E641="","",IF(E641=Trend!$D$5,COUNT($B$3:B640)+1))</f>
        <v/>
      </c>
      <c r="C641" s="63" t="str">
        <f>IF(E641="","",IF(AN641=Deviation!$E$2,COUNT($C$3:C640)+1))</f>
        <v/>
      </c>
      <c r="D641" s="7" t="str">
        <f>IF(E641&lt;&gt;"",SUBTOTAL(3,$E$4:E641),"")</f>
        <v/>
      </c>
      <c r="E641" s="16"/>
      <c r="F641" s="16"/>
      <c r="G641" s="16"/>
      <c r="H641" s="16"/>
      <c r="I641" s="16"/>
      <c r="J641" s="17"/>
      <c r="K641" s="20"/>
      <c r="L641" s="17"/>
      <c r="M641" s="16"/>
      <c r="N641" s="16"/>
      <c r="O641" s="7" t="str">
        <f t="shared" si="133"/>
        <v/>
      </c>
      <c r="P641" s="17"/>
      <c r="Q641" s="17"/>
      <c r="R641" s="8" t="str">
        <f t="shared" ref="R641:R704" si="141">IF(Q641="","",IF(E641="پتروشیمی پارس",(P641*Q641)+(P641*Q641)*S641+J641,IF(E641="پتروشیمی تبریز",(P641*Q641)+(P641*Q641)*S641+J641,(P641*Q641)+(P641*Q641)*S641)))</f>
        <v/>
      </c>
      <c r="S641" s="18">
        <v>0.1</v>
      </c>
      <c r="T641" s="8" t="str">
        <f t="shared" ref="T641:T704" si="142">IF(R641="","",R641/P641)</f>
        <v/>
      </c>
      <c r="U641" s="7" t="str">
        <f t="shared" si="130"/>
        <v/>
      </c>
      <c r="V641" s="19"/>
      <c r="W641" s="16"/>
      <c r="X641" s="16"/>
      <c r="Y641" s="16"/>
      <c r="Z641" s="7" t="str">
        <f t="shared" si="134"/>
        <v/>
      </c>
      <c r="AA641" s="20"/>
      <c r="AB641" s="7" t="str">
        <f>IF(AA641="","",DATEDIF(VLOOKUP(N641,List!CK:CL,2,0),VLOOKUP(AA641,List!CK:CL,2,0),$AB$2))</f>
        <v/>
      </c>
      <c r="AC641" s="16"/>
      <c r="AD641" s="16"/>
      <c r="AE641" s="17"/>
      <c r="AF641" s="9" t="str">
        <f t="shared" si="135"/>
        <v/>
      </c>
      <c r="AG641" s="16"/>
      <c r="AH641" s="9" t="str">
        <f t="shared" si="136"/>
        <v/>
      </c>
      <c r="AI641" s="9" t="str">
        <f t="shared" si="137"/>
        <v/>
      </c>
      <c r="AJ641" s="7" t="str">
        <f>IF(E641="","",VLOOKUP(E641,Cover!AF:AG,2,0))</f>
        <v/>
      </c>
      <c r="AK641" s="32" t="str">
        <f t="shared" si="131"/>
        <v/>
      </c>
      <c r="AL641" s="178" t="str">
        <f t="shared" si="132"/>
        <v/>
      </c>
      <c r="AM641" s="178" t="str">
        <f t="shared" si="139"/>
        <v/>
      </c>
      <c r="AN641" s="178" t="str">
        <f t="shared" si="140"/>
        <v/>
      </c>
    </row>
    <row r="642" spans="1:40">
      <c r="A642" s="1" t="str">
        <f t="shared" si="138"/>
        <v/>
      </c>
      <c r="B642" s="63" t="str">
        <f>IF(E642="","",IF(E642=Trend!$D$5,COUNT($B$3:B641)+1))</f>
        <v/>
      </c>
      <c r="C642" s="63" t="str">
        <f>IF(E642="","",IF(AN642=Deviation!$E$2,COUNT($C$3:C641)+1))</f>
        <v/>
      </c>
      <c r="D642" s="7" t="str">
        <f>IF(E642&lt;&gt;"",SUBTOTAL(3,$E$4:E642),"")</f>
        <v/>
      </c>
      <c r="E642" s="16"/>
      <c r="F642" s="16"/>
      <c r="G642" s="16"/>
      <c r="H642" s="16"/>
      <c r="I642" s="16"/>
      <c r="J642" s="17"/>
      <c r="K642" s="20"/>
      <c r="L642" s="17"/>
      <c r="M642" s="16"/>
      <c r="N642" s="16"/>
      <c r="O642" s="7" t="str">
        <f t="shared" si="133"/>
        <v/>
      </c>
      <c r="P642" s="17"/>
      <c r="Q642" s="17"/>
      <c r="R642" s="8" t="str">
        <f t="shared" si="141"/>
        <v/>
      </c>
      <c r="S642" s="18">
        <v>0.1</v>
      </c>
      <c r="T642" s="8" t="str">
        <f t="shared" si="142"/>
        <v/>
      </c>
      <c r="U642" s="7" t="str">
        <f t="shared" ref="U642:U705" si="143">IF(E642="","","توافقی ")</f>
        <v/>
      </c>
      <c r="V642" s="19"/>
      <c r="W642" s="16"/>
      <c r="X642" s="16"/>
      <c r="Y642" s="16"/>
      <c r="Z642" s="7" t="str">
        <f t="shared" si="134"/>
        <v/>
      </c>
      <c r="AA642" s="20"/>
      <c r="AB642" s="7" t="str">
        <f>IF(AA642="","",DATEDIF(VLOOKUP(N642,List!CK:CL,2,0),VLOOKUP(AA642,List!CK:CL,2,0),$AB$2))</f>
        <v/>
      </c>
      <c r="AC642" s="16"/>
      <c r="AD642" s="16"/>
      <c r="AE642" s="17"/>
      <c r="AF642" s="9" t="str">
        <f t="shared" si="135"/>
        <v/>
      </c>
      <c r="AG642" s="16"/>
      <c r="AH642" s="9" t="str">
        <f t="shared" si="136"/>
        <v/>
      </c>
      <c r="AI642" s="9" t="str">
        <f t="shared" si="137"/>
        <v/>
      </c>
      <c r="AJ642" s="7" t="str">
        <f>IF(E642="","",VLOOKUP(E642,Cover!AF:AG,2,0))</f>
        <v/>
      </c>
      <c r="AK642" s="32" t="str">
        <f t="shared" ref="AK642:AK705" si="144">IF(N642="","",N642)</f>
        <v/>
      </c>
      <c r="AL642" s="178" t="str">
        <f t="shared" ref="AL642:AL705" si="145">IF(N642="","",LEFT(N642,7))</f>
        <v/>
      </c>
      <c r="AM642" s="178" t="str">
        <f t="shared" si="139"/>
        <v/>
      </c>
      <c r="AN642" s="178" t="str">
        <f t="shared" si="140"/>
        <v/>
      </c>
    </row>
    <row r="643" spans="1:40">
      <c r="A643" s="1" t="str">
        <f t="shared" si="138"/>
        <v/>
      </c>
      <c r="B643" s="63" t="str">
        <f>IF(E643="","",IF(E643=Trend!$D$5,COUNT($B$3:B642)+1))</f>
        <v/>
      </c>
      <c r="C643" s="63" t="str">
        <f>IF(E643="","",IF(AN643=Deviation!$E$2,COUNT($C$3:C642)+1))</f>
        <v/>
      </c>
      <c r="D643" s="7" t="str">
        <f>IF(E643&lt;&gt;"",SUBTOTAL(3,$E$4:E643),"")</f>
        <v/>
      </c>
      <c r="E643" s="16"/>
      <c r="F643" s="16"/>
      <c r="G643" s="16"/>
      <c r="H643" s="16"/>
      <c r="I643" s="16"/>
      <c r="J643" s="17"/>
      <c r="K643" s="20"/>
      <c r="L643" s="17"/>
      <c r="M643" s="16"/>
      <c r="N643" s="16"/>
      <c r="O643" s="7" t="str">
        <f t="shared" si="133"/>
        <v/>
      </c>
      <c r="P643" s="17"/>
      <c r="Q643" s="17"/>
      <c r="R643" s="8" t="str">
        <f t="shared" si="141"/>
        <v/>
      </c>
      <c r="S643" s="18">
        <v>0.1</v>
      </c>
      <c r="T643" s="8" t="str">
        <f t="shared" si="142"/>
        <v/>
      </c>
      <c r="U643" s="7" t="str">
        <f t="shared" si="143"/>
        <v/>
      </c>
      <c r="V643" s="19"/>
      <c r="W643" s="16"/>
      <c r="X643" s="16"/>
      <c r="Y643" s="16"/>
      <c r="Z643" s="7" t="str">
        <f t="shared" si="134"/>
        <v/>
      </c>
      <c r="AA643" s="20"/>
      <c r="AB643" s="7" t="str">
        <f>IF(AA643="","",DATEDIF(VLOOKUP(N643,List!CK:CL,2,0),VLOOKUP(AA643,List!CK:CL,2,0),$AB$2))</f>
        <v/>
      </c>
      <c r="AC643" s="16"/>
      <c r="AD643" s="16"/>
      <c r="AE643" s="17"/>
      <c r="AF643" s="9" t="str">
        <f t="shared" si="135"/>
        <v/>
      </c>
      <c r="AG643" s="16"/>
      <c r="AH643" s="9" t="str">
        <f t="shared" si="136"/>
        <v/>
      </c>
      <c r="AI643" s="9" t="str">
        <f t="shared" si="137"/>
        <v/>
      </c>
      <c r="AJ643" s="7" t="str">
        <f>IF(E643="","",VLOOKUP(E643,Cover!AF:AG,2,0))</f>
        <v/>
      </c>
      <c r="AK643" s="32" t="str">
        <f t="shared" si="144"/>
        <v/>
      </c>
      <c r="AL643" s="178" t="str">
        <f t="shared" si="145"/>
        <v/>
      </c>
      <c r="AM643" s="178" t="str">
        <f t="shared" si="139"/>
        <v/>
      </c>
      <c r="AN643" s="178" t="str">
        <f t="shared" si="140"/>
        <v/>
      </c>
    </row>
    <row r="644" spans="1:40">
      <c r="A644" s="1" t="str">
        <f t="shared" si="138"/>
        <v/>
      </c>
      <c r="B644" s="63" t="str">
        <f>IF(E644="","",IF(E644=Trend!$D$5,COUNT($B$3:B643)+1))</f>
        <v/>
      </c>
      <c r="C644" s="63" t="str">
        <f>IF(E644="","",IF(AN644=Deviation!$E$2,COUNT($C$3:C643)+1))</f>
        <v/>
      </c>
      <c r="D644" s="7" t="str">
        <f>IF(E644&lt;&gt;"",SUBTOTAL(3,$E$4:E644),"")</f>
        <v/>
      </c>
      <c r="E644" s="16"/>
      <c r="F644" s="16"/>
      <c r="G644" s="16"/>
      <c r="H644" s="16"/>
      <c r="I644" s="16"/>
      <c r="J644" s="17"/>
      <c r="K644" s="20"/>
      <c r="L644" s="17"/>
      <c r="M644" s="16"/>
      <c r="N644" s="16"/>
      <c r="O644" s="7" t="str">
        <f t="shared" si="133"/>
        <v/>
      </c>
      <c r="P644" s="17"/>
      <c r="Q644" s="17"/>
      <c r="R644" s="8" t="str">
        <f t="shared" si="141"/>
        <v/>
      </c>
      <c r="S644" s="18">
        <v>0.1</v>
      </c>
      <c r="T644" s="8" t="str">
        <f t="shared" si="142"/>
        <v/>
      </c>
      <c r="U644" s="7" t="str">
        <f t="shared" si="143"/>
        <v/>
      </c>
      <c r="V644" s="19"/>
      <c r="W644" s="16"/>
      <c r="X644" s="16"/>
      <c r="Y644" s="16"/>
      <c r="Z644" s="7" t="str">
        <f t="shared" si="134"/>
        <v/>
      </c>
      <c r="AA644" s="20"/>
      <c r="AB644" s="7" t="str">
        <f>IF(AA644="","",DATEDIF(VLOOKUP(N644,List!CK:CL,2,0),VLOOKUP(AA644,List!CK:CL,2,0),$AB$2))</f>
        <v/>
      </c>
      <c r="AC644" s="16"/>
      <c r="AD644" s="16"/>
      <c r="AE644" s="17"/>
      <c r="AF644" s="9" t="str">
        <f t="shared" si="135"/>
        <v/>
      </c>
      <c r="AG644" s="16"/>
      <c r="AH644" s="9" t="str">
        <f t="shared" si="136"/>
        <v/>
      </c>
      <c r="AI644" s="9" t="str">
        <f t="shared" si="137"/>
        <v/>
      </c>
      <c r="AJ644" s="7" t="str">
        <f>IF(E644="","",VLOOKUP(E644,Cover!AF:AG,2,0))</f>
        <v/>
      </c>
      <c r="AK644" s="32" t="str">
        <f t="shared" si="144"/>
        <v/>
      </c>
      <c r="AL644" s="178" t="str">
        <f t="shared" si="145"/>
        <v/>
      </c>
      <c r="AM644" s="178" t="str">
        <f t="shared" si="139"/>
        <v/>
      </c>
      <c r="AN644" s="178" t="str">
        <f t="shared" si="140"/>
        <v/>
      </c>
    </row>
    <row r="645" spans="1:40">
      <c r="A645" s="1" t="str">
        <f t="shared" si="138"/>
        <v/>
      </c>
      <c r="B645" s="63" t="str">
        <f>IF(E645="","",IF(E645=Trend!$D$5,COUNT($B$3:B644)+1))</f>
        <v/>
      </c>
      <c r="C645" s="63" t="str">
        <f>IF(E645="","",IF(AN645=Deviation!$E$2,COUNT($C$3:C644)+1))</f>
        <v/>
      </c>
      <c r="D645" s="7" t="str">
        <f>IF(E645&lt;&gt;"",SUBTOTAL(3,$E$4:E645),"")</f>
        <v/>
      </c>
      <c r="E645" s="16"/>
      <c r="F645" s="16"/>
      <c r="G645" s="16"/>
      <c r="H645" s="16"/>
      <c r="I645" s="16"/>
      <c r="J645" s="17"/>
      <c r="K645" s="20"/>
      <c r="L645" s="17"/>
      <c r="M645" s="16"/>
      <c r="N645" s="16"/>
      <c r="O645" s="7" t="str">
        <f t="shared" si="133"/>
        <v/>
      </c>
      <c r="P645" s="17"/>
      <c r="Q645" s="17"/>
      <c r="R645" s="8" t="str">
        <f t="shared" si="141"/>
        <v/>
      </c>
      <c r="S645" s="18">
        <v>0.1</v>
      </c>
      <c r="T645" s="8" t="str">
        <f t="shared" si="142"/>
        <v/>
      </c>
      <c r="U645" s="7" t="str">
        <f t="shared" si="143"/>
        <v/>
      </c>
      <c r="V645" s="19"/>
      <c r="W645" s="16"/>
      <c r="X645" s="16"/>
      <c r="Y645" s="16"/>
      <c r="Z645" s="7" t="str">
        <f t="shared" si="134"/>
        <v/>
      </c>
      <c r="AA645" s="20"/>
      <c r="AB645" s="7" t="str">
        <f>IF(AA645="","",DATEDIF(VLOOKUP(N645,List!CK:CL,2,0),VLOOKUP(AA645,List!CK:CL,2,0),$AB$2))</f>
        <v/>
      </c>
      <c r="AC645" s="16"/>
      <c r="AD645" s="16"/>
      <c r="AE645" s="17"/>
      <c r="AF645" s="9" t="str">
        <f t="shared" si="135"/>
        <v/>
      </c>
      <c r="AG645" s="16"/>
      <c r="AH645" s="9" t="str">
        <f t="shared" si="136"/>
        <v/>
      </c>
      <c r="AI645" s="9" t="str">
        <f t="shared" si="137"/>
        <v/>
      </c>
      <c r="AJ645" s="7" t="str">
        <f>IF(E645="","",VLOOKUP(E645,Cover!AF:AG,2,0))</f>
        <v/>
      </c>
      <c r="AK645" s="32" t="str">
        <f t="shared" si="144"/>
        <v/>
      </c>
      <c r="AL645" s="178" t="str">
        <f t="shared" si="145"/>
        <v/>
      </c>
      <c r="AM645" s="178" t="str">
        <f t="shared" si="139"/>
        <v/>
      </c>
      <c r="AN645" s="178" t="str">
        <f t="shared" si="140"/>
        <v/>
      </c>
    </row>
    <row r="646" spans="1:40">
      <c r="A646" s="1" t="str">
        <f t="shared" si="138"/>
        <v/>
      </c>
      <c r="B646" s="63" t="str">
        <f>IF(E646="","",IF(E646=Trend!$D$5,COUNT($B$3:B645)+1))</f>
        <v/>
      </c>
      <c r="C646" s="63" t="str">
        <f>IF(E646="","",IF(AN646=Deviation!$E$2,COUNT($C$3:C645)+1))</f>
        <v/>
      </c>
      <c r="D646" s="7" t="str">
        <f>IF(E646&lt;&gt;"",SUBTOTAL(3,$E$4:E646),"")</f>
        <v/>
      </c>
      <c r="E646" s="16"/>
      <c r="F646" s="16"/>
      <c r="G646" s="16"/>
      <c r="H646" s="16"/>
      <c r="I646" s="16"/>
      <c r="J646" s="17"/>
      <c r="K646" s="20"/>
      <c r="L646" s="17"/>
      <c r="M646" s="16"/>
      <c r="N646" s="16"/>
      <c r="O646" s="7" t="str">
        <f t="shared" si="133"/>
        <v/>
      </c>
      <c r="P646" s="17"/>
      <c r="Q646" s="17"/>
      <c r="R646" s="8" t="str">
        <f t="shared" si="141"/>
        <v/>
      </c>
      <c r="S646" s="18">
        <v>0.1</v>
      </c>
      <c r="T646" s="8" t="str">
        <f t="shared" si="142"/>
        <v/>
      </c>
      <c r="U646" s="7" t="str">
        <f t="shared" si="143"/>
        <v/>
      </c>
      <c r="V646" s="19"/>
      <c r="W646" s="16"/>
      <c r="X646" s="16"/>
      <c r="Y646" s="16"/>
      <c r="Z646" s="7" t="str">
        <f t="shared" si="134"/>
        <v/>
      </c>
      <c r="AA646" s="20"/>
      <c r="AB646" s="7" t="str">
        <f>IF(AA646="","",DATEDIF(VLOOKUP(N646,List!CK:CL,2,0),VLOOKUP(AA646,List!CK:CL,2,0),$AB$2))</f>
        <v/>
      </c>
      <c r="AC646" s="16"/>
      <c r="AD646" s="16"/>
      <c r="AE646" s="17"/>
      <c r="AF646" s="9" t="str">
        <f t="shared" si="135"/>
        <v/>
      </c>
      <c r="AG646" s="16"/>
      <c r="AH646" s="9" t="str">
        <f t="shared" si="136"/>
        <v/>
      </c>
      <c r="AI646" s="9" t="str">
        <f t="shared" si="137"/>
        <v/>
      </c>
      <c r="AJ646" s="7" t="str">
        <f>IF(E646="","",VLOOKUP(E646,Cover!AF:AG,2,0))</f>
        <v/>
      </c>
      <c r="AK646" s="32" t="str">
        <f t="shared" si="144"/>
        <v/>
      </c>
      <c r="AL646" s="178" t="str">
        <f t="shared" si="145"/>
        <v/>
      </c>
      <c r="AM646" s="178" t="str">
        <f t="shared" si="139"/>
        <v/>
      </c>
      <c r="AN646" s="178" t="str">
        <f t="shared" si="140"/>
        <v/>
      </c>
    </row>
    <row r="647" spans="1:40">
      <c r="A647" s="1" t="str">
        <f t="shared" si="138"/>
        <v/>
      </c>
      <c r="B647" s="63" t="str">
        <f>IF(E647="","",IF(E647=Trend!$D$5,COUNT($B$3:B646)+1))</f>
        <v/>
      </c>
      <c r="C647" s="63" t="str">
        <f>IF(E647="","",IF(AN647=Deviation!$E$2,COUNT($C$3:C646)+1))</f>
        <v/>
      </c>
      <c r="D647" s="7" t="str">
        <f>IF(E647&lt;&gt;"",SUBTOTAL(3,$E$4:E647),"")</f>
        <v/>
      </c>
      <c r="E647" s="16"/>
      <c r="F647" s="16"/>
      <c r="G647" s="16"/>
      <c r="H647" s="16"/>
      <c r="I647" s="16"/>
      <c r="J647" s="17"/>
      <c r="K647" s="20"/>
      <c r="L647" s="17"/>
      <c r="M647" s="16"/>
      <c r="N647" s="16"/>
      <c r="O647" s="7" t="str">
        <f t="shared" si="133"/>
        <v/>
      </c>
      <c r="P647" s="17"/>
      <c r="Q647" s="17"/>
      <c r="R647" s="8" t="str">
        <f t="shared" si="141"/>
        <v/>
      </c>
      <c r="S647" s="18">
        <v>0.1</v>
      </c>
      <c r="T647" s="8" t="str">
        <f t="shared" si="142"/>
        <v/>
      </c>
      <c r="U647" s="7" t="str">
        <f t="shared" si="143"/>
        <v/>
      </c>
      <c r="V647" s="19"/>
      <c r="W647" s="16"/>
      <c r="X647" s="16"/>
      <c r="Y647" s="16"/>
      <c r="Z647" s="7" t="str">
        <f t="shared" si="134"/>
        <v/>
      </c>
      <c r="AA647" s="20"/>
      <c r="AB647" s="7" t="str">
        <f>IF(AA647="","",DATEDIF(VLOOKUP(N647,List!CK:CL,2,0),VLOOKUP(AA647,List!CK:CL,2,0),$AB$2))</f>
        <v/>
      </c>
      <c r="AC647" s="16"/>
      <c r="AD647" s="16"/>
      <c r="AE647" s="17"/>
      <c r="AF647" s="9" t="str">
        <f t="shared" si="135"/>
        <v/>
      </c>
      <c r="AG647" s="16"/>
      <c r="AH647" s="9" t="str">
        <f t="shared" si="136"/>
        <v/>
      </c>
      <c r="AI647" s="9" t="str">
        <f t="shared" si="137"/>
        <v/>
      </c>
      <c r="AJ647" s="7" t="str">
        <f>IF(E647="","",VLOOKUP(E647,Cover!AF:AG,2,0))</f>
        <v/>
      </c>
      <c r="AK647" s="32" t="str">
        <f t="shared" si="144"/>
        <v/>
      </c>
      <c r="AL647" s="178" t="str">
        <f t="shared" si="145"/>
        <v/>
      </c>
      <c r="AM647" s="178" t="str">
        <f t="shared" si="139"/>
        <v/>
      </c>
      <c r="AN647" s="178" t="str">
        <f t="shared" si="140"/>
        <v/>
      </c>
    </row>
    <row r="648" spans="1:40">
      <c r="A648" s="1" t="str">
        <f t="shared" si="138"/>
        <v/>
      </c>
      <c r="B648" s="63" t="str">
        <f>IF(E648="","",IF(E648=Trend!$D$5,COUNT($B$3:B647)+1))</f>
        <v/>
      </c>
      <c r="C648" s="63" t="str">
        <f>IF(E648="","",IF(AN648=Deviation!$E$2,COUNT($C$3:C647)+1))</f>
        <v/>
      </c>
      <c r="D648" s="7" t="str">
        <f>IF(E648&lt;&gt;"",SUBTOTAL(3,$E$4:E648),"")</f>
        <v/>
      </c>
      <c r="E648" s="16"/>
      <c r="F648" s="16"/>
      <c r="G648" s="16"/>
      <c r="H648" s="16"/>
      <c r="I648" s="16"/>
      <c r="J648" s="17"/>
      <c r="K648" s="20"/>
      <c r="L648" s="17"/>
      <c r="M648" s="16"/>
      <c r="N648" s="16"/>
      <c r="O648" s="7" t="str">
        <f t="shared" si="133"/>
        <v/>
      </c>
      <c r="P648" s="17"/>
      <c r="Q648" s="17"/>
      <c r="R648" s="8" t="str">
        <f t="shared" si="141"/>
        <v/>
      </c>
      <c r="S648" s="18">
        <v>0.1</v>
      </c>
      <c r="T648" s="8" t="str">
        <f t="shared" si="142"/>
        <v/>
      </c>
      <c r="U648" s="7" t="str">
        <f t="shared" si="143"/>
        <v/>
      </c>
      <c r="V648" s="19"/>
      <c r="W648" s="16"/>
      <c r="X648" s="16"/>
      <c r="Y648" s="16"/>
      <c r="Z648" s="7" t="str">
        <f t="shared" si="134"/>
        <v/>
      </c>
      <c r="AA648" s="20"/>
      <c r="AB648" s="7" t="str">
        <f>IF(AA648="","",DATEDIF(VLOOKUP(N648,List!CK:CL,2,0),VLOOKUP(AA648,List!CK:CL,2,0),$AB$2))</f>
        <v/>
      </c>
      <c r="AC648" s="16"/>
      <c r="AD648" s="16"/>
      <c r="AE648" s="17"/>
      <c r="AF648" s="9" t="str">
        <f t="shared" si="135"/>
        <v/>
      </c>
      <c r="AG648" s="16"/>
      <c r="AH648" s="9" t="str">
        <f t="shared" si="136"/>
        <v/>
      </c>
      <c r="AI648" s="9" t="str">
        <f t="shared" si="137"/>
        <v/>
      </c>
      <c r="AJ648" s="7" t="str">
        <f>IF(E648="","",VLOOKUP(E648,Cover!AF:AG,2,0))</f>
        <v/>
      </c>
      <c r="AK648" s="32" t="str">
        <f t="shared" si="144"/>
        <v/>
      </c>
      <c r="AL648" s="178" t="str">
        <f t="shared" si="145"/>
        <v/>
      </c>
      <c r="AM648" s="178" t="str">
        <f t="shared" si="139"/>
        <v/>
      </c>
      <c r="AN648" s="178" t="str">
        <f t="shared" si="140"/>
        <v/>
      </c>
    </row>
    <row r="649" spans="1:40">
      <c r="A649" s="1" t="str">
        <f t="shared" si="138"/>
        <v/>
      </c>
      <c r="B649" s="63" t="str">
        <f>IF(E649="","",IF(E649=Trend!$D$5,COUNT($B$3:B648)+1))</f>
        <v/>
      </c>
      <c r="C649" s="63" t="str">
        <f>IF(E649="","",IF(AN649=Deviation!$E$2,COUNT($C$3:C648)+1))</f>
        <v/>
      </c>
      <c r="D649" s="7" t="str">
        <f>IF(E649&lt;&gt;"",SUBTOTAL(3,$E$4:E649),"")</f>
        <v/>
      </c>
      <c r="E649" s="16"/>
      <c r="F649" s="16"/>
      <c r="G649" s="16"/>
      <c r="H649" s="16"/>
      <c r="I649" s="16"/>
      <c r="J649" s="17"/>
      <c r="K649" s="20"/>
      <c r="L649" s="17"/>
      <c r="M649" s="16"/>
      <c r="N649" s="16"/>
      <c r="O649" s="7" t="str">
        <f t="shared" si="133"/>
        <v/>
      </c>
      <c r="P649" s="17"/>
      <c r="Q649" s="17"/>
      <c r="R649" s="8" t="str">
        <f t="shared" si="141"/>
        <v/>
      </c>
      <c r="S649" s="18">
        <v>0.1</v>
      </c>
      <c r="T649" s="8" t="str">
        <f t="shared" si="142"/>
        <v/>
      </c>
      <c r="U649" s="7" t="str">
        <f t="shared" si="143"/>
        <v/>
      </c>
      <c r="V649" s="19"/>
      <c r="W649" s="16"/>
      <c r="X649" s="16"/>
      <c r="Y649" s="16"/>
      <c r="Z649" s="7" t="str">
        <f t="shared" si="134"/>
        <v/>
      </c>
      <c r="AA649" s="20"/>
      <c r="AB649" s="7" t="str">
        <f>IF(AA649="","",DATEDIF(VLOOKUP(N649,List!CK:CL,2,0),VLOOKUP(AA649,List!CK:CL,2,0),$AB$2))</f>
        <v/>
      </c>
      <c r="AC649" s="16"/>
      <c r="AD649" s="16"/>
      <c r="AE649" s="17"/>
      <c r="AF649" s="9" t="str">
        <f t="shared" si="135"/>
        <v/>
      </c>
      <c r="AG649" s="16"/>
      <c r="AH649" s="9" t="str">
        <f t="shared" si="136"/>
        <v/>
      </c>
      <c r="AI649" s="9" t="str">
        <f t="shared" si="137"/>
        <v/>
      </c>
      <c r="AJ649" s="7" t="str">
        <f>IF(E649="","",VLOOKUP(E649,Cover!AF:AG,2,0))</f>
        <v/>
      </c>
      <c r="AK649" s="32" t="str">
        <f t="shared" si="144"/>
        <v/>
      </c>
      <c r="AL649" s="178" t="str">
        <f t="shared" si="145"/>
        <v/>
      </c>
      <c r="AM649" s="178" t="str">
        <f t="shared" si="139"/>
        <v/>
      </c>
      <c r="AN649" s="178" t="str">
        <f t="shared" si="140"/>
        <v/>
      </c>
    </row>
    <row r="650" spans="1:40">
      <c r="A650" s="1" t="str">
        <f t="shared" si="138"/>
        <v/>
      </c>
      <c r="B650" s="63" t="str">
        <f>IF(E650="","",IF(E650=Trend!$D$5,COUNT($B$3:B649)+1))</f>
        <v/>
      </c>
      <c r="C650" s="63" t="str">
        <f>IF(E650="","",IF(AN650=Deviation!$E$2,COUNT($C$3:C649)+1))</f>
        <v/>
      </c>
      <c r="D650" s="7" t="str">
        <f>IF(E650&lt;&gt;"",SUBTOTAL(3,$E$4:E650),"")</f>
        <v/>
      </c>
      <c r="E650" s="16"/>
      <c r="F650" s="16"/>
      <c r="G650" s="16"/>
      <c r="H650" s="16"/>
      <c r="I650" s="16"/>
      <c r="J650" s="17"/>
      <c r="K650" s="20"/>
      <c r="L650" s="17"/>
      <c r="M650" s="16"/>
      <c r="N650" s="16"/>
      <c r="O650" s="7" t="str">
        <f t="shared" ref="O650:O713" si="146">IF(E650="","","پیش فاکتور")</f>
        <v/>
      </c>
      <c r="P650" s="17"/>
      <c r="Q650" s="17"/>
      <c r="R650" s="8" t="str">
        <f t="shared" si="141"/>
        <v/>
      </c>
      <c r="S650" s="18">
        <v>0.1</v>
      </c>
      <c r="T650" s="8" t="str">
        <f t="shared" si="142"/>
        <v/>
      </c>
      <c r="U650" s="7" t="str">
        <f t="shared" si="143"/>
        <v/>
      </c>
      <c r="V650" s="19"/>
      <c r="W650" s="16"/>
      <c r="X650" s="16"/>
      <c r="Y650" s="16"/>
      <c r="Z650" s="7" t="str">
        <f t="shared" si="134"/>
        <v/>
      </c>
      <c r="AA650" s="20"/>
      <c r="AB650" s="7" t="str">
        <f>IF(AA650="","",DATEDIF(VLOOKUP(N650,List!CK:CL,2,0),VLOOKUP(AA650,List!CK:CL,2,0),$AB$2))</f>
        <v/>
      </c>
      <c r="AC650" s="16"/>
      <c r="AD650" s="16"/>
      <c r="AE650" s="17"/>
      <c r="AF650" s="9" t="str">
        <f t="shared" si="135"/>
        <v/>
      </c>
      <c r="AG650" s="16"/>
      <c r="AH650" s="9" t="str">
        <f t="shared" si="136"/>
        <v/>
      </c>
      <c r="AI650" s="9" t="str">
        <f t="shared" si="137"/>
        <v/>
      </c>
      <c r="AJ650" s="7" t="str">
        <f>IF(E650="","",VLOOKUP(E650,Cover!AF:AG,2,0))</f>
        <v/>
      </c>
      <c r="AK650" s="32" t="str">
        <f t="shared" si="144"/>
        <v/>
      </c>
      <c r="AL650" s="178" t="str">
        <f t="shared" si="145"/>
        <v/>
      </c>
      <c r="AM650" s="178" t="str">
        <f t="shared" si="139"/>
        <v/>
      </c>
      <c r="AN650" s="178" t="str">
        <f t="shared" si="140"/>
        <v/>
      </c>
    </row>
    <row r="651" spans="1:40">
      <c r="A651" s="1" t="str">
        <f t="shared" si="138"/>
        <v/>
      </c>
      <c r="B651" s="63" t="str">
        <f>IF(E651="","",IF(E651=Trend!$D$5,COUNT($B$3:B650)+1))</f>
        <v/>
      </c>
      <c r="C651" s="63" t="str">
        <f>IF(E651="","",IF(AN651=Deviation!$E$2,COUNT($C$3:C650)+1))</f>
        <v/>
      </c>
      <c r="D651" s="7" t="str">
        <f>IF(E651&lt;&gt;"",SUBTOTAL(3,$E$4:E651),"")</f>
        <v/>
      </c>
      <c r="E651" s="16"/>
      <c r="F651" s="16"/>
      <c r="G651" s="16"/>
      <c r="H651" s="16"/>
      <c r="I651" s="16"/>
      <c r="J651" s="17"/>
      <c r="K651" s="20"/>
      <c r="L651" s="17"/>
      <c r="M651" s="16"/>
      <c r="N651" s="16"/>
      <c r="O651" s="7" t="str">
        <f t="shared" si="146"/>
        <v/>
      </c>
      <c r="P651" s="17"/>
      <c r="Q651" s="17"/>
      <c r="R651" s="8" t="str">
        <f t="shared" si="141"/>
        <v/>
      </c>
      <c r="S651" s="18">
        <v>0.1</v>
      </c>
      <c r="T651" s="8" t="str">
        <f t="shared" si="142"/>
        <v/>
      </c>
      <c r="U651" s="7" t="str">
        <f t="shared" si="143"/>
        <v/>
      </c>
      <c r="V651" s="19"/>
      <c r="W651" s="16"/>
      <c r="X651" s="16"/>
      <c r="Y651" s="16"/>
      <c r="Z651" s="7" t="str">
        <f t="shared" si="134"/>
        <v/>
      </c>
      <c r="AA651" s="20"/>
      <c r="AB651" s="7" t="str">
        <f>IF(AA651="","",DATEDIF(VLOOKUP(N651,List!CK:CL,2,0),VLOOKUP(AA651,List!CK:CL,2,0),$AB$2))</f>
        <v/>
      </c>
      <c r="AC651" s="16"/>
      <c r="AD651" s="16"/>
      <c r="AE651" s="17"/>
      <c r="AF651" s="9" t="str">
        <f t="shared" si="135"/>
        <v/>
      </c>
      <c r="AG651" s="16"/>
      <c r="AH651" s="9" t="str">
        <f t="shared" si="136"/>
        <v/>
      </c>
      <c r="AI651" s="9" t="str">
        <f t="shared" si="137"/>
        <v/>
      </c>
      <c r="AJ651" s="7" t="str">
        <f>IF(E651="","",VLOOKUP(E651,Cover!AF:AG,2,0))</f>
        <v/>
      </c>
      <c r="AK651" s="32" t="str">
        <f t="shared" si="144"/>
        <v/>
      </c>
      <c r="AL651" s="178" t="str">
        <f t="shared" si="145"/>
        <v/>
      </c>
      <c r="AM651" s="178" t="str">
        <f t="shared" si="139"/>
        <v/>
      </c>
      <c r="AN651" s="178" t="str">
        <f t="shared" si="140"/>
        <v/>
      </c>
    </row>
    <row r="652" spans="1:40">
      <c r="A652" s="1" t="str">
        <f t="shared" si="138"/>
        <v/>
      </c>
      <c r="B652" s="63" t="str">
        <f>IF(E652="","",IF(E652=Trend!$D$5,COUNT($B$3:B651)+1))</f>
        <v/>
      </c>
      <c r="C652" s="63" t="str">
        <f>IF(E652="","",IF(AN652=Deviation!$E$2,COUNT($C$3:C651)+1))</f>
        <v/>
      </c>
      <c r="D652" s="7" t="str">
        <f>IF(E652&lt;&gt;"",SUBTOTAL(3,$E$4:E652),"")</f>
        <v/>
      </c>
      <c r="E652" s="16"/>
      <c r="F652" s="16"/>
      <c r="G652" s="16"/>
      <c r="H652" s="16"/>
      <c r="I652" s="16"/>
      <c r="J652" s="17"/>
      <c r="K652" s="20"/>
      <c r="L652" s="17"/>
      <c r="M652" s="16"/>
      <c r="N652" s="16"/>
      <c r="O652" s="7" t="str">
        <f t="shared" si="146"/>
        <v/>
      </c>
      <c r="P652" s="17"/>
      <c r="Q652" s="17"/>
      <c r="R652" s="8" t="str">
        <f t="shared" si="141"/>
        <v/>
      </c>
      <c r="S652" s="18">
        <v>0.1</v>
      </c>
      <c r="T652" s="8" t="str">
        <f t="shared" si="142"/>
        <v/>
      </c>
      <c r="U652" s="7" t="str">
        <f t="shared" si="143"/>
        <v/>
      </c>
      <c r="V652" s="19"/>
      <c r="W652" s="16"/>
      <c r="X652" s="16"/>
      <c r="Y652" s="16"/>
      <c r="Z652" s="7" t="str">
        <f t="shared" si="134"/>
        <v/>
      </c>
      <c r="AA652" s="20"/>
      <c r="AB652" s="7" t="str">
        <f>IF(AA652="","",DATEDIF(VLOOKUP(N652,List!CK:CL,2,0),VLOOKUP(AA652,List!CK:CL,2,0),$AB$2))</f>
        <v/>
      </c>
      <c r="AC652" s="16"/>
      <c r="AD652" s="16"/>
      <c r="AE652" s="17"/>
      <c r="AF652" s="9" t="str">
        <f t="shared" si="135"/>
        <v/>
      </c>
      <c r="AG652" s="16"/>
      <c r="AH652" s="9" t="str">
        <f t="shared" si="136"/>
        <v/>
      </c>
      <c r="AI652" s="9" t="str">
        <f t="shared" si="137"/>
        <v/>
      </c>
      <c r="AJ652" s="7" t="str">
        <f>IF(E652="","",VLOOKUP(E652,Cover!AF:AG,2,0))</f>
        <v/>
      </c>
      <c r="AK652" s="32" t="str">
        <f t="shared" si="144"/>
        <v/>
      </c>
      <c r="AL652" s="178" t="str">
        <f t="shared" si="145"/>
        <v/>
      </c>
      <c r="AM652" s="178" t="str">
        <f t="shared" si="139"/>
        <v/>
      </c>
      <c r="AN652" s="178" t="str">
        <f t="shared" si="140"/>
        <v/>
      </c>
    </row>
    <row r="653" spans="1:40">
      <c r="A653" s="1" t="str">
        <f t="shared" si="138"/>
        <v/>
      </c>
      <c r="B653" s="63" t="str">
        <f>IF(E653="","",IF(E653=Trend!$D$5,COUNT($B$3:B652)+1))</f>
        <v/>
      </c>
      <c r="C653" s="63" t="str">
        <f>IF(E653="","",IF(AN653=Deviation!$E$2,COUNT($C$3:C652)+1))</f>
        <v/>
      </c>
      <c r="D653" s="7" t="str">
        <f>IF(E653&lt;&gt;"",SUBTOTAL(3,$E$4:E653),"")</f>
        <v/>
      </c>
      <c r="E653" s="16"/>
      <c r="F653" s="16"/>
      <c r="G653" s="16"/>
      <c r="H653" s="16"/>
      <c r="I653" s="16"/>
      <c r="J653" s="17"/>
      <c r="K653" s="20"/>
      <c r="L653" s="17"/>
      <c r="M653" s="16"/>
      <c r="N653" s="16"/>
      <c r="O653" s="7" t="str">
        <f t="shared" si="146"/>
        <v/>
      </c>
      <c r="P653" s="17"/>
      <c r="Q653" s="17"/>
      <c r="R653" s="8" t="str">
        <f t="shared" si="141"/>
        <v/>
      </c>
      <c r="S653" s="18">
        <v>0.1</v>
      </c>
      <c r="T653" s="8" t="str">
        <f t="shared" si="142"/>
        <v/>
      </c>
      <c r="U653" s="7" t="str">
        <f t="shared" si="143"/>
        <v/>
      </c>
      <c r="V653" s="19"/>
      <c r="W653" s="16"/>
      <c r="X653" s="16"/>
      <c r="Y653" s="16"/>
      <c r="Z653" s="7" t="str">
        <f t="shared" si="134"/>
        <v/>
      </c>
      <c r="AA653" s="20"/>
      <c r="AB653" s="7" t="str">
        <f>IF(AA653="","",DATEDIF(VLOOKUP(N653,List!CK:CL,2,0),VLOOKUP(AA653,List!CK:CL,2,0),$AB$2))</f>
        <v/>
      </c>
      <c r="AC653" s="16"/>
      <c r="AD653" s="16"/>
      <c r="AE653" s="17"/>
      <c r="AF653" s="9" t="str">
        <f t="shared" si="135"/>
        <v/>
      </c>
      <c r="AG653" s="16"/>
      <c r="AH653" s="9" t="str">
        <f t="shared" si="136"/>
        <v/>
      </c>
      <c r="AI653" s="9" t="str">
        <f t="shared" si="137"/>
        <v/>
      </c>
      <c r="AJ653" s="7" t="str">
        <f>IF(E653="","",VLOOKUP(E653,Cover!AF:AG,2,0))</f>
        <v/>
      </c>
      <c r="AK653" s="32" t="str">
        <f t="shared" si="144"/>
        <v/>
      </c>
      <c r="AL653" s="178" t="str">
        <f t="shared" si="145"/>
        <v/>
      </c>
      <c r="AM653" s="178" t="str">
        <f t="shared" si="139"/>
        <v/>
      </c>
      <c r="AN653" s="178" t="str">
        <f t="shared" si="140"/>
        <v/>
      </c>
    </row>
    <row r="654" spans="1:40">
      <c r="A654" s="1" t="str">
        <f t="shared" si="138"/>
        <v/>
      </c>
      <c r="B654" s="63" t="str">
        <f>IF(E654="","",IF(E654=Trend!$D$5,COUNT($B$3:B653)+1))</f>
        <v/>
      </c>
      <c r="C654" s="63" t="str">
        <f>IF(E654="","",IF(AN654=Deviation!$E$2,COUNT($C$3:C653)+1))</f>
        <v/>
      </c>
      <c r="D654" s="7" t="str">
        <f>IF(E654&lt;&gt;"",SUBTOTAL(3,$E$4:E654),"")</f>
        <v/>
      </c>
      <c r="E654" s="16"/>
      <c r="F654" s="16"/>
      <c r="G654" s="16"/>
      <c r="H654" s="16"/>
      <c r="I654" s="16"/>
      <c r="J654" s="17"/>
      <c r="K654" s="20"/>
      <c r="L654" s="17"/>
      <c r="M654" s="16"/>
      <c r="N654" s="16"/>
      <c r="O654" s="7" t="str">
        <f t="shared" si="146"/>
        <v/>
      </c>
      <c r="P654" s="17"/>
      <c r="Q654" s="17"/>
      <c r="R654" s="8" t="str">
        <f t="shared" si="141"/>
        <v/>
      </c>
      <c r="S654" s="18">
        <v>0.1</v>
      </c>
      <c r="T654" s="8" t="str">
        <f t="shared" si="142"/>
        <v/>
      </c>
      <c r="U654" s="7" t="str">
        <f t="shared" si="143"/>
        <v/>
      </c>
      <c r="V654" s="19"/>
      <c r="W654" s="16"/>
      <c r="X654" s="16"/>
      <c r="Y654" s="16"/>
      <c r="Z654" s="7" t="str">
        <f t="shared" si="134"/>
        <v/>
      </c>
      <c r="AA654" s="20"/>
      <c r="AB654" s="7" t="str">
        <f>IF(AA654="","",DATEDIF(VLOOKUP(N654,List!CK:CL,2,0),VLOOKUP(AA654,List!CK:CL,2,0),$AB$2))</f>
        <v/>
      </c>
      <c r="AC654" s="16"/>
      <c r="AD654" s="16"/>
      <c r="AE654" s="17"/>
      <c r="AF654" s="9" t="str">
        <f t="shared" si="135"/>
        <v/>
      </c>
      <c r="AG654" s="16"/>
      <c r="AH654" s="9" t="str">
        <f t="shared" si="136"/>
        <v/>
      </c>
      <c r="AI654" s="9" t="str">
        <f t="shared" si="137"/>
        <v/>
      </c>
      <c r="AJ654" s="7" t="str">
        <f>IF(E654="","",VLOOKUP(E654,Cover!AF:AG,2,0))</f>
        <v/>
      </c>
      <c r="AK654" s="32" t="str">
        <f t="shared" si="144"/>
        <v/>
      </c>
      <c r="AL654" s="178" t="str">
        <f t="shared" si="145"/>
        <v/>
      </c>
      <c r="AM654" s="178" t="str">
        <f t="shared" si="139"/>
        <v/>
      </c>
      <c r="AN654" s="178" t="str">
        <f t="shared" si="140"/>
        <v/>
      </c>
    </row>
    <row r="655" spans="1:40">
      <c r="A655" s="1" t="str">
        <f t="shared" si="138"/>
        <v/>
      </c>
      <c r="B655" s="63" t="str">
        <f>IF(E655="","",IF(E655=Trend!$D$5,COUNT($B$3:B654)+1))</f>
        <v/>
      </c>
      <c r="C655" s="63" t="str">
        <f>IF(E655="","",IF(AN655=Deviation!$E$2,COUNT($C$3:C654)+1))</f>
        <v/>
      </c>
      <c r="D655" s="7" t="str">
        <f>IF(E655&lt;&gt;"",SUBTOTAL(3,$E$4:E655),"")</f>
        <v/>
      </c>
      <c r="E655" s="16"/>
      <c r="F655" s="16"/>
      <c r="G655" s="16"/>
      <c r="H655" s="16"/>
      <c r="I655" s="16"/>
      <c r="J655" s="17"/>
      <c r="K655" s="20"/>
      <c r="L655" s="17"/>
      <c r="M655" s="16"/>
      <c r="N655" s="16"/>
      <c r="O655" s="7" t="str">
        <f t="shared" si="146"/>
        <v/>
      </c>
      <c r="P655" s="17"/>
      <c r="Q655" s="17"/>
      <c r="R655" s="8" t="str">
        <f t="shared" si="141"/>
        <v/>
      </c>
      <c r="S655" s="18">
        <v>0.1</v>
      </c>
      <c r="T655" s="8" t="str">
        <f t="shared" si="142"/>
        <v/>
      </c>
      <c r="U655" s="7" t="str">
        <f t="shared" si="143"/>
        <v/>
      </c>
      <c r="V655" s="19"/>
      <c r="W655" s="16"/>
      <c r="X655" s="16"/>
      <c r="Y655" s="16"/>
      <c r="Z655" s="7" t="str">
        <f t="shared" si="134"/>
        <v/>
      </c>
      <c r="AA655" s="20"/>
      <c r="AB655" s="7" t="str">
        <f>IF(AA655="","",DATEDIF(VLOOKUP(N655,List!CK:CL,2,0),VLOOKUP(AA655,List!CK:CL,2,0),$AB$2))</f>
        <v/>
      </c>
      <c r="AC655" s="16"/>
      <c r="AD655" s="16"/>
      <c r="AE655" s="17"/>
      <c r="AF655" s="9" t="str">
        <f t="shared" si="135"/>
        <v/>
      </c>
      <c r="AG655" s="16"/>
      <c r="AH655" s="9" t="str">
        <f t="shared" si="136"/>
        <v/>
      </c>
      <c r="AI655" s="9" t="str">
        <f t="shared" si="137"/>
        <v/>
      </c>
      <c r="AJ655" s="7" t="str">
        <f>IF(E655="","",VLOOKUP(E655,Cover!AF:AG,2,0))</f>
        <v/>
      </c>
      <c r="AK655" s="32" t="str">
        <f t="shared" si="144"/>
        <v/>
      </c>
      <c r="AL655" s="178" t="str">
        <f t="shared" si="145"/>
        <v/>
      </c>
      <c r="AM655" s="178" t="str">
        <f t="shared" si="139"/>
        <v/>
      </c>
      <c r="AN655" s="178" t="str">
        <f t="shared" si="140"/>
        <v/>
      </c>
    </row>
    <row r="656" spans="1:40">
      <c r="A656" s="1" t="str">
        <f t="shared" si="138"/>
        <v/>
      </c>
      <c r="B656" s="63" t="str">
        <f>IF(E656="","",IF(E656=Trend!$D$5,COUNT($B$3:B655)+1))</f>
        <v/>
      </c>
      <c r="C656" s="63" t="str">
        <f>IF(E656="","",IF(AN656=Deviation!$E$2,COUNT($C$3:C655)+1))</f>
        <v/>
      </c>
      <c r="D656" s="7" t="str">
        <f>IF(E656&lt;&gt;"",SUBTOTAL(3,$E$4:E656),"")</f>
        <v/>
      </c>
      <c r="E656" s="16"/>
      <c r="F656" s="16"/>
      <c r="G656" s="16"/>
      <c r="H656" s="16"/>
      <c r="I656" s="16"/>
      <c r="J656" s="17"/>
      <c r="K656" s="20"/>
      <c r="L656" s="17"/>
      <c r="M656" s="16"/>
      <c r="N656" s="16"/>
      <c r="O656" s="7" t="str">
        <f t="shared" si="146"/>
        <v/>
      </c>
      <c r="P656" s="17"/>
      <c r="Q656" s="17"/>
      <c r="R656" s="8" t="str">
        <f t="shared" si="141"/>
        <v/>
      </c>
      <c r="S656" s="18">
        <v>0.1</v>
      </c>
      <c r="T656" s="8" t="str">
        <f t="shared" si="142"/>
        <v/>
      </c>
      <c r="U656" s="7" t="str">
        <f t="shared" si="143"/>
        <v/>
      </c>
      <c r="V656" s="19"/>
      <c r="W656" s="16"/>
      <c r="X656" s="16"/>
      <c r="Y656" s="16"/>
      <c r="Z656" s="7" t="str">
        <f t="shared" si="134"/>
        <v/>
      </c>
      <c r="AA656" s="20"/>
      <c r="AB656" s="7" t="str">
        <f>IF(AA656="","",DATEDIF(VLOOKUP(N656,List!CK:CL,2,0),VLOOKUP(AA656,List!CK:CL,2,0),$AB$2))</f>
        <v/>
      </c>
      <c r="AC656" s="16"/>
      <c r="AD656" s="16"/>
      <c r="AE656" s="17"/>
      <c r="AF656" s="9" t="str">
        <f t="shared" si="135"/>
        <v/>
      </c>
      <c r="AG656" s="16"/>
      <c r="AH656" s="9" t="str">
        <f t="shared" si="136"/>
        <v/>
      </c>
      <c r="AI656" s="9" t="str">
        <f t="shared" si="137"/>
        <v/>
      </c>
      <c r="AJ656" s="7" t="str">
        <f>IF(E656="","",VLOOKUP(E656,Cover!AF:AG,2,0))</f>
        <v/>
      </c>
      <c r="AK656" s="32" t="str">
        <f t="shared" si="144"/>
        <v/>
      </c>
      <c r="AL656" s="178" t="str">
        <f t="shared" si="145"/>
        <v/>
      </c>
      <c r="AM656" s="178" t="str">
        <f t="shared" si="139"/>
        <v/>
      </c>
      <c r="AN656" s="178" t="str">
        <f t="shared" si="140"/>
        <v/>
      </c>
    </row>
    <row r="657" spans="1:40">
      <c r="A657" s="1" t="str">
        <f t="shared" si="138"/>
        <v/>
      </c>
      <c r="B657" s="63" t="str">
        <f>IF(E657="","",IF(E657=Trend!$D$5,COUNT($B$3:B656)+1))</f>
        <v/>
      </c>
      <c r="C657" s="63" t="str">
        <f>IF(E657="","",IF(AN657=Deviation!$E$2,COUNT($C$3:C656)+1))</f>
        <v/>
      </c>
      <c r="D657" s="7" t="str">
        <f>IF(E657&lt;&gt;"",SUBTOTAL(3,$E$4:E657),"")</f>
        <v/>
      </c>
      <c r="E657" s="16"/>
      <c r="F657" s="16"/>
      <c r="G657" s="16"/>
      <c r="H657" s="16"/>
      <c r="I657" s="16"/>
      <c r="J657" s="17"/>
      <c r="K657" s="20"/>
      <c r="L657" s="17"/>
      <c r="M657" s="16"/>
      <c r="N657" s="16"/>
      <c r="O657" s="7" t="str">
        <f t="shared" si="146"/>
        <v/>
      </c>
      <c r="P657" s="17"/>
      <c r="Q657" s="17"/>
      <c r="R657" s="8" t="str">
        <f t="shared" si="141"/>
        <v/>
      </c>
      <c r="S657" s="18">
        <v>0.1</v>
      </c>
      <c r="T657" s="8" t="str">
        <f t="shared" si="142"/>
        <v/>
      </c>
      <c r="U657" s="7" t="str">
        <f t="shared" si="143"/>
        <v/>
      </c>
      <c r="V657" s="19"/>
      <c r="W657" s="16"/>
      <c r="X657" s="16"/>
      <c r="Y657" s="16"/>
      <c r="Z657" s="7" t="str">
        <f t="shared" si="134"/>
        <v/>
      </c>
      <c r="AA657" s="20"/>
      <c r="AB657" s="7" t="str">
        <f>IF(AA657="","",DATEDIF(VLOOKUP(N657,List!CK:CL,2,0),VLOOKUP(AA657,List!CK:CL,2,0),$AB$2))</f>
        <v/>
      </c>
      <c r="AC657" s="16"/>
      <c r="AD657" s="16"/>
      <c r="AE657" s="17"/>
      <c r="AF657" s="9" t="str">
        <f t="shared" si="135"/>
        <v/>
      </c>
      <c r="AG657" s="16"/>
      <c r="AH657" s="9" t="str">
        <f t="shared" si="136"/>
        <v/>
      </c>
      <c r="AI657" s="9" t="str">
        <f t="shared" si="137"/>
        <v/>
      </c>
      <c r="AJ657" s="7" t="str">
        <f>IF(E657="","",VLOOKUP(E657,Cover!AF:AG,2,0))</f>
        <v/>
      </c>
      <c r="AK657" s="32" t="str">
        <f t="shared" si="144"/>
        <v/>
      </c>
      <c r="AL657" s="178" t="str">
        <f t="shared" si="145"/>
        <v/>
      </c>
      <c r="AM657" s="178" t="str">
        <f t="shared" si="139"/>
        <v/>
      </c>
      <c r="AN657" s="178" t="str">
        <f t="shared" si="140"/>
        <v/>
      </c>
    </row>
    <row r="658" spans="1:40">
      <c r="A658" s="1" t="str">
        <f t="shared" si="138"/>
        <v/>
      </c>
      <c r="B658" s="63" t="str">
        <f>IF(E658="","",IF(E658=Trend!$D$5,COUNT($B$3:B657)+1))</f>
        <v/>
      </c>
      <c r="C658" s="63" t="str">
        <f>IF(E658="","",IF(AN658=Deviation!$E$2,COUNT($C$3:C657)+1))</f>
        <v/>
      </c>
      <c r="D658" s="7" t="str">
        <f>IF(E658&lt;&gt;"",SUBTOTAL(3,$E$4:E658),"")</f>
        <v/>
      </c>
      <c r="E658" s="16"/>
      <c r="F658" s="16"/>
      <c r="G658" s="16"/>
      <c r="H658" s="16"/>
      <c r="I658" s="16"/>
      <c r="J658" s="17"/>
      <c r="K658" s="20"/>
      <c r="L658" s="17"/>
      <c r="M658" s="16"/>
      <c r="N658" s="16"/>
      <c r="O658" s="7" t="str">
        <f t="shared" si="146"/>
        <v/>
      </c>
      <c r="P658" s="17"/>
      <c r="Q658" s="17"/>
      <c r="R658" s="8" t="str">
        <f t="shared" si="141"/>
        <v/>
      </c>
      <c r="S658" s="18">
        <v>0.1</v>
      </c>
      <c r="T658" s="8" t="str">
        <f t="shared" si="142"/>
        <v/>
      </c>
      <c r="U658" s="7" t="str">
        <f t="shared" si="143"/>
        <v/>
      </c>
      <c r="V658" s="19"/>
      <c r="W658" s="16"/>
      <c r="X658" s="16"/>
      <c r="Y658" s="16"/>
      <c r="Z658" s="7" t="str">
        <f t="shared" si="134"/>
        <v/>
      </c>
      <c r="AA658" s="20"/>
      <c r="AB658" s="7" t="str">
        <f>IF(AA658="","",DATEDIF(VLOOKUP(N658,List!CK:CL,2,0),VLOOKUP(AA658,List!CK:CL,2,0),$AB$2))</f>
        <v/>
      </c>
      <c r="AC658" s="16"/>
      <c r="AD658" s="16"/>
      <c r="AE658" s="17"/>
      <c r="AF658" s="9" t="str">
        <f t="shared" si="135"/>
        <v/>
      </c>
      <c r="AG658" s="16"/>
      <c r="AH658" s="9" t="str">
        <f t="shared" si="136"/>
        <v/>
      </c>
      <c r="AI658" s="9" t="str">
        <f t="shared" si="137"/>
        <v/>
      </c>
      <c r="AJ658" s="7" t="str">
        <f>IF(E658="","",VLOOKUP(E658,Cover!AF:AG,2,0))</f>
        <v/>
      </c>
      <c r="AK658" s="32" t="str">
        <f t="shared" si="144"/>
        <v/>
      </c>
      <c r="AL658" s="178" t="str">
        <f t="shared" si="145"/>
        <v/>
      </c>
      <c r="AM658" s="178" t="str">
        <f t="shared" si="139"/>
        <v/>
      </c>
      <c r="AN658" s="178" t="str">
        <f t="shared" si="140"/>
        <v/>
      </c>
    </row>
    <row r="659" spans="1:40">
      <c r="A659" s="1" t="str">
        <f t="shared" si="138"/>
        <v/>
      </c>
      <c r="B659" s="63" t="str">
        <f>IF(E659="","",IF(E659=Trend!$D$5,COUNT($B$3:B658)+1))</f>
        <v/>
      </c>
      <c r="C659" s="63" t="str">
        <f>IF(E659="","",IF(AN659=Deviation!$E$2,COUNT($C$3:C658)+1))</f>
        <v/>
      </c>
      <c r="D659" s="7" t="str">
        <f>IF(E659&lt;&gt;"",SUBTOTAL(3,$E$4:E659),"")</f>
        <v/>
      </c>
      <c r="E659" s="16"/>
      <c r="F659" s="16"/>
      <c r="G659" s="16"/>
      <c r="H659" s="16"/>
      <c r="I659" s="16"/>
      <c r="J659" s="17"/>
      <c r="K659" s="20"/>
      <c r="L659" s="17"/>
      <c r="M659" s="16"/>
      <c r="N659" s="16"/>
      <c r="O659" s="7" t="str">
        <f t="shared" si="146"/>
        <v/>
      </c>
      <c r="P659" s="17"/>
      <c r="Q659" s="17"/>
      <c r="R659" s="8" t="str">
        <f t="shared" si="141"/>
        <v/>
      </c>
      <c r="S659" s="18">
        <v>0.1</v>
      </c>
      <c r="T659" s="8" t="str">
        <f t="shared" si="142"/>
        <v/>
      </c>
      <c r="U659" s="7" t="str">
        <f t="shared" si="143"/>
        <v/>
      </c>
      <c r="V659" s="19"/>
      <c r="W659" s="16"/>
      <c r="X659" s="16"/>
      <c r="Y659" s="16"/>
      <c r="Z659" s="7" t="str">
        <f t="shared" si="134"/>
        <v/>
      </c>
      <c r="AA659" s="20"/>
      <c r="AB659" s="7" t="str">
        <f>IF(AA659="","",DATEDIF(VLOOKUP(N659,List!CK:CL,2,0),VLOOKUP(AA659,List!CK:CL,2,0),$AB$2))</f>
        <v/>
      </c>
      <c r="AC659" s="16"/>
      <c r="AD659" s="16"/>
      <c r="AE659" s="17"/>
      <c r="AF659" s="9" t="str">
        <f t="shared" si="135"/>
        <v/>
      </c>
      <c r="AG659" s="16"/>
      <c r="AH659" s="9" t="str">
        <f t="shared" si="136"/>
        <v/>
      </c>
      <c r="AI659" s="9" t="str">
        <f t="shared" si="137"/>
        <v/>
      </c>
      <c r="AJ659" s="7" t="str">
        <f>IF(E659="","",VLOOKUP(E659,Cover!AF:AG,2,0))</f>
        <v/>
      </c>
      <c r="AK659" s="32" t="str">
        <f t="shared" si="144"/>
        <v/>
      </c>
      <c r="AL659" s="178" t="str">
        <f t="shared" si="145"/>
        <v/>
      </c>
      <c r="AM659" s="178" t="str">
        <f t="shared" si="139"/>
        <v/>
      </c>
      <c r="AN659" s="178" t="str">
        <f t="shared" si="140"/>
        <v/>
      </c>
    </row>
    <row r="660" spans="1:40">
      <c r="A660" s="1" t="str">
        <f t="shared" si="138"/>
        <v/>
      </c>
      <c r="B660" s="63" t="str">
        <f>IF(E660="","",IF(E660=Trend!$D$5,COUNT($B$3:B659)+1))</f>
        <v/>
      </c>
      <c r="C660" s="63" t="str">
        <f>IF(E660="","",IF(AN660=Deviation!$E$2,COUNT($C$3:C659)+1))</f>
        <v/>
      </c>
      <c r="D660" s="7" t="str">
        <f>IF(E660&lt;&gt;"",SUBTOTAL(3,$E$4:E660),"")</f>
        <v/>
      </c>
      <c r="E660" s="16"/>
      <c r="F660" s="16"/>
      <c r="G660" s="16"/>
      <c r="H660" s="16"/>
      <c r="I660" s="16"/>
      <c r="J660" s="17"/>
      <c r="K660" s="20"/>
      <c r="L660" s="17"/>
      <c r="M660" s="16"/>
      <c r="N660" s="16"/>
      <c r="O660" s="7" t="str">
        <f t="shared" si="146"/>
        <v/>
      </c>
      <c r="P660" s="17"/>
      <c r="Q660" s="17"/>
      <c r="R660" s="8" t="str">
        <f t="shared" si="141"/>
        <v/>
      </c>
      <c r="S660" s="18">
        <v>0.1</v>
      </c>
      <c r="T660" s="8" t="str">
        <f t="shared" si="142"/>
        <v/>
      </c>
      <c r="U660" s="7" t="str">
        <f t="shared" si="143"/>
        <v/>
      </c>
      <c r="V660" s="19"/>
      <c r="W660" s="16"/>
      <c r="X660" s="16"/>
      <c r="Y660" s="16"/>
      <c r="Z660" s="7" t="str">
        <f t="shared" si="134"/>
        <v/>
      </c>
      <c r="AA660" s="20"/>
      <c r="AB660" s="7" t="str">
        <f>IF(AA660="","",DATEDIF(VLOOKUP(N660,List!CK:CL,2,0),VLOOKUP(AA660,List!CK:CL,2,0),$AB$2))</f>
        <v/>
      </c>
      <c r="AC660" s="16"/>
      <c r="AD660" s="16"/>
      <c r="AE660" s="17"/>
      <c r="AF660" s="9" t="str">
        <f t="shared" si="135"/>
        <v/>
      </c>
      <c r="AG660" s="16"/>
      <c r="AH660" s="9" t="str">
        <f t="shared" si="136"/>
        <v/>
      </c>
      <c r="AI660" s="9" t="str">
        <f t="shared" si="137"/>
        <v/>
      </c>
      <c r="AJ660" s="7" t="str">
        <f>IF(E660="","",VLOOKUP(E660,Cover!AF:AG,2,0))</f>
        <v/>
      </c>
      <c r="AK660" s="32" t="str">
        <f t="shared" si="144"/>
        <v/>
      </c>
      <c r="AL660" s="178" t="str">
        <f t="shared" si="145"/>
        <v/>
      </c>
      <c r="AM660" s="178" t="str">
        <f t="shared" si="139"/>
        <v/>
      </c>
      <c r="AN660" s="178" t="str">
        <f t="shared" si="140"/>
        <v/>
      </c>
    </row>
    <row r="661" spans="1:40">
      <c r="A661" s="1" t="str">
        <f t="shared" si="138"/>
        <v/>
      </c>
      <c r="B661" s="63" t="str">
        <f>IF(E661="","",IF(E661=Trend!$D$5,COUNT($B$3:B660)+1))</f>
        <v/>
      </c>
      <c r="C661" s="63" t="str">
        <f>IF(E661="","",IF(AN661=Deviation!$E$2,COUNT($C$3:C660)+1))</f>
        <v/>
      </c>
      <c r="D661" s="7" t="str">
        <f>IF(E661&lt;&gt;"",SUBTOTAL(3,$E$4:E661),"")</f>
        <v/>
      </c>
      <c r="E661" s="16"/>
      <c r="F661" s="16"/>
      <c r="G661" s="16"/>
      <c r="H661" s="16"/>
      <c r="I661" s="16"/>
      <c r="J661" s="17"/>
      <c r="K661" s="20"/>
      <c r="L661" s="17"/>
      <c r="M661" s="16"/>
      <c r="N661" s="16"/>
      <c r="O661" s="7" t="str">
        <f t="shared" si="146"/>
        <v/>
      </c>
      <c r="P661" s="17"/>
      <c r="Q661" s="17"/>
      <c r="R661" s="8" t="str">
        <f t="shared" si="141"/>
        <v/>
      </c>
      <c r="S661" s="18">
        <v>0.1</v>
      </c>
      <c r="T661" s="8" t="str">
        <f t="shared" si="142"/>
        <v/>
      </c>
      <c r="U661" s="7" t="str">
        <f t="shared" si="143"/>
        <v/>
      </c>
      <c r="V661" s="19"/>
      <c r="W661" s="16"/>
      <c r="X661" s="16"/>
      <c r="Y661" s="16"/>
      <c r="Z661" s="7" t="str">
        <f t="shared" si="134"/>
        <v/>
      </c>
      <c r="AA661" s="20"/>
      <c r="AB661" s="7" t="str">
        <f>IF(AA661="","",DATEDIF(VLOOKUP(N661,List!CK:CL,2,0),VLOOKUP(AA661,List!CK:CL,2,0),$AB$2))</f>
        <v/>
      </c>
      <c r="AC661" s="16"/>
      <c r="AD661" s="16"/>
      <c r="AE661" s="17"/>
      <c r="AF661" s="9" t="str">
        <f t="shared" si="135"/>
        <v/>
      </c>
      <c r="AG661" s="16"/>
      <c r="AH661" s="9" t="str">
        <f t="shared" si="136"/>
        <v/>
      </c>
      <c r="AI661" s="9" t="str">
        <f t="shared" si="137"/>
        <v/>
      </c>
      <c r="AJ661" s="7" t="str">
        <f>IF(E661="","",VLOOKUP(E661,Cover!AF:AG,2,0))</f>
        <v/>
      </c>
      <c r="AK661" s="32" t="str">
        <f t="shared" si="144"/>
        <v/>
      </c>
      <c r="AL661" s="178" t="str">
        <f t="shared" si="145"/>
        <v/>
      </c>
      <c r="AM661" s="178" t="str">
        <f t="shared" si="139"/>
        <v/>
      </c>
      <c r="AN661" s="178" t="str">
        <f t="shared" si="140"/>
        <v/>
      </c>
    </row>
    <row r="662" spans="1:40">
      <c r="A662" s="1" t="str">
        <f t="shared" si="138"/>
        <v/>
      </c>
      <c r="B662" s="63" t="str">
        <f>IF(E662="","",IF(E662=Trend!$D$5,COUNT($B$3:B661)+1))</f>
        <v/>
      </c>
      <c r="C662" s="63" t="str">
        <f>IF(E662="","",IF(AN662=Deviation!$E$2,COUNT($C$3:C661)+1))</f>
        <v/>
      </c>
      <c r="D662" s="7" t="str">
        <f>IF(E662&lt;&gt;"",SUBTOTAL(3,$E$4:E662),"")</f>
        <v/>
      </c>
      <c r="E662" s="16"/>
      <c r="F662" s="16"/>
      <c r="G662" s="16"/>
      <c r="H662" s="16"/>
      <c r="I662" s="16"/>
      <c r="J662" s="17"/>
      <c r="K662" s="20"/>
      <c r="L662" s="17"/>
      <c r="M662" s="16"/>
      <c r="N662" s="16"/>
      <c r="O662" s="7" t="str">
        <f t="shared" si="146"/>
        <v/>
      </c>
      <c r="P662" s="17"/>
      <c r="Q662" s="17"/>
      <c r="R662" s="8" t="str">
        <f t="shared" si="141"/>
        <v/>
      </c>
      <c r="S662" s="18">
        <v>0.1</v>
      </c>
      <c r="T662" s="8" t="str">
        <f t="shared" si="142"/>
        <v/>
      </c>
      <c r="U662" s="7" t="str">
        <f t="shared" si="143"/>
        <v/>
      </c>
      <c r="V662" s="19"/>
      <c r="W662" s="16"/>
      <c r="X662" s="16"/>
      <c r="Y662" s="16"/>
      <c r="Z662" s="7" t="str">
        <f t="shared" si="134"/>
        <v/>
      </c>
      <c r="AA662" s="20"/>
      <c r="AB662" s="7" t="str">
        <f>IF(AA662="","",DATEDIF(VLOOKUP(N662,List!CK:CL,2,0),VLOOKUP(AA662,List!CK:CL,2,0),$AB$2))</f>
        <v/>
      </c>
      <c r="AC662" s="16"/>
      <c r="AD662" s="16"/>
      <c r="AE662" s="17"/>
      <c r="AF662" s="9" t="str">
        <f t="shared" si="135"/>
        <v/>
      </c>
      <c r="AG662" s="16"/>
      <c r="AH662" s="9" t="str">
        <f t="shared" si="136"/>
        <v/>
      </c>
      <c r="AI662" s="9" t="str">
        <f t="shared" si="137"/>
        <v/>
      </c>
      <c r="AJ662" s="7" t="str">
        <f>IF(E662="","",VLOOKUP(E662,Cover!AF:AG,2,0))</f>
        <v/>
      </c>
      <c r="AK662" s="32" t="str">
        <f t="shared" si="144"/>
        <v/>
      </c>
      <c r="AL662" s="178" t="str">
        <f t="shared" si="145"/>
        <v/>
      </c>
      <c r="AM662" s="178" t="str">
        <f t="shared" si="139"/>
        <v/>
      </c>
      <c r="AN662" s="178" t="str">
        <f t="shared" si="140"/>
        <v/>
      </c>
    </row>
    <row r="663" spans="1:40">
      <c r="A663" s="1" t="str">
        <f t="shared" si="138"/>
        <v/>
      </c>
      <c r="B663" s="63" t="str">
        <f>IF(E663="","",IF(E663=Trend!$D$5,COUNT($B$3:B662)+1))</f>
        <v/>
      </c>
      <c r="C663" s="63" t="str">
        <f>IF(E663="","",IF(AN663=Deviation!$E$2,COUNT($C$3:C662)+1))</f>
        <v/>
      </c>
      <c r="D663" s="7" t="str">
        <f>IF(E663&lt;&gt;"",SUBTOTAL(3,$E$4:E663),"")</f>
        <v/>
      </c>
      <c r="E663" s="16"/>
      <c r="F663" s="16"/>
      <c r="G663" s="16"/>
      <c r="H663" s="16"/>
      <c r="I663" s="16"/>
      <c r="J663" s="17"/>
      <c r="K663" s="20"/>
      <c r="L663" s="17"/>
      <c r="M663" s="16"/>
      <c r="N663" s="16"/>
      <c r="O663" s="7" t="str">
        <f t="shared" si="146"/>
        <v/>
      </c>
      <c r="P663" s="17"/>
      <c r="Q663" s="17"/>
      <c r="R663" s="8" t="str">
        <f t="shared" si="141"/>
        <v/>
      </c>
      <c r="S663" s="18">
        <v>0.1</v>
      </c>
      <c r="T663" s="8" t="str">
        <f t="shared" si="142"/>
        <v/>
      </c>
      <c r="U663" s="7" t="str">
        <f t="shared" si="143"/>
        <v/>
      </c>
      <c r="V663" s="19"/>
      <c r="W663" s="16"/>
      <c r="X663" s="16"/>
      <c r="Y663" s="16"/>
      <c r="Z663" s="7" t="str">
        <f t="shared" si="134"/>
        <v/>
      </c>
      <c r="AA663" s="20"/>
      <c r="AB663" s="7" t="str">
        <f>IF(AA663="","",DATEDIF(VLOOKUP(N663,List!CK:CL,2,0),VLOOKUP(AA663,List!CK:CL,2,0),$AB$2))</f>
        <v/>
      </c>
      <c r="AC663" s="16"/>
      <c r="AD663" s="16"/>
      <c r="AE663" s="17"/>
      <c r="AF663" s="9" t="str">
        <f t="shared" si="135"/>
        <v/>
      </c>
      <c r="AG663" s="16"/>
      <c r="AH663" s="9" t="str">
        <f t="shared" si="136"/>
        <v/>
      </c>
      <c r="AI663" s="9" t="str">
        <f t="shared" si="137"/>
        <v/>
      </c>
      <c r="AJ663" s="7" t="str">
        <f>IF(E663="","",VLOOKUP(E663,Cover!AF:AG,2,0))</f>
        <v/>
      </c>
      <c r="AK663" s="32" t="str">
        <f t="shared" si="144"/>
        <v/>
      </c>
      <c r="AL663" s="178" t="str">
        <f t="shared" si="145"/>
        <v/>
      </c>
      <c r="AM663" s="178" t="str">
        <f t="shared" si="139"/>
        <v/>
      </c>
      <c r="AN663" s="178" t="str">
        <f t="shared" si="140"/>
        <v/>
      </c>
    </row>
    <row r="664" spans="1:40">
      <c r="A664" s="1" t="str">
        <f t="shared" si="138"/>
        <v/>
      </c>
      <c r="B664" s="63" t="str">
        <f>IF(E664="","",IF(E664=Trend!$D$5,COUNT($B$3:B663)+1))</f>
        <v/>
      </c>
      <c r="C664" s="63" t="str">
        <f>IF(E664="","",IF(AN664=Deviation!$E$2,COUNT($C$3:C663)+1))</f>
        <v/>
      </c>
      <c r="D664" s="7" t="str">
        <f>IF(E664&lt;&gt;"",SUBTOTAL(3,$E$4:E664),"")</f>
        <v/>
      </c>
      <c r="E664" s="16"/>
      <c r="F664" s="16"/>
      <c r="G664" s="16"/>
      <c r="H664" s="16"/>
      <c r="I664" s="16"/>
      <c r="J664" s="17"/>
      <c r="K664" s="20"/>
      <c r="L664" s="17"/>
      <c r="M664" s="16"/>
      <c r="N664" s="16"/>
      <c r="O664" s="7" t="str">
        <f t="shared" si="146"/>
        <v/>
      </c>
      <c r="P664" s="17"/>
      <c r="Q664" s="17"/>
      <c r="R664" s="8" t="str">
        <f t="shared" si="141"/>
        <v/>
      </c>
      <c r="S664" s="18">
        <v>0.1</v>
      </c>
      <c r="T664" s="8" t="str">
        <f t="shared" si="142"/>
        <v/>
      </c>
      <c r="U664" s="7" t="str">
        <f t="shared" si="143"/>
        <v/>
      </c>
      <c r="V664" s="19"/>
      <c r="W664" s="16"/>
      <c r="X664" s="16"/>
      <c r="Y664" s="16"/>
      <c r="Z664" s="7" t="str">
        <f t="shared" si="134"/>
        <v/>
      </c>
      <c r="AA664" s="20"/>
      <c r="AB664" s="7" t="str">
        <f>IF(AA664="","",DATEDIF(VLOOKUP(N664,List!CK:CL,2,0),VLOOKUP(AA664,List!CK:CL,2,0),$AB$2))</f>
        <v/>
      </c>
      <c r="AC664" s="16"/>
      <c r="AD664" s="16"/>
      <c r="AE664" s="17"/>
      <c r="AF664" s="9" t="str">
        <f t="shared" si="135"/>
        <v/>
      </c>
      <c r="AG664" s="16"/>
      <c r="AH664" s="9" t="str">
        <f t="shared" si="136"/>
        <v/>
      </c>
      <c r="AI664" s="9" t="str">
        <f t="shared" si="137"/>
        <v/>
      </c>
      <c r="AJ664" s="7" t="str">
        <f>IF(E664="","",VLOOKUP(E664,Cover!AF:AG,2,0))</f>
        <v/>
      </c>
      <c r="AK664" s="32" t="str">
        <f t="shared" si="144"/>
        <v/>
      </c>
      <c r="AL664" s="178" t="str">
        <f t="shared" si="145"/>
        <v/>
      </c>
      <c r="AM664" s="178" t="str">
        <f t="shared" si="139"/>
        <v/>
      </c>
      <c r="AN664" s="178" t="str">
        <f t="shared" si="140"/>
        <v/>
      </c>
    </row>
    <row r="665" spans="1:40">
      <c r="A665" s="1" t="str">
        <f t="shared" si="138"/>
        <v/>
      </c>
      <c r="B665" s="63" t="str">
        <f>IF(E665="","",IF(E665=Trend!$D$5,COUNT($B$3:B664)+1))</f>
        <v/>
      </c>
      <c r="C665" s="63" t="str">
        <f>IF(E665="","",IF(AN665=Deviation!$E$2,COUNT($C$3:C664)+1))</f>
        <v/>
      </c>
      <c r="D665" s="7" t="str">
        <f>IF(E665&lt;&gt;"",SUBTOTAL(3,$E$4:E665),"")</f>
        <v/>
      </c>
      <c r="E665" s="16"/>
      <c r="F665" s="16"/>
      <c r="G665" s="16"/>
      <c r="H665" s="16"/>
      <c r="I665" s="16"/>
      <c r="J665" s="17"/>
      <c r="K665" s="20"/>
      <c r="L665" s="17"/>
      <c r="M665" s="16"/>
      <c r="N665" s="16"/>
      <c r="O665" s="7" t="str">
        <f t="shared" si="146"/>
        <v/>
      </c>
      <c r="P665" s="17"/>
      <c r="Q665" s="17"/>
      <c r="R665" s="8" t="str">
        <f t="shared" si="141"/>
        <v/>
      </c>
      <c r="S665" s="18">
        <v>0.1</v>
      </c>
      <c r="T665" s="8" t="str">
        <f t="shared" si="142"/>
        <v/>
      </c>
      <c r="U665" s="7" t="str">
        <f t="shared" si="143"/>
        <v/>
      </c>
      <c r="V665" s="19"/>
      <c r="W665" s="16"/>
      <c r="X665" s="16"/>
      <c r="Y665" s="16"/>
      <c r="Z665" s="7" t="str">
        <f t="shared" si="134"/>
        <v/>
      </c>
      <c r="AA665" s="20"/>
      <c r="AB665" s="7" t="str">
        <f>IF(AA665="","",DATEDIF(VLOOKUP(N665,List!CK:CL,2,0),VLOOKUP(AA665,List!CK:CL,2,0),$AB$2))</f>
        <v/>
      </c>
      <c r="AC665" s="16"/>
      <c r="AD665" s="16"/>
      <c r="AE665" s="17"/>
      <c r="AF665" s="9" t="str">
        <f t="shared" si="135"/>
        <v/>
      </c>
      <c r="AG665" s="16"/>
      <c r="AH665" s="9" t="str">
        <f t="shared" si="136"/>
        <v/>
      </c>
      <c r="AI665" s="9" t="str">
        <f t="shared" si="137"/>
        <v/>
      </c>
      <c r="AJ665" s="7" t="str">
        <f>IF(E665="","",VLOOKUP(E665,Cover!AF:AG,2,0))</f>
        <v/>
      </c>
      <c r="AK665" s="32" t="str">
        <f t="shared" si="144"/>
        <v/>
      </c>
      <c r="AL665" s="178" t="str">
        <f t="shared" si="145"/>
        <v/>
      </c>
      <c r="AM665" s="178" t="str">
        <f t="shared" si="139"/>
        <v/>
      </c>
      <c r="AN665" s="178" t="str">
        <f t="shared" si="140"/>
        <v/>
      </c>
    </row>
    <row r="666" spans="1:40">
      <c r="A666" s="1" t="str">
        <f t="shared" si="138"/>
        <v/>
      </c>
      <c r="B666" s="63" t="str">
        <f>IF(E666="","",IF(E666=Trend!$D$5,COUNT($B$3:B665)+1))</f>
        <v/>
      </c>
      <c r="C666" s="63" t="str">
        <f>IF(E666="","",IF(AN666=Deviation!$E$2,COUNT($C$3:C665)+1))</f>
        <v/>
      </c>
      <c r="D666" s="7" t="str">
        <f>IF(E666&lt;&gt;"",SUBTOTAL(3,$E$4:E666),"")</f>
        <v/>
      </c>
      <c r="E666" s="16"/>
      <c r="F666" s="16"/>
      <c r="G666" s="16"/>
      <c r="H666" s="16"/>
      <c r="I666" s="16"/>
      <c r="J666" s="17"/>
      <c r="K666" s="20"/>
      <c r="L666" s="17"/>
      <c r="M666" s="16"/>
      <c r="N666" s="16"/>
      <c r="O666" s="7" t="str">
        <f t="shared" si="146"/>
        <v/>
      </c>
      <c r="P666" s="17"/>
      <c r="Q666" s="17"/>
      <c r="R666" s="8" t="str">
        <f t="shared" si="141"/>
        <v/>
      </c>
      <c r="S666" s="18">
        <v>0.1</v>
      </c>
      <c r="T666" s="8" t="str">
        <f t="shared" si="142"/>
        <v/>
      </c>
      <c r="U666" s="7" t="str">
        <f t="shared" si="143"/>
        <v/>
      </c>
      <c r="V666" s="19"/>
      <c r="W666" s="16"/>
      <c r="X666" s="16"/>
      <c r="Y666" s="16"/>
      <c r="Z666" s="7" t="str">
        <f t="shared" si="134"/>
        <v/>
      </c>
      <c r="AA666" s="20"/>
      <c r="AB666" s="7" t="str">
        <f>IF(AA666="","",DATEDIF(VLOOKUP(N666,List!CK:CL,2,0),VLOOKUP(AA666,List!CK:CL,2,0),$AB$2))</f>
        <v/>
      </c>
      <c r="AC666" s="16"/>
      <c r="AD666" s="16"/>
      <c r="AE666" s="17"/>
      <c r="AF666" s="9" t="str">
        <f t="shared" si="135"/>
        <v/>
      </c>
      <c r="AG666" s="16"/>
      <c r="AH666" s="9" t="str">
        <f t="shared" si="136"/>
        <v/>
      </c>
      <c r="AI666" s="9" t="str">
        <f t="shared" si="137"/>
        <v/>
      </c>
      <c r="AJ666" s="7" t="str">
        <f>IF(E666="","",VLOOKUP(E666,Cover!AF:AG,2,0))</f>
        <v/>
      </c>
      <c r="AK666" s="32" t="str">
        <f t="shared" si="144"/>
        <v/>
      </c>
      <c r="AL666" s="178" t="str">
        <f t="shared" si="145"/>
        <v/>
      </c>
      <c r="AM666" s="178" t="str">
        <f t="shared" si="139"/>
        <v/>
      </c>
      <c r="AN666" s="178" t="str">
        <f t="shared" si="140"/>
        <v/>
      </c>
    </row>
    <row r="667" spans="1:40">
      <c r="A667" s="1" t="str">
        <f t="shared" si="138"/>
        <v/>
      </c>
      <c r="B667" s="63" t="str">
        <f>IF(E667="","",IF(E667=Trend!$D$5,COUNT($B$3:B666)+1))</f>
        <v/>
      </c>
      <c r="C667" s="63" t="str">
        <f>IF(E667="","",IF(AN667=Deviation!$E$2,COUNT($C$3:C666)+1))</f>
        <v/>
      </c>
      <c r="D667" s="7" t="str">
        <f>IF(E667&lt;&gt;"",SUBTOTAL(3,$E$4:E667),"")</f>
        <v/>
      </c>
      <c r="E667" s="16"/>
      <c r="F667" s="16"/>
      <c r="G667" s="16"/>
      <c r="H667" s="16"/>
      <c r="I667" s="16"/>
      <c r="J667" s="17"/>
      <c r="K667" s="20"/>
      <c r="L667" s="17"/>
      <c r="M667" s="16"/>
      <c r="N667" s="16"/>
      <c r="O667" s="7" t="str">
        <f t="shared" si="146"/>
        <v/>
      </c>
      <c r="P667" s="17"/>
      <c r="Q667" s="17"/>
      <c r="R667" s="8" t="str">
        <f t="shared" si="141"/>
        <v/>
      </c>
      <c r="S667" s="18">
        <v>0.1</v>
      </c>
      <c r="T667" s="8" t="str">
        <f t="shared" si="142"/>
        <v/>
      </c>
      <c r="U667" s="7" t="str">
        <f t="shared" si="143"/>
        <v/>
      </c>
      <c r="V667" s="19"/>
      <c r="W667" s="16"/>
      <c r="X667" s="16"/>
      <c r="Y667" s="16"/>
      <c r="Z667" s="7" t="str">
        <f t="shared" si="134"/>
        <v/>
      </c>
      <c r="AA667" s="20"/>
      <c r="AB667" s="7" t="str">
        <f>IF(AA667="","",DATEDIF(VLOOKUP(N667,List!CK:CL,2,0),VLOOKUP(AA667,List!CK:CL,2,0),$AB$2))</f>
        <v/>
      </c>
      <c r="AC667" s="16"/>
      <c r="AD667" s="16"/>
      <c r="AE667" s="17"/>
      <c r="AF667" s="9" t="str">
        <f t="shared" si="135"/>
        <v/>
      </c>
      <c r="AG667" s="16"/>
      <c r="AH667" s="9" t="str">
        <f t="shared" si="136"/>
        <v/>
      </c>
      <c r="AI667" s="9" t="str">
        <f t="shared" si="137"/>
        <v/>
      </c>
      <c r="AJ667" s="7" t="str">
        <f>IF(E667="","",VLOOKUP(E667,Cover!AF:AG,2,0))</f>
        <v/>
      </c>
      <c r="AK667" s="32" t="str">
        <f t="shared" si="144"/>
        <v/>
      </c>
      <c r="AL667" s="178" t="str">
        <f t="shared" si="145"/>
        <v/>
      </c>
      <c r="AM667" s="178" t="str">
        <f t="shared" si="139"/>
        <v/>
      </c>
      <c r="AN667" s="178" t="str">
        <f t="shared" si="140"/>
        <v/>
      </c>
    </row>
    <row r="668" spans="1:40">
      <c r="A668" s="1" t="str">
        <f t="shared" si="138"/>
        <v/>
      </c>
      <c r="B668" s="63" t="str">
        <f>IF(E668="","",IF(E668=Trend!$D$5,COUNT($B$3:B667)+1))</f>
        <v/>
      </c>
      <c r="C668" s="63" t="str">
        <f>IF(E668="","",IF(AN668=Deviation!$E$2,COUNT($C$3:C667)+1))</f>
        <v/>
      </c>
      <c r="D668" s="7" t="str">
        <f>IF(E668&lt;&gt;"",SUBTOTAL(3,$E$4:E668),"")</f>
        <v/>
      </c>
      <c r="E668" s="16"/>
      <c r="F668" s="16"/>
      <c r="G668" s="16"/>
      <c r="H668" s="16"/>
      <c r="I668" s="16"/>
      <c r="J668" s="17"/>
      <c r="K668" s="20"/>
      <c r="L668" s="17"/>
      <c r="M668" s="16"/>
      <c r="N668" s="16"/>
      <c r="O668" s="7" t="str">
        <f t="shared" si="146"/>
        <v/>
      </c>
      <c r="P668" s="17"/>
      <c r="Q668" s="17"/>
      <c r="R668" s="8" t="str">
        <f t="shared" si="141"/>
        <v/>
      </c>
      <c r="S668" s="18">
        <v>0.1</v>
      </c>
      <c r="T668" s="8" t="str">
        <f t="shared" si="142"/>
        <v/>
      </c>
      <c r="U668" s="7" t="str">
        <f t="shared" si="143"/>
        <v/>
      </c>
      <c r="V668" s="19"/>
      <c r="W668" s="16"/>
      <c r="X668" s="16"/>
      <c r="Y668" s="16"/>
      <c r="Z668" s="7" t="str">
        <f t="shared" si="134"/>
        <v/>
      </c>
      <c r="AA668" s="20"/>
      <c r="AB668" s="7" t="str">
        <f>IF(AA668="","",DATEDIF(VLOOKUP(N668,List!CK:CL,2,0),VLOOKUP(AA668,List!CK:CL,2,0),$AB$2))</f>
        <v/>
      </c>
      <c r="AC668" s="16"/>
      <c r="AD668" s="16"/>
      <c r="AE668" s="17"/>
      <c r="AF668" s="9" t="str">
        <f t="shared" si="135"/>
        <v/>
      </c>
      <c r="AG668" s="16"/>
      <c r="AH668" s="9" t="str">
        <f t="shared" si="136"/>
        <v/>
      </c>
      <c r="AI668" s="9" t="str">
        <f t="shared" si="137"/>
        <v/>
      </c>
      <c r="AJ668" s="7" t="str">
        <f>IF(E668="","",VLOOKUP(E668,Cover!AF:AG,2,0))</f>
        <v/>
      </c>
      <c r="AK668" s="32" t="str">
        <f t="shared" si="144"/>
        <v/>
      </c>
      <c r="AL668" s="178" t="str">
        <f t="shared" si="145"/>
        <v/>
      </c>
      <c r="AM668" s="178" t="str">
        <f t="shared" si="139"/>
        <v/>
      </c>
      <c r="AN668" s="178" t="str">
        <f t="shared" si="140"/>
        <v/>
      </c>
    </row>
    <row r="669" spans="1:40">
      <c r="A669" s="1" t="str">
        <f t="shared" si="138"/>
        <v/>
      </c>
      <c r="B669" s="63" t="str">
        <f>IF(E669="","",IF(E669=Trend!$D$5,COUNT($B$3:B668)+1))</f>
        <v/>
      </c>
      <c r="C669" s="63" t="str">
        <f>IF(E669="","",IF(AN669=Deviation!$E$2,COUNT($C$3:C668)+1))</f>
        <v/>
      </c>
      <c r="D669" s="7" t="str">
        <f>IF(E669&lt;&gt;"",SUBTOTAL(3,$E$4:E669),"")</f>
        <v/>
      </c>
      <c r="E669" s="16"/>
      <c r="F669" s="16"/>
      <c r="G669" s="16"/>
      <c r="H669" s="16"/>
      <c r="I669" s="16"/>
      <c r="J669" s="17"/>
      <c r="K669" s="20"/>
      <c r="L669" s="17"/>
      <c r="M669" s="16"/>
      <c r="N669" s="16"/>
      <c r="O669" s="7" t="str">
        <f t="shared" si="146"/>
        <v/>
      </c>
      <c r="P669" s="17"/>
      <c r="Q669" s="17"/>
      <c r="R669" s="8" t="str">
        <f t="shared" si="141"/>
        <v/>
      </c>
      <c r="S669" s="18">
        <v>0.1</v>
      </c>
      <c r="T669" s="8" t="str">
        <f t="shared" si="142"/>
        <v/>
      </c>
      <c r="U669" s="7" t="str">
        <f t="shared" si="143"/>
        <v/>
      </c>
      <c r="V669" s="19"/>
      <c r="W669" s="16"/>
      <c r="X669" s="16"/>
      <c r="Y669" s="16"/>
      <c r="Z669" s="7" t="str">
        <f t="shared" si="134"/>
        <v/>
      </c>
      <c r="AA669" s="20"/>
      <c r="AB669" s="7" t="str">
        <f>IF(AA669="","",DATEDIF(VLOOKUP(N669,List!CK:CL,2,0),VLOOKUP(AA669,List!CK:CL,2,0),$AB$2))</f>
        <v/>
      </c>
      <c r="AC669" s="16"/>
      <c r="AD669" s="16"/>
      <c r="AE669" s="17"/>
      <c r="AF669" s="9" t="str">
        <f t="shared" si="135"/>
        <v/>
      </c>
      <c r="AG669" s="16"/>
      <c r="AH669" s="9" t="str">
        <f t="shared" si="136"/>
        <v/>
      </c>
      <c r="AI669" s="9" t="str">
        <f t="shared" si="137"/>
        <v/>
      </c>
      <c r="AJ669" s="7" t="str">
        <f>IF(E669="","",VLOOKUP(E669,Cover!AF:AG,2,0))</f>
        <v/>
      </c>
      <c r="AK669" s="32" t="str">
        <f t="shared" si="144"/>
        <v/>
      </c>
      <c r="AL669" s="178" t="str">
        <f t="shared" si="145"/>
        <v/>
      </c>
      <c r="AM669" s="178" t="str">
        <f t="shared" si="139"/>
        <v/>
      </c>
      <c r="AN669" s="178" t="str">
        <f t="shared" si="140"/>
        <v/>
      </c>
    </row>
    <row r="670" spans="1:40">
      <c r="A670" s="1" t="str">
        <f t="shared" si="138"/>
        <v/>
      </c>
      <c r="B670" s="63" t="str">
        <f>IF(E670="","",IF(E670=Trend!$D$5,COUNT($B$3:B669)+1))</f>
        <v/>
      </c>
      <c r="C670" s="63" t="str">
        <f>IF(E670="","",IF(AN670=Deviation!$E$2,COUNT($C$3:C669)+1))</f>
        <v/>
      </c>
      <c r="D670" s="7" t="str">
        <f>IF(E670&lt;&gt;"",SUBTOTAL(3,$E$4:E670),"")</f>
        <v/>
      </c>
      <c r="E670" s="16"/>
      <c r="F670" s="16"/>
      <c r="G670" s="16"/>
      <c r="H670" s="16"/>
      <c r="I670" s="16"/>
      <c r="J670" s="17"/>
      <c r="K670" s="20"/>
      <c r="L670" s="17"/>
      <c r="M670" s="16"/>
      <c r="N670" s="16"/>
      <c r="O670" s="7" t="str">
        <f t="shared" si="146"/>
        <v/>
      </c>
      <c r="P670" s="17"/>
      <c r="Q670" s="17"/>
      <c r="R670" s="8" t="str">
        <f t="shared" si="141"/>
        <v/>
      </c>
      <c r="S670" s="18">
        <v>0.1</v>
      </c>
      <c r="T670" s="8" t="str">
        <f t="shared" si="142"/>
        <v/>
      </c>
      <c r="U670" s="7" t="str">
        <f t="shared" si="143"/>
        <v/>
      </c>
      <c r="V670" s="19"/>
      <c r="W670" s="16"/>
      <c r="X670" s="16"/>
      <c r="Y670" s="16"/>
      <c r="Z670" s="7" t="str">
        <f t="shared" si="134"/>
        <v/>
      </c>
      <c r="AA670" s="20"/>
      <c r="AB670" s="7" t="str">
        <f>IF(AA670="","",DATEDIF(VLOOKUP(N670,List!CK:CL,2,0),VLOOKUP(AA670,List!CK:CL,2,0),$AB$2))</f>
        <v/>
      </c>
      <c r="AC670" s="16"/>
      <c r="AD670" s="16"/>
      <c r="AE670" s="17"/>
      <c r="AF670" s="9" t="str">
        <f t="shared" si="135"/>
        <v/>
      </c>
      <c r="AG670" s="16"/>
      <c r="AH670" s="9" t="str">
        <f t="shared" si="136"/>
        <v/>
      </c>
      <c r="AI670" s="9" t="str">
        <f t="shared" si="137"/>
        <v/>
      </c>
      <c r="AJ670" s="7" t="str">
        <f>IF(E670="","",VLOOKUP(E670,Cover!AF:AG,2,0))</f>
        <v/>
      </c>
      <c r="AK670" s="32" t="str">
        <f t="shared" si="144"/>
        <v/>
      </c>
      <c r="AL670" s="178" t="str">
        <f t="shared" si="145"/>
        <v/>
      </c>
      <c r="AM670" s="178" t="str">
        <f t="shared" si="139"/>
        <v/>
      </c>
      <c r="AN670" s="178" t="str">
        <f t="shared" si="140"/>
        <v/>
      </c>
    </row>
    <row r="671" spans="1:40">
      <c r="A671" s="1" t="str">
        <f t="shared" si="138"/>
        <v/>
      </c>
      <c r="B671" s="63" t="str">
        <f>IF(E671="","",IF(E671=Trend!$D$5,COUNT($B$3:B670)+1))</f>
        <v/>
      </c>
      <c r="C671" s="63" t="str">
        <f>IF(E671="","",IF(AN671=Deviation!$E$2,COUNT($C$3:C670)+1))</f>
        <v/>
      </c>
      <c r="D671" s="7" t="str">
        <f>IF(E671&lt;&gt;"",SUBTOTAL(3,$E$4:E671),"")</f>
        <v/>
      </c>
      <c r="E671" s="16"/>
      <c r="F671" s="16"/>
      <c r="G671" s="16"/>
      <c r="H671" s="16"/>
      <c r="I671" s="16"/>
      <c r="J671" s="17"/>
      <c r="K671" s="20"/>
      <c r="L671" s="17"/>
      <c r="M671" s="16"/>
      <c r="N671" s="16"/>
      <c r="O671" s="7" t="str">
        <f t="shared" si="146"/>
        <v/>
      </c>
      <c r="P671" s="17"/>
      <c r="Q671" s="17"/>
      <c r="R671" s="8" t="str">
        <f t="shared" si="141"/>
        <v/>
      </c>
      <c r="S671" s="18">
        <v>0.1</v>
      </c>
      <c r="T671" s="8" t="str">
        <f t="shared" si="142"/>
        <v/>
      </c>
      <c r="U671" s="7" t="str">
        <f t="shared" si="143"/>
        <v/>
      </c>
      <c r="V671" s="19"/>
      <c r="W671" s="16"/>
      <c r="X671" s="16"/>
      <c r="Y671" s="16"/>
      <c r="Z671" s="7" t="str">
        <f t="shared" si="134"/>
        <v/>
      </c>
      <c r="AA671" s="20"/>
      <c r="AB671" s="7" t="str">
        <f>IF(AA671="","",DATEDIF(VLOOKUP(N671,List!CK:CL,2,0),VLOOKUP(AA671,List!CK:CL,2,0),$AB$2))</f>
        <v/>
      </c>
      <c r="AC671" s="16"/>
      <c r="AD671" s="16"/>
      <c r="AE671" s="17"/>
      <c r="AF671" s="9" t="str">
        <f t="shared" si="135"/>
        <v/>
      </c>
      <c r="AG671" s="16"/>
      <c r="AH671" s="9" t="str">
        <f t="shared" si="136"/>
        <v/>
      </c>
      <c r="AI671" s="9" t="str">
        <f t="shared" si="137"/>
        <v/>
      </c>
      <c r="AJ671" s="7" t="str">
        <f>IF(E671="","",VLOOKUP(E671,Cover!AF:AG,2,0))</f>
        <v/>
      </c>
      <c r="AK671" s="32" t="str">
        <f t="shared" si="144"/>
        <v/>
      </c>
      <c r="AL671" s="178" t="str">
        <f t="shared" si="145"/>
        <v/>
      </c>
      <c r="AM671" s="178" t="str">
        <f t="shared" si="139"/>
        <v/>
      </c>
      <c r="AN671" s="178" t="str">
        <f t="shared" si="140"/>
        <v/>
      </c>
    </row>
    <row r="672" spans="1:40">
      <c r="A672" s="1" t="str">
        <f t="shared" si="138"/>
        <v/>
      </c>
      <c r="B672" s="63" t="str">
        <f>IF(E672="","",IF(E672=Trend!$D$5,COUNT($B$3:B671)+1))</f>
        <v/>
      </c>
      <c r="C672" s="63" t="str">
        <f>IF(E672="","",IF(AN672=Deviation!$E$2,COUNT($C$3:C671)+1))</f>
        <v/>
      </c>
      <c r="D672" s="7" t="str">
        <f>IF(E672&lt;&gt;"",SUBTOTAL(3,$E$4:E672),"")</f>
        <v/>
      </c>
      <c r="E672" s="16"/>
      <c r="F672" s="16"/>
      <c r="G672" s="16"/>
      <c r="H672" s="16"/>
      <c r="I672" s="16"/>
      <c r="J672" s="17"/>
      <c r="K672" s="20"/>
      <c r="L672" s="17"/>
      <c r="M672" s="16"/>
      <c r="N672" s="16"/>
      <c r="O672" s="7" t="str">
        <f t="shared" si="146"/>
        <v/>
      </c>
      <c r="P672" s="17"/>
      <c r="Q672" s="17"/>
      <c r="R672" s="8" t="str">
        <f t="shared" si="141"/>
        <v/>
      </c>
      <c r="S672" s="18">
        <v>0.1</v>
      </c>
      <c r="T672" s="8" t="str">
        <f t="shared" si="142"/>
        <v/>
      </c>
      <c r="U672" s="7" t="str">
        <f t="shared" si="143"/>
        <v/>
      </c>
      <c r="V672" s="19"/>
      <c r="W672" s="16"/>
      <c r="X672" s="16"/>
      <c r="Y672" s="16"/>
      <c r="Z672" s="7" t="str">
        <f t="shared" si="134"/>
        <v/>
      </c>
      <c r="AA672" s="20"/>
      <c r="AB672" s="7" t="str">
        <f>IF(AA672="","",DATEDIF(VLOOKUP(N672,List!CK:CL,2,0),VLOOKUP(AA672,List!CK:CL,2,0),$AB$2))</f>
        <v/>
      </c>
      <c r="AC672" s="16"/>
      <c r="AD672" s="16"/>
      <c r="AE672" s="17"/>
      <c r="AF672" s="9" t="str">
        <f t="shared" si="135"/>
        <v/>
      </c>
      <c r="AG672" s="16"/>
      <c r="AH672" s="9" t="str">
        <f t="shared" si="136"/>
        <v/>
      </c>
      <c r="AI672" s="9" t="str">
        <f t="shared" si="137"/>
        <v/>
      </c>
      <c r="AJ672" s="7" t="str">
        <f>IF(E672="","",VLOOKUP(E672,Cover!AF:AG,2,0))</f>
        <v/>
      </c>
      <c r="AK672" s="32" t="str">
        <f t="shared" si="144"/>
        <v/>
      </c>
      <c r="AL672" s="178" t="str">
        <f t="shared" si="145"/>
        <v/>
      </c>
      <c r="AM672" s="178" t="str">
        <f t="shared" si="139"/>
        <v/>
      </c>
      <c r="AN672" s="178" t="str">
        <f t="shared" si="140"/>
        <v/>
      </c>
    </row>
    <row r="673" spans="1:40">
      <c r="A673" s="1" t="str">
        <f t="shared" si="138"/>
        <v/>
      </c>
      <c r="B673" s="63" t="str">
        <f>IF(E673="","",IF(E673=Trend!$D$5,COUNT($B$3:B672)+1))</f>
        <v/>
      </c>
      <c r="C673" s="63" t="str">
        <f>IF(E673="","",IF(AN673=Deviation!$E$2,COUNT($C$3:C672)+1))</f>
        <v/>
      </c>
      <c r="D673" s="7" t="str">
        <f>IF(E673&lt;&gt;"",SUBTOTAL(3,$E$4:E673),"")</f>
        <v/>
      </c>
      <c r="E673" s="16"/>
      <c r="F673" s="16"/>
      <c r="G673" s="16"/>
      <c r="H673" s="16"/>
      <c r="I673" s="16"/>
      <c r="J673" s="17"/>
      <c r="K673" s="20"/>
      <c r="L673" s="17"/>
      <c r="M673" s="16"/>
      <c r="N673" s="16"/>
      <c r="O673" s="7" t="str">
        <f t="shared" si="146"/>
        <v/>
      </c>
      <c r="P673" s="17"/>
      <c r="Q673" s="17"/>
      <c r="R673" s="8" t="str">
        <f t="shared" si="141"/>
        <v/>
      </c>
      <c r="S673" s="18">
        <v>0.1</v>
      </c>
      <c r="T673" s="8" t="str">
        <f t="shared" si="142"/>
        <v/>
      </c>
      <c r="U673" s="7" t="str">
        <f t="shared" si="143"/>
        <v/>
      </c>
      <c r="V673" s="19"/>
      <c r="W673" s="16"/>
      <c r="X673" s="16"/>
      <c r="Y673" s="16"/>
      <c r="Z673" s="7" t="str">
        <f t="shared" si="134"/>
        <v/>
      </c>
      <c r="AA673" s="20"/>
      <c r="AB673" s="7" t="str">
        <f>IF(AA673="","",DATEDIF(VLOOKUP(N673,List!CK:CL,2,0),VLOOKUP(AA673,List!CK:CL,2,0),$AB$2))</f>
        <v/>
      </c>
      <c r="AC673" s="16"/>
      <c r="AD673" s="16"/>
      <c r="AE673" s="17"/>
      <c r="AF673" s="9" t="str">
        <f t="shared" si="135"/>
        <v/>
      </c>
      <c r="AG673" s="16"/>
      <c r="AH673" s="9" t="str">
        <f t="shared" si="136"/>
        <v/>
      </c>
      <c r="AI673" s="9" t="str">
        <f t="shared" si="137"/>
        <v/>
      </c>
      <c r="AJ673" s="7" t="str">
        <f>IF(E673="","",VLOOKUP(E673,Cover!AF:AG,2,0))</f>
        <v/>
      </c>
      <c r="AK673" s="32" t="str">
        <f t="shared" si="144"/>
        <v/>
      </c>
      <c r="AL673" s="178" t="str">
        <f t="shared" si="145"/>
        <v/>
      </c>
      <c r="AM673" s="178" t="str">
        <f t="shared" si="139"/>
        <v/>
      </c>
      <c r="AN673" s="178" t="str">
        <f t="shared" si="140"/>
        <v/>
      </c>
    </row>
    <row r="674" spans="1:40">
      <c r="A674" s="1" t="str">
        <f t="shared" si="138"/>
        <v/>
      </c>
      <c r="B674" s="63" t="str">
        <f>IF(E674="","",IF(E674=Trend!$D$5,COUNT($B$3:B673)+1))</f>
        <v/>
      </c>
      <c r="C674" s="63" t="str">
        <f>IF(E674="","",IF(AN674=Deviation!$E$2,COUNT($C$3:C673)+1))</f>
        <v/>
      </c>
      <c r="D674" s="7" t="str">
        <f>IF(E674&lt;&gt;"",SUBTOTAL(3,$E$4:E674),"")</f>
        <v/>
      </c>
      <c r="E674" s="16"/>
      <c r="F674" s="16"/>
      <c r="G674" s="16"/>
      <c r="H674" s="16"/>
      <c r="I674" s="16"/>
      <c r="J674" s="17"/>
      <c r="K674" s="20"/>
      <c r="L674" s="17"/>
      <c r="M674" s="16"/>
      <c r="N674" s="16"/>
      <c r="O674" s="7" t="str">
        <f t="shared" si="146"/>
        <v/>
      </c>
      <c r="P674" s="17"/>
      <c r="Q674" s="17"/>
      <c r="R674" s="8" t="str">
        <f t="shared" si="141"/>
        <v/>
      </c>
      <c r="S674" s="18">
        <v>0.1</v>
      </c>
      <c r="T674" s="8" t="str">
        <f t="shared" si="142"/>
        <v/>
      </c>
      <c r="U674" s="7" t="str">
        <f t="shared" si="143"/>
        <v/>
      </c>
      <c r="V674" s="19"/>
      <c r="W674" s="16"/>
      <c r="X674" s="16"/>
      <c r="Y674" s="16"/>
      <c r="Z674" s="7" t="str">
        <f t="shared" si="134"/>
        <v/>
      </c>
      <c r="AA674" s="20"/>
      <c r="AB674" s="7" t="str">
        <f>IF(AA674="","",DATEDIF(VLOOKUP(N674,List!CK:CL,2,0),VLOOKUP(AA674,List!CK:CL,2,0),$AB$2))</f>
        <v/>
      </c>
      <c r="AC674" s="16"/>
      <c r="AD674" s="16"/>
      <c r="AE674" s="17"/>
      <c r="AF674" s="9" t="str">
        <f t="shared" si="135"/>
        <v/>
      </c>
      <c r="AG674" s="16"/>
      <c r="AH674" s="9" t="str">
        <f t="shared" si="136"/>
        <v/>
      </c>
      <c r="AI674" s="9" t="str">
        <f t="shared" si="137"/>
        <v/>
      </c>
      <c r="AJ674" s="7" t="str">
        <f>IF(E674="","",VLOOKUP(E674,Cover!AF:AG,2,0))</f>
        <v/>
      </c>
      <c r="AK674" s="32" t="str">
        <f t="shared" si="144"/>
        <v/>
      </c>
      <c r="AL674" s="178" t="str">
        <f t="shared" si="145"/>
        <v/>
      </c>
      <c r="AM674" s="178" t="str">
        <f t="shared" si="139"/>
        <v/>
      </c>
      <c r="AN674" s="178" t="str">
        <f t="shared" si="140"/>
        <v/>
      </c>
    </row>
    <row r="675" spans="1:40">
      <c r="A675" s="1" t="str">
        <f t="shared" si="138"/>
        <v/>
      </c>
      <c r="B675" s="63" t="str">
        <f>IF(E675="","",IF(E675=Trend!$D$5,COUNT($B$3:B674)+1))</f>
        <v/>
      </c>
      <c r="C675" s="63" t="str">
        <f>IF(E675="","",IF(AN675=Deviation!$E$2,COUNT($C$3:C674)+1))</f>
        <v/>
      </c>
      <c r="D675" s="7" t="str">
        <f>IF(E675&lt;&gt;"",SUBTOTAL(3,$E$4:E675),"")</f>
        <v/>
      </c>
      <c r="E675" s="16"/>
      <c r="F675" s="16"/>
      <c r="G675" s="16"/>
      <c r="H675" s="16"/>
      <c r="I675" s="16"/>
      <c r="J675" s="17"/>
      <c r="K675" s="20"/>
      <c r="L675" s="17"/>
      <c r="M675" s="16"/>
      <c r="N675" s="16"/>
      <c r="O675" s="7" t="str">
        <f t="shared" si="146"/>
        <v/>
      </c>
      <c r="P675" s="17"/>
      <c r="Q675" s="17"/>
      <c r="R675" s="8" t="str">
        <f t="shared" si="141"/>
        <v/>
      </c>
      <c r="S675" s="18">
        <v>0.1</v>
      </c>
      <c r="T675" s="8" t="str">
        <f t="shared" si="142"/>
        <v/>
      </c>
      <c r="U675" s="7" t="str">
        <f t="shared" si="143"/>
        <v/>
      </c>
      <c r="V675" s="19"/>
      <c r="W675" s="16"/>
      <c r="X675" s="16"/>
      <c r="Y675" s="16"/>
      <c r="Z675" s="7" t="str">
        <f t="shared" si="134"/>
        <v/>
      </c>
      <c r="AA675" s="20"/>
      <c r="AB675" s="7" t="str">
        <f>IF(AA675="","",DATEDIF(VLOOKUP(N675,List!CK:CL,2,0),VLOOKUP(AA675,List!CK:CL,2,0),$AB$2))</f>
        <v/>
      </c>
      <c r="AC675" s="16"/>
      <c r="AD675" s="16"/>
      <c r="AE675" s="17"/>
      <c r="AF675" s="9" t="str">
        <f t="shared" si="135"/>
        <v/>
      </c>
      <c r="AG675" s="16"/>
      <c r="AH675" s="9" t="str">
        <f t="shared" si="136"/>
        <v/>
      </c>
      <c r="AI675" s="9" t="str">
        <f t="shared" si="137"/>
        <v/>
      </c>
      <c r="AJ675" s="7" t="str">
        <f>IF(E675="","",VLOOKUP(E675,Cover!AF:AG,2,0))</f>
        <v/>
      </c>
      <c r="AK675" s="32" t="str">
        <f t="shared" si="144"/>
        <v/>
      </c>
      <c r="AL675" s="178" t="str">
        <f t="shared" si="145"/>
        <v/>
      </c>
      <c r="AM675" s="178" t="str">
        <f t="shared" si="139"/>
        <v/>
      </c>
      <c r="AN675" s="178" t="str">
        <f t="shared" si="140"/>
        <v/>
      </c>
    </row>
    <row r="676" spans="1:40">
      <c r="A676" s="1" t="str">
        <f t="shared" si="138"/>
        <v/>
      </c>
      <c r="B676" s="63" t="str">
        <f>IF(E676="","",IF(E676=Trend!$D$5,COUNT($B$3:B675)+1))</f>
        <v/>
      </c>
      <c r="C676" s="63" t="str">
        <f>IF(E676="","",IF(AN676=Deviation!$E$2,COUNT($C$3:C675)+1))</f>
        <v/>
      </c>
      <c r="D676" s="7" t="str">
        <f>IF(E676&lt;&gt;"",SUBTOTAL(3,$E$4:E676),"")</f>
        <v/>
      </c>
      <c r="E676" s="16"/>
      <c r="F676" s="16"/>
      <c r="G676" s="16"/>
      <c r="H676" s="16"/>
      <c r="I676" s="16"/>
      <c r="J676" s="17"/>
      <c r="K676" s="20"/>
      <c r="L676" s="17"/>
      <c r="M676" s="16"/>
      <c r="N676" s="16"/>
      <c r="O676" s="7" t="str">
        <f t="shared" si="146"/>
        <v/>
      </c>
      <c r="P676" s="17"/>
      <c r="Q676" s="17"/>
      <c r="R676" s="8" t="str">
        <f t="shared" si="141"/>
        <v/>
      </c>
      <c r="S676" s="18">
        <v>0.1</v>
      </c>
      <c r="T676" s="8" t="str">
        <f t="shared" si="142"/>
        <v/>
      </c>
      <c r="U676" s="7" t="str">
        <f t="shared" si="143"/>
        <v/>
      </c>
      <c r="V676" s="19"/>
      <c r="W676" s="16"/>
      <c r="X676" s="16"/>
      <c r="Y676" s="16"/>
      <c r="Z676" s="7" t="str">
        <f t="shared" si="134"/>
        <v/>
      </c>
      <c r="AA676" s="20"/>
      <c r="AB676" s="7" t="str">
        <f>IF(AA676="","",DATEDIF(VLOOKUP(N676,List!CK:CL,2,0),VLOOKUP(AA676,List!CK:CL,2,0),$AB$2))</f>
        <v/>
      </c>
      <c r="AC676" s="16"/>
      <c r="AD676" s="16"/>
      <c r="AE676" s="17"/>
      <c r="AF676" s="9" t="str">
        <f t="shared" si="135"/>
        <v/>
      </c>
      <c r="AG676" s="16"/>
      <c r="AH676" s="9" t="str">
        <f t="shared" si="136"/>
        <v/>
      </c>
      <c r="AI676" s="9" t="str">
        <f t="shared" si="137"/>
        <v/>
      </c>
      <c r="AJ676" s="7" t="str">
        <f>IF(E676="","",VLOOKUP(E676,Cover!AF:AG,2,0))</f>
        <v/>
      </c>
      <c r="AK676" s="32" t="str">
        <f t="shared" si="144"/>
        <v/>
      </c>
      <c r="AL676" s="178" t="str">
        <f t="shared" si="145"/>
        <v/>
      </c>
      <c r="AM676" s="178" t="str">
        <f t="shared" si="139"/>
        <v/>
      </c>
      <c r="AN676" s="178" t="str">
        <f t="shared" si="140"/>
        <v/>
      </c>
    </row>
    <row r="677" spans="1:40">
      <c r="A677" s="1" t="str">
        <f t="shared" si="138"/>
        <v/>
      </c>
      <c r="B677" s="63" t="str">
        <f>IF(E677="","",IF(E677=Trend!$D$5,COUNT($B$3:B676)+1))</f>
        <v/>
      </c>
      <c r="C677" s="63" t="str">
        <f>IF(E677="","",IF(AN677=Deviation!$E$2,COUNT($C$3:C676)+1))</f>
        <v/>
      </c>
      <c r="D677" s="7" t="str">
        <f>IF(E677&lt;&gt;"",SUBTOTAL(3,$E$4:E677),"")</f>
        <v/>
      </c>
      <c r="E677" s="16"/>
      <c r="F677" s="16"/>
      <c r="G677" s="16"/>
      <c r="H677" s="16"/>
      <c r="I677" s="16"/>
      <c r="J677" s="17"/>
      <c r="K677" s="20"/>
      <c r="L677" s="17"/>
      <c r="M677" s="16"/>
      <c r="N677" s="16"/>
      <c r="O677" s="7" t="str">
        <f t="shared" si="146"/>
        <v/>
      </c>
      <c r="P677" s="17"/>
      <c r="Q677" s="17"/>
      <c r="R677" s="8" t="str">
        <f t="shared" si="141"/>
        <v/>
      </c>
      <c r="S677" s="18">
        <v>0.1</v>
      </c>
      <c r="T677" s="8" t="str">
        <f t="shared" si="142"/>
        <v/>
      </c>
      <c r="U677" s="7" t="str">
        <f t="shared" si="143"/>
        <v/>
      </c>
      <c r="V677" s="19"/>
      <c r="W677" s="16"/>
      <c r="X677" s="16"/>
      <c r="Y677" s="16"/>
      <c r="Z677" s="7" t="str">
        <f t="shared" si="134"/>
        <v/>
      </c>
      <c r="AA677" s="20"/>
      <c r="AB677" s="7" t="str">
        <f>IF(AA677="","",DATEDIF(VLOOKUP(N677,List!CK:CL,2,0),VLOOKUP(AA677,List!CK:CL,2,0),$AB$2))</f>
        <v/>
      </c>
      <c r="AC677" s="16"/>
      <c r="AD677" s="16"/>
      <c r="AE677" s="17"/>
      <c r="AF677" s="9" t="str">
        <f t="shared" si="135"/>
        <v/>
      </c>
      <c r="AG677" s="16"/>
      <c r="AH677" s="9" t="str">
        <f t="shared" si="136"/>
        <v/>
      </c>
      <c r="AI677" s="9" t="str">
        <f t="shared" si="137"/>
        <v/>
      </c>
      <c r="AJ677" s="7" t="str">
        <f>IF(E677="","",VLOOKUP(E677,Cover!AF:AG,2,0))</f>
        <v/>
      </c>
      <c r="AK677" s="32" t="str">
        <f t="shared" si="144"/>
        <v/>
      </c>
      <c r="AL677" s="178" t="str">
        <f t="shared" si="145"/>
        <v/>
      </c>
      <c r="AM677" s="178" t="str">
        <f t="shared" si="139"/>
        <v/>
      </c>
      <c r="AN677" s="178" t="str">
        <f t="shared" si="140"/>
        <v/>
      </c>
    </row>
    <row r="678" spans="1:40">
      <c r="A678" s="1" t="str">
        <f t="shared" si="138"/>
        <v/>
      </c>
      <c r="B678" s="63" t="str">
        <f>IF(E678="","",IF(E678=Trend!$D$5,COUNT($B$3:B677)+1))</f>
        <v/>
      </c>
      <c r="C678" s="63" t="str">
        <f>IF(E678="","",IF(AN678=Deviation!$E$2,COUNT($C$3:C677)+1))</f>
        <v/>
      </c>
      <c r="D678" s="7" t="str">
        <f>IF(E678&lt;&gt;"",SUBTOTAL(3,$E$4:E678),"")</f>
        <v/>
      </c>
      <c r="E678" s="16"/>
      <c r="F678" s="16"/>
      <c r="G678" s="16"/>
      <c r="H678" s="16"/>
      <c r="I678" s="16"/>
      <c r="J678" s="17"/>
      <c r="K678" s="20"/>
      <c r="L678" s="17"/>
      <c r="M678" s="16"/>
      <c r="N678" s="16"/>
      <c r="O678" s="7" t="str">
        <f t="shared" si="146"/>
        <v/>
      </c>
      <c r="P678" s="17"/>
      <c r="Q678" s="17"/>
      <c r="R678" s="8" t="str">
        <f t="shared" si="141"/>
        <v/>
      </c>
      <c r="S678" s="18">
        <v>0.1</v>
      </c>
      <c r="T678" s="8" t="str">
        <f t="shared" si="142"/>
        <v/>
      </c>
      <c r="U678" s="7" t="str">
        <f t="shared" si="143"/>
        <v/>
      </c>
      <c r="V678" s="19"/>
      <c r="W678" s="16"/>
      <c r="X678" s="16"/>
      <c r="Y678" s="16"/>
      <c r="Z678" s="7" t="str">
        <f t="shared" si="134"/>
        <v/>
      </c>
      <c r="AA678" s="20"/>
      <c r="AB678" s="7" t="str">
        <f>IF(AA678="","",DATEDIF(VLOOKUP(N678,List!CK:CL,2,0),VLOOKUP(AA678,List!CK:CL,2,0),$AB$2))</f>
        <v/>
      </c>
      <c r="AC678" s="16"/>
      <c r="AD678" s="16"/>
      <c r="AE678" s="17"/>
      <c r="AF678" s="9" t="str">
        <f t="shared" si="135"/>
        <v/>
      </c>
      <c r="AG678" s="16"/>
      <c r="AH678" s="9" t="str">
        <f t="shared" si="136"/>
        <v/>
      </c>
      <c r="AI678" s="9" t="str">
        <f t="shared" si="137"/>
        <v/>
      </c>
      <c r="AJ678" s="7" t="str">
        <f>IF(E678="","",VLOOKUP(E678,Cover!AF:AG,2,0))</f>
        <v/>
      </c>
      <c r="AK678" s="32" t="str">
        <f t="shared" si="144"/>
        <v/>
      </c>
      <c r="AL678" s="178" t="str">
        <f t="shared" si="145"/>
        <v/>
      </c>
      <c r="AM678" s="178" t="str">
        <f t="shared" si="139"/>
        <v/>
      </c>
      <c r="AN678" s="178" t="str">
        <f t="shared" si="140"/>
        <v/>
      </c>
    </row>
    <row r="679" spans="1:40">
      <c r="A679" s="1" t="str">
        <f t="shared" si="138"/>
        <v/>
      </c>
      <c r="B679" s="63" t="str">
        <f>IF(E679="","",IF(E679=Trend!$D$5,COUNT($B$3:B678)+1))</f>
        <v/>
      </c>
      <c r="C679" s="63" t="str">
        <f>IF(E679="","",IF(AN679=Deviation!$E$2,COUNT($C$3:C678)+1))</f>
        <v/>
      </c>
      <c r="D679" s="7" t="str">
        <f>IF(E679&lt;&gt;"",SUBTOTAL(3,$E$4:E679),"")</f>
        <v/>
      </c>
      <c r="E679" s="16"/>
      <c r="F679" s="16"/>
      <c r="G679" s="16"/>
      <c r="H679" s="16"/>
      <c r="I679" s="16"/>
      <c r="J679" s="17"/>
      <c r="K679" s="20"/>
      <c r="L679" s="17"/>
      <c r="M679" s="16"/>
      <c r="N679" s="16"/>
      <c r="O679" s="7" t="str">
        <f t="shared" si="146"/>
        <v/>
      </c>
      <c r="P679" s="17"/>
      <c r="Q679" s="17"/>
      <c r="R679" s="8" t="str">
        <f t="shared" si="141"/>
        <v/>
      </c>
      <c r="S679" s="18">
        <v>0.1</v>
      </c>
      <c r="T679" s="8" t="str">
        <f t="shared" si="142"/>
        <v/>
      </c>
      <c r="U679" s="7" t="str">
        <f t="shared" si="143"/>
        <v/>
      </c>
      <c r="V679" s="19"/>
      <c r="W679" s="16"/>
      <c r="X679" s="16"/>
      <c r="Y679" s="16"/>
      <c r="Z679" s="7" t="str">
        <f t="shared" si="134"/>
        <v/>
      </c>
      <c r="AA679" s="20"/>
      <c r="AB679" s="7" t="str">
        <f>IF(AA679="","",DATEDIF(VLOOKUP(N679,List!CK:CL,2,0),VLOOKUP(AA679,List!CK:CL,2,0),$AB$2))</f>
        <v/>
      </c>
      <c r="AC679" s="16"/>
      <c r="AD679" s="16"/>
      <c r="AE679" s="17"/>
      <c r="AF679" s="9" t="str">
        <f t="shared" si="135"/>
        <v/>
      </c>
      <c r="AG679" s="16"/>
      <c r="AH679" s="9" t="str">
        <f t="shared" si="136"/>
        <v/>
      </c>
      <c r="AI679" s="9" t="str">
        <f t="shared" si="137"/>
        <v/>
      </c>
      <c r="AJ679" s="7" t="str">
        <f>IF(E679="","",VLOOKUP(E679,Cover!AF:AG,2,0))</f>
        <v/>
      </c>
      <c r="AK679" s="32" t="str">
        <f t="shared" si="144"/>
        <v/>
      </c>
      <c r="AL679" s="178" t="str">
        <f t="shared" si="145"/>
        <v/>
      </c>
      <c r="AM679" s="178" t="str">
        <f t="shared" si="139"/>
        <v/>
      </c>
      <c r="AN679" s="178" t="str">
        <f t="shared" si="140"/>
        <v/>
      </c>
    </row>
    <row r="680" spans="1:40">
      <c r="A680" s="1" t="str">
        <f t="shared" si="138"/>
        <v/>
      </c>
      <c r="B680" s="63" t="str">
        <f>IF(E680="","",IF(E680=Trend!$D$5,COUNT($B$3:B679)+1))</f>
        <v/>
      </c>
      <c r="C680" s="63" t="str">
        <f>IF(E680="","",IF(AN680=Deviation!$E$2,COUNT($C$3:C679)+1))</f>
        <v/>
      </c>
      <c r="D680" s="7" t="str">
        <f>IF(E680&lt;&gt;"",SUBTOTAL(3,$E$4:E680),"")</f>
        <v/>
      </c>
      <c r="E680" s="16"/>
      <c r="F680" s="16"/>
      <c r="G680" s="16"/>
      <c r="H680" s="16"/>
      <c r="I680" s="16"/>
      <c r="J680" s="17"/>
      <c r="K680" s="20"/>
      <c r="L680" s="17"/>
      <c r="M680" s="16"/>
      <c r="N680" s="16"/>
      <c r="O680" s="7" t="str">
        <f t="shared" si="146"/>
        <v/>
      </c>
      <c r="P680" s="17"/>
      <c r="Q680" s="17"/>
      <c r="R680" s="8" t="str">
        <f t="shared" si="141"/>
        <v/>
      </c>
      <c r="S680" s="18">
        <v>0.1</v>
      </c>
      <c r="T680" s="8" t="str">
        <f t="shared" si="142"/>
        <v/>
      </c>
      <c r="U680" s="7" t="str">
        <f t="shared" si="143"/>
        <v/>
      </c>
      <c r="V680" s="19"/>
      <c r="W680" s="16"/>
      <c r="X680" s="16"/>
      <c r="Y680" s="16"/>
      <c r="Z680" s="7" t="str">
        <f t="shared" si="134"/>
        <v/>
      </c>
      <c r="AA680" s="20"/>
      <c r="AB680" s="7" t="str">
        <f>IF(AA680="","",DATEDIF(VLOOKUP(N680,List!CK:CL,2,0),VLOOKUP(AA680,List!CK:CL,2,0),$AB$2))</f>
        <v/>
      </c>
      <c r="AC680" s="16"/>
      <c r="AD680" s="16"/>
      <c r="AE680" s="17"/>
      <c r="AF680" s="9" t="str">
        <f t="shared" si="135"/>
        <v/>
      </c>
      <c r="AG680" s="16"/>
      <c r="AH680" s="9" t="str">
        <f t="shared" si="136"/>
        <v/>
      </c>
      <c r="AI680" s="9" t="str">
        <f t="shared" si="137"/>
        <v/>
      </c>
      <c r="AJ680" s="7" t="str">
        <f>IF(E680="","",VLOOKUP(E680,Cover!AF:AG,2,0))</f>
        <v/>
      </c>
      <c r="AK680" s="32" t="str">
        <f t="shared" si="144"/>
        <v/>
      </c>
      <c r="AL680" s="178" t="str">
        <f t="shared" si="145"/>
        <v/>
      </c>
      <c r="AM680" s="178" t="str">
        <f t="shared" si="139"/>
        <v/>
      </c>
      <c r="AN680" s="178" t="str">
        <f t="shared" si="140"/>
        <v/>
      </c>
    </row>
    <row r="681" spans="1:40">
      <c r="A681" s="1" t="str">
        <f t="shared" si="138"/>
        <v/>
      </c>
      <c r="B681" s="63" t="str">
        <f>IF(E681="","",IF(E681=Trend!$D$5,COUNT($B$3:B680)+1))</f>
        <v/>
      </c>
      <c r="C681" s="63" t="str">
        <f>IF(E681="","",IF(AN681=Deviation!$E$2,COUNT($C$3:C680)+1))</f>
        <v/>
      </c>
      <c r="D681" s="7" t="str">
        <f>IF(E681&lt;&gt;"",SUBTOTAL(3,$E$4:E681),"")</f>
        <v/>
      </c>
      <c r="E681" s="16"/>
      <c r="F681" s="16"/>
      <c r="G681" s="16"/>
      <c r="H681" s="16"/>
      <c r="I681" s="16"/>
      <c r="J681" s="17"/>
      <c r="K681" s="20"/>
      <c r="L681" s="17"/>
      <c r="M681" s="16"/>
      <c r="N681" s="16"/>
      <c r="O681" s="7" t="str">
        <f t="shared" si="146"/>
        <v/>
      </c>
      <c r="P681" s="17"/>
      <c r="Q681" s="17"/>
      <c r="R681" s="8" t="str">
        <f t="shared" si="141"/>
        <v/>
      </c>
      <c r="S681" s="18">
        <v>0.1</v>
      </c>
      <c r="T681" s="8" t="str">
        <f t="shared" si="142"/>
        <v/>
      </c>
      <c r="U681" s="7" t="str">
        <f t="shared" si="143"/>
        <v/>
      </c>
      <c r="V681" s="19"/>
      <c r="W681" s="16"/>
      <c r="X681" s="16"/>
      <c r="Y681" s="16"/>
      <c r="Z681" s="7" t="str">
        <f t="shared" si="134"/>
        <v/>
      </c>
      <c r="AA681" s="20"/>
      <c r="AB681" s="7" t="str">
        <f>IF(AA681="","",DATEDIF(VLOOKUP(N681,List!CK:CL,2,0),VLOOKUP(AA681,List!CK:CL,2,0),$AB$2))</f>
        <v/>
      </c>
      <c r="AC681" s="16"/>
      <c r="AD681" s="16"/>
      <c r="AE681" s="17"/>
      <c r="AF681" s="9" t="str">
        <f t="shared" si="135"/>
        <v/>
      </c>
      <c r="AG681" s="16"/>
      <c r="AH681" s="9" t="str">
        <f t="shared" si="136"/>
        <v/>
      </c>
      <c r="AI681" s="9" t="str">
        <f t="shared" si="137"/>
        <v/>
      </c>
      <c r="AJ681" s="7" t="str">
        <f>IF(E681="","",VLOOKUP(E681,Cover!AF:AG,2,0))</f>
        <v/>
      </c>
      <c r="AK681" s="32" t="str">
        <f t="shared" si="144"/>
        <v/>
      </c>
      <c r="AL681" s="178" t="str">
        <f t="shared" si="145"/>
        <v/>
      </c>
      <c r="AM681" s="178" t="str">
        <f t="shared" si="139"/>
        <v/>
      </c>
      <c r="AN681" s="178" t="str">
        <f t="shared" si="140"/>
        <v/>
      </c>
    </row>
    <row r="682" spans="1:40">
      <c r="A682" s="1" t="str">
        <f t="shared" si="138"/>
        <v/>
      </c>
      <c r="B682" s="63" t="str">
        <f>IF(E682="","",IF(E682=Trend!$D$5,COUNT($B$3:B681)+1))</f>
        <v/>
      </c>
      <c r="C682" s="63" t="str">
        <f>IF(E682="","",IF(AN682=Deviation!$E$2,COUNT($C$3:C681)+1))</f>
        <v/>
      </c>
      <c r="D682" s="7" t="str">
        <f>IF(E682&lt;&gt;"",SUBTOTAL(3,$E$4:E682),"")</f>
        <v/>
      </c>
      <c r="E682" s="16"/>
      <c r="F682" s="16"/>
      <c r="G682" s="16"/>
      <c r="H682" s="16"/>
      <c r="I682" s="16"/>
      <c r="J682" s="17"/>
      <c r="K682" s="20"/>
      <c r="L682" s="17"/>
      <c r="M682" s="16"/>
      <c r="N682" s="16"/>
      <c r="O682" s="7" t="str">
        <f t="shared" si="146"/>
        <v/>
      </c>
      <c r="P682" s="17"/>
      <c r="Q682" s="17"/>
      <c r="R682" s="8" t="str">
        <f t="shared" si="141"/>
        <v/>
      </c>
      <c r="S682" s="18">
        <v>0.1</v>
      </c>
      <c r="T682" s="8" t="str">
        <f t="shared" si="142"/>
        <v/>
      </c>
      <c r="U682" s="7" t="str">
        <f t="shared" si="143"/>
        <v/>
      </c>
      <c r="V682" s="19"/>
      <c r="W682" s="16"/>
      <c r="X682" s="16"/>
      <c r="Y682" s="16"/>
      <c r="Z682" s="7" t="str">
        <f t="shared" si="134"/>
        <v/>
      </c>
      <c r="AA682" s="20"/>
      <c r="AB682" s="7" t="str">
        <f>IF(AA682="","",DATEDIF(VLOOKUP(N682,List!CK:CL,2,0),VLOOKUP(AA682,List!CK:CL,2,0),$AB$2))</f>
        <v/>
      </c>
      <c r="AC682" s="16"/>
      <c r="AD682" s="16"/>
      <c r="AE682" s="17"/>
      <c r="AF682" s="9" t="str">
        <f t="shared" si="135"/>
        <v/>
      </c>
      <c r="AG682" s="16"/>
      <c r="AH682" s="9" t="str">
        <f t="shared" si="136"/>
        <v/>
      </c>
      <c r="AI682" s="9" t="str">
        <f t="shared" si="137"/>
        <v/>
      </c>
      <c r="AJ682" s="7" t="str">
        <f>IF(E682="","",VLOOKUP(E682,Cover!AF:AG,2,0))</f>
        <v/>
      </c>
      <c r="AK682" s="32" t="str">
        <f t="shared" si="144"/>
        <v/>
      </c>
      <c r="AL682" s="178" t="str">
        <f t="shared" si="145"/>
        <v/>
      </c>
      <c r="AM682" s="178" t="str">
        <f t="shared" si="139"/>
        <v/>
      </c>
      <c r="AN682" s="178" t="str">
        <f t="shared" si="140"/>
        <v/>
      </c>
    </row>
    <row r="683" spans="1:40">
      <c r="A683" s="1" t="str">
        <f t="shared" si="138"/>
        <v/>
      </c>
      <c r="B683" s="63" t="str">
        <f>IF(E683="","",IF(E683=Trend!$D$5,COUNT($B$3:B682)+1))</f>
        <v/>
      </c>
      <c r="C683" s="63" t="str">
        <f>IF(E683="","",IF(AN683=Deviation!$E$2,COUNT($C$3:C682)+1))</f>
        <v/>
      </c>
      <c r="D683" s="7" t="str">
        <f>IF(E683&lt;&gt;"",SUBTOTAL(3,$E$4:E683),"")</f>
        <v/>
      </c>
      <c r="E683" s="16"/>
      <c r="F683" s="16"/>
      <c r="G683" s="16"/>
      <c r="H683" s="16"/>
      <c r="I683" s="16"/>
      <c r="J683" s="17"/>
      <c r="K683" s="20"/>
      <c r="L683" s="17"/>
      <c r="M683" s="16"/>
      <c r="N683" s="16"/>
      <c r="O683" s="7" t="str">
        <f t="shared" si="146"/>
        <v/>
      </c>
      <c r="P683" s="17"/>
      <c r="Q683" s="17"/>
      <c r="R683" s="8" t="str">
        <f t="shared" si="141"/>
        <v/>
      </c>
      <c r="S683" s="18">
        <v>0.1</v>
      </c>
      <c r="T683" s="8" t="str">
        <f t="shared" si="142"/>
        <v/>
      </c>
      <c r="U683" s="7" t="str">
        <f t="shared" si="143"/>
        <v/>
      </c>
      <c r="V683" s="19"/>
      <c r="W683" s="16"/>
      <c r="X683" s="16"/>
      <c r="Y683" s="16"/>
      <c r="Z683" s="7" t="str">
        <f t="shared" si="134"/>
        <v/>
      </c>
      <c r="AA683" s="20"/>
      <c r="AB683" s="7" t="str">
        <f>IF(AA683="","",DATEDIF(VLOOKUP(N683,List!CK:CL,2,0),VLOOKUP(AA683,List!CK:CL,2,0),$AB$2))</f>
        <v/>
      </c>
      <c r="AC683" s="16"/>
      <c r="AD683" s="16"/>
      <c r="AE683" s="17"/>
      <c r="AF683" s="9" t="str">
        <f t="shared" si="135"/>
        <v/>
      </c>
      <c r="AG683" s="16"/>
      <c r="AH683" s="9" t="str">
        <f t="shared" si="136"/>
        <v/>
      </c>
      <c r="AI683" s="9" t="str">
        <f t="shared" si="137"/>
        <v/>
      </c>
      <c r="AJ683" s="7" t="str">
        <f>IF(E683="","",VLOOKUP(E683,Cover!AF:AG,2,0))</f>
        <v/>
      </c>
      <c r="AK683" s="32" t="str">
        <f t="shared" si="144"/>
        <v/>
      </c>
      <c r="AL683" s="178" t="str">
        <f t="shared" si="145"/>
        <v/>
      </c>
      <c r="AM683" s="178" t="str">
        <f t="shared" si="139"/>
        <v/>
      </c>
      <c r="AN683" s="178" t="str">
        <f t="shared" si="140"/>
        <v/>
      </c>
    </row>
    <row r="684" spans="1:40">
      <c r="A684" s="1" t="str">
        <f t="shared" si="138"/>
        <v/>
      </c>
      <c r="B684" s="63" t="str">
        <f>IF(E684="","",IF(E684=Trend!$D$5,COUNT($B$3:B683)+1))</f>
        <v/>
      </c>
      <c r="C684" s="63" t="str">
        <f>IF(E684="","",IF(AN684=Deviation!$E$2,COUNT($C$3:C683)+1))</f>
        <v/>
      </c>
      <c r="D684" s="7" t="str">
        <f>IF(E684&lt;&gt;"",SUBTOTAL(3,$E$4:E684),"")</f>
        <v/>
      </c>
      <c r="E684" s="16"/>
      <c r="F684" s="16"/>
      <c r="G684" s="16"/>
      <c r="H684" s="16"/>
      <c r="I684" s="16"/>
      <c r="J684" s="17"/>
      <c r="K684" s="20"/>
      <c r="L684" s="17"/>
      <c r="M684" s="16"/>
      <c r="N684" s="16"/>
      <c r="O684" s="7" t="str">
        <f t="shared" si="146"/>
        <v/>
      </c>
      <c r="P684" s="17"/>
      <c r="Q684" s="17"/>
      <c r="R684" s="8" t="str">
        <f t="shared" si="141"/>
        <v/>
      </c>
      <c r="S684" s="18">
        <v>0.1</v>
      </c>
      <c r="T684" s="8" t="str">
        <f t="shared" si="142"/>
        <v/>
      </c>
      <c r="U684" s="7" t="str">
        <f t="shared" si="143"/>
        <v/>
      </c>
      <c r="V684" s="19"/>
      <c r="W684" s="16"/>
      <c r="X684" s="16"/>
      <c r="Y684" s="16"/>
      <c r="Z684" s="7" t="str">
        <f t="shared" si="134"/>
        <v/>
      </c>
      <c r="AA684" s="20"/>
      <c r="AB684" s="7" t="str">
        <f>IF(AA684="","",DATEDIF(VLOOKUP(N684,List!CK:CL,2,0),VLOOKUP(AA684,List!CK:CL,2,0),$AB$2))</f>
        <v/>
      </c>
      <c r="AC684" s="16"/>
      <c r="AD684" s="16"/>
      <c r="AE684" s="17"/>
      <c r="AF684" s="9" t="str">
        <f t="shared" si="135"/>
        <v/>
      </c>
      <c r="AG684" s="16"/>
      <c r="AH684" s="9" t="str">
        <f t="shared" si="136"/>
        <v/>
      </c>
      <c r="AI684" s="9" t="str">
        <f t="shared" si="137"/>
        <v/>
      </c>
      <c r="AJ684" s="7" t="str">
        <f>IF(E684="","",VLOOKUP(E684,Cover!AF:AG,2,0))</f>
        <v/>
      </c>
      <c r="AK684" s="32" t="str">
        <f t="shared" si="144"/>
        <v/>
      </c>
      <c r="AL684" s="178" t="str">
        <f t="shared" si="145"/>
        <v/>
      </c>
      <c r="AM684" s="178" t="str">
        <f t="shared" si="139"/>
        <v/>
      </c>
      <c r="AN684" s="178" t="str">
        <f t="shared" si="140"/>
        <v/>
      </c>
    </row>
    <row r="685" spans="1:40">
      <c r="A685" s="1" t="str">
        <f t="shared" si="138"/>
        <v/>
      </c>
      <c r="B685" s="63" t="str">
        <f>IF(E685="","",IF(E685=Trend!$D$5,COUNT($B$3:B684)+1))</f>
        <v/>
      </c>
      <c r="C685" s="63" t="str">
        <f>IF(E685="","",IF(AN685=Deviation!$E$2,COUNT($C$3:C684)+1))</f>
        <v/>
      </c>
      <c r="D685" s="7" t="str">
        <f>IF(E685&lt;&gt;"",SUBTOTAL(3,$E$4:E685),"")</f>
        <v/>
      </c>
      <c r="E685" s="16"/>
      <c r="F685" s="16"/>
      <c r="G685" s="16"/>
      <c r="H685" s="16"/>
      <c r="I685" s="16"/>
      <c r="J685" s="17"/>
      <c r="K685" s="20"/>
      <c r="L685" s="17"/>
      <c r="M685" s="16"/>
      <c r="N685" s="16"/>
      <c r="O685" s="7" t="str">
        <f t="shared" si="146"/>
        <v/>
      </c>
      <c r="P685" s="17"/>
      <c r="Q685" s="17"/>
      <c r="R685" s="8" t="str">
        <f t="shared" si="141"/>
        <v/>
      </c>
      <c r="S685" s="18">
        <v>0.1</v>
      </c>
      <c r="T685" s="8" t="str">
        <f t="shared" si="142"/>
        <v/>
      </c>
      <c r="U685" s="7" t="str">
        <f t="shared" si="143"/>
        <v/>
      </c>
      <c r="V685" s="19"/>
      <c r="W685" s="16"/>
      <c r="X685" s="16"/>
      <c r="Y685" s="16"/>
      <c r="Z685" s="7" t="str">
        <f t="shared" si="134"/>
        <v/>
      </c>
      <c r="AA685" s="20"/>
      <c r="AB685" s="7" t="str">
        <f>IF(AA685="","",DATEDIF(VLOOKUP(N685,List!CK:CL,2,0),VLOOKUP(AA685,List!CK:CL,2,0),$AB$2))</f>
        <v/>
      </c>
      <c r="AC685" s="16"/>
      <c r="AD685" s="16"/>
      <c r="AE685" s="17"/>
      <c r="AF685" s="9" t="str">
        <f t="shared" si="135"/>
        <v/>
      </c>
      <c r="AG685" s="16"/>
      <c r="AH685" s="9" t="str">
        <f t="shared" si="136"/>
        <v/>
      </c>
      <c r="AI685" s="9" t="str">
        <f t="shared" si="137"/>
        <v/>
      </c>
      <c r="AJ685" s="7" t="str">
        <f>IF(E685="","",VLOOKUP(E685,Cover!AF:AG,2,0))</f>
        <v/>
      </c>
      <c r="AK685" s="32" t="str">
        <f t="shared" si="144"/>
        <v/>
      </c>
      <c r="AL685" s="178" t="str">
        <f t="shared" si="145"/>
        <v/>
      </c>
      <c r="AM685" s="178" t="str">
        <f t="shared" si="139"/>
        <v/>
      </c>
      <c r="AN685" s="178" t="str">
        <f t="shared" si="140"/>
        <v/>
      </c>
    </row>
    <row r="686" spans="1:40">
      <c r="A686" s="1" t="str">
        <f t="shared" si="138"/>
        <v/>
      </c>
      <c r="B686" s="63" t="str">
        <f>IF(E686="","",IF(E686=Trend!$D$5,COUNT($B$3:B685)+1))</f>
        <v/>
      </c>
      <c r="C686" s="63" t="str">
        <f>IF(E686="","",IF(AN686=Deviation!$E$2,COUNT($C$3:C685)+1))</f>
        <v/>
      </c>
      <c r="D686" s="7" t="str">
        <f>IF(E686&lt;&gt;"",SUBTOTAL(3,$E$4:E686),"")</f>
        <v/>
      </c>
      <c r="E686" s="16"/>
      <c r="F686" s="16"/>
      <c r="G686" s="16"/>
      <c r="H686" s="16"/>
      <c r="I686" s="16"/>
      <c r="J686" s="17"/>
      <c r="K686" s="20"/>
      <c r="L686" s="17"/>
      <c r="M686" s="16"/>
      <c r="N686" s="16"/>
      <c r="O686" s="7" t="str">
        <f t="shared" si="146"/>
        <v/>
      </c>
      <c r="P686" s="17"/>
      <c r="Q686" s="17"/>
      <c r="R686" s="8" t="str">
        <f t="shared" si="141"/>
        <v/>
      </c>
      <c r="S686" s="18">
        <v>0.1</v>
      </c>
      <c r="T686" s="8" t="str">
        <f t="shared" si="142"/>
        <v/>
      </c>
      <c r="U686" s="7" t="str">
        <f t="shared" si="143"/>
        <v/>
      </c>
      <c r="V686" s="19"/>
      <c r="W686" s="16"/>
      <c r="X686" s="16"/>
      <c r="Y686" s="16"/>
      <c r="Z686" s="7" t="str">
        <f t="shared" si="134"/>
        <v/>
      </c>
      <c r="AA686" s="20"/>
      <c r="AB686" s="7" t="str">
        <f>IF(AA686="","",DATEDIF(VLOOKUP(N686,List!CK:CL,2,0),VLOOKUP(AA686,List!CK:CL,2,0),$AB$2))</f>
        <v/>
      </c>
      <c r="AC686" s="16"/>
      <c r="AD686" s="16"/>
      <c r="AE686" s="17"/>
      <c r="AF686" s="9" t="str">
        <f t="shared" si="135"/>
        <v/>
      </c>
      <c r="AG686" s="16"/>
      <c r="AH686" s="9" t="str">
        <f t="shared" si="136"/>
        <v/>
      </c>
      <c r="AI686" s="9" t="str">
        <f t="shared" si="137"/>
        <v/>
      </c>
      <c r="AJ686" s="7" t="str">
        <f>IF(E686="","",VLOOKUP(E686,Cover!AF:AG,2,0))</f>
        <v/>
      </c>
      <c r="AK686" s="32" t="str">
        <f t="shared" si="144"/>
        <v/>
      </c>
      <c r="AL686" s="178" t="str">
        <f t="shared" si="145"/>
        <v/>
      </c>
      <c r="AM686" s="178" t="str">
        <f t="shared" si="139"/>
        <v/>
      </c>
      <c r="AN686" s="178" t="str">
        <f t="shared" si="140"/>
        <v/>
      </c>
    </row>
    <row r="687" spans="1:40">
      <c r="A687" s="1" t="str">
        <f t="shared" si="138"/>
        <v/>
      </c>
      <c r="B687" s="63" t="str">
        <f>IF(E687="","",IF(E687=Trend!$D$5,COUNT($B$3:B686)+1))</f>
        <v/>
      </c>
      <c r="C687" s="63" t="str">
        <f>IF(E687="","",IF(AN687=Deviation!$E$2,COUNT($C$3:C686)+1))</f>
        <v/>
      </c>
      <c r="D687" s="7" t="str">
        <f>IF(E687&lt;&gt;"",SUBTOTAL(3,$E$4:E687),"")</f>
        <v/>
      </c>
      <c r="E687" s="16"/>
      <c r="F687" s="16"/>
      <c r="G687" s="16"/>
      <c r="H687" s="16"/>
      <c r="I687" s="16"/>
      <c r="J687" s="17"/>
      <c r="K687" s="20"/>
      <c r="L687" s="17"/>
      <c r="M687" s="16"/>
      <c r="N687" s="16"/>
      <c r="O687" s="7" t="str">
        <f t="shared" si="146"/>
        <v/>
      </c>
      <c r="P687" s="17"/>
      <c r="Q687" s="17"/>
      <c r="R687" s="8" t="str">
        <f t="shared" si="141"/>
        <v/>
      </c>
      <c r="S687" s="18">
        <v>0.1</v>
      </c>
      <c r="T687" s="8" t="str">
        <f t="shared" si="142"/>
        <v/>
      </c>
      <c r="U687" s="7" t="str">
        <f t="shared" si="143"/>
        <v/>
      </c>
      <c r="V687" s="19"/>
      <c r="W687" s="16"/>
      <c r="X687" s="16"/>
      <c r="Y687" s="16"/>
      <c r="Z687" s="7" t="str">
        <f t="shared" si="134"/>
        <v/>
      </c>
      <c r="AA687" s="20"/>
      <c r="AB687" s="7" t="str">
        <f>IF(AA687="","",DATEDIF(VLOOKUP(N687,List!CK:CL,2,0),VLOOKUP(AA687,List!CK:CL,2,0),$AB$2))</f>
        <v/>
      </c>
      <c r="AC687" s="16"/>
      <c r="AD687" s="16"/>
      <c r="AE687" s="17"/>
      <c r="AF687" s="9" t="str">
        <f t="shared" si="135"/>
        <v/>
      </c>
      <c r="AG687" s="16"/>
      <c r="AH687" s="9" t="str">
        <f t="shared" si="136"/>
        <v/>
      </c>
      <c r="AI687" s="9" t="str">
        <f t="shared" si="137"/>
        <v/>
      </c>
      <c r="AJ687" s="7" t="str">
        <f>IF(E687="","",VLOOKUP(E687,Cover!AF:AG,2,0))</f>
        <v/>
      </c>
      <c r="AK687" s="32" t="str">
        <f t="shared" si="144"/>
        <v/>
      </c>
      <c r="AL687" s="178" t="str">
        <f t="shared" si="145"/>
        <v/>
      </c>
      <c r="AM687" s="178" t="str">
        <f t="shared" si="139"/>
        <v/>
      </c>
      <c r="AN687" s="178" t="str">
        <f t="shared" si="140"/>
        <v/>
      </c>
    </row>
    <row r="688" spans="1:40">
      <c r="A688" s="1" t="str">
        <f t="shared" si="138"/>
        <v/>
      </c>
      <c r="B688" s="63" t="str">
        <f>IF(E688="","",IF(E688=Trend!$D$5,COUNT($B$3:B687)+1))</f>
        <v/>
      </c>
      <c r="C688" s="63" t="str">
        <f>IF(E688="","",IF(AN688=Deviation!$E$2,COUNT($C$3:C687)+1))</f>
        <v/>
      </c>
      <c r="D688" s="7" t="str">
        <f>IF(E688&lt;&gt;"",SUBTOTAL(3,$E$4:E688),"")</f>
        <v/>
      </c>
      <c r="E688" s="16"/>
      <c r="F688" s="16"/>
      <c r="G688" s="16"/>
      <c r="H688" s="16"/>
      <c r="I688" s="16"/>
      <c r="J688" s="17"/>
      <c r="K688" s="20"/>
      <c r="L688" s="17"/>
      <c r="M688" s="16"/>
      <c r="N688" s="16"/>
      <c r="O688" s="7" t="str">
        <f t="shared" si="146"/>
        <v/>
      </c>
      <c r="P688" s="17"/>
      <c r="Q688" s="17"/>
      <c r="R688" s="8" t="str">
        <f t="shared" si="141"/>
        <v/>
      </c>
      <c r="S688" s="18">
        <v>0.1</v>
      </c>
      <c r="T688" s="8" t="str">
        <f t="shared" si="142"/>
        <v/>
      </c>
      <c r="U688" s="7" t="str">
        <f t="shared" si="143"/>
        <v/>
      </c>
      <c r="V688" s="19"/>
      <c r="W688" s="16"/>
      <c r="X688" s="16"/>
      <c r="Y688" s="16"/>
      <c r="Z688" s="7" t="str">
        <f t="shared" si="134"/>
        <v/>
      </c>
      <c r="AA688" s="20"/>
      <c r="AB688" s="7" t="str">
        <f>IF(AA688="","",DATEDIF(VLOOKUP(N688,List!CK:CL,2,0),VLOOKUP(AA688,List!CK:CL,2,0),$AB$2))</f>
        <v/>
      </c>
      <c r="AC688" s="16"/>
      <c r="AD688" s="16"/>
      <c r="AE688" s="17"/>
      <c r="AF688" s="9" t="str">
        <f t="shared" si="135"/>
        <v/>
      </c>
      <c r="AG688" s="16"/>
      <c r="AH688" s="9" t="str">
        <f t="shared" si="136"/>
        <v/>
      </c>
      <c r="AI688" s="9" t="str">
        <f t="shared" si="137"/>
        <v/>
      </c>
      <c r="AJ688" s="7" t="str">
        <f>IF(E688="","",VLOOKUP(E688,Cover!AF:AG,2,0))</f>
        <v/>
      </c>
      <c r="AK688" s="32" t="str">
        <f t="shared" si="144"/>
        <v/>
      </c>
      <c r="AL688" s="178" t="str">
        <f t="shared" si="145"/>
        <v/>
      </c>
      <c r="AM688" s="178" t="str">
        <f t="shared" si="139"/>
        <v/>
      </c>
      <c r="AN688" s="178" t="str">
        <f t="shared" si="140"/>
        <v/>
      </c>
    </row>
    <row r="689" spans="1:40">
      <c r="A689" s="1" t="str">
        <f t="shared" si="138"/>
        <v/>
      </c>
      <c r="B689" s="63" t="str">
        <f>IF(E689="","",IF(E689=Trend!$D$5,COUNT($B$3:B688)+1))</f>
        <v/>
      </c>
      <c r="C689" s="63" t="str">
        <f>IF(E689="","",IF(AN689=Deviation!$E$2,COUNT($C$3:C688)+1))</f>
        <v/>
      </c>
      <c r="D689" s="7" t="str">
        <f>IF(E689&lt;&gt;"",SUBTOTAL(3,$E$4:E689),"")</f>
        <v/>
      </c>
      <c r="E689" s="16"/>
      <c r="F689" s="16"/>
      <c r="G689" s="16"/>
      <c r="H689" s="16"/>
      <c r="I689" s="16"/>
      <c r="J689" s="17"/>
      <c r="K689" s="20"/>
      <c r="L689" s="17"/>
      <c r="M689" s="16"/>
      <c r="N689" s="16"/>
      <c r="O689" s="7" t="str">
        <f t="shared" si="146"/>
        <v/>
      </c>
      <c r="P689" s="17"/>
      <c r="Q689" s="17"/>
      <c r="R689" s="8" t="str">
        <f t="shared" si="141"/>
        <v/>
      </c>
      <c r="S689" s="18">
        <v>0.1</v>
      </c>
      <c r="T689" s="8" t="str">
        <f t="shared" si="142"/>
        <v/>
      </c>
      <c r="U689" s="7" t="str">
        <f t="shared" si="143"/>
        <v/>
      </c>
      <c r="V689" s="19"/>
      <c r="W689" s="16"/>
      <c r="X689" s="16"/>
      <c r="Y689" s="16"/>
      <c r="Z689" s="7" t="str">
        <f t="shared" si="134"/>
        <v/>
      </c>
      <c r="AA689" s="20"/>
      <c r="AB689" s="7" t="str">
        <f>IF(AA689="","",DATEDIF(VLOOKUP(N689,List!CK:CL,2,0),VLOOKUP(AA689,List!CK:CL,2,0),$AB$2))</f>
        <v/>
      </c>
      <c r="AC689" s="16"/>
      <c r="AD689" s="16"/>
      <c r="AE689" s="17"/>
      <c r="AF689" s="9" t="str">
        <f t="shared" si="135"/>
        <v/>
      </c>
      <c r="AG689" s="16"/>
      <c r="AH689" s="9" t="str">
        <f t="shared" si="136"/>
        <v/>
      </c>
      <c r="AI689" s="9" t="str">
        <f t="shared" si="137"/>
        <v/>
      </c>
      <c r="AJ689" s="7" t="str">
        <f>IF(E689="","",VLOOKUP(E689,Cover!AF:AG,2,0))</f>
        <v/>
      </c>
      <c r="AK689" s="32" t="str">
        <f t="shared" si="144"/>
        <v/>
      </c>
      <c r="AL689" s="178" t="str">
        <f t="shared" si="145"/>
        <v/>
      </c>
      <c r="AM689" s="178" t="str">
        <f t="shared" si="139"/>
        <v/>
      </c>
      <c r="AN689" s="178" t="str">
        <f t="shared" si="140"/>
        <v/>
      </c>
    </row>
    <row r="690" spans="1:40">
      <c r="A690" s="1" t="str">
        <f t="shared" si="138"/>
        <v/>
      </c>
      <c r="B690" s="63" t="str">
        <f>IF(E690="","",IF(E690=Trend!$D$5,COUNT($B$3:B689)+1))</f>
        <v/>
      </c>
      <c r="C690" s="63" t="str">
        <f>IF(E690="","",IF(AN690=Deviation!$E$2,COUNT($C$3:C689)+1))</f>
        <v/>
      </c>
      <c r="D690" s="7" t="str">
        <f>IF(E690&lt;&gt;"",SUBTOTAL(3,$E$4:E690),"")</f>
        <v/>
      </c>
      <c r="E690" s="16"/>
      <c r="F690" s="16"/>
      <c r="G690" s="16"/>
      <c r="H690" s="16"/>
      <c r="I690" s="16"/>
      <c r="J690" s="17"/>
      <c r="K690" s="20"/>
      <c r="L690" s="17"/>
      <c r="M690" s="16"/>
      <c r="N690" s="16"/>
      <c r="O690" s="7" t="str">
        <f t="shared" si="146"/>
        <v/>
      </c>
      <c r="P690" s="17"/>
      <c r="Q690" s="17"/>
      <c r="R690" s="8" t="str">
        <f t="shared" si="141"/>
        <v/>
      </c>
      <c r="S690" s="18">
        <v>0.1</v>
      </c>
      <c r="T690" s="8" t="str">
        <f t="shared" si="142"/>
        <v/>
      </c>
      <c r="U690" s="7" t="str">
        <f t="shared" si="143"/>
        <v/>
      </c>
      <c r="V690" s="19"/>
      <c r="W690" s="16"/>
      <c r="X690" s="16"/>
      <c r="Y690" s="16"/>
      <c r="Z690" s="7" t="str">
        <f t="shared" si="134"/>
        <v/>
      </c>
      <c r="AA690" s="20"/>
      <c r="AB690" s="7" t="str">
        <f>IF(AA690="","",DATEDIF(VLOOKUP(N690,List!CK:CL,2,0),VLOOKUP(AA690,List!CK:CL,2,0),$AB$2))</f>
        <v/>
      </c>
      <c r="AC690" s="16"/>
      <c r="AD690" s="16"/>
      <c r="AE690" s="17"/>
      <c r="AF690" s="9" t="str">
        <f t="shared" si="135"/>
        <v/>
      </c>
      <c r="AG690" s="16"/>
      <c r="AH690" s="9" t="str">
        <f t="shared" si="136"/>
        <v/>
      </c>
      <c r="AI690" s="9" t="str">
        <f t="shared" si="137"/>
        <v/>
      </c>
      <c r="AJ690" s="7" t="str">
        <f>IF(E690="","",VLOOKUP(E690,Cover!AF:AG,2,0))</f>
        <v/>
      </c>
      <c r="AK690" s="32" t="str">
        <f t="shared" si="144"/>
        <v/>
      </c>
      <c r="AL690" s="178" t="str">
        <f t="shared" si="145"/>
        <v/>
      </c>
      <c r="AM690" s="178" t="str">
        <f t="shared" si="139"/>
        <v/>
      </c>
      <c r="AN690" s="178" t="str">
        <f t="shared" si="140"/>
        <v/>
      </c>
    </row>
    <row r="691" spans="1:40">
      <c r="A691" s="1" t="str">
        <f t="shared" si="138"/>
        <v/>
      </c>
      <c r="B691" s="63" t="str">
        <f>IF(E691="","",IF(E691=Trend!$D$5,COUNT($B$3:B690)+1))</f>
        <v/>
      </c>
      <c r="C691" s="63" t="str">
        <f>IF(E691="","",IF(AN691=Deviation!$E$2,COUNT($C$3:C690)+1))</f>
        <v/>
      </c>
      <c r="D691" s="7" t="str">
        <f>IF(E691&lt;&gt;"",SUBTOTAL(3,$E$4:E691),"")</f>
        <v/>
      </c>
      <c r="E691" s="16"/>
      <c r="F691" s="16"/>
      <c r="G691" s="16"/>
      <c r="H691" s="16"/>
      <c r="I691" s="16"/>
      <c r="J691" s="17"/>
      <c r="K691" s="20"/>
      <c r="L691" s="17"/>
      <c r="M691" s="16"/>
      <c r="N691" s="16"/>
      <c r="O691" s="7" t="str">
        <f t="shared" si="146"/>
        <v/>
      </c>
      <c r="P691" s="17"/>
      <c r="Q691" s="17"/>
      <c r="R691" s="8" t="str">
        <f t="shared" si="141"/>
        <v/>
      </c>
      <c r="S691" s="18">
        <v>0.1</v>
      </c>
      <c r="T691" s="8" t="str">
        <f t="shared" si="142"/>
        <v/>
      </c>
      <c r="U691" s="7" t="str">
        <f t="shared" si="143"/>
        <v/>
      </c>
      <c r="V691" s="19"/>
      <c r="W691" s="16"/>
      <c r="X691" s="16"/>
      <c r="Y691" s="16"/>
      <c r="Z691" s="7" t="str">
        <f t="shared" si="134"/>
        <v/>
      </c>
      <c r="AA691" s="20"/>
      <c r="AB691" s="7" t="str">
        <f>IF(AA691="","",DATEDIF(VLOOKUP(N691,List!CK:CL,2,0),VLOOKUP(AA691,List!CK:CL,2,0),$AB$2))</f>
        <v/>
      </c>
      <c r="AC691" s="16"/>
      <c r="AD691" s="16"/>
      <c r="AE691" s="17"/>
      <c r="AF691" s="9" t="str">
        <f t="shared" si="135"/>
        <v/>
      </c>
      <c r="AG691" s="16"/>
      <c r="AH691" s="9" t="str">
        <f t="shared" si="136"/>
        <v/>
      </c>
      <c r="AI691" s="9" t="str">
        <f t="shared" si="137"/>
        <v/>
      </c>
      <c r="AJ691" s="7" t="str">
        <f>IF(E691="","",VLOOKUP(E691,Cover!AF:AG,2,0))</f>
        <v/>
      </c>
      <c r="AK691" s="32" t="str">
        <f t="shared" si="144"/>
        <v/>
      </c>
      <c r="AL691" s="178" t="str">
        <f t="shared" si="145"/>
        <v/>
      </c>
      <c r="AM691" s="178" t="str">
        <f t="shared" si="139"/>
        <v/>
      </c>
      <c r="AN691" s="178" t="str">
        <f t="shared" si="140"/>
        <v/>
      </c>
    </row>
    <row r="692" spans="1:40">
      <c r="A692" s="1" t="str">
        <f t="shared" si="138"/>
        <v/>
      </c>
      <c r="B692" s="63" t="str">
        <f>IF(E692="","",IF(E692=Trend!$D$5,COUNT($B$3:B691)+1))</f>
        <v/>
      </c>
      <c r="C692" s="63" t="str">
        <f>IF(E692="","",IF(AN692=Deviation!$E$2,COUNT($C$3:C691)+1))</f>
        <v/>
      </c>
      <c r="D692" s="7" t="str">
        <f>IF(E692&lt;&gt;"",SUBTOTAL(3,$E$4:E692),"")</f>
        <v/>
      </c>
      <c r="E692" s="16"/>
      <c r="F692" s="16"/>
      <c r="G692" s="16"/>
      <c r="H692" s="16"/>
      <c r="I692" s="16"/>
      <c r="J692" s="17"/>
      <c r="K692" s="20"/>
      <c r="L692" s="17"/>
      <c r="M692" s="16"/>
      <c r="N692" s="16"/>
      <c r="O692" s="7" t="str">
        <f t="shared" si="146"/>
        <v/>
      </c>
      <c r="P692" s="17"/>
      <c r="Q692" s="17"/>
      <c r="R692" s="8" t="str">
        <f t="shared" si="141"/>
        <v/>
      </c>
      <c r="S692" s="18">
        <v>0.1</v>
      </c>
      <c r="T692" s="8" t="str">
        <f t="shared" si="142"/>
        <v/>
      </c>
      <c r="U692" s="7" t="str">
        <f t="shared" si="143"/>
        <v/>
      </c>
      <c r="V692" s="19"/>
      <c r="W692" s="16"/>
      <c r="X692" s="16"/>
      <c r="Y692" s="16"/>
      <c r="Z692" s="7" t="str">
        <f t="shared" ref="Z692:Z755" si="147">IF(Q692="","","تسویه شد")</f>
        <v/>
      </c>
      <c r="AA692" s="20"/>
      <c r="AB692" s="7" t="str">
        <f>IF(AA692="","",DATEDIF(VLOOKUP(N692,List!CK:CL,2,0),VLOOKUP(AA692,List!CK:CL,2,0),$AB$2))</f>
        <v/>
      </c>
      <c r="AC692" s="16"/>
      <c r="AD692" s="16"/>
      <c r="AE692" s="17"/>
      <c r="AF692" s="9" t="str">
        <f t="shared" ref="AF692:AF755" si="148">IF(AE692="","",IF(AE692&gt;=L692,"100",(AE692/L692)*100))</f>
        <v/>
      </c>
      <c r="AG692" s="16"/>
      <c r="AH692" s="9" t="str">
        <f t="shared" ref="AH692:AH755" si="149">IF(E692="","",IF(AB692&lt;=AJ692,100,(AJ692/AB692)*100))</f>
        <v/>
      </c>
      <c r="AI692" s="9" t="str">
        <f t="shared" ref="AI692:AI755" si="150">IF(E692="","",AVERAGE(AF692:AH692))</f>
        <v/>
      </c>
      <c r="AJ692" s="7" t="str">
        <f>IF(E692="","",VLOOKUP(E692,Cover!AF:AG,2,0))</f>
        <v/>
      </c>
      <c r="AK692" s="32" t="str">
        <f t="shared" si="144"/>
        <v/>
      </c>
      <c r="AL692" s="178" t="str">
        <f t="shared" si="145"/>
        <v/>
      </c>
      <c r="AM692" s="178" t="str">
        <f t="shared" si="139"/>
        <v/>
      </c>
      <c r="AN692" s="178" t="str">
        <f t="shared" si="140"/>
        <v/>
      </c>
    </row>
    <row r="693" spans="1:40">
      <c r="A693" s="1" t="str">
        <f t="shared" si="138"/>
        <v/>
      </c>
      <c r="B693" s="63" t="str">
        <f>IF(E693="","",IF(E693=Trend!$D$5,COUNT($B$3:B692)+1))</f>
        <v/>
      </c>
      <c r="C693" s="63" t="str">
        <f>IF(E693="","",IF(AN693=Deviation!$E$2,COUNT($C$3:C692)+1))</f>
        <v/>
      </c>
      <c r="D693" s="7" t="str">
        <f>IF(E693&lt;&gt;"",SUBTOTAL(3,$E$4:E693),"")</f>
        <v/>
      </c>
      <c r="E693" s="16"/>
      <c r="F693" s="16"/>
      <c r="G693" s="16"/>
      <c r="H693" s="16"/>
      <c r="I693" s="16"/>
      <c r="J693" s="17"/>
      <c r="K693" s="20"/>
      <c r="L693" s="17"/>
      <c r="M693" s="16"/>
      <c r="N693" s="16"/>
      <c r="O693" s="7" t="str">
        <f t="shared" si="146"/>
        <v/>
      </c>
      <c r="P693" s="17"/>
      <c r="Q693" s="17"/>
      <c r="R693" s="8" t="str">
        <f t="shared" si="141"/>
        <v/>
      </c>
      <c r="S693" s="18">
        <v>0.1</v>
      </c>
      <c r="T693" s="8" t="str">
        <f t="shared" si="142"/>
        <v/>
      </c>
      <c r="U693" s="7" t="str">
        <f t="shared" si="143"/>
        <v/>
      </c>
      <c r="V693" s="19"/>
      <c r="W693" s="16"/>
      <c r="X693" s="16"/>
      <c r="Y693" s="16"/>
      <c r="Z693" s="7" t="str">
        <f t="shared" si="147"/>
        <v/>
      </c>
      <c r="AA693" s="20"/>
      <c r="AB693" s="7" t="str">
        <f>IF(AA693="","",DATEDIF(VLOOKUP(N693,List!CK:CL,2,0),VLOOKUP(AA693,List!CK:CL,2,0),$AB$2))</f>
        <v/>
      </c>
      <c r="AC693" s="16"/>
      <c r="AD693" s="16"/>
      <c r="AE693" s="17"/>
      <c r="AF693" s="9" t="str">
        <f t="shared" si="148"/>
        <v/>
      </c>
      <c r="AG693" s="16"/>
      <c r="AH693" s="9" t="str">
        <f t="shared" si="149"/>
        <v/>
      </c>
      <c r="AI693" s="9" t="str">
        <f t="shared" si="150"/>
        <v/>
      </c>
      <c r="AJ693" s="7" t="str">
        <f>IF(E693="","",VLOOKUP(E693,Cover!AF:AG,2,0))</f>
        <v/>
      </c>
      <c r="AK693" s="32" t="str">
        <f t="shared" si="144"/>
        <v/>
      </c>
      <c r="AL693" s="178" t="str">
        <f t="shared" si="145"/>
        <v/>
      </c>
      <c r="AM693" s="178" t="str">
        <f t="shared" si="139"/>
        <v/>
      </c>
      <c r="AN693" s="178" t="str">
        <f t="shared" si="140"/>
        <v/>
      </c>
    </row>
    <row r="694" spans="1:40">
      <c r="A694" s="1" t="str">
        <f t="shared" si="138"/>
        <v/>
      </c>
      <c r="B694" s="63" t="str">
        <f>IF(E694="","",IF(E694=Trend!$D$5,COUNT($B$3:B693)+1))</f>
        <v/>
      </c>
      <c r="C694" s="63" t="str">
        <f>IF(E694="","",IF(AN694=Deviation!$E$2,COUNT($C$3:C693)+1))</f>
        <v/>
      </c>
      <c r="D694" s="7" t="str">
        <f>IF(E694&lt;&gt;"",SUBTOTAL(3,$E$4:E694),"")</f>
        <v/>
      </c>
      <c r="E694" s="16"/>
      <c r="F694" s="16"/>
      <c r="G694" s="16"/>
      <c r="H694" s="16"/>
      <c r="I694" s="16"/>
      <c r="J694" s="17"/>
      <c r="K694" s="20"/>
      <c r="L694" s="17"/>
      <c r="M694" s="16"/>
      <c r="N694" s="16"/>
      <c r="O694" s="7" t="str">
        <f t="shared" si="146"/>
        <v/>
      </c>
      <c r="P694" s="17"/>
      <c r="Q694" s="17"/>
      <c r="R694" s="8" t="str">
        <f t="shared" si="141"/>
        <v/>
      </c>
      <c r="S694" s="18">
        <v>0.1</v>
      </c>
      <c r="T694" s="8" t="str">
        <f t="shared" si="142"/>
        <v/>
      </c>
      <c r="U694" s="7" t="str">
        <f t="shared" si="143"/>
        <v/>
      </c>
      <c r="V694" s="19"/>
      <c r="W694" s="16"/>
      <c r="X694" s="16"/>
      <c r="Y694" s="16"/>
      <c r="Z694" s="7" t="str">
        <f t="shared" si="147"/>
        <v/>
      </c>
      <c r="AA694" s="20"/>
      <c r="AB694" s="7" t="str">
        <f>IF(AA694="","",DATEDIF(VLOOKUP(N694,List!CK:CL,2,0),VLOOKUP(AA694,List!CK:CL,2,0),$AB$2))</f>
        <v/>
      </c>
      <c r="AC694" s="16"/>
      <c r="AD694" s="16"/>
      <c r="AE694" s="17"/>
      <c r="AF694" s="9" t="str">
        <f t="shared" si="148"/>
        <v/>
      </c>
      <c r="AG694" s="16"/>
      <c r="AH694" s="9" t="str">
        <f t="shared" si="149"/>
        <v/>
      </c>
      <c r="AI694" s="9" t="str">
        <f t="shared" si="150"/>
        <v/>
      </c>
      <c r="AJ694" s="7" t="str">
        <f>IF(E694="","",VLOOKUP(E694,Cover!AF:AG,2,0))</f>
        <v/>
      </c>
      <c r="AK694" s="32" t="str">
        <f t="shared" si="144"/>
        <v/>
      </c>
      <c r="AL694" s="178" t="str">
        <f t="shared" si="145"/>
        <v/>
      </c>
      <c r="AM694" s="178" t="str">
        <f t="shared" si="139"/>
        <v/>
      </c>
      <c r="AN694" s="178" t="str">
        <f t="shared" si="140"/>
        <v/>
      </c>
    </row>
    <row r="695" spans="1:40">
      <c r="A695" s="1" t="str">
        <f t="shared" si="138"/>
        <v/>
      </c>
      <c r="B695" s="63" t="str">
        <f>IF(E695="","",IF(E695=Trend!$D$5,COUNT($B$3:B694)+1))</f>
        <v/>
      </c>
      <c r="C695" s="63" t="str">
        <f>IF(E695="","",IF(AN695=Deviation!$E$2,COUNT($C$3:C694)+1))</f>
        <v/>
      </c>
      <c r="D695" s="7" t="str">
        <f>IF(E695&lt;&gt;"",SUBTOTAL(3,$E$4:E695),"")</f>
        <v/>
      </c>
      <c r="E695" s="16"/>
      <c r="F695" s="16"/>
      <c r="G695" s="16"/>
      <c r="H695" s="16"/>
      <c r="I695" s="16"/>
      <c r="J695" s="17"/>
      <c r="K695" s="20"/>
      <c r="L695" s="17"/>
      <c r="M695" s="16"/>
      <c r="N695" s="16"/>
      <c r="O695" s="7" t="str">
        <f t="shared" si="146"/>
        <v/>
      </c>
      <c r="P695" s="17"/>
      <c r="Q695" s="17"/>
      <c r="R695" s="8" t="str">
        <f t="shared" si="141"/>
        <v/>
      </c>
      <c r="S695" s="18">
        <v>0.1</v>
      </c>
      <c r="T695" s="8" t="str">
        <f t="shared" si="142"/>
        <v/>
      </c>
      <c r="U695" s="7" t="str">
        <f t="shared" si="143"/>
        <v/>
      </c>
      <c r="V695" s="19"/>
      <c r="W695" s="16"/>
      <c r="X695" s="16"/>
      <c r="Y695" s="16"/>
      <c r="Z695" s="7" t="str">
        <f t="shared" si="147"/>
        <v/>
      </c>
      <c r="AA695" s="20"/>
      <c r="AB695" s="7" t="str">
        <f>IF(AA695="","",DATEDIF(VLOOKUP(N695,List!CK:CL,2,0),VLOOKUP(AA695,List!CK:CL,2,0),$AB$2))</f>
        <v/>
      </c>
      <c r="AC695" s="16"/>
      <c r="AD695" s="16"/>
      <c r="AE695" s="17"/>
      <c r="AF695" s="9" t="str">
        <f t="shared" si="148"/>
        <v/>
      </c>
      <c r="AG695" s="16"/>
      <c r="AH695" s="9" t="str">
        <f t="shared" si="149"/>
        <v/>
      </c>
      <c r="AI695" s="9" t="str">
        <f t="shared" si="150"/>
        <v/>
      </c>
      <c r="AJ695" s="7" t="str">
        <f>IF(E695="","",VLOOKUP(E695,Cover!AF:AG,2,0))</f>
        <v/>
      </c>
      <c r="AK695" s="32" t="str">
        <f t="shared" si="144"/>
        <v/>
      </c>
      <c r="AL695" s="178" t="str">
        <f t="shared" si="145"/>
        <v/>
      </c>
      <c r="AM695" s="178" t="str">
        <f t="shared" si="139"/>
        <v/>
      </c>
      <c r="AN695" s="178" t="str">
        <f t="shared" si="140"/>
        <v/>
      </c>
    </row>
    <row r="696" spans="1:40">
      <c r="A696" s="1" t="str">
        <f t="shared" si="138"/>
        <v/>
      </c>
      <c r="B696" s="63" t="str">
        <f>IF(E696="","",IF(E696=Trend!$D$5,COUNT($B$3:B695)+1))</f>
        <v/>
      </c>
      <c r="C696" s="63" t="str">
        <f>IF(E696="","",IF(AN696=Deviation!$E$2,COUNT($C$3:C695)+1))</f>
        <v/>
      </c>
      <c r="D696" s="7" t="str">
        <f>IF(E696&lt;&gt;"",SUBTOTAL(3,$E$4:E696),"")</f>
        <v/>
      </c>
      <c r="E696" s="16"/>
      <c r="F696" s="16"/>
      <c r="G696" s="16"/>
      <c r="H696" s="16"/>
      <c r="I696" s="16"/>
      <c r="J696" s="17"/>
      <c r="K696" s="20"/>
      <c r="L696" s="17"/>
      <c r="M696" s="16"/>
      <c r="N696" s="16"/>
      <c r="O696" s="7" t="str">
        <f t="shared" si="146"/>
        <v/>
      </c>
      <c r="P696" s="17"/>
      <c r="Q696" s="17"/>
      <c r="R696" s="8" t="str">
        <f t="shared" si="141"/>
        <v/>
      </c>
      <c r="S696" s="18">
        <v>0.1</v>
      </c>
      <c r="T696" s="8" t="str">
        <f t="shared" si="142"/>
        <v/>
      </c>
      <c r="U696" s="7" t="str">
        <f t="shared" si="143"/>
        <v/>
      </c>
      <c r="V696" s="19"/>
      <c r="W696" s="16"/>
      <c r="X696" s="16"/>
      <c r="Y696" s="16"/>
      <c r="Z696" s="7" t="str">
        <f t="shared" si="147"/>
        <v/>
      </c>
      <c r="AA696" s="20"/>
      <c r="AB696" s="7" t="str">
        <f>IF(AA696="","",DATEDIF(VLOOKUP(N696,List!CK:CL,2,0),VLOOKUP(AA696,List!CK:CL,2,0),$AB$2))</f>
        <v/>
      </c>
      <c r="AC696" s="16"/>
      <c r="AD696" s="16"/>
      <c r="AE696" s="17"/>
      <c r="AF696" s="9" t="str">
        <f t="shared" si="148"/>
        <v/>
      </c>
      <c r="AG696" s="16"/>
      <c r="AH696" s="9" t="str">
        <f t="shared" si="149"/>
        <v/>
      </c>
      <c r="AI696" s="9" t="str">
        <f t="shared" si="150"/>
        <v/>
      </c>
      <c r="AJ696" s="7" t="str">
        <f>IF(E696="","",VLOOKUP(E696,Cover!AF:AG,2,0))</f>
        <v/>
      </c>
      <c r="AK696" s="32" t="str">
        <f t="shared" si="144"/>
        <v/>
      </c>
      <c r="AL696" s="178" t="str">
        <f t="shared" si="145"/>
        <v/>
      </c>
      <c r="AM696" s="178" t="str">
        <f t="shared" si="139"/>
        <v/>
      </c>
      <c r="AN696" s="178" t="str">
        <f t="shared" si="140"/>
        <v/>
      </c>
    </row>
    <row r="697" spans="1:40">
      <c r="A697" s="1" t="str">
        <f t="shared" ref="A697:A760" si="151">IF(E697="","",IF($F$2=V697,V697,""))</f>
        <v/>
      </c>
      <c r="B697" s="63" t="str">
        <f>IF(E697="","",IF(E697=Trend!$D$5,COUNT($B$3:B696)+1))</f>
        <v/>
      </c>
      <c r="C697" s="63" t="str">
        <f>IF(E697="","",IF(AN697=Deviation!$E$2,COUNT($C$3:C696)+1))</f>
        <v/>
      </c>
      <c r="D697" s="7" t="str">
        <f>IF(E697&lt;&gt;"",SUBTOTAL(3,$E$4:E697),"")</f>
        <v/>
      </c>
      <c r="E697" s="16"/>
      <c r="F697" s="16"/>
      <c r="G697" s="16"/>
      <c r="H697" s="16"/>
      <c r="I697" s="16"/>
      <c r="J697" s="17"/>
      <c r="K697" s="20"/>
      <c r="L697" s="17"/>
      <c r="M697" s="16"/>
      <c r="N697" s="16"/>
      <c r="O697" s="7" t="str">
        <f t="shared" si="146"/>
        <v/>
      </c>
      <c r="P697" s="17"/>
      <c r="Q697" s="17"/>
      <c r="R697" s="8" t="str">
        <f t="shared" si="141"/>
        <v/>
      </c>
      <c r="S697" s="18">
        <v>0.1</v>
      </c>
      <c r="T697" s="8" t="str">
        <f t="shared" si="142"/>
        <v/>
      </c>
      <c r="U697" s="7" t="str">
        <f t="shared" si="143"/>
        <v/>
      </c>
      <c r="V697" s="19"/>
      <c r="W697" s="16"/>
      <c r="X697" s="16"/>
      <c r="Y697" s="16"/>
      <c r="Z697" s="7" t="str">
        <f t="shared" si="147"/>
        <v/>
      </c>
      <c r="AA697" s="20"/>
      <c r="AB697" s="7" t="str">
        <f>IF(AA697="","",DATEDIF(VLOOKUP(N697,List!CK:CL,2,0),VLOOKUP(AA697,List!CK:CL,2,0),$AB$2))</f>
        <v/>
      </c>
      <c r="AC697" s="16"/>
      <c r="AD697" s="16"/>
      <c r="AE697" s="17"/>
      <c r="AF697" s="9" t="str">
        <f t="shared" si="148"/>
        <v/>
      </c>
      <c r="AG697" s="16"/>
      <c r="AH697" s="9" t="str">
        <f t="shared" si="149"/>
        <v/>
      </c>
      <c r="AI697" s="9" t="str">
        <f t="shared" si="150"/>
        <v/>
      </c>
      <c r="AJ697" s="7" t="str">
        <f>IF(E697="","",VLOOKUP(E697,Cover!AF:AG,2,0))</f>
        <v/>
      </c>
      <c r="AK697" s="32" t="str">
        <f t="shared" si="144"/>
        <v/>
      </c>
      <c r="AL697" s="178" t="str">
        <f t="shared" si="145"/>
        <v/>
      </c>
      <c r="AM697" s="178" t="str">
        <f t="shared" si="139"/>
        <v/>
      </c>
      <c r="AN697" s="178" t="str">
        <f t="shared" si="140"/>
        <v/>
      </c>
    </row>
    <row r="698" spans="1:40">
      <c r="A698" s="1" t="str">
        <f t="shared" si="151"/>
        <v/>
      </c>
      <c r="B698" s="63" t="str">
        <f>IF(E698="","",IF(E698=Trend!$D$5,COUNT($B$3:B697)+1))</f>
        <v/>
      </c>
      <c r="C698" s="63" t="str">
        <f>IF(E698="","",IF(AN698=Deviation!$E$2,COUNT($C$3:C697)+1))</f>
        <v/>
      </c>
      <c r="D698" s="7" t="str">
        <f>IF(E698&lt;&gt;"",SUBTOTAL(3,$E$4:E698),"")</f>
        <v/>
      </c>
      <c r="E698" s="16"/>
      <c r="F698" s="16"/>
      <c r="G698" s="16"/>
      <c r="H698" s="16"/>
      <c r="I698" s="16"/>
      <c r="J698" s="17"/>
      <c r="K698" s="20"/>
      <c r="L698" s="17"/>
      <c r="M698" s="16"/>
      <c r="N698" s="16"/>
      <c r="O698" s="7" t="str">
        <f t="shared" si="146"/>
        <v/>
      </c>
      <c r="P698" s="17"/>
      <c r="Q698" s="17"/>
      <c r="R698" s="8" t="str">
        <f t="shared" si="141"/>
        <v/>
      </c>
      <c r="S698" s="18">
        <v>0.1</v>
      </c>
      <c r="T698" s="8" t="str">
        <f t="shared" si="142"/>
        <v/>
      </c>
      <c r="U698" s="7" t="str">
        <f t="shared" si="143"/>
        <v/>
      </c>
      <c r="V698" s="19"/>
      <c r="W698" s="16"/>
      <c r="X698" s="16"/>
      <c r="Y698" s="16"/>
      <c r="Z698" s="7" t="str">
        <f t="shared" si="147"/>
        <v/>
      </c>
      <c r="AA698" s="20"/>
      <c r="AB698" s="7" t="str">
        <f>IF(AA698="","",DATEDIF(VLOOKUP(N698,List!CK:CL,2,0),VLOOKUP(AA698,List!CK:CL,2,0),$AB$2))</f>
        <v/>
      </c>
      <c r="AC698" s="16"/>
      <c r="AD698" s="16"/>
      <c r="AE698" s="17"/>
      <c r="AF698" s="9" t="str">
        <f t="shared" si="148"/>
        <v/>
      </c>
      <c r="AG698" s="16"/>
      <c r="AH698" s="9" t="str">
        <f t="shared" si="149"/>
        <v/>
      </c>
      <c r="AI698" s="9" t="str">
        <f t="shared" si="150"/>
        <v/>
      </c>
      <c r="AJ698" s="7" t="str">
        <f>IF(E698="","",VLOOKUP(E698,Cover!AF:AG,2,0))</f>
        <v/>
      </c>
      <c r="AK698" s="32" t="str">
        <f t="shared" si="144"/>
        <v/>
      </c>
      <c r="AL698" s="178" t="str">
        <f t="shared" si="145"/>
        <v/>
      </c>
      <c r="AM698" s="178" t="str">
        <f t="shared" si="139"/>
        <v/>
      </c>
      <c r="AN698" s="178" t="str">
        <f t="shared" si="140"/>
        <v/>
      </c>
    </row>
    <row r="699" spans="1:40">
      <c r="A699" s="1" t="str">
        <f t="shared" si="151"/>
        <v/>
      </c>
      <c r="B699" s="63" t="str">
        <f>IF(E699="","",IF(E699=Trend!$D$5,COUNT($B$3:B698)+1))</f>
        <v/>
      </c>
      <c r="C699" s="63" t="str">
        <f>IF(E699="","",IF(AN699=Deviation!$E$2,COUNT($C$3:C698)+1))</f>
        <v/>
      </c>
      <c r="D699" s="7" t="str">
        <f>IF(E699&lt;&gt;"",SUBTOTAL(3,$E$4:E699),"")</f>
        <v/>
      </c>
      <c r="E699" s="16"/>
      <c r="F699" s="16"/>
      <c r="G699" s="16"/>
      <c r="H699" s="16"/>
      <c r="I699" s="16"/>
      <c r="J699" s="17"/>
      <c r="K699" s="20"/>
      <c r="L699" s="17"/>
      <c r="M699" s="16"/>
      <c r="N699" s="16"/>
      <c r="O699" s="7" t="str">
        <f t="shared" si="146"/>
        <v/>
      </c>
      <c r="P699" s="17"/>
      <c r="Q699" s="17"/>
      <c r="R699" s="8" t="str">
        <f t="shared" si="141"/>
        <v/>
      </c>
      <c r="S699" s="18">
        <v>0.1</v>
      </c>
      <c r="T699" s="8" t="str">
        <f t="shared" si="142"/>
        <v/>
      </c>
      <c r="U699" s="7" t="str">
        <f t="shared" si="143"/>
        <v/>
      </c>
      <c r="V699" s="19"/>
      <c r="W699" s="16"/>
      <c r="X699" s="16"/>
      <c r="Y699" s="16"/>
      <c r="Z699" s="7" t="str">
        <f t="shared" si="147"/>
        <v/>
      </c>
      <c r="AA699" s="20"/>
      <c r="AB699" s="7" t="str">
        <f>IF(AA699="","",DATEDIF(VLOOKUP(N699,List!CK:CL,2,0),VLOOKUP(AA699,List!CK:CL,2,0),$AB$2))</f>
        <v/>
      </c>
      <c r="AC699" s="16"/>
      <c r="AD699" s="16"/>
      <c r="AE699" s="17"/>
      <c r="AF699" s="9" t="str">
        <f t="shared" si="148"/>
        <v/>
      </c>
      <c r="AG699" s="16"/>
      <c r="AH699" s="9" t="str">
        <f t="shared" si="149"/>
        <v/>
      </c>
      <c r="AI699" s="9" t="str">
        <f t="shared" si="150"/>
        <v/>
      </c>
      <c r="AJ699" s="7" t="str">
        <f>IF(E699="","",VLOOKUP(E699,Cover!AF:AG,2,0))</f>
        <v/>
      </c>
      <c r="AK699" s="32" t="str">
        <f t="shared" si="144"/>
        <v/>
      </c>
      <c r="AL699" s="178" t="str">
        <f t="shared" si="145"/>
        <v/>
      </c>
      <c r="AM699" s="178" t="str">
        <f t="shared" si="139"/>
        <v/>
      </c>
      <c r="AN699" s="178" t="str">
        <f t="shared" si="140"/>
        <v/>
      </c>
    </row>
    <row r="700" spans="1:40">
      <c r="A700" s="1" t="str">
        <f t="shared" si="151"/>
        <v/>
      </c>
      <c r="B700" s="63" t="str">
        <f>IF(E700="","",IF(E700=Trend!$D$5,COUNT($B$3:B699)+1))</f>
        <v/>
      </c>
      <c r="C700" s="63" t="str">
        <f>IF(E700="","",IF(AN700=Deviation!$E$2,COUNT($C$3:C699)+1))</f>
        <v/>
      </c>
      <c r="D700" s="7" t="str">
        <f>IF(E700&lt;&gt;"",SUBTOTAL(3,$E$4:E700),"")</f>
        <v/>
      </c>
      <c r="E700" s="16"/>
      <c r="F700" s="16"/>
      <c r="G700" s="16"/>
      <c r="H700" s="16"/>
      <c r="I700" s="16"/>
      <c r="J700" s="17"/>
      <c r="K700" s="20"/>
      <c r="L700" s="17"/>
      <c r="M700" s="16"/>
      <c r="N700" s="16"/>
      <c r="O700" s="7" t="str">
        <f t="shared" si="146"/>
        <v/>
      </c>
      <c r="P700" s="17"/>
      <c r="Q700" s="17"/>
      <c r="R700" s="8" t="str">
        <f t="shared" si="141"/>
        <v/>
      </c>
      <c r="S700" s="18">
        <v>0.1</v>
      </c>
      <c r="T700" s="8" t="str">
        <f t="shared" si="142"/>
        <v/>
      </c>
      <c r="U700" s="7" t="str">
        <f t="shared" si="143"/>
        <v/>
      </c>
      <c r="V700" s="19"/>
      <c r="W700" s="16"/>
      <c r="X700" s="16"/>
      <c r="Y700" s="16"/>
      <c r="Z700" s="7" t="str">
        <f t="shared" si="147"/>
        <v/>
      </c>
      <c r="AA700" s="20"/>
      <c r="AB700" s="7" t="str">
        <f>IF(AA700="","",DATEDIF(VLOOKUP(N700,List!CK:CL,2,0),VLOOKUP(AA700,List!CK:CL,2,0),$AB$2))</f>
        <v/>
      </c>
      <c r="AC700" s="16"/>
      <c r="AD700" s="16"/>
      <c r="AE700" s="17"/>
      <c r="AF700" s="9" t="str">
        <f t="shared" si="148"/>
        <v/>
      </c>
      <c r="AG700" s="16"/>
      <c r="AH700" s="9" t="str">
        <f t="shared" si="149"/>
        <v/>
      </c>
      <c r="AI700" s="9" t="str">
        <f t="shared" si="150"/>
        <v/>
      </c>
      <c r="AJ700" s="7" t="str">
        <f>IF(E700="","",VLOOKUP(E700,Cover!AF:AG,2,0))</f>
        <v/>
      </c>
      <c r="AK700" s="32" t="str">
        <f t="shared" si="144"/>
        <v/>
      </c>
      <c r="AL700" s="178" t="str">
        <f t="shared" si="145"/>
        <v/>
      </c>
      <c r="AM700" s="178" t="str">
        <f t="shared" si="139"/>
        <v/>
      </c>
      <c r="AN700" s="178" t="str">
        <f t="shared" si="140"/>
        <v/>
      </c>
    </row>
    <row r="701" spans="1:40">
      <c r="A701" s="1" t="str">
        <f t="shared" si="151"/>
        <v/>
      </c>
      <c r="B701" s="63" t="str">
        <f>IF(E701="","",IF(E701=Trend!$D$5,COUNT($B$3:B700)+1))</f>
        <v/>
      </c>
      <c r="C701" s="63" t="str">
        <f>IF(E701="","",IF(AN701=Deviation!$E$2,COUNT($C$3:C700)+1))</f>
        <v/>
      </c>
      <c r="D701" s="7" t="str">
        <f>IF(E701&lt;&gt;"",SUBTOTAL(3,$E$4:E701),"")</f>
        <v/>
      </c>
      <c r="E701" s="16"/>
      <c r="F701" s="16"/>
      <c r="G701" s="16"/>
      <c r="H701" s="16"/>
      <c r="I701" s="16"/>
      <c r="J701" s="17"/>
      <c r="K701" s="20"/>
      <c r="L701" s="17"/>
      <c r="M701" s="16"/>
      <c r="N701" s="16"/>
      <c r="O701" s="7" t="str">
        <f t="shared" si="146"/>
        <v/>
      </c>
      <c r="P701" s="17"/>
      <c r="Q701" s="17"/>
      <c r="R701" s="8" t="str">
        <f t="shared" si="141"/>
        <v/>
      </c>
      <c r="S701" s="18">
        <v>0.1</v>
      </c>
      <c r="T701" s="8" t="str">
        <f t="shared" si="142"/>
        <v/>
      </c>
      <c r="U701" s="7" t="str">
        <f t="shared" si="143"/>
        <v/>
      </c>
      <c r="V701" s="19"/>
      <c r="W701" s="16"/>
      <c r="X701" s="16"/>
      <c r="Y701" s="16"/>
      <c r="Z701" s="7" t="str">
        <f t="shared" si="147"/>
        <v/>
      </c>
      <c r="AA701" s="20"/>
      <c r="AB701" s="7" t="str">
        <f>IF(AA701="","",DATEDIF(VLOOKUP(N701,List!CK:CL,2,0),VLOOKUP(AA701,List!CK:CL,2,0),$AB$2))</f>
        <v/>
      </c>
      <c r="AC701" s="16"/>
      <c r="AD701" s="16"/>
      <c r="AE701" s="17"/>
      <c r="AF701" s="9" t="str">
        <f t="shared" si="148"/>
        <v/>
      </c>
      <c r="AG701" s="16"/>
      <c r="AH701" s="9" t="str">
        <f t="shared" si="149"/>
        <v/>
      </c>
      <c r="AI701" s="9" t="str">
        <f t="shared" si="150"/>
        <v/>
      </c>
      <c r="AJ701" s="7" t="str">
        <f>IF(E701="","",VLOOKUP(E701,Cover!AF:AG,2,0))</f>
        <v/>
      </c>
      <c r="AK701" s="32" t="str">
        <f t="shared" si="144"/>
        <v/>
      </c>
      <c r="AL701" s="178" t="str">
        <f t="shared" si="145"/>
        <v/>
      </c>
      <c r="AM701" s="178" t="str">
        <f t="shared" si="139"/>
        <v/>
      </c>
      <c r="AN701" s="178" t="str">
        <f t="shared" si="140"/>
        <v/>
      </c>
    </row>
    <row r="702" spans="1:40">
      <c r="A702" s="1" t="str">
        <f t="shared" si="151"/>
        <v/>
      </c>
      <c r="B702" s="63" t="str">
        <f>IF(E702="","",IF(E702=Trend!$D$5,COUNT($B$3:B701)+1))</f>
        <v/>
      </c>
      <c r="C702" s="63" t="str">
        <f>IF(E702="","",IF(AN702=Deviation!$E$2,COUNT($C$3:C701)+1))</f>
        <v/>
      </c>
      <c r="D702" s="7" t="str">
        <f>IF(E702&lt;&gt;"",SUBTOTAL(3,$E$4:E702),"")</f>
        <v/>
      </c>
      <c r="E702" s="16"/>
      <c r="F702" s="16"/>
      <c r="G702" s="16"/>
      <c r="H702" s="16"/>
      <c r="I702" s="16"/>
      <c r="J702" s="17"/>
      <c r="K702" s="20"/>
      <c r="L702" s="17"/>
      <c r="M702" s="16"/>
      <c r="N702" s="16"/>
      <c r="O702" s="7" t="str">
        <f t="shared" si="146"/>
        <v/>
      </c>
      <c r="P702" s="17"/>
      <c r="Q702" s="17"/>
      <c r="R702" s="8" t="str">
        <f t="shared" si="141"/>
        <v/>
      </c>
      <c r="S702" s="18">
        <v>0.1</v>
      </c>
      <c r="T702" s="8" t="str">
        <f t="shared" si="142"/>
        <v/>
      </c>
      <c r="U702" s="7" t="str">
        <f t="shared" si="143"/>
        <v/>
      </c>
      <c r="V702" s="19"/>
      <c r="W702" s="16"/>
      <c r="X702" s="16"/>
      <c r="Y702" s="16"/>
      <c r="Z702" s="7" t="str">
        <f t="shared" si="147"/>
        <v/>
      </c>
      <c r="AA702" s="20"/>
      <c r="AB702" s="7" t="str">
        <f>IF(AA702="","",DATEDIF(VLOOKUP(N702,List!CK:CL,2,0),VLOOKUP(AA702,List!CK:CL,2,0),$AB$2))</f>
        <v/>
      </c>
      <c r="AC702" s="16"/>
      <c r="AD702" s="16"/>
      <c r="AE702" s="17"/>
      <c r="AF702" s="9" t="str">
        <f t="shared" si="148"/>
        <v/>
      </c>
      <c r="AG702" s="16"/>
      <c r="AH702" s="9" t="str">
        <f t="shared" si="149"/>
        <v/>
      </c>
      <c r="AI702" s="9" t="str">
        <f t="shared" si="150"/>
        <v/>
      </c>
      <c r="AJ702" s="7" t="str">
        <f>IF(E702="","",VLOOKUP(E702,Cover!AF:AG,2,0))</f>
        <v/>
      </c>
      <c r="AK702" s="32" t="str">
        <f t="shared" si="144"/>
        <v/>
      </c>
      <c r="AL702" s="178" t="str">
        <f t="shared" si="145"/>
        <v/>
      </c>
      <c r="AM702" s="178" t="str">
        <f t="shared" si="139"/>
        <v/>
      </c>
      <c r="AN702" s="178" t="str">
        <f t="shared" si="140"/>
        <v/>
      </c>
    </row>
    <row r="703" spans="1:40">
      <c r="A703" s="1" t="str">
        <f t="shared" si="151"/>
        <v/>
      </c>
      <c r="B703" s="63" t="str">
        <f>IF(E703="","",IF(E703=Trend!$D$5,COUNT($B$3:B702)+1))</f>
        <v/>
      </c>
      <c r="C703" s="63" t="str">
        <f>IF(E703="","",IF(AN703=Deviation!$E$2,COUNT($C$3:C702)+1))</f>
        <v/>
      </c>
      <c r="D703" s="7" t="str">
        <f>IF(E703&lt;&gt;"",SUBTOTAL(3,$E$4:E703),"")</f>
        <v/>
      </c>
      <c r="E703" s="16"/>
      <c r="F703" s="16"/>
      <c r="G703" s="16"/>
      <c r="H703" s="16"/>
      <c r="I703" s="16"/>
      <c r="J703" s="17"/>
      <c r="K703" s="20"/>
      <c r="L703" s="17"/>
      <c r="M703" s="16"/>
      <c r="N703" s="16"/>
      <c r="O703" s="7" t="str">
        <f t="shared" si="146"/>
        <v/>
      </c>
      <c r="P703" s="17"/>
      <c r="Q703" s="17"/>
      <c r="R703" s="8" t="str">
        <f t="shared" si="141"/>
        <v/>
      </c>
      <c r="S703" s="18">
        <v>0.1</v>
      </c>
      <c r="T703" s="8" t="str">
        <f t="shared" si="142"/>
        <v/>
      </c>
      <c r="U703" s="7" t="str">
        <f t="shared" si="143"/>
        <v/>
      </c>
      <c r="V703" s="19"/>
      <c r="W703" s="16"/>
      <c r="X703" s="16"/>
      <c r="Y703" s="16"/>
      <c r="Z703" s="7" t="str">
        <f t="shared" si="147"/>
        <v/>
      </c>
      <c r="AA703" s="20"/>
      <c r="AB703" s="7" t="str">
        <f>IF(AA703="","",DATEDIF(VLOOKUP(N703,List!CK:CL,2,0),VLOOKUP(AA703,List!CK:CL,2,0),$AB$2))</f>
        <v/>
      </c>
      <c r="AC703" s="16"/>
      <c r="AD703" s="16"/>
      <c r="AE703" s="17"/>
      <c r="AF703" s="9" t="str">
        <f t="shared" si="148"/>
        <v/>
      </c>
      <c r="AG703" s="16"/>
      <c r="AH703" s="9" t="str">
        <f t="shared" si="149"/>
        <v/>
      </c>
      <c r="AI703" s="9" t="str">
        <f t="shared" si="150"/>
        <v/>
      </c>
      <c r="AJ703" s="7" t="str">
        <f>IF(E703="","",VLOOKUP(E703,Cover!AF:AG,2,0))</f>
        <v/>
      </c>
      <c r="AK703" s="32" t="str">
        <f t="shared" si="144"/>
        <v/>
      </c>
      <c r="AL703" s="178" t="str">
        <f t="shared" si="145"/>
        <v/>
      </c>
      <c r="AM703" s="178" t="str">
        <f t="shared" ref="AM703:AM766" si="152">IF(E703="","",IF((AB703-AJ703)/AJ703*100&lt;0,0,(AB703-AJ703)/AJ703*100))</f>
        <v/>
      </c>
      <c r="AN703" s="178" t="str">
        <f t="shared" ref="AN703:AN766" si="153">IF(E703="","",IF(AM703&lt;=0,"زودتر از حد انتظار","دیرتر از حد انتظار"))</f>
        <v/>
      </c>
    </row>
    <row r="704" spans="1:40">
      <c r="A704" s="1" t="str">
        <f t="shared" si="151"/>
        <v/>
      </c>
      <c r="B704" s="63" t="str">
        <f>IF(E704="","",IF(E704=Trend!$D$5,COUNT($B$3:B703)+1))</f>
        <v/>
      </c>
      <c r="C704" s="63" t="str">
        <f>IF(E704="","",IF(AN704=Deviation!$E$2,COUNT($C$3:C703)+1))</f>
        <v/>
      </c>
      <c r="D704" s="7" t="str">
        <f>IF(E704&lt;&gt;"",SUBTOTAL(3,$E$4:E704),"")</f>
        <v/>
      </c>
      <c r="E704" s="16"/>
      <c r="F704" s="16"/>
      <c r="G704" s="16"/>
      <c r="H704" s="16"/>
      <c r="I704" s="16"/>
      <c r="J704" s="17"/>
      <c r="K704" s="20"/>
      <c r="L704" s="17"/>
      <c r="M704" s="16"/>
      <c r="N704" s="16"/>
      <c r="O704" s="7" t="str">
        <f t="shared" si="146"/>
        <v/>
      </c>
      <c r="P704" s="17"/>
      <c r="Q704" s="17"/>
      <c r="R704" s="8" t="str">
        <f t="shared" si="141"/>
        <v/>
      </c>
      <c r="S704" s="18">
        <v>0.1</v>
      </c>
      <c r="T704" s="8" t="str">
        <f t="shared" si="142"/>
        <v/>
      </c>
      <c r="U704" s="7" t="str">
        <f t="shared" si="143"/>
        <v/>
      </c>
      <c r="V704" s="19"/>
      <c r="W704" s="16"/>
      <c r="X704" s="16"/>
      <c r="Y704" s="16"/>
      <c r="Z704" s="7" t="str">
        <f t="shared" si="147"/>
        <v/>
      </c>
      <c r="AA704" s="20"/>
      <c r="AB704" s="7" t="str">
        <f>IF(AA704="","",DATEDIF(VLOOKUP(N704,List!CK:CL,2,0),VLOOKUP(AA704,List!CK:CL,2,0),$AB$2))</f>
        <v/>
      </c>
      <c r="AC704" s="16"/>
      <c r="AD704" s="16"/>
      <c r="AE704" s="17"/>
      <c r="AF704" s="9" t="str">
        <f t="shared" si="148"/>
        <v/>
      </c>
      <c r="AG704" s="16"/>
      <c r="AH704" s="9" t="str">
        <f t="shared" si="149"/>
        <v/>
      </c>
      <c r="AI704" s="9" t="str">
        <f t="shared" si="150"/>
        <v/>
      </c>
      <c r="AJ704" s="7" t="str">
        <f>IF(E704="","",VLOOKUP(E704,Cover!AF:AG,2,0))</f>
        <v/>
      </c>
      <c r="AK704" s="32" t="str">
        <f t="shared" si="144"/>
        <v/>
      </c>
      <c r="AL704" s="178" t="str">
        <f t="shared" si="145"/>
        <v/>
      </c>
      <c r="AM704" s="178" t="str">
        <f t="shared" si="152"/>
        <v/>
      </c>
      <c r="AN704" s="178" t="str">
        <f t="shared" si="153"/>
        <v/>
      </c>
    </row>
    <row r="705" spans="1:40">
      <c r="A705" s="1" t="str">
        <f t="shared" si="151"/>
        <v/>
      </c>
      <c r="B705" s="63" t="str">
        <f>IF(E705="","",IF(E705=Trend!$D$5,COUNT($B$3:B704)+1))</f>
        <v/>
      </c>
      <c r="C705" s="63" t="str">
        <f>IF(E705="","",IF(AN705=Deviation!$E$2,COUNT($C$3:C704)+1))</f>
        <v/>
      </c>
      <c r="D705" s="7" t="str">
        <f>IF(E705&lt;&gt;"",SUBTOTAL(3,$E$4:E705),"")</f>
        <v/>
      </c>
      <c r="E705" s="16"/>
      <c r="F705" s="16"/>
      <c r="G705" s="16"/>
      <c r="H705" s="16"/>
      <c r="I705" s="16"/>
      <c r="J705" s="17"/>
      <c r="K705" s="20"/>
      <c r="L705" s="17"/>
      <c r="M705" s="16"/>
      <c r="N705" s="16"/>
      <c r="O705" s="7" t="str">
        <f t="shared" si="146"/>
        <v/>
      </c>
      <c r="P705" s="17"/>
      <c r="Q705" s="17"/>
      <c r="R705" s="8" t="str">
        <f t="shared" ref="R705:R768" si="154">IF(Q705="","",IF(E705="پتروشیمی پارس",(P705*Q705)+(P705*Q705)*S705+J705,IF(E705="پتروشیمی تبریز",(P705*Q705)+(P705*Q705)*S705+J705,(P705*Q705)+(P705*Q705)*S705)))</f>
        <v/>
      </c>
      <c r="S705" s="18">
        <v>0.1</v>
      </c>
      <c r="T705" s="8" t="str">
        <f t="shared" ref="T705:T768" si="155">IF(R705="","",R705/P705)</f>
        <v/>
      </c>
      <c r="U705" s="7" t="str">
        <f t="shared" si="143"/>
        <v/>
      </c>
      <c r="V705" s="19"/>
      <c r="W705" s="16"/>
      <c r="X705" s="16"/>
      <c r="Y705" s="16"/>
      <c r="Z705" s="7" t="str">
        <f t="shared" si="147"/>
        <v/>
      </c>
      <c r="AA705" s="20"/>
      <c r="AB705" s="7" t="str">
        <f>IF(AA705="","",DATEDIF(VLOOKUP(N705,List!CK:CL,2,0),VLOOKUP(AA705,List!CK:CL,2,0),$AB$2))</f>
        <v/>
      </c>
      <c r="AC705" s="16"/>
      <c r="AD705" s="16"/>
      <c r="AE705" s="17"/>
      <c r="AF705" s="9" t="str">
        <f t="shared" si="148"/>
        <v/>
      </c>
      <c r="AG705" s="16"/>
      <c r="AH705" s="9" t="str">
        <f t="shared" si="149"/>
        <v/>
      </c>
      <c r="AI705" s="9" t="str">
        <f t="shared" si="150"/>
        <v/>
      </c>
      <c r="AJ705" s="7" t="str">
        <f>IF(E705="","",VLOOKUP(E705,Cover!AF:AG,2,0))</f>
        <v/>
      </c>
      <c r="AK705" s="32" t="str">
        <f t="shared" si="144"/>
        <v/>
      </c>
      <c r="AL705" s="178" t="str">
        <f t="shared" si="145"/>
        <v/>
      </c>
      <c r="AM705" s="178" t="str">
        <f t="shared" si="152"/>
        <v/>
      </c>
      <c r="AN705" s="178" t="str">
        <f t="shared" si="153"/>
        <v/>
      </c>
    </row>
    <row r="706" spans="1:40">
      <c r="A706" s="1" t="str">
        <f t="shared" si="151"/>
        <v/>
      </c>
      <c r="B706" s="63" t="str">
        <f>IF(E706="","",IF(E706=Trend!$D$5,COUNT($B$3:B705)+1))</f>
        <v/>
      </c>
      <c r="C706" s="63" t="str">
        <f>IF(E706="","",IF(AN706=Deviation!$E$2,COUNT($C$3:C705)+1))</f>
        <v/>
      </c>
      <c r="D706" s="7" t="str">
        <f>IF(E706&lt;&gt;"",SUBTOTAL(3,$E$4:E706),"")</f>
        <v/>
      </c>
      <c r="E706" s="16"/>
      <c r="F706" s="16"/>
      <c r="G706" s="16"/>
      <c r="H706" s="16"/>
      <c r="I706" s="16"/>
      <c r="J706" s="17"/>
      <c r="K706" s="20"/>
      <c r="L706" s="17"/>
      <c r="M706" s="16"/>
      <c r="N706" s="16"/>
      <c r="O706" s="7" t="str">
        <f t="shared" si="146"/>
        <v/>
      </c>
      <c r="P706" s="17"/>
      <c r="Q706" s="17"/>
      <c r="R706" s="8" t="str">
        <f t="shared" si="154"/>
        <v/>
      </c>
      <c r="S706" s="18">
        <v>0.1</v>
      </c>
      <c r="T706" s="8" t="str">
        <f t="shared" si="155"/>
        <v/>
      </c>
      <c r="U706" s="7" t="str">
        <f t="shared" ref="U706:U769" si="156">IF(E706="","","توافقی ")</f>
        <v/>
      </c>
      <c r="V706" s="19"/>
      <c r="W706" s="16"/>
      <c r="X706" s="16"/>
      <c r="Y706" s="16"/>
      <c r="Z706" s="7" t="str">
        <f t="shared" si="147"/>
        <v/>
      </c>
      <c r="AA706" s="20"/>
      <c r="AB706" s="7" t="str">
        <f>IF(AA706="","",DATEDIF(VLOOKUP(N706,List!CK:CL,2,0),VLOOKUP(AA706,List!CK:CL,2,0),$AB$2))</f>
        <v/>
      </c>
      <c r="AC706" s="16"/>
      <c r="AD706" s="16"/>
      <c r="AE706" s="17"/>
      <c r="AF706" s="9" t="str">
        <f t="shared" si="148"/>
        <v/>
      </c>
      <c r="AG706" s="16"/>
      <c r="AH706" s="9" t="str">
        <f t="shared" si="149"/>
        <v/>
      </c>
      <c r="AI706" s="9" t="str">
        <f t="shared" si="150"/>
        <v/>
      </c>
      <c r="AJ706" s="7" t="str">
        <f>IF(E706="","",VLOOKUP(E706,Cover!AF:AG,2,0))</f>
        <v/>
      </c>
      <c r="AK706" s="32" t="str">
        <f t="shared" ref="AK706:AK769" si="157">IF(N706="","",N706)</f>
        <v/>
      </c>
      <c r="AL706" s="178" t="str">
        <f t="shared" ref="AL706:AL769" si="158">IF(N706="","",LEFT(N706,7))</f>
        <v/>
      </c>
      <c r="AM706" s="178" t="str">
        <f t="shared" si="152"/>
        <v/>
      </c>
      <c r="AN706" s="178" t="str">
        <f t="shared" si="153"/>
        <v/>
      </c>
    </row>
    <row r="707" spans="1:40">
      <c r="A707" s="1" t="str">
        <f t="shared" si="151"/>
        <v/>
      </c>
      <c r="B707" s="63" t="str">
        <f>IF(E707="","",IF(E707=Trend!$D$5,COUNT($B$3:B706)+1))</f>
        <v/>
      </c>
      <c r="C707" s="63" t="str">
        <f>IF(E707="","",IF(AN707=Deviation!$E$2,COUNT($C$3:C706)+1))</f>
        <v/>
      </c>
      <c r="D707" s="7" t="str">
        <f>IF(E707&lt;&gt;"",SUBTOTAL(3,$E$4:E707),"")</f>
        <v/>
      </c>
      <c r="E707" s="16"/>
      <c r="F707" s="16"/>
      <c r="G707" s="16"/>
      <c r="H707" s="16"/>
      <c r="I707" s="16"/>
      <c r="J707" s="17"/>
      <c r="K707" s="20"/>
      <c r="L707" s="17"/>
      <c r="M707" s="16"/>
      <c r="N707" s="16"/>
      <c r="O707" s="7" t="str">
        <f t="shared" si="146"/>
        <v/>
      </c>
      <c r="P707" s="17"/>
      <c r="Q707" s="17"/>
      <c r="R707" s="8" t="str">
        <f t="shared" si="154"/>
        <v/>
      </c>
      <c r="S707" s="18">
        <v>0.1</v>
      </c>
      <c r="T707" s="8" t="str">
        <f t="shared" si="155"/>
        <v/>
      </c>
      <c r="U707" s="7" t="str">
        <f t="shared" si="156"/>
        <v/>
      </c>
      <c r="V707" s="19"/>
      <c r="W707" s="16"/>
      <c r="X707" s="16"/>
      <c r="Y707" s="16"/>
      <c r="Z707" s="7" t="str">
        <f t="shared" si="147"/>
        <v/>
      </c>
      <c r="AA707" s="20"/>
      <c r="AB707" s="7" t="str">
        <f>IF(AA707="","",DATEDIF(VLOOKUP(N707,List!CK:CL,2,0),VLOOKUP(AA707,List!CK:CL,2,0),$AB$2))</f>
        <v/>
      </c>
      <c r="AC707" s="16"/>
      <c r="AD707" s="16"/>
      <c r="AE707" s="17"/>
      <c r="AF707" s="9" t="str">
        <f t="shared" si="148"/>
        <v/>
      </c>
      <c r="AG707" s="16"/>
      <c r="AH707" s="9" t="str">
        <f t="shared" si="149"/>
        <v/>
      </c>
      <c r="AI707" s="9" t="str">
        <f t="shared" si="150"/>
        <v/>
      </c>
      <c r="AJ707" s="7" t="str">
        <f>IF(E707="","",VLOOKUP(E707,Cover!AF:AG,2,0))</f>
        <v/>
      </c>
      <c r="AK707" s="32" t="str">
        <f t="shared" si="157"/>
        <v/>
      </c>
      <c r="AL707" s="178" t="str">
        <f t="shared" si="158"/>
        <v/>
      </c>
      <c r="AM707" s="178" t="str">
        <f t="shared" si="152"/>
        <v/>
      </c>
      <c r="AN707" s="178" t="str">
        <f t="shared" si="153"/>
        <v/>
      </c>
    </row>
    <row r="708" spans="1:40">
      <c r="A708" s="1" t="str">
        <f t="shared" si="151"/>
        <v/>
      </c>
      <c r="B708" s="63" t="str">
        <f>IF(E708="","",IF(E708=Trend!$D$5,COUNT($B$3:B707)+1))</f>
        <v/>
      </c>
      <c r="C708" s="63" t="str">
        <f>IF(E708="","",IF(AN708=Deviation!$E$2,COUNT($C$3:C707)+1))</f>
        <v/>
      </c>
      <c r="D708" s="7" t="str">
        <f>IF(E708&lt;&gt;"",SUBTOTAL(3,$E$4:E708),"")</f>
        <v/>
      </c>
      <c r="E708" s="16"/>
      <c r="F708" s="16"/>
      <c r="G708" s="16"/>
      <c r="H708" s="16"/>
      <c r="I708" s="16"/>
      <c r="J708" s="17"/>
      <c r="K708" s="20"/>
      <c r="L708" s="17"/>
      <c r="M708" s="16"/>
      <c r="N708" s="16"/>
      <c r="O708" s="7" t="str">
        <f t="shared" si="146"/>
        <v/>
      </c>
      <c r="P708" s="17"/>
      <c r="Q708" s="17"/>
      <c r="R708" s="8" t="str">
        <f t="shared" si="154"/>
        <v/>
      </c>
      <c r="S708" s="18">
        <v>0.1</v>
      </c>
      <c r="T708" s="8" t="str">
        <f t="shared" si="155"/>
        <v/>
      </c>
      <c r="U708" s="7" t="str">
        <f t="shared" si="156"/>
        <v/>
      </c>
      <c r="V708" s="19"/>
      <c r="W708" s="16"/>
      <c r="X708" s="16"/>
      <c r="Y708" s="16"/>
      <c r="Z708" s="7" t="str">
        <f t="shared" si="147"/>
        <v/>
      </c>
      <c r="AA708" s="20"/>
      <c r="AB708" s="7" t="str">
        <f>IF(AA708="","",DATEDIF(VLOOKUP(N708,List!CK:CL,2,0),VLOOKUP(AA708,List!CK:CL,2,0),$AB$2))</f>
        <v/>
      </c>
      <c r="AC708" s="16"/>
      <c r="AD708" s="16"/>
      <c r="AE708" s="17"/>
      <c r="AF708" s="9" t="str">
        <f t="shared" si="148"/>
        <v/>
      </c>
      <c r="AG708" s="16"/>
      <c r="AH708" s="9" t="str">
        <f t="shared" si="149"/>
        <v/>
      </c>
      <c r="AI708" s="9" t="str">
        <f t="shared" si="150"/>
        <v/>
      </c>
      <c r="AJ708" s="7" t="str">
        <f>IF(E708="","",VLOOKUP(E708,Cover!AF:AG,2,0))</f>
        <v/>
      </c>
      <c r="AK708" s="32" t="str">
        <f t="shared" si="157"/>
        <v/>
      </c>
      <c r="AL708" s="178" t="str">
        <f t="shared" si="158"/>
        <v/>
      </c>
      <c r="AM708" s="178" t="str">
        <f t="shared" si="152"/>
        <v/>
      </c>
      <c r="AN708" s="178" t="str">
        <f t="shared" si="153"/>
        <v/>
      </c>
    </row>
    <row r="709" spans="1:40">
      <c r="A709" s="1" t="str">
        <f t="shared" si="151"/>
        <v/>
      </c>
      <c r="B709" s="63" t="str">
        <f>IF(E709="","",IF(E709=Trend!$D$5,COUNT($B$3:B708)+1))</f>
        <v/>
      </c>
      <c r="C709" s="63" t="str">
        <f>IF(E709="","",IF(AN709=Deviation!$E$2,COUNT($C$3:C708)+1))</f>
        <v/>
      </c>
      <c r="D709" s="7" t="str">
        <f>IF(E709&lt;&gt;"",SUBTOTAL(3,$E$4:E709),"")</f>
        <v/>
      </c>
      <c r="E709" s="16"/>
      <c r="F709" s="16"/>
      <c r="G709" s="16"/>
      <c r="H709" s="16"/>
      <c r="I709" s="16"/>
      <c r="J709" s="17"/>
      <c r="K709" s="20"/>
      <c r="L709" s="17"/>
      <c r="M709" s="16"/>
      <c r="N709" s="16"/>
      <c r="O709" s="7" t="str">
        <f t="shared" si="146"/>
        <v/>
      </c>
      <c r="P709" s="17"/>
      <c r="Q709" s="17"/>
      <c r="R709" s="8" t="str">
        <f t="shared" si="154"/>
        <v/>
      </c>
      <c r="S709" s="18">
        <v>0.1</v>
      </c>
      <c r="T709" s="8" t="str">
        <f t="shared" si="155"/>
        <v/>
      </c>
      <c r="U709" s="7" t="str">
        <f t="shared" si="156"/>
        <v/>
      </c>
      <c r="V709" s="19"/>
      <c r="W709" s="16"/>
      <c r="X709" s="16"/>
      <c r="Y709" s="16"/>
      <c r="Z709" s="7" t="str">
        <f t="shared" si="147"/>
        <v/>
      </c>
      <c r="AA709" s="20"/>
      <c r="AB709" s="7" t="str">
        <f>IF(AA709="","",DATEDIF(VLOOKUP(N709,List!CK:CL,2,0),VLOOKUP(AA709,List!CK:CL,2,0),$AB$2))</f>
        <v/>
      </c>
      <c r="AC709" s="16"/>
      <c r="AD709" s="16"/>
      <c r="AE709" s="17"/>
      <c r="AF709" s="9" t="str">
        <f t="shared" si="148"/>
        <v/>
      </c>
      <c r="AG709" s="16"/>
      <c r="AH709" s="9" t="str">
        <f t="shared" si="149"/>
        <v/>
      </c>
      <c r="AI709" s="9" t="str">
        <f t="shared" si="150"/>
        <v/>
      </c>
      <c r="AJ709" s="7" t="str">
        <f>IF(E709="","",VLOOKUP(E709,Cover!AF:AG,2,0))</f>
        <v/>
      </c>
      <c r="AK709" s="32" t="str">
        <f t="shared" si="157"/>
        <v/>
      </c>
      <c r="AL709" s="178" t="str">
        <f t="shared" si="158"/>
        <v/>
      </c>
      <c r="AM709" s="178" t="str">
        <f t="shared" si="152"/>
        <v/>
      </c>
      <c r="AN709" s="178" t="str">
        <f t="shared" si="153"/>
        <v/>
      </c>
    </row>
    <row r="710" spans="1:40">
      <c r="A710" s="1" t="str">
        <f t="shared" si="151"/>
        <v/>
      </c>
      <c r="B710" s="63" t="str">
        <f>IF(E710="","",IF(E710=Trend!$D$5,COUNT($B$3:B709)+1))</f>
        <v/>
      </c>
      <c r="C710" s="63" t="str">
        <f>IF(E710="","",IF(AN710=Deviation!$E$2,COUNT($C$3:C709)+1))</f>
        <v/>
      </c>
      <c r="D710" s="7" t="str">
        <f>IF(E710&lt;&gt;"",SUBTOTAL(3,$E$4:E710),"")</f>
        <v/>
      </c>
      <c r="E710" s="16"/>
      <c r="F710" s="16"/>
      <c r="G710" s="16"/>
      <c r="H710" s="16"/>
      <c r="I710" s="16"/>
      <c r="J710" s="17"/>
      <c r="K710" s="20"/>
      <c r="L710" s="17"/>
      <c r="M710" s="16"/>
      <c r="N710" s="16"/>
      <c r="O710" s="7" t="str">
        <f t="shared" si="146"/>
        <v/>
      </c>
      <c r="P710" s="17"/>
      <c r="Q710" s="17"/>
      <c r="R710" s="8" t="str">
        <f t="shared" si="154"/>
        <v/>
      </c>
      <c r="S710" s="18">
        <v>0.1</v>
      </c>
      <c r="T710" s="8" t="str">
        <f t="shared" si="155"/>
        <v/>
      </c>
      <c r="U710" s="7" t="str">
        <f t="shared" si="156"/>
        <v/>
      </c>
      <c r="V710" s="19"/>
      <c r="W710" s="16"/>
      <c r="X710" s="16"/>
      <c r="Y710" s="16"/>
      <c r="Z710" s="7" t="str">
        <f t="shared" si="147"/>
        <v/>
      </c>
      <c r="AA710" s="20"/>
      <c r="AB710" s="7" t="str">
        <f>IF(AA710="","",DATEDIF(VLOOKUP(N710,List!CK:CL,2,0),VLOOKUP(AA710,List!CK:CL,2,0),$AB$2))</f>
        <v/>
      </c>
      <c r="AC710" s="16"/>
      <c r="AD710" s="16"/>
      <c r="AE710" s="17"/>
      <c r="AF710" s="9" t="str">
        <f t="shared" si="148"/>
        <v/>
      </c>
      <c r="AG710" s="16"/>
      <c r="AH710" s="9" t="str">
        <f t="shared" si="149"/>
        <v/>
      </c>
      <c r="AI710" s="9" t="str">
        <f t="shared" si="150"/>
        <v/>
      </c>
      <c r="AJ710" s="7" t="str">
        <f>IF(E710="","",VLOOKUP(E710,Cover!AF:AG,2,0))</f>
        <v/>
      </c>
      <c r="AK710" s="32" t="str">
        <f t="shared" si="157"/>
        <v/>
      </c>
      <c r="AL710" s="178" t="str">
        <f t="shared" si="158"/>
        <v/>
      </c>
      <c r="AM710" s="178" t="str">
        <f t="shared" si="152"/>
        <v/>
      </c>
      <c r="AN710" s="178" t="str">
        <f t="shared" si="153"/>
        <v/>
      </c>
    </row>
    <row r="711" spans="1:40">
      <c r="A711" s="1" t="str">
        <f t="shared" si="151"/>
        <v/>
      </c>
      <c r="B711" s="63" t="str">
        <f>IF(E711="","",IF(E711=Trend!$D$5,COUNT($B$3:B710)+1))</f>
        <v/>
      </c>
      <c r="C711" s="63" t="str">
        <f>IF(E711="","",IF(AN711=Deviation!$E$2,COUNT($C$3:C710)+1))</f>
        <v/>
      </c>
      <c r="D711" s="7" t="str">
        <f>IF(E711&lt;&gt;"",SUBTOTAL(3,$E$4:E711),"")</f>
        <v/>
      </c>
      <c r="E711" s="16"/>
      <c r="F711" s="16"/>
      <c r="G711" s="16"/>
      <c r="H711" s="16"/>
      <c r="I711" s="16"/>
      <c r="J711" s="17"/>
      <c r="K711" s="20"/>
      <c r="L711" s="17"/>
      <c r="M711" s="16"/>
      <c r="N711" s="16"/>
      <c r="O711" s="7" t="str">
        <f t="shared" si="146"/>
        <v/>
      </c>
      <c r="P711" s="17"/>
      <c r="Q711" s="17"/>
      <c r="R711" s="8" t="str">
        <f t="shared" si="154"/>
        <v/>
      </c>
      <c r="S711" s="18">
        <v>0.1</v>
      </c>
      <c r="T711" s="8" t="str">
        <f t="shared" si="155"/>
        <v/>
      </c>
      <c r="U711" s="7" t="str">
        <f t="shared" si="156"/>
        <v/>
      </c>
      <c r="V711" s="19"/>
      <c r="W711" s="16"/>
      <c r="X711" s="16"/>
      <c r="Y711" s="16"/>
      <c r="Z711" s="7" t="str">
        <f t="shared" si="147"/>
        <v/>
      </c>
      <c r="AA711" s="20"/>
      <c r="AB711" s="7" t="str">
        <f>IF(AA711="","",DATEDIF(VLOOKUP(N711,List!CK:CL,2,0),VLOOKUP(AA711,List!CK:CL,2,0),$AB$2))</f>
        <v/>
      </c>
      <c r="AC711" s="16"/>
      <c r="AD711" s="16"/>
      <c r="AE711" s="17"/>
      <c r="AF711" s="9" t="str">
        <f t="shared" si="148"/>
        <v/>
      </c>
      <c r="AG711" s="16"/>
      <c r="AH711" s="9" t="str">
        <f t="shared" si="149"/>
        <v/>
      </c>
      <c r="AI711" s="9" t="str">
        <f t="shared" si="150"/>
        <v/>
      </c>
      <c r="AJ711" s="7" t="str">
        <f>IF(E711="","",VLOOKUP(E711,Cover!AF:AG,2,0))</f>
        <v/>
      </c>
      <c r="AK711" s="32" t="str">
        <f t="shared" si="157"/>
        <v/>
      </c>
      <c r="AL711" s="178" t="str">
        <f t="shared" si="158"/>
        <v/>
      </c>
      <c r="AM711" s="178" t="str">
        <f t="shared" si="152"/>
        <v/>
      </c>
      <c r="AN711" s="178" t="str">
        <f t="shared" si="153"/>
        <v/>
      </c>
    </row>
    <row r="712" spans="1:40">
      <c r="A712" s="1" t="str">
        <f t="shared" si="151"/>
        <v/>
      </c>
      <c r="B712" s="63" t="str">
        <f>IF(E712="","",IF(E712=Trend!$D$5,COUNT($B$3:B711)+1))</f>
        <v/>
      </c>
      <c r="C712" s="63" t="str">
        <f>IF(E712="","",IF(AN712=Deviation!$E$2,COUNT($C$3:C711)+1))</f>
        <v/>
      </c>
      <c r="D712" s="7" t="str">
        <f>IF(E712&lt;&gt;"",SUBTOTAL(3,$E$4:E712),"")</f>
        <v/>
      </c>
      <c r="E712" s="16"/>
      <c r="F712" s="16"/>
      <c r="G712" s="16"/>
      <c r="H712" s="16"/>
      <c r="I712" s="16"/>
      <c r="J712" s="17"/>
      <c r="K712" s="20"/>
      <c r="L712" s="17"/>
      <c r="M712" s="16"/>
      <c r="N712" s="16"/>
      <c r="O712" s="7" t="str">
        <f t="shared" si="146"/>
        <v/>
      </c>
      <c r="P712" s="17"/>
      <c r="Q712" s="17"/>
      <c r="R712" s="8" t="str">
        <f t="shared" si="154"/>
        <v/>
      </c>
      <c r="S712" s="18">
        <v>0.1</v>
      </c>
      <c r="T712" s="8" t="str">
        <f t="shared" si="155"/>
        <v/>
      </c>
      <c r="U712" s="7" t="str">
        <f t="shared" si="156"/>
        <v/>
      </c>
      <c r="V712" s="19"/>
      <c r="W712" s="16"/>
      <c r="X712" s="16"/>
      <c r="Y712" s="16"/>
      <c r="Z712" s="7" t="str">
        <f t="shared" si="147"/>
        <v/>
      </c>
      <c r="AA712" s="20"/>
      <c r="AB712" s="7" t="str">
        <f>IF(AA712="","",DATEDIF(VLOOKUP(N712,List!CK:CL,2,0),VLOOKUP(AA712,List!CK:CL,2,0),$AB$2))</f>
        <v/>
      </c>
      <c r="AC712" s="16"/>
      <c r="AD712" s="16"/>
      <c r="AE712" s="17"/>
      <c r="AF712" s="9" t="str">
        <f t="shared" si="148"/>
        <v/>
      </c>
      <c r="AG712" s="16"/>
      <c r="AH712" s="9" t="str">
        <f t="shared" si="149"/>
        <v/>
      </c>
      <c r="AI712" s="9" t="str">
        <f t="shared" si="150"/>
        <v/>
      </c>
      <c r="AJ712" s="7" t="str">
        <f>IF(E712="","",VLOOKUP(E712,Cover!AF:AG,2,0))</f>
        <v/>
      </c>
      <c r="AK712" s="32" t="str">
        <f t="shared" si="157"/>
        <v/>
      </c>
      <c r="AL712" s="178" t="str">
        <f t="shared" si="158"/>
        <v/>
      </c>
      <c r="AM712" s="178" t="str">
        <f t="shared" si="152"/>
        <v/>
      </c>
      <c r="AN712" s="178" t="str">
        <f t="shared" si="153"/>
        <v/>
      </c>
    </row>
    <row r="713" spans="1:40">
      <c r="A713" s="1" t="str">
        <f t="shared" si="151"/>
        <v/>
      </c>
      <c r="B713" s="63" t="str">
        <f>IF(E713="","",IF(E713=Trend!$D$5,COUNT($B$3:B712)+1))</f>
        <v/>
      </c>
      <c r="C713" s="63" t="str">
        <f>IF(E713="","",IF(AN713=Deviation!$E$2,COUNT($C$3:C712)+1))</f>
        <v/>
      </c>
      <c r="D713" s="7" t="str">
        <f>IF(E713&lt;&gt;"",SUBTOTAL(3,$E$4:E713),"")</f>
        <v/>
      </c>
      <c r="E713" s="16"/>
      <c r="F713" s="16"/>
      <c r="G713" s="16"/>
      <c r="H713" s="16"/>
      <c r="I713" s="16"/>
      <c r="J713" s="17"/>
      <c r="K713" s="20"/>
      <c r="L713" s="17"/>
      <c r="M713" s="16"/>
      <c r="N713" s="16"/>
      <c r="O713" s="7" t="str">
        <f t="shared" si="146"/>
        <v/>
      </c>
      <c r="P713" s="17"/>
      <c r="Q713" s="17"/>
      <c r="R713" s="8" t="str">
        <f t="shared" si="154"/>
        <v/>
      </c>
      <c r="S713" s="18">
        <v>0.1</v>
      </c>
      <c r="T713" s="8" t="str">
        <f t="shared" si="155"/>
        <v/>
      </c>
      <c r="U713" s="7" t="str">
        <f t="shared" si="156"/>
        <v/>
      </c>
      <c r="V713" s="19"/>
      <c r="W713" s="16"/>
      <c r="X713" s="16"/>
      <c r="Y713" s="16"/>
      <c r="Z713" s="7" t="str">
        <f t="shared" si="147"/>
        <v/>
      </c>
      <c r="AA713" s="20"/>
      <c r="AB713" s="7" t="str">
        <f>IF(AA713="","",DATEDIF(VLOOKUP(N713,List!CK:CL,2,0),VLOOKUP(AA713,List!CK:CL,2,0),$AB$2))</f>
        <v/>
      </c>
      <c r="AC713" s="16"/>
      <c r="AD713" s="16"/>
      <c r="AE713" s="17"/>
      <c r="AF713" s="9" t="str">
        <f t="shared" si="148"/>
        <v/>
      </c>
      <c r="AG713" s="16"/>
      <c r="AH713" s="9" t="str">
        <f t="shared" si="149"/>
        <v/>
      </c>
      <c r="AI713" s="9" t="str">
        <f t="shared" si="150"/>
        <v/>
      </c>
      <c r="AJ713" s="7" t="str">
        <f>IF(E713="","",VLOOKUP(E713,Cover!AF:AG,2,0))</f>
        <v/>
      </c>
      <c r="AK713" s="32" t="str">
        <f t="shared" si="157"/>
        <v/>
      </c>
      <c r="AL713" s="178" t="str">
        <f t="shared" si="158"/>
        <v/>
      </c>
      <c r="AM713" s="178" t="str">
        <f t="shared" si="152"/>
        <v/>
      </c>
      <c r="AN713" s="178" t="str">
        <f t="shared" si="153"/>
        <v/>
      </c>
    </row>
    <row r="714" spans="1:40">
      <c r="A714" s="1" t="str">
        <f t="shared" si="151"/>
        <v/>
      </c>
      <c r="B714" s="63" t="str">
        <f>IF(E714="","",IF(E714=Trend!$D$5,COUNT($B$3:B713)+1))</f>
        <v/>
      </c>
      <c r="C714" s="63" t="str">
        <f>IF(E714="","",IF(AN714=Deviation!$E$2,COUNT($C$3:C713)+1))</f>
        <v/>
      </c>
      <c r="D714" s="7" t="str">
        <f>IF(E714&lt;&gt;"",SUBTOTAL(3,$E$4:E714),"")</f>
        <v/>
      </c>
      <c r="E714" s="16"/>
      <c r="F714" s="16"/>
      <c r="G714" s="16"/>
      <c r="H714" s="16"/>
      <c r="I714" s="16"/>
      <c r="J714" s="17"/>
      <c r="K714" s="20"/>
      <c r="L714" s="17"/>
      <c r="M714" s="16"/>
      <c r="N714" s="16"/>
      <c r="O714" s="7" t="str">
        <f t="shared" ref="O714:O777" si="159">IF(E714="","","پیش فاکتور")</f>
        <v/>
      </c>
      <c r="P714" s="17"/>
      <c r="Q714" s="17"/>
      <c r="R714" s="8" t="str">
        <f t="shared" si="154"/>
        <v/>
      </c>
      <c r="S714" s="18">
        <v>0.1</v>
      </c>
      <c r="T714" s="8" t="str">
        <f t="shared" si="155"/>
        <v/>
      </c>
      <c r="U714" s="7" t="str">
        <f t="shared" si="156"/>
        <v/>
      </c>
      <c r="V714" s="19"/>
      <c r="W714" s="16"/>
      <c r="X714" s="16"/>
      <c r="Y714" s="16"/>
      <c r="Z714" s="7" t="str">
        <f t="shared" si="147"/>
        <v/>
      </c>
      <c r="AA714" s="20"/>
      <c r="AB714" s="7" t="str">
        <f>IF(AA714="","",DATEDIF(VLOOKUP(N714,List!CK:CL,2,0),VLOOKUP(AA714,List!CK:CL,2,0),$AB$2))</f>
        <v/>
      </c>
      <c r="AC714" s="16"/>
      <c r="AD714" s="16"/>
      <c r="AE714" s="17"/>
      <c r="AF714" s="9" t="str">
        <f t="shared" si="148"/>
        <v/>
      </c>
      <c r="AG714" s="16"/>
      <c r="AH714" s="9" t="str">
        <f t="shared" si="149"/>
        <v/>
      </c>
      <c r="AI714" s="9" t="str">
        <f t="shared" si="150"/>
        <v/>
      </c>
      <c r="AJ714" s="7" t="str">
        <f>IF(E714="","",VLOOKUP(E714,Cover!AF:AG,2,0))</f>
        <v/>
      </c>
      <c r="AK714" s="32" t="str">
        <f t="shared" si="157"/>
        <v/>
      </c>
      <c r="AL714" s="178" t="str">
        <f t="shared" si="158"/>
        <v/>
      </c>
      <c r="AM714" s="178" t="str">
        <f t="shared" si="152"/>
        <v/>
      </c>
      <c r="AN714" s="178" t="str">
        <f t="shared" si="153"/>
        <v/>
      </c>
    </row>
    <row r="715" spans="1:40">
      <c r="A715" s="1" t="str">
        <f t="shared" si="151"/>
        <v/>
      </c>
      <c r="B715" s="63" t="str">
        <f>IF(E715="","",IF(E715=Trend!$D$5,COUNT($B$3:B714)+1))</f>
        <v/>
      </c>
      <c r="C715" s="63" t="str">
        <f>IF(E715="","",IF(AN715=Deviation!$E$2,COUNT($C$3:C714)+1))</f>
        <v/>
      </c>
      <c r="D715" s="7" t="str">
        <f>IF(E715&lt;&gt;"",SUBTOTAL(3,$E$4:E715),"")</f>
        <v/>
      </c>
      <c r="E715" s="16"/>
      <c r="F715" s="16"/>
      <c r="G715" s="16"/>
      <c r="H715" s="16"/>
      <c r="I715" s="16"/>
      <c r="J715" s="17"/>
      <c r="K715" s="20"/>
      <c r="L715" s="17"/>
      <c r="M715" s="16"/>
      <c r="N715" s="16"/>
      <c r="O715" s="7" t="str">
        <f t="shared" si="159"/>
        <v/>
      </c>
      <c r="P715" s="17"/>
      <c r="Q715" s="17"/>
      <c r="R715" s="8" t="str">
        <f t="shared" si="154"/>
        <v/>
      </c>
      <c r="S715" s="18">
        <v>0.1</v>
      </c>
      <c r="T715" s="8" t="str">
        <f t="shared" si="155"/>
        <v/>
      </c>
      <c r="U715" s="7" t="str">
        <f t="shared" si="156"/>
        <v/>
      </c>
      <c r="V715" s="19"/>
      <c r="W715" s="16"/>
      <c r="X715" s="16"/>
      <c r="Y715" s="16"/>
      <c r="Z715" s="7" t="str">
        <f t="shared" si="147"/>
        <v/>
      </c>
      <c r="AA715" s="20"/>
      <c r="AB715" s="7" t="str">
        <f>IF(AA715="","",DATEDIF(VLOOKUP(N715,List!CK:CL,2,0),VLOOKUP(AA715,List!CK:CL,2,0),$AB$2))</f>
        <v/>
      </c>
      <c r="AC715" s="16"/>
      <c r="AD715" s="16"/>
      <c r="AE715" s="17"/>
      <c r="AF715" s="9" t="str">
        <f t="shared" si="148"/>
        <v/>
      </c>
      <c r="AG715" s="16"/>
      <c r="AH715" s="9" t="str">
        <f t="shared" si="149"/>
        <v/>
      </c>
      <c r="AI715" s="9" t="str">
        <f t="shared" si="150"/>
        <v/>
      </c>
      <c r="AJ715" s="7" t="str">
        <f>IF(E715="","",VLOOKUP(E715,Cover!AF:AG,2,0))</f>
        <v/>
      </c>
      <c r="AK715" s="32" t="str">
        <f t="shared" si="157"/>
        <v/>
      </c>
      <c r="AL715" s="178" t="str">
        <f t="shared" si="158"/>
        <v/>
      </c>
      <c r="AM715" s="178" t="str">
        <f t="shared" si="152"/>
        <v/>
      </c>
      <c r="AN715" s="178" t="str">
        <f t="shared" si="153"/>
        <v/>
      </c>
    </row>
    <row r="716" spans="1:40">
      <c r="A716" s="1" t="str">
        <f t="shared" si="151"/>
        <v/>
      </c>
      <c r="B716" s="63" t="str">
        <f>IF(E716="","",IF(E716=Trend!$D$5,COUNT($B$3:B715)+1))</f>
        <v/>
      </c>
      <c r="C716" s="63" t="str">
        <f>IF(E716="","",IF(AN716=Deviation!$E$2,COUNT($C$3:C715)+1))</f>
        <v/>
      </c>
      <c r="D716" s="7" t="str">
        <f>IF(E716&lt;&gt;"",SUBTOTAL(3,$E$4:E716),"")</f>
        <v/>
      </c>
      <c r="E716" s="16"/>
      <c r="F716" s="16"/>
      <c r="G716" s="16"/>
      <c r="H716" s="16"/>
      <c r="I716" s="16"/>
      <c r="J716" s="17"/>
      <c r="K716" s="20"/>
      <c r="L716" s="17"/>
      <c r="M716" s="16"/>
      <c r="N716" s="16"/>
      <c r="O716" s="7" t="str">
        <f t="shared" si="159"/>
        <v/>
      </c>
      <c r="P716" s="17"/>
      <c r="Q716" s="17"/>
      <c r="R716" s="8" t="str">
        <f t="shared" si="154"/>
        <v/>
      </c>
      <c r="S716" s="18">
        <v>0.1</v>
      </c>
      <c r="T716" s="8" t="str">
        <f t="shared" si="155"/>
        <v/>
      </c>
      <c r="U716" s="7" t="str">
        <f t="shared" si="156"/>
        <v/>
      </c>
      <c r="V716" s="19"/>
      <c r="W716" s="16"/>
      <c r="X716" s="16"/>
      <c r="Y716" s="16"/>
      <c r="Z716" s="7" t="str">
        <f t="shared" si="147"/>
        <v/>
      </c>
      <c r="AA716" s="20"/>
      <c r="AB716" s="7" t="str">
        <f>IF(AA716="","",DATEDIF(VLOOKUP(N716,List!CK:CL,2,0),VLOOKUP(AA716,List!CK:CL,2,0),$AB$2))</f>
        <v/>
      </c>
      <c r="AC716" s="16"/>
      <c r="AD716" s="16"/>
      <c r="AE716" s="17"/>
      <c r="AF716" s="9" t="str">
        <f t="shared" si="148"/>
        <v/>
      </c>
      <c r="AG716" s="16"/>
      <c r="AH716" s="9" t="str">
        <f t="shared" si="149"/>
        <v/>
      </c>
      <c r="AI716" s="9" t="str">
        <f t="shared" si="150"/>
        <v/>
      </c>
      <c r="AJ716" s="7" t="str">
        <f>IF(E716="","",VLOOKUP(E716,Cover!AF:AG,2,0))</f>
        <v/>
      </c>
      <c r="AK716" s="32" t="str">
        <f t="shared" si="157"/>
        <v/>
      </c>
      <c r="AL716" s="178" t="str">
        <f t="shared" si="158"/>
        <v/>
      </c>
      <c r="AM716" s="178" t="str">
        <f t="shared" si="152"/>
        <v/>
      </c>
      <c r="AN716" s="178" t="str">
        <f t="shared" si="153"/>
        <v/>
      </c>
    </row>
    <row r="717" spans="1:40">
      <c r="A717" s="1" t="str">
        <f t="shared" si="151"/>
        <v/>
      </c>
      <c r="B717" s="63" t="str">
        <f>IF(E717="","",IF(E717=Trend!$D$5,COUNT($B$3:B716)+1))</f>
        <v/>
      </c>
      <c r="C717" s="63" t="str">
        <f>IF(E717="","",IF(AN717=Deviation!$E$2,COUNT($C$3:C716)+1))</f>
        <v/>
      </c>
      <c r="D717" s="7" t="str">
        <f>IF(E717&lt;&gt;"",SUBTOTAL(3,$E$4:E717),"")</f>
        <v/>
      </c>
      <c r="E717" s="16"/>
      <c r="F717" s="16"/>
      <c r="G717" s="16"/>
      <c r="H717" s="16"/>
      <c r="I717" s="16"/>
      <c r="J717" s="17"/>
      <c r="K717" s="20"/>
      <c r="L717" s="17"/>
      <c r="M717" s="16"/>
      <c r="N717" s="16"/>
      <c r="O717" s="7" t="str">
        <f t="shared" si="159"/>
        <v/>
      </c>
      <c r="P717" s="17"/>
      <c r="Q717" s="17"/>
      <c r="R717" s="8" t="str">
        <f t="shared" si="154"/>
        <v/>
      </c>
      <c r="S717" s="18">
        <v>0.1</v>
      </c>
      <c r="T717" s="8" t="str">
        <f t="shared" si="155"/>
        <v/>
      </c>
      <c r="U717" s="7" t="str">
        <f t="shared" si="156"/>
        <v/>
      </c>
      <c r="V717" s="19"/>
      <c r="W717" s="16"/>
      <c r="X717" s="16"/>
      <c r="Y717" s="16"/>
      <c r="Z717" s="7" t="str">
        <f t="shared" si="147"/>
        <v/>
      </c>
      <c r="AA717" s="20"/>
      <c r="AB717" s="7" t="str">
        <f>IF(AA717="","",DATEDIF(VLOOKUP(N717,List!CK:CL,2,0),VLOOKUP(AA717,List!CK:CL,2,0),$AB$2))</f>
        <v/>
      </c>
      <c r="AC717" s="16"/>
      <c r="AD717" s="16"/>
      <c r="AE717" s="17"/>
      <c r="AF717" s="9" t="str">
        <f t="shared" si="148"/>
        <v/>
      </c>
      <c r="AG717" s="16"/>
      <c r="AH717" s="9" t="str">
        <f t="shared" si="149"/>
        <v/>
      </c>
      <c r="AI717" s="9" t="str">
        <f t="shared" si="150"/>
        <v/>
      </c>
      <c r="AJ717" s="7" t="str">
        <f>IF(E717="","",VLOOKUP(E717,Cover!AF:AG,2,0))</f>
        <v/>
      </c>
      <c r="AK717" s="32" t="str">
        <f t="shared" si="157"/>
        <v/>
      </c>
      <c r="AL717" s="178" t="str">
        <f t="shared" si="158"/>
        <v/>
      </c>
      <c r="AM717" s="178" t="str">
        <f t="shared" si="152"/>
        <v/>
      </c>
      <c r="AN717" s="178" t="str">
        <f t="shared" si="153"/>
        <v/>
      </c>
    </row>
    <row r="718" spans="1:40">
      <c r="A718" s="1" t="str">
        <f t="shared" si="151"/>
        <v/>
      </c>
      <c r="B718" s="63" t="str">
        <f>IF(E718="","",IF(E718=Trend!$D$5,COUNT($B$3:B717)+1))</f>
        <v/>
      </c>
      <c r="C718" s="63" t="str">
        <f>IF(E718="","",IF(AN718=Deviation!$E$2,COUNT($C$3:C717)+1))</f>
        <v/>
      </c>
      <c r="D718" s="7" t="str">
        <f>IF(E718&lt;&gt;"",SUBTOTAL(3,$E$4:E718),"")</f>
        <v/>
      </c>
      <c r="E718" s="16"/>
      <c r="F718" s="16"/>
      <c r="G718" s="16"/>
      <c r="H718" s="16"/>
      <c r="I718" s="16"/>
      <c r="J718" s="17"/>
      <c r="K718" s="20"/>
      <c r="L718" s="17"/>
      <c r="M718" s="16"/>
      <c r="N718" s="16"/>
      <c r="O718" s="7" t="str">
        <f t="shared" si="159"/>
        <v/>
      </c>
      <c r="P718" s="17"/>
      <c r="Q718" s="17"/>
      <c r="R718" s="8" t="str">
        <f t="shared" si="154"/>
        <v/>
      </c>
      <c r="S718" s="18">
        <v>0.1</v>
      </c>
      <c r="T718" s="8" t="str">
        <f t="shared" si="155"/>
        <v/>
      </c>
      <c r="U718" s="7" t="str">
        <f t="shared" si="156"/>
        <v/>
      </c>
      <c r="V718" s="19"/>
      <c r="W718" s="16"/>
      <c r="X718" s="16"/>
      <c r="Y718" s="16"/>
      <c r="Z718" s="7" t="str">
        <f t="shared" si="147"/>
        <v/>
      </c>
      <c r="AA718" s="20"/>
      <c r="AB718" s="7" t="str">
        <f>IF(AA718="","",DATEDIF(VLOOKUP(N718,List!CK:CL,2,0),VLOOKUP(AA718,List!CK:CL,2,0),$AB$2))</f>
        <v/>
      </c>
      <c r="AC718" s="16"/>
      <c r="AD718" s="16"/>
      <c r="AE718" s="17"/>
      <c r="AF718" s="9" t="str">
        <f t="shared" si="148"/>
        <v/>
      </c>
      <c r="AG718" s="16"/>
      <c r="AH718" s="9" t="str">
        <f t="shared" si="149"/>
        <v/>
      </c>
      <c r="AI718" s="9" t="str">
        <f t="shared" si="150"/>
        <v/>
      </c>
      <c r="AJ718" s="7" t="str">
        <f>IF(E718="","",VLOOKUP(E718,Cover!AF:AG,2,0))</f>
        <v/>
      </c>
      <c r="AK718" s="32" t="str">
        <f t="shared" si="157"/>
        <v/>
      </c>
      <c r="AL718" s="178" t="str">
        <f t="shared" si="158"/>
        <v/>
      </c>
      <c r="AM718" s="178" t="str">
        <f t="shared" si="152"/>
        <v/>
      </c>
      <c r="AN718" s="178" t="str">
        <f t="shared" si="153"/>
        <v/>
      </c>
    </row>
    <row r="719" spans="1:40">
      <c r="A719" s="1" t="str">
        <f t="shared" si="151"/>
        <v/>
      </c>
      <c r="B719" s="63" t="str">
        <f>IF(E719="","",IF(E719=Trend!$D$5,COUNT($B$3:B718)+1))</f>
        <v/>
      </c>
      <c r="C719" s="63" t="str">
        <f>IF(E719="","",IF(AN719=Deviation!$E$2,COUNT($C$3:C718)+1))</f>
        <v/>
      </c>
      <c r="D719" s="7" t="str">
        <f>IF(E719&lt;&gt;"",SUBTOTAL(3,$E$4:E719),"")</f>
        <v/>
      </c>
      <c r="E719" s="16"/>
      <c r="F719" s="16"/>
      <c r="G719" s="16"/>
      <c r="H719" s="16"/>
      <c r="I719" s="16"/>
      <c r="J719" s="17"/>
      <c r="K719" s="20"/>
      <c r="L719" s="17"/>
      <c r="M719" s="16"/>
      <c r="N719" s="16"/>
      <c r="O719" s="7" t="str">
        <f t="shared" si="159"/>
        <v/>
      </c>
      <c r="P719" s="17"/>
      <c r="Q719" s="17"/>
      <c r="R719" s="8" t="str">
        <f t="shared" si="154"/>
        <v/>
      </c>
      <c r="S719" s="18">
        <v>0.1</v>
      </c>
      <c r="T719" s="8" t="str">
        <f t="shared" si="155"/>
        <v/>
      </c>
      <c r="U719" s="7" t="str">
        <f t="shared" si="156"/>
        <v/>
      </c>
      <c r="V719" s="19"/>
      <c r="W719" s="16"/>
      <c r="X719" s="16"/>
      <c r="Y719" s="16"/>
      <c r="Z719" s="7" t="str">
        <f t="shared" si="147"/>
        <v/>
      </c>
      <c r="AA719" s="20"/>
      <c r="AB719" s="7" t="str">
        <f>IF(AA719="","",DATEDIF(VLOOKUP(N719,List!CK:CL,2,0),VLOOKUP(AA719,List!CK:CL,2,0),$AB$2))</f>
        <v/>
      </c>
      <c r="AC719" s="16"/>
      <c r="AD719" s="16"/>
      <c r="AE719" s="17"/>
      <c r="AF719" s="9" t="str">
        <f t="shared" si="148"/>
        <v/>
      </c>
      <c r="AG719" s="16"/>
      <c r="AH719" s="9" t="str">
        <f t="shared" si="149"/>
        <v/>
      </c>
      <c r="AI719" s="9" t="str">
        <f t="shared" si="150"/>
        <v/>
      </c>
      <c r="AJ719" s="7" t="str">
        <f>IF(E719="","",VLOOKUP(E719,Cover!AF:AG,2,0))</f>
        <v/>
      </c>
      <c r="AK719" s="32" t="str">
        <f t="shared" si="157"/>
        <v/>
      </c>
      <c r="AL719" s="178" t="str">
        <f t="shared" si="158"/>
        <v/>
      </c>
      <c r="AM719" s="178" t="str">
        <f t="shared" si="152"/>
        <v/>
      </c>
      <c r="AN719" s="178" t="str">
        <f t="shared" si="153"/>
        <v/>
      </c>
    </row>
    <row r="720" spans="1:40">
      <c r="A720" s="1" t="str">
        <f t="shared" si="151"/>
        <v/>
      </c>
      <c r="B720" s="63" t="str">
        <f>IF(E720="","",IF(E720=Trend!$D$5,COUNT($B$3:B719)+1))</f>
        <v/>
      </c>
      <c r="C720" s="63" t="str">
        <f>IF(E720="","",IF(AN720=Deviation!$E$2,COUNT($C$3:C719)+1))</f>
        <v/>
      </c>
      <c r="D720" s="7" t="str">
        <f>IF(E720&lt;&gt;"",SUBTOTAL(3,$E$4:E720),"")</f>
        <v/>
      </c>
      <c r="E720" s="16"/>
      <c r="F720" s="16"/>
      <c r="G720" s="16"/>
      <c r="H720" s="16"/>
      <c r="I720" s="16"/>
      <c r="J720" s="17"/>
      <c r="K720" s="20"/>
      <c r="L720" s="17"/>
      <c r="M720" s="16"/>
      <c r="N720" s="16"/>
      <c r="O720" s="7" t="str">
        <f t="shared" si="159"/>
        <v/>
      </c>
      <c r="P720" s="17"/>
      <c r="Q720" s="17"/>
      <c r="R720" s="8" t="str">
        <f t="shared" si="154"/>
        <v/>
      </c>
      <c r="S720" s="18">
        <v>0.1</v>
      </c>
      <c r="T720" s="8" t="str">
        <f t="shared" si="155"/>
        <v/>
      </c>
      <c r="U720" s="7" t="str">
        <f t="shared" si="156"/>
        <v/>
      </c>
      <c r="V720" s="19"/>
      <c r="W720" s="16"/>
      <c r="X720" s="16"/>
      <c r="Y720" s="16"/>
      <c r="Z720" s="7" t="str">
        <f t="shared" si="147"/>
        <v/>
      </c>
      <c r="AA720" s="20"/>
      <c r="AB720" s="7" t="str">
        <f>IF(AA720="","",DATEDIF(VLOOKUP(N720,List!CK:CL,2,0),VLOOKUP(AA720,List!CK:CL,2,0),$AB$2))</f>
        <v/>
      </c>
      <c r="AC720" s="16"/>
      <c r="AD720" s="16"/>
      <c r="AE720" s="17"/>
      <c r="AF720" s="9" t="str">
        <f t="shared" si="148"/>
        <v/>
      </c>
      <c r="AG720" s="16"/>
      <c r="AH720" s="9" t="str">
        <f t="shared" si="149"/>
        <v/>
      </c>
      <c r="AI720" s="9" t="str">
        <f t="shared" si="150"/>
        <v/>
      </c>
      <c r="AJ720" s="7" t="str">
        <f>IF(E720="","",VLOOKUP(E720,Cover!AF:AG,2,0))</f>
        <v/>
      </c>
      <c r="AK720" s="32" t="str">
        <f t="shared" si="157"/>
        <v/>
      </c>
      <c r="AL720" s="178" t="str">
        <f t="shared" si="158"/>
        <v/>
      </c>
      <c r="AM720" s="178" t="str">
        <f t="shared" si="152"/>
        <v/>
      </c>
      <c r="AN720" s="178" t="str">
        <f t="shared" si="153"/>
        <v/>
      </c>
    </row>
    <row r="721" spans="1:40">
      <c r="A721" s="1" t="str">
        <f t="shared" si="151"/>
        <v/>
      </c>
      <c r="B721" s="63" t="str">
        <f>IF(E721="","",IF(E721=Trend!$D$5,COUNT($B$3:B720)+1))</f>
        <v/>
      </c>
      <c r="C721" s="63" t="str">
        <f>IF(E721="","",IF(AN721=Deviation!$E$2,COUNT($C$3:C720)+1))</f>
        <v/>
      </c>
      <c r="D721" s="7" t="str">
        <f>IF(E721&lt;&gt;"",SUBTOTAL(3,$E$4:E721),"")</f>
        <v/>
      </c>
      <c r="E721" s="16"/>
      <c r="F721" s="16"/>
      <c r="G721" s="16"/>
      <c r="H721" s="16"/>
      <c r="I721" s="16"/>
      <c r="J721" s="17"/>
      <c r="K721" s="20"/>
      <c r="L721" s="17"/>
      <c r="M721" s="16"/>
      <c r="N721" s="16"/>
      <c r="O721" s="7" t="str">
        <f t="shared" si="159"/>
        <v/>
      </c>
      <c r="P721" s="17"/>
      <c r="Q721" s="17"/>
      <c r="R721" s="8" t="str">
        <f t="shared" si="154"/>
        <v/>
      </c>
      <c r="S721" s="18">
        <v>0.1</v>
      </c>
      <c r="T721" s="8" t="str">
        <f t="shared" si="155"/>
        <v/>
      </c>
      <c r="U721" s="7" t="str">
        <f t="shared" si="156"/>
        <v/>
      </c>
      <c r="V721" s="19"/>
      <c r="W721" s="16"/>
      <c r="X721" s="16"/>
      <c r="Y721" s="16"/>
      <c r="Z721" s="7" t="str">
        <f t="shared" si="147"/>
        <v/>
      </c>
      <c r="AA721" s="20"/>
      <c r="AB721" s="7" t="str">
        <f>IF(AA721="","",DATEDIF(VLOOKUP(N721,List!CK:CL,2,0),VLOOKUP(AA721,List!CK:CL,2,0),$AB$2))</f>
        <v/>
      </c>
      <c r="AC721" s="16"/>
      <c r="AD721" s="16"/>
      <c r="AE721" s="17"/>
      <c r="AF721" s="9" t="str">
        <f t="shared" si="148"/>
        <v/>
      </c>
      <c r="AG721" s="16"/>
      <c r="AH721" s="9" t="str">
        <f t="shared" si="149"/>
        <v/>
      </c>
      <c r="AI721" s="9" t="str">
        <f t="shared" si="150"/>
        <v/>
      </c>
      <c r="AJ721" s="7" t="str">
        <f>IF(E721="","",VLOOKUP(E721,Cover!AF:AG,2,0))</f>
        <v/>
      </c>
      <c r="AK721" s="32" t="str">
        <f t="shared" si="157"/>
        <v/>
      </c>
      <c r="AL721" s="178" t="str">
        <f t="shared" si="158"/>
        <v/>
      </c>
      <c r="AM721" s="178" t="str">
        <f t="shared" si="152"/>
        <v/>
      </c>
      <c r="AN721" s="178" t="str">
        <f t="shared" si="153"/>
        <v/>
      </c>
    </row>
    <row r="722" spans="1:40">
      <c r="A722" s="1" t="str">
        <f t="shared" si="151"/>
        <v/>
      </c>
      <c r="B722" s="63" t="str">
        <f>IF(E722="","",IF(E722=Trend!$D$5,COUNT($B$3:B721)+1))</f>
        <v/>
      </c>
      <c r="C722" s="63" t="str">
        <f>IF(E722="","",IF(AN722=Deviation!$E$2,COUNT($C$3:C721)+1))</f>
        <v/>
      </c>
      <c r="D722" s="7" t="str">
        <f>IF(E722&lt;&gt;"",SUBTOTAL(3,$E$4:E722),"")</f>
        <v/>
      </c>
      <c r="E722" s="16"/>
      <c r="F722" s="16"/>
      <c r="G722" s="16"/>
      <c r="H722" s="16"/>
      <c r="I722" s="16"/>
      <c r="J722" s="17"/>
      <c r="K722" s="20"/>
      <c r="L722" s="17"/>
      <c r="M722" s="16"/>
      <c r="N722" s="16"/>
      <c r="O722" s="7" t="str">
        <f t="shared" si="159"/>
        <v/>
      </c>
      <c r="P722" s="17"/>
      <c r="Q722" s="17"/>
      <c r="R722" s="8" t="str">
        <f t="shared" si="154"/>
        <v/>
      </c>
      <c r="S722" s="18">
        <v>0.1</v>
      </c>
      <c r="T722" s="8" t="str">
        <f t="shared" si="155"/>
        <v/>
      </c>
      <c r="U722" s="7" t="str">
        <f t="shared" si="156"/>
        <v/>
      </c>
      <c r="V722" s="19"/>
      <c r="W722" s="16"/>
      <c r="X722" s="16"/>
      <c r="Y722" s="16"/>
      <c r="Z722" s="7" t="str">
        <f t="shared" si="147"/>
        <v/>
      </c>
      <c r="AA722" s="20"/>
      <c r="AB722" s="7" t="str">
        <f>IF(AA722="","",DATEDIF(VLOOKUP(N722,List!CK:CL,2,0),VLOOKUP(AA722,List!CK:CL,2,0),$AB$2))</f>
        <v/>
      </c>
      <c r="AC722" s="16"/>
      <c r="AD722" s="16"/>
      <c r="AE722" s="17"/>
      <c r="AF722" s="9" t="str">
        <f t="shared" si="148"/>
        <v/>
      </c>
      <c r="AG722" s="16"/>
      <c r="AH722" s="9" t="str">
        <f t="shared" si="149"/>
        <v/>
      </c>
      <c r="AI722" s="9" t="str">
        <f t="shared" si="150"/>
        <v/>
      </c>
      <c r="AJ722" s="7" t="str">
        <f>IF(E722="","",VLOOKUP(E722,Cover!AF:AG,2,0))</f>
        <v/>
      </c>
      <c r="AK722" s="32" t="str">
        <f t="shared" si="157"/>
        <v/>
      </c>
      <c r="AL722" s="178" t="str">
        <f t="shared" si="158"/>
        <v/>
      </c>
      <c r="AM722" s="178" t="str">
        <f t="shared" si="152"/>
        <v/>
      </c>
      <c r="AN722" s="178" t="str">
        <f t="shared" si="153"/>
        <v/>
      </c>
    </row>
    <row r="723" spans="1:40">
      <c r="A723" s="1" t="str">
        <f t="shared" si="151"/>
        <v/>
      </c>
      <c r="B723" s="63" t="str">
        <f>IF(E723="","",IF(E723=Trend!$D$5,COUNT($B$3:B722)+1))</f>
        <v/>
      </c>
      <c r="C723" s="63" t="str">
        <f>IF(E723="","",IF(AN723=Deviation!$E$2,COUNT($C$3:C722)+1))</f>
        <v/>
      </c>
      <c r="D723" s="7" t="str">
        <f>IF(E723&lt;&gt;"",SUBTOTAL(3,$E$4:E723),"")</f>
        <v/>
      </c>
      <c r="E723" s="16"/>
      <c r="F723" s="16"/>
      <c r="G723" s="16"/>
      <c r="H723" s="16"/>
      <c r="I723" s="16"/>
      <c r="J723" s="17"/>
      <c r="K723" s="20"/>
      <c r="L723" s="17"/>
      <c r="M723" s="16"/>
      <c r="N723" s="16"/>
      <c r="O723" s="7" t="str">
        <f t="shared" si="159"/>
        <v/>
      </c>
      <c r="P723" s="17"/>
      <c r="Q723" s="17"/>
      <c r="R723" s="8" t="str">
        <f t="shared" si="154"/>
        <v/>
      </c>
      <c r="S723" s="18">
        <v>0.1</v>
      </c>
      <c r="T723" s="8" t="str">
        <f t="shared" si="155"/>
        <v/>
      </c>
      <c r="U723" s="7" t="str">
        <f t="shared" si="156"/>
        <v/>
      </c>
      <c r="V723" s="19"/>
      <c r="W723" s="16"/>
      <c r="X723" s="16"/>
      <c r="Y723" s="16"/>
      <c r="Z723" s="7" t="str">
        <f t="shared" si="147"/>
        <v/>
      </c>
      <c r="AA723" s="20"/>
      <c r="AB723" s="7" t="str">
        <f>IF(AA723="","",DATEDIF(VLOOKUP(N723,List!CK:CL,2,0),VLOOKUP(AA723,List!CK:CL,2,0),$AB$2))</f>
        <v/>
      </c>
      <c r="AC723" s="16"/>
      <c r="AD723" s="16"/>
      <c r="AE723" s="17"/>
      <c r="AF723" s="9" t="str">
        <f t="shared" si="148"/>
        <v/>
      </c>
      <c r="AG723" s="16"/>
      <c r="AH723" s="9" t="str">
        <f t="shared" si="149"/>
        <v/>
      </c>
      <c r="AI723" s="9" t="str">
        <f t="shared" si="150"/>
        <v/>
      </c>
      <c r="AJ723" s="7" t="str">
        <f>IF(E723="","",VLOOKUP(E723,Cover!AF:AG,2,0))</f>
        <v/>
      </c>
      <c r="AK723" s="32" t="str">
        <f t="shared" si="157"/>
        <v/>
      </c>
      <c r="AL723" s="178" t="str">
        <f t="shared" si="158"/>
        <v/>
      </c>
      <c r="AM723" s="178" t="str">
        <f t="shared" si="152"/>
        <v/>
      </c>
      <c r="AN723" s="178" t="str">
        <f t="shared" si="153"/>
        <v/>
      </c>
    </row>
    <row r="724" spans="1:40">
      <c r="A724" s="1" t="str">
        <f t="shared" si="151"/>
        <v/>
      </c>
      <c r="B724" s="63" t="str">
        <f>IF(E724="","",IF(E724=Trend!$D$5,COUNT($B$3:B723)+1))</f>
        <v/>
      </c>
      <c r="C724" s="63" t="str">
        <f>IF(E724="","",IF(AN724=Deviation!$E$2,COUNT($C$3:C723)+1))</f>
        <v/>
      </c>
      <c r="D724" s="7" t="str">
        <f>IF(E724&lt;&gt;"",SUBTOTAL(3,$E$4:E724),"")</f>
        <v/>
      </c>
      <c r="E724" s="16"/>
      <c r="F724" s="16"/>
      <c r="G724" s="16"/>
      <c r="H724" s="16"/>
      <c r="I724" s="16"/>
      <c r="J724" s="17"/>
      <c r="K724" s="20"/>
      <c r="L724" s="17"/>
      <c r="M724" s="16"/>
      <c r="N724" s="16"/>
      <c r="O724" s="7" t="str">
        <f t="shared" si="159"/>
        <v/>
      </c>
      <c r="P724" s="17"/>
      <c r="Q724" s="17"/>
      <c r="R724" s="8" t="str">
        <f t="shared" si="154"/>
        <v/>
      </c>
      <c r="S724" s="18">
        <v>0.1</v>
      </c>
      <c r="T724" s="8" t="str">
        <f t="shared" si="155"/>
        <v/>
      </c>
      <c r="U724" s="7" t="str">
        <f t="shared" si="156"/>
        <v/>
      </c>
      <c r="V724" s="19"/>
      <c r="W724" s="16"/>
      <c r="X724" s="16"/>
      <c r="Y724" s="16"/>
      <c r="Z724" s="7" t="str">
        <f t="shared" si="147"/>
        <v/>
      </c>
      <c r="AA724" s="20"/>
      <c r="AB724" s="7" t="str">
        <f>IF(AA724="","",DATEDIF(VLOOKUP(N724,List!CK:CL,2,0),VLOOKUP(AA724,List!CK:CL,2,0),$AB$2))</f>
        <v/>
      </c>
      <c r="AC724" s="16"/>
      <c r="AD724" s="16"/>
      <c r="AE724" s="17"/>
      <c r="AF724" s="9" t="str">
        <f t="shared" si="148"/>
        <v/>
      </c>
      <c r="AG724" s="16"/>
      <c r="AH724" s="9" t="str">
        <f t="shared" si="149"/>
        <v/>
      </c>
      <c r="AI724" s="9" t="str">
        <f t="shared" si="150"/>
        <v/>
      </c>
      <c r="AJ724" s="7" t="str">
        <f>IF(E724="","",VLOOKUP(E724,Cover!AF:AG,2,0))</f>
        <v/>
      </c>
      <c r="AK724" s="32" t="str">
        <f t="shared" si="157"/>
        <v/>
      </c>
      <c r="AL724" s="178" t="str">
        <f t="shared" si="158"/>
        <v/>
      </c>
      <c r="AM724" s="178" t="str">
        <f t="shared" si="152"/>
        <v/>
      </c>
      <c r="AN724" s="178" t="str">
        <f t="shared" si="153"/>
        <v/>
      </c>
    </row>
    <row r="725" spans="1:40">
      <c r="A725" s="1" t="str">
        <f t="shared" si="151"/>
        <v/>
      </c>
      <c r="B725" s="63" t="str">
        <f>IF(E725="","",IF(E725=Trend!$D$5,COUNT($B$3:B724)+1))</f>
        <v/>
      </c>
      <c r="C725" s="63" t="str">
        <f>IF(E725="","",IF(AN725=Deviation!$E$2,COUNT($C$3:C724)+1))</f>
        <v/>
      </c>
      <c r="D725" s="7" t="str">
        <f>IF(E725&lt;&gt;"",SUBTOTAL(3,$E$4:E725),"")</f>
        <v/>
      </c>
      <c r="E725" s="16"/>
      <c r="F725" s="16"/>
      <c r="G725" s="16"/>
      <c r="H725" s="16"/>
      <c r="I725" s="16"/>
      <c r="J725" s="17"/>
      <c r="K725" s="20"/>
      <c r="L725" s="17"/>
      <c r="M725" s="16"/>
      <c r="N725" s="16"/>
      <c r="O725" s="7" t="str">
        <f t="shared" si="159"/>
        <v/>
      </c>
      <c r="P725" s="17"/>
      <c r="Q725" s="17"/>
      <c r="R725" s="8" t="str">
        <f t="shared" si="154"/>
        <v/>
      </c>
      <c r="S725" s="18">
        <v>0.1</v>
      </c>
      <c r="T725" s="8" t="str">
        <f t="shared" si="155"/>
        <v/>
      </c>
      <c r="U725" s="7" t="str">
        <f t="shared" si="156"/>
        <v/>
      </c>
      <c r="V725" s="19"/>
      <c r="W725" s="16"/>
      <c r="X725" s="16"/>
      <c r="Y725" s="16"/>
      <c r="Z725" s="7" t="str">
        <f t="shared" si="147"/>
        <v/>
      </c>
      <c r="AA725" s="20"/>
      <c r="AB725" s="7" t="str">
        <f>IF(AA725="","",DATEDIF(VLOOKUP(N725,List!CK:CL,2,0),VLOOKUP(AA725,List!CK:CL,2,0),$AB$2))</f>
        <v/>
      </c>
      <c r="AC725" s="16"/>
      <c r="AD725" s="16"/>
      <c r="AE725" s="17"/>
      <c r="AF725" s="9" t="str">
        <f t="shared" si="148"/>
        <v/>
      </c>
      <c r="AG725" s="16"/>
      <c r="AH725" s="9" t="str">
        <f t="shared" si="149"/>
        <v/>
      </c>
      <c r="AI725" s="9" t="str">
        <f t="shared" si="150"/>
        <v/>
      </c>
      <c r="AJ725" s="7" t="str">
        <f>IF(E725="","",VLOOKUP(E725,Cover!AF:AG,2,0))</f>
        <v/>
      </c>
      <c r="AK725" s="32" t="str">
        <f t="shared" si="157"/>
        <v/>
      </c>
      <c r="AL725" s="178" t="str">
        <f t="shared" si="158"/>
        <v/>
      </c>
      <c r="AM725" s="178" t="str">
        <f t="shared" si="152"/>
        <v/>
      </c>
      <c r="AN725" s="178" t="str">
        <f t="shared" si="153"/>
        <v/>
      </c>
    </row>
    <row r="726" spans="1:40">
      <c r="A726" s="1" t="str">
        <f t="shared" si="151"/>
        <v/>
      </c>
      <c r="B726" s="63" t="str">
        <f>IF(E726="","",IF(E726=Trend!$D$5,COUNT($B$3:B725)+1))</f>
        <v/>
      </c>
      <c r="C726" s="63" t="str">
        <f>IF(E726="","",IF(AN726=Deviation!$E$2,COUNT($C$3:C725)+1))</f>
        <v/>
      </c>
      <c r="D726" s="7" t="str">
        <f>IF(E726&lt;&gt;"",SUBTOTAL(3,$E$4:E726),"")</f>
        <v/>
      </c>
      <c r="E726" s="16"/>
      <c r="F726" s="16"/>
      <c r="G726" s="16"/>
      <c r="H726" s="16"/>
      <c r="I726" s="16"/>
      <c r="J726" s="17"/>
      <c r="K726" s="20"/>
      <c r="L726" s="17"/>
      <c r="M726" s="16"/>
      <c r="N726" s="16"/>
      <c r="O726" s="7" t="str">
        <f t="shared" si="159"/>
        <v/>
      </c>
      <c r="P726" s="17"/>
      <c r="Q726" s="17"/>
      <c r="R726" s="8" t="str">
        <f t="shared" si="154"/>
        <v/>
      </c>
      <c r="S726" s="18">
        <v>0.1</v>
      </c>
      <c r="T726" s="8" t="str">
        <f t="shared" si="155"/>
        <v/>
      </c>
      <c r="U726" s="7" t="str">
        <f t="shared" si="156"/>
        <v/>
      </c>
      <c r="V726" s="19"/>
      <c r="W726" s="16"/>
      <c r="X726" s="16"/>
      <c r="Y726" s="16"/>
      <c r="Z726" s="7" t="str">
        <f t="shared" si="147"/>
        <v/>
      </c>
      <c r="AA726" s="20"/>
      <c r="AB726" s="7" t="str">
        <f>IF(AA726="","",DATEDIF(VLOOKUP(N726,List!CK:CL,2,0),VLOOKUP(AA726,List!CK:CL,2,0),$AB$2))</f>
        <v/>
      </c>
      <c r="AC726" s="16"/>
      <c r="AD726" s="16"/>
      <c r="AE726" s="17"/>
      <c r="AF726" s="9" t="str">
        <f t="shared" si="148"/>
        <v/>
      </c>
      <c r="AG726" s="16"/>
      <c r="AH726" s="9" t="str">
        <f t="shared" si="149"/>
        <v/>
      </c>
      <c r="AI726" s="9" t="str">
        <f t="shared" si="150"/>
        <v/>
      </c>
      <c r="AJ726" s="7" t="str">
        <f>IF(E726="","",VLOOKUP(E726,Cover!AF:AG,2,0))</f>
        <v/>
      </c>
      <c r="AK726" s="32" t="str">
        <f t="shared" si="157"/>
        <v/>
      </c>
      <c r="AL726" s="178" t="str">
        <f t="shared" si="158"/>
        <v/>
      </c>
      <c r="AM726" s="178" t="str">
        <f t="shared" si="152"/>
        <v/>
      </c>
      <c r="AN726" s="178" t="str">
        <f t="shared" si="153"/>
        <v/>
      </c>
    </row>
    <row r="727" spans="1:40">
      <c r="A727" s="1" t="str">
        <f t="shared" si="151"/>
        <v/>
      </c>
      <c r="B727" s="63" t="str">
        <f>IF(E727="","",IF(E727=Trend!$D$5,COUNT($B$3:B726)+1))</f>
        <v/>
      </c>
      <c r="C727" s="63" t="str">
        <f>IF(E727="","",IF(AN727=Deviation!$E$2,COUNT($C$3:C726)+1))</f>
        <v/>
      </c>
      <c r="D727" s="7" t="str">
        <f>IF(E727&lt;&gt;"",SUBTOTAL(3,$E$4:E727),"")</f>
        <v/>
      </c>
      <c r="E727" s="16"/>
      <c r="F727" s="16"/>
      <c r="G727" s="16"/>
      <c r="H727" s="16"/>
      <c r="I727" s="16"/>
      <c r="J727" s="17"/>
      <c r="K727" s="20"/>
      <c r="L727" s="17"/>
      <c r="M727" s="16"/>
      <c r="N727" s="16"/>
      <c r="O727" s="7" t="str">
        <f t="shared" si="159"/>
        <v/>
      </c>
      <c r="P727" s="17"/>
      <c r="Q727" s="17"/>
      <c r="R727" s="8" t="str">
        <f t="shared" si="154"/>
        <v/>
      </c>
      <c r="S727" s="18">
        <v>0.1</v>
      </c>
      <c r="T727" s="8" t="str">
        <f t="shared" si="155"/>
        <v/>
      </c>
      <c r="U727" s="7" t="str">
        <f t="shared" si="156"/>
        <v/>
      </c>
      <c r="V727" s="19"/>
      <c r="W727" s="16"/>
      <c r="X727" s="16"/>
      <c r="Y727" s="16"/>
      <c r="Z727" s="7" t="str">
        <f t="shared" si="147"/>
        <v/>
      </c>
      <c r="AA727" s="20"/>
      <c r="AB727" s="7" t="str">
        <f>IF(AA727="","",DATEDIF(VLOOKUP(N727,List!CK:CL,2,0),VLOOKUP(AA727,List!CK:CL,2,0),$AB$2))</f>
        <v/>
      </c>
      <c r="AC727" s="16"/>
      <c r="AD727" s="16"/>
      <c r="AE727" s="17"/>
      <c r="AF727" s="9" t="str">
        <f t="shared" si="148"/>
        <v/>
      </c>
      <c r="AG727" s="16"/>
      <c r="AH727" s="9" t="str">
        <f t="shared" si="149"/>
        <v/>
      </c>
      <c r="AI727" s="9" t="str">
        <f t="shared" si="150"/>
        <v/>
      </c>
      <c r="AJ727" s="7" t="str">
        <f>IF(E727="","",VLOOKUP(E727,Cover!AF:AG,2,0))</f>
        <v/>
      </c>
      <c r="AK727" s="32" t="str">
        <f t="shared" si="157"/>
        <v/>
      </c>
      <c r="AL727" s="178" t="str">
        <f t="shared" si="158"/>
        <v/>
      </c>
      <c r="AM727" s="178" t="str">
        <f t="shared" si="152"/>
        <v/>
      </c>
      <c r="AN727" s="178" t="str">
        <f t="shared" si="153"/>
        <v/>
      </c>
    </row>
    <row r="728" spans="1:40">
      <c r="A728" s="1" t="str">
        <f t="shared" si="151"/>
        <v/>
      </c>
      <c r="B728" s="63" t="str">
        <f>IF(E728="","",IF(E728=Trend!$D$5,COUNT($B$3:B727)+1))</f>
        <v/>
      </c>
      <c r="C728" s="63" t="str">
        <f>IF(E728="","",IF(AN728=Deviation!$E$2,COUNT($C$3:C727)+1))</f>
        <v/>
      </c>
      <c r="D728" s="7" t="str">
        <f>IF(E728&lt;&gt;"",SUBTOTAL(3,$E$4:E728),"")</f>
        <v/>
      </c>
      <c r="E728" s="16"/>
      <c r="F728" s="16"/>
      <c r="G728" s="16"/>
      <c r="H728" s="16"/>
      <c r="I728" s="16"/>
      <c r="J728" s="17"/>
      <c r="K728" s="20"/>
      <c r="L728" s="17"/>
      <c r="M728" s="16"/>
      <c r="N728" s="16"/>
      <c r="O728" s="7" t="str">
        <f t="shared" si="159"/>
        <v/>
      </c>
      <c r="P728" s="17"/>
      <c r="Q728" s="17"/>
      <c r="R728" s="8" t="str">
        <f t="shared" si="154"/>
        <v/>
      </c>
      <c r="S728" s="18">
        <v>0.1</v>
      </c>
      <c r="T728" s="8" t="str">
        <f t="shared" si="155"/>
        <v/>
      </c>
      <c r="U728" s="7" t="str">
        <f t="shared" si="156"/>
        <v/>
      </c>
      <c r="V728" s="19"/>
      <c r="W728" s="16"/>
      <c r="X728" s="16"/>
      <c r="Y728" s="16"/>
      <c r="Z728" s="7" t="str">
        <f t="shared" si="147"/>
        <v/>
      </c>
      <c r="AA728" s="20"/>
      <c r="AB728" s="7" t="str">
        <f>IF(AA728="","",DATEDIF(VLOOKUP(N728,List!CK:CL,2,0),VLOOKUP(AA728,List!CK:CL,2,0),$AB$2))</f>
        <v/>
      </c>
      <c r="AC728" s="16"/>
      <c r="AD728" s="16"/>
      <c r="AE728" s="17"/>
      <c r="AF728" s="9" t="str">
        <f t="shared" si="148"/>
        <v/>
      </c>
      <c r="AG728" s="16"/>
      <c r="AH728" s="9" t="str">
        <f t="shared" si="149"/>
        <v/>
      </c>
      <c r="AI728" s="9" t="str">
        <f t="shared" si="150"/>
        <v/>
      </c>
      <c r="AJ728" s="7" t="str">
        <f>IF(E728="","",VLOOKUP(E728,Cover!AF:AG,2,0))</f>
        <v/>
      </c>
      <c r="AK728" s="32" t="str">
        <f t="shared" si="157"/>
        <v/>
      </c>
      <c r="AL728" s="178" t="str">
        <f t="shared" si="158"/>
        <v/>
      </c>
      <c r="AM728" s="178" t="str">
        <f t="shared" si="152"/>
        <v/>
      </c>
      <c r="AN728" s="178" t="str">
        <f t="shared" si="153"/>
        <v/>
      </c>
    </row>
    <row r="729" spans="1:40">
      <c r="A729" s="1" t="str">
        <f t="shared" si="151"/>
        <v/>
      </c>
      <c r="B729" s="63" t="str">
        <f>IF(E729="","",IF(E729=Trend!$D$5,COUNT($B$3:B728)+1))</f>
        <v/>
      </c>
      <c r="C729" s="63" t="str">
        <f>IF(E729="","",IF(AN729=Deviation!$E$2,COUNT($C$3:C728)+1))</f>
        <v/>
      </c>
      <c r="D729" s="7" t="str">
        <f>IF(E729&lt;&gt;"",SUBTOTAL(3,$E$4:E729),"")</f>
        <v/>
      </c>
      <c r="E729" s="16"/>
      <c r="F729" s="16"/>
      <c r="G729" s="16"/>
      <c r="H729" s="16"/>
      <c r="I729" s="16"/>
      <c r="J729" s="17"/>
      <c r="K729" s="20"/>
      <c r="L729" s="17"/>
      <c r="M729" s="16"/>
      <c r="N729" s="16"/>
      <c r="O729" s="7" t="str">
        <f t="shared" si="159"/>
        <v/>
      </c>
      <c r="P729" s="17"/>
      <c r="Q729" s="17"/>
      <c r="R729" s="8" t="str">
        <f t="shared" si="154"/>
        <v/>
      </c>
      <c r="S729" s="18">
        <v>0.1</v>
      </c>
      <c r="T729" s="8" t="str">
        <f t="shared" si="155"/>
        <v/>
      </c>
      <c r="U729" s="7" t="str">
        <f t="shared" si="156"/>
        <v/>
      </c>
      <c r="V729" s="19"/>
      <c r="W729" s="16"/>
      <c r="X729" s="16"/>
      <c r="Y729" s="16"/>
      <c r="Z729" s="7" t="str">
        <f t="shared" si="147"/>
        <v/>
      </c>
      <c r="AA729" s="20"/>
      <c r="AB729" s="7" t="str">
        <f>IF(AA729="","",DATEDIF(VLOOKUP(N729,List!CK:CL,2,0),VLOOKUP(AA729,List!CK:CL,2,0),$AB$2))</f>
        <v/>
      </c>
      <c r="AC729" s="16"/>
      <c r="AD729" s="16"/>
      <c r="AE729" s="17"/>
      <c r="AF729" s="9" t="str">
        <f t="shared" si="148"/>
        <v/>
      </c>
      <c r="AG729" s="16"/>
      <c r="AH729" s="9" t="str">
        <f t="shared" si="149"/>
        <v/>
      </c>
      <c r="AI729" s="9" t="str">
        <f t="shared" si="150"/>
        <v/>
      </c>
      <c r="AJ729" s="7" t="str">
        <f>IF(E729="","",VLOOKUP(E729,Cover!AF:AG,2,0))</f>
        <v/>
      </c>
      <c r="AK729" s="32" t="str">
        <f t="shared" si="157"/>
        <v/>
      </c>
      <c r="AL729" s="178" t="str">
        <f t="shared" si="158"/>
        <v/>
      </c>
      <c r="AM729" s="178" t="str">
        <f t="shared" si="152"/>
        <v/>
      </c>
      <c r="AN729" s="178" t="str">
        <f t="shared" si="153"/>
        <v/>
      </c>
    </row>
    <row r="730" spans="1:40">
      <c r="A730" s="1" t="str">
        <f t="shared" si="151"/>
        <v/>
      </c>
      <c r="B730" s="63" t="str">
        <f>IF(E730="","",IF(E730=Trend!$D$5,COUNT($B$3:B729)+1))</f>
        <v/>
      </c>
      <c r="C730" s="63" t="str">
        <f>IF(E730="","",IF(AN730=Deviation!$E$2,COUNT($C$3:C729)+1))</f>
        <v/>
      </c>
      <c r="D730" s="7" t="str">
        <f>IF(E730&lt;&gt;"",SUBTOTAL(3,$E$4:E730),"")</f>
        <v/>
      </c>
      <c r="E730" s="16"/>
      <c r="F730" s="16"/>
      <c r="G730" s="16"/>
      <c r="H730" s="16"/>
      <c r="I730" s="16"/>
      <c r="J730" s="17"/>
      <c r="K730" s="20"/>
      <c r="L730" s="17"/>
      <c r="M730" s="16"/>
      <c r="N730" s="16"/>
      <c r="O730" s="7" t="str">
        <f t="shared" si="159"/>
        <v/>
      </c>
      <c r="P730" s="17"/>
      <c r="Q730" s="17"/>
      <c r="R730" s="8" t="str">
        <f t="shared" si="154"/>
        <v/>
      </c>
      <c r="S730" s="18">
        <v>0.1</v>
      </c>
      <c r="T730" s="8" t="str">
        <f t="shared" si="155"/>
        <v/>
      </c>
      <c r="U730" s="7" t="str">
        <f t="shared" si="156"/>
        <v/>
      </c>
      <c r="V730" s="19"/>
      <c r="W730" s="16"/>
      <c r="X730" s="16"/>
      <c r="Y730" s="16"/>
      <c r="Z730" s="7" t="str">
        <f t="shared" si="147"/>
        <v/>
      </c>
      <c r="AA730" s="20"/>
      <c r="AB730" s="7" t="str">
        <f>IF(AA730="","",DATEDIF(VLOOKUP(N730,List!CK:CL,2,0),VLOOKUP(AA730,List!CK:CL,2,0),$AB$2))</f>
        <v/>
      </c>
      <c r="AC730" s="16"/>
      <c r="AD730" s="16"/>
      <c r="AE730" s="17"/>
      <c r="AF730" s="9" t="str">
        <f t="shared" si="148"/>
        <v/>
      </c>
      <c r="AG730" s="16"/>
      <c r="AH730" s="9" t="str">
        <f t="shared" si="149"/>
        <v/>
      </c>
      <c r="AI730" s="9" t="str">
        <f t="shared" si="150"/>
        <v/>
      </c>
      <c r="AJ730" s="7" t="str">
        <f>IF(E730="","",VLOOKUP(E730,Cover!AF:AG,2,0))</f>
        <v/>
      </c>
      <c r="AK730" s="32" t="str">
        <f t="shared" si="157"/>
        <v/>
      </c>
      <c r="AL730" s="178" t="str">
        <f t="shared" si="158"/>
        <v/>
      </c>
      <c r="AM730" s="178" t="str">
        <f t="shared" si="152"/>
        <v/>
      </c>
      <c r="AN730" s="178" t="str">
        <f t="shared" si="153"/>
        <v/>
      </c>
    </row>
    <row r="731" spans="1:40">
      <c r="A731" s="1" t="str">
        <f t="shared" si="151"/>
        <v/>
      </c>
      <c r="B731" s="63" t="str">
        <f>IF(E731="","",IF(E731=Trend!$D$5,COUNT($B$3:B730)+1))</f>
        <v/>
      </c>
      <c r="C731" s="63" t="str">
        <f>IF(E731="","",IF(AN731=Deviation!$E$2,COUNT($C$3:C730)+1))</f>
        <v/>
      </c>
      <c r="D731" s="7" t="str">
        <f>IF(E731&lt;&gt;"",SUBTOTAL(3,$E$4:E731),"")</f>
        <v/>
      </c>
      <c r="E731" s="16"/>
      <c r="F731" s="16"/>
      <c r="G731" s="16"/>
      <c r="H731" s="16"/>
      <c r="I731" s="16"/>
      <c r="J731" s="17"/>
      <c r="K731" s="20"/>
      <c r="L731" s="17"/>
      <c r="M731" s="16"/>
      <c r="N731" s="16"/>
      <c r="O731" s="7" t="str">
        <f t="shared" si="159"/>
        <v/>
      </c>
      <c r="P731" s="17"/>
      <c r="Q731" s="17"/>
      <c r="R731" s="8" t="str">
        <f t="shared" si="154"/>
        <v/>
      </c>
      <c r="S731" s="18">
        <v>0.1</v>
      </c>
      <c r="T731" s="8" t="str">
        <f t="shared" si="155"/>
        <v/>
      </c>
      <c r="U731" s="7" t="str">
        <f t="shared" si="156"/>
        <v/>
      </c>
      <c r="V731" s="19"/>
      <c r="W731" s="16"/>
      <c r="X731" s="16"/>
      <c r="Y731" s="16"/>
      <c r="Z731" s="7" t="str">
        <f t="shared" si="147"/>
        <v/>
      </c>
      <c r="AA731" s="20"/>
      <c r="AB731" s="7" t="str">
        <f>IF(AA731="","",DATEDIF(VLOOKUP(N731,List!CK:CL,2,0),VLOOKUP(AA731,List!CK:CL,2,0),$AB$2))</f>
        <v/>
      </c>
      <c r="AC731" s="16"/>
      <c r="AD731" s="16"/>
      <c r="AE731" s="17"/>
      <c r="AF731" s="9" t="str">
        <f t="shared" si="148"/>
        <v/>
      </c>
      <c r="AG731" s="16"/>
      <c r="AH731" s="9" t="str">
        <f t="shared" si="149"/>
        <v/>
      </c>
      <c r="AI731" s="9" t="str">
        <f t="shared" si="150"/>
        <v/>
      </c>
      <c r="AJ731" s="7" t="str">
        <f>IF(E731="","",VLOOKUP(E731,Cover!AF:AG,2,0))</f>
        <v/>
      </c>
      <c r="AK731" s="32" t="str">
        <f t="shared" si="157"/>
        <v/>
      </c>
      <c r="AL731" s="178" t="str">
        <f t="shared" si="158"/>
        <v/>
      </c>
      <c r="AM731" s="178" t="str">
        <f t="shared" si="152"/>
        <v/>
      </c>
      <c r="AN731" s="178" t="str">
        <f t="shared" si="153"/>
        <v/>
      </c>
    </row>
    <row r="732" spans="1:40">
      <c r="A732" s="1" t="str">
        <f t="shared" si="151"/>
        <v/>
      </c>
      <c r="B732" s="63" t="str">
        <f>IF(E732="","",IF(E732=Trend!$D$5,COUNT($B$3:B731)+1))</f>
        <v/>
      </c>
      <c r="C732" s="63" t="str">
        <f>IF(E732="","",IF(AN732=Deviation!$E$2,COUNT($C$3:C731)+1))</f>
        <v/>
      </c>
      <c r="D732" s="7" t="str">
        <f>IF(E732&lt;&gt;"",SUBTOTAL(3,$E$4:E732),"")</f>
        <v/>
      </c>
      <c r="E732" s="16"/>
      <c r="F732" s="16"/>
      <c r="G732" s="16"/>
      <c r="H732" s="16"/>
      <c r="I732" s="16"/>
      <c r="J732" s="17"/>
      <c r="K732" s="20"/>
      <c r="L732" s="17"/>
      <c r="M732" s="16"/>
      <c r="N732" s="16"/>
      <c r="O732" s="7" t="str">
        <f t="shared" si="159"/>
        <v/>
      </c>
      <c r="P732" s="17"/>
      <c r="Q732" s="17"/>
      <c r="R732" s="8" t="str">
        <f t="shared" si="154"/>
        <v/>
      </c>
      <c r="S732" s="18">
        <v>0.1</v>
      </c>
      <c r="T732" s="8" t="str">
        <f t="shared" si="155"/>
        <v/>
      </c>
      <c r="U732" s="7" t="str">
        <f t="shared" si="156"/>
        <v/>
      </c>
      <c r="V732" s="19"/>
      <c r="W732" s="16"/>
      <c r="X732" s="16"/>
      <c r="Y732" s="16"/>
      <c r="Z732" s="7" t="str">
        <f t="shared" si="147"/>
        <v/>
      </c>
      <c r="AA732" s="20"/>
      <c r="AB732" s="7" t="str">
        <f>IF(AA732="","",DATEDIF(VLOOKUP(N732,List!CK:CL,2,0),VLOOKUP(AA732,List!CK:CL,2,0),$AB$2))</f>
        <v/>
      </c>
      <c r="AC732" s="16"/>
      <c r="AD732" s="16"/>
      <c r="AE732" s="17"/>
      <c r="AF732" s="9" t="str">
        <f t="shared" si="148"/>
        <v/>
      </c>
      <c r="AG732" s="16"/>
      <c r="AH732" s="9" t="str">
        <f t="shared" si="149"/>
        <v/>
      </c>
      <c r="AI732" s="9" t="str">
        <f t="shared" si="150"/>
        <v/>
      </c>
      <c r="AJ732" s="7" t="str">
        <f>IF(E732="","",VLOOKUP(E732,Cover!AF:AG,2,0))</f>
        <v/>
      </c>
      <c r="AK732" s="32" t="str">
        <f t="shared" si="157"/>
        <v/>
      </c>
      <c r="AL732" s="178" t="str">
        <f t="shared" si="158"/>
        <v/>
      </c>
      <c r="AM732" s="178" t="str">
        <f t="shared" si="152"/>
        <v/>
      </c>
      <c r="AN732" s="178" t="str">
        <f t="shared" si="153"/>
        <v/>
      </c>
    </row>
    <row r="733" spans="1:40">
      <c r="A733" s="1" t="str">
        <f t="shared" si="151"/>
        <v/>
      </c>
      <c r="B733" s="63" t="str">
        <f>IF(E733="","",IF(E733=Trend!$D$5,COUNT($B$3:B732)+1))</f>
        <v/>
      </c>
      <c r="C733" s="63" t="str">
        <f>IF(E733="","",IF(AN733=Deviation!$E$2,COUNT($C$3:C732)+1))</f>
        <v/>
      </c>
      <c r="D733" s="7" t="str">
        <f>IF(E733&lt;&gt;"",SUBTOTAL(3,$E$4:E733),"")</f>
        <v/>
      </c>
      <c r="E733" s="16"/>
      <c r="F733" s="16"/>
      <c r="G733" s="16"/>
      <c r="H733" s="16"/>
      <c r="I733" s="16"/>
      <c r="J733" s="17"/>
      <c r="K733" s="20"/>
      <c r="L733" s="17"/>
      <c r="M733" s="16"/>
      <c r="N733" s="16"/>
      <c r="O733" s="7" t="str">
        <f t="shared" si="159"/>
        <v/>
      </c>
      <c r="P733" s="17"/>
      <c r="Q733" s="17"/>
      <c r="R733" s="8" t="str">
        <f t="shared" si="154"/>
        <v/>
      </c>
      <c r="S733" s="18">
        <v>0.1</v>
      </c>
      <c r="T733" s="8" t="str">
        <f t="shared" si="155"/>
        <v/>
      </c>
      <c r="U733" s="7" t="str">
        <f t="shared" si="156"/>
        <v/>
      </c>
      <c r="V733" s="19"/>
      <c r="W733" s="16"/>
      <c r="X733" s="16"/>
      <c r="Y733" s="16"/>
      <c r="Z733" s="7" t="str">
        <f t="shared" si="147"/>
        <v/>
      </c>
      <c r="AA733" s="20"/>
      <c r="AB733" s="7" t="str">
        <f>IF(AA733="","",DATEDIF(VLOOKUP(N733,List!CK:CL,2,0),VLOOKUP(AA733,List!CK:CL,2,0),$AB$2))</f>
        <v/>
      </c>
      <c r="AC733" s="16"/>
      <c r="AD733" s="16"/>
      <c r="AE733" s="17"/>
      <c r="AF733" s="9" t="str">
        <f t="shared" si="148"/>
        <v/>
      </c>
      <c r="AG733" s="16"/>
      <c r="AH733" s="9" t="str">
        <f t="shared" si="149"/>
        <v/>
      </c>
      <c r="AI733" s="9" t="str">
        <f t="shared" si="150"/>
        <v/>
      </c>
      <c r="AJ733" s="7" t="str">
        <f>IF(E733="","",VLOOKUP(E733,Cover!AF:AG,2,0))</f>
        <v/>
      </c>
      <c r="AK733" s="32" t="str">
        <f t="shared" si="157"/>
        <v/>
      </c>
      <c r="AL733" s="178" t="str">
        <f t="shared" si="158"/>
        <v/>
      </c>
      <c r="AM733" s="178" t="str">
        <f t="shared" si="152"/>
        <v/>
      </c>
      <c r="AN733" s="178" t="str">
        <f t="shared" si="153"/>
        <v/>
      </c>
    </row>
    <row r="734" spans="1:40">
      <c r="A734" s="1" t="str">
        <f t="shared" si="151"/>
        <v/>
      </c>
      <c r="B734" s="63" t="str">
        <f>IF(E734="","",IF(E734=Trend!$D$5,COUNT($B$3:B733)+1))</f>
        <v/>
      </c>
      <c r="C734" s="63" t="str">
        <f>IF(E734="","",IF(AN734=Deviation!$E$2,COUNT($C$3:C733)+1))</f>
        <v/>
      </c>
      <c r="D734" s="7" t="str">
        <f>IF(E734&lt;&gt;"",SUBTOTAL(3,$E$4:E734),"")</f>
        <v/>
      </c>
      <c r="E734" s="16"/>
      <c r="F734" s="16"/>
      <c r="G734" s="16"/>
      <c r="H734" s="16"/>
      <c r="I734" s="16"/>
      <c r="J734" s="17"/>
      <c r="K734" s="20"/>
      <c r="L734" s="17"/>
      <c r="M734" s="16"/>
      <c r="N734" s="16"/>
      <c r="O734" s="7" t="str">
        <f t="shared" si="159"/>
        <v/>
      </c>
      <c r="P734" s="17"/>
      <c r="Q734" s="17"/>
      <c r="R734" s="8" t="str">
        <f t="shared" si="154"/>
        <v/>
      </c>
      <c r="S734" s="18">
        <v>0.1</v>
      </c>
      <c r="T734" s="8" t="str">
        <f t="shared" si="155"/>
        <v/>
      </c>
      <c r="U734" s="7" t="str">
        <f t="shared" si="156"/>
        <v/>
      </c>
      <c r="V734" s="19"/>
      <c r="W734" s="16"/>
      <c r="X734" s="16"/>
      <c r="Y734" s="16"/>
      <c r="Z734" s="7" t="str">
        <f t="shared" si="147"/>
        <v/>
      </c>
      <c r="AA734" s="20"/>
      <c r="AB734" s="7" t="str">
        <f>IF(AA734="","",DATEDIF(VLOOKUP(N734,List!CK:CL,2,0),VLOOKUP(AA734,List!CK:CL,2,0),$AB$2))</f>
        <v/>
      </c>
      <c r="AC734" s="16"/>
      <c r="AD734" s="16"/>
      <c r="AE734" s="17"/>
      <c r="AF734" s="9" t="str">
        <f t="shared" si="148"/>
        <v/>
      </c>
      <c r="AG734" s="16"/>
      <c r="AH734" s="9" t="str">
        <f t="shared" si="149"/>
        <v/>
      </c>
      <c r="AI734" s="9" t="str">
        <f t="shared" si="150"/>
        <v/>
      </c>
      <c r="AJ734" s="7" t="str">
        <f>IF(E734="","",VLOOKUP(E734,Cover!AF:AG,2,0))</f>
        <v/>
      </c>
      <c r="AK734" s="32" t="str">
        <f t="shared" si="157"/>
        <v/>
      </c>
      <c r="AL734" s="178" t="str">
        <f t="shared" si="158"/>
        <v/>
      </c>
      <c r="AM734" s="178" t="str">
        <f t="shared" si="152"/>
        <v/>
      </c>
      <c r="AN734" s="178" t="str">
        <f t="shared" si="153"/>
        <v/>
      </c>
    </row>
    <row r="735" spans="1:40">
      <c r="A735" s="1" t="str">
        <f t="shared" si="151"/>
        <v/>
      </c>
      <c r="B735" s="63" t="str">
        <f>IF(E735="","",IF(E735=Trend!$D$5,COUNT($B$3:B734)+1))</f>
        <v/>
      </c>
      <c r="C735" s="63" t="str">
        <f>IF(E735="","",IF(AN735=Deviation!$E$2,COUNT($C$3:C734)+1))</f>
        <v/>
      </c>
      <c r="D735" s="7" t="str">
        <f>IF(E735&lt;&gt;"",SUBTOTAL(3,$E$4:E735),"")</f>
        <v/>
      </c>
      <c r="E735" s="16"/>
      <c r="F735" s="16"/>
      <c r="G735" s="16"/>
      <c r="H735" s="16"/>
      <c r="I735" s="16"/>
      <c r="J735" s="17"/>
      <c r="K735" s="20"/>
      <c r="L735" s="17"/>
      <c r="M735" s="16"/>
      <c r="N735" s="16"/>
      <c r="O735" s="7" t="str">
        <f t="shared" si="159"/>
        <v/>
      </c>
      <c r="P735" s="17"/>
      <c r="Q735" s="17"/>
      <c r="R735" s="8" t="str">
        <f t="shared" si="154"/>
        <v/>
      </c>
      <c r="S735" s="18">
        <v>0.1</v>
      </c>
      <c r="T735" s="8" t="str">
        <f t="shared" si="155"/>
        <v/>
      </c>
      <c r="U735" s="7" t="str">
        <f t="shared" si="156"/>
        <v/>
      </c>
      <c r="V735" s="19"/>
      <c r="W735" s="16"/>
      <c r="X735" s="16"/>
      <c r="Y735" s="16"/>
      <c r="Z735" s="7" t="str">
        <f t="shared" si="147"/>
        <v/>
      </c>
      <c r="AA735" s="20"/>
      <c r="AB735" s="7" t="str">
        <f>IF(AA735="","",DATEDIF(VLOOKUP(N735,List!CK:CL,2,0),VLOOKUP(AA735,List!CK:CL,2,0),$AB$2))</f>
        <v/>
      </c>
      <c r="AC735" s="16"/>
      <c r="AD735" s="16"/>
      <c r="AE735" s="17"/>
      <c r="AF735" s="9" t="str">
        <f t="shared" si="148"/>
        <v/>
      </c>
      <c r="AG735" s="16"/>
      <c r="AH735" s="9" t="str">
        <f t="shared" si="149"/>
        <v/>
      </c>
      <c r="AI735" s="9" t="str">
        <f t="shared" si="150"/>
        <v/>
      </c>
      <c r="AJ735" s="7" t="str">
        <f>IF(E735="","",VLOOKUP(E735,Cover!AF:AG,2,0))</f>
        <v/>
      </c>
      <c r="AK735" s="32" t="str">
        <f t="shared" si="157"/>
        <v/>
      </c>
      <c r="AL735" s="178" t="str">
        <f t="shared" si="158"/>
        <v/>
      </c>
      <c r="AM735" s="178" t="str">
        <f t="shared" si="152"/>
        <v/>
      </c>
      <c r="AN735" s="178" t="str">
        <f t="shared" si="153"/>
        <v/>
      </c>
    </row>
    <row r="736" spans="1:40">
      <c r="A736" s="1" t="str">
        <f t="shared" si="151"/>
        <v/>
      </c>
      <c r="B736" s="63" t="str">
        <f>IF(E736="","",IF(E736=Trend!$D$5,COUNT($B$3:B735)+1))</f>
        <v/>
      </c>
      <c r="C736" s="63" t="str">
        <f>IF(E736="","",IF(AN736=Deviation!$E$2,COUNT($C$3:C735)+1))</f>
        <v/>
      </c>
      <c r="D736" s="7" t="str">
        <f>IF(E736&lt;&gt;"",SUBTOTAL(3,$E$4:E736),"")</f>
        <v/>
      </c>
      <c r="E736" s="16"/>
      <c r="F736" s="16"/>
      <c r="G736" s="16"/>
      <c r="H736" s="16"/>
      <c r="I736" s="16"/>
      <c r="J736" s="17"/>
      <c r="K736" s="20"/>
      <c r="L736" s="17"/>
      <c r="M736" s="16"/>
      <c r="N736" s="16"/>
      <c r="O736" s="7" t="str">
        <f t="shared" si="159"/>
        <v/>
      </c>
      <c r="P736" s="17"/>
      <c r="Q736" s="17"/>
      <c r="R736" s="8" t="str">
        <f t="shared" si="154"/>
        <v/>
      </c>
      <c r="S736" s="18">
        <v>0.1</v>
      </c>
      <c r="T736" s="8" t="str">
        <f t="shared" si="155"/>
        <v/>
      </c>
      <c r="U736" s="7" t="str">
        <f t="shared" si="156"/>
        <v/>
      </c>
      <c r="V736" s="19"/>
      <c r="W736" s="16"/>
      <c r="X736" s="16"/>
      <c r="Y736" s="16"/>
      <c r="Z736" s="7" t="str">
        <f t="shared" si="147"/>
        <v/>
      </c>
      <c r="AA736" s="20"/>
      <c r="AB736" s="7" t="str">
        <f>IF(AA736="","",DATEDIF(VLOOKUP(N736,List!CK:CL,2,0),VLOOKUP(AA736,List!CK:CL,2,0),$AB$2))</f>
        <v/>
      </c>
      <c r="AC736" s="16"/>
      <c r="AD736" s="16"/>
      <c r="AE736" s="17"/>
      <c r="AF736" s="9" t="str">
        <f t="shared" si="148"/>
        <v/>
      </c>
      <c r="AG736" s="16"/>
      <c r="AH736" s="9" t="str">
        <f t="shared" si="149"/>
        <v/>
      </c>
      <c r="AI736" s="9" t="str">
        <f t="shared" si="150"/>
        <v/>
      </c>
      <c r="AJ736" s="7" t="str">
        <f>IF(E736="","",VLOOKUP(E736,Cover!AF:AG,2,0))</f>
        <v/>
      </c>
      <c r="AK736" s="32" t="str">
        <f t="shared" si="157"/>
        <v/>
      </c>
      <c r="AL736" s="178" t="str">
        <f t="shared" si="158"/>
        <v/>
      </c>
      <c r="AM736" s="178" t="str">
        <f t="shared" si="152"/>
        <v/>
      </c>
      <c r="AN736" s="178" t="str">
        <f t="shared" si="153"/>
        <v/>
      </c>
    </row>
    <row r="737" spans="1:40">
      <c r="A737" s="1" t="str">
        <f t="shared" si="151"/>
        <v/>
      </c>
      <c r="B737" s="63" t="str">
        <f>IF(E737="","",IF(E737=Trend!$D$5,COUNT($B$3:B736)+1))</f>
        <v/>
      </c>
      <c r="C737" s="63" t="str">
        <f>IF(E737="","",IF(AN737=Deviation!$E$2,COUNT($C$3:C736)+1))</f>
        <v/>
      </c>
      <c r="D737" s="7" t="str">
        <f>IF(E737&lt;&gt;"",SUBTOTAL(3,$E$4:E737),"")</f>
        <v/>
      </c>
      <c r="E737" s="16"/>
      <c r="F737" s="16"/>
      <c r="G737" s="16"/>
      <c r="H737" s="16"/>
      <c r="I737" s="16"/>
      <c r="J737" s="17"/>
      <c r="K737" s="20"/>
      <c r="L737" s="17"/>
      <c r="M737" s="16"/>
      <c r="N737" s="16"/>
      <c r="O737" s="7" t="str">
        <f t="shared" si="159"/>
        <v/>
      </c>
      <c r="P737" s="17"/>
      <c r="Q737" s="17"/>
      <c r="R737" s="8" t="str">
        <f t="shared" si="154"/>
        <v/>
      </c>
      <c r="S737" s="18">
        <v>0.1</v>
      </c>
      <c r="T737" s="8" t="str">
        <f t="shared" si="155"/>
        <v/>
      </c>
      <c r="U737" s="7" t="str">
        <f t="shared" si="156"/>
        <v/>
      </c>
      <c r="V737" s="19"/>
      <c r="W737" s="16"/>
      <c r="X737" s="16"/>
      <c r="Y737" s="16"/>
      <c r="Z737" s="7" t="str">
        <f t="shared" si="147"/>
        <v/>
      </c>
      <c r="AA737" s="20"/>
      <c r="AB737" s="7" t="str">
        <f>IF(AA737="","",DATEDIF(VLOOKUP(N737,List!CK:CL,2,0),VLOOKUP(AA737,List!CK:CL,2,0),$AB$2))</f>
        <v/>
      </c>
      <c r="AC737" s="16"/>
      <c r="AD737" s="16"/>
      <c r="AE737" s="17"/>
      <c r="AF737" s="9" t="str">
        <f t="shared" si="148"/>
        <v/>
      </c>
      <c r="AG737" s="16"/>
      <c r="AH737" s="9" t="str">
        <f t="shared" si="149"/>
        <v/>
      </c>
      <c r="AI737" s="9" t="str">
        <f t="shared" si="150"/>
        <v/>
      </c>
      <c r="AJ737" s="7" t="str">
        <f>IF(E737="","",VLOOKUP(E737,Cover!AF:AG,2,0))</f>
        <v/>
      </c>
      <c r="AK737" s="32" t="str">
        <f t="shared" si="157"/>
        <v/>
      </c>
      <c r="AL737" s="178" t="str">
        <f t="shared" si="158"/>
        <v/>
      </c>
      <c r="AM737" s="178" t="str">
        <f t="shared" si="152"/>
        <v/>
      </c>
      <c r="AN737" s="178" t="str">
        <f t="shared" si="153"/>
        <v/>
      </c>
    </row>
    <row r="738" spans="1:40">
      <c r="A738" s="1" t="str">
        <f t="shared" si="151"/>
        <v/>
      </c>
      <c r="B738" s="63" t="str">
        <f>IF(E738="","",IF(E738=Trend!$D$5,COUNT($B$3:B737)+1))</f>
        <v/>
      </c>
      <c r="C738" s="63" t="str">
        <f>IF(E738="","",IF(AN738=Deviation!$E$2,COUNT($C$3:C737)+1))</f>
        <v/>
      </c>
      <c r="D738" s="7" t="str">
        <f>IF(E738&lt;&gt;"",SUBTOTAL(3,$E$4:E738),"")</f>
        <v/>
      </c>
      <c r="E738" s="16"/>
      <c r="F738" s="16"/>
      <c r="G738" s="16"/>
      <c r="H738" s="16"/>
      <c r="I738" s="16"/>
      <c r="J738" s="17"/>
      <c r="K738" s="20"/>
      <c r="L738" s="17"/>
      <c r="M738" s="16"/>
      <c r="N738" s="16"/>
      <c r="O738" s="7" t="str">
        <f t="shared" si="159"/>
        <v/>
      </c>
      <c r="P738" s="17"/>
      <c r="Q738" s="17"/>
      <c r="R738" s="8" t="str">
        <f t="shared" si="154"/>
        <v/>
      </c>
      <c r="S738" s="18">
        <v>0.1</v>
      </c>
      <c r="T738" s="8" t="str">
        <f t="shared" si="155"/>
        <v/>
      </c>
      <c r="U738" s="7" t="str">
        <f t="shared" si="156"/>
        <v/>
      </c>
      <c r="V738" s="19"/>
      <c r="W738" s="16"/>
      <c r="X738" s="16"/>
      <c r="Y738" s="16"/>
      <c r="Z738" s="7" t="str">
        <f t="shared" si="147"/>
        <v/>
      </c>
      <c r="AA738" s="20"/>
      <c r="AB738" s="7" t="str">
        <f>IF(AA738="","",DATEDIF(VLOOKUP(N738,List!CK:CL,2,0),VLOOKUP(AA738,List!CK:CL,2,0),$AB$2))</f>
        <v/>
      </c>
      <c r="AC738" s="16"/>
      <c r="AD738" s="16"/>
      <c r="AE738" s="17"/>
      <c r="AF738" s="9" t="str">
        <f t="shared" si="148"/>
        <v/>
      </c>
      <c r="AG738" s="16"/>
      <c r="AH738" s="9" t="str">
        <f t="shared" si="149"/>
        <v/>
      </c>
      <c r="AI738" s="9" t="str">
        <f t="shared" si="150"/>
        <v/>
      </c>
      <c r="AJ738" s="7" t="str">
        <f>IF(E738="","",VLOOKUP(E738,Cover!AF:AG,2,0))</f>
        <v/>
      </c>
      <c r="AK738" s="32" t="str">
        <f t="shared" si="157"/>
        <v/>
      </c>
      <c r="AL738" s="178" t="str">
        <f t="shared" si="158"/>
        <v/>
      </c>
      <c r="AM738" s="178" t="str">
        <f t="shared" si="152"/>
        <v/>
      </c>
      <c r="AN738" s="178" t="str">
        <f t="shared" si="153"/>
        <v/>
      </c>
    </row>
    <row r="739" spans="1:40">
      <c r="A739" s="1" t="str">
        <f t="shared" si="151"/>
        <v/>
      </c>
      <c r="B739" s="63" t="str">
        <f>IF(E739="","",IF(E739=Trend!$D$5,COUNT($B$3:B738)+1))</f>
        <v/>
      </c>
      <c r="C739" s="63" t="str">
        <f>IF(E739="","",IF(AN739=Deviation!$E$2,COUNT($C$3:C738)+1))</f>
        <v/>
      </c>
      <c r="D739" s="7" t="str">
        <f>IF(E739&lt;&gt;"",SUBTOTAL(3,$E$4:E739),"")</f>
        <v/>
      </c>
      <c r="E739" s="16"/>
      <c r="F739" s="16"/>
      <c r="G739" s="16"/>
      <c r="H739" s="16"/>
      <c r="I739" s="16"/>
      <c r="J739" s="17"/>
      <c r="K739" s="20"/>
      <c r="L739" s="17"/>
      <c r="M739" s="16"/>
      <c r="N739" s="16"/>
      <c r="O739" s="7" t="str">
        <f t="shared" si="159"/>
        <v/>
      </c>
      <c r="P739" s="17"/>
      <c r="Q739" s="17"/>
      <c r="R739" s="8" t="str">
        <f t="shared" si="154"/>
        <v/>
      </c>
      <c r="S739" s="18">
        <v>0.1</v>
      </c>
      <c r="T739" s="8" t="str">
        <f t="shared" si="155"/>
        <v/>
      </c>
      <c r="U739" s="7" t="str">
        <f t="shared" si="156"/>
        <v/>
      </c>
      <c r="V739" s="19"/>
      <c r="W739" s="16"/>
      <c r="X739" s="16"/>
      <c r="Y739" s="16"/>
      <c r="Z739" s="7" t="str">
        <f t="shared" si="147"/>
        <v/>
      </c>
      <c r="AA739" s="20"/>
      <c r="AB739" s="7" t="str">
        <f>IF(AA739="","",DATEDIF(VLOOKUP(N739,List!CK:CL,2,0),VLOOKUP(AA739,List!CK:CL,2,0),$AB$2))</f>
        <v/>
      </c>
      <c r="AC739" s="16"/>
      <c r="AD739" s="16"/>
      <c r="AE739" s="17"/>
      <c r="AF739" s="9" t="str">
        <f t="shared" si="148"/>
        <v/>
      </c>
      <c r="AG739" s="16"/>
      <c r="AH739" s="9" t="str">
        <f t="shared" si="149"/>
        <v/>
      </c>
      <c r="AI739" s="9" t="str">
        <f t="shared" si="150"/>
        <v/>
      </c>
      <c r="AJ739" s="7" t="str">
        <f>IF(E739="","",VLOOKUP(E739,Cover!AF:AG,2,0))</f>
        <v/>
      </c>
      <c r="AK739" s="32" t="str">
        <f t="shared" si="157"/>
        <v/>
      </c>
      <c r="AL739" s="178" t="str">
        <f t="shared" si="158"/>
        <v/>
      </c>
      <c r="AM739" s="178" t="str">
        <f t="shared" si="152"/>
        <v/>
      </c>
      <c r="AN739" s="178" t="str">
        <f t="shared" si="153"/>
        <v/>
      </c>
    </row>
    <row r="740" spans="1:40">
      <c r="A740" s="1" t="str">
        <f t="shared" si="151"/>
        <v/>
      </c>
      <c r="B740" s="63" t="str">
        <f>IF(E740="","",IF(E740=Trend!$D$5,COUNT($B$3:B739)+1))</f>
        <v/>
      </c>
      <c r="C740" s="63" t="str">
        <f>IF(E740="","",IF(AN740=Deviation!$E$2,COUNT($C$3:C739)+1))</f>
        <v/>
      </c>
      <c r="D740" s="7" t="str">
        <f>IF(E740&lt;&gt;"",SUBTOTAL(3,$E$4:E740),"")</f>
        <v/>
      </c>
      <c r="E740" s="16"/>
      <c r="F740" s="16"/>
      <c r="G740" s="16"/>
      <c r="H740" s="16"/>
      <c r="I740" s="16"/>
      <c r="J740" s="17"/>
      <c r="K740" s="20"/>
      <c r="L740" s="17"/>
      <c r="M740" s="16"/>
      <c r="N740" s="16"/>
      <c r="O740" s="7" t="str">
        <f t="shared" si="159"/>
        <v/>
      </c>
      <c r="P740" s="17"/>
      <c r="Q740" s="17"/>
      <c r="R740" s="8" t="str">
        <f t="shared" si="154"/>
        <v/>
      </c>
      <c r="S740" s="18">
        <v>0.1</v>
      </c>
      <c r="T740" s="8" t="str">
        <f t="shared" si="155"/>
        <v/>
      </c>
      <c r="U740" s="7" t="str">
        <f t="shared" si="156"/>
        <v/>
      </c>
      <c r="V740" s="19"/>
      <c r="W740" s="16"/>
      <c r="X740" s="16"/>
      <c r="Y740" s="16"/>
      <c r="Z740" s="7" t="str">
        <f t="shared" si="147"/>
        <v/>
      </c>
      <c r="AA740" s="20"/>
      <c r="AB740" s="7" t="str">
        <f>IF(AA740="","",DATEDIF(VLOOKUP(N740,List!CK:CL,2,0),VLOOKUP(AA740,List!CK:CL,2,0),$AB$2))</f>
        <v/>
      </c>
      <c r="AC740" s="16"/>
      <c r="AD740" s="16"/>
      <c r="AE740" s="17"/>
      <c r="AF740" s="9" t="str">
        <f t="shared" si="148"/>
        <v/>
      </c>
      <c r="AG740" s="16"/>
      <c r="AH740" s="9" t="str">
        <f t="shared" si="149"/>
        <v/>
      </c>
      <c r="AI740" s="9" t="str">
        <f t="shared" si="150"/>
        <v/>
      </c>
      <c r="AJ740" s="7" t="str">
        <f>IF(E740="","",VLOOKUP(E740,Cover!AF:AG,2,0))</f>
        <v/>
      </c>
      <c r="AK740" s="32" t="str">
        <f t="shared" si="157"/>
        <v/>
      </c>
      <c r="AL740" s="178" t="str">
        <f t="shared" si="158"/>
        <v/>
      </c>
      <c r="AM740" s="178" t="str">
        <f t="shared" si="152"/>
        <v/>
      </c>
      <c r="AN740" s="178" t="str">
        <f t="shared" si="153"/>
        <v/>
      </c>
    </row>
    <row r="741" spans="1:40">
      <c r="A741" s="1" t="str">
        <f t="shared" si="151"/>
        <v/>
      </c>
      <c r="B741" s="63" t="str">
        <f>IF(E741="","",IF(E741=Trend!$D$5,COUNT($B$3:B740)+1))</f>
        <v/>
      </c>
      <c r="C741" s="63" t="str">
        <f>IF(E741="","",IF(AN741=Deviation!$E$2,COUNT($C$3:C740)+1))</f>
        <v/>
      </c>
      <c r="D741" s="7" t="str">
        <f>IF(E741&lt;&gt;"",SUBTOTAL(3,$E$4:E741),"")</f>
        <v/>
      </c>
      <c r="E741" s="16"/>
      <c r="F741" s="16"/>
      <c r="G741" s="16"/>
      <c r="H741" s="16"/>
      <c r="I741" s="16"/>
      <c r="J741" s="17"/>
      <c r="K741" s="20"/>
      <c r="L741" s="17"/>
      <c r="M741" s="16"/>
      <c r="N741" s="16"/>
      <c r="O741" s="7" t="str">
        <f t="shared" si="159"/>
        <v/>
      </c>
      <c r="P741" s="17"/>
      <c r="Q741" s="17"/>
      <c r="R741" s="8" t="str">
        <f t="shared" si="154"/>
        <v/>
      </c>
      <c r="S741" s="18">
        <v>0.1</v>
      </c>
      <c r="T741" s="8" t="str">
        <f t="shared" si="155"/>
        <v/>
      </c>
      <c r="U741" s="7" t="str">
        <f t="shared" si="156"/>
        <v/>
      </c>
      <c r="V741" s="19"/>
      <c r="W741" s="16"/>
      <c r="X741" s="16"/>
      <c r="Y741" s="16"/>
      <c r="Z741" s="7" t="str">
        <f t="shared" si="147"/>
        <v/>
      </c>
      <c r="AA741" s="20"/>
      <c r="AB741" s="7" t="str">
        <f>IF(AA741="","",DATEDIF(VLOOKUP(N741,List!CK:CL,2,0),VLOOKUP(AA741,List!CK:CL,2,0),$AB$2))</f>
        <v/>
      </c>
      <c r="AC741" s="16"/>
      <c r="AD741" s="16"/>
      <c r="AE741" s="17"/>
      <c r="AF741" s="9" t="str">
        <f t="shared" si="148"/>
        <v/>
      </c>
      <c r="AG741" s="16"/>
      <c r="AH741" s="9" t="str">
        <f t="shared" si="149"/>
        <v/>
      </c>
      <c r="AI741" s="9" t="str">
        <f t="shared" si="150"/>
        <v/>
      </c>
      <c r="AJ741" s="7" t="str">
        <f>IF(E741="","",VLOOKUP(E741,Cover!AF:AG,2,0))</f>
        <v/>
      </c>
      <c r="AK741" s="32" t="str">
        <f t="shared" si="157"/>
        <v/>
      </c>
      <c r="AL741" s="178" t="str">
        <f t="shared" si="158"/>
        <v/>
      </c>
      <c r="AM741" s="178" t="str">
        <f t="shared" si="152"/>
        <v/>
      </c>
      <c r="AN741" s="178" t="str">
        <f t="shared" si="153"/>
        <v/>
      </c>
    </row>
    <row r="742" spans="1:40">
      <c r="A742" s="1" t="str">
        <f t="shared" si="151"/>
        <v/>
      </c>
      <c r="B742" s="63" t="str">
        <f>IF(E742="","",IF(E742=Trend!$D$5,COUNT($B$3:B741)+1))</f>
        <v/>
      </c>
      <c r="C742" s="63" t="str">
        <f>IF(E742="","",IF(AN742=Deviation!$E$2,COUNT($C$3:C741)+1))</f>
        <v/>
      </c>
      <c r="D742" s="7" t="str">
        <f>IF(E742&lt;&gt;"",SUBTOTAL(3,$E$4:E742),"")</f>
        <v/>
      </c>
      <c r="E742" s="16"/>
      <c r="F742" s="16"/>
      <c r="G742" s="16"/>
      <c r="H742" s="16"/>
      <c r="I742" s="16"/>
      <c r="J742" s="17"/>
      <c r="K742" s="20"/>
      <c r="L742" s="17"/>
      <c r="M742" s="16"/>
      <c r="N742" s="16"/>
      <c r="O742" s="7" t="str">
        <f t="shared" si="159"/>
        <v/>
      </c>
      <c r="P742" s="17"/>
      <c r="Q742" s="17"/>
      <c r="R742" s="8" t="str">
        <f t="shared" si="154"/>
        <v/>
      </c>
      <c r="S742" s="18">
        <v>0.1</v>
      </c>
      <c r="T742" s="8" t="str">
        <f t="shared" si="155"/>
        <v/>
      </c>
      <c r="U742" s="7" t="str">
        <f t="shared" si="156"/>
        <v/>
      </c>
      <c r="V742" s="19"/>
      <c r="W742" s="16"/>
      <c r="X742" s="16"/>
      <c r="Y742" s="16"/>
      <c r="Z742" s="7" t="str">
        <f t="shared" si="147"/>
        <v/>
      </c>
      <c r="AA742" s="20"/>
      <c r="AB742" s="7" t="str">
        <f>IF(AA742="","",DATEDIF(VLOOKUP(N742,List!CK:CL,2,0),VLOOKUP(AA742,List!CK:CL,2,0),$AB$2))</f>
        <v/>
      </c>
      <c r="AC742" s="16"/>
      <c r="AD742" s="16"/>
      <c r="AE742" s="17"/>
      <c r="AF742" s="9" t="str">
        <f t="shared" si="148"/>
        <v/>
      </c>
      <c r="AG742" s="16"/>
      <c r="AH742" s="9" t="str">
        <f t="shared" si="149"/>
        <v/>
      </c>
      <c r="AI742" s="9" t="str">
        <f t="shared" si="150"/>
        <v/>
      </c>
      <c r="AJ742" s="7" t="str">
        <f>IF(E742="","",VLOOKUP(E742,Cover!AF:AG,2,0))</f>
        <v/>
      </c>
      <c r="AK742" s="32" t="str">
        <f t="shared" si="157"/>
        <v/>
      </c>
      <c r="AL742" s="178" t="str">
        <f t="shared" si="158"/>
        <v/>
      </c>
      <c r="AM742" s="178" t="str">
        <f t="shared" si="152"/>
        <v/>
      </c>
      <c r="AN742" s="178" t="str">
        <f t="shared" si="153"/>
        <v/>
      </c>
    </row>
    <row r="743" spans="1:40">
      <c r="A743" s="1" t="str">
        <f t="shared" si="151"/>
        <v/>
      </c>
      <c r="B743" s="63" t="str">
        <f>IF(E743="","",IF(E743=Trend!$D$5,COUNT($B$3:B742)+1))</f>
        <v/>
      </c>
      <c r="C743" s="63" t="str">
        <f>IF(E743="","",IF(AN743=Deviation!$E$2,COUNT($C$3:C742)+1))</f>
        <v/>
      </c>
      <c r="D743" s="7" t="str">
        <f>IF(E743&lt;&gt;"",SUBTOTAL(3,$E$4:E743),"")</f>
        <v/>
      </c>
      <c r="E743" s="16"/>
      <c r="F743" s="16"/>
      <c r="G743" s="16"/>
      <c r="H743" s="16"/>
      <c r="I743" s="16"/>
      <c r="J743" s="17"/>
      <c r="K743" s="20"/>
      <c r="L743" s="17"/>
      <c r="M743" s="16"/>
      <c r="N743" s="16"/>
      <c r="O743" s="7" t="str">
        <f t="shared" si="159"/>
        <v/>
      </c>
      <c r="P743" s="17"/>
      <c r="Q743" s="17"/>
      <c r="R743" s="8" t="str">
        <f t="shared" si="154"/>
        <v/>
      </c>
      <c r="S743" s="18">
        <v>0.1</v>
      </c>
      <c r="T743" s="8" t="str">
        <f t="shared" si="155"/>
        <v/>
      </c>
      <c r="U743" s="7" t="str">
        <f t="shared" si="156"/>
        <v/>
      </c>
      <c r="V743" s="19"/>
      <c r="W743" s="16"/>
      <c r="X743" s="16"/>
      <c r="Y743" s="16"/>
      <c r="Z743" s="7" t="str">
        <f t="shared" si="147"/>
        <v/>
      </c>
      <c r="AA743" s="20"/>
      <c r="AB743" s="7" t="str">
        <f>IF(AA743="","",DATEDIF(VLOOKUP(N743,List!CK:CL,2,0),VLOOKUP(AA743,List!CK:CL,2,0),$AB$2))</f>
        <v/>
      </c>
      <c r="AC743" s="16"/>
      <c r="AD743" s="16"/>
      <c r="AE743" s="17"/>
      <c r="AF743" s="9" t="str">
        <f t="shared" si="148"/>
        <v/>
      </c>
      <c r="AG743" s="16"/>
      <c r="AH743" s="9" t="str">
        <f t="shared" si="149"/>
        <v/>
      </c>
      <c r="AI743" s="9" t="str">
        <f t="shared" si="150"/>
        <v/>
      </c>
      <c r="AJ743" s="7" t="str">
        <f>IF(E743="","",VLOOKUP(E743,Cover!AF:AG,2,0))</f>
        <v/>
      </c>
      <c r="AK743" s="32" t="str">
        <f t="shared" si="157"/>
        <v/>
      </c>
      <c r="AL743" s="178" t="str">
        <f t="shared" si="158"/>
        <v/>
      </c>
      <c r="AM743" s="178" t="str">
        <f t="shared" si="152"/>
        <v/>
      </c>
      <c r="AN743" s="178" t="str">
        <f t="shared" si="153"/>
        <v/>
      </c>
    </row>
    <row r="744" spans="1:40">
      <c r="A744" s="1" t="str">
        <f t="shared" si="151"/>
        <v/>
      </c>
      <c r="B744" s="63" t="str">
        <f>IF(E744="","",IF(E744=Trend!$D$5,COUNT($B$3:B743)+1))</f>
        <v/>
      </c>
      <c r="C744" s="63" t="str">
        <f>IF(E744="","",IF(AN744=Deviation!$E$2,COUNT($C$3:C743)+1))</f>
        <v/>
      </c>
      <c r="D744" s="7" t="str">
        <f>IF(E744&lt;&gt;"",SUBTOTAL(3,$E$4:E744),"")</f>
        <v/>
      </c>
      <c r="E744" s="16"/>
      <c r="F744" s="16"/>
      <c r="G744" s="16"/>
      <c r="H744" s="16"/>
      <c r="I744" s="16"/>
      <c r="J744" s="17"/>
      <c r="K744" s="20"/>
      <c r="L744" s="17"/>
      <c r="M744" s="16"/>
      <c r="N744" s="16"/>
      <c r="O744" s="7" t="str">
        <f t="shared" si="159"/>
        <v/>
      </c>
      <c r="P744" s="17"/>
      <c r="Q744" s="17"/>
      <c r="R744" s="8" t="str">
        <f t="shared" si="154"/>
        <v/>
      </c>
      <c r="S744" s="18">
        <v>0.1</v>
      </c>
      <c r="T744" s="8" t="str">
        <f t="shared" si="155"/>
        <v/>
      </c>
      <c r="U744" s="7" t="str">
        <f t="shared" si="156"/>
        <v/>
      </c>
      <c r="V744" s="19"/>
      <c r="W744" s="16"/>
      <c r="X744" s="16"/>
      <c r="Y744" s="16"/>
      <c r="Z744" s="7" t="str">
        <f t="shared" si="147"/>
        <v/>
      </c>
      <c r="AA744" s="20"/>
      <c r="AB744" s="7" t="str">
        <f>IF(AA744="","",DATEDIF(VLOOKUP(N744,List!CK:CL,2,0),VLOOKUP(AA744,List!CK:CL,2,0),$AB$2))</f>
        <v/>
      </c>
      <c r="AC744" s="16"/>
      <c r="AD744" s="16"/>
      <c r="AE744" s="17"/>
      <c r="AF744" s="9" t="str">
        <f t="shared" si="148"/>
        <v/>
      </c>
      <c r="AG744" s="16"/>
      <c r="AH744" s="9" t="str">
        <f t="shared" si="149"/>
        <v/>
      </c>
      <c r="AI744" s="9" t="str">
        <f t="shared" si="150"/>
        <v/>
      </c>
      <c r="AJ744" s="7" t="str">
        <f>IF(E744="","",VLOOKUP(E744,Cover!AF:AG,2,0))</f>
        <v/>
      </c>
      <c r="AK744" s="32" t="str">
        <f t="shared" si="157"/>
        <v/>
      </c>
      <c r="AL744" s="178" t="str">
        <f t="shared" si="158"/>
        <v/>
      </c>
      <c r="AM744" s="178" t="str">
        <f t="shared" si="152"/>
        <v/>
      </c>
      <c r="AN744" s="178" t="str">
        <f t="shared" si="153"/>
        <v/>
      </c>
    </row>
    <row r="745" spans="1:40">
      <c r="A745" s="1" t="str">
        <f t="shared" si="151"/>
        <v/>
      </c>
      <c r="B745" s="63" t="str">
        <f>IF(E745="","",IF(E745=Trend!$D$5,COUNT($B$3:B744)+1))</f>
        <v/>
      </c>
      <c r="C745" s="63" t="str">
        <f>IF(E745="","",IF(AN745=Deviation!$E$2,COUNT($C$3:C744)+1))</f>
        <v/>
      </c>
      <c r="D745" s="7" t="str">
        <f>IF(E745&lt;&gt;"",SUBTOTAL(3,$E$4:E745),"")</f>
        <v/>
      </c>
      <c r="E745" s="16"/>
      <c r="F745" s="16"/>
      <c r="G745" s="16"/>
      <c r="H745" s="16"/>
      <c r="I745" s="16"/>
      <c r="J745" s="17"/>
      <c r="K745" s="20"/>
      <c r="L745" s="17"/>
      <c r="M745" s="16"/>
      <c r="N745" s="16"/>
      <c r="O745" s="7" t="str">
        <f t="shared" si="159"/>
        <v/>
      </c>
      <c r="P745" s="17"/>
      <c r="Q745" s="17"/>
      <c r="R745" s="8" t="str">
        <f t="shared" si="154"/>
        <v/>
      </c>
      <c r="S745" s="18">
        <v>0.1</v>
      </c>
      <c r="T745" s="8" t="str">
        <f t="shared" si="155"/>
        <v/>
      </c>
      <c r="U745" s="7" t="str">
        <f t="shared" si="156"/>
        <v/>
      </c>
      <c r="V745" s="19"/>
      <c r="W745" s="16"/>
      <c r="X745" s="16"/>
      <c r="Y745" s="16"/>
      <c r="Z745" s="7" t="str">
        <f t="shared" si="147"/>
        <v/>
      </c>
      <c r="AA745" s="20"/>
      <c r="AB745" s="7" t="str">
        <f>IF(AA745="","",DATEDIF(VLOOKUP(N745,List!CK:CL,2,0),VLOOKUP(AA745,List!CK:CL,2,0),$AB$2))</f>
        <v/>
      </c>
      <c r="AC745" s="16"/>
      <c r="AD745" s="16"/>
      <c r="AE745" s="17"/>
      <c r="AF745" s="9" t="str">
        <f t="shared" si="148"/>
        <v/>
      </c>
      <c r="AG745" s="16"/>
      <c r="AH745" s="9" t="str">
        <f t="shared" si="149"/>
        <v/>
      </c>
      <c r="AI745" s="9" t="str">
        <f t="shared" si="150"/>
        <v/>
      </c>
      <c r="AJ745" s="7" t="str">
        <f>IF(E745="","",VLOOKUP(E745,Cover!AF:AG,2,0))</f>
        <v/>
      </c>
      <c r="AK745" s="32" t="str">
        <f t="shared" si="157"/>
        <v/>
      </c>
      <c r="AL745" s="178" t="str">
        <f t="shared" si="158"/>
        <v/>
      </c>
      <c r="AM745" s="178" t="str">
        <f t="shared" si="152"/>
        <v/>
      </c>
      <c r="AN745" s="178" t="str">
        <f t="shared" si="153"/>
        <v/>
      </c>
    </row>
    <row r="746" spans="1:40">
      <c r="A746" s="1" t="str">
        <f t="shared" si="151"/>
        <v/>
      </c>
      <c r="B746" s="63" t="str">
        <f>IF(E746="","",IF(E746=Trend!$D$5,COUNT($B$3:B745)+1))</f>
        <v/>
      </c>
      <c r="C746" s="63" t="str">
        <f>IF(E746="","",IF(AN746=Deviation!$E$2,COUNT($C$3:C745)+1))</f>
        <v/>
      </c>
      <c r="D746" s="7" t="str">
        <f>IF(E746&lt;&gt;"",SUBTOTAL(3,$E$4:E746),"")</f>
        <v/>
      </c>
      <c r="E746" s="16"/>
      <c r="F746" s="16"/>
      <c r="G746" s="16"/>
      <c r="H746" s="16"/>
      <c r="I746" s="16"/>
      <c r="J746" s="17"/>
      <c r="K746" s="20"/>
      <c r="L746" s="17"/>
      <c r="M746" s="16"/>
      <c r="N746" s="16"/>
      <c r="O746" s="7" t="str">
        <f t="shared" si="159"/>
        <v/>
      </c>
      <c r="P746" s="17"/>
      <c r="Q746" s="17"/>
      <c r="R746" s="8" t="str">
        <f t="shared" si="154"/>
        <v/>
      </c>
      <c r="S746" s="18">
        <v>0.1</v>
      </c>
      <c r="T746" s="8" t="str">
        <f t="shared" si="155"/>
        <v/>
      </c>
      <c r="U746" s="7" t="str">
        <f t="shared" si="156"/>
        <v/>
      </c>
      <c r="V746" s="19"/>
      <c r="W746" s="16"/>
      <c r="X746" s="16"/>
      <c r="Y746" s="16"/>
      <c r="Z746" s="7" t="str">
        <f t="shared" si="147"/>
        <v/>
      </c>
      <c r="AA746" s="20"/>
      <c r="AB746" s="7" t="str">
        <f>IF(AA746="","",DATEDIF(VLOOKUP(N746,List!CK:CL,2,0),VLOOKUP(AA746,List!CK:CL,2,0),$AB$2))</f>
        <v/>
      </c>
      <c r="AC746" s="16"/>
      <c r="AD746" s="16"/>
      <c r="AE746" s="17"/>
      <c r="AF746" s="9" t="str">
        <f t="shared" si="148"/>
        <v/>
      </c>
      <c r="AG746" s="16"/>
      <c r="AH746" s="9" t="str">
        <f t="shared" si="149"/>
        <v/>
      </c>
      <c r="AI746" s="9" t="str">
        <f t="shared" si="150"/>
        <v/>
      </c>
      <c r="AJ746" s="7" t="str">
        <f>IF(E746="","",VLOOKUP(E746,Cover!AF:AG,2,0))</f>
        <v/>
      </c>
      <c r="AK746" s="32" t="str">
        <f t="shared" si="157"/>
        <v/>
      </c>
      <c r="AL746" s="178" t="str">
        <f t="shared" si="158"/>
        <v/>
      </c>
      <c r="AM746" s="178" t="str">
        <f t="shared" si="152"/>
        <v/>
      </c>
      <c r="AN746" s="178" t="str">
        <f t="shared" si="153"/>
        <v/>
      </c>
    </row>
    <row r="747" spans="1:40">
      <c r="A747" s="1" t="str">
        <f t="shared" si="151"/>
        <v/>
      </c>
      <c r="B747" s="63" t="str">
        <f>IF(E747="","",IF(E747=Trend!$D$5,COUNT($B$3:B746)+1))</f>
        <v/>
      </c>
      <c r="C747" s="63" t="str">
        <f>IF(E747="","",IF(AN747=Deviation!$E$2,COUNT($C$3:C746)+1))</f>
        <v/>
      </c>
      <c r="D747" s="7" t="str">
        <f>IF(E747&lt;&gt;"",SUBTOTAL(3,$E$4:E747),"")</f>
        <v/>
      </c>
      <c r="E747" s="16"/>
      <c r="F747" s="16"/>
      <c r="G747" s="16"/>
      <c r="H747" s="16"/>
      <c r="I747" s="16"/>
      <c r="J747" s="17"/>
      <c r="K747" s="20"/>
      <c r="L747" s="17"/>
      <c r="M747" s="16"/>
      <c r="N747" s="16"/>
      <c r="O747" s="7" t="str">
        <f t="shared" si="159"/>
        <v/>
      </c>
      <c r="P747" s="17"/>
      <c r="Q747" s="17"/>
      <c r="R747" s="8" t="str">
        <f t="shared" si="154"/>
        <v/>
      </c>
      <c r="S747" s="18">
        <v>0.1</v>
      </c>
      <c r="T747" s="8" t="str">
        <f t="shared" si="155"/>
        <v/>
      </c>
      <c r="U747" s="7" t="str">
        <f t="shared" si="156"/>
        <v/>
      </c>
      <c r="V747" s="19"/>
      <c r="W747" s="16"/>
      <c r="X747" s="16"/>
      <c r="Y747" s="16"/>
      <c r="Z747" s="7" t="str">
        <f t="shared" si="147"/>
        <v/>
      </c>
      <c r="AA747" s="20"/>
      <c r="AB747" s="7" t="str">
        <f>IF(AA747="","",DATEDIF(VLOOKUP(N747,List!CK:CL,2,0),VLOOKUP(AA747,List!CK:CL,2,0),$AB$2))</f>
        <v/>
      </c>
      <c r="AC747" s="16"/>
      <c r="AD747" s="16"/>
      <c r="AE747" s="17"/>
      <c r="AF747" s="9" t="str">
        <f t="shared" si="148"/>
        <v/>
      </c>
      <c r="AG747" s="16"/>
      <c r="AH747" s="9" t="str">
        <f t="shared" si="149"/>
        <v/>
      </c>
      <c r="AI747" s="9" t="str">
        <f t="shared" si="150"/>
        <v/>
      </c>
      <c r="AJ747" s="7" t="str">
        <f>IF(E747="","",VLOOKUP(E747,Cover!AF:AG,2,0))</f>
        <v/>
      </c>
      <c r="AK747" s="32" t="str">
        <f t="shared" si="157"/>
        <v/>
      </c>
      <c r="AL747" s="178" t="str">
        <f t="shared" si="158"/>
        <v/>
      </c>
      <c r="AM747" s="178" t="str">
        <f t="shared" si="152"/>
        <v/>
      </c>
      <c r="AN747" s="178" t="str">
        <f t="shared" si="153"/>
        <v/>
      </c>
    </row>
    <row r="748" spans="1:40">
      <c r="A748" s="1" t="str">
        <f t="shared" si="151"/>
        <v/>
      </c>
      <c r="B748" s="63" t="str">
        <f>IF(E748="","",IF(E748=Trend!$D$5,COUNT($B$3:B747)+1))</f>
        <v/>
      </c>
      <c r="C748" s="63" t="str">
        <f>IF(E748="","",IF(AN748=Deviation!$E$2,COUNT($C$3:C747)+1))</f>
        <v/>
      </c>
      <c r="D748" s="7" t="str">
        <f>IF(E748&lt;&gt;"",SUBTOTAL(3,$E$4:E748),"")</f>
        <v/>
      </c>
      <c r="E748" s="16"/>
      <c r="F748" s="16"/>
      <c r="G748" s="16"/>
      <c r="H748" s="16"/>
      <c r="I748" s="16"/>
      <c r="J748" s="17"/>
      <c r="K748" s="20"/>
      <c r="L748" s="17"/>
      <c r="M748" s="16"/>
      <c r="N748" s="16"/>
      <c r="O748" s="7" t="str">
        <f t="shared" si="159"/>
        <v/>
      </c>
      <c r="P748" s="17"/>
      <c r="Q748" s="17"/>
      <c r="R748" s="8" t="str">
        <f t="shared" si="154"/>
        <v/>
      </c>
      <c r="S748" s="18">
        <v>0.1</v>
      </c>
      <c r="T748" s="8" t="str">
        <f t="shared" si="155"/>
        <v/>
      </c>
      <c r="U748" s="7" t="str">
        <f t="shared" si="156"/>
        <v/>
      </c>
      <c r="V748" s="19"/>
      <c r="W748" s="16"/>
      <c r="X748" s="16"/>
      <c r="Y748" s="16"/>
      <c r="Z748" s="7" t="str">
        <f t="shared" si="147"/>
        <v/>
      </c>
      <c r="AA748" s="20"/>
      <c r="AB748" s="7" t="str">
        <f>IF(AA748="","",DATEDIF(VLOOKUP(N748,List!CK:CL,2,0),VLOOKUP(AA748,List!CK:CL,2,0),$AB$2))</f>
        <v/>
      </c>
      <c r="AC748" s="16"/>
      <c r="AD748" s="16"/>
      <c r="AE748" s="17"/>
      <c r="AF748" s="9" t="str">
        <f t="shared" si="148"/>
        <v/>
      </c>
      <c r="AG748" s="16"/>
      <c r="AH748" s="9" t="str">
        <f t="shared" si="149"/>
        <v/>
      </c>
      <c r="AI748" s="9" t="str">
        <f t="shared" si="150"/>
        <v/>
      </c>
      <c r="AJ748" s="7" t="str">
        <f>IF(E748="","",VLOOKUP(E748,Cover!AF:AG,2,0))</f>
        <v/>
      </c>
      <c r="AK748" s="32" t="str">
        <f t="shared" si="157"/>
        <v/>
      </c>
      <c r="AL748" s="178" t="str">
        <f t="shared" si="158"/>
        <v/>
      </c>
      <c r="AM748" s="178" t="str">
        <f t="shared" si="152"/>
        <v/>
      </c>
      <c r="AN748" s="178" t="str">
        <f t="shared" si="153"/>
        <v/>
      </c>
    </row>
    <row r="749" spans="1:40">
      <c r="A749" s="1" t="str">
        <f t="shared" si="151"/>
        <v/>
      </c>
      <c r="B749" s="63" t="str">
        <f>IF(E749="","",IF(E749=Trend!$D$5,COUNT($B$3:B748)+1))</f>
        <v/>
      </c>
      <c r="C749" s="63" t="str">
        <f>IF(E749="","",IF(AN749=Deviation!$E$2,COUNT($C$3:C748)+1))</f>
        <v/>
      </c>
      <c r="D749" s="7" t="str">
        <f>IF(E749&lt;&gt;"",SUBTOTAL(3,$E$4:E749),"")</f>
        <v/>
      </c>
      <c r="E749" s="16"/>
      <c r="F749" s="16"/>
      <c r="G749" s="16"/>
      <c r="H749" s="16"/>
      <c r="I749" s="16"/>
      <c r="J749" s="17"/>
      <c r="K749" s="20"/>
      <c r="L749" s="17"/>
      <c r="M749" s="16"/>
      <c r="N749" s="16"/>
      <c r="O749" s="7" t="str">
        <f t="shared" si="159"/>
        <v/>
      </c>
      <c r="P749" s="17"/>
      <c r="Q749" s="17"/>
      <c r="R749" s="8" t="str">
        <f t="shared" si="154"/>
        <v/>
      </c>
      <c r="S749" s="18">
        <v>0.1</v>
      </c>
      <c r="T749" s="8" t="str">
        <f t="shared" si="155"/>
        <v/>
      </c>
      <c r="U749" s="7" t="str">
        <f t="shared" si="156"/>
        <v/>
      </c>
      <c r="V749" s="19"/>
      <c r="W749" s="16"/>
      <c r="X749" s="16"/>
      <c r="Y749" s="16"/>
      <c r="Z749" s="7" t="str">
        <f t="shared" si="147"/>
        <v/>
      </c>
      <c r="AA749" s="20"/>
      <c r="AB749" s="7" t="str">
        <f>IF(AA749="","",DATEDIF(VLOOKUP(N749,List!CK:CL,2,0),VLOOKUP(AA749,List!CK:CL,2,0),$AB$2))</f>
        <v/>
      </c>
      <c r="AC749" s="16"/>
      <c r="AD749" s="16"/>
      <c r="AE749" s="17"/>
      <c r="AF749" s="9" t="str">
        <f t="shared" si="148"/>
        <v/>
      </c>
      <c r="AG749" s="16"/>
      <c r="AH749" s="9" t="str">
        <f t="shared" si="149"/>
        <v/>
      </c>
      <c r="AI749" s="9" t="str">
        <f t="shared" si="150"/>
        <v/>
      </c>
      <c r="AJ749" s="7" t="str">
        <f>IF(E749="","",VLOOKUP(E749,Cover!AF:AG,2,0))</f>
        <v/>
      </c>
      <c r="AK749" s="32" t="str">
        <f t="shared" si="157"/>
        <v/>
      </c>
      <c r="AL749" s="178" t="str">
        <f t="shared" si="158"/>
        <v/>
      </c>
      <c r="AM749" s="178" t="str">
        <f t="shared" si="152"/>
        <v/>
      </c>
      <c r="AN749" s="178" t="str">
        <f t="shared" si="153"/>
        <v/>
      </c>
    </row>
    <row r="750" spans="1:40">
      <c r="A750" s="1" t="str">
        <f t="shared" si="151"/>
        <v/>
      </c>
      <c r="B750" s="63" t="str">
        <f>IF(E750="","",IF(E750=Trend!$D$5,COUNT($B$3:B749)+1))</f>
        <v/>
      </c>
      <c r="C750" s="63" t="str">
        <f>IF(E750="","",IF(AN750=Deviation!$E$2,COUNT($C$3:C749)+1))</f>
        <v/>
      </c>
      <c r="D750" s="7" t="str">
        <f>IF(E750&lt;&gt;"",SUBTOTAL(3,$E$4:E750),"")</f>
        <v/>
      </c>
      <c r="E750" s="16"/>
      <c r="F750" s="16"/>
      <c r="G750" s="16"/>
      <c r="H750" s="16"/>
      <c r="I750" s="16"/>
      <c r="J750" s="17"/>
      <c r="K750" s="20"/>
      <c r="L750" s="17"/>
      <c r="M750" s="16"/>
      <c r="N750" s="16"/>
      <c r="O750" s="7" t="str">
        <f t="shared" si="159"/>
        <v/>
      </c>
      <c r="P750" s="17"/>
      <c r="Q750" s="17"/>
      <c r="R750" s="8" t="str">
        <f t="shared" si="154"/>
        <v/>
      </c>
      <c r="S750" s="18">
        <v>0.1</v>
      </c>
      <c r="T750" s="8" t="str">
        <f t="shared" si="155"/>
        <v/>
      </c>
      <c r="U750" s="7" t="str">
        <f t="shared" si="156"/>
        <v/>
      </c>
      <c r="V750" s="19"/>
      <c r="W750" s="16"/>
      <c r="X750" s="16"/>
      <c r="Y750" s="16"/>
      <c r="Z750" s="7" t="str">
        <f t="shared" si="147"/>
        <v/>
      </c>
      <c r="AA750" s="20"/>
      <c r="AB750" s="7" t="str">
        <f>IF(AA750="","",DATEDIF(VLOOKUP(N750,List!CK:CL,2,0),VLOOKUP(AA750,List!CK:CL,2,0),$AB$2))</f>
        <v/>
      </c>
      <c r="AC750" s="16"/>
      <c r="AD750" s="16"/>
      <c r="AE750" s="17"/>
      <c r="AF750" s="9" t="str">
        <f t="shared" si="148"/>
        <v/>
      </c>
      <c r="AG750" s="16"/>
      <c r="AH750" s="9" t="str">
        <f t="shared" si="149"/>
        <v/>
      </c>
      <c r="AI750" s="9" t="str">
        <f t="shared" si="150"/>
        <v/>
      </c>
      <c r="AJ750" s="7" t="str">
        <f>IF(E750="","",VLOOKUP(E750,Cover!AF:AG,2,0))</f>
        <v/>
      </c>
      <c r="AK750" s="32" t="str">
        <f t="shared" si="157"/>
        <v/>
      </c>
      <c r="AL750" s="178" t="str">
        <f t="shared" si="158"/>
        <v/>
      </c>
      <c r="AM750" s="178" t="str">
        <f t="shared" si="152"/>
        <v/>
      </c>
      <c r="AN750" s="178" t="str">
        <f t="shared" si="153"/>
        <v/>
      </c>
    </row>
    <row r="751" spans="1:40">
      <c r="A751" s="1" t="str">
        <f t="shared" si="151"/>
        <v/>
      </c>
      <c r="B751" s="63" t="str">
        <f>IF(E751="","",IF(E751=Trend!$D$5,COUNT($B$3:B750)+1))</f>
        <v/>
      </c>
      <c r="C751" s="63" t="str">
        <f>IF(E751="","",IF(AN751=Deviation!$E$2,COUNT($C$3:C750)+1))</f>
        <v/>
      </c>
      <c r="D751" s="7" t="str">
        <f>IF(E751&lt;&gt;"",SUBTOTAL(3,$E$4:E751),"")</f>
        <v/>
      </c>
      <c r="E751" s="16"/>
      <c r="F751" s="16"/>
      <c r="G751" s="16"/>
      <c r="H751" s="16"/>
      <c r="I751" s="16"/>
      <c r="J751" s="17"/>
      <c r="K751" s="20"/>
      <c r="L751" s="17"/>
      <c r="M751" s="16"/>
      <c r="N751" s="16"/>
      <c r="O751" s="7" t="str">
        <f t="shared" si="159"/>
        <v/>
      </c>
      <c r="P751" s="17"/>
      <c r="Q751" s="17"/>
      <c r="R751" s="8" t="str">
        <f t="shared" si="154"/>
        <v/>
      </c>
      <c r="S751" s="18">
        <v>0.1</v>
      </c>
      <c r="T751" s="8" t="str">
        <f t="shared" si="155"/>
        <v/>
      </c>
      <c r="U751" s="7" t="str">
        <f t="shared" si="156"/>
        <v/>
      </c>
      <c r="V751" s="19"/>
      <c r="W751" s="16"/>
      <c r="X751" s="16"/>
      <c r="Y751" s="16"/>
      <c r="Z751" s="7" t="str">
        <f t="shared" si="147"/>
        <v/>
      </c>
      <c r="AA751" s="20"/>
      <c r="AB751" s="7" t="str">
        <f>IF(AA751="","",DATEDIF(VLOOKUP(N751,List!CK:CL,2,0),VLOOKUP(AA751,List!CK:CL,2,0),$AB$2))</f>
        <v/>
      </c>
      <c r="AC751" s="16"/>
      <c r="AD751" s="16"/>
      <c r="AE751" s="17"/>
      <c r="AF751" s="9" t="str">
        <f t="shared" si="148"/>
        <v/>
      </c>
      <c r="AG751" s="16"/>
      <c r="AH751" s="9" t="str">
        <f t="shared" si="149"/>
        <v/>
      </c>
      <c r="AI751" s="9" t="str">
        <f t="shared" si="150"/>
        <v/>
      </c>
      <c r="AJ751" s="7" t="str">
        <f>IF(E751="","",VLOOKUP(E751,Cover!AF:AG,2,0))</f>
        <v/>
      </c>
      <c r="AK751" s="32" t="str">
        <f t="shared" si="157"/>
        <v/>
      </c>
      <c r="AL751" s="178" t="str">
        <f t="shared" si="158"/>
        <v/>
      </c>
      <c r="AM751" s="178" t="str">
        <f t="shared" si="152"/>
        <v/>
      </c>
      <c r="AN751" s="178" t="str">
        <f t="shared" si="153"/>
        <v/>
      </c>
    </row>
    <row r="752" spans="1:40">
      <c r="A752" s="1" t="str">
        <f t="shared" si="151"/>
        <v/>
      </c>
      <c r="B752" s="63" t="str">
        <f>IF(E752="","",IF(E752=Trend!$D$5,COUNT($B$3:B751)+1))</f>
        <v/>
      </c>
      <c r="C752" s="63" t="str">
        <f>IF(E752="","",IF(AN752=Deviation!$E$2,COUNT($C$3:C751)+1))</f>
        <v/>
      </c>
      <c r="D752" s="7" t="str">
        <f>IF(E752&lt;&gt;"",SUBTOTAL(3,$E$4:E752),"")</f>
        <v/>
      </c>
      <c r="E752" s="16"/>
      <c r="F752" s="16"/>
      <c r="G752" s="16"/>
      <c r="H752" s="16"/>
      <c r="I752" s="16"/>
      <c r="J752" s="17"/>
      <c r="K752" s="20"/>
      <c r="L752" s="17"/>
      <c r="M752" s="16"/>
      <c r="N752" s="16"/>
      <c r="O752" s="7" t="str">
        <f t="shared" si="159"/>
        <v/>
      </c>
      <c r="P752" s="17"/>
      <c r="Q752" s="17"/>
      <c r="R752" s="8" t="str">
        <f t="shared" si="154"/>
        <v/>
      </c>
      <c r="S752" s="18">
        <v>0.1</v>
      </c>
      <c r="T752" s="8" t="str">
        <f t="shared" si="155"/>
        <v/>
      </c>
      <c r="U752" s="7" t="str">
        <f t="shared" si="156"/>
        <v/>
      </c>
      <c r="V752" s="19"/>
      <c r="W752" s="16"/>
      <c r="X752" s="16"/>
      <c r="Y752" s="16"/>
      <c r="Z752" s="7" t="str">
        <f t="shared" si="147"/>
        <v/>
      </c>
      <c r="AA752" s="20"/>
      <c r="AB752" s="7" t="str">
        <f>IF(AA752="","",DATEDIF(VLOOKUP(N752,List!CK:CL,2,0),VLOOKUP(AA752,List!CK:CL,2,0),$AB$2))</f>
        <v/>
      </c>
      <c r="AC752" s="16"/>
      <c r="AD752" s="16"/>
      <c r="AE752" s="17"/>
      <c r="AF752" s="9" t="str">
        <f t="shared" si="148"/>
        <v/>
      </c>
      <c r="AG752" s="16"/>
      <c r="AH752" s="9" t="str">
        <f t="shared" si="149"/>
        <v/>
      </c>
      <c r="AI752" s="9" t="str">
        <f t="shared" si="150"/>
        <v/>
      </c>
      <c r="AJ752" s="7" t="str">
        <f>IF(E752="","",VLOOKUP(E752,Cover!AF:AG,2,0))</f>
        <v/>
      </c>
      <c r="AK752" s="32" t="str">
        <f t="shared" si="157"/>
        <v/>
      </c>
      <c r="AL752" s="178" t="str">
        <f t="shared" si="158"/>
        <v/>
      </c>
      <c r="AM752" s="178" t="str">
        <f t="shared" si="152"/>
        <v/>
      </c>
      <c r="AN752" s="178" t="str">
        <f t="shared" si="153"/>
        <v/>
      </c>
    </row>
    <row r="753" spans="1:40">
      <c r="A753" s="1" t="str">
        <f t="shared" si="151"/>
        <v/>
      </c>
      <c r="B753" s="63" t="str">
        <f>IF(E753="","",IF(E753=Trend!$D$5,COUNT($B$3:B752)+1))</f>
        <v/>
      </c>
      <c r="C753" s="63" t="str">
        <f>IF(E753="","",IF(AN753=Deviation!$E$2,COUNT($C$3:C752)+1))</f>
        <v/>
      </c>
      <c r="D753" s="7" t="str">
        <f>IF(E753&lt;&gt;"",SUBTOTAL(3,$E$4:E753),"")</f>
        <v/>
      </c>
      <c r="E753" s="16"/>
      <c r="F753" s="16"/>
      <c r="G753" s="16"/>
      <c r="H753" s="16"/>
      <c r="I753" s="16"/>
      <c r="J753" s="17"/>
      <c r="K753" s="20"/>
      <c r="L753" s="17"/>
      <c r="M753" s="16"/>
      <c r="N753" s="16"/>
      <c r="O753" s="7" t="str">
        <f t="shared" si="159"/>
        <v/>
      </c>
      <c r="P753" s="17"/>
      <c r="Q753" s="17"/>
      <c r="R753" s="8" t="str">
        <f t="shared" si="154"/>
        <v/>
      </c>
      <c r="S753" s="18">
        <v>0.1</v>
      </c>
      <c r="T753" s="8" t="str">
        <f t="shared" si="155"/>
        <v/>
      </c>
      <c r="U753" s="7" t="str">
        <f t="shared" si="156"/>
        <v/>
      </c>
      <c r="V753" s="19"/>
      <c r="W753" s="16"/>
      <c r="X753" s="16"/>
      <c r="Y753" s="16"/>
      <c r="Z753" s="7" t="str">
        <f t="shared" si="147"/>
        <v/>
      </c>
      <c r="AA753" s="20"/>
      <c r="AB753" s="7" t="str">
        <f>IF(AA753="","",DATEDIF(VLOOKUP(N753,List!CK:CL,2,0),VLOOKUP(AA753,List!CK:CL,2,0),$AB$2))</f>
        <v/>
      </c>
      <c r="AC753" s="16"/>
      <c r="AD753" s="16"/>
      <c r="AE753" s="17"/>
      <c r="AF753" s="9" t="str">
        <f t="shared" si="148"/>
        <v/>
      </c>
      <c r="AG753" s="16"/>
      <c r="AH753" s="9" t="str">
        <f t="shared" si="149"/>
        <v/>
      </c>
      <c r="AI753" s="9" t="str">
        <f t="shared" si="150"/>
        <v/>
      </c>
      <c r="AJ753" s="7" t="str">
        <f>IF(E753="","",VLOOKUP(E753,Cover!AF:AG,2,0))</f>
        <v/>
      </c>
      <c r="AK753" s="32" t="str">
        <f t="shared" si="157"/>
        <v/>
      </c>
      <c r="AL753" s="178" t="str">
        <f t="shared" si="158"/>
        <v/>
      </c>
      <c r="AM753" s="178" t="str">
        <f t="shared" si="152"/>
        <v/>
      </c>
      <c r="AN753" s="178" t="str">
        <f t="shared" si="153"/>
        <v/>
      </c>
    </row>
    <row r="754" spans="1:40">
      <c r="A754" s="1" t="str">
        <f t="shared" si="151"/>
        <v/>
      </c>
      <c r="B754" s="63" t="str">
        <f>IF(E754="","",IF(E754=Trend!$D$5,COUNT($B$3:B753)+1))</f>
        <v/>
      </c>
      <c r="C754" s="63" t="str">
        <f>IF(E754="","",IF(AN754=Deviation!$E$2,COUNT($C$3:C753)+1))</f>
        <v/>
      </c>
      <c r="D754" s="7" t="str">
        <f>IF(E754&lt;&gt;"",SUBTOTAL(3,$E$4:E754),"")</f>
        <v/>
      </c>
      <c r="E754" s="16"/>
      <c r="F754" s="16"/>
      <c r="G754" s="16"/>
      <c r="H754" s="16"/>
      <c r="I754" s="16"/>
      <c r="J754" s="17"/>
      <c r="K754" s="20"/>
      <c r="L754" s="17"/>
      <c r="M754" s="16"/>
      <c r="N754" s="16"/>
      <c r="O754" s="7" t="str">
        <f t="shared" si="159"/>
        <v/>
      </c>
      <c r="P754" s="17"/>
      <c r="Q754" s="17"/>
      <c r="R754" s="8" t="str">
        <f t="shared" si="154"/>
        <v/>
      </c>
      <c r="S754" s="18">
        <v>0.1</v>
      </c>
      <c r="T754" s="8" t="str">
        <f t="shared" si="155"/>
        <v/>
      </c>
      <c r="U754" s="7" t="str">
        <f t="shared" si="156"/>
        <v/>
      </c>
      <c r="V754" s="19"/>
      <c r="W754" s="16"/>
      <c r="X754" s="16"/>
      <c r="Y754" s="16"/>
      <c r="Z754" s="7" t="str">
        <f t="shared" si="147"/>
        <v/>
      </c>
      <c r="AA754" s="20"/>
      <c r="AB754" s="7" t="str">
        <f>IF(AA754="","",DATEDIF(VLOOKUP(N754,List!CK:CL,2,0),VLOOKUP(AA754,List!CK:CL,2,0),$AB$2))</f>
        <v/>
      </c>
      <c r="AC754" s="16"/>
      <c r="AD754" s="16"/>
      <c r="AE754" s="17"/>
      <c r="AF754" s="9" t="str">
        <f t="shared" si="148"/>
        <v/>
      </c>
      <c r="AG754" s="16"/>
      <c r="AH754" s="9" t="str">
        <f t="shared" si="149"/>
        <v/>
      </c>
      <c r="AI754" s="9" t="str">
        <f t="shared" si="150"/>
        <v/>
      </c>
      <c r="AJ754" s="7" t="str">
        <f>IF(E754="","",VLOOKUP(E754,Cover!AF:AG,2,0))</f>
        <v/>
      </c>
      <c r="AK754" s="32" t="str">
        <f t="shared" si="157"/>
        <v/>
      </c>
      <c r="AL754" s="178" t="str">
        <f t="shared" si="158"/>
        <v/>
      </c>
      <c r="AM754" s="178" t="str">
        <f t="shared" si="152"/>
        <v/>
      </c>
      <c r="AN754" s="178" t="str">
        <f t="shared" si="153"/>
        <v/>
      </c>
    </row>
    <row r="755" spans="1:40">
      <c r="A755" s="1" t="str">
        <f t="shared" si="151"/>
        <v/>
      </c>
      <c r="B755" s="63" t="str">
        <f>IF(E755="","",IF(E755=Trend!$D$5,COUNT($B$3:B754)+1))</f>
        <v/>
      </c>
      <c r="C755" s="63" t="str">
        <f>IF(E755="","",IF(AN755=Deviation!$E$2,COUNT($C$3:C754)+1))</f>
        <v/>
      </c>
      <c r="D755" s="7" t="str">
        <f>IF(E755&lt;&gt;"",SUBTOTAL(3,$E$4:E755),"")</f>
        <v/>
      </c>
      <c r="E755" s="16"/>
      <c r="F755" s="16"/>
      <c r="G755" s="16"/>
      <c r="H755" s="16"/>
      <c r="I755" s="16"/>
      <c r="J755" s="17"/>
      <c r="K755" s="20"/>
      <c r="L755" s="17"/>
      <c r="M755" s="16"/>
      <c r="N755" s="16"/>
      <c r="O755" s="7" t="str">
        <f t="shared" si="159"/>
        <v/>
      </c>
      <c r="P755" s="17"/>
      <c r="Q755" s="17"/>
      <c r="R755" s="8" t="str">
        <f t="shared" si="154"/>
        <v/>
      </c>
      <c r="S755" s="18">
        <v>0.1</v>
      </c>
      <c r="T755" s="8" t="str">
        <f t="shared" si="155"/>
        <v/>
      </c>
      <c r="U755" s="7" t="str">
        <f t="shared" si="156"/>
        <v/>
      </c>
      <c r="V755" s="19"/>
      <c r="W755" s="16"/>
      <c r="X755" s="16"/>
      <c r="Y755" s="16"/>
      <c r="Z755" s="7" t="str">
        <f t="shared" si="147"/>
        <v/>
      </c>
      <c r="AA755" s="20"/>
      <c r="AB755" s="7" t="str">
        <f>IF(AA755="","",DATEDIF(VLOOKUP(N755,List!CK:CL,2,0),VLOOKUP(AA755,List!CK:CL,2,0),$AB$2))</f>
        <v/>
      </c>
      <c r="AC755" s="16"/>
      <c r="AD755" s="16"/>
      <c r="AE755" s="17"/>
      <c r="AF755" s="9" t="str">
        <f t="shared" si="148"/>
        <v/>
      </c>
      <c r="AG755" s="16"/>
      <c r="AH755" s="9" t="str">
        <f t="shared" si="149"/>
        <v/>
      </c>
      <c r="AI755" s="9" t="str">
        <f t="shared" si="150"/>
        <v/>
      </c>
      <c r="AJ755" s="7" t="str">
        <f>IF(E755="","",VLOOKUP(E755,Cover!AF:AG,2,0))</f>
        <v/>
      </c>
      <c r="AK755" s="32" t="str">
        <f t="shared" si="157"/>
        <v/>
      </c>
      <c r="AL755" s="178" t="str">
        <f t="shared" si="158"/>
        <v/>
      </c>
      <c r="AM755" s="178" t="str">
        <f t="shared" si="152"/>
        <v/>
      </c>
      <c r="AN755" s="178" t="str">
        <f t="shared" si="153"/>
        <v/>
      </c>
    </row>
    <row r="756" spans="1:40">
      <c r="A756" s="1" t="str">
        <f t="shared" si="151"/>
        <v/>
      </c>
      <c r="B756" s="63" t="str">
        <f>IF(E756="","",IF(E756=Trend!$D$5,COUNT($B$3:B755)+1))</f>
        <v/>
      </c>
      <c r="C756" s="63" t="str">
        <f>IF(E756="","",IF(AN756=Deviation!$E$2,COUNT($C$3:C755)+1))</f>
        <v/>
      </c>
      <c r="D756" s="7" t="str">
        <f>IF(E756&lt;&gt;"",SUBTOTAL(3,$E$4:E756),"")</f>
        <v/>
      </c>
      <c r="E756" s="16"/>
      <c r="F756" s="16"/>
      <c r="G756" s="16"/>
      <c r="H756" s="16"/>
      <c r="I756" s="16"/>
      <c r="J756" s="17"/>
      <c r="K756" s="20"/>
      <c r="L756" s="17"/>
      <c r="M756" s="16"/>
      <c r="N756" s="16"/>
      <c r="O756" s="7" t="str">
        <f t="shared" si="159"/>
        <v/>
      </c>
      <c r="P756" s="17"/>
      <c r="Q756" s="17"/>
      <c r="R756" s="8" t="str">
        <f t="shared" si="154"/>
        <v/>
      </c>
      <c r="S756" s="18">
        <v>0.1</v>
      </c>
      <c r="T756" s="8" t="str">
        <f t="shared" si="155"/>
        <v/>
      </c>
      <c r="U756" s="7" t="str">
        <f t="shared" si="156"/>
        <v/>
      </c>
      <c r="V756" s="19"/>
      <c r="W756" s="16"/>
      <c r="X756" s="16"/>
      <c r="Y756" s="16"/>
      <c r="Z756" s="7" t="str">
        <f t="shared" ref="Z756:Z819" si="160">IF(Q756="","","تسویه شد")</f>
        <v/>
      </c>
      <c r="AA756" s="20"/>
      <c r="AB756" s="7" t="str">
        <f>IF(AA756="","",DATEDIF(VLOOKUP(N756,List!CK:CL,2,0),VLOOKUP(AA756,List!CK:CL,2,0),$AB$2))</f>
        <v/>
      </c>
      <c r="AC756" s="16"/>
      <c r="AD756" s="16"/>
      <c r="AE756" s="17"/>
      <c r="AF756" s="9" t="str">
        <f t="shared" ref="AF756:AF819" si="161">IF(AE756="","",IF(AE756&gt;=L756,"100",(AE756/L756)*100))</f>
        <v/>
      </c>
      <c r="AG756" s="16"/>
      <c r="AH756" s="9" t="str">
        <f t="shared" ref="AH756:AH819" si="162">IF(E756="","",IF(AB756&lt;=AJ756,100,(AJ756/AB756)*100))</f>
        <v/>
      </c>
      <c r="AI756" s="9" t="str">
        <f t="shared" ref="AI756:AI819" si="163">IF(E756="","",AVERAGE(AF756:AH756))</f>
        <v/>
      </c>
      <c r="AJ756" s="7" t="str">
        <f>IF(E756="","",VLOOKUP(E756,Cover!AF:AG,2,0))</f>
        <v/>
      </c>
      <c r="AK756" s="32" t="str">
        <f t="shared" si="157"/>
        <v/>
      </c>
      <c r="AL756" s="178" t="str">
        <f t="shared" si="158"/>
        <v/>
      </c>
      <c r="AM756" s="178" t="str">
        <f t="shared" si="152"/>
        <v/>
      </c>
      <c r="AN756" s="178" t="str">
        <f t="shared" si="153"/>
        <v/>
      </c>
    </row>
    <row r="757" spans="1:40">
      <c r="A757" s="1" t="str">
        <f t="shared" si="151"/>
        <v/>
      </c>
      <c r="B757" s="63" t="str">
        <f>IF(E757="","",IF(E757=Trend!$D$5,COUNT($B$3:B756)+1))</f>
        <v/>
      </c>
      <c r="C757" s="63" t="str">
        <f>IF(E757="","",IF(AN757=Deviation!$E$2,COUNT($C$3:C756)+1))</f>
        <v/>
      </c>
      <c r="D757" s="7" t="str">
        <f>IF(E757&lt;&gt;"",SUBTOTAL(3,$E$4:E757),"")</f>
        <v/>
      </c>
      <c r="E757" s="16"/>
      <c r="F757" s="16"/>
      <c r="G757" s="16"/>
      <c r="H757" s="16"/>
      <c r="I757" s="16"/>
      <c r="J757" s="17"/>
      <c r="K757" s="20"/>
      <c r="L757" s="17"/>
      <c r="M757" s="16"/>
      <c r="N757" s="16"/>
      <c r="O757" s="7" t="str">
        <f t="shared" si="159"/>
        <v/>
      </c>
      <c r="P757" s="17"/>
      <c r="Q757" s="17"/>
      <c r="R757" s="8" t="str">
        <f t="shared" si="154"/>
        <v/>
      </c>
      <c r="S757" s="18">
        <v>0.1</v>
      </c>
      <c r="T757" s="8" t="str">
        <f t="shared" si="155"/>
        <v/>
      </c>
      <c r="U757" s="7" t="str">
        <f t="shared" si="156"/>
        <v/>
      </c>
      <c r="V757" s="19"/>
      <c r="W757" s="16"/>
      <c r="X757" s="16"/>
      <c r="Y757" s="16"/>
      <c r="Z757" s="7" t="str">
        <f t="shared" si="160"/>
        <v/>
      </c>
      <c r="AA757" s="20"/>
      <c r="AB757" s="7" t="str">
        <f>IF(AA757="","",DATEDIF(VLOOKUP(N757,List!CK:CL,2,0),VLOOKUP(AA757,List!CK:CL,2,0),$AB$2))</f>
        <v/>
      </c>
      <c r="AC757" s="16"/>
      <c r="AD757" s="16"/>
      <c r="AE757" s="17"/>
      <c r="AF757" s="9" t="str">
        <f t="shared" si="161"/>
        <v/>
      </c>
      <c r="AG757" s="16"/>
      <c r="AH757" s="9" t="str">
        <f t="shared" si="162"/>
        <v/>
      </c>
      <c r="AI757" s="9" t="str">
        <f t="shared" si="163"/>
        <v/>
      </c>
      <c r="AJ757" s="7" t="str">
        <f>IF(E757="","",VLOOKUP(E757,Cover!AF:AG,2,0))</f>
        <v/>
      </c>
      <c r="AK757" s="32" t="str">
        <f t="shared" si="157"/>
        <v/>
      </c>
      <c r="AL757" s="178" t="str">
        <f t="shared" si="158"/>
        <v/>
      </c>
      <c r="AM757" s="178" t="str">
        <f t="shared" si="152"/>
        <v/>
      </c>
      <c r="AN757" s="178" t="str">
        <f t="shared" si="153"/>
        <v/>
      </c>
    </row>
    <row r="758" spans="1:40">
      <c r="A758" s="1" t="str">
        <f t="shared" si="151"/>
        <v/>
      </c>
      <c r="B758" s="63" t="str">
        <f>IF(E758="","",IF(E758=Trend!$D$5,COUNT($B$3:B757)+1))</f>
        <v/>
      </c>
      <c r="C758" s="63" t="str">
        <f>IF(E758="","",IF(AN758=Deviation!$E$2,COUNT($C$3:C757)+1))</f>
        <v/>
      </c>
      <c r="D758" s="7" t="str">
        <f>IF(E758&lt;&gt;"",SUBTOTAL(3,$E$4:E758),"")</f>
        <v/>
      </c>
      <c r="E758" s="16"/>
      <c r="F758" s="16"/>
      <c r="G758" s="16"/>
      <c r="H758" s="16"/>
      <c r="I758" s="16"/>
      <c r="J758" s="17"/>
      <c r="K758" s="20"/>
      <c r="L758" s="17"/>
      <c r="M758" s="16"/>
      <c r="N758" s="16"/>
      <c r="O758" s="7" t="str">
        <f t="shared" si="159"/>
        <v/>
      </c>
      <c r="P758" s="17"/>
      <c r="Q758" s="17"/>
      <c r="R758" s="8" t="str">
        <f t="shared" si="154"/>
        <v/>
      </c>
      <c r="S758" s="18">
        <v>0.1</v>
      </c>
      <c r="T758" s="8" t="str">
        <f t="shared" si="155"/>
        <v/>
      </c>
      <c r="U758" s="7" t="str">
        <f t="shared" si="156"/>
        <v/>
      </c>
      <c r="V758" s="19"/>
      <c r="W758" s="16"/>
      <c r="X758" s="16"/>
      <c r="Y758" s="16"/>
      <c r="Z758" s="7" t="str">
        <f t="shared" si="160"/>
        <v/>
      </c>
      <c r="AA758" s="20"/>
      <c r="AB758" s="7" t="str">
        <f>IF(AA758="","",DATEDIF(VLOOKUP(N758,List!CK:CL,2,0),VLOOKUP(AA758,List!CK:CL,2,0),$AB$2))</f>
        <v/>
      </c>
      <c r="AC758" s="16"/>
      <c r="AD758" s="16"/>
      <c r="AE758" s="17"/>
      <c r="AF758" s="9" t="str">
        <f t="shared" si="161"/>
        <v/>
      </c>
      <c r="AG758" s="16"/>
      <c r="AH758" s="9" t="str">
        <f t="shared" si="162"/>
        <v/>
      </c>
      <c r="AI758" s="9" t="str">
        <f t="shared" si="163"/>
        <v/>
      </c>
      <c r="AJ758" s="7" t="str">
        <f>IF(E758="","",VLOOKUP(E758,Cover!AF:AG,2,0))</f>
        <v/>
      </c>
      <c r="AK758" s="32" t="str">
        <f t="shared" si="157"/>
        <v/>
      </c>
      <c r="AL758" s="178" t="str">
        <f t="shared" si="158"/>
        <v/>
      </c>
      <c r="AM758" s="178" t="str">
        <f t="shared" si="152"/>
        <v/>
      </c>
      <c r="AN758" s="178" t="str">
        <f t="shared" si="153"/>
        <v/>
      </c>
    </row>
    <row r="759" spans="1:40">
      <c r="A759" s="1" t="str">
        <f t="shared" si="151"/>
        <v/>
      </c>
      <c r="B759" s="63" t="str">
        <f>IF(E759="","",IF(E759=Trend!$D$5,COUNT($B$3:B758)+1))</f>
        <v/>
      </c>
      <c r="C759" s="63" t="str">
        <f>IF(E759="","",IF(AN759=Deviation!$E$2,COUNT($C$3:C758)+1))</f>
        <v/>
      </c>
      <c r="D759" s="7" t="str">
        <f>IF(E759&lt;&gt;"",SUBTOTAL(3,$E$4:E759),"")</f>
        <v/>
      </c>
      <c r="E759" s="16"/>
      <c r="F759" s="16"/>
      <c r="G759" s="16"/>
      <c r="H759" s="16"/>
      <c r="I759" s="16"/>
      <c r="J759" s="17"/>
      <c r="K759" s="20"/>
      <c r="L759" s="17"/>
      <c r="M759" s="16"/>
      <c r="N759" s="16"/>
      <c r="O759" s="7" t="str">
        <f t="shared" si="159"/>
        <v/>
      </c>
      <c r="P759" s="17"/>
      <c r="Q759" s="17"/>
      <c r="R759" s="8" t="str">
        <f t="shared" si="154"/>
        <v/>
      </c>
      <c r="S759" s="18">
        <v>0.1</v>
      </c>
      <c r="T759" s="8" t="str">
        <f t="shared" si="155"/>
        <v/>
      </c>
      <c r="U759" s="7" t="str">
        <f t="shared" si="156"/>
        <v/>
      </c>
      <c r="V759" s="19"/>
      <c r="W759" s="16"/>
      <c r="X759" s="16"/>
      <c r="Y759" s="16"/>
      <c r="Z759" s="7" t="str">
        <f t="shared" si="160"/>
        <v/>
      </c>
      <c r="AA759" s="20"/>
      <c r="AB759" s="7" t="str">
        <f>IF(AA759="","",DATEDIF(VLOOKUP(N759,List!CK:CL,2,0),VLOOKUP(AA759,List!CK:CL,2,0),$AB$2))</f>
        <v/>
      </c>
      <c r="AC759" s="16"/>
      <c r="AD759" s="16"/>
      <c r="AE759" s="17"/>
      <c r="AF759" s="9" t="str">
        <f t="shared" si="161"/>
        <v/>
      </c>
      <c r="AG759" s="16"/>
      <c r="AH759" s="9" t="str">
        <f t="shared" si="162"/>
        <v/>
      </c>
      <c r="AI759" s="9" t="str">
        <f t="shared" si="163"/>
        <v/>
      </c>
      <c r="AJ759" s="7" t="str">
        <f>IF(E759="","",VLOOKUP(E759,Cover!AF:AG,2,0))</f>
        <v/>
      </c>
      <c r="AK759" s="32" t="str">
        <f t="shared" si="157"/>
        <v/>
      </c>
      <c r="AL759" s="178" t="str">
        <f t="shared" si="158"/>
        <v/>
      </c>
      <c r="AM759" s="178" t="str">
        <f t="shared" si="152"/>
        <v/>
      </c>
      <c r="AN759" s="178" t="str">
        <f t="shared" si="153"/>
        <v/>
      </c>
    </row>
    <row r="760" spans="1:40">
      <c r="A760" s="1" t="str">
        <f t="shared" si="151"/>
        <v/>
      </c>
      <c r="B760" s="63" t="str">
        <f>IF(E760="","",IF(E760=Trend!$D$5,COUNT($B$3:B759)+1))</f>
        <v/>
      </c>
      <c r="C760" s="63" t="str">
        <f>IF(E760="","",IF(AN760=Deviation!$E$2,COUNT($C$3:C759)+1))</f>
        <v/>
      </c>
      <c r="D760" s="7" t="str">
        <f>IF(E760&lt;&gt;"",SUBTOTAL(3,$E$4:E760),"")</f>
        <v/>
      </c>
      <c r="E760" s="16"/>
      <c r="F760" s="16"/>
      <c r="G760" s="16"/>
      <c r="H760" s="16"/>
      <c r="I760" s="16"/>
      <c r="J760" s="17"/>
      <c r="K760" s="20"/>
      <c r="L760" s="17"/>
      <c r="M760" s="16"/>
      <c r="N760" s="16"/>
      <c r="O760" s="7" t="str">
        <f t="shared" si="159"/>
        <v/>
      </c>
      <c r="P760" s="17"/>
      <c r="Q760" s="17"/>
      <c r="R760" s="8" t="str">
        <f t="shared" si="154"/>
        <v/>
      </c>
      <c r="S760" s="18">
        <v>0.1</v>
      </c>
      <c r="T760" s="8" t="str">
        <f t="shared" si="155"/>
        <v/>
      </c>
      <c r="U760" s="7" t="str">
        <f t="shared" si="156"/>
        <v/>
      </c>
      <c r="V760" s="19"/>
      <c r="W760" s="16"/>
      <c r="X760" s="16"/>
      <c r="Y760" s="16"/>
      <c r="Z760" s="7" t="str">
        <f t="shared" si="160"/>
        <v/>
      </c>
      <c r="AA760" s="20"/>
      <c r="AB760" s="7" t="str">
        <f>IF(AA760="","",DATEDIF(VLOOKUP(N760,List!CK:CL,2,0),VLOOKUP(AA760,List!CK:CL,2,0),$AB$2))</f>
        <v/>
      </c>
      <c r="AC760" s="16"/>
      <c r="AD760" s="16"/>
      <c r="AE760" s="17"/>
      <c r="AF760" s="9" t="str">
        <f t="shared" si="161"/>
        <v/>
      </c>
      <c r="AG760" s="16"/>
      <c r="AH760" s="9" t="str">
        <f t="shared" si="162"/>
        <v/>
      </c>
      <c r="AI760" s="9" t="str">
        <f t="shared" si="163"/>
        <v/>
      </c>
      <c r="AJ760" s="7" t="str">
        <f>IF(E760="","",VLOOKUP(E760,Cover!AF:AG,2,0))</f>
        <v/>
      </c>
      <c r="AK760" s="32" t="str">
        <f t="shared" si="157"/>
        <v/>
      </c>
      <c r="AL760" s="178" t="str">
        <f t="shared" si="158"/>
        <v/>
      </c>
      <c r="AM760" s="178" t="str">
        <f t="shared" si="152"/>
        <v/>
      </c>
      <c r="AN760" s="178" t="str">
        <f t="shared" si="153"/>
        <v/>
      </c>
    </row>
    <row r="761" spans="1:40">
      <c r="A761" s="1" t="str">
        <f t="shared" ref="A761:A824" si="164">IF(E761="","",IF($F$2=V761,V761,""))</f>
        <v/>
      </c>
      <c r="B761" s="63" t="str">
        <f>IF(E761="","",IF(E761=Trend!$D$5,COUNT($B$3:B760)+1))</f>
        <v/>
      </c>
      <c r="C761" s="63" t="str">
        <f>IF(E761="","",IF(AN761=Deviation!$E$2,COUNT($C$3:C760)+1))</f>
        <v/>
      </c>
      <c r="D761" s="7" t="str">
        <f>IF(E761&lt;&gt;"",SUBTOTAL(3,$E$4:E761),"")</f>
        <v/>
      </c>
      <c r="E761" s="16"/>
      <c r="F761" s="16"/>
      <c r="G761" s="16"/>
      <c r="H761" s="16"/>
      <c r="I761" s="16"/>
      <c r="J761" s="17"/>
      <c r="K761" s="20"/>
      <c r="L761" s="17"/>
      <c r="M761" s="16"/>
      <c r="N761" s="16"/>
      <c r="O761" s="7" t="str">
        <f t="shared" si="159"/>
        <v/>
      </c>
      <c r="P761" s="17"/>
      <c r="Q761" s="17"/>
      <c r="R761" s="8" t="str">
        <f t="shared" si="154"/>
        <v/>
      </c>
      <c r="S761" s="18">
        <v>0.1</v>
      </c>
      <c r="T761" s="8" t="str">
        <f t="shared" si="155"/>
        <v/>
      </c>
      <c r="U761" s="7" t="str">
        <f t="shared" si="156"/>
        <v/>
      </c>
      <c r="V761" s="19"/>
      <c r="W761" s="16"/>
      <c r="X761" s="16"/>
      <c r="Y761" s="16"/>
      <c r="Z761" s="7" t="str">
        <f t="shared" si="160"/>
        <v/>
      </c>
      <c r="AA761" s="20"/>
      <c r="AB761" s="7" t="str">
        <f>IF(AA761="","",DATEDIF(VLOOKUP(N761,List!CK:CL,2,0),VLOOKUP(AA761,List!CK:CL,2,0),$AB$2))</f>
        <v/>
      </c>
      <c r="AC761" s="16"/>
      <c r="AD761" s="16"/>
      <c r="AE761" s="17"/>
      <c r="AF761" s="9" t="str">
        <f t="shared" si="161"/>
        <v/>
      </c>
      <c r="AG761" s="16"/>
      <c r="AH761" s="9" t="str">
        <f t="shared" si="162"/>
        <v/>
      </c>
      <c r="AI761" s="9" t="str">
        <f t="shared" si="163"/>
        <v/>
      </c>
      <c r="AJ761" s="7" t="str">
        <f>IF(E761="","",VLOOKUP(E761,Cover!AF:AG,2,0))</f>
        <v/>
      </c>
      <c r="AK761" s="32" t="str">
        <f t="shared" si="157"/>
        <v/>
      </c>
      <c r="AL761" s="178" t="str">
        <f t="shared" si="158"/>
        <v/>
      </c>
      <c r="AM761" s="178" t="str">
        <f t="shared" si="152"/>
        <v/>
      </c>
      <c r="AN761" s="178" t="str">
        <f t="shared" si="153"/>
        <v/>
      </c>
    </row>
    <row r="762" spans="1:40">
      <c r="A762" s="1" t="str">
        <f t="shared" si="164"/>
        <v/>
      </c>
      <c r="B762" s="63" t="str">
        <f>IF(E762="","",IF(E762=Trend!$D$5,COUNT($B$3:B761)+1))</f>
        <v/>
      </c>
      <c r="C762" s="63" t="str">
        <f>IF(E762="","",IF(AN762=Deviation!$E$2,COUNT($C$3:C761)+1))</f>
        <v/>
      </c>
      <c r="D762" s="7" t="str">
        <f>IF(E762&lt;&gt;"",SUBTOTAL(3,$E$4:E762),"")</f>
        <v/>
      </c>
      <c r="E762" s="16"/>
      <c r="F762" s="16"/>
      <c r="G762" s="16"/>
      <c r="H762" s="16"/>
      <c r="I762" s="16"/>
      <c r="J762" s="17"/>
      <c r="K762" s="20"/>
      <c r="L762" s="17"/>
      <c r="M762" s="16"/>
      <c r="N762" s="16"/>
      <c r="O762" s="7" t="str">
        <f t="shared" si="159"/>
        <v/>
      </c>
      <c r="P762" s="17"/>
      <c r="Q762" s="17"/>
      <c r="R762" s="8" t="str">
        <f t="shared" si="154"/>
        <v/>
      </c>
      <c r="S762" s="18">
        <v>0.1</v>
      </c>
      <c r="T762" s="8" t="str">
        <f t="shared" si="155"/>
        <v/>
      </c>
      <c r="U762" s="7" t="str">
        <f t="shared" si="156"/>
        <v/>
      </c>
      <c r="V762" s="19"/>
      <c r="W762" s="16"/>
      <c r="X762" s="16"/>
      <c r="Y762" s="16"/>
      <c r="Z762" s="7" t="str">
        <f t="shared" si="160"/>
        <v/>
      </c>
      <c r="AA762" s="20"/>
      <c r="AB762" s="7" t="str">
        <f>IF(AA762="","",DATEDIF(VLOOKUP(N762,List!CK:CL,2,0),VLOOKUP(AA762,List!CK:CL,2,0),$AB$2))</f>
        <v/>
      </c>
      <c r="AC762" s="16"/>
      <c r="AD762" s="16"/>
      <c r="AE762" s="17"/>
      <c r="AF762" s="9" t="str">
        <f t="shared" si="161"/>
        <v/>
      </c>
      <c r="AG762" s="16"/>
      <c r="AH762" s="9" t="str">
        <f t="shared" si="162"/>
        <v/>
      </c>
      <c r="AI762" s="9" t="str">
        <f t="shared" si="163"/>
        <v/>
      </c>
      <c r="AJ762" s="7" t="str">
        <f>IF(E762="","",VLOOKUP(E762,Cover!AF:AG,2,0))</f>
        <v/>
      </c>
      <c r="AK762" s="32" t="str">
        <f t="shared" si="157"/>
        <v/>
      </c>
      <c r="AL762" s="178" t="str">
        <f t="shared" si="158"/>
        <v/>
      </c>
      <c r="AM762" s="178" t="str">
        <f t="shared" si="152"/>
        <v/>
      </c>
      <c r="AN762" s="178" t="str">
        <f t="shared" si="153"/>
        <v/>
      </c>
    </row>
    <row r="763" spans="1:40">
      <c r="A763" s="1" t="str">
        <f t="shared" si="164"/>
        <v/>
      </c>
      <c r="B763" s="63" t="str">
        <f>IF(E763="","",IF(E763=Trend!$D$5,COUNT($B$3:B762)+1))</f>
        <v/>
      </c>
      <c r="C763" s="63" t="str">
        <f>IF(E763="","",IF(AN763=Deviation!$E$2,COUNT($C$3:C762)+1))</f>
        <v/>
      </c>
      <c r="D763" s="7" t="str">
        <f>IF(E763&lt;&gt;"",SUBTOTAL(3,$E$4:E763),"")</f>
        <v/>
      </c>
      <c r="E763" s="16"/>
      <c r="F763" s="16"/>
      <c r="G763" s="16"/>
      <c r="H763" s="16"/>
      <c r="I763" s="16"/>
      <c r="J763" s="17"/>
      <c r="K763" s="20"/>
      <c r="L763" s="17"/>
      <c r="M763" s="16"/>
      <c r="N763" s="16"/>
      <c r="O763" s="7" t="str">
        <f t="shared" si="159"/>
        <v/>
      </c>
      <c r="P763" s="17"/>
      <c r="Q763" s="17"/>
      <c r="R763" s="8" t="str">
        <f t="shared" si="154"/>
        <v/>
      </c>
      <c r="S763" s="18">
        <v>0.1</v>
      </c>
      <c r="T763" s="8" t="str">
        <f t="shared" si="155"/>
        <v/>
      </c>
      <c r="U763" s="7" t="str">
        <f t="shared" si="156"/>
        <v/>
      </c>
      <c r="V763" s="19"/>
      <c r="W763" s="16"/>
      <c r="X763" s="16"/>
      <c r="Y763" s="16"/>
      <c r="Z763" s="7" t="str">
        <f t="shared" si="160"/>
        <v/>
      </c>
      <c r="AA763" s="20"/>
      <c r="AB763" s="7" t="str">
        <f>IF(AA763="","",DATEDIF(VLOOKUP(N763,List!CK:CL,2,0),VLOOKUP(AA763,List!CK:CL,2,0),$AB$2))</f>
        <v/>
      </c>
      <c r="AC763" s="16"/>
      <c r="AD763" s="16"/>
      <c r="AE763" s="17"/>
      <c r="AF763" s="9" t="str">
        <f t="shared" si="161"/>
        <v/>
      </c>
      <c r="AG763" s="16"/>
      <c r="AH763" s="9" t="str">
        <f t="shared" si="162"/>
        <v/>
      </c>
      <c r="AI763" s="9" t="str">
        <f t="shared" si="163"/>
        <v/>
      </c>
      <c r="AJ763" s="7" t="str">
        <f>IF(E763="","",VLOOKUP(E763,Cover!AF:AG,2,0))</f>
        <v/>
      </c>
      <c r="AK763" s="32" t="str">
        <f t="shared" si="157"/>
        <v/>
      </c>
      <c r="AL763" s="178" t="str">
        <f t="shared" si="158"/>
        <v/>
      </c>
      <c r="AM763" s="178" t="str">
        <f t="shared" si="152"/>
        <v/>
      </c>
      <c r="AN763" s="178" t="str">
        <f t="shared" si="153"/>
        <v/>
      </c>
    </row>
    <row r="764" spans="1:40">
      <c r="A764" s="1" t="str">
        <f t="shared" si="164"/>
        <v/>
      </c>
      <c r="B764" s="63" t="str">
        <f>IF(E764="","",IF(E764=Trend!$D$5,COUNT($B$3:B763)+1))</f>
        <v/>
      </c>
      <c r="C764" s="63" t="str">
        <f>IF(E764="","",IF(AN764=Deviation!$E$2,COUNT($C$3:C763)+1))</f>
        <v/>
      </c>
      <c r="D764" s="7" t="str">
        <f>IF(E764&lt;&gt;"",SUBTOTAL(3,$E$4:E764),"")</f>
        <v/>
      </c>
      <c r="E764" s="16"/>
      <c r="F764" s="16"/>
      <c r="G764" s="16"/>
      <c r="H764" s="16"/>
      <c r="I764" s="16"/>
      <c r="J764" s="17"/>
      <c r="K764" s="20"/>
      <c r="L764" s="17"/>
      <c r="M764" s="16"/>
      <c r="N764" s="16"/>
      <c r="O764" s="7" t="str">
        <f t="shared" si="159"/>
        <v/>
      </c>
      <c r="P764" s="17"/>
      <c r="Q764" s="17"/>
      <c r="R764" s="8" t="str">
        <f t="shared" si="154"/>
        <v/>
      </c>
      <c r="S764" s="18">
        <v>0.1</v>
      </c>
      <c r="T764" s="8" t="str">
        <f t="shared" si="155"/>
        <v/>
      </c>
      <c r="U764" s="7" t="str">
        <f t="shared" si="156"/>
        <v/>
      </c>
      <c r="V764" s="19"/>
      <c r="W764" s="16"/>
      <c r="X764" s="16"/>
      <c r="Y764" s="16"/>
      <c r="Z764" s="7" t="str">
        <f t="shared" si="160"/>
        <v/>
      </c>
      <c r="AA764" s="20"/>
      <c r="AB764" s="7" t="str">
        <f>IF(AA764="","",DATEDIF(VLOOKUP(N764,List!CK:CL,2,0),VLOOKUP(AA764,List!CK:CL,2,0),$AB$2))</f>
        <v/>
      </c>
      <c r="AC764" s="16"/>
      <c r="AD764" s="16"/>
      <c r="AE764" s="17"/>
      <c r="AF764" s="9" t="str">
        <f t="shared" si="161"/>
        <v/>
      </c>
      <c r="AG764" s="16"/>
      <c r="AH764" s="9" t="str">
        <f t="shared" si="162"/>
        <v/>
      </c>
      <c r="AI764" s="9" t="str">
        <f t="shared" si="163"/>
        <v/>
      </c>
      <c r="AJ764" s="7" t="str">
        <f>IF(E764="","",VLOOKUP(E764,Cover!AF:AG,2,0))</f>
        <v/>
      </c>
      <c r="AK764" s="32" t="str">
        <f t="shared" si="157"/>
        <v/>
      </c>
      <c r="AL764" s="178" t="str">
        <f t="shared" si="158"/>
        <v/>
      </c>
      <c r="AM764" s="178" t="str">
        <f t="shared" si="152"/>
        <v/>
      </c>
      <c r="AN764" s="178" t="str">
        <f t="shared" si="153"/>
        <v/>
      </c>
    </row>
    <row r="765" spans="1:40">
      <c r="A765" s="1" t="str">
        <f t="shared" si="164"/>
        <v/>
      </c>
      <c r="B765" s="63" t="str">
        <f>IF(E765="","",IF(E765=Trend!$D$5,COUNT($B$3:B764)+1))</f>
        <v/>
      </c>
      <c r="C765" s="63" t="str">
        <f>IF(E765="","",IF(AN765=Deviation!$E$2,COUNT($C$3:C764)+1))</f>
        <v/>
      </c>
      <c r="D765" s="7" t="str">
        <f>IF(E765&lt;&gt;"",SUBTOTAL(3,$E$4:E765),"")</f>
        <v/>
      </c>
      <c r="E765" s="16"/>
      <c r="F765" s="16"/>
      <c r="G765" s="16"/>
      <c r="H765" s="16"/>
      <c r="I765" s="16"/>
      <c r="J765" s="17"/>
      <c r="K765" s="20"/>
      <c r="L765" s="17"/>
      <c r="M765" s="16"/>
      <c r="N765" s="16"/>
      <c r="O765" s="7" t="str">
        <f t="shared" si="159"/>
        <v/>
      </c>
      <c r="P765" s="17"/>
      <c r="Q765" s="17"/>
      <c r="R765" s="8" t="str">
        <f t="shared" si="154"/>
        <v/>
      </c>
      <c r="S765" s="18">
        <v>0.1</v>
      </c>
      <c r="T765" s="8" t="str">
        <f t="shared" si="155"/>
        <v/>
      </c>
      <c r="U765" s="7" t="str">
        <f t="shared" si="156"/>
        <v/>
      </c>
      <c r="V765" s="19"/>
      <c r="W765" s="16"/>
      <c r="X765" s="16"/>
      <c r="Y765" s="16"/>
      <c r="Z765" s="7" t="str">
        <f t="shared" si="160"/>
        <v/>
      </c>
      <c r="AA765" s="20"/>
      <c r="AB765" s="7" t="str">
        <f>IF(AA765="","",DATEDIF(VLOOKUP(N765,List!CK:CL,2,0),VLOOKUP(AA765,List!CK:CL,2,0),$AB$2))</f>
        <v/>
      </c>
      <c r="AC765" s="16"/>
      <c r="AD765" s="16"/>
      <c r="AE765" s="17"/>
      <c r="AF765" s="9" t="str">
        <f t="shared" si="161"/>
        <v/>
      </c>
      <c r="AG765" s="16"/>
      <c r="AH765" s="9" t="str">
        <f t="shared" si="162"/>
        <v/>
      </c>
      <c r="AI765" s="9" t="str">
        <f t="shared" si="163"/>
        <v/>
      </c>
      <c r="AJ765" s="7" t="str">
        <f>IF(E765="","",VLOOKUP(E765,Cover!AF:AG,2,0))</f>
        <v/>
      </c>
      <c r="AK765" s="32" t="str">
        <f t="shared" si="157"/>
        <v/>
      </c>
      <c r="AL765" s="178" t="str">
        <f t="shared" si="158"/>
        <v/>
      </c>
      <c r="AM765" s="178" t="str">
        <f t="shared" si="152"/>
        <v/>
      </c>
      <c r="AN765" s="178" t="str">
        <f t="shared" si="153"/>
        <v/>
      </c>
    </row>
    <row r="766" spans="1:40">
      <c r="A766" s="1" t="str">
        <f t="shared" si="164"/>
        <v/>
      </c>
      <c r="B766" s="63" t="str">
        <f>IF(E766="","",IF(E766=Trend!$D$5,COUNT($B$3:B765)+1))</f>
        <v/>
      </c>
      <c r="C766" s="63" t="str">
        <f>IF(E766="","",IF(AN766=Deviation!$E$2,COUNT($C$3:C765)+1))</f>
        <v/>
      </c>
      <c r="D766" s="7" t="str">
        <f>IF(E766&lt;&gt;"",SUBTOTAL(3,$E$4:E766),"")</f>
        <v/>
      </c>
      <c r="E766" s="16"/>
      <c r="F766" s="16"/>
      <c r="G766" s="16"/>
      <c r="H766" s="16"/>
      <c r="I766" s="16"/>
      <c r="J766" s="17"/>
      <c r="K766" s="20"/>
      <c r="L766" s="17"/>
      <c r="M766" s="16"/>
      <c r="N766" s="16"/>
      <c r="O766" s="7" t="str">
        <f t="shared" si="159"/>
        <v/>
      </c>
      <c r="P766" s="17"/>
      <c r="Q766" s="17"/>
      <c r="R766" s="8" t="str">
        <f t="shared" si="154"/>
        <v/>
      </c>
      <c r="S766" s="18">
        <v>0.1</v>
      </c>
      <c r="T766" s="8" t="str">
        <f t="shared" si="155"/>
        <v/>
      </c>
      <c r="U766" s="7" t="str">
        <f t="shared" si="156"/>
        <v/>
      </c>
      <c r="V766" s="19"/>
      <c r="W766" s="16"/>
      <c r="X766" s="16"/>
      <c r="Y766" s="16"/>
      <c r="Z766" s="7" t="str">
        <f t="shared" si="160"/>
        <v/>
      </c>
      <c r="AA766" s="20"/>
      <c r="AB766" s="7" t="str">
        <f>IF(AA766="","",DATEDIF(VLOOKUP(N766,List!CK:CL,2,0),VLOOKUP(AA766,List!CK:CL,2,0),$AB$2))</f>
        <v/>
      </c>
      <c r="AC766" s="16"/>
      <c r="AD766" s="16"/>
      <c r="AE766" s="17"/>
      <c r="AF766" s="9" t="str">
        <f t="shared" si="161"/>
        <v/>
      </c>
      <c r="AG766" s="16"/>
      <c r="AH766" s="9" t="str">
        <f t="shared" si="162"/>
        <v/>
      </c>
      <c r="AI766" s="9" t="str">
        <f t="shared" si="163"/>
        <v/>
      </c>
      <c r="AJ766" s="7" t="str">
        <f>IF(E766="","",VLOOKUP(E766,Cover!AF:AG,2,0))</f>
        <v/>
      </c>
      <c r="AK766" s="32" t="str">
        <f t="shared" si="157"/>
        <v/>
      </c>
      <c r="AL766" s="178" t="str">
        <f t="shared" si="158"/>
        <v/>
      </c>
      <c r="AM766" s="178" t="str">
        <f t="shared" si="152"/>
        <v/>
      </c>
      <c r="AN766" s="178" t="str">
        <f t="shared" si="153"/>
        <v/>
      </c>
    </row>
    <row r="767" spans="1:40">
      <c r="A767" s="1" t="str">
        <f t="shared" si="164"/>
        <v/>
      </c>
      <c r="B767" s="63" t="str">
        <f>IF(E767="","",IF(E767=Trend!$D$5,COUNT($B$3:B766)+1))</f>
        <v/>
      </c>
      <c r="C767" s="63" t="str">
        <f>IF(E767="","",IF(AN767=Deviation!$E$2,COUNT($C$3:C766)+1))</f>
        <v/>
      </c>
      <c r="D767" s="7" t="str">
        <f>IF(E767&lt;&gt;"",SUBTOTAL(3,$E$4:E767),"")</f>
        <v/>
      </c>
      <c r="E767" s="16"/>
      <c r="F767" s="16"/>
      <c r="G767" s="16"/>
      <c r="H767" s="16"/>
      <c r="I767" s="16"/>
      <c r="J767" s="17"/>
      <c r="K767" s="20"/>
      <c r="L767" s="17"/>
      <c r="M767" s="16"/>
      <c r="N767" s="16"/>
      <c r="O767" s="7" t="str">
        <f t="shared" si="159"/>
        <v/>
      </c>
      <c r="P767" s="17"/>
      <c r="Q767" s="17"/>
      <c r="R767" s="8" t="str">
        <f t="shared" si="154"/>
        <v/>
      </c>
      <c r="S767" s="18">
        <v>0.1</v>
      </c>
      <c r="T767" s="8" t="str">
        <f t="shared" si="155"/>
        <v/>
      </c>
      <c r="U767" s="7" t="str">
        <f t="shared" si="156"/>
        <v/>
      </c>
      <c r="V767" s="19"/>
      <c r="W767" s="16"/>
      <c r="X767" s="16"/>
      <c r="Y767" s="16"/>
      <c r="Z767" s="7" t="str">
        <f t="shared" si="160"/>
        <v/>
      </c>
      <c r="AA767" s="20"/>
      <c r="AB767" s="7" t="str">
        <f>IF(AA767="","",DATEDIF(VLOOKUP(N767,List!CK:CL,2,0),VLOOKUP(AA767,List!CK:CL,2,0),$AB$2))</f>
        <v/>
      </c>
      <c r="AC767" s="16"/>
      <c r="AD767" s="16"/>
      <c r="AE767" s="17"/>
      <c r="AF767" s="9" t="str">
        <f t="shared" si="161"/>
        <v/>
      </c>
      <c r="AG767" s="16"/>
      <c r="AH767" s="9" t="str">
        <f t="shared" si="162"/>
        <v/>
      </c>
      <c r="AI767" s="9" t="str">
        <f t="shared" si="163"/>
        <v/>
      </c>
      <c r="AJ767" s="7" t="str">
        <f>IF(E767="","",VLOOKUP(E767,Cover!AF:AG,2,0))</f>
        <v/>
      </c>
      <c r="AK767" s="32" t="str">
        <f t="shared" si="157"/>
        <v/>
      </c>
      <c r="AL767" s="178" t="str">
        <f t="shared" si="158"/>
        <v/>
      </c>
      <c r="AM767" s="178" t="str">
        <f t="shared" ref="AM767:AM830" si="165">IF(E767="","",IF((AB767-AJ767)/AJ767*100&lt;0,0,(AB767-AJ767)/AJ767*100))</f>
        <v/>
      </c>
      <c r="AN767" s="178" t="str">
        <f t="shared" ref="AN767:AN830" si="166">IF(E767="","",IF(AM767&lt;=0,"زودتر از حد انتظار","دیرتر از حد انتظار"))</f>
        <v/>
      </c>
    </row>
    <row r="768" spans="1:40">
      <c r="A768" s="1" t="str">
        <f t="shared" si="164"/>
        <v/>
      </c>
      <c r="B768" s="63" t="str">
        <f>IF(E768="","",IF(E768=Trend!$D$5,COUNT($B$3:B767)+1))</f>
        <v/>
      </c>
      <c r="C768" s="63" t="str">
        <f>IF(E768="","",IF(AN768=Deviation!$E$2,COUNT($C$3:C767)+1))</f>
        <v/>
      </c>
      <c r="D768" s="7" t="str">
        <f>IF(E768&lt;&gt;"",SUBTOTAL(3,$E$4:E768),"")</f>
        <v/>
      </c>
      <c r="E768" s="16"/>
      <c r="F768" s="16"/>
      <c r="G768" s="16"/>
      <c r="H768" s="16"/>
      <c r="I768" s="16"/>
      <c r="J768" s="17"/>
      <c r="K768" s="20"/>
      <c r="L768" s="17"/>
      <c r="M768" s="16"/>
      <c r="N768" s="16"/>
      <c r="O768" s="7" t="str">
        <f t="shared" si="159"/>
        <v/>
      </c>
      <c r="P768" s="17"/>
      <c r="Q768" s="17"/>
      <c r="R768" s="8" t="str">
        <f t="shared" si="154"/>
        <v/>
      </c>
      <c r="S768" s="18">
        <v>0.1</v>
      </c>
      <c r="T768" s="8" t="str">
        <f t="shared" si="155"/>
        <v/>
      </c>
      <c r="U768" s="7" t="str">
        <f t="shared" si="156"/>
        <v/>
      </c>
      <c r="V768" s="19"/>
      <c r="W768" s="16"/>
      <c r="X768" s="16"/>
      <c r="Y768" s="16"/>
      <c r="Z768" s="7" t="str">
        <f t="shared" si="160"/>
        <v/>
      </c>
      <c r="AA768" s="20"/>
      <c r="AB768" s="7" t="str">
        <f>IF(AA768="","",DATEDIF(VLOOKUP(N768,List!CK:CL,2,0),VLOOKUP(AA768,List!CK:CL,2,0),$AB$2))</f>
        <v/>
      </c>
      <c r="AC768" s="16"/>
      <c r="AD768" s="16"/>
      <c r="AE768" s="17"/>
      <c r="AF768" s="9" t="str">
        <f t="shared" si="161"/>
        <v/>
      </c>
      <c r="AG768" s="16"/>
      <c r="AH768" s="9" t="str">
        <f t="shared" si="162"/>
        <v/>
      </c>
      <c r="AI768" s="9" t="str">
        <f t="shared" si="163"/>
        <v/>
      </c>
      <c r="AJ768" s="7" t="str">
        <f>IF(E768="","",VLOOKUP(E768,Cover!AF:AG,2,0))</f>
        <v/>
      </c>
      <c r="AK768" s="32" t="str">
        <f t="shared" si="157"/>
        <v/>
      </c>
      <c r="AL768" s="178" t="str">
        <f t="shared" si="158"/>
        <v/>
      </c>
      <c r="AM768" s="178" t="str">
        <f t="shared" si="165"/>
        <v/>
      </c>
      <c r="AN768" s="178" t="str">
        <f t="shared" si="166"/>
        <v/>
      </c>
    </row>
    <row r="769" spans="1:40">
      <c r="A769" s="1" t="str">
        <f t="shared" si="164"/>
        <v/>
      </c>
      <c r="B769" s="63" t="str">
        <f>IF(E769="","",IF(E769=Trend!$D$5,COUNT($B$3:B768)+1))</f>
        <v/>
      </c>
      <c r="C769" s="63" t="str">
        <f>IF(E769="","",IF(AN769=Deviation!$E$2,COUNT($C$3:C768)+1))</f>
        <v/>
      </c>
      <c r="D769" s="7" t="str">
        <f>IF(E769&lt;&gt;"",SUBTOTAL(3,$E$4:E769),"")</f>
        <v/>
      </c>
      <c r="E769" s="16"/>
      <c r="F769" s="16"/>
      <c r="G769" s="16"/>
      <c r="H769" s="16"/>
      <c r="I769" s="16"/>
      <c r="J769" s="17"/>
      <c r="K769" s="20"/>
      <c r="L769" s="17"/>
      <c r="M769" s="16"/>
      <c r="N769" s="16"/>
      <c r="O769" s="7" t="str">
        <f t="shared" si="159"/>
        <v/>
      </c>
      <c r="P769" s="17"/>
      <c r="Q769" s="17"/>
      <c r="R769" s="8" t="str">
        <f t="shared" ref="R769:R832" si="167">IF(Q769="","",IF(E769="پتروشیمی پارس",(P769*Q769)+(P769*Q769)*S769+J769,IF(E769="پتروشیمی تبریز",(P769*Q769)+(P769*Q769)*S769+J769,(P769*Q769)+(P769*Q769)*S769)))</f>
        <v/>
      </c>
      <c r="S769" s="18">
        <v>0.1</v>
      </c>
      <c r="T769" s="8" t="str">
        <f t="shared" ref="T769:T832" si="168">IF(R769="","",R769/P769)</f>
        <v/>
      </c>
      <c r="U769" s="7" t="str">
        <f t="shared" si="156"/>
        <v/>
      </c>
      <c r="V769" s="19"/>
      <c r="W769" s="16"/>
      <c r="X769" s="16"/>
      <c r="Y769" s="16"/>
      <c r="Z769" s="7" t="str">
        <f t="shared" si="160"/>
        <v/>
      </c>
      <c r="AA769" s="20"/>
      <c r="AB769" s="7" t="str">
        <f>IF(AA769="","",DATEDIF(VLOOKUP(N769,List!CK:CL,2,0),VLOOKUP(AA769,List!CK:CL,2,0),$AB$2))</f>
        <v/>
      </c>
      <c r="AC769" s="16"/>
      <c r="AD769" s="16"/>
      <c r="AE769" s="17"/>
      <c r="AF769" s="9" t="str">
        <f t="shared" si="161"/>
        <v/>
      </c>
      <c r="AG769" s="16"/>
      <c r="AH769" s="9" t="str">
        <f t="shared" si="162"/>
        <v/>
      </c>
      <c r="AI769" s="9" t="str">
        <f t="shared" si="163"/>
        <v/>
      </c>
      <c r="AJ769" s="7" t="str">
        <f>IF(E769="","",VLOOKUP(E769,Cover!AF:AG,2,0))</f>
        <v/>
      </c>
      <c r="AK769" s="32" t="str">
        <f t="shared" si="157"/>
        <v/>
      </c>
      <c r="AL769" s="178" t="str">
        <f t="shared" si="158"/>
        <v/>
      </c>
      <c r="AM769" s="178" t="str">
        <f t="shared" si="165"/>
        <v/>
      </c>
      <c r="AN769" s="178" t="str">
        <f t="shared" si="166"/>
        <v/>
      </c>
    </row>
    <row r="770" spans="1:40">
      <c r="A770" s="1" t="str">
        <f t="shared" si="164"/>
        <v/>
      </c>
      <c r="B770" s="63" t="str">
        <f>IF(E770="","",IF(E770=Trend!$D$5,COUNT($B$3:B769)+1))</f>
        <v/>
      </c>
      <c r="C770" s="63" t="str">
        <f>IF(E770="","",IF(AN770=Deviation!$E$2,COUNT($C$3:C769)+1))</f>
        <v/>
      </c>
      <c r="D770" s="7" t="str">
        <f>IF(E770&lt;&gt;"",SUBTOTAL(3,$E$4:E770),"")</f>
        <v/>
      </c>
      <c r="E770" s="16"/>
      <c r="F770" s="16"/>
      <c r="G770" s="16"/>
      <c r="H770" s="16"/>
      <c r="I770" s="16"/>
      <c r="J770" s="17"/>
      <c r="K770" s="20"/>
      <c r="L770" s="17"/>
      <c r="M770" s="16"/>
      <c r="N770" s="16"/>
      <c r="O770" s="7" t="str">
        <f t="shared" si="159"/>
        <v/>
      </c>
      <c r="P770" s="17"/>
      <c r="Q770" s="17"/>
      <c r="R770" s="8" t="str">
        <f t="shared" si="167"/>
        <v/>
      </c>
      <c r="S770" s="18">
        <v>0.1</v>
      </c>
      <c r="T770" s="8" t="str">
        <f t="shared" si="168"/>
        <v/>
      </c>
      <c r="U770" s="7" t="str">
        <f t="shared" ref="U770:U833" si="169">IF(E770="","","توافقی ")</f>
        <v/>
      </c>
      <c r="V770" s="19"/>
      <c r="W770" s="16"/>
      <c r="X770" s="16"/>
      <c r="Y770" s="16"/>
      <c r="Z770" s="7" t="str">
        <f t="shared" si="160"/>
        <v/>
      </c>
      <c r="AA770" s="20"/>
      <c r="AB770" s="7" t="str">
        <f>IF(AA770="","",DATEDIF(VLOOKUP(N770,List!CK:CL,2,0),VLOOKUP(AA770,List!CK:CL,2,0),$AB$2))</f>
        <v/>
      </c>
      <c r="AC770" s="16"/>
      <c r="AD770" s="16"/>
      <c r="AE770" s="17"/>
      <c r="AF770" s="9" t="str">
        <f t="shared" si="161"/>
        <v/>
      </c>
      <c r="AG770" s="16"/>
      <c r="AH770" s="9" t="str">
        <f t="shared" si="162"/>
        <v/>
      </c>
      <c r="AI770" s="9" t="str">
        <f t="shared" si="163"/>
        <v/>
      </c>
      <c r="AJ770" s="7" t="str">
        <f>IF(E770="","",VLOOKUP(E770,Cover!AF:AG,2,0))</f>
        <v/>
      </c>
      <c r="AK770" s="32" t="str">
        <f t="shared" ref="AK770:AK833" si="170">IF(N770="","",N770)</f>
        <v/>
      </c>
      <c r="AL770" s="178" t="str">
        <f t="shared" ref="AL770:AL833" si="171">IF(N770="","",LEFT(N770,7))</f>
        <v/>
      </c>
      <c r="AM770" s="178" t="str">
        <f t="shared" si="165"/>
        <v/>
      </c>
      <c r="AN770" s="178" t="str">
        <f t="shared" si="166"/>
        <v/>
      </c>
    </row>
    <row r="771" spans="1:40">
      <c r="A771" s="1" t="str">
        <f t="shared" si="164"/>
        <v/>
      </c>
      <c r="B771" s="63" t="str">
        <f>IF(E771="","",IF(E771=Trend!$D$5,COUNT($B$3:B770)+1))</f>
        <v/>
      </c>
      <c r="C771" s="63" t="str">
        <f>IF(E771="","",IF(AN771=Deviation!$E$2,COUNT($C$3:C770)+1))</f>
        <v/>
      </c>
      <c r="D771" s="7" t="str">
        <f>IF(E771&lt;&gt;"",SUBTOTAL(3,$E$4:E771),"")</f>
        <v/>
      </c>
      <c r="E771" s="16"/>
      <c r="F771" s="16"/>
      <c r="G771" s="16"/>
      <c r="H771" s="16"/>
      <c r="I771" s="16"/>
      <c r="J771" s="17"/>
      <c r="K771" s="20"/>
      <c r="L771" s="17"/>
      <c r="M771" s="16"/>
      <c r="N771" s="16"/>
      <c r="O771" s="7" t="str">
        <f t="shared" si="159"/>
        <v/>
      </c>
      <c r="P771" s="17"/>
      <c r="Q771" s="17"/>
      <c r="R771" s="8" t="str">
        <f t="shared" si="167"/>
        <v/>
      </c>
      <c r="S771" s="18">
        <v>0.1</v>
      </c>
      <c r="T771" s="8" t="str">
        <f t="shared" si="168"/>
        <v/>
      </c>
      <c r="U771" s="7" t="str">
        <f t="shared" si="169"/>
        <v/>
      </c>
      <c r="V771" s="19"/>
      <c r="W771" s="16"/>
      <c r="X771" s="16"/>
      <c r="Y771" s="16"/>
      <c r="Z771" s="7" t="str">
        <f t="shared" si="160"/>
        <v/>
      </c>
      <c r="AA771" s="20"/>
      <c r="AB771" s="7" t="str">
        <f>IF(AA771="","",DATEDIF(VLOOKUP(N771,List!CK:CL,2,0),VLOOKUP(AA771,List!CK:CL,2,0),$AB$2))</f>
        <v/>
      </c>
      <c r="AC771" s="16"/>
      <c r="AD771" s="16"/>
      <c r="AE771" s="17"/>
      <c r="AF771" s="9" t="str">
        <f t="shared" si="161"/>
        <v/>
      </c>
      <c r="AG771" s="16"/>
      <c r="AH771" s="9" t="str">
        <f t="shared" si="162"/>
        <v/>
      </c>
      <c r="AI771" s="9" t="str">
        <f t="shared" si="163"/>
        <v/>
      </c>
      <c r="AJ771" s="7" t="str">
        <f>IF(E771="","",VLOOKUP(E771,Cover!AF:AG,2,0))</f>
        <v/>
      </c>
      <c r="AK771" s="32" t="str">
        <f t="shared" si="170"/>
        <v/>
      </c>
      <c r="AL771" s="178" t="str">
        <f t="shared" si="171"/>
        <v/>
      </c>
      <c r="AM771" s="178" t="str">
        <f t="shared" si="165"/>
        <v/>
      </c>
      <c r="AN771" s="178" t="str">
        <f t="shared" si="166"/>
        <v/>
      </c>
    </row>
    <row r="772" spans="1:40">
      <c r="A772" s="1" t="str">
        <f t="shared" si="164"/>
        <v/>
      </c>
      <c r="B772" s="63" t="str">
        <f>IF(E772="","",IF(E772=Trend!$D$5,COUNT($B$3:B771)+1))</f>
        <v/>
      </c>
      <c r="C772" s="63" t="str">
        <f>IF(E772="","",IF(AN772=Deviation!$E$2,COUNT($C$3:C771)+1))</f>
        <v/>
      </c>
      <c r="D772" s="7" t="str">
        <f>IF(E772&lt;&gt;"",SUBTOTAL(3,$E$4:E772),"")</f>
        <v/>
      </c>
      <c r="E772" s="16"/>
      <c r="F772" s="16"/>
      <c r="G772" s="16"/>
      <c r="H772" s="16"/>
      <c r="I772" s="16"/>
      <c r="J772" s="17"/>
      <c r="K772" s="20"/>
      <c r="L772" s="17"/>
      <c r="M772" s="16"/>
      <c r="N772" s="16"/>
      <c r="O772" s="7" t="str">
        <f t="shared" si="159"/>
        <v/>
      </c>
      <c r="P772" s="17"/>
      <c r="Q772" s="17"/>
      <c r="R772" s="8" t="str">
        <f t="shared" si="167"/>
        <v/>
      </c>
      <c r="S772" s="18">
        <v>0.1</v>
      </c>
      <c r="T772" s="8" t="str">
        <f t="shared" si="168"/>
        <v/>
      </c>
      <c r="U772" s="7" t="str">
        <f t="shared" si="169"/>
        <v/>
      </c>
      <c r="V772" s="19"/>
      <c r="W772" s="16"/>
      <c r="X772" s="16"/>
      <c r="Y772" s="16"/>
      <c r="Z772" s="7" t="str">
        <f t="shared" si="160"/>
        <v/>
      </c>
      <c r="AA772" s="20"/>
      <c r="AB772" s="7" t="str">
        <f>IF(AA772="","",DATEDIF(VLOOKUP(N772,List!CK:CL,2,0),VLOOKUP(AA772,List!CK:CL,2,0),$AB$2))</f>
        <v/>
      </c>
      <c r="AC772" s="16"/>
      <c r="AD772" s="16"/>
      <c r="AE772" s="17"/>
      <c r="AF772" s="9" t="str">
        <f t="shared" si="161"/>
        <v/>
      </c>
      <c r="AG772" s="16"/>
      <c r="AH772" s="9" t="str">
        <f t="shared" si="162"/>
        <v/>
      </c>
      <c r="AI772" s="9" t="str">
        <f t="shared" si="163"/>
        <v/>
      </c>
      <c r="AJ772" s="7" t="str">
        <f>IF(E772="","",VLOOKUP(E772,Cover!AF:AG,2,0))</f>
        <v/>
      </c>
      <c r="AK772" s="32" t="str">
        <f t="shared" si="170"/>
        <v/>
      </c>
      <c r="AL772" s="178" t="str">
        <f t="shared" si="171"/>
        <v/>
      </c>
      <c r="AM772" s="178" t="str">
        <f t="shared" si="165"/>
        <v/>
      </c>
      <c r="AN772" s="178" t="str">
        <f t="shared" si="166"/>
        <v/>
      </c>
    </row>
    <row r="773" spans="1:40">
      <c r="A773" s="1" t="str">
        <f t="shared" si="164"/>
        <v/>
      </c>
      <c r="B773" s="63" t="str">
        <f>IF(E773="","",IF(E773=Trend!$D$5,COUNT($B$3:B772)+1))</f>
        <v/>
      </c>
      <c r="C773" s="63" t="str">
        <f>IF(E773="","",IF(AN773=Deviation!$E$2,COUNT($C$3:C772)+1))</f>
        <v/>
      </c>
      <c r="D773" s="7" t="str">
        <f>IF(E773&lt;&gt;"",SUBTOTAL(3,$E$4:E773),"")</f>
        <v/>
      </c>
      <c r="E773" s="16"/>
      <c r="F773" s="16"/>
      <c r="G773" s="16"/>
      <c r="H773" s="16"/>
      <c r="I773" s="16"/>
      <c r="J773" s="17"/>
      <c r="K773" s="20"/>
      <c r="L773" s="17"/>
      <c r="M773" s="16"/>
      <c r="N773" s="16"/>
      <c r="O773" s="7" t="str">
        <f t="shared" si="159"/>
        <v/>
      </c>
      <c r="P773" s="17"/>
      <c r="Q773" s="17"/>
      <c r="R773" s="8" t="str">
        <f t="shared" si="167"/>
        <v/>
      </c>
      <c r="S773" s="18">
        <v>0.1</v>
      </c>
      <c r="T773" s="8" t="str">
        <f t="shared" si="168"/>
        <v/>
      </c>
      <c r="U773" s="7" t="str">
        <f t="shared" si="169"/>
        <v/>
      </c>
      <c r="V773" s="19"/>
      <c r="W773" s="16"/>
      <c r="X773" s="16"/>
      <c r="Y773" s="16"/>
      <c r="Z773" s="7" t="str">
        <f t="shared" si="160"/>
        <v/>
      </c>
      <c r="AA773" s="20"/>
      <c r="AB773" s="7" t="str">
        <f>IF(AA773="","",DATEDIF(VLOOKUP(N773,List!CK:CL,2,0),VLOOKUP(AA773,List!CK:CL,2,0),$AB$2))</f>
        <v/>
      </c>
      <c r="AC773" s="16"/>
      <c r="AD773" s="16"/>
      <c r="AE773" s="17"/>
      <c r="AF773" s="9" t="str">
        <f t="shared" si="161"/>
        <v/>
      </c>
      <c r="AG773" s="16"/>
      <c r="AH773" s="9" t="str">
        <f t="shared" si="162"/>
        <v/>
      </c>
      <c r="AI773" s="9" t="str">
        <f t="shared" si="163"/>
        <v/>
      </c>
      <c r="AJ773" s="7" t="str">
        <f>IF(E773="","",VLOOKUP(E773,Cover!AF:AG,2,0))</f>
        <v/>
      </c>
      <c r="AK773" s="32" t="str">
        <f t="shared" si="170"/>
        <v/>
      </c>
      <c r="AL773" s="178" t="str">
        <f t="shared" si="171"/>
        <v/>
      </c>
      <c r="AM773" s="178" t="str">
        <f t="shared" si="165"/>
        <v/>
      </c>
      <c r="AN773" s="178" t="str">
        <f t="shared" si="166"/>
        <v/>
      </c>
    </row>
    <row r="774" spans="1:40">
      <c r="A774" s="1" t="str">
        <f t="shared" si="164"/>
        <v/>
      </c>
      <c r="B774" s="63" t="str">
        <f>IF(E774="","",IF(E774=Trend!$D$5,COUNT($B$3:B773)+1))</f>
        <v/>
      </c>
      <c r="C774" s="63" t="str">
        <f>IF(E774="","",IF(AN774=Deviation!$E$2,COUNT($C$3:C773)+1))</f>
        <v/>
      </c>
      <c r="D774" s="7" t="str">
        <f>IF(E774&lt;&gt;"",SUBTOTAL(3,$E$4:E774),"")</f>
        <v/>
      </c>
      <c r="E774" s="16"/>
      <c r="F774" s="16"/>
      <c r="G774" s="16"/>
      <c r="H774" s="16"/>
      <c r="I774" s="16"/>
      <c r="J774" s="17"/>
      <c r="K774" s="20"/>
      <c r="L774" s="17"/>
      <c r="M774" s="16"/>
      <c r="N774" s="16"/>
      <c r="O774" s="7" t="str">
        <f t="shared" si="159"/>
        <v/>
      </c>
      <c r="P774" s="17"/>
      <c r="Q774" s="17"/>
      <c r="R774" s="8" t="str">
        <f t="shared" si="167"/>
        <v/>
      </c>
      <c r="S774" s="18">
        <v>0.1</v>
      </c>
      <c r="T774" s="8" t="str">
        <f t="shared" si="168"/>
        <v/>
      </c>
      <c r="U774" s="7" t="str">
        <f t="shared" si="169"/>
        <v/>
      </c>
      <c r="V774" s="19"/>
      <c r="W774" s="16"/>
      <c r="X774" s="16"/>
      <c r="Y774" s="16"/>
      <c r="Z774" s="7" t="str">
        <f t="shared" si="160"/>
        <v/>
      </c>
      <c r="AA774" s="20"/>
      <c r="AB774" s="7" t="str">
        <f>IF(AA774="","",DATEDIF(VLOOKUP(N774,List!CK:CL,2,0),VLOOKUP(AA774,List!CK:CL,2,0),$AB$2))</f>
        <v/>
      </c>
      <c r="AC774" s="16"/>
      <c r="AD774" s="16"/>
      <c r="AE774" s="17"/>
      <c r="AF774" s="9" t="str">
        <f t="shared" si="161"/>
        <v/>
      </c>
      <c r="AG774" s="16"/>
      <c r="AH774" s="9" t="str">
        <f t="shared" si="162"/>
        <v/>
      </c>
      <c r="AI774" s="9" t="str">
        <f t="shared" si="163"/>
        <v/>
      </c>
      <c r="AJ774" s="7" t="str">
        <f>IF(E774="","",VLOOKUP(E774,Cover!AF:AG,2,0))</f>
        <v/>
      </c>
      <c r="AK774" s="32" t="str">
        <f t="shared" si="170"/>
        <v/>
      </c>
      <c r="AL774" s="178" t="str">
        <f t="shared" si="171"/>
        <v/>
      </c>
      <c r="AM774" s="178" t="str">
        <f t="shared" si="165"/>
        <v/>
      </c>
      <c r="AN774" s="178" t="str">
        <f t="shared" si="166"/>
        <v/>
      </c>
    </row>
    <row r="775" spans="1:40">
      <c r="A775" s="1" t="str">
        <f t="shared" si="164"/>
        <v/>
      </c>
      <c r="B775" s="63" t="str">
        <f>IF(E775="","",IF(E775=Trend!$D$5,COUNT($B$3:B774)+1))</f>
        <v/>
      </c>
      <c r="C775" s="63" t="str">
        <f>IF(E775="","",IF(AN775=Deviation!$E$2,COUNT($C$3:C774)+1))</f>
        <v/>
      </c>
      <c r="D775" s="7" t="str">
        <f>IF(E775&lt;&gt;"",SUBTOTAL(3,$E$4:E775),"")</f>
        <v/>
      </c>
      <c r="E775" s="16"/>
      <c r="F775" s="16"/>
      <c r="G775" s="16"/>
      <c r="H775" s="16"/>
      <c r="I775" s="16"/>
      <c r="J775" s="17"/>
      <c r="K775" s="20"/>
      <c r="L775" s="17"/>
      <c r="M775" s="16"/>
      <c r="N775" s="16"/>
      <c r="O775" s="7" t="str">
        <f t="shared" si="159"/>
        <v/>
      </c>
      <c r="P775" s="17"/>
      <c r="Q775" s="17"/>
      <c r="R775" s="8" t="str">
        <f t="shared" si="167"/>
        <v/>
      </c>
      <c r="S775" s="18">
        <v>0.1</v>
      </c>
      <c r="T775" s="8" t="str">
        <f t="shared" si="168"/>
        <v/>
      </c>
      <c r="U775" s="7" t="str">
        <f t="shared" si="169"/>
        <v/>
      </c>
      <c r="V775" s="19"/>
      <c r="W775" s="16"/>
      <c r="X775" s="16"/>
      <c r="Y775" s="16"/>
      <c r="Z775" s="7" t="str">
        <f t="shared" si="160"/>
        <v/>
      </c>
      <c r="AA775" s="20"/>
      <c r="AB775" s="7" t="str">
        <f>IF(AA775="","",DATEDIF(VLOOKUP(N775,List!CK:CL,2,0),VLOOKUP(AA775,List!CK:CL,2,0),$AB$2))</f>
        <v/>
      </c>
      <c r="AC775" s="16"/>
      <c r="AD775" s="16"/>
      <c r="AE775" s="17"/>
      <c r="AF775" s="9" t="str">
        <f t="shared" si="161"/>
        <v/>
      </c>
      <c r="AG775" s="16"/>
      <c r="AH775" s="9" t="str">
        <f t="shared" si="162"/>
        <v/>
      </c>
      <c r="AI775" s="9" t="str">
        <f t="shared" si="163"/>
        <v/>
      </c>
      <c r="AJ775" s="7" t="str">
        <f>IF(E775="","",VLOOKUP(E775,Cover!AF:AG,2,0))</f>
        <v/>
      </c>
      <c r="AK775" s="32" t="str">
        <f t="shared" si="170"/>
        <v/>
      </c>
      <c r="AL775" s="178" t="str">
        <f t="shared" si="171"/>
        <v/>
      </c>
      <c r="AM775" s="178" t="str">
        <f t="shared" si="165"/>
        <v/>
      </c>
      <c r="AN775" s="178" t="str">
        <f t="shared" si="166"/>
        <v/>
      </c>
    </row>
    <row r="776" spans="1:40">
      <c r="A776" s="1" t="str">
        <f t="shared" si="164"/>
        <v/>
      </c>
      <c r="B776" s="63" t="str">
        <f>IF(E776="","",IF(E776=Trend!$D$5,COUNT($B$3:B775)+1))</f>
        <v/>
      </c>
      <c r="C776" s="63" t="str">
        <f>IF(E776="","",IF(AN776=Deviation!$E$2,COUNT($C$3:C775)+1))</f>
        <v/>
      </c>
      <c r="D776" s="7" t="str">
        <f>IF(E776&lt;&gt;"",SUBTOTAL(3,$E$4:E776),"")</f>
        <v/>
      </c>
      <c r="E776" s="16"/>
      <c r="F776" s="16"/>
      <c r="G776" s="16"/>
      <c r="H776" s="16"/>
      <c r="I776" s="16"/>
      <c r="J776" s="17"/>
      <c r="K776" s="20"/>
      <c r="L776" s="17"/>
      <c r="M776" s="16"/>
      <c r="N776" s="16"/>
      <c r="O776" s="7" t="str">
        <f t="shared" si="159"/>
        <v/>
      </c>
      <c r="P776" s="17"/>
      <c r="Q776" s="17"/>
      <c r="R776" s="8" t="str">
        <f t="shared" si="167"/>
        <v/>
      </c>
      <c r="S776" s="18">
        <v>0.1</v>
      </c>
      <c r="T776" s="8" t="str">
        <f t="shared" si="168"/>
        <v/>
      </c>
      <c r="U776" s="7" t="str">
        <f t="shared" si="169"/>
        <v/>
      </c>
      <c r="V776" s="19"/>
      <c r="W776" s="16"/>
      <c r="X776" s="16"/>
      <c r="Y776" s="16"/>
      <c r="Z776" s="7" t="str">
        <f t="shared" si="160"/>
        <v/>
      </c>
      <c r="AA776" s="20"/>
      <c r="AB776" s="7" t="str">
        <f>IF(AA776="","",DATEDIF(VLOOKUP(N776,List!CK:CL,2,0),VLOOKUP(AA776,List!CK:CL,2,0),$AB$2))</f>
        <v/>
      </c>
      <c r="AC776" s="16"/>
      <c r="AD776" s="16"/>
      <c r="AE776" s="17"/>
      <c r="AF776" s="9" t="str">
        <f t="shared" si="161"/>
        <v/>
      </c>
      <c r="AG776" s="16"/>
      <c r="AH776" s="9" t="str">
        <f t="shared" si="162"/>
        <v/>
      </c>
      <c r="AI776" s="9" t="str">
        <f t="shared" si="163"/>
        <v/>
      </c>
      <c r="AJ776" s="7" t="str">
        <f>IF(E776="","",VLOOKUP(E776,Cover!AF:AG,2,0))</f>
        <v/>
      </c>
      <c r="AK776" s="32" t="str">
        <f t="shared" si="170"/>
        <v/>
      </c>
      <c r="AL776" s="178" t="str">
        <f t="shared" si="171"/>
        <v/>
      </c>
      <c r="AM776" s="178" t="str">
        <f t="shared" si="165"/>
        <v/>
      </c>
      <c r="AN776" s="178" t="str">
        <f t="shared" si="166"/>
        <v/>
      </c>
    </row>
    <row r="777" spans="1:40">
      <c r="A777" s="1" t="str">
        <f t="shared" si="164"/>
        <v/>
      </c>
      <c r="B777" s="63" t="str">
        <f>IF(E777="","",IF(E777=Trend!$D$5,COUNT($B$3:B776)+1))</f>
        <v/>
      </c>
      <c r="C777" s="63" t="str">
        <f>IF(E777="","",IF(AN777=Deviation!$E$2,COUNT($C$3:C776)+1))</f>
        <v/>
      </c>
      <c r="D777" s="7" t="str">
        <f>IF(E777&lt;&gt;"",SUBTOTAL(3,$E$4:E777),"")</f>
        <v/>
      </c>
      <c r="E777" s="16"/>
      <c r="F777" s="16"/>
      <c r="G777" s="16"/>
      <c r="H777" s="16"/>
      <c r="I777" s="16"/>
      <c r="J777" s="17"/>
      <c r="K777" s="20"/>
      <c r="L777" s="17"/>
      <c r="M777" s="16"/>
      <c r="N777" s="16"/>
      <c r="O777" s="7" t="str">
        <f t="shared" si="159"/>
        <v/>
      </c>
      <c r="P777" s="17"/>
      <c r="Q777" s="17"/>
      <c r="R777" s="8" t="str">
        <f t="shared" si="167"/>
        <v/>
      </c>
      <c r="S777" s="18">
        <v>0.1</v>
      </c>
      <c r="T777" s="8" t="str">
        <f t="shared" si="168"/>
        <v/>
      </c>
      <c r="U777" s="7" t="str">
        <f t="shared" si="169"/>
        <v/>
      </c>
      <c r="V777" s="19"/>
      <c r="W777" s="16"/>
      <c r="X777" s="16"/>
      <c r="Y777" s="16"/>
      <c r="Z777" s="7" t="str">
        <f t="shared" si="160"/>
        <v/>
      </c>
      <c r="AA777" s="20"/>
      <c r="AB777" s="7" t="str">
        <f>IF(AA777="","",DATEDIF(VLOOKUP(N777,List!CK:CL,2,0),VLOOKUP(AA777,List!CK:CL,2,0),$AB$2))</f>
        <v/>
      </c>
      <c r="AC777" s="16"/>
      <c r="AD777" s="16"/>
      <c r="AE777" s="17"/>
      <c r="AF777" s="9" t="str">
        <f t="shared" si="161"/>
        <v/>
      </c>
      <c r="AG777" s="16"/>
      <c r="AH777" s="9" t="str">
        <f t="shared" si="162"/>
        <v/>
      </c>
      <c r="AI777" s="9" t="str">
        <f t="shared" si="163"/>
        <v/>
      </c>
      <c r="AJ777" s="7" t="str">
        <f>IF(E777="","",VLOOKUP(E777,Cover!AF:AG,2,0))</f>
        <v/>
      </c>
      <c r="AK777" s="32" t="str">
        <f t="shared" si="170"/>
        <v/>
      </c>
      <c r="AL777" s="178" t="str">
        <f t="shared" si="171"/>
        <v/>
      </c>
      <c r="AM777" s="178" t="str">
        <f t="shared" si="165"/>
        <v/>
      </c>
      <c r="AN777" s="178" t="str">
        <f t="shared" si="166"/>
        <v/>
      </c>
    </row>
    <row r="778" spans="1:40">
      <c r="A778" s="1" t="str">
        <f t="shared" si="164"/>
        <v/>
      </c>
      <c r="B778" s="63" t="str">
        <f>IF(E778="","",IF(E778=Trend!$D$5,COUNT($B$3:B777)+1))</f>
        <v/>
      </c>
      <c r="C778" s="63" t="str">
        <f>IF(E778="","",IF(AN778=Deviation!$E$2,COUNT($C$3:C777)+1))</f>
        <v/>
      </c>
      <c r="D778" s="7" t="str">
        <f>IF(E778&lt;&gt;"",SUBTOTAL(3,$E$4:E778),"")</f>
        <v/>
      </c>
      <c r="E778" s="16"/>
      <c r="F778" s="16"/>
      <c r="G778" s="16"/>
      <c r="H778" s="16"/>
      <c r="I778" s="16"/>
      <c r="J778" s="17"/>
      <c r="K778" s="20"/>
      <c r="L778" s="17"/>
      <c r="M778" s="16"/>
      <c r="N778" s="16"/>
      <c r="O778" s="7" t="str">
        <f t="shared" ref="O778:O841" si="172">IF(E778="","","پیش فاکتور")</f>
        <v/>
      </c>
      <c r="P778" s="17"/>
      <c r="Q778" s="17"/>
      <c r="R778" s="8" t="str">
        <f t="shared" si="167"/>
        <v/>
      </c>
      <c r="S778" s="18">
        <v>0.1</v>
      </c>
      <c r="T778" s="8" t="str">
        <f t="shared" si="168"/>
        <v/>
      </c>
      <c r="U778" s="7" t="str">
        <f t="shared" si="169"/>
        <v/>
      </c>
      <c r="V778" s="19"/>
      <c r="W778" s="16"/>
      <c r="X778" s="16"/>
      <c r="Y778" s="16"/>
      <c r="Z778" s="7" t="str">
        <f t="shared" si="160"/>
        <v/>
      </c>
      <c r="AA778" s="20"/>
      <c r="AB778" s="7" t="str">
        <f>IF(AA778="","",DATEDIF(VLOOKUP(N778,List!CK:CL,2,0),VLOOKUP(AA778,List!CK:CL,2,0),$AB$2))</f>
        <v/>
      </c>
      <c r="AC778" s="16"/>
      <c r="AD778" s="16"/>
      <c r="AE778" s="17"/>
      <c r="AF778" s="9" t="str">
        <f t="shared" si="161"/>
        <v/>
      </c>
      <c r="AG778" s="16"/>
      <c r="AH778" s="9" t="str">
        <f t="shared" si="162"/>
        <v/>
      </c>
      <c r="AI778" s="9" t="str">
        <f t="shared" si="163"/>
        <v/>
      </c>
      <c r="AJ778" s="7" t="str">
        <f>IF(E778="","",VLOOKUP(E778,Cover!AF:AG,2,0))</f>
        <v/>
      </c>
      <c r="AK778" s="32" t="str">
        <f t="shared" si="170"/>
        <v/>
      </c>
      <c r="AL778" s="178" t="str">
        <f t="shared" si="171"/>
        <v/>
      </c>
      <c r="AM778" s="178" t="str">
        <f t="shared" si="165"/>
        <v/>
      </c>
      <c r="AN778" s="178" t="str">
        <f t="shared" si="166"/>
        <v/>
      </c>
    </row>
    <row r="779" spans="1:40">
      <c r="A779" s="1" t="str">
        <f t="shared" si="164"/>
        <v/>
      </c>
      <c r="B779" s="63" t="str">
        <f>IF(E779="","",IF(E779=Trend!$D$5,COUNT($B$3:B778)+1))</f>
        <v/>
      </c>
      <c r="C779" s="63" t="str">
        <f>IF(E779="","",IF(AN779=Deviation!$E$2,COUNT($C$3:C778)+1))</f>
        <v/>
      </c>
      <c r="D779" s="7" t="str">
        <f>IF(E779&lt;&gt;"",SUBTOTAL(3,$E$4:E779),"")</f>
        <v/>
      </c>
      <c r="E779" s="16"/>
      <c r="F779" s="16"/>
      <c r="G779" s="16"/>
      <c r="H779" s="16"/>
      <c r="I779" s="16"/>
      <c r="J779" s="17"/>
      <c r="K779" s="20"/>
      <c r="L779" s="17"/>
      <c r="M779" s="16"/>
      <c r="N779" s="16"/>
      <c r="O779" s="7" t="str">
        <f t="shared" si="172"/>
        <v/>
      </c>
      <c r="P779" s="17"/>
      <c r="Q779" s="17"/>
      <c r="R779" s="8" t="str">
        <f t="shared" si="167"/>
        <v/>
      </c>
      <c r="S779" s="18">
        <v>0.1</v>
      </c>
      <c r="T779" s="8" t="str">
        <f t="shared" si="168"/>
        <v/>
      </c>
      <c r="U779" s="7" t="str">
        <f t="shared" si="169"/>
        <v/>
      </c>
      <c r="V779" s="19"/>
      <c r="W779" s="16"/>
      <c r="X779" s="16"/>
      <c r="Y779" s="16"/>
      <c r="Z779" s="7" t="str">
        <f t="shared" si="160"/>
        <v/>
      </c>
      <c r="AA779" s="20"/>
      <c r="AB779" s="7" t="str">
        <f>IF(AA779="","",DATEDIF(VLOOKUP(N779,List!CK:CL,2,0),VLOOKUP(AA779,List!CK:CL,2,0),$AB$2))</f>
        <v/>
      </c>
      <c r="AC779" s="16"/>
      <c r="AD779" s="16"/>
      <c r="AE779" s="17"/>
      <c r="AF779" s="9" t="str">
        <f t="shared" si="161"/>
        <v/>
      </c>
      <c r="AG779" s="16"/>
      <c r="AH779" s="9" t="str">
        <f t="shared" si="162"/>
        <v/>
      </c>
      <c r="AI779" s="9" t="str">
        <f t="shared" si="163"/>
        <v/>
      </c>
      <c r="AJ779" s="7" t="str">
        <f>IF(E779="","",VLOOKUP(E779,Cover!AF:AG,2,0))</f>
        <v/>
      </c>
      <c r="AK779" s="32" t="str">
        <f t="shared" si="170"/>
        <v/>
      </c>
      <c r="AL779" s="178" t="str">
        <f t="shared" si="171"/>
        <v/>
      </c>
      <c r="AM779" s="178" t="str">
        <f t="shared" si="165"/>
        <v/>
      </c>
      <c r="AN779" s="178" t="str">
        <f t="shared" si="166"/>
        <v/>
      </c>
    </row>
    <row r="780" spans="1:40">
      <c r="A780" s="1" t="str">
        <f t="shared" si="164"/>
        <v/>
      </c>
      <c r="B780" s="63" t="str">
        <f>IF(E780="","",IF(E780=Trend!$D$5,COUNT($B$3:B779)+1))</f>
        <v/>
      </c>
      <c r="C780" s="63" t="str">
        <f>IF(E780="","",IF(AN780=Deviation!$E$2,COUNT($C$3:C779)+1))</f>
        <v/>
      </c>
      <c r="D780" s="7" t="str">
        <f>IF(E780&lt;&gt;"",SUBTOTAL(3,$E$4:E780),"")</f>
        <v/>
      </c>
      <c r="E780" s="16"/>
      <c r="F780" s="16"/>
      <c r="G780" s="16"/>
      <c r="H780" s="16"/>
      <c r="I780" s="16"/>
      <c r="J780" s="17"/>
      <c r="K780" s="20"/>
      <c r="L780" s="17"/>
      <c r="M780" s="16"/>
      <c r="N780" s="16"/>
      <c r="O780" s="7" t="str">
        <f t="shared" si="172"/>
        <v/>
      </c>
      <c r="P780" s="17"/>
      <c r="Q780" s="17"/>
      <c r="R780" s="8" t="str">
        <f t="shared" si="167"/>
        <v/>
      </c>
      <c r="S780" s="18">
        <v>0.1</v>
      </c>
      <c r="T780" s="8" t="str">
        <f t="shared" si="168"/>
        <v/>
      </c>
      <c r="U780" s="7" t="str">
        <f t="shared" si="169"/>
        <v/>
      </c>
      <c r="V780" s="19"/>
      <c r="W780" s="16"/>
      <c r="X780" s="16"/>
      <c r="Y780" s="16"/>
      <c r="Z780" s="7" t="str">
        <f t="shared" si="160"/>
        <v/>
      </c>
      <c r="AA780" s="20"/>
      <c r="AB780" s="7" t="str">
        <f>IF(AA780="","",DATEDIF(VLOOKUP(N780,List!CK:CL,2,0),VLOOKUP(AA780,List!CK:CL,2,0),$AB$2))</f>
        <v/>
      </c>
      <c r="AC780" s="16"/>
      <c r="AD780" s="16"/>
      <c r="AE780" s="17"/>
      <c r="AF780" s="9" t="str">
        <f t="shared" si="161"/>
        <v/>
      </c>
      <c r="AG780" s="16"/>
      <c r="AH780" s="9" t="str">
        <f t="shared" si="162"/>
        <v/>
      </c>
      <c r="AI780" s="9" t="str">
        <f t="shared" si="163"/>
        <v/>
      </c>
      <c r="AJ780" s="7" t="str">
        <f>IF(E780="","",VLOOKUP(E780,Cover!AF:AG,2,0))</f>
        <v/>
      </c>
      <c r="AK780" s="32" t="str">
        <f t="shared" si="170"/>
        <v/>
      </c>
      <c r="AL780" s="178" t="str">
        <f t="shared" si="171"/>
        <v/>
      </c>
      <c r="AM780" s="178" t="str">
        <f t="shared" si="165"/>
        <v/>
      </c>
      <c r="AN780" s="178" t="str">
        <f t="shared" si="166"/>
        <v/>
      </c>
    </row>
    <row r="781" spans="1:40">
      <c r="A781" s="1" t="str">
        <f t="shared" si="164"/>
        <v/>
      </c>
      <c r="B781" s="63" t="str">
        <f>IF(E781="","",IF(E781=Trend!$D$5,COUNT($B$3:B780)+1))</f>
        <v/>
      </c>
      <c r="C781" s="63" t="str">
        <f>IF(E781="","",IF(AN781=Deviation!$E$2,COUNT($C$3:C780)+1))</f>
        <v/>
      </c>
      <c r="D781" s="7" t="str">
        <f>IF(E781&lt;&gt;"",SUBTOTAL(3,$E$4:E781),"")</f>
        <v/>
      </c>
      <c r="E781" s="16"/>
      <c r="F781" s="16"/>
      <c r="G781" s="16"/>
      <c r="H781" s="16"/>
      <c r="I781" s="16"/>
      <c r="J781" s="17"/>
      <c r="K781" s="20"/>
      <c r="L781" s="17"/>
      <c r="M781" s="16"/>
      <c r="N781" s="16"/>
      <c r="O781" s="7" t="str">
        <f t="shared" si="172"/>
        <v/>
      </c>
      <c r="P781" s="17"/>
      <c r="Q781" s="17"/>
      <c r="R781" s="8" t="str">
        <f t="shared" si="167"/>
        <v/>
      </c>
      <c r="S781" s="18">
        <v>0.1</v>
      </c>
      <c r="T781" s="8" t="str">
        <f t="shared" si="168"/>
        <v/>
      </c>
      <c r="U781" s="7" t="str">
        <f t="shared" si="169"/>
        <v/>
      </c>
      <c r="V781" s="19"/>
      <c r="W781" s="16"/>
      <c r="X781" s="16"/>
      <c r="Y781" s="16"/>
      <c r="Z781" s="7" t="str">
        <f t="shared" si="160"/>
        <v/>
      </c>
      <c r="AA781" s="20"/>
      <c r="AB781" s="7" t="str">
        <f>IF(AA781="","",DATEDIF(VLOOKUP(N781,List!CK:CL,2,0),VLOOKUP(AA781,List!CK:CL,2,0),$AB$2))</f>
        <v/>
      </c>
      <c r="AC781" s="16"/>
      <c r="AD781" s="16"/>
      <c r="AE781" s="17"/>
      <c r="AF781" s="9" t="str">
        <f t="shared" si="161"/>
        <v/>
      </c>
      <c r="AG781" s="16"/>
      <c r="AH781" s="9" t="str">
        <f t="shared" si="162"/>
        <v/>
      </c>
      <c r="AI781" s="9" t="str">
        <f t="shared" si="163"/>
        <v/>
      </c>
      <c r="AJ781" s="7" t="str">
        <f>IF(E781="","",VLOOKUP(E781,Cover!AF:AG,2,0))</f>
        <v/>
      </c>
      <c r="AK781" s="32" t="str">
        <f t="shared" si="170"/>
        <v/>
      </c>
      <c r="AL781" s="178" t="str">
        <f t="shared" si="171"/>
        <v/>
      </c>
      <c r="AM781" s="178" t="str">
        <f t="shared" si="165"/>
        <v/>
      </c>
      <c r="AN781" s="178" t="str">
        <f t="shared" si="166"/>
        <v/>
      </c>
    </row>
    <row r="782" spans="1:40">
      <c r="A782" s="1" t="str">
        <f t="shared" si="164"/>
        <v/>
      </c>
      <c r="B782" s="63" t="str">
        <f>IF(E782="","",IF(E782=Trend!$D$5,COUNT($B$3:B781)+1))</f>
        <v/>
      </c>
      <c r="C782" s="63" t="str">
        <f>IF(E782="","",IF(AN782=Deviation!$E$2,COUNT($C$3:C781)+1))</f>
        <v/>
      </c>
      <c r="D782" s="7" t="str">
        <f>IF(E782&lt;&gt;"",SUBTOTAL(3,$E$4:E782),"")</f>
        <v/>
      </c>
      <c r="E782" s="16"/>
      <c r="F782" s="16"/>
      <c r="G782" s="16"/>
      <c r="H782" s="16"/>
      <c r="I782" s="16"/>
      <c r="J782" s="17"/>
      <c r="K782" s="20"/>
      <c r="L782" s="17"/>
      <c r="M782" s="16"/>
      <c r="N782" s="16"/>
      <c r="O782" s="7" t="str">
        <f t="shared" si="172"/>
        <v/>
      </c>
      <c r="P782" s="17"/>
      <c r="Q782" s="17"/>
      <c r="R782" s="8" t="str">
        <f t="shared" si="167"/>
        <v/>
      </c>
      <c r="S782" s="18">
        <v>0.1</v>
      </c>
      <c r="T782" s="8" t="str">
        <f t="shared" si="168"/>
        <v/>
      </c>
      <c r="U782" s="7" t="str">
        <f t="shared" si="169"/>
        <v/>
      </c>
      <c r="V782" s="19"/>
      <c r="W782" s="16"/>
      <c r="X782" s="16"/>
      <c r="Y782" s="16"/>
      <c r="Z782" s="7" t="str">
        <f t="shared" si="160"/>
        <v/>
      </c>
      <c r="AA782" s="20"/>
      <c r="AB782" s="7" t="str">
        <f>IF(AA782="","",DATEDIF(VLOOKUP(N782,List!CK:CL,2,0),VLOOKUP(AA782,List!CK:CL,2,0),$AB$2))</f>
        <v/>
      </c>
      <c r="AC782" s="16"/>
      <c r="AD782" s="16"/>
      <c r="AE782" s="17"/>
      <c r="AF782" s="9" t="str">
        <f t="shared" si="161"/>
        <v/>
      </c>
      <c r="AG782" s="16"/>
      <c r="AH782" s="9" t="str">
        <f t="shared" si="162"/>
        <v/>
      </c>
      <c r="AI782" s="9" t="str">
        <f t="shared" si="163"/>
        <v/>
      </c>
      <c r="AJ782" s="7" t="str">
        <f>IF(E782="","",VLOOKUP(E782,Cover!AF:AG,2,0))</f>
        <v/>
      </c>
      <c r="AK782" s="32" t="str">
        <f t="shared" si="170"/>
        <v/>
      </c>
      <c r="AL782" s="178" t="str">
        <f t="shared" si="171"/>
        <v/>
      </c>
      <c r="AM782" s="178" t="str">
        <f t="shared" si="165"/>
        <v/>
      </c>
      <c r="AN782" s="178" t="str">
        <f t="shared" si="166"/>
        <v/>
      </c>
    </row>
    <row r="783" spans="1:40">
      <c r="A783" s="1" t="str">
        <f t="shared" si="164"/>
        <v/>
      </c>
      <c r="B783" s="63" t="str">
        <f>IF(E783="","",IF(E783=Trend!$D$5,COUNT($B$3:B782)+1))</f>
        <v/>
      </c>
      <c r="C783" s="63" t="str">
        <f>IF(E783="","",IF(AN783=Deviation!$E$2,COUNT($C$3:C782)+1))</f>
        <v/>
      </c>
      <c r="D783" s="7" t="str">
        <f>IF(E783&lt;&gt;"",SUBTOTAL(3,$E$4:E783),"")</f>
        <v/>
      </c>
      <c r="E783" s="16"/>
      <c r="F783" s="16"/>
      <c r="G783" s="16"/>
      <c r="H783" s="16"/>
      <c r="I783" s="16"/>
      <c r="J783" s="17"/>
      <c r="K783" s="20"/>
      <c r="L783" s="17"/>
      <c r="M783" s="16"/>
      <c r="N783" s="16"/>
      <c r="O783" s="7" t="str">
        <f t="shared" si="172"/>
        <v/>
      </c>
      <c r="P783" s="17"/>
      <c r="Q783" s="17"/>
      <c r="R783" s="8" t="str">
        <f t="shared" si="167"/>
        <v/>
      </c>
      <c r="S783" s="18">
        <v>0.1</v>
      </c>
      <c r="T783" s="8" t="str">
        <f t="shared" si="168"/>
        <v/>
      </c>
      <c r="U783" s="7" t="str">
        <f t="shared" si="169"/>
        <v/>
      </c>
      <c r="V783" s="19"/>
      <c r="W783" s="16"/>
      <c r="X783" s="16"/>
      <c r="Y783" s="16"/>
      <c r="Z783" s="7" t="str">
        <f t="shared" si="160"/>
        <v/>
      </c>
      <c r="AA783" s="20"/>
      <c r="AB783" s="7" t="str">
        <f>IF(AA783="","",DATEDIF(VLOOKUP(N783,List!CK:CL,2,0),VLOOKUP(AA783,List!CK:CL,2,0),$AB$2))</f>
        <v/>
      </c>
      <c r="AC783" s="16"/>
      <c r="AD783" s="16"/>
      <c r="AE783" s="17"/>
      <c r="AF783" s="9" t="str">
        <f t="shared" si="161"/>
        <v/>
      </c>
      <c r="AG783" s="16"/>
      <c r="AH783" s="9" t="str">
        <f t="shared" si="162"/>
        <v/>
      </c>
      <c r="AI783" s="9" t="str">
        <f t="shared" si="163"/>
        <v/>
      </c>
      <c r="AJ783" s="7" t="str">
        <f>IF(E783="","",VLOOKUP(E783,Cover!AF:AG,2,0))</f>
        <v/>
      </c>
      <c r="AK783" s="32" t="str">
        <f t="shared" si="170"/>
        <v/>
      </c>
      <c r="AL783" s="178" t="str">
        <f t="shared" si="171"/>
        <v/>
      </c>
      <c r="AM783" s="178" t="str">
        <f t="shared" si="165"/>
        <v/>
      </c>
      <c r="AN783" s="178" t="str">
        <f t="shared" si="166"/>
        <v/>
      </c>
    </row>
    <row r="784" spans="1:40">
      <c r="A784" s="1" t="str">
        <f t="shared" si="164"/>
        <v/>
      </c>
      <c r="B784" s="63" t="str">
        <f>IF(E784="","",IF(E784=Trend!$D$5,COUNT($B$3:B783)+1))</f>
        <v/>
      </c>
      <c r="C784" s="63" t="str">
        <f>IF(E784="","",IF(AN784=Deviation!$E$2,COUNT($C$3:C783)+1))</f>
        <v/>
      </c>
      <c r="D784" s="7" t="str">
        <f>IF(E784&lt;&gt;"",SUBTOTAL(3,$E$4:E784),"")</f>
        <v/>
      </c>
      <c r="E784" s="16"/>
      <c r="F784" s="16"/>
      <c r="G784" s="16"/>
      <c r="H784" s="16"/>
      <c r="I784" s="16"/>
      <c r="J784" s="17"/>
      <c r="K784" s="20"/>
      <c r="L784" s="17"/>
      <c r="M784" s="16"/>
      <c r="N784" s="16"/>
      <c r="O784" s="7" t="str">
        <f t="shared" si="172"/>
        <v/>
      </c>
      <c r="P784" s="17"/>
      <c r="Q784" s="17"/>
      <c r="R784" s="8" t="str">
        <f t="shared" si="167"/>
        <v/>
      </c>
      <c r="S784" s="18">
        <v>0.1</v>
      </c>
      <c r="T784" s="8" t="str">
        <f t="shared" si="168"/>
        <v/>
      </c>
      <c r="U784" s="7" t="str">
        <f t="shared" si="169"/>
        <v/>
      </c>
      <c r="V784" s="19"/>
      <c r="W784" s="16"/>
      <c r="X784" s="16"/>
      <c r="Y784" s="16"/>
      <c r="Z784" s="7" t="str">
        <f t="shared" si="160"/>
        <v/>
      </c>
      <c r="AA784" s="20"/>
      <c r="AB784" s="7" t="str">
        <f>IF(AA784="","",DATEDIF(VLOOKUP(N784,List!CK:CL,2,0),VLOOKUP(AA784,List!CK:CL,2,0),$AB$2))</f>
        <v/>
      </c>
      <c r="AC784" s="16"/>
      <c r="AD784" s="16"/>
      <c r="AE784" s="17"/>
      <c r="AF784" s="9" t="str">
        <f t="shared" si="161"/>
        <v/>
      </c>
      <c r="AG784" s="16"/>
      <c r="AH784" s="9" t="str">
        <f t="shared" si="162"/>
        <v/>
      </c>
      <c r="AI784" s="9" t="str">
        <f t="shared" si="163"/>
        <v/>
      </c>
      <c r="AJ784" s="7" t="str">
        <f>IF(E784="","",VLOOKUP(E784,Cover!AF:AG,2,0))</f>
        <v/>
      </c>
      <c r="AK784" s="32" t="str">
        <f t="shared" si="170"/>
        <v/>
      </c>
      <c r="AL784" s="178" t="str">
        <f t="shared" si="171"/>
        <v/>
      </c>
      <c r="AM784" s="178" t="str">
        <f t="shared" si="165"/>
        <v/>
      </c>
      <c r="AN784" s="178" t="str">
        <f t="shared" si="166"/>
        <v/>
      </c>
    </row>
    <row r="785" spans="1:40">
      <c r="A785" s="1" t="str">
        <f t="shared" si="164"/>
        <v/>
      </c>
      <c r="B785" s="63" t="str">
        <f>IF(E785="","",IF(E785=Trend!$D$5,COUNT($B$3:B784)+1))</f>
        <v/>
      </c>
      <c r="C785" s="63" t="str">
        <f>IF(E785="","",IF(AN785=Deviation!$E$2,COUNT($C$3:C784)+1))</f>
        <v/>
      </c>
      <c r="D785" s="7" t="str">
        <f>IF(E785&lt;&gt;"",SUBTOTAL(3,$E$4:E785),"")</f>
        <v/>
      </c>
      <c r="E785" s="16"/>
      <c r="F785" s="16"/>
      <c r="G785" s="16"/>
      <c r="H785" s="16"/>
      <c r="I785" s="16"/>
      <c r="J785" s="17"/>
      <c r="K785" s="20"/>
      <c r="L785" s="17"/>
      <c r="M785" s="16"/>
      <c r="N785" s="16"/>
      <c r="O785" s="7" t="str">
        <f t="shared" si="172"/>
        <v/>
      </c>
      <c r="P785" s="17"/>
      <c r="Q785" s="17"/>
      <c r="R785" s="8" t="str">
        <f t="shared" si="167"/>
        <v/>
      </c>
      <c r="S785" s="18">
        <v>0.1</v>
      </c>
      <c r="T785" s="8" t="str">
        <f t="shared" si="168"/>
        <v/>
      </c>
      <c r="U785" s="7" t="str">
        <f t="shared" si="169"/>
        <v/>
      </c>
      <c r="V785" s="19"/>
      <c r="W785" s="16"/>
      <c r="X785" s="16"/>
      <c r="Y785" s="16"/>
      <c r="Z785" s="7" t="str">
        <f t="shared" si="160"/>
        <v/>
      </c>
      <c r="AA785" s="20"/>
      <c r="AB785" s="7" t="str">
        <f>IF(AA785="","",DATEDIF(VLOOKUP(N785,List!CK:CL,2,0),VLOOKUP(AA785,List!CK:CL,2,0),$AB$2))</f>
        <v/>
      </c>
      <c r="AC785" s="16"/>
      <c r="AD785" s="16"/>
      <c r="AE785" s="17"/>
      <c r="AF785" s="9" t="str">
        <f t="shared" si="161"/>
        <v/>
      </c>
      <c r="AG785" s="16"/>
      <c r="AH785" s="9" t="str">
        <f t="shared" si="162"/>
        <v/>
      </c>
      <c r="AI785" s="9" t="str">
        <f t="shared" si="163"/>
        <v/>
      </c>
      <c r="AJ785" s="7" t="str">
        <f>IF(E785="","",VLOOKUP(E785,Cover!AF:AG,2,0))</f>
        <v/>
      </c>
      <c r="AK785" s="32" t="str">
        <f t="shared" si="170"/>
        <v/>
      </c>
      <c r="AL785" s="178" t="str">
        <f t="shared" si="171"/>
        <v/>
      </c>
      <c r="AM785" s="178" t="str">
        <f t="shared" si="165"/>
        <v/>
      </c>
      <c r="AN785" s="178" t="str">
        <f t="shared" si="166"/>
        <v/>
      </c>
    </row>
    <row r="786" spans="1:40">
      <c r="A786" s="1" t="str">
        <f t="shared" si="164"/>
        <v/>
      </c>
      <c r="B786" s="63" t="str">
        <f>IF(E786="","",IF(E786=Trend!$D$5,COUNT($B$3:B785)+1))</f>
        <v/>
      </c>
      <c r="C786" s="63" t="str">
        <f>IF(E786="","",IF(AN786=Deviation!$E$2,COUNT($C$3:C785)+1))</f>
        <v/>
      </c>
      <c r="D786" s="7" t="str">
        <f>IF(E786&lt;&gt;"",SUBTOTAL(3,$E$4:E786),"")</f>
        <v/>
      </c>
      <c r="E786" s="16"/>
      <c r="F786" s="16"/>
      <c r="G786" s="16"/>
      <c r="H786" s="16"/>
      <c r="I786" s="16"/>
      <c r="J786" s="17"/>
      <c r="K786" s="20"/>
      <c r="L786" s="17"/>
      <c r="M786" s="16"/>
      <c r="N786" s="16"/>
      <c r="O786" s="7" t="str">
        <f t="shared" si="172"/>
        <v/>
      </c>
      <c r="P786" s="17"/>
      <c r="Q786" s="17"/>
      <c r="R786" s="8" t="str">
        <f t="shared" si="167"/>
        <v/>
      </c>
      <c r="S786" s="18">
        <v>0.1</v>
      </c>
      <c r="T786" s="8" t="str">
        <f t="shared" si="168"/>
        <v/>
      </c>
      <c r="U786" s="7" t="str">
        <f t="shared" si="169"/>
        <v/>
      </c>
      <c r="V786" s="19"/>
      <c r="W786" s="16"/>
      <c r="X786" s="16"/>
      <c r="Y786" s="16"/>
      <c r="Z786" s="7" t="str">
        <f t="shared" si="160"/>
        <v/>
      </c>
      <c r="AA786" s="20"/>
      <c r="AB786" s="7" t="str">
        <f>IF(AA786="","",DATEDIF(VLOOKUP(N786,List!CK:CL,2,0),VLOOKUP(AA786,List!CK:CL,2,0),$AB$2))</f>
        <v/>
      </c>
      <c r="AC786" s="16"/>
      <c r="AD786" s="16"/>
      <c r="AE786" s="17"/>
      <c r="AF786" s="9" t="str">
        <f t="shared" si="161"/>
        <v/>
      </c>
      <c r="AG786" s="16"/>
      <c r="AH786" s="9" t="str">
        <f t="shared" si="162"/>
        <v/>
      </c>
      <c r="AI786" s="9" t="str">
        <f t="shared" si="163"/>
        <v/>
      </c>
      <c r="AJ786" s="7" t="str">
        <f>IF(E786="","",VLOOKUP(E786,Cover!AF:AG,2,0))</f>
        <v/>
      </c>
      <c r="AK786" s="32" t="str">
        <f t="shared" si="170"/>
        <v/>
      </c>
      <c r="AL786" s="178" t="str">
        <f t="shared" si="171"/>
        <v/>
      </c>
      <c r="AM786" s="178" t="str">
        <f t="shared" si="165"/>
        <v/>
      </c>
      <c r="AN786" s="178" t="str">
        <f t="shared" si="166"/>
        <v/>
      </c>
    </row>
    <row r="787" spans="1:40">
      <c r="A787" s="1" t="str">
        <f t="shared" si="164"/>
        <v/>
      </c>
      <c r="B787" s="63" t="str">
        <f>IF(E787="","",IF(E787=Trend!$D$5,COUNT($B$3:B786)+1))</f>
        <v/>
      </c>
      <c r="C787" s="63" t="str">
        <f>IF(E787="","",IF(AN787=Deviation!$E$2,COUNT($C$3:C786)+1))</f>
        <v/>
      </c>
      <c r="D787" s="7" t="str">
        <f>IF(E787&lt;&gt;"",SUBTOTAL(3,$E$4:E787),"")</f>
        <v/>
      </c>
      <c r="E787" s="16"/>
      <c r="F787" s="16"/>
      <c r="G787" s="16"/>
      <c r="H787" s="16"/>
      <c r="I787" s="16"/>
      <c r="J787" s="17"/>
      <c r="K787" s="20"/>
      <c r="L787" s="17"/>
      <c r="M787" s="16"/>
      <c r="N787" s="16"/>
      <c r="O787" s="7" t="str">
        <f t="shared" si="172"/>
        <v/>
      </c>
      <c r="P787" s="17"/>
      <c r="Q787" s="17"/>
      <c r="R787" s="8" t="str">
        <f t="shared" si="167"/>
        <v/>
      </c>
      <c r="S787" s="18">
        <v>0.1</v>
      </c>
      <c r="T787" s="8" t="str">
        <f t="shared" si="168"/>
        <v/>
      </c>
      <c r="U787" s="7" t="str">
        <f t="shared" si="169"/>
        <v/>
      </c>
      <c r="V787" s="19"/>
      <c r="W787" s="16"/>
      <c r="X787" s="16"/>
      <c r="Y787" s="16"/>
      <c r="Z787" s="7" t="str">
        <f t="shared" si="160"/>
        <v/>
      </c>
      <c r="AA787" s="20"/>
      <c r="AB787" s="7" t="str">
        <f>IF(AA787="","",DATEDIF(VLOOKUP(N787,List!CK:CL,2,0),VLOOKUP(AA787,List!CK:CL,2,0),$AB$2))</f>
        <v/>
      </c>
      <c r="AC787" s="16"/>
      <c r="AD787" s="16"/>
      <c r="AE787" s="17"/>
      <c r="AF787" s="9" t="str">
        <f t="shared" si="161"/>
        <v/>
      </c>
      <c r="AG787" s="16"/>
      <c r="AH787" s="9" t="str">
        <f t="shared" si="162"/>
        <v/>
      </c>
      <c r="AI787" s="9" t="str">
        <f t="shared" si="163"/>
        <v/>
      </c>
      <c r="AJ787" s="7" t="str">
        <f>IF(E787="","",VLOOKUP(E787,Cover!AF:AG,2,0))</f>
        <v/>
      </c>
      <c r="AK787" s="32" t="str">
        <f t="shared" si="170"/>
        <v/>
      </c>
      <c r="AL787" s="178" t="str">
        <f t="shared" si="171"/>
        <v/>
      </c>
      <c r="AM787" s="178" t="str">
        <f t="shared" si="165"/>
        <v/>
      </c>
      <c r="AN787" s="178" t="str">
        <f t="shared" si="166"/>
        <v/>
      </c>
    </row>
    <row r="788" spans="1:40">
      <c r="A788" s="1" t="str">
        <f t="shared" si="164"/>
        <v/>
      </c>
      <c r="B788" s="63" t="str">
        <f>IF(E788="","",IF(E788=Trend!$D$5,COUNT($B$3:B787)+1))</f>
        <v/>
      </c>
      <c r="C788" s="63" t="str">
        <f>IF(E788="","",IF(AN788=Deviation!$E$2,COUNT($C$3:C787)+1))</f>
        <v/>
      </c>
      <c r="D788" s="7" t="str">
        <f>IF(E788&lt;&gt;"",SUBTOTAL(3,$E$4:E788),"")</f>
        <v/>
      </c>
      <c r="E788" s="16"/>
      <c r="F788" s="16"/>
      <c r="G788" s="16"/>
      <c r="H788" s="16"/>
      <c r="I788" s="16"/>
      <c r="J788" s="17"/>
      <c r="K788" s="20"/>
      <c r="L788" s="17"/>
      <c r="M788" s="16"/>
      <c r="N788" s="16"/>
      <c r="O788" s="7" t="str">
        <f t="shared" si="172"/>
        <v/>
      </c>
      <c r="P788" s="17"/>
      <c r="Q788" s="17"/>
      <c r="R788" s="8" t="str">
        <f t="shared" si="167"/>
        <v/>
      </c>
      <c r="S788" s="18">
        <v>0.1</v>
      </c>
      <c r="T788" s="8" t="str">
        <f t="shared" si="168"/>
        <v/>
      </c>
      <c r="U788" s="7" t="str">
        <f t="shared" si="169"/>
        <v/>
      </c>
      <c r="V788" s="19"/>
      <c r="W788" s="16"/>
      <c r="X788" s="16"/>
      <c r="Y788" s="16"/>
      <c r="Z788" s="7" t="str">
        <f t="shared" si="160"/>
        <v/>
      </c>
      <c r="AA788" s="20"/>
      <c r="AB788" s="7" t="str">
        <f>IF(AA788="","",DATEDIF(VLOOKUP(N788,List!CK:CL,2,0),VLOOKUP(AA788,List!CK:CL,2,0),$AB$2))</f>
        <v/>
      </c>
      <c r="AC788" s="16"/>
      <c r="AD788" s="16"/>
      <c r="AE788" s="17"/>
      <c r="AF788" s="9" t="str">
        <f t="shared" si="161"/>
        <v/>
      </c>
      <c r="AG788" s="16"/>
      <c r="AH788" s="9" t="str">
        <f t="shared" si="162"/>
        <v/>
      </c>
      <c r="AI788" s="9" t="str">
        <f t="shared" si="163"/>
        <v/>
      </c>
      <c r="AJ788" s="7" t="str">
        <f>IF(E788="","",VLOOKUP(E788,Cover!AF:AG,2,0))</f>
        <v/>
      </c>
      <c r="AK788" s="32" t="str">
        <f t="shared" si="170"/>
        <v/>
      </c>
      <c r="AL788" s="178" t="str">
        <f t="shared" si="171"/>
        <v/>
      </c>
      <c r="AM788" s="178" t="str">
        <f t="shared" si="165"/>
        <v/>
      </c>
      <c r="AN788" s="178" t="str">
        <f t="shared" si="166"/>
        <v/>
      </c>
    </row>
    <row r="789" spans="1:40">
      <c r="A789" s="1" t="str">
        <f t="shared" si="164"/>
        <v/>
      </c>
      <c r="B789" s="63" t="str">
        <f>IF(E789="","",IF(E789=Trend!$D$5,COUNT($B$3:B788)+1))</f>
        <v/>
      </c>
      <c r="C789" s="63" t="str">
        <f>IF(E789="","",IF(AN789=Deviation!$E$2,COUNT($C$3:C788)+1))</f>
        <v/>
      </c>
      <c r="D789" s="7" t="str">
        <f>IF(E789&lt;&gt;"",SUBTOTAL(3,$E$4:E789),"")</f>
        <v/>
      </c>
      <c r="E789" s="16"/>
      <c r="F789" s="16"/>
      <c r="G789" s="16"/>
      <c r="H789" s="16"/>
      <c r="I789" s="16"/>
      <c r="J789" s="17"/>
      <c r="K789" s="20"/>
      <c r="L789" s="17"/>
      <c r="M789" s="16"/>
      <c r="N789" s="16"/>
      <c r="O789" s="7" t="str">
        <f t="shared" si="172"/>
        <v/>
      </c>
      <c r="P789" s="17"/>
      <c r="Q789" s="17"/>
      <c r="R789" s="8" t="str">
        <f t="shared" si="167"/>
        <v/>
      </c>
      <c r="S789" s="18">
        <v>0.1</v>
      </c>
      <c r="T789" s="8" t="str">
        <f t="shared" si="168"/>
        <v/>
      </c>
      <c r="U789" s="7" t="str">
        <f t="shared" si="169"/>
        <v/>
      </c>
      <c r="V789" s="19"/>
      <c r="W789" s="16"/>
      <c r="X789" s="16"/>
      <c r="Y789" s="16"/>
      <c r="Z789" s="7" t="str">
        <f t="shared" si="160"/>
        <v/>
      </c>
      <c r="AA789" s="20"/>
      <c r="AB789" s="7" t="str">
        <f>IF(AA789="","",DATEDIF(VLOOKUP(N789,List!CK:CL,2,0),VLOOKUP(AA789,List!CK:CL,2,0),$AB$2))</f>
        <v/>
      </c>
      <c r="AC789" s="16"/>
      <c r="AD789" s="16"/>
      <c r="AE789" s="17"/>
      <c r="AF789" s="9" t="str">
        <f t="shared" si="161"/>
        <v/>
      </c>
      <c r="AG789" s="16"/>
      <c r="AH789" s="9" t="str">
        <f t="shared" si="162"/>
        <v/>
      </c>
      <c r="AI789" s="9" t="str">
        <f t="shared" si="163"/>
        <v/>
      </c>
      <c r="AJ789" s="7" t="str">
        <f>IF(E789="","",VLOOKUP(E789,Cover!AF:AG,2,0))</f>
        <v/>
      </c>
      <c r="AK789" s="32" t="str">
        <f t="shared" si="170"/>
        <v/>
      </c>
      <c r="AL789" s="178" t="str">
        <f t="shared" si="171"/>
        <v/>
      </c>
      <c r="AM789" s="178" t="str">
        <f t="shared" si="165"/>
        <v/>
      </c>
      <c r="AN789" s="178" t="str">
        <f t="shared" si="166"/>
        <v/>
      </c>
    </row>
    <row r="790" spans="1:40">
      <c r="A790" s="1" t="str">
        <f t="shared" si="164"/>
        <v/>
      </c>
      <c r="B790" s="63" t="str">
        <f>IF(E790="","",IF(E790=Trend!$D$5,COUNT($B$3:B789)+1))</f>
        <v/>
      </c>
      <c r="C790" s="63" t="str">
        <f>IF(E790="","",IF(AN790=Deviation!$E$2,COUNT($C$3:C789)+1))</f>
        <v/>
      </c>
      <c r="D790" s="7" t="str">
        <f>IF(E790&lt;&gt;"",SUBTOTAL(3,$E$4:E790),"")</f>
        <v/>
      </c>
      <c r="E790" s="16"/>
      <c r="F790" s="16"/>
      <c r="G790" s="16"/>
      <c r="H790" s="16"/>
      <c r="I790" s="16"/>
      <c r="J790" s="17"/>
      <c r="K790" s="20"/>
      <c r="L790" s="17"/>
      <c r="M790" s="16"/>
      <c r="N790" s="16"/>
      <c r="O790" s="7" t="str">
        <f t="shared" si="172"/>
        <v/>
      </c>
      <c r="P790" s="17"/>
      <c r="Q790" s="17"/>
      <c r="R790" s="8" t="str">
        <f t="shared" si="167"/>
        <v/>
      </c>
      <c r="S790" s="18">
        <v>0.1</v>
      </c>
      <c r="T790" s="8" t="str">
        <f t="shared" si="168"/>
        <v/>
      </c>
      <c r="U790" s="7" t="str">
        <f t="shared" si="169"/>
        <v/>
      </c>
      <c r="V790" s="19"/>
      <c r="W790" s="16"/>
      <c r="X790" s="16"/>
      <c r="Y790" s="16"/>
      <c r="Z790" s="7" t="str">
        <f t="shared" si="160"/>
        <v/>
      </c>
      <c r="AA790" s="20"/>
      <c r="AB790" s="7" t="str">
        <f>IF(AA790="","",DATEDIF(VLOOKUP(N790,List!CK:CL,2,0),VLOOKUP(AA790,List!CK:CL,2,0),$AB$2))</f>
        <v/>
      </c>
      <c r="AC790" s="16"/>
      <c r="AD790" s="16"/>
      <c r="AE790" s="17"/>
      <c r="AF790" s="9" t="str">
        <f t="shared" si="161"/>
        <v/>
      </c>
      <c r="AG790" s="16"/>
      <c r="AH790" s="9" t="str">
        <f t="shared" si="162"/>
        <v/>
      </c>
      <c r="AI790" s="9" t="str">
        <f t="shared" si="163"/>
        <v/>
      </c>
      <c r="AJ790" s="7" t="str">
        <f>IF(E790="","",VLOOKUP(E790,Cover!AF:AG,2,0))</f>
        <v/>
      </c>
      <c r="AK790" s="32" t="str">
        <f t="shared" si="170"/>
        <v/>
      </c>
      <c r="AL790" s="178" t="str">
        <f t="shared" si="171"/>
        <v/>
      </c>
      <c r="AM790" s="178" t="str">
        <f t="shared" si="165"/>
        <v/>
      </c>
      <c r="AN790" s="178" t="str">
        <f t="shared" si="166"/>
        <v/>
      </c>
    </row>
    <row r="791" spans="1:40">
      <c r="A791" s="1" t="str">
        <f t="shared" si="164"/>
        <v/>
      </c>
      <c r="B791" s="63" t="str">
        <f>IF(E791="","",IF(E791=Trend!$D$5,COUNT($B$3:B790)+1))</f>
        <v/>
      </c>
      <c r="C791" s="63" t="str">
        <f>IF(E791="","",IF(AN791=Deviation!$E$2,COUNT($C$3:C790)+1))</f>
        <v/>
      </c>
      <c r="D791" s="7" t="str">
        <f>IF(E791&lt;&gt;"",SUBTOTAL(3,$E$4:E791),"")</f>
        <v/>
      </c>
      <c r="E791" s="16"/>
      <c r="F791" s="16"/>
      <c r="G791" s="16"/>
      <c r="H791" s="16"/>
      <c r="I791" s="16"/>
      <c r="J791" s="17"/>
      <c r="K791" s="20"/>
      <c r="L791" s="17"/>
      <c r="M791" s="16"/>
      <c r="N791" s="16"/>
      <c r="O791" s="7" t="str">
        <f t="shared" si="172"/>
        <v/>
      </c>
      <c r="P791" s="17"/>
      <c r="Q791" s="17"/>
      <c r="R791" s="8" t="str">
        <f t="shared" si="167"/>
        <v/>
      </c>
      <c r="S791" s="18">
        <v>0.1</v>
      </c>
      <c r="T791" s="8" t="str">
        <f t="shared" si="168"/>
        <v/>
      </c>
      <c r="U791" s="7" t="str">
        <f t="shared" si="169"/>
        <v/>
      </c>
      <c r="V791" s="19"/>
      <c r="W791" s="16"/>
      <c r="X791" s="16"/>
      <c r="Y791" s="16"/>
      <c r="Z791" s="7" t="str">
        <f t="shared" si="160"/>
        <v/>
      </c>
      <c r="AA791" s="20"/>
      <c r="AB791" s="7" t="str">
        <f>IF(AA791="","",DATEDIF(VLOOKUP(N791,List!CK:CL,2,0),VLOOKUP(AA791,List!CK:CL,2,0),$AB$2))</f>
        <v/>
      </c>
      <c r="AC791" s="16"/>
      <c r="AD791" s="16"/>
      <c r="AE791" s="17"/>
      <c r="AF791" s="9" t="str">
        <f t="shared" si="161"/>
        <v/>
      </c>
      <c r="AG791" s="16"/>
      <c r="AH791" s="9" t="str">
        <f t="shared" si="162"/>
        <v/>
      </c>
      <c r="AI791" s="9" t="str">
        <f t="shared" si="163"/>
        <v/>
      </c>
      <c r="AJ791" s="7" t="str">
        <f>IF(E791="","",VLOOKUP(E791,Cover!AF:AG,2,0))</f>
        <v/>
      </c>
      <c r="AK791" s="32" t="str">
        <f t="shared" si="170"/>
        <v/>
      </c>
      <c r="AL791" s="178" t="str">
        <f t="shared" si="171"/>
        <v/>
      </c>
      <c r="AM791" s="178" t="str">
        <f t="shared" si="165"/>
        <v/>
      </c>
      <c r="AN791" s="178" t="str">
        <f t="shared" si="166"/>
        <v/>
      </c>
    </row>
    <row r="792" spans="1:40">
      <c r="A792" s="1" t="str">
        <f t="shared" si="164"/>
        <v/>
      </c>
      <c r="B792" s="63" t="str">
        <f>IF(E792="","",IF(E792=Trend!$D$5,COUNT($B$3:B791)+1))</f>
        <v/>
      </c>
      <c r="C792" s="63" t="str">
        <f>IF(E792="","",IF(AN792=Deviation!$E$2,COUNT($C$3:C791)+1))</f>
        <v/>
      </c>
      <c r="D792" s="7" t="str">
        <f>IF(E792&lt;&gt;"",SUBTOTAL(3,$E$4:E792),"")</f>
        <v/>
      </c>
      <c r="E792" s="16"/>
      <c r="F792" s="16"/>
      <c r="G792" s="16"/>
      <c r="H792" s="16"/>
      <c r="I792" s="16"/>
      <c r="J792" s="17"/>
      <c r="K792" s="20"/>
      <c r="L792" s="17"/>
      <c r="M792" s="16"/>
      <c r="N792" s="16"/>
      <c r="O792" s="7" t="str">
        <f t="shared" si="172"/>
        <v/>
      </c>
      <c r="P792" s="17"/>
      <c r="Q792" s="17"/>
      <c r="R792" s="8" t="str">
        <f t="shared" si="167"/>
        <v/>
      </c>
      <c r="S792" s="18">
        <v>0.1</v>
      </c>
      <c r="T792" s="8" t="str">
        <f t="shared" si="168"/>
        <v/>
      </c>
      <c r="U792" s="7" t="str">
        <f t="shared" si="169"/>
        <v/>
      </c>
      <c r="V792" s="19"/>
      <c r="W792" s="16"/>
      <c r="X792" s="16"/>
      <c r="Y792" s="16"/>
      <c r="Z792" s="7" t="str">
        <f t="shared" si="160"/>
        <v/>
      </c>
      <c r="AA792" s="20"/>
      <c r="AB792" s="7" t="str">
        <f>IF(AA792="","",DATEDIF(VLOOKUP(N792,List!CK:CL,2,0),VLOOKUP(AA792,List!CK:CL,2,0),$AB$2))</f>
        <v/>
      </c>
      <c r="AC792" s="16"/>
      <c r="AD792" s="16"/>
      <c r="AE792" s="17"/>
      <c r="AF792" s="9" t="str">
        <f t="shared" si="161"/>
        <v/>
      </c>
      <c r="AG792" s="16"/>
      <c r="AH792" s="9" t="str">
        <f t="shared" si="162"/>
        <v/>
      </c>
      <c r="AI792" s="9" t="str">
        <f t="shared" si="163"/>
        <v/>
      </c>
      <c r="AJ792" s="7" t="str">
        <f>IF(E792="","",VLOOKUP(E792,Cover!AF:AG,2,0))</f>
        <v/>
      </c>
      <c r="AK792" s="32" t="str">
        <f t="shared" si="170"/>
        <v/>
      </c>
      <c r="AL792" s="178" t="str">
        <f t="shared" si="171"/>
        <v/>
      </c>
      <c r="AM792" s="178" t="str">
        <f t="shared" si="165"/>
        <v/>
      </c>
      <c r="AN792" s="178" t="str">
        <f t="shared" si="166"/>
        <v/>
      </c>
    </row>
    <row r="793" spans="1:40">
      <c r="A793" s="1" t="str">
        <f t="shared" si="164"/>
        <v/>
      </c>
      <c r="B793" s="63" t="str">
        <f>IF(E793="","",IF(E793=Trend!$D$5,COUNT($B$3:B792)+1))</f>
        <v/>
      </c>
      <c r="C793" s="63" t="str">
        <f>IF(E793="","",IF(AN793=Deviation!$E$2,COUNT($C$3:C792)+1))</f>
        <v/>
      </c>
      <c r="D793" s="7" t="str">
        <f>IF(E793&lt;&gt;"",SUBTOTAL(3,$E$4:E793),"")</f>
        <v/>
      </c>
      <c r="E793" s="16"/>
      <c r="F793" s="16"/>
      <c r="G793" s="16"/>
      <c r="H793" s="16"/>
      <c r="I793" s="16"/>
      <c r="J793" s="17"/>
      <c r="K793" s="20"/>
      <c r="L793" s="17"/>
      <c r="M793" s="16"/>
      <c r="N793" s="16"/>
      <c r="O793" s="7" t="str">
        <f t="shared" si="172"/>
        <v/>
      </c>
      <c r="P793" s="17"/>
      <c r="Q793" s="17"/>
      <c r="R793" s="8" t="str">
        <f t="shared" si="167"/>
        <v/>
      </c>
      <c r="S793" s="18">
        <v>0.1</v>
      </c>
      <c r="T793" s="8" t="str">
        <f t="shared" si="168"/>
        <v/>
      </c>
      <c r="U793" s="7" t="str">
        <f t="shared" si="169"/>
        <v/>
      </c>
      <c r="V793" s="19"/>
      <c r="W793" s="16"/>
      <c r="X793" s="16"/>
      <c r="Y793" s="16"/>
      <c r="Z793" s="7" t="str">
        <f t="shared" si="160"/>
        <v/>
      </c>
      <c r="AA793" s="20"/>
      <c r="AB793" s="7" t="str">
        <f>IF(AA793="","",DATEDIF(VLOOKUP(N793,List!CK:CL,2,0),VLOOKUP(AA793,List!CK:CL,2,0),$AB$2))</f>
        <v/>
      </c>
      <c r="AC793" s="16"/>
      <c r="AD793" s="16"/>
      <c r="AE793" s="17"/>
      <c r="AF793" s="9" t="str">
        <f t="shared" si="161"/>
        <v/>
      </c>
      <c r="AG793" s="16"/>
      <c r="AH793" s="9" t="str">
        <f t="shared" si="162"/>
        <v/>
      </c>
      <c r="AI793" s="9" t="str">
        <f t="shared" si="163"/>
        <v/>
      </c>
      <c r="AJ793" s="7" t="str">
        <f>IF(E793="","",VLOOKUP(E793,Cover!AF:AG,2,0))</f>
        <v/>
      </c>
      <c r="AK793" s="32" t="str">
        <f t="shared" si="170"/>
        <v/>
      </c>
      <c r="AL793" s="178" t="str">
        <f t="shared" si="171"/>
        <v/>
      </c>
      <c r="AM793" s="178" t="str">
        <f t="shared" si="165"/>
        <v/>
      </c>
      <c r="AN793" s="178" t="str">
        <f t="shared" si="166"/>
        <v/>
      </c>
    </row>
    <row r="794" spans="1:40">
      <c r="A794" s="1" t="str">
        <f t="shared" si="164"/>
        <v/>
      </c>
      <c r="B794" s="63" t="str">
        <f>IF(E794="","",IF(E794=Trend!$D$5,COUNT($B$3:B793)+1))</f>
        <v/>
      </c>
      <c r="C794" s="63" t="str">
        <f>IF(E794="","",IF(AN794=Deviation!$E$2,COUNT($C$3:C793)+1))</f>
        <v/>
      </c>
      <c r="D794" s="7" t="str">
        <f>IF(E794&lt;&gt;"",SUBTOTAL(3,$E$4:E794),"")</f>
        <v/>
      </c>
      <c r="E794" s="16"/>
      <c r="F794" s="16"/>
      <c r="G794" s="16"/>
      <c r="H794" s="16"/>
      <c r="I794" s="16"/>
      <c r="J794" s="17"/>
      <c r="K794" s="20"/>
      <c r="L794" s="17"/>
      <c r="M794" s="16"/>
      <c r="N794" s="16"/>
      <c r="O794" s="7" t="str">
        <f t="shared" si="172"/>
        <v/>
      </c>
      <c r="P794" s="17"/>
      <c r="Q794" s="17"/>
      <c r="R794" s="8" t="str">
        <f t="shared" si="167"/>
        <v/>
      </c>
      <c r="S794" s="18">
        <v>0.1</v>
      </c>
      <c r="T794" s="8" t="str">
        <f t="shared" si="168"/>
        <v/>
      </c>
      <c r="U794" s="7" t="str">
        <f t="shared" si="169"/>
        <v/>
      </c>
      <c r="V794" s="19"/>
      <c r="W794" s="16"/>
      <c r="X794" s="16"/>
      <c r="Y794" s="16"/>
      <c r="Z794" s="7" t="str">
        <f t="shared" si="160"/>
        <v/>
      </c>
      <c r="AA794" s="20"/>
      <c r="AB794" s="7" t="str">
        <f>IF(AA794="","",DATEDIF(VLOOKUP(N794,List!CK:CL,2,0),VLOOKUP(AA794,List!CK:CL,2,0),$AB$2))</f>
        <v/>
      </c>
      <c r="AC794" s="16"/>
      <c r="AD794" s="16"/>
      <c r="AE794" s="17"/>
      <c r="AF794" s="9" t="str">
        <f t="shared" si="161"/>
        <v/>
      </c>
      <c r="AG794" s="16"/>
      <c r="AH794" s="9" t="str">
        <f t="shared" si="162"/>
        <v/>
      </c>
      <c r="AI794" s="9" t="str">
        <f t="shared" si="163"/>
        <v/>
      </c>
      <c r="AJ794" s="7" t="str">
        <f>IF(E794="","",VLOOKUP(E794,Cover!AF:AG,2,0))</f>
        <v/>
      </c>
      <c r="AK794" s="32" t="str">
        <f t="shared" si="170"/>
        <v/>
      </c>
      <c r="AL794" s="178" t="str">
        <f t="shared" si="171"/>
        <v/>
      </c>
      <c r="AM794" s="178" t="str">
        <f t="shared" si="165"/>
        <v/>
      </c>
      <c r="AN794" s="178" t="str">
        <f t="shared" si="166"/>
        <v/>
      </c>
    </row>
    <row r="795" spans="1:40">
      <c r="A795" s="1" t="str">
        <f t="shared" si="164"/>
        <v/>
      </c>
      <c r="B795" s="63" t="str">
        <f>IF(E795="","",IF(E795=Trend!$D$5,COUNT($B$3:B794)+1))</f>
        <v/>
      </c>
      <c r="C795" s="63" t="str">
        <f>IF(E795="","",IF(AN795=Deviation!$E$2,COUNT($C$3:C794)+1))</f>
        <v/>
      </c>
      <c r="D795" s="7" t="str">
        <f>IF(E795&lt;&gt;"",SUBTOTAL(3,$E$4:E795),"")</f>
        <v/>
      </c>
      <c r="E795" s="16"/>
      <c r="F795" s="16"/>
      <c r="G795" s="16"/>
      <c r="H795" s="16"/>
      <c r="I795" s="16"/>
      <c r="J795" s="17"/>
      <c r="K795" s="20"/>
      <c r="L795" s="17"/>
      <c r="M795" s="16"/>
      <c r="N795" s="16"/>
      <c r="O795" s="7" t="str">
        <f t="shared" si="172"/>
        <v/>
      </c>
      <c r="P795" s="17"/>
      <c r="Q795" s="17"/>
      <c r="R795" s="8" t="str">
        <f t="shared" si="167"/>
        <v/>
      </c>
      <c r="S795" s="18">
        <v>0.1</v>
      </c>
      <c r="T795" s="8" t="str">
        <f t="shared" si="168"/>
        <v/>
      </c>
      <c r="U795" s="7" t="str">
        <f t="shared" si="169"/>
        <v/>
      </c>
      <c r="V795" s="19"/>
      <c r="W795" s="16"/>
      <c r="X795" s="16"/>
      <c r="Y795" s="16"/>
      <c r="Z795" s="7" t="str">
        <f t="shared" si="160"/>
        <v/>
      </c>
      <c r="AA795" s="20"/>
      <c r="AB795" s="7" t="str">
        <f>IF(AA795="","",DATEDIF(VLOOKUP(N795,List!CK:CL,2,0),VLOOKUP(AA795,List!CK:CL,2,0),$AB$2))</f>
        <v/>
      </c>
      <c r="AC795" s="16"/>
      <c r="AD795" s="16"/>
      <c r="AE795" s="17"/>
      <c r="AF795" s="9" t="str">
        <f t="shared" si="161"/>
        <v/>
      </c>
      <c r="AG795" s="16"/>
      <c r="AH795" s="9" t="str">
        <f t="shared" si="162"/>
        <v/>
      </c>
      <c r="AI795" s="9" t="str">
        <f t="shared" si="163"/>
        <v/>
      </c>
      <c r="AJ795" s="7" t="str">
        <f>IF(E795="","",VLOOKUP(E795,Cover!AF:AG,2,0))</f>
        <v/>
      </c>
      <c r="AK795" s="32" t="str">
        <f t="shared" si="170"/>
        <v/>
      </c>
      <c r="AL795" s="178" t="str">
        <f t="shared" si="171"/>
        <v/>
      </c>
      <c r="AM795" s="178" t="str">
        <f t="shared" si="165"/>
        <v/>
      </c>
      <c r="AN795" s="178" t="str">
        <f t="shared" si="166"/>
        <v/>
      </c>
    </row>
    <row r="796" spans="1:40">
      <c r="A796" s="1" t="str">
        <f t="shared" si="164"/>
        <v/>
      </c>
      <c r="B796" s="63" t="str">
        <f>IF(E796="","",IF(E796=Trend!$D$5,COUNT($B$3:B795)+1))</f>
        <v/>
      </c>
      <c r="C796" s="63" t="str">
        <f>IF(E796="","",IF(AN796=Deviation!$E$2,COUNT($C$3:C795)+1))</f>
        <v/>
      </c>
      <c r="D796" s="7" t="str">
        <f>IF(E796&lt;&gt;"",SUBTOTAL(3,$E$4:E796),"")</f>
        <v/>
      </c>
      <c r="E796" s="16"/>
      <c r="F796" s="16"/>
      <c r="G796" s="16"/>
      <c r="H796" s="16"/>
      <c r="I796" s="16"/>
      <c r="J796" s="17"/>
      <c r="K796" s="20"/>
      <c r="L796" s="17"/>
      <c r="M796" s="16"/>
      <c r="N796" s="16"/>
      <c r="O796" s="7" t="str">
        <f t="shared" si="172"/>
        <v/>
      </c>
      <c r="P796" s="17"/>
      <c r="Q796" s="17"/>
      <c r="R796" s="8" t="str">
        <f t="shared" si="167"/>
        <v/>
      </c>
      <c r="S796" s="18">
        <v>0.1</v>
      </c>
      <c r="T796" s="8" t="str">
        <f t="shared" si="168"/>
        <v/>
      </c>
      <c r="U796" s="7" t="str">
        <f t="shared" si="169"/>
        <v/>
      </c>
      <c r="V796" s="19"/>
      <c r="W796" s="16"/>
      <c r="X796" s="16"/>
      <c r="Y796" s="16"/>
      <c r="Z796" s="7" t="str">
        <f t="shared" si="160"/>
        <v/>
      </c>
      <c r="AA796" s="20"/>
      <c r="AB796" s="7" t="str">
        <f>IF(AA796="","",DATEDIF(VLOOKUP(N796,List!CK:CL,2,0),VLOOKUP(AA796,List!CK:CL,2,0),$AB$2))</f>
        <v/>
      </c>
      <c r="AC796" s="16"/>
      <c r="AD796" s="16"/>
      <c r="AE796" s="17"/>
      <c r="AF796" s="9" t="str">
        <f t="shared" si="161"/>
        <v/>
      </c>
      <c r="AG796" s="16"/>
      <c r="AH796" s="9" t="str">
        <f t="shared" si="162"/>
        <v/>
      </c>
      <c r="AI796" s="9" t="str">
        <f t="shared" si="163"/>
        <v/>
      </c>
      <c r="AJ796" s="7" t="str">
        <f>IF(E796="","",VLOOKUP(E796,Cover!AF:AG,2,0))</f>
        <v/>
      </c>
      <c r="AK796" s="32" t="str">
        <f t="shared" si="170"/>
        <v/>
      </c>
      <c r="AL796" s="178" t="str">
        <f t="shared" si="171"/>
        <v/>
      </c>
      <c r="AM796" s="178" t="str">
        <f t="shared" si="165"/>
        <v/>
      </c>
      <c r="AN796" s="178" t="str">
        <f t="shared" si="166"/>
        <v/>
      </c>
    </row>
    <row r="797" spans="1:40">
      <c r="A797" s="1" t="str">
        <f t="shared" si="164"/>
        <v/>
      </c>
      <c r="B797" s="63" t="str">
        <f>IF(E797="","",IF(E797=Trend!$D$5,COUNT($B$3:B796)+1))</f>
        <v/>
      </c>
      <c r="C797" s="63" t="str">
        <f>IF(E797="","",IF(AN797=Deviation!$E$2,COUNT($C$3:C796)+1))</f>
        <v/>
      </c>
      <c r="D797" s="7" t="str">
        <f>IF(E797&lt;&gt;"",SUBTOTAL(3,$E$4:E797),"")</f>
        <v/>
      </c>
      <c r="E797" s="16"/>
      <c r="F797" s="16"/>
      <c r="G797" s="16"/>
      <c r="H797" s="16"/>
      <c r="I797" s="16"/>
      <c r="J797" s="17"/>
      <c r="K797" s="20"/>
      <c r="L797" s="17"/>
      <c r="M797" s="16"/>
      <c r="N797" s="16"/>
      <c r="O797" s="7" t="str">
        <f t="shared" si="172"/>
        <v/>
      </c>
      <c r="P797" s="17"/>
      <c r="Q797" s="17"/>
      <c r="R797" s="8" t="str">
        <f t="shared" si="167"/>
        <v/>
      </c>
      <c r="S797" s="18">
        <v>0.1</v>
      </c>
      <c r="T797" s="8" t="str">
        <f t="shared" si="168"/>
        <v/>
      </c>
      <c r="U797" s="7" t="str">
        <f t="shared" si="169"/>
        <v/>
      </c>
      <c r="V797" s="19"/>
      <c r="W797" s="16"/>
      <c r="X797" s="16"/>
      <c r="Y797" s="16"/>
      <c r="Z797" s="7" t="str">
        <f t="shared" si="160"/>
        <v/>
      </c>
      <c r="AA797" s="20"/>
      <c r="AB797" s="7" t="str">
        <f>IF(AA797="","",DATEDIF(VLOOKUP(N797,List!CK:CL,2,0),VLOOKUP(AA797,List!CK:CL,2,0),$AB$2))</f>
        <v/>
      </c>
      <c r="AC797" s="16"/>
      <c r="AD797" s="16"/>
      <c r="AE797" s="17"/>
      <c r="AF797" s="9" t="str">
        <f t="shared" si="161"/>
        <v/>
      </c>
      <c r="AG797" s="16"/>
      <c r="AH797" s="9" t="str">
        <f t="shared" si="162"/>
        <v/>
      </c>
      <c r="AI797" s="9" t="str">
        <f t="shared" si="163"/>
        <v/>
      </c>
      <c r="AJ797" s="7" t="str">
        <f>IF(E797="","",VLOOKUP(E797,Cover!AF:AG,2,0))</f>
        <v/>
      </c>
      <c r="AK797" s="32" t="str">
        <f t="shared" si="170"/>
        <v/>
      </c>
      <c r="AL797" s="178" t="str">
        <f t="shared" si="171"/>
        <v/>
      </c>
      <c r="AM797" s="178" t="str">
        <f t="shared" si="165"/>
        <v/>
      </c>
      <c r="AN797" s="178" t="str">
        <f t="shared" si="166"/>
        <v/>
      </c>
    </row>
    <row r="798" spans="1:40">
      <c r="A798" s="1" t="str">
        <f t="shared" si="164"/>
        <v/>
      </c>
      <c r="B798" s="63" t="str">
        <f>IF(E798="","",IF(E798=Trend!$D$5,COUNT($B$3:B797)+1))</f>
        <v/>
      </c>
      <c r="C798" s="63" t="str">
        <f>IF(E798="","",IF(AN798=Deviation!$E$2,COUNT($C$3:C797)+1))</f>
        <v/>
      </c>
      <c r="D798" s="7" t="str">
        <f>IF(E798&lt;&gt;"",SUBTOTAL(3,$E$4:E798),"")</f>
        <v/>
      </c>
      <c r="E798" s="16"/>
      <c r="F798" s="16"/>
      <c r="G798" s="16"/>
      <c r="H798" s="16"/>
      <c r="I798" s="16"/>
      <c r="J798" s="17"/>
      <c r="K798" s="20"/>
      <c r="L798" s="17"/>
      <c r="M798" s="16"/>
      <c r="N798" s="16"/>
      <c r="O798" s="7" t="str">
        <f t="shared" si="172"/>
        <v/>
      </c>
      <c r="P798" s="17"/>
      <c r="Q798" s="17"/>
      <c r="R798" s="8" t="str">
        <f t="shared" si="167"/>
        <v/>
      </c>
      <c r="S798" s="18">
        <v>0.1</v>
      </c>
      <c r="T798" s="8" t="str">
        <f t="shared" si="168"/>
        <v/>
      </c>
      <c r="U798" s="7" t="str">
        <f t="shared" si="169"/>
        <v/>
      </c>
      <c r="V798" s="19"/>
      <c r="W798" s="16"/>
      <c r="X798" s="16"/>
      <c r="Y798" s="16"/>
      <c r="Z798" s="7" t="str">
        <f t="shared" si="160"/>
        <v/>
      </c>
      <c r="AA798" s="20"/>
      <c r="AB798" s="7" t="str">
        <f>IF(AA798="","",DATEDIF(VLOOKUP(N798,List!CK:CL,2,0),VLOOKUP(AA798,List!CK:CL,2,0),$AB$2))</f>
        <v/>
      </c>
      <c r="AC798" s="16"/>
      <c r="AD798" s="16"/>
      <c r="AE798" s="17"/>
      <c r="AF798" s="9" t="str">
        <f t="shared" si="161"/>
        <v/>
      </c>
      <c r="AG798" s="16"/>
      <c r="AH798" s="9" t="str">
        <f t="shared" si="162"/>
        <v/>
      </c>
      <c r="AI798" s="9" t="str">
        <f t="shared" si="163"/>
        <v/>
      </c>
      <c r="AJ798" s="7" t="str">
        <f>IF(E798="","",VLOOKUP(E798,Cover!AF:AG,2,0))</f>
        <v/>
      </c>
      <c r="AK798" s="32" t="str">
        <f t="shared" si="170"/>
        <v/>
      </c>
      <c r="AL798" s="178" t="str">
        <f t="shared" si="171"/>
        <v/>
      </c>
      <c r="AM798" s="178" t="str">
        <f t="shared" si="165"/>
        <v/>
      </c>
      <c r="AN798" s="178" t="str">
        <f t="shared" si="166"/>
        <v/>
      </c>
    </row>
    <row r="799" spans="1:40">
      <c r="A799" s="1" t="str">
        <f t="shared" si="164"/>
        <v/>
      </c>
      <c r="B799" s="63" t="str">
        <f>IF(E799="","",IF(E799=Trend!$D$5,COUNT($B$3:B798)+1))</f>
        <v/>
      </c>
      <c r="C799" s="63" t="str">
        <f>IF(E799="","",IF(AN799=Deviation!$E$2,COUNT($C$3:C798)+1))</f>
        <v/>
      </c>
      <c r="D799" s="7" t="str">
        <f>IF(E799&lt;&gt;"",SUBTOTAL(3,$E$4:E799),"")</f>
        <v/>
      </c>
      <c r="E799" s="16"/>
      <c r="F799" s="16"/>
      <c r="G799" s="16"/>
      <c r="H799" s="16"/>
      <c r="I799" s="16"/>
      <c r="J799" s="17"/>
      <c r="K799" s="20"/>
      <c r="L799" s="17"/>
      <c r="M799" s="16"/>
      <c r="N799" s="16"/>
      <c r="O799" s="7" t="str">
        <f t="shared" si="172"/>
        <v/>
      </c>
      <c r="P799" s="17"/>
      <c r="Q799" s="17"/>
      <c r="R799" s="8" t="str">
        <f t="shared" si="167"/>
        <v/>
      </c>
      <c r="S799" s="18">
        <v>0.1</v>
      </c>
      <c r="T799" s="8" t="str">
        <f t="shared" si="168"/>
        <v/>
      </c>
      <c r="U799" s="7" t="str">
        <f t="shared" si="169"/>
        <v/>
      </c>
      <c r="V799" s="19"/>
      <c r="W799" s="16"/>
      <c r="X799" s="16"/>
      <c r="Y799" s="16"/>
      <c r="Z799" s="7" t="str">
        <f t="shared" si="160"/>
        <v/>
      </c>
      <c r="AA799" s="20"/>
      <c r="AB799" s="7" t="str">
        <f>IF(AA799="","",DATEDIF(VLOOKUP(N799,List!CK:CL,2,0),VLOOKUP(AA799,List!CK:CL,2,0),$AB$2))</f>
        <v/>
      </c>
      <c r="AC799" s="16"/>
      <c r="AD799" s="16"/>
      <c r="AE799" s="17"/>
      <c r="AF799" s="9" t="str">
        <f t="shared" si="161"/>
        <v/>
      </c>
      <c r="AG799" s="16"/>
      <c r="AH799" s="9" t="str">
        <f t="shared" si="162"/>
        <v/>
      </c>
      <c r="AI799" s="9" t="str">
        <f t="shared" si="163"/>
        <v/>
      </c>
      <c r="AJ799" s="7" t="str">
        <f>IF(E799="","",VLOOKUP(E799,Cover!AF:AG,2,0))</f>
        <v/>
      </c>
      <c r="AK799" s="32" t="str">
        <f t="shared" si="170"/>
        <v/>
      </c>
      <c r="AL799" s="178" t="str">
        <f t="shared" si="171"/>
        <v/>
      </c>
      <c r="AM799" s="178" t="str">
        <f t="shared" si="165"/>
        <v/>
      </c>
      <c r="AN799" s="178" t="str">
        <f t="shared" si="166"/>
        <v/>
      </c>
    </row>
    <row r="800" spans="1:40">
      <c r="A800" s="1" t="str">
        <f t="shared" si="164"/>
        <v/>
      </c>
      <c r="B800" s="63" t="str">
        <f>IF(E800="","",IF(E800=Trend!$D$5,COUNT($B$3:B799)+1))</f>
        <v/>
      </c>
      <c r="C800" s="63" t="str">
        <f>IF(E800="","",IF(AN800=Deviation!$E$2,COUNT($C$3:C799)+1))</f>
        <v/>
      </c>
      <c r="D800" s="7" t="str">
        <f>IF(E800&lt;&gt;"",SUBTOTAL(3,$E$4:E800),"")</f>
        <v/>
      </c>
      <c r="E800" s="16"/>
      <c r="F800" s="16"/>
      <c r="G800" s="16"/>
      <c r="H800" s="16"/>
      <c r="I800" s="16"/>
      <c r="J800" s="17"/>
      <c r="K800" s="20"/>
      <c r="L800" s="17"/>
      <c r="M800" s="16"/>
      <c r="N800" s="16"/>
      <c r="O800" s="7" t="str">
        <f t="shared" si="172"/>
        <v/>
      </c>
      <c r="P800" s="17"/>
      <c r="Q800" s="17"/>
      <c r="R800" s="8" t="str">
        <f t="shared" si="167"/>
        <v/>
      </c>
      <c r="S800" s="18">
        <v>0.1</v>
      </c>
      <c r="T800" s="8" t="str">
        <f t="shared" si="168"/>
        <v/>
      </c>
      <c r="U800" s="7" t="str">
        <f t="shared" si="169"/>
        <v/>
      </c>
      <c r="V800" s="19"/>
      <c r="W800" s="16"/>
      <c r="X800" s="16"/>
      <c r="Y800" s="16"/>
      <c r="Z800" s="7" t="str">
        <f t="shared" si="160"/>
        <v/>
      </c>
      <c r="AA800" s="20"/>
      <c r="AB800" s="7" t="str">
        <f>IF(AA800="","",DATEDIF(VLOOKUP(N800,List!CK:CL,2,0),VLOOKUP(AA800,List!CK:CL,2,0),$AB$2))</f>
        <v/>
      </c>
      <c r="AC800" s="16"/>
      <c r="AD800" s="16"/>
      <c r="AE800" s="17"/>
      <c r="AF800" s="9" t="str">
        <f t="shared" si="161"/>
        <v/>
      </c>
      <c r="AG800" s="16"/>
      <c r="AH800" s="9" t="str">
        <f t="shared" si="162"/>
        <v/>
      </c>
      <c r="AI800" s="9" t="str">
        <f t="shared" si="163"/>
        <v/>
      </c>
      <c r="AJ800" s="7" t="str">
        <f>IF(E800="","",VLOOKUP(E800,Cover!AF:AG,2,0))</f>
        <v/>
      </c>
      <c r="AK800" s="32" t="str">
        <f t="shared" si="170"/>
        <v/>
      </c>
      <c r="AL800" s="178" t="str">
        <f t="shared" si="171"/>
        <v/>
      </c>
      <c r="AM800" s="178" t="str">
        <f t="shared" si="165"/>
        <v/>
      </c>
      <c r="AN800" s="178" t="str">
        <f t="shared" si="166"/>
        <v/>
      </c>
    </row>
    <row r="801" spans="1:40">
      <c r="A801" s="1" t="str">
        <f t="shared" si="164"/>
        <v/>
      </c>
      <c r="B801" s="63" t="str">
        <f>IF(E801="","",IF(E801=Trend!$D$5,COUNT($B$3:B800)+1))</f>
        <v/>
      </c>
      <c r="C801" s="63" t="str">
        <f>IF(E801="","",IF(AN801=Deviation!$E$2,COUNT($C$3:C800)+1))</f>
        <v/>
      </c>
      <c r="D801" s="7" t="str">
        <f>IF(E801&lt;&gt;"",SUBTOTAL(3,$E$4:E801),"")</f>
        <v/>
      </c>
      <c r="E801" s="16"/>
      <c r="F801" s="16"/>
      <c r="G801" s="16"/>
      <c r="H801" s="16"/>
      <c r="I801" s="16"/>
      <c r="J801" s="17"/>
      <c r="K801" s="20"/>
      <c r="L801" s="17"/>
      <c r="M801" s="16"/>
      <c r="N801" s="16"/>
      <c r="O801" s="7" t="str">
        <f t="shared" si="172"/>
        <v/>
      </c>
      <c r="P801" s="17"/>
      <c r="Q801" s="17"/>
      <c r="R801" s="8" t="str">
        <f t="shared" si="167"/>
        <v/>
      </c>
      <c r="S801" s="18">
        <v>0.1</v>
      </c>
      <c r="T801" s="8" t="str">
        <f t="shared" si="168"/>
        <v/>
      </c>
      <c r="U801" s="7" t="str">
        <f t="shared" si="169"/>
        <v/>
      </c>
      <c r="V801" s="19"/>
      <c r="W801" s="16"/>
      <c r="X801" s="16"/>
      <c r="Y801" s="16"/>
      <c r="Z801" s="7" t="str">
        <f t="shared" si="160"/>
        <v/>
      </c>
      <c r="AA801" s="20"/>
      <c r="AB801" s="7" t="str">
        <f>IF(AA801="","",DATEDIF(VLOOKUP(N801,List!CK:CL,2,0),VLOOKUP(AA801,List!CK:CL,2,0),$AB$2))</f>
        <v/>
      </c>
      <c r="AC801" s="16"/>
      <c r="AD801" s="16"/>
      <c r="AE801" s="17"/>
      <c r="AF801" s="9" t="str">
        <f t="shared" si="161"/>
        <v/>
      </c>
      <c r="AG801" s="16"/>
      <c r="AH801" s="9" t="str">
        <f t="shared" si="162"/>
        <v/>
      </c>
      <c r="AI801" s="9" t="str">
        <f t="shared" si="163"/>
        <v/>
      </c>
      <c r="AJ801" s="7" t="str">
        <f>IF(E801="","",VLOOKUP(E801,Cover!AF:AG,2,0))</f>
        <v/>
      </c>
      <c r="AK801" s="32" t="str">
        <f t="shared" si="170"/>
        <v/>
      </c>
      <c r="AL801" s="178" t="str">
        <f t="shared" si="171"/>
        <v/>
      </c>
      <c r="AM801" s="178" t="str">
        <f t="shared" si="165"/>
        <v/>
      </c>
      <c r="AN801" s="178" t="str">
        <f t="shared" si="166"/>
        <v/>
      </c>
    </row>
    <row r="802" spans="1:40">
      <c r="A802" s="1" t="str">
        <f t="shared" si="164"/>
        <v/>
      </c>
      <c r="B802" s="63" t="str">
        <f>IF(E802="","",IF(E802=Trend!$D$5,COUNT($B$3:B801)+1))</f>
        <v/>
      </c>
      <c r="C802" s="63" t="str">
        <f>IF(E802="","",IF(AN802=Deviation!$E$2,COUNT($C$3:C801)+1))</f>
        <v/>
      </c>
      <c r="D802" s="7" t="str">
        <f>IF(E802&lt;&gt;"",SUBTOTAL(3,$E$4:E802),"")</f>
        <v/>
      </c>
      <c r="E802" s="16"/>
      <c r="F802" s="16"/>
      <c r="G802" s="16"/>
      <c r="H802" s="16"/>
      <c r="I802" s="16"/>
      <c r="J802" s="17"/>
      <c r="K802" s="20"/>
      <c r="L802" s="17"/>
      <c r="M802" s="16"/>
      <c r="N802" s="16"/>
      <c r="O802" s="7" t="str">
        <f t="shared" si="172"/>
        <v/>
      </c>
      <c r="P802" s="17"/>
      <c r="Q802" s="17"/>
      <c r="R802" s="8" t="str">
        <f t="shared" si="167"/>
        <v/>
      </c>
      <c r="S802" s="18">
        <v>0.1</v>
      </c>
      <c r="T802" s="8" t="str">
        <f t="shared" si="168"/>
        <v/>
      </c>
      <c r="U802" s="7" t="str">
        <f t="shared" si="169"/>
        <v/>
      </c>
      <c r="V802" s="19"/>
      <c r="W802" s="16"/>
      <c r="X802" s="16"/>
      <c r="Y802" s="16"/>
      <c r="Z802" s="7" t="str">
        <f t="shared" si="160"/>
        <v/>
      </c>
      <c r="AA802" s="20"/>
      <c r="AB802" s="7" t="str">
        <f>IF(AA802="","",DATEDIF(VLOOKUP(N802,List!CK:CL,2,0),VLOOKUP(AA802,List!CK:CL,2,0),$AB$2))</f>
        <v/>
      </c>
      <c r="AC802" s="16"/>
      <c r="AD802" s="16"/>
      <c r="AE802" s="17"/>
      <c r="AF802" s="9" t="str">
        <f t="shared" si="161"/>
        <v/>
      </c>
      <c r="AG802" s="16"/>
      <c r="AH802" s="9" t="str">
        <f t="shared" si="162"/>
        <v/>
      </c>
      <c r="AI802" s="9" t="str">
        <f t="shared" si="163"/>
        <v/>
      </c>
      <c r="AJ802" s="7" t="str">
        <f>IF(E802="","",VLOOKUP(E802,Cover!AF:AG,2,0))</f>
        <v/>
      </c>
      <c r="AK802" s="32" t="str">
        <f t="shared" si="170"/>
        <v/>
      </c>
      <c r="AL802" s="178" t="str">
        <f t="shared" si="171"/>
        <v/>
      </c>
      <c r="AM802" s="178" t="str">
        <f t="shared" si="165"/>
        <v/>
      </c>
      <c r="AN802" s="178" t="str">
        <f t="shared" si="166"/>
        <v/>
      </c>
    </row>
    <row r="803" spans="1:40">
      <c r="A803" s="1" t="str">
        <f t="shared" si="164"/>
        <v/>
      </c>
      <c r="B803" s="63" t="str">
        <f>IF(E803="","",IF(E803=Trend!$D$5,COUNT($B$3:B802)+1))</f>
        <v/>
      </c>
      <c r="C803" s="63" t="str">
        <f>IF(E803="","",IF(AN803=Deviation!$E$2,COUNT($C$3:C802)+1))</f>
        <v/>
      </c>
      <c r="D803" s="7" t="str">
        <f>IF(E803&lt;&gt;"",SUBTOTAL(3,$E$4:E803),"")</f>
        <v/>
      </c>
      <c r="E803" s="16"/>
      <c r="F803" s="16"/>
      <c r="G803" s="16"/>
      <c r="H803" s="16"/>
      <c r="I803" s="16"/>
      <c r="J803" s="17"/>
      <c r="K803" s="20"/>
      <c r="L803" s="17"/>
      <c r="M803" s="16"/>
      <c r="N803" s="16"/>
      <c r="O803" s="7" t="str">
        <f t="shared" si="172"/>
        <v/>
      </c>
      <c r="P803" s="17"/>
      <c r="Q803" s="17"/>
      <c r="R803" s="8" t="str">
        <f t="shared" si="167"/>
        <v/>
      </c>
      <c r="S803" s="18">
        <v>0.1</v>
      </c>
      <c r="T803" s="8" t="str">
        <f t="shared" si="168"/>
        <v/>
      </c>
      <c r="U803" s="7" t="str">
        <f t="shared" si="169"/>
        <v/>
      </c>
      <c r="V803" s="19"/>
      <c r="W803" s="16"/>
      <c r="X803" s="16"/>
      <c r="Y803" s="16"/>
      <c r="Z803" s="7" t="str">
        <f t="shared" si="160"/>
        <v/>
      </c>
      <c r="AA803" s="20"/>
      <c r="AB803" s="7" t="str">
        <f>IF(AA803="","",DATEDIF(VLOOKUP(N803,List!CK:CL,2,0),VLOOKUP(AA803,List!CK:CL,2,0),$AB$2))</f>
        <v/>
      </c>
      <c r="AC803" s="16"/>
      <c r="AD803" s="16"/>
      <c r="AE803" s="17"/>
      <c r="AF803" s="9" t="str">
        <f t="shared" si="161"/>
        <v/>
      </c>
      <c r="AG803" s="16"/>
      <c r="AH803" s="9" t="str">
        <f t="shared" si="162"/>
        <v/>
      </c>
      <c r="AI803" s="9" t="str">
        <f t="shared" si="163"/>
        <v/>
      </c>
      <c r="AJ803" s="7" t="str">
        <f>IF(E803="","",VLOOKUP(E803,Cover!AF:AG,2,0))</f>
        <v/>
      </c>
      <c r="AK803" s="32" t="str">
        <f t="shared" si="170"/>
        <v/>
      </c>
      <c r="AL803" s="178" t="str">
        <f t="shared" si="171"/>
        <v/>
      </c>
      <c r="AM803" s="178" t="str">
        <f t="shared" si="165"/>
        <v/>
      </c>
      <c r="AN803" s="178" t="str">
        <f t="shared" si="166"/>
        <v/>
      </c>
    </row>
    <row r="804" spans="1:40">
      <c r="A804" s="1" t="str">
        <f t="shared" si="164"/>
        <v/>
      </c>
      <c r="B804" s="63" t="str">
        <f>IF(E804="","",IF(E804=Trend!$D$5,COUNT($B$3:B803)+1))</f>
        <v/>
      </c>
      <c r="C804" s="63" t="str">
        <f>IF(E804="","",IF(AN804=Deviation!$E$2,COUNT($C$3:C803)+1))</f>
        <v/>
      </c>
      <c r="D804" s="7" t="str">
        <f>IF(E804&lt;&gt;"",SUBTOTAL(3,$E$4:E804),"")</f>
        <v/>
      </c>
      <c r="E804" s="16"/>
      <c r="F804" s="16"/>
      <c r="G804" s="16"/>
      <c r="H804" s="16"/>
      <c r="I804" s="16"/>
      <c r="J804" s="17"/>
      <c r="K804" s="20"/>
      <c r="L804" s="17"/>
      <c r="M804" s="16"/>
      <c r="N804" s="16"/>
      <c r="O804" s="7" t="str">
        <f t="shared" si="172"/>
        <v/>
      </c>
      <c r="P804" s="17"/>
      <c r="Q804" s="17"/>
      <c r="R804" s="8" t="str">
        <f t="shared" si="167"/>
        <v/>
      </c>
      <c r="S804" s="18">
        <v>0.1</v>
      </c>
      <c r="T804" s="8" t="str">
        <f t="shared" si="168"/>
        <v/>
      </c>
      <c r="U804" s="7" t="str">
        <f t="shared" si="169"/>
        <v/>
      </c>
      <c r="V804" s="19"/>
      <c r="W804" s="16"/>
      <c r="X804" s="16"/>
      <c r="Y804" s="16"/>
      <c r="Z804" s="7" t="str">
        <f t="shared" si="160"/>
        <v/>
      </c>
      <c r="AA804" s="20"/>
      <c r="AB804" s="7" t="str">
        <f>IF(AA804="","",DATEDIF(VLOOKUP(N804,List!CK:CL,2,0),VLOOKUP(AA804,List!CK:CL,2,0),$AB$2))</f>
        <v/>
      </c>
      <c r="AC804" s="16"/>
      <c r="AD804" s="16"/>
      <c r="AE804" s="17"/>
      <c r="AF804" s="9" t="str">
        <f t="shared" si="161"/>
        <v/>
      </c>
      <c r="AG804" s="16"/>
      <c r="AH804" s="9" t="str">
        <f t="shared" si="162"/>
        <v/>
      </c>
      <c r="AI804" s="9" t="str">
        <f t="shared" si="163"/>
        <v/>
      </c>
      <c r="AJ804" s="7" t="str">
        <f>IF(E804="","",VLOOKUP(E804,Cover!AF:AG,2,0))</f>
        <v/>
      </c>
      <c r="AK804" s="32" t="str">
        <f t="shared" si="170"/>
        <v/>
      </c>
      <c r="AL804" s="178" t="str">
        <f t="shared" si="171"/>
        <v/>
      </c>
      <c r="AM804" s="178" t="str">
        <f t="shared" si="165"/>
        <v/>
      </c>
      <c r="AN804" s="178" t="str">
        <f t="shared" si="166"/>
        <v/>
      </c>
    </row>
    <row r="805" spans="1:40">
      <c r="A805" s="1" t="str">
        <f t="shared" si="164"/>
        <v/>
      </c>
      <c r="B805" s="63" t="str">
        <f>IF(E805="","",IF(E805=Trend!$D$5,COUNT($B$3:B804)+1))</f>
        <v/>
      </c>
      <c r="C805" s="63" t="str">
        <f>IF(E805="","",IF(AN805=Deviation!$E$2,COUNT($C$3:C804)+1))</f>
        <v/>
      </c>
      <c r="D805" s="7" t="str">
        <f>IF(E805&lt;&gt;"",SUBTOTAL(3,$E$4:E805),"")</f>
        <v/>
      </c>
      <c r="E805" s="16"/>
      <c r="F805" s="16"/>
      <c r="G805" s="16"/>
      <c r="H805" s="16"/>
      <c r="I805" s="16"/>
      <c r="J805" s="17"/>
      <c r="K805" s="20"/>
      <c r="L805" s="17"/>
      <c r="M805" s="16"/>
      <c r="N805" s="16"/>
      <c r="O805" s="7" t="str">
        <f t="shared" si="172"/>
        <v/>
      </c>
      <c r="P805" s="17"/>
      <c r="Q805" s="17"/>
      <c r="R805" s="8" t="str">
        <f t="shared" si="167"/>
        <v/>
      </c>
      <c r="S805" s="18">
        <v>0.1</v>
      </c>
      <c r="T805" s="8" t="str">
        <f t="shared" si="168"/>
        <v/>
      </c>
      <c r="U805" s="7" t="str">
        <f t="shared" si="169"/>
        <v/>
      </c>
      <c r="V805" s="19"/>
      <c r="W805" s="16"/>
      <c r="X805" s="16"/>
      <c r="Y805" s="16"/>
      <c r="Z805" s="7" t="str">
        <f t="shared" si="160"/>
        <v/>
      </c>
      <c r="AA805" s="20"/>
      <c r="AB805" s="7" t="str">
        <f>IF(AA805="","",DATEDIF(VLOOKUP(N805,List!CK:CL,2,0),VLOOKUP(AA805,List!CK:CL,2,0),$AB$2))</f>
        <v/>
      </c>
      <c r="AC805" s="16"/>
      <c r="AD805" s="16"/>
      <c r="AE805" s="17"/>
      <c r="AF805" s="9" t="str">
        <f t="shared" si="161"/>
        <v/>
      </c>
      <c r="AG805" s="16"/>
      <c r="AH805" s="9" t="str">
        <f t="shared" si="162"/>
        <v/>
      </c>
      <c r="AI805" s="9" t="str">
        <f t="shared" si="163"/>
        <v/>
      </c>
      <c r="AJ805" s="7" t="str">
        <f>IF(E805="","",VLOOKUP(E805,Cover!AF:AG,2,0))</f>
        <v/>
      </c>
      <c r="AK805" s="32" t="str">
        <f t="shared" si="170"/>
        <v/>
      </c>
      <c r="AL805" s="178" t="str">
        <f t="shared" si="171"/>
        <v/>
      </c>
      <c r="AM805" s="178" t="str">
        <f t="shared" si="165"/>
        <v/>
      </c>
      <c r="AN805" s="178" t="str">
        <f t="shared" si="166"/>
        <v/>
      </c>
    </row>
    <row r="806" spans="1:40">
      <c r="A806" s="1" t="str">
        <f t="shared" si="164"/>
        <v/>
      </c>
      <c r="B806" s="63" t="str">
        <f>IF(E806="","",IF(E806=Trend!$D$5,COUNT($B$3:B805)+1))</f>
        <v/>
      </c>
      <c r="C806" s="63" t="str">
        <f>IF(E806="","",IF(AN806=Deviation!$E$2,COUNT($C$3:C805)+1))</f>
        <v/>
      </c>
      <c r="D806" s="7" t="str">
        <f>IF(E806&lt;&gt;"",SUBTOTAL(3,$E$4:E806),"")</f>
        <v/>
      </c>
      <c r="E806" s="16"/>
      <c r="F806" s="16"/>
      <c r="G806" s="16"/>
      <c r="H806" s="16"/>
      <c r="I806" s="16"/>
      <c r="J806" s="17"/>
      <c r="K806" s="20"/>
      <c r="L806" s="17"/>
      <c r="M806" s="16"/>
      <c r="N806" s="16"/>
      <c r="O806" s="7" t="str">
        <f t="shared" si="172"/>
        <v/>
      </c>
      <c r="P806" s="17"/>
      <c r="Q806" s="17"/>
      <c r="R806" s="8" t="str">
        <f t="shared" si="167"/>
        <v/>
      </c>
      <c r="S806" s="18">
        <v>0.1</v>
      </c>
      <c r="T806" s="8" t="str">
        <f t="shared" si="168"/>
        <v/>
      </c>
      <c r="U806" s="7" t="str">
        <f t="shared" si="169"/>
        <v/>
      </c>
      <c r="V806" s="19"/>
      <c r="W806" s="16"/>
      <c r="X806" s="16"/>
      <c r="Y806" s="16"/>
      <c r="Z806" s="7" t="str">
        <f t="shared" si="160"/>
        <v/>
      </c>
      <c r="AA806" s="20"/>
      <c r="AB806" s="7" t="str">
        <f>IF(AA806="","",DATEDIF(VLOOKUP(N806,List!CK:CL,2,0),VLOOKUP(AA806,List!CK:CL,2,0),$AB$2))</f>
        <v/>
      </c>
      <c r="AC806" s="16"/>
      <c r="AD806" s="16"/>
      <c r="AE806" s="17"/>
      <c r="AF806" s="9" t="str">
        <f t="shared" si="161"/>
        <v/>
      </c>
      <c r="AG806" s="16"/>
      <c r="AH806" s="9" t="str">
        <f t="shared" si="162"/>
        <v/>
      </c>
      <c r="AI806" s="9" t="str">
        <f t="shared" si="163"/>
        <v/>
      </c>
      <c r="AJ806" s="7" t="str">
        <f>IF(E806="","",VLOOKUP(E806,Cover!AF:AG,2,0))</f>
        <v/>
      </c>
      <c r="AK806" s="32" t="str">
        <f t="shared" si="170"/>
        <v/>
      </c>
      <c r="AL806" s="178" t="str">
        <f t="shared" si="171"/>
        <v/>
      </c>
      <c r="AM806" s="178" t="str">
        <f t="shared" si="165"/>
        <v/>
      </c>
      <c r="AN806" s="178" t="str">
        <f t="shared" si="166"/>
        <v/>
      </c>
    </row>
    <row r="807" spans="1:40">
      <c r="A807" s="1" t="str">
        <f t="shared" si="164"/>
        <v/>
      </c>
      <c r="B807" s="63" t="str">
        <f>IF(E807="","",IF(E807=Trend!$D$5,COUNT($B$3:B806)+1))</f>
        <v/>
      </c>
      <c r="C807" s="63" t="str">
        <f>IF(E807="","",IF(AN807=Deviation!$E$2,COUNT($C$3:C806)+1))</f>
        <v/>
      </c>
      <c r="D807" s="7" t="str">
        <f>IF(E807&lt;&gt;"",SUBTOTAL(3,$E$4:E807),"")</f>
        <v/>
      </c>
      <c r="E807" s="16"/>
      <c r="F807" s="16"/>
      <c r="G807" s="16"/>
      <c r="H807" s="16"/>
      <c r="I807" s="16"/>
      <c r="J807" s="17"/>
      <c r="K807" s="20"/>
      <c r="L807" s="17"/>
      <c r="M807" s="16"/>
      <c r="N807" s="16"/>
      <c r="O807" s="7" t="str">
        <f t="shared" si="172"/>
        <v/>
      </c>
      <c r="P807" s="17"/>
      <c r="Q807" s="17"/>
      <c r="R807" s="8" t="str">
        <f t="shared" si="167"/>
        <v/>
      </c>
      <c r="S807" s="18">
        <v>0.1</v>
      </c>
      <c r="T807" s="8" t="str">
        <f t="shared" si="168"/>
        <v/>
      </c>
      <c r="U807" s="7" t="str">
        <f t="shared" si="169"/>
        <v/>
      </c>
      <c r="V807" s="19"/>
      <c r="W807" s="16"/>
      <c r="X807" s="16"/>
      <c r="Y807" s="16"/>
      <c r="Z807" s="7" t="str">
        <f t="shared" si="160"/>
        <v/>
      </c>
      <c r="AA807" s="20"/>
      <c r="AB807" s="7" t="str">
        <f>IF(AA807="","",DATEDIF(VLOOKUP(N807,List!CK:CL,2,0),VLOOKUP(AA807,List!CK:CL,2,0),$AB$2))</f>
        <v/>
      </c>
      <c r="AC807" s="16"/>
      <c r="AD807" s="16"/>
      <c r="AE807" s="17"/>
      <c r="AF807" s="9" t="str">
        <f t="shared" si="161"/>
        <v/>
      </c>
      <c r="AG807" s="16"/>
      <c r="AH807" s="9" t="str">
        <f t="shared" si="162"/>
        <v/>
      </c>
      <c r="AI807" s="9" t="str">
        <f t="shared" si="163"/>
        <v/>
      </c>
      <c r="AJ807" s="7" t="str">
        <f>IF(E807="","",VLOOKUP(E807,Cover!AF:AG,2,0))</f>
        <v/>
      </c>
      <c r="AK807" s="32" t="str">
        <f t="shared" si="170"/>
        <v/>
      </c>
      <c r="AL807" s="178" t="str">
        <f t="shared" si="171"/>
        <v/>
      </c>
      <c r="AM807" s="178" t="str">
        <f t="shared" si="165"/>
        <v/>
      </c>
      <c r="AN807" s="178" t="str">
        <f t="shared" si="166"/>
        <v/>
      </c>
    </row>
    <row r="808" spans="1:40">
      <c r="A808" s="1" t="str">
        <f t="shared" si="164"/>
        <v/>
      </c>
      <c r="B808" s="63" t="str">
        <f>IF(E808="","",IF(E808=Trend!$D$5,COUNT($B$3:B807)+1))</f>
        <v/>
      </c>
      <c r="C808" s="63" t="str">
        <f>IF(E808="","",IF(AN808=Deviation!$E$2,COUNT($C$3:C807)+1))</f>
        <v/>
      </c>
      <c r="D808" s="7" t="str">
        <f>IF(E808&lt;&gt;"",SUBTOTAL(3,$E$4:E808),"")</f>
        <v/>
      </c>
      <c r="E808" s="16"/>
      <c r="F808" s="16"/>
      <c r="G808" s="16"/>
      <c r="H808" s="16"/>
      <c r="I808" s="16"/>
      <c r="J808" s="17"/>
      <c r="K808" s="20"/>
      <c r="L808" s="17"/>
      <c r="M808" s="16"/>
      <c r="N808" s="16"/>
      <c r="O808" s="7" t="str">
        <f t="shared" si="172"/>
        <v/>
      </c>
      <c r="P808" s="17"/>
      <c r="Q808" s="17"/>
      <c r="R808" s="8" t="str">
        <f t="shared" si="167"/>
        <v/>
      </c>
      <c r="S808" s="18">
        <v>0.1</v>
      </c>
      <c r="T808" s="8" t="str">
        <f t="shared" si="168"/>
        <v/>
      </c>
      <c r="U808" s="7" t="str">
        <f t="shared" si="169"/>
        <v/>
      </c>
      <c r="V808" s="19"/>
      <c r="W808" s="16"/>
      <c r="X808" s="16"/>
      <c r="Y808" s="16"/>
      <c r="Z808" s="7" t="str">
        <f t="shared" si="160"/>
        <v/>
      </c>
      <c r="AA808" s="20"/>
      <c r="AB808" s="7" t="str">
        <f>IF(AA808="","",DATEDIF(VLOOKUP(N808,List!CK:CL,2,0),VLOOKUP(AA808,List!CK:CL,2,0),$AB$2))</f>
        <v/>
      </c>
      <c r="AC808" s="16"/>
      <c r="AD808" s="16"/>
      <c r="AE808" s="17"/>
      <c r="AF808" s="9" t="str">
        <f t="shared" si="161"/>
        <v/>
      </c>
      <c r="AG808" s="16"/>
      <c r="AH808" s="9" t="str">
        <f t="shared" si="162"/>
        <v/>
      </c>
      <c r="AI808" s="9" t="str">
        <f t="shared" si="163"/>
        <v/>
      </c>
      <c r="AJ808" s="7" t="str">
        <f>IF(E808="","",VLOOKUP(E808,Cover!AF:AG,2,0))</f>
        <v/>
      </c>
      <c r="AK808" s="32" t="str">
        <f t="shared" si="170"/>
        <v/>
      </c>
      <c r="AL808" s="178" t="str">
        <f t="shared" si="171"/>
        <v/>
      </c>
      <c r="AM808" s="178" t="str">
        <f t="shared" si="165"/>
        <v/>
      </c>
      <c r="AN808" s="178" t="str">
        <f t="shared" si="166"/>
        <v/>
      </c>
    </row>
    <row r="809" spans="1:40">
      <c r="A809" s="1" t="str">
        <f t="shared" si="164"/>
        <v/>
      </c>
      <c r="B809" s="63" t="str">
        <f>IF(E809="","",IF(E809=Trend!$D$5,COUNT($B$3:B808)+1))</f>
        <v/>
      </c>
      <c r="C809" s="63" t="str">
        <f>IF(E809="","",IF(AN809=Deviation!$E$2,COUNT($C$3:C808)+1))</f>
        <v/>
      </c>
      <c r="D809" s="7" t="str">
        <f>IF(E809&lt;&gt;"",SUBTOTAL(3,$E$4:E809),"")</f>
        <v/>
      </c>
      <c r="E809" s="16"/>
      <c r="F809" s="16"/>
      <c r="G809" s="16"/>
      <c r="H809" s="16"/>
      <c r="I809" s="16"/>
      <c r="J809" s="17"/>
      <c r="K809" s="20"/>
      <c r="L809" s="17"/>
      <c r="M809" s="16"/>
      <c r="N809" s="16"/>
      <c r="O809" s="7" t="str">
        <f t="shared" si="172"/>
        <v/>
      </c>
      <c r="P809" s="17"/>
      <c r="Q809" s="17"/>
      <c r="R809" s="8" t="str">
        <f t="shared" si="167"/>
        <v/>
      </c>
      <c r="S809" s="18">
        <v>0.1</v>
      </c>
      <c r="T809" s="8" t="str">
        <f t="shared" si="168"/>
        <v/>
      </c>
      <c r="U809" s="7" t="str">
        <f t="shared" si="169"/>
        <v/>
      </c>
      <c r="V809" s="19"/>
      <c r="W809" s="16"/>
      <c r="X809" s="16"/>
      <c r="Y809" s="16"/>
      <c r="Z809" s="7" t="str">
        <f t="shared" si="160"/>
        <v/>
      </c>
      <c r="AA809" s="20"/>
      <c r="AB809" s="7" t="str">
        <f>IF(AA809="","",DATEDIF(VLOOKUP(N809,List!CK:CL,2,0),VLOOKUP(AA809,List!CK:CL,2,0),$AB$2))</f>
        <v/>
      </c>
      <c r="AC809" s="16"/>
      <c r="AD809" s="16"/>
      <c r="AE809" s="17"/>
      <c r="AF809" s="9" t="str">
        <f t="shared" si="161"/>
        <v/>
      </c>
      <c r="AG809" s="16"/>
      <c r="AH809" s="9" t="str">
        <f t="shared" si="162"/>
        <v/>
      </c>
      <c r="AI809" s="9" t="str">
        <f t="shared" si="163"/>
        <v/>
      </c>
      <c r="AJ809" s="7" t="str">
        <f>IF(E809="","",VLOOKUP(E809,Cover!AF:AG,2,0))</f>
        <v/>
      </c>
      <c r="AK809" s="32" t="str">
        <f t="shared" si="170"/>
        <v/>
      </c>
      <c r="AL809" s="178" t="str">
        <f t="shared" si="171"/>
        <v/>
      </c>
      <c r="AM809" s="178" t="str">
        <f t="shared" si="165"/>
        <v/>
      </c>
      <c r="AN809" s="178" t="str">
        <f t="shared" si="166"/>
        <v/>
      </c>
    </row>
    <row r="810" spans="1:40">
      <c r="A810" s="1" t="str">
        <f t="shared" si="164"/>
        <v/>
      </c>
      <c r="B810" s="63" t="str">
        <f>IF(E810="","",IF(E810=Trend!$D$5,COUNT($B$3:B809)+1))</f>
        <v/>
      </c>
      <c r="C810" s="63" t="str">
        <f>IF(E810="","",IF(AN810=Deviation!$E$2,COUNT($C$3:C809)+1))</f>
        <v/>
      </c>
      <c r="D810" s="7" t="str">
        <f>IF(E810&lt;&gt;"",SUBTOTAL(3,$E$4:E810),"")</f>
        <v/>
      </c>
      <c r="E810" s="16"/>
      <c r="F810" s="16"/>
      <c r="G810" s="16"/>
      <c r="H810" s="16"/>
      <c r="I810" s="16"/>
      <c r="J810" s="17"/>
      <c r="K810" s="20"/>
      <c r="L810" s="17"/>
      <c r="M810" s="16"/>
      <c r="N810" s="16"/>
      <c r="O810" s="7" t="str">
        <f t="shared" si="172"/>
        <v/>
      </c>
      <c r="P810" s="17"/>
      <c r="Q810" s="17"/>
      <c r="R810" s="8" t="str">
        <f t="shared" si="167"/>
        <v/>
      </c>
      <c r="S810" s="18">
        <v>0.1</v>
      </c>
      <c r="T810" s="8" t="str">
        <f t="shared" si="168"/>
        <v/>
      </c>
      <c r="U810" s="7" t="str">
        <f t="shared" si="169"/>
        <v/>
      </c>
      <c r="V810" s="19"/>
      <c r="W810" s="16"/>
      <c r="X810" s="16"/>
      <c r="Y810" s="16"/>
      <c r="Z810" s="7" t="str">
        <f t="shared" si="160"/>
        <v/>
      </c>
      <c r="AA810" s="20"/>
      <c r="AB810" s="7" t="str">
        <f>IF(AA810="","",DATEDIF(VLOOKUP(N810,List!CK:CL,2,0),VLOOKUP(AA810,List!CK:CL,2,0),$AB$2))</f>
        <v/>
      </c>
      <c r="AC810" s="16"/>
      <c r="AD810" s="16"/>
      <c r="AE810" s="17"/>
      <c r="AF810" s="9" t="str">
        <f t="shared" si="161"/>
        <v/>
      </c>
      <c r="AG810" s="16"/>
      <c r="AH810" s="9" t="str">
        <f t="shared" si="162"/>
        <v/>
      </c>
      <c r="AI810" s="9" t="str">
        <f t="shared" si="163"/>
        <v/>
      </c>
      <c r="AJ810" s="7" t="str">
        <f>IF(E810="","",VLOOKUP(E810,Cover!AF:AG,2,0))</f>
        <v/>
      </c>
      <c r="AK810" s="32" t="str">
        <f t="shared" si="170"/>
        <v/>
      </c>
      <c r="AL810" s="178" t="str">
        <f t="shared" si="171"/>
        <v/>
      </c>
      <c r="AM810" s="178" t="str">
        <f t="shared" si="165"/>
        <v/>
      </c>
      <c r="AN810" s="178" t="str">
        <f t="shared" si="166"/>
        <v/>
      </c>
    </row>
    <row r="811" spans="1:40">
      <c r="A811" s="1" t="str">
        <f t="shared" si="164"/>
        <v/>
      </c>
      <c r="B811" s="63" t="str">
        <f>IF(E811="","",IF(E811=Trend!$D$5,COUNT($B$3:B810)+1))</f>
        <v/>
      </c>
      <c r="C811" s="63" t="str">
        <f>IF(E811="","",IF(AN811=Deviation!$E$2,COUNT($C$3:C810)+1))</f>
        <v/>
      </c>
      <c r="D811" s="7" t="str">
        <f>IF(E811&lt;&gt;"",SUBTOTAL(3,$E$4:E811),"")</f>
        <v/>
      </c>
      <c r="E811" s="16"/>
      <c r="F811" s="16"/>
      <c r="G811" s="16"/>
      <c r="H811" s="16"/>
      <c r="I811" s="16"/>
      <c r="J811" s="17"/>
      <c r="K811" s="20"/>
      <c r="L811" s="17"/>
      <c r="M811" s="16"/>
      <c r="N811" s="16"/>
      <c r="O811" s="7" t="str">
        <f t="shared" si="172"/>
        <v/>
      </c>
      <c r="P811" s="17"/>
      <c r="Q811" s="17"/>
      <c r="R811" s="8" t="str">
        <f t="shared" si="167"/>
        <v/>
      </c>
      <c r="S811" s="18">
        <v>0.1</v>
      </c>
      <c r="T811" s="8" t="str">
        <f t="shared" si="168"/>
        <v/>
      </c>
      <c r="U811" s="7" t="str">
        <f t="shared" si="169"/>
        <v/>
      </c>
      <c r="V811" s="19"/>
      <c r="W811" s="16"/>
      <c r="X811" s="16"/>
      <c r="Y811" s="16"/>
      <c r="Z811" s="7" t="str">
        <f t="shared" si="160"/>
        <v/>
      </c>
      <c r="AA811" s="20"/>
      <c r="AB811" s="7" t="str">
        <f>IF(AA811="","",DATEDIF(VLOOKUP(N811,List!CK:CL,2,0),VLOOKUP(AA811,List!CK:CL,2,0),$AB$2))</f>
        <v/>
      </c>
      <c r="AC811" s="16"/>
      <c r="AD811" s="16"/>
      <c r="AE811" s="17"/>
      <c r="AF811" s="9" t="str">
        <f t="shared" si="161"/>
        <v/>
      </c>
      <c r="AG811" s="16"/>
      <c r="AH811" s="9" t="str">
        <f t="shared" si="162"/>
        <v/>
      </c>
      <c r="AI811" s="9" t="str">
        <f t="shared" si="163"/>
        <v/>
      </c>
      <c r="AJ811" s="7" t="str">
        <f>IF(E811="","",VLOOKUP(E811,Cover!AF:AG,2,0))</f>
        <v/>
      </c>
      <c r="AK811" s="32" t="str">
        <f t="shared" si="170"/>
        <v/>
      </c>
      <c r="AL811" s="178" t="str">
        <f t="shared" si="171"/>
        <v/>
      </c>
      <c r="AM811" s="178" t="str">
        <f t="shared" si="165"/>
        <v/>
      </c>
      <c r="AN811" s="178" t="str">
        <f t="shared" si="166"/>
        <v/>
      </c>
    </row>
    <row r="812" spans="1:40">
      <c r="A812" s="1" t="str">
        <f t="shared" si="164"/>
        <v/>
      </c>
      <c r="B812" s="63" t="str">
        <f>IF(E812="","",IF(E812=Trend!$D$5,COUNT($B$3:B811)+1))</f>
        <v/>
      </c>
      <c r="C812" s="63" t="str">
        <f>IF(E812="","",IF(AN812=Deviation!$E$2,COUNT($C$3:C811)+1))</f>
        <v/>
      </c>
      <c r="D812" s="7" t="str">
        <f>IF(E812&lt;&gt;"",SUBTOTAL(3,$E$4:E812),"")</f>
        <v/>
      </c>
      <c r="E812" s="16"/>
      <c r="F812" s="16"/>
      <c r="G812" s="16"/>
      <c r="H812" s="16"/>
      <c r="I812" s="16"/>
      <c r="J812" s="17"/>
      <c r="K812" s="20"/>
      <c r="L812" s="17"/>
      <c r="M812" s="16"/>
      <c r="N812" s="16"/>
      <c r="O812" s="7" t="str">
        <f t="shared" si="172"/>
        <v/>
      </c>
      <c r="P812" s="17"/>
      <c r="Q812" s="17"/>
      <c r="R812" s="8" t="str">
        <f t="shared" si="167"/>
        <v/>
      </c>
      <c r="S812" s="18">
        <v>0.1</v>
      </c>
      <c r="T812" s="8" t="str">
        <f t="shared" si="168"/>
        <v/>
      </c>
      <c r="U812" s="7" t="str">
        <f t="shared" si="169"/>
        <v/>
      </c>
      <c r="V812" s="19"/>
      <c r="W812" s="16"/>
      <c r="X812" s="16"/>
      <c r="Y812" s="16"/>
      <c r="Z812" s="7" t="str">
        <f t="shared" si="160"/>
        <v/>
      </c>
      <c r="AA812" s="20"/>
      <c r="AB812" s="7" t="str">
        <f>IF(AA812="","",DATEDIF(VLOOKUP(N812,List!CK:CL,2,0),VLOOKUP(AA812,List!CK:CL,2,0),$AB$2))</f>
        <v/>
      </c>
      <c r="AC812" s="16"/>
      <c r="AD812" s="16"/>
      <c r="AE812" s="17"/>
      <c r="AF812" s="9" t="str">
        <f t="shared" si="161"/>
        <v/>
      </c>
      <c r="AG812" s="16"/>
      <c r="AH812" s="9" t="str">
        <f t="shared" si="162"/>
        <v/>
      </c>
      <c r="AI812" s="9" t="str">
        <f t="shared" si="163"/>
        <v/>
      </c>
      <c r="AJ812" s="7" t="str">
        <f>IF(E812="","",VLOOKUP(E812,Cover!AF:AG,2,0))</f>
        <v/>
      </c>
      <c r="AK812" s="32" t="str">
        <f t="shared" si="170"/>
        <v/>
      </c>
      <c r="AL812" s="178" t="str">
        <f t="shared" si="171"/>
        <v/>
      </c>
      <c r="AM812" s="178" t="str">
        <f t="shared" si="165"/>
        <v/>
      </c>
      <c r="AN812" s="178" t="str">
        <f t="shared" si="166"/>
        <v/>
      </c>
    </row>
    <row r="813" spans="1:40">
      <c r="A813" s="1" t="str">
        <f t="shared" si="164"/>
        <v/>
      </c>
      <c r="B813" s="63" t="str">
        <f>IF(E813="","",IF(E813=Trend!$D$5,COUNT($B$3:B812)+1))</f>
        <v/>
      </c>
      <c r="C813" s="63" t="str">
        <f>IF(E813="","",IF(AN813=Deviation!$E$2,COUNT($C$3:C812)+1))</f>
        <v/>
      </c>
      <c r="D813" s="7" t="str">
        <f>IF(E813&lt;&gt;"",SUBTOTAL(3,$E$4:E813),"")</f>
        <v/>
      </c>
      <c r="E813" s="16"/>
      <c r="F813" s="16"/>
      <c r="G813" s="16"/>
      <c r="H813" s="16"/>
      <c r="I813" s="16"/>
      <c r="J813" s="17"/>
      <c r="K813" s="20"/>
      <c r="L813" s="17"/>
      <c r="M813" s="16"/>
      <c r="N813" s="16"/>
      <c r="O813" s="7" t="str">
        <f t="shared" si="172"/>
        <v/>
      </c>
      <c r="P813" s="17"/>
      <c r="Q813" s="17"/>
      <c r="R813" s="8" t="str">
        <f t="shared" si="167"/>
        <v/>
      </c>
      <c r="S813" s="18">
        <v>0.1</v>
      </c>
      <c r="T813" s="8" t="str">
        <f t="shared" si="168"/>
        <v/>
      </c>
      <c r="U813" s="7" t="str">
        <f t="shared" si="169"/>
        <v/>
      </c>
      <c r="V813" s="19"/>
      <c r="W813" s="16"/>
      <c r="X813" s="16"/>
      <c r="Y813" s="16"/>
      <c r="Z813" s="7" t="str">
        <f t="shared" si="160"/>
        <v/>
      </c>
      <c r="AA813" s="20"/>
      <c r="AB813" s="7" t="str">
        <f>IF(AA813="","",DATEDIF(VLOOKUP(N813,List!CK:CL,2,0),VLOOKUP(AA813,List!CK:CL,2,0),$AB$2))</f>
        <v/>
      </c>
      <c r="AC813" s="16"/>
      <c r="AD813" s="16"/>
      <c r="AE813" s="17"/>
      <c r="AF813" s="9" t="str">
        <f t="shared" si="161"/>
        <v/>
      </c>
      <c r="AG813" s="16"/>
      <c r="AH813" s="9" t="str">
        <f t="shared" si="162"/>
        <v/>
      </c>
      <c r="AI813" s="9" t="str">
        <f t="shared" si="163"/>
        <v/>
      </c>
      <c r="AJ813" s="7" t="str">
        <f>IF(E813="","",VLOOKUP(E813,Cover!AF:AG,2,0))</f>
        <v/>
      </c>
      <c r="AK813" s="32" t="str">
        <f t="shared" si="170"/>
        <v/>
      </c>
      <c r="AL813" s="178" t="str">
        <f t="shared" si="171"/>
        <v/>
      </c>
      <c r="AM813" s="178" t="str">
        <f t="shared" si="165"/>
        <v/>
      </c>
      <c r="AN813" s="178" t="str">
        <f t="shared" si="166"/>
        <v/>
      </c>
    </row>
    <row r="814" spans="1:40">
      <c r="A814" s="1" t="str">
        <f t="shared" si="164"/>
        <v/>
      </c>
      <c r="B814" s="63" t="str">
        <f>IF(E814="","",IF(E814=Trend!$D$5,COUNT($B$3:B813)+1))</f>
        <v/>
      </c>
      <c r="C814" s="63" t="str">
        <f>IF(E814="","",IF(AN814=Deviation!$E$2,COUNT($C$3:C813)+1))</f>
        <v/>
      </c>
      <c r="D814" s="7" t="str">
        <f>IF(E814&lt;&gt;"",SUBTOTAL(3,$E$4:E814),"")</f>
        <v/>
      </c>
      <c r="E814" s="16"/>
      <c r="F814" s="16"/>
      <c r="G814" s="16"/>
      <c r="H814" s="16"/>
      <c r="I814" s="16"/>
      <c r="J814" s="17"/>
      <c r="K814" s="20"/>
      <c r="L814" s="17"/>
      <c r="M814" s="16"/>
      <c r="N814" s="16"/>
      <c r="O814" s="7" t="str">
        <f t="shared" si="172"/>
        <v/>
      </c>
      <c r="P814" s="17"/>
      <c r="Q814" s="17"/>
      <c r="R814" s="8" t="str">
        <f t="shared" si="167"/>
        <v/>
      </c>
      <c r="S814" s="18">
        <v>0.1</v>
      </c>
      <c r="T814" s="8" t="str">
        <f t="shared" si="168"/>
        <v/>
      </c>
      <c r="U814" s="7" t="str">
        <f t="shared" si="169"/>
        <v/>
      </c>
      <c r="V814" s="19"/>
      <c r="W814" s="16"/>
      <c r="X814" s="16"/>
      <c r="Y814" s="16"/>
      <c r="Z814" s="7" t="str">
        <f t="shared" si="160"/>
        <v/>
      </c>
      <c r="AA814" s="20"/>
      <c r="AB814" s="7" t="str">
        <f>IF(AA814="","",DATEDIF(VLOOKUP(N814,List!CK:CL,2,0),VLOOKUP(AA814,List!CK:CL,2,0),$AB$2))</f>
        <v/>
      </c>
      <c r="AC814" s="16"/>
      <c r="AD814" s="16"/>
      <c r="AE814" s="17"/>
      <c r="AF814" s="9" t="str">
        <f t="shared" si="161"/>
        <v/>
      </c>
      <c r="AG814" s="16"/>
      <c r="AH814" s="9" t="str">
        <f t="shared" si="162"/>
        <v/>
      </c>
      <c r="AI814" s="9" t="str">
        <f t="shared" si="163"/>
        <v/>
      </c>
      <c r="AJ814" s="7" t="str">
        <f>IF(E814="","",VLOOKUP(E814,Cover!AF:AG,2,0))</f>
        <v/>
      </c>
      <c r="AK814" s="32" t="str">
        <f t="shared" si="170"/>
        <v/>
      </c>
      <c r="AL814" s="178" t="str">
        <f t="shared" si="171"/>
        <v/>
      </c>
      <c r="AM814" s="178" t="str">
        <f t="shared" si="165"/>
        <v/>
      </c>
      <c r="AN814" s="178" t="str">
        <f t="shared" si="166"/>
        <v/>
      </c>
    </row>
    <row r="815" spans="1:40">
      <c r="A815" s="1" t="str">
        <f t="shared" si="164"/>
        <v/>
      </c>
      <c r="B815" s="63" t="str">
        <f>IF(E815="","",IF(E815=Trend!$D$5,COUNT($B$3:B814)+1))</f>
        <v/>
      </c>
      <c r="C815" s="63" t="str">
        <f>IF(E815="","",IF(AN815=Deviation!$E$2,COUNT($C$3:C814)+1))</f>
        <v/>
      </c>
      <c r="D815" s="7" t="str">
        <f>IF(E815&lt;&gt;"",SUBTOTAL(3,$E$4:E815),"")</f>
        <v/>
      </c>
      <c r="E815" s="16"/>
      <c r="F815" s="16"/>
      <c r="G815" s="16"/>
      <c r="H815" s="16"/>
      <c r="I815" s="16"/>
      <c r="J815" s="17"/>
      <c r="K815" s="20"/>
      <c r="L815" s="17"/>
      <c r="M815" s="16"/>
      <c r="N815" s="16"/>
      <c r="O815" s="7" t="str">
        <f t="shared" si="172"/>
        <v/>
      </c>
      <c r="P815" s="17"/>
      <c r="Q815" s="17"/>
      <c r="R815" s="8" t="str">
        <f t="shared" si="167"/>
        <v/>
      </c>
      <c r="S815" s="18">
        <v>0.1</v>
      </c>
      <c r="T815" s="8" t="str">
        <f t="shared" si="168"/>
        <v/>
      </c>
      <c r="U815" s="7" t="str">
        <f t="shared" si="169"/>
        <v/>
      </c>
      <c r="V815" s="19"/>
      <c r="W815" s="16"/>
      <c r="X815" s="16"/>
      <c r="Y815" s="16"/>
      <c r="Z815" s="7" t="str">
        <f t="shared" si="160"/>
        <v/>
      </c>
      <c r="AA815" s="20"/>
      <c r="AB815" s="7" t="str">
        <f>IF(AA815="","",DATEDIF(VLOOKUP(N815,List!CK:CL,2,0),VLOOKUP(AA815,List!CK:CL,2,0),$AB$2))</f>
        <v/>
      </c>
      <c r="AC815" s="16"/>
      <c r="AD815" s="16"/>
      <c r="AE815" s="17"/>
      <c r="AF815" s="9" t="str">
        <f t="shared" si="161"/>
        <v/>
      </c>
      <c r="AG815" s="16"/>
      <c r="AH815" s="9" t="str">
        <f t="shared" si="162"/>
        <v/>
      </c>
      <c r="AI815" s="9" t="str">
        <f t="shared" si="163"/>
        <v/>
      </c>
      <c r="AJ815" s="7" t="str">
        <f>IF(E815="","",VLOOKUP(E815,Cover!AF:AG,2,0))</f>
        <v/>
      </c>
      <c r="AK815" s="32" t="str">
        <f t="shared" si="170"/>
        <v/>
      </c>
      <c r="AL815" s="178" t="str">
        <f t="shared" si="171"/>
        <v/>
      </c>
      <c r="AM815" s="178" t="str">
        <f t="shared" si="165"/>
        <v/>
      </c>
      <c r="AN815" s="178" t="str">
        <f t="shared" si="166"/>
        <v/>
      </c>
    </row>
    <row r="816" spans="1:40">
      <c r="A816" s="1" t="str">
        <f t="shared" si="164"/>
        <v/>
      </c>
      <c r="B816" s="63" t="str">
        <f>IF(E816="","",IF(E816=Trend!$D$5,COUNT($B$3:B815)+1))</f>
        <v/>
      </c>
      <c r="C816" s="63" t="str">
        <f>IF(E816="","",IF(AN816=Deviation!$E$2,COUNT($C$3:C815)+1))</f>
        <v/>
      </c>
      <c r="D816" s="7" t="str">
        <f>IF(E816&lt;&gt;"",SUBTOTAL(3,$E$4:E816),"")</f>
        <v/>
      </c>
      <c r="E816" s="16"/>
      <c r="F816" s="16"/>
      <c r="G816" s="16"/>
      <c r="H816" s="16"/>
      <c r="I816" s="16"/>
      <c r="J816" s="17"/>
      <c r="K816" s="20"/>
      <c r="L816" s="17"/>
      <c r="M816" s="16"/>
      <c r="N816" s="16"/>
      <c r="O816" s="7" t="str">
        <f t="shared" si="172"/>
        <v/>
      </c>
      <c r="P816" s="17"/>
      <c r="Q816" s="17"/>
      <c r="R816" s="8" t="str">
        <f t="shared" si="167"/>
        <v/>
      </c>
      <c r="S816" s="18">
        <v>0.1</v>
      </c>
      <c r="T816" s="8" t="str">
        <f t="shared" si="168"/>
        <v/>
      </c>
      <c r="U816" s="7" t="str">
        <f t="shared" si="169"/>
        <v/>
      </c>
      <c r="V816" s="19"/>
      <c r="W816" s="16"/>
      <c r="X816" s="16"/>
      <c r="Y816" s="16"/>
      <c r="Z816" s="7" t="str">
        <f t="shared" si="160"/>
        <v/>
      </c>
      <c r="AA816" s="20"/>
      <c r="AB816" s="7" t="str">
        <f>IF(AA816="","",DATEDIF(VLOOKUP(N816,List!CK:CL,2,0),VLOOKUP(AA816,List!CK:CL,2,0),$AB$2))</f>
        <v/>
      </c>
      <c r="AC816" s="16"/>
      <c r="AD816" s="16"/>
      <c r="AE816" s="17"/>
      <c r="AF816" s="9" t="str">
        <f t="shared" si="161"/>
        <v/>
      </c>
      <c r="AG816" s="16"/>
      <c r="AH816" s="9" t="str">
        <f t="shared" si="162"/>
        <v/>
      </c>
      <c r="AI816" s="9" t="str">
        <f t="shared" si="163"/>
        <v/>
      </c>
      <c r="AJ816" s="7" t="str">
        <f>IF(E816="","",VLOOKUP(E816,Cover!AF:AG,2,0))</f>
        <v/>
      </c>
      <c r="AK816" s="32" t="str">
        <f t="shared" si="170"/>
        <v/>
      </c>
      <c r="AL816" s="178" t="str">
        <f t="shared" si="171"/>
        <v/>
      </c>
      <c r="AM816" s="178" t="str">
        <f t="shared" si="165"/>
        <v/>
      </c>
      <c r="AN816" s="178" t="str">
        <f t="shared" si="166"/>
        <v/>
      </c>
    </row>
    <row r="817" spans="1:40">
      <c r="A817" s="1" t="str">
        <f t="shared" si="164"/>
        <v/>
      </c>
      <c r="B817" s="63" t="str">
        <f>IF(E817="","",IF(E817=Trend!$D$5,COUNT($B$3:B816)+1))</f>
        <v/>
      </c>
      <c r="C817" s="63" t="str">
        <f>IF(E817="","",IF(AN817=Deviation!$E$2,COUNT($C$3:C816)+1))</f>
        <v/>
      </c>
      <c r="D817" s="7" t="str">
        <f>IF(E817&lt;&gt;"",SUBTOTAL(3,$E$4:E817),"")</f>
        <v/>
      </c>
      <c r="E817" s="16"/>
      <c r="F817" s="16"/>
      <c r="G817" s="16"/>
      <c r="H817" s="16"/>
      <c r="I817" s="16"/>
      <c r="J817" s="17"/>
      <c r="K817" s="20"/>
      <c r="L817" s="17"/>
      <c r="M817" s="16"/>
      <c r="N817" s="16"/>
      <c r="O817" s="7" t="str">
        <f t="shared" si="172"/>
        <v/>
      </c>
      <c r="P817" s="17"/>
      <c r="Q817" s="17"/>
      <c r="R817" s="8" t="str">
        <f t="shared" si="167"/>
        <v/>
      </c>
      <c r="S817" s="18">
        <v>0.1</v>
      </c>
      <c r="T817" s="8" t="str">
        <f t="shared" si="168"/>
        <v/>
      </c>
      <c r="U817" s="7" t="str">
        <f t="shared" si="169"/>
        <v/>
      </c>
      <c r="V817" s="19"/>
      <c r="W817" s="16"/>
      <c r="X817" s="16"/>
      <c r="Y817" s="16"/>
      <c r="Z817" s="7" t="str">
        <f t="shared" si="160"/>
        <v/>
      </c>
      <c r="AA817" s="20"/>
      <c r="AB817" s="7" t="str">
        <f>IF(AA817="","",DATEDIF(VLOOKUP(N817,List!CK:CL,2,0),VLOOKUP(AA817,List!CK:CL,2,0),$AB$2))</f>
        <v/>
      </c>
      <c r="AC817" s="16"/>
      <c r="AD817" s="16"/>
      <c r="AE817" s="17"/>
      <c r="AF817" s="9" t="str">
        <f t="shared" si="161"/>
        <v/>
      </c>
      <c r="AG817" s="16"/>
      <c r="AH817" s="9" t="str">
        <f t="shared" si="162"/>
        <v/>
      </c>
      <c r="AI817" s="9" t="str">
        <f t="shared" si="163"/>
        <v/>
      </c>
      <c r="AJ817" s="7" t="str">
        <f>IF(E817="","",VLOOKUP(E817,Cover!AF:AG,2,0))</f>
        <v/>
      </c>
      <c r="AK817" s="32" t="str">
        <f t="shared" si="170"/>
        <v/>
      </c>
      <c r="AL817" s="178" t="str">
        <f t="shared" si="171"/>
        <v/>
      </c>
      <c r="AM817" s="178" t="str">
        <f t="shared" si="165"/>
        <v/>
      </c>
      <c r="AN817" s="178" t="str">
        <f t="shared" si="166"/>
        <v/>
      </c>
    </row>
    <row r="818" spans="1:40">
      <c r="A818" s="1" t="str">
        <f t="shared" si="164"/>
        <v/>
      </c>
      <c r="B818" s="63" t="str">
        <f>IF(E818="","",IF(E818=Trend!$D$5,COUNT($B$3:B817)+1))</f>
        <v/>
      </c>
      <c r="C818" s="63" t="str">
        <f>IF(E818="","",IF(AN818=Deviation!$E$2,COUNT($C$3:C817)+1))</f>
        <v/>
      </c>
      <c r="D818" s="7" t="str">
        <f>IF(E818&lt;&gt;"",SUBTOTAL(3,$E$4:E818),"")</f>
        <v/>
      </c>
      <c r="E818" s="16"/>
      <c r="F818" s="16"/>
      <c r="G818" s="16"/>
      <c r="H818" s="16"/>
      <c r="I818" s="16"/>
      <c r="J818" s="17"/>
      <c r="K818" s="20"/>
      <c r="L818" s="17"/>
      <c r="M818" s="16"/>
      <c r="N818" s="16"/>
      <c r="O818" s="7" t="str">
        <f t="shared" si="172"/>
        <v/>
      </c>
      <c r="P818" s="17"/>
      <c r="Q818" s="17"/>
      <c r="R818" s="8" t="str">
        <f t="shared" si="167"/>
        <v/>
      </c>
      <c r="S818" s="18">
        <v>0.1</v>
      </c>
      <c r="T818" s="8" t="str">
        <f t="shared" si="168"/>
        <v/>
      </c>
      <c r="U818" s="7" t="str">
        <f t="shared" si="169"/>
        <v/>
      </c>
      <c r="V818" s="19"/>
      <c r="W818" s="16"/>
      <c r="X818" s="16"/>
      <c r="Y818" s="16"/>
      <c r="Z818" s="7" t="str">
        <f t="shared" si="160"/>
        <v/>
      </c>
      <c r="AA818" s="20"/>
      <c r="AB818" s="7" t="str">
        <f>IF(AA818="","",DATEDIF(VLOOKUP(N818,List!CK:CL,2,0),VLOOKUP(AA818,List!CK:CL,2,0),$AB$2))</f>
        <v/>
      </c>
      <c r="AC818" s="16"/>
      <c r="AD818" s="16"/>
      <c r="AE818" s="17"/>
      <c r="AF818" s="9" t="str">
        <f t="shared" si="161"/>
        <v/>
      </c>
      <c r="AG818" s="16"/>
      <c r="AH818" s="9" t="str">
        <f t="shared" si="162"/>
        <v/>
      </c>
      <c r="AI818" s="9" t="str">
        <f t="shared" si="163"/>
        <v/>
      </c>
      <c r="AJ818" s="7" t="str">
        <f>IF(E818="","",VLOOKUP(E818,Cover!AF:AG,2,0))</f>
        <v/>
      </c>
      <c r="AK818" s="32" t="str">
        <f t="shared" si="170"/>
        <v/>
      </c>
      <c r="AL818" s="178" t="str">
        <f t="shared" si="171"/>
        <v/>
      </c>
      <c r="AM818" s="178" t="str">
        <f t="shared" si="165"/>
        <v/>
      </c>
      <c r="AN818" s="178" t="str">
        <f t="shared" si="166"/>
        <v/>
      </c>
    </row>
    <row r="819" spans="1:40">
      <c r="A819" s="1" t="str">
        <f t="shared" si="164"/>
        <v/>
      </c>
      <c r="B819" s="63" t="str">
        <f>IF(E819="","",IF(E819=Trend!$D$5,COUNT($B$3:B818)+1))</f>
        <v/>
      </c>
      <c r="C819" s="63" t="str">
        <f>IF(E819="","",IF(AN819=Deviation!$E$2,COUNT($C$3:C818)+1))</f>
        <v/>
      </c>
      <c r="D819" s="7" t="str">
        <f>IF(E819&lt;&gt;"",SUBTOTAL(3,$E$4:E819),"")</f>
        <v/>
      </c>
      <c r="E819" s="16"/>
      <c r="F819" s="16"/>
      <c r="G819" s="16"/>
      <c r="H819" s="16"/>
      <c r="I819" s="16"/>
      <c r="J819" s="17"/>
      <c r="K819" s="20"/>
      <c r="L819" s="17"/>
      <c r="M819" s="16"/>
      <c r="N819" s="16"/>
      <c r="O819" s="7" t="str">
        <f t="shared" si="172"/>
        <v/>
      </c>
      <c r="P819" s="17"/>
      <c r="Q819" s="17"/>
      <c r="R819" s="8" t="str">
        <f t="shared" si="167"/>
        <v/>
      </c>
      <c r="S819" s="18">
        <v>0.1</v>
      </c>
      <c r="T819" s="8" t="str">
        <f t="shared" si="168"/>
        <v/>
      </c>
      <c r="U819" s="7" t="str">
        <f t="shared" si="169"/>
        <v/>
      </c>
      <c r="V819" s="19"/>
      <c r="W819" s="16"/>
      <c r="X819" s="16"/>
      <c r="Y819" s="16"/>
      <c r="Z819" s="7" t="str">
        <f t="shared" si="160"/>
        <v/>
      </c>
      <c r="AA819" s="20"/>
      <c r="AB819" s="7" t="str">
        <f>IF(AA819="","",DATEDIF(VLOOKUP(N819,List!CK:CL,2,0),VLOOKUP(AA819,List!CK:CL,2,0),$AB$2))</f>
        <v/>
      </c>
      <c r="AC819" s="16"/>
      <c r="AD819" s="16"/>
      <c r="AE819" s="17"/>
      <c r="AF819" s="9" t="str">
        <f t="shared" si="161"/>
        <v/>
      </c>
      <c r="AG819" s="16"/>
      <c r="AH819" s="9" t="str">
        <f t="shared" si="162"/>
        <v/>
      </c>
      <c r="AI819" s="9" t="str">
        <f t="shared" si="163"/>
        <v/>
      </c>
      <c r="AJ819" s="7" t="str">
        <f>IF(E819="","",VLOOKUP(E819,Cover!AF:AG,2,0))</f>
        <v/>
      </c>
      <c r="AK819" s="32" t="str">
        <f t="shared" si="170"/>
        <v/>
      </c>
      <c r="AL819" s="178" t="str">
        <f t="shared" si="171"/>
        <v/>
      </c>
      <c r="AM819" s="178" t="str">
        <f t="shared" si="165"/>
        <v/>
      </c>
      <c r="AN819" s="178" t="str">
        <f t="shared" si="166"/>
        <v/>
      </c>
    </row>
    <row r="820" spans="1:40">
      <c r="A820" s="1" t="str">
        <f t="shared" si="164"/>
        <v/>
      </c>
      <c r="B820" s="63" t="str">
        <f>IF(E820="","",IF(E820=Trend!$D$5,COUNT($B$3:B819)+1))</f>
        <v/>
      </c>
      <c r="C820" s="63" t="str">
        <f>IF(E820="","",IF(AN820=Deviation!$E$2,COUNT($C$3:C819)+1))</f>
        <v/>
      </c>
      <c r="D820" s="7" t="str">
        <f>IF(E820&lt;&gt;"",SUBTOTAL(3,$E$4:E820),"")</f>
        <v/>
      </c>
      <c r="E820" s="16"/>
      <c r="F820" s="16"/>
      <c r="G820" s="16"/>
      <c r="H820" s="16"/>
      <c r="I820" s="16"/>
      <c r="J820" s="17"/>
      <c r="K820" s="20"/>
      <c r="L820" s="17"/>
      <c r="M820" s="16"/>
      <c r="N820" s="16"/>
      <c r="O820" s="7" t="str">
        <f t="shared" si="172"/>
        <v/>
      </c>
      <c r="P820" s="17"/>
      <c r="Q820" s="17"/>
      <c r="R820" s="8" t="str">
        <f t="shared" si="167"/>
        <v/>
      </c>
      <c r="S820" s="18">
        <v>0.1</v>
      </c>
      <c r="T820" s="8" t="str">
        <f t="shared" si="168"/>
        <v/>
      </c>
      <c r="U820" s="7" t="str">
        <f t="shared" si="169"/>
        <v/>
      </c>
      <c r="V820" s="19"/>
      <c r="W820" s="16"/>
      <c r="X820" s="16"/>
      <c r="Y820" s="16"/>
      <c r="Z820" s="7" t="str">
        <f t="shared" ref="Z820:Z883" si="173">IF(Q820="","","تسویه شد")</f>
        <v/>
      </c>
      <c r="AA820" s="20"/>
      <c r="AB820" s="7" t="str">
        <f>IF(AA820="","",DATEDIF(VLOOKUP(N820,List!CK:CL,2,0),VLOOKUP(AA820,List!CK:CL,2,0),$AB$2))</f>
        <v/>
      </c>
      <c r="AC820" s="16"/>
      <c r="AD820" s="16"/>
      <c r="AE820" s="17"/>
      <c r="AF820" s="9" t="str">
        <f t="shared" ref="AF820:AF883" si="174">IF(AE820="","",IF(AE820&gt;=L820,"100",(AE820/L820)*100))</f>
        <v/>
      </c>
      <c r="AG820" s="16"/>
      <c r="AH820" s="9" t="str">
        <f t="shared" ref="AH820:AH883" si="175">IF(E820="","",IF(AB820&lt;=AJ820,100,(AJ820/AB820)*100))</f>
        <v/>
      </c>
      <c r="AI820" s="9" t="str">
        <f t="shared" ref="AI820:AI883" si="176">IF(E820="","",AVERAGE(AF820:AH820))</f>
        <v/>
      </c>
      <c r="AJ820" s="7" t="str">
        <f>IF(E820="","",VLOOKUP(E820,Cover!AF:AG,2,0))</f>
        <v/>
      </c>
      <c r="AK820" s="32" t="str">
        <f t="shared" si="170"/>
        <v/>
      </c>
      <c r="AL820" s="178" t="str">
        <f t="shared" si="171"/>
        <v/>
      </c>
      <c r="AM820" s="178" t="str">
        <f t="shared" si="165"/>
        <v/>
      </c>
      <c r="AN820" s="178" t="str">
        <f t="shared" si="166"/>
        <v/>
      </c>
    </row>
    <row r="821" spans="1:40">
      <c r="A821" s="1" t="str">
        <f t="shared" si="164"/>
        <v/>
      </c>
      <c r="B821" s="63" t="str">
        <f>IF(E821="","",IF(E821=Trend!$D$5,COUNT($B$3:B820)+1))</f>
        <v/>
      </c>
      <c r="C821" s="63" t="str">
        <f>IF(E821="","",IF(AN821=Deviation!$E$2,COUNT($C$3:C820)+1))</f>
        <v/>
      </c>
      <c r="D821" s="7" t="str">
        <f>IF(E821&lt;&gt;"",SUBTOTAL(3,$E$4:E821),"")</f>
        <v/>
      </c>
      <c r="E821" s="16"/>
      <c r="F821" s="16"/>
      <c r="G821" s="16"/>
      <c r="H821" s="16"/>
      <c r="I821" s="16"/>
      <c r="J821" s="17"/>
      <c r="K821" s="20"/>
      <c r="L821" s="17"/>
      <c r="M821" s="16"/>
      <c r="N821" s="16"/>
      <c r="O821" s="7" t="str">
        <f t="shared" si="172"/>
        <v/>
      </c>
      <c r="P821" s="17"/>
      <c r="Q821" s="17"/>
      <c r="R821" s="8" t="str">
        <f t="shared" si="167"/>
        <v/>
      </c>
      <c r="S821" s="18">
        <v>0.1</v>
      </c>
      <c r="T821" s="8" t="str">
        <f t="shared" si="168"/>
        <v/>
      </c>
      <c r="U821" s="7" t="str">
        <f t="shared" si="169"/>
        <v/>
      </c>
      <c r="V821" s="19"/>
      <c r="W821" s="16"/>
      <c r="X821" s="16"/>
      <c r="Y821" s="16"/>
      <c r="Z821" s="7" t="str">
        <f t="shared" si="173"/>
        <v/>
      </c>
      <c r="AA821" s="20"/>
      <c r="AB821" s="7" t="str">
        <f>IF(AA821="","",DATEDIF(VLOOKUP(N821,List!CK:CL,2,0),VLOOKUP(AA821,List!CK:CL,2,0),$AB$2))</f>
        <v/>
      </c>
      <c r="AC821" s="16"/>
      <c r="AD821" s="16"/>
      <c r="AE821" s="17"/>
      <c r="AF821" s="9" t="str">
        <f t="shared" si="174"/>
        <v/>
      </c>
      <c r="AG821" s="16"/>
      <c r="AH821" s="9" t="str">
        <f t="shared" si="175"/>
        <v/>
      </c>
      <c r="AI821" s="9" t="str">
        <f t="shared" si="176"/>
        <v/>
      </c>
      <c r="AJ821" s="7" t="str">
        <f>IF(E821="","",VLOOKUP(E821,Cover!AF:AG,2,0))</f>
        <v/>
      </c>
      <c r="AK821" s="32" t="str">
        <f t="shared" si="170"/>
        <v/>
      </c>
      <c r="AL821" s="178" t="str">
        <f t="shared" si="171"/>
        <v/>
      </c>
      <c r="AM821" s="178" t="str">
        <f t="shared" si="165"/>
        <v/>
      </c>
      <c r="AN821" s="178" t="str">
        <f t="shared" si="166"/>
        <v/>
      </c>
    </row>
    <row r="822" spans="1:40">
      <c r="A822" s="1" t="str">
        <f t="shared" si="164"/>
        <v/>
      </c>
      <c r="B822" s="63" t="str">
        <f>IF(E822="","",IF(E822=Trend!$D$5,COUNT($B$3:B821)+1))</f>
        <v/>
      </c>
      <c r="C822" s="63" t="str">
        <f>IF(E822="","",IF(AN822=Deviation!$E$2,COUNT($C$3:C821)+1))</f>
        <v/>
      </c>
      <c r="D822" s="7" t="str">
        <f>IF(E822&lt;&gt;"",SUBTOTAL(3,$E$4:E822),"")</f>
        <v/>
      </c>
      <c r="E822" s="16"/>
      <c r="F822" s="16"/>
      <c r="G822" s="16"/>
      <c r="H822" s="16"/>
      <c r="I822" s="16"/>
      <c r="J822" s="17"/>
      <c r="K822" s="20"/>
      <c r="L822" s="17"/>
      <c r="M822" s="16"/>
      <c r="N822" s="16"/>
      <c r="O822" s="7" t="str">
        <f t="shared" si="172"/>
        <v/>
      </c>
      <c r="P822" s="17"/>
      <c r="Q822" s="17"/>
      <c r="R822" s="8" t="str">
        <f t="shared" si="167"/>
        <v/>
      </c>
      <c r="S822" s="18">
        <v>0.1</v>
      </c>
      <c r="T822" s="8" t="str">
        <f t="shared" si="168"/>
        <v/>
      </c>
      <c r="U822" s="7" t="str">
        <f t="shared" si="169"/>
        <v/>
      </c>
      <c r="V822" s="19"/>
      <c r="W822" s="16"/>
      <c r="X822" s="16"/>
      <c r="Y822" s="16"/>
      <c r="Z822" s="7" t="str">
        <f t="shared" si="173"/>
        <v/>
      </c>
      <c r="AA822" s="20"/>
      <c r="AB822" s="7" t="str">
        <f>IF(AA822="","",DATEDIF(VLOOKUP(N822,List!CK:CL,2,0),VLOOKUP(AA822,List!CK:CL,2,0),$AB$2))</f>
        <v/>
      </c>
      <c r="AC822" s="16"/>
      <c r="AD822" s="16"/>
      <c r="AE822" s="17"/>
      <c r="AF822" s="9" t="str">
        <f t="shared" si="174"/>
        <v/>
      </c>
      <c r="AG822" s="16"/>
      <c r="AH822" s="9" t="str">
        <f t="shared" si="175"/>
        <v/>
      </c>
      <c r="AI822" s="9" t="str">
        <f t="shared" si="176"/>
        <v/>
      </c>
      <c r="AJ822" s="7" t="str">
        <f>IF(E822="","",VLOOKUP(E822,Cover!AF:AG,2,0))</f>
        <v/>
      </c>
      <c r="AK822" s="32" t="str">
        <f t="shared" si="170"/>
        <v/>
      </c>
      <c r="AL822" s="178" t="str">
        <f t="shared" si="171"/>
        <v/>
      </c>
      <c r="AM822" s="178" t="str">
        <f t="shared" si="165"/>
        <v/>
      </c>
      <c r="AN822" s="178" t="str">
        <f t="shared" si="166"/>
        <v/>
      </c>
    </row>
    <row r="823" spans="1:40">
      <c r="A823" s="1" t="str">
        <f t="shared" si="164"/>
        <v/>
      </c>
      <c r="B823" s="63" t="str">
        <f>IF(E823="","",IF(E823=Trend!$D$5,COUNT($B$3:B822)+1))</f>
        <v/>
      </c>
      <c r="C823" s="63" t="str">
        <f>IF(E823="","",IF(AN823=Deviation!$E$2,COUNT($C$3:C822)+1))</f>
        <v/>
      </c>
      <c r="D823" s="7" t="str">
        <f>IF(E823&lt;&gt;"",SUBTOTAL(3,$E$4:E823),"")</f>
        <v/>
      </c>
      <c r="E823" s="16"/>
      <c r="F823" s="16"/>
      <c r="G823" s="16"/>
      <c r="H823" s="16"/>
      <c r="I823" s="16"/>
      <c r="J823" s="17"/>
      <c r="K823" s="20"/>
      <c r="L823" s="17"/>
      <c r="M823" s="16"/>
      <c r="N823" s="16"/>
      <c r="O823" s="7" t="str">
        <f t="shared" si="172"/>
        <v/>
      </c>
      <c r="P823" s="17"/>
      <c r="Q823" s="17"/>
      <c r="R823" s="8" t="str">
        <f t="shared" si="167"/>
        <v/>
      </c>
      <c r="S823" s="18">
        <v>0.1</v>
      </c>
      <c r="T823" s="8" t="str">
        <f t="shared" si="168"/>
        <v/>
      </c>
      <c r="U823" s="7" t="str">
        <f t="shared" si="169"/>
        <v/>
      </c>
      <c r="V823" s="19"/>
      <c r="W823" s="16"/>
      <c r="X823" s="16"/>
      <c r="Y823" s="16"/>
      <c r="Z823" s="7" t="str">
        <f t="shared" si="173"/>
        <v/>
      </c>
      <c r="AA823" s="20"/>
      <c r="AB823" s="7" t="str">
        <f>IF(AA823="","",DATEDIF(VLOOKUP(N823,List!CK:CL,2,0),VLOOKUP(AA823,List!CK:CL,2,0),$AB$2))</f>
        <v/>
      </c>
      <c r="AC823" s="16"/>
      <c r="AD823" s="16"/>
      <c r="AE823" s="17"/>
      <c r="AF823" s="9" t="str">
        <f t="shared" si="174"/>
        <v/>
      </c>
      <c r="AG823" s="16"/>
      <c r="AH823" s="9" t="str">
        <f t="shared" si="175"/>
        <v/>
      </c>
      <c r="AI823" s="9" t="str">
        <f t="shared" si="176"/>
        <v/>
      </c>
      <c r="AJ823" s="7" t="str">
        <f>IF(E823="","",VLOOKUP(E823,Cover!AF:AG,2,0))</f>
        <v/>
      </c>
      <c r="AK823" s="32" t="str">
        <f t="shared" si="170"/>
        <v/>
      </c>
      <c r="AL823" s="178" t="str">
        <f t="shared" si="171"/>
        <v/>
      </c>
      <c r="AM823" s="178" t="str">
        <f t="shared" si="165"/>
        <v/>
      </c>
      <c r="AN823" s="178" t="str">
        <f t="shared" si="166"/>
        <v/>
      </c>
    </row>
    <row r="824" spans="1:40">
      <c r="A824" s="1" t="str">
        <f t="shared" si="164"/>
        <v/>
      </c>
      <c r="B824" s="63" t="str">
        <f>IF(E824="","",IF(E824=Trend!$D$5,COUNT($B$3:B823)+1))</f>
        <v/>
      </c>
      <c r="C824" s="63" t="str">
        <f>IF(E824="","",IF(AN824=Deviation!$E$2,COUNT($C$3:C823)+1))</f>
        <v/>
      </c>
      <c r="D824" s="7" t="str">
        <f>IF(E824&lt;&gt;"",SUBTOTAL(3,$E$4:E824),"")</f>
        <v/>
      </c>
      <c r="E824" s="16"/>
      <c r="F824" s="16"/>
      <c r="G824" s="16"/>
      <c r="H824" s="16"/>
      <c r="I824" s="16"/>
      <c r="J824" s="17"/>
      <c r="K824" s="20"/>
      <c r="L824" s="17"/>
      <c r="M824" s="16"/>
      <c r="N824" s="16"/>
      <c r="O824" s="7" t="str">
        <f t="shared" si="172"/>
        <v/>
      </c>
      <c r="P824" s="17"/>
      <c r="Q824" s="17"/>
      <c r="R824" s="8" t="str">
        <f t="shared" si="167"/>
        <v/>
      </c>
      <c r="S824" s="18">
        <v>0.1</v>
      </c>
      <c r="T824" s="8" t="str">
        <f t="shared" si="168"/>
        <v/>
      </c>
      <c r="U824" s="7" t="str">
        <f t="shared" si="169"/>
        <v/>
      </c>
      <c r="V824" s="19"/>
      <c r="W824" s="16"/>
      <c r="X824" s="16"/>
      <c r="Y824" s="16"/>
      <c r="Z824" s="7" t="str">
        <f t="shared" si="173"/>
        <v/>
      </c>
      <c r="AA824" s="20"/>
      <c r="AB824" s="7" t="str">
        <f>IF(AA824="","",DATEDIF(VLOOKUP(N824,List!CK:CL,2,0),VLOOKUP(AA824,List!CK:CL,2,0),$AB$2))</f>
        <v/>
      </c>
      <c r="AC824" s="16"/>
      <c r="AD824" s="16"/>
      <c r="AE824" s="17"/>
      <c r="AF824" s="9" t="str">
        <f t="shared" si="174"/>
        <v/>
      </c>
      <c r="AG824" s="16"/>
      <c r="AH824" s="9" t="str">
        <f t="shared" si="175"/>
        <v/>
      </c>
      <c r="AI824" s="9" t="str">
        <f t="shared" si="176"/>
        <v/>
      </c>
      <c r="AJ824" s="7" t="str">
        <f>IF(E824="","",VLOOKUP(E824,Cover!AF:AG,2,0))</f>
        <v/>
      </c>
      <c r="AK824" s="32" t="str">
        <f t="shared" si="170"/>
        <v/>
      </c>
      <c r="AL824" s="178" t="str">
        <f t="shared" si="171"/>
        <v/>
      </c>
      <c r="AM824" s="178" t="str">
        <f t="shared" si="165"/>
        <v/>
      </c>
      <c r="AN824" s="178" t="str">
        <f t="shared" si="166"/>
        <v/>
      </c>
    </row>
    <row r="825" spans="1:40">
      <c r="A825" s="1" t="str">
        <f t="shared" ref="A825:A888" si="177">IF(E825="","",IF($F$2=V825,V825,""))</f>
        <v/>
      </c>
      <c r="B825" s="63" t="str">
        <f>IF(E825="","",IF(E825=Trend!$D$5,COUNT($B$3:B824)+1))</f>
        <v/>
      </c>
      <c r="C825" s="63" t="str">
        <f>IF(E825="","",IF(AN825=Deviation!$E$2,COUNT($C$3:C824)+1))</f>
        <v/>
      </c>
      <c r="D825" s="7" t="str">
        <f>IF(E825&lt;&gt;"",SUBTOTAL(3,$E$4:E825),"")</f>
        <v/>
      </c>
      <c r="E825" s="16"/>
      <c r="F825" s="16"/>
      <c r="G825" s="16"/>
      <c r="H825" s="16"/>
      <c r="I825" s="16"/>
      <c r="J825" s="17"/>
      <c r="K825" s="20"/>
      <c r="L825" s="17"/>
      <c r="M825" s="16"/>
      <c r="N825" s="16"/>
      <c r="O825" s="7" t="str">
        <f t="shared" si="172"/>
        <v/>
      </c>
      <c r="P825" s="17"/>
      <c r="Q825" s="17"/>
      <c r="R825" s="8" t="str">
        <f t="shared" si="167"/>
        <v/>
      </c>
      <c r="S825" s="18">
        <v>0.1</v>
      </c>
      <c r="T825" s="8" t="str">
        <f t="shared" si="168"/>
        <v/>
      </c>
      <c r="U825" s="7" t="str">
        <f t="shared" si="169"/>
        <v/>
      </c>
      <c r="V825" s="19"/>
      <c r="W825" s="16"/>
      <c r="X825" s="16"/>
      <c r="Y825" s="16"/>
      <c r="Z825" s="7" t="str">
        <f t="shared" si="173"/>
        <v/>
      </c>
      <c r="AA825" s="20"/>
      <c r="AB825" s="7" t="str">
        <f>IF(AA825="","",DATEDIF(VLOOKUP(N825,List!CK:CL,2,0),VLOOKUP(AA825,List!CK:CL,2,0),$AB$2))</f>
        <v/>
      </c>
      <c r="AC825" s="16"/>
      <c r="AD825" s="16"/>
      <c r="AE825" s="17"/>
      <c r="AF825" s="9" t="str">
        <f t="shared" si="174"/>
        <v/>
      </c>
      <c r="AG825" s="16"/>
      <c r="AH825" s="9" t="str">
        <f t="shared" si="175"/>
        <v/>
      </c>
      <c r="AI825" s="9" t="str">
        <f t="shared" si="176"/>
        <v/>
      </c>
      <c r="AJ825" s="7" t="str">
        <f>IF(E825="","",VLOOKUP(E825,Cover!AF:AG,2,0))</f>
        <v/>
      </c>
      <c r="AK825" s="32" t="str">
        <f t="shared" si="170"/>
        <v/>
      </c>
      <c r="AL825" s="178" t="str">
        <f t="shared" si="171"/>
        <v/>
      </c>
      <c r="AM825" s="178" t="str">
        <f t="shared" si="165"/>
        <v/>
      </c>
      <c r="AN825" s="178" t="str">
        <f t="shared" si="166"/>
        <v/>
      </c>
    </row>
    <row r="826" spans="1:40">
      <c r="A826" s="1" t="str">
        <f t="shared" si="177"/>
        <v/>
      </c>
      <c r="B826" s="63" t="str">
        <f>IF(E826="","",IF(E826=Trend!$D$5,COUNT($B$3:B825)+1))</f>
        <v/>
      </c>
      <c r="C826" s="63" t="str">
        <f>IF(E826="","",IF(AN826=Deviation!$E$2,COUNT($C$3:C825)+1))</f>
        <v/>
      </c>
      <c r="D826" s="7" t="str">
        <f>IF(E826&lt;&gt;"",SUBTOTAL(3,$E$4:E826),"")</f>
        <v/>
      </c>
      <c r="E826" s="16"/>
      <c r="F826" s="16"/>
      <c r="G826" s="16"/>
      <c r="H826" s="16"/>
      <c r="I826" s="16"/>
      <c r="J826" s="17"/>
      <c r="K826" s="20"/>
      <c r="L826" s="17"/>
      <c r="M826" s="16"/>
      <c r="N826" s="16"/>
      <c r="O826" s="7" t="str">
        <f t="shared" si="172"/>
        <v/>
      </c>
      <c r="P826" s="17"/>
      <c r="Q826" s="17"/>
      <c r="R826" s="8" t="str">
        <f t="shared" si="167"/>
        <v/>
      </c>
      <c r="S826" s="18">
        <v>0.1</v>
      </c>
      <c r="T826" s="8" t="str">
        <f t="shared" si="168"/>
        <v/>
      </c>
      <c r="U826" s="7" t="str">
        <f t="shared" si="169"/>
        <v/>
      </c>
      <c r="V826" s="19"/>
      <c r="W826" s="16"/>
      <c r="X826" s="16"/>
      <c r="Y826" s="16"/>
      <c r="Z826" s="7" t="str">
        <f t="shared" si="173"/>
        <v/>
      </c>
      <c r="AA826" s="20"/>
      <c r="AB826" s="7" t="str">
        <f>IF(AA826="","",DATEDIF(VLOOKUP(N826,List!CK:CL,2,0),VLOOKUP(AA826,List!CK:CL,2,0),$AB$2))</f>
        <v/>
      </c>
      <c r="AC826" s="16"/>
      <c r="AD826" s="16"/>
      <c r="AE826" s="17"/>
      <c r="AF826" s="9" t="str">
        <f t="shared" si="174"/>
        <v/>
      </c>
      <c r="AG826" s="16"/>
      <c r="AH826" s="9" t="str">
        <f t="shared" si="175"/>
        <v/>
      </c>
      <c r="AI826" s="9" t="str">
        <f t="shared" si="176"/>
        <v/>
      </c>
      <c r="AJ826" s="7" t="str">
        <f>IF(E826="","",VLOOKUP(E826,Cover!AF:AG,2,0))</f>
        <v/>
      </c>
      <c r="AK826" s="32" t="str">
        <f t="shared" si="170"/>
        <v/>
      </c>
      <c r="AL826" s="178" t="str">
        <f t="shared" si="171"/>
        <v/>
      </c>
      <c r="AM826" s="178" t="str">
        <f t="shared" si="165"/>
        <v/>
      </c>
      <c r="AN826" s="178" t="str">
        <f t="shared" si="166"/>
        <v/>
      </c>
    </row>
    <row r="827" spans="1:40">
      <c r="A827" s="1" t="str">
        <f t="shared" si="177"/>
        <v/>
      </c>
      <c r="B827" s="63" t="str">
        <f>IF(E827="","",IF(E827=Trend!$D$5,COUNT($B$3:B826)+1))</f>
        <v/>
      </c>
      <c r="C827" s="63" t="str">
        <f>IF(E827="","",IF(AN827=Deviation!$E$2,COUNT($C$3:C826)+1))</f>
        <v/>
      </c>
      <c r="D827" s="7" t="str">
        <f>IF(E827&lt;&gt;"",SUBTOTAL(3,$E$4:E827),"")</f>
        <v/>
      </c>
      <c r="E827" s="16"/>
      <c r="F827" s="16"/>
      <c r="G827" s="16"/>
      <c r="H827" s="16"/>
      <c r="I827" s="16"/>
      <c r="J827" s="17"/>
      <c r="K827" s="20"/>
      <c r="L827" s="17"/>
      <c r="M827" s="16"/>
      <c r="N827" s="16"/>
      <c r="O827" s="7" t="str">
        <f t="shared" si="172"/>
        <v/>
      </c>
      <c r="P827" s="17"/>
      <c r="Q827" s="17"/>
      <c r="R827" s="8" t="str">
        <f t="shared" si="167"/>
        <v/>
      </c>
      <c r="S827" s="18">
        <v>0.1</v>
      </c>
      <c r="T827" s="8" t="str">
        <f t="shared" si="168"/>
        <v/>
      </c>
      <c r="U827" s="7" t="str">
        <f t="shared" si="169"/>
        <v/>
      </c>
      <c r="V827" s="19"/>
      <c r="W827" s="16"/>
      <c r="X827" s="16"/>
      <c r="Y827" s="16"/>
      <c r="Z827" s="7" t="str">
        <f t="shared" si="173"/>
        <v/>
      </c>
      <c r="AA827" s="20"/>
      <c r="AB827" s="7" t="str">
        <f>IF(AA827="","",DATEDIF(VLOOKUP(N827,List!CK:CL,2,0),VLOOKUP(AA827,List!CK:CL,2,0),$AB$2))</f>
        <v/>
      </c>
      <c r="AC827" s="16"/>
      <c r="AD827" s="16"/>
      <c r="AE827" s="17"/>
      <c r="AF827" s="9" t="str">
        <f t="shared" si="174"/>
        <v/>
      </c>
      <c r="AG827" s="16"/>
      <c r="AH827" s="9" t="str">
        <f t="shared" si="175"/>
        <v/>
      </c>
      <c r="AI827" s="9" t="str">
        <f t="shared" si="176"/>
        <v/>
      </c>
      <c r="AJ827" s="7" t="str">
        <f>IF(E827="","",VLOOKUP(E827,Cover!AF:AG,2,0))</f>
        <v/>
      </c>
      <c r="AK827" s="32" t="str">
        <f t="shared" si="170"/>
        <v/>
      </c>
      <c r="AL827" s="178" t="str">
        <f t="shared" si="171"/>
        <v/>
      </c>
      <c r="AM827" s="178" t="str">
        <f t="shared" si="165"/>
        <v/>
      </c>
      <c r="AN827" s="178" t="str">
        <f t="shared" si="166"/>
        <v/>
      </c>
    </row>
    <row r="828" spans="1:40">
      <c r="A828" s="1" t="str">
        <f t="shared" si="177"/>
        <v/>
      </c>
      <c r="B828" s="63" t="str">
        <f>IF(E828="","",IF(E828=Trend!$D$5,COUNT($B$3:B827)+1))</f>
        <v/>
      </c>
      <c r="C828" s="63" t="str">
        <f>IF(E828="","",IF(AN828=Deviation!$E$2,COUNT($C$3:C827)+1))</f>
        <v/>
      </c>
      <c r="D828" s="7" t="str">
        <f>IF(E828&lt;&gt;"",SUBTOTAL(3,$E$4:E828),"")</f>
        <v/>
      </c>
      <c r="E828" s="16"/>
      <c r="F828" s="16"/>
      <c r="G828" s="16"/>
      <c r="H828" s="16"/>
      <c r="I828" s="16"/>
      <c r="J828" s="17"/>
      <c r="K828" s="20"/>
      <c r="L828" s="17"/>
      <c r="M828" s="16"/>
      <c r="N828" s="16"/>
      <c r="O828" s="7" t="str">
        <f t="shared" si="172"/>
        <v/>
      </c>
      <c r="P828" s="17"/>
      <c r="Q828" s="17"/>
      <c r="R828" s="8" t="str">
        <f t="shared" si="167"/>
        <v/>
      </c>
      <c r="S828" s="18">
        <v>0.1</v>
      </c>
      <c r="T828" s="8" t="str">
        <f t="shared" si="168"/>
        <v/>
      </c>
      <c r="U828" s="7" t="str">
        <f t="shared" si="169"/>
        <v/>
      </c>
      <c r="V828" s="19"/>
      <c r="W828" s="16"/>
      <c r="X828" s="16"/>
      <c r="Y828" s="16"/>
      <c r="Z828" s="7" t="str">
        <f t="shared" si="173"/>
        <v/>
      </c>
      <c r="AA828" s="20"/>
      <c r="AB828" s="7" t="str">
        <f>IF(AA828="","",DATEDIF(VLOOKUP(N828,List!CK:CL,2,0),VLOOKUP(AA828,List!CK:CL,2,0),$AB$2))</f>
        <v/>
      </c>
      <c r="AC828" s="16"/>
      <c r="AD828" s="16"/>
      <c r="AE828" s="17"/>
      <c r="AF828" s="9" t="str">
        <f t="shared" si="174"/>
        <v/>
      </c>
      <c r="AG828" s="16"/>
      <c r="AH828" s="9" t="str">
        <f t="shared" si="175"/>
        <v/>
      </c>
      <c r="AI828" s="9" t="str">
        <f t="shared" si="176"/>
        <v/>
      </c>
      <c r="AJ828" s="7" t="str">
        <f>IF(E828="","",VLOOKUP(E828,Cover!AF:AG,2,0))</f>
        <v/>
      </c>
      <c r="AK828" s="32" t="str">
        <f t="shared" si="170"/>
        <v/>
      </c>
      <c r="AL828" s="178" t="str">
        <f t="shared" si="171"/>
        <v/>
      </c>
      <c r="AM828" s="178" t="str">
        <f t="shared" si="165"/>
        <v/>
      </c>
      <c r="AN828" s="178" t="str">
        <f t="shared" si="166"/>
        <v/>
      </c>
    </row>
    <row r="829" spans="1:40">
      <c r="A829" s="1" t="str">
        <f t="shared" si="177"/>
        <v/>
      </c>
      <c r="B829" s="63" t="str">
        <f>IF(E829="","",IF(E829=Trend!$D$5,COUNT($B$3:B828)+1))</f>
        <v/>
      </c>
      <c r="C829" s="63" t="str">
        <f>IF(E829="","",IF(AN829=Deviation!$E$2,COUNT($C$3:C828)+1))</f>
        <v/>
      </c>
      <c r="D829" s="7" t="str">
        <f>IF(E829&lt;&gt;"",SUBTOTAL(3,$E$4:E829),"")</f>
        <v/>
      </c>
      <c r="E829" s="16"/>
      <c r="F829" s="16"/>
      <c r="G829" s="16"/>
      <c r="H829" s="16"/>
      <c r="I829" s="16"/>
      <c r="J829" s="17"/>
      <c r="K829" s="20"/>
      <c r="L829" s="17"/>
      <c r="M829" s="16"/>
      <c r="N829" s="16"/>
      <c r="O829" s="7" t="str">
        <f t="shared" si="172"/>
        <v/>
      </c>
      <c r="P829" s="17"/>
      <c r="Q829" s="17"/>
      <c r="R829" s="8" t="str">
        <f t="shared" si="167"/>
        <v/>
      </c>
      <c r="S829" s="18">
        <v>0.1</v>
      </c>
      <c r="T829" s="8" t="str">
        <f t="shared" si="168"/>
        <v/>
      </c>
      <c r="U829" s="7" t="str">
        <f t="shared" si="169"/>
        <v/>
      </c>
      <c r="V829" s="19"/>
      <c r="W829" s="16"/>
      <c r="X829" s="16"/>
      <c r="Y829" s="16"/>
      <c r="Z829" s="7" t="str">
        <f t="shared" si="173"/>
        <v/>
      </c>
      <c r="AA829" s="20"/>
      <c r="AB829" s="7" t="str">
        <f>IF(AA829="","",DATEDIF(VLOOKUP(N829,List!CK:CL,2,0),VLOOKUP(AA829,List!CK:CL,2,0),$AB$2))</f>
        <v/>
      </c>
      <c r="AC829" s="16"/>
      <c r="AD829" s="16"/>
      <c r="AE829" s="17"/>
      <c r="AF829" s="9" t="str">
        <f t="shared" si="174"/>
        <v/>
      </c>
      <c r="AG829" s="16"/>
      <c r="AH829" s="9" t="str">
        <f t="shared" si="175"/>
        <v/>
      </c>
      <c r="AI829" s="9" t="str">
        <f t="shared" si="176"/>
        <v/>
      </c>
      <c r="AJ829" s="7" t="str">
        <f>IF(E829="","",VLOOKUP(E829,Cover!AF:AG,2,0))</f>
        <v/>
      </c>
      <c r="AK829" s="32" t="str">
        <f t="shared" si="170"/>
        <v/>
      </c>
      <c r="AL829" s="178" t="str">
        <f t="shared" si="171"/>
        <v/>
      </c>
      <c r="AM829" s="178" t="str">
        <f t="shared" si="165"/>
        <v/>
      </c>
      <c r="AN829" s="178" t="str">
        <f t="shared" si="166"/>
        <v/>
      </c>
    </row>
    <row r="830" spans="1:40">
      <c r="A830" s="1" t="str">
        <f t="shared" si="177"/>
        <v/>
      </c>
      <c r="B830" s="63" t="str">
        <f>IF(E830="","",IF(E830=Trend!$D$5,COUNT($B$3:B829)+1))</f>
        <v/>
      </c>
      <c r="C830" s="63" t="str">
        <f>IF(E830="","",IF(AN830=Deviation!$E$2,COUNT($C$3:C829)+1))</f>
        <v/>
      </c>
      <c r="D830" s="7" t="str">
        <f>IF(E830&lt;&gt;"",SUBTOTAL(3,$E$4:E830),"")</f>
        <v/>
      </c>
      <c r="E830" s="16"/>
      <c r="F830" s="16"/>
      <c r="G830" s="16"/>
      <c r="H830" s="16"/>
      <c r="I830" s="16"/>
      <c r="J830" s="17"/>
      <c r="K830" s="20"/>
      <c r="L830" s="17"/>
      <c r="M830" s="16"/>
      <c r="N830" s="16"/>
      <c r="O830" s="7" t="str">
        <f t="shared" si="172"/>
        <v/>
      </c>
      <c r="P830" s="17"/>
      <c r="Q830" s="17"/>
      <c r="R830" s="8" t="str">
        <f t="shared" si="167"/>
        <v/>
      </c>
      <c r="S830" s="18">
        <v>0.1</v>
      </c>
      <c r="T830" s="8" t="str">
        <f t="shared" si="168"/>
        <v/>
      </c>
      <c r="U830" s="7" t="str">
        <f t="shared" si="169"/>
        <v/>
      </c>
      <c r="V830" s="19"/>
      <c r="W830" s="16"/>
      <c r="X830" s="16"/>
      <c r="Y830" s="16"/>
      <c r="Z830" s="7" t="str">
        <f t="shared" si="173"/>
        <v/>
      </c>
      <c r="AA830" s="20"/>
      <c r="AB830" s="7" t="str">
        <f>IF(AA830="","",DATEDIF(VLOOKUP(N830,List!CK:CL,2,0),VLOOKUP(AA830,List!CK:CL,2,0),$AB$2))</f>
        <v/>
      </c>
      <c r="AC830" s="16"/>
      <c r="AD830" s="16"/>
      <c r="AE830" s="17"/>
      <c r="AF830" s="9" t="str">
        <f t="shared" si="174"/>
        <v/>
      </c>
      <c r="AG830" s="16"/>
      <c r="AH830" s="9" t="str">
        <f t="shared" si="175"/>
        <v/>
      </c>
      <c r="AI830" s="9" t="str">
        <f t="shared" si="176"/>
        <v/>
      </c>
      <c r="AJ830" s="7" t="str">
        <f>IF(E830="","",VLOOKUP(E830,Cover!AF:AG,2,0))</f>
        <v/>
      </c>
      <c r="AK830" s="32" t="str">
        <f t="shared" si="170"/>
        <v/>
      </c>
      <c r="AL830" s="178" t="str">
        <f t="shared" si="171"/>
        <v/>
      </c>
      <c r="AM830" s="178" t="str">
        <f t="shared" si="165"/>
        <v/>
      </c>
      <c r="AN830" s="178" t="str">
        <f t="shared" si="166"/>
        <v/>
      </c>
    </row>
    <row r="831" spans="1:40">
      <c r="A831" s="1" t="str">
        <f t="shared" si="177"/>
        <v/>
      </c>
      <c r="B831" s="63" t="str">
        <f>IF(E831="","",IF(E831=Trend!$D$5,COUNT($B$3:B830)+1))</f>
        <v/>
      </c>
      <c r="C831" s="63" t="str">
        <f>IF(E831="","",IF(AN831=Deviation!$E$2,COUNT($C$3:C830)+1))</f>
        <v/>
      </c>
      <c r="D831" s="7" t="str">
        <f>IF(E831&lt;&gt;"",SUBTOTAL(3,$E$4:E831),"")</f>
        <v/>
      </c>
      <c r="E831" s="16"/>
      <c r="F831" s="16"/>
      <c r="G831" s="16"/>
      <c r="H831" s="16"/>
      <c r="I831" s="16"/>
      <c r="J831" s="17"/>
      <c r="K831" s="20"/>
      <c r="L831" s="17"/>
      <c r="M831" s="16"/>
      <c r="N831" s="16"/>
      <c r="O831" s="7" t="str">
        <f t="shared" si="172"/>
        <v/>
      </c>
      <c r="P831" s="17"/>
      <c r="Q831" s="17"/>
      <c r="R831" s="8" t="str">
        <f t="shared" si="167"/>
        <v/>
      </c>
      <c r="S831" s="18">
        <v>0.1</v>
      </c>
      <c r="T831" s="8" t="str">
        <f t="shared" si="168"/>
        <v/>
      </c>
      <c r="U831" s="7" t="str">
        <f t="shared" si="169"/>
        <v/>
      </c>
      <c r="V831" s="19"/>
      <c r="W831" s="16"/>
      <c r="X831" s="16"/>
      <c r="Y831" s="16"/>
      <c r="Z831" s="7" t="str">
        <f t="shared" si="173"/>
        <v/>
      </c>
      <c r="AA831" s="20"/>
      <c r="AB831" s="7" t="str">
        <f>IF(AA831="","",DATEDIF(VLOOKUP(N831,List!CK:CL,2,0),VLOOKUP(AA831,List!CK:CL,2,0),$AB$2))</f>
        <v/>
      </c>
      <c r="AC831" s="16"/>
      <c r="AD831" s="16"/>
      <c r="AE831" s="17"/>
      <c r="AF831" s="9" t="str">
        <f t="shared" si="174"/>
        <v/>
      </c>
      <c r="AG831" s="16"/>
      <c r="AH831" s="9" t="str">
        <f t="shared" si="175"/>
        <v/>
      </c>
      <c r="AI831" s="9" t="str">
        <f t="shared" si="176"/>
        <v/>
      </c>
      <c r="AJ831" s="7" t="str">
        <f>IF(E831="","",VLOOKUP(E831,Cover!AF:AG,2,0))</f>
        <v/>
      </c>
      <c r="AK831" s="32" t="str">
        <f t="shared" si="170"/>
        <v/>
      </c>
      <c r="AL831" s="178" t="str">
        <f t="shared" si="171"/>
        <v/>
      </c>
      <c r="AM831" s="178" t="str">
        <f t="shared" ref="AM831:AM894" si="178">IF(E831="","",IF((AB831-AJ831)/AJ831*100&lt;0,0,(AB831-AJ831)/AJ831*100))</f>
        <v/>
      </c>
      <c r="AN831" s="178" t="str">
        <f t="shared" ref="AN831:AN894" si="179">IF(E831="","",IF(AM831&lt;=0,"زودتر از حد انتظار","دیرتر از حد انتظار"))</f>
        <v/>
      </c>
    </row>
    <row r="832" spans="1:40">
      <c r="A832" s="1" t="str">
        <f t="shared" si="177"/>
        <v/>
      </c>
      <c r="B832" s="63" t="str">
        <f>IF(E832="","",IF(E832=Trend!$D$5,COUNT($B$3:B831)+1))</f>
        <v/>
      </c>
      <c r="C832" s="63" t="str">
        <f>IF(E832="","",IF(AN832=Deviation!$E$2,COUNT($C$3:C831)+1))</f>
        <v/>
      </c>
      <c r="D832" s="7" t="str">
        <f>IF(E832&lt;&gt;"",SUBTOTAL(3,$E$4:E832),"")</f>
        <v/>
      </c>
      <c r="E832" s="16"/>
      <c r="F832" s="16"/>
      <c r="G832" s="16"/>
      <c r="H832" s="16"/>
      <c r="I832" s="16"/>
      <c r="J832" s="17"/>
      <c r="K832" s="20"/>
      <c r="L832" s="17"/>
      <c r="M832" s="16"/>
      <c r="N832" s="16"/>
      <c r="O832" s="7" t="str">
        <f t="shared" si="172"/>
        <v/>
      </c>
      <c r="P832" s="17"/>
      <c r="Q832" s="17"/>
      <c r="R832" s="8" t="str">
        <f t="shared" si="167"/>
        <v/>
      </c>
      <c r="S832" s="18">
        <v>0.1</v>
      </c>
      <c r="T832" s="8" t="str">
        <f t="shared" si="168"/>
        <v/>
      </c>
      <c r="U832" s="7" t="str">
        <f t="shared" si="169"/>
        <v/>
      </c>
      <c r="V832" s="19"/>
      <c r="W832" s="16"/>
      <c r="X832" s="16"/>
      <c r="Y832" s="16"/>
      <c r="Z832" s="7" t="str">
        <f t="shared" si="173"/>
        <v/>
      </c>
      <c r="AA832" s="20"/>
      <c r="AB832" s="7" t="str">
        <f>IF(AA832="","",DATEDIF(VLOOKUP(N832,List!CK:CL,2,0),VLOOKUP(AA832,List!CK:CL,2,0),$AB$2))</f>
        <v/>
      </c>
      <c r="AC832" s="16"/>
      <c r="AD832" s="16"/>
      <c r="AE832" s="17"/>
      <c r="AF832" s="9" t="str">
        <f t="shared" si="174"/>
        <v/>
      </c>
      <c r="AG832" s="16"/>
      <c r="AH832" s="9" t="str">
        <f t="shared" si="175"/>
        <v/>
      </c>
      <c r="AI832" s="9" t="str">
        <f t="shared" si="176"/>
        <v/>
      </c>
      <c r="AJ832" s="7" t="str">
        <f>IF(E832="","",VLOOKUP(E832,Cover!AF:AG,2,0))</f>
        <v/>
      </c>
      <c r="AK832" s="32" t="str">
        <f t="shared" si="170"/>
        <v/>
      </c>
      <c r="AL832" s="178" t="str">
        <f t="shared" si="171"/>
        <v/>
      </c>
      <c r="AM832" s="178" t="str">
        <f t="shared" si="178"/>
        <v/>
      </c>
      <c r="AN832" s="178" t="str">
        <f t="shared" si="179"/>
        <v/>
      </c>
    </row>
    <row r="833" spans="1:40">
      <c r="A833" s="1" t="str">
        <f t="shared" si="177"/>
        <v/>
      </c>
      <c r="B833" s="63" t="str">
        <f>IF(E833="","",IF(E833=Trend!$D$5,COUNT($B$3:B832)+1))</f>
        <v/>
      </c>
      <c r="C833" s="63" t="str">
        <f>IF(E833="","",IF(AN833=Deviation!$E$2,COUNT($C$3:C832)+1))</f>
        <v/>
      </c>
      <c r="D833" s="7" t="str">
        <f>IF(E833&lt;&gt;"",SUBTOTAL(3,$E$4:E833),"")</f>
        <v/>
      </c>
      <c r="E833" s="16"/>
      <c r="F833" s="16"/>
      <c r="G833" s="16"/>
      <c r="H833" s="16"/>
      <c r="I833" s="16"/>
      <c r="J833" s="17"/>
      <c r="K833" s="20"/>
      <c r="L833" s="17"/>
      <c r="M833" s="16"/>
      <c r="N833" s="16"/>
      <c r="O833" s="7" t="str">
        <f t="shared" si="172"/>
        <v/>
      </c>
      <c r="P833" s="17"/>
      <c r="Q833" s="17"/>
      <c r="R833" s="8" t="str">
        <f t="shared" ref="R833:R896" si="180">IF(Q833="","",IF(E833="پتروشیمی پارس",(P833*Q833)+(P833*Q833)*S833+J833,IF(E833="پتروشیمی تبریز",(P833*Q833)+(P833*Q833)*S833+J833,(P833*Q833)+(P833*Q833)*S833)))</f>
        <v/>
      </c>
      <c r="S833" s="18">
        <v>0.1</v>
      </c>
      <c r="T833" s="8" t="str">
        <f t="shared" ref="T833:T896" si="181">IF(R833="","",R833/P833)</f>
        <v/>
      </c>
      <c r="U833" s="7" t="str">
        <f t="shared" si="169"/>
        <v/>
      </c>
      <c r="V833" s="19"/>
      <c r="W833" s="16"/>
      <c r="X833" s="16"/>
      <c r="Y833" s="16"/>
      <c r="Z833" s="7" t="str">
        <f t="shared" si="173"/>
        <v/>
      </c>
      <c r="AA833" s="20"/>
      <c r="AB833" s="7" t="str">
        <f>IF(AA833="","",DATEDIF(VLOOKUP(N833,List!CK:CL,2,0),VLOOKUP(AA833,List!CK:CL,2,0),$AB$2))</f>
        <v/>
      </c>
      <c r="AC833" s="16"/>
      <c r="AD833" s="16"/>
      <c r="AE833" s="17"/>
      <c r="AF833" s="9" t="str">
        <f t="shared" si="174"/>
        <v/>
      </c>
      <c r="AG833" s="16"/>
      <c r="AH833" s="9" t="str">
        <f t="shared" si="175"/>
        <v/>
      </c>
      <c r="AI833" s="9" t="str">
        <f t="shared" si="176"/>
        <v/>
      </c>
      <c r="AJ833" s="7" t="str">
        <f>IF(E833="","",VLOOKUP(E833,Cover!AF:AG,2,0))</f>
        <v/>
      </c>
      <c r="AK833" s="32" t="str">
        <f t="shared" si="170"/>
        <v/>
      </c>
      <c r="AL833" s="178" t="str">
        <f t="shared" si="171"/>
        <v/>
      </c>
      <c r="AM833" s="178" t="str">
        <f t="shared" si="178"/>
        <v/>
      </c>
      <c r="AN833" s="178" t="str">
        <f t="shared" si="179"/>
        <v/>
      </c>
    </row>
    <row r="834" spans="1:40">
      <c r="A834" s="1" t="str">
        <f t="shared" si="177"/>
        <v/>
      </c>
      <c r="B834" s="63" t="str">
        <f>IF(E834="","",IF(E834=Trend!$D$5,COUNT($B$3:B833)+1))</f>
        <v/>
      </c>
      <c r="C834" s="63" t="str">
        <f>IF(E834="","",IF(AN834=Deviation!$E$2,COUNT($C$3:C833)+1))</f>
        <v/>
      </c>
      <c r="D834" s="7" t="str">
        <f>IF(E834&lt;&gt;"",SUBTOTAL(3,$E$4:E834),"")</f>
        <v/>
      </c>
      <c r="E834" s="16"/>
      <c r="F834" s="16"/>
      <c r="G834" s="16"/>
      <c r="H834" s="16"/>
      <c r="I834" s="16"/>
      <c r="J834" s="17"/>
      <c r="K834" s="20"/>
      <c r="L834" s="17"/>
      <c r="M834" s="16"/>
      <c r="N834" s="16"/>
      <c r="O834" s="7" t="str">
        <f t="shared" si="172"/>
        <v/>
      </c>
      <c r="P834" s="17"/>
      <c r="Q834" s="17"/>
      <c r="R834" s="8" t="str">
        <f t="shared" si="180"/>
        <v/>
      </c>
      <c r="S834" s="18">
        <v>0.1</v>
      </c>
      <c r="T834" s="8" t="str">
        <f t="shared" si="181"/>
        <v/>
      </c>
      <c r="U834" s="7" t="str">
        <f t="shared" ref="U834:U897" si="182">IF(E834="","","توافقی ")</f>
        <v/>
      </c>
      <c r="V834" s="19"/>
      <c r="W834" s="16"/>
      <c r="X834" s="16"/>
      <c r="Y834" s="16"/>
      <c r="Z834" s="7" t="str">
        <f t="shared" si="173"/>
        <v/>
      </c>
      <c r="AA834" s="20"/>
      <c r="AB834" s="7" t="str">
        <f>IF(AA834="","",DATEDIF(VLOOKUP(N834,List!CK:CL,2,0),VLOOKUP(AA834,List!CK:CL,2,0),$AB$2))</f>
        <v/>
      </c>
      <c r="AC834" s="16"/>
      <c r="AD834" s="16"/>
      <c r="AE834" s="17"/>
      <c r="AF834" s="9" t="str">
        <f t="shared" si="174"/>
        <v/>
      </c>
      <c r="AG834" s="16"/>
      <c r="AH834" s="9" t="str">
        <f t="shared" si="175"/>
        <v/>
      </c>
      <c r="AI834" s="9" t="str">
        <f t="shared" si="176"/>
        <v/>
      </c>
      <c r="AJ834" s="7" t="str">
        <f>IF(E834="","",VLOOKUP(E834,Cover!AF:AG,2,0))</f>
        <v/>
      </c>
      <c r="AK834" s="32" t="str">
        <f t="shared" ref="AK834:AK897" si="183">IF(N834="","",N834)</f>
        <v/>
      </c>
      <c r="AL834" s="178" t="str">
        <f t="shared" ref="AL834:AL897" si="184">IF(N834="","",LEFT(N834,7))</f>
        <v/>
      </c>
      <c r="AM834" s="178" t="str">
        <f t="shared" si="178"/>
        <v/>
      </c>
      <c r="AN834" s="178" t="str">
        <f t="shared" si="179"/>
        <v/>
      </c>
    </row>
    <row r="835" spans="1:40">
      <c r="A835" s="1" t="str">
        <f t="shared" si="177"/>
        <v/>
      </c>
      <c r="B835" s="63" t="str">
        <f>IF(E835="","",IF(E835=Trend!$D$5,COUNT($B$3:B834)+1))</f>
        <v/>
      </c>
      <c r="C835" s="63" t="str">
        <f>IF(E835="","",IF(AN835=Deviation!$E$2,COUNT($C$3:C834)+1))</f>
        <v/>
      </c>
      <c r="D835" s="7" t="str">
        <f>IF(E835&lt;&gt;"",SUBTOTAL(3,$E$4:E835),"")</f>
        <v/>
      </c>
      <c r="E835" s="16"/>
      <c r="F835" s="16"/>
      <c r="G835" s="16"/>
      <c r="H835" s="16"/>
      <c r="I835" s="16"/>
      <c r="J835" s="17"/>
      <c r="K835" s="20"/>
      <c r="L835" s="17"/>
      <c r="M835" s="16"/>
      <c r="N835" s="16"/>
      <c r="O835" s="7" t="str">
        <f t="shared" si="172"/>
        <v/>
      </c>
      <c r="P835" s="17"/>
      <c r="Q835" s="17"/>
      <c r="R835" s="8" t="str">
        <f t="shared" si="180"/>
        <v/>
      </c>
      <c r="S835" s="18">
        <v>0.1</v>
      </c>
      <c r="T835" s="8" t="str">
        <f t="shared" si="181"/>
        <v/>
      </c>
      <c r="U835" s="7" t="str">
        <f t="shared" si="182"/>
        <v/>
      </c>
      <c r="V835" s="19"/>
      <c r="W835" s="16"/>
      <c r="X835" s="16"/>
      <c r="Y835" s="16"/>
      <c r="Z835" s="7" t="str">
        <f t="shared" si="173"/>
        <v/>
      </c>
      <c r="AA835" s="20"/>
      <c r="AB835" s="7" t="str">
        <f>IF(AA835="","",DATEDIF(VLOOKUP(N835,List!CK:CL,2,0),VLOOKUP(AA835,List!CK:CL,2,0),$AB$2))</f>
        <v/>
      </c>
      <c r="AC835" s="16"/>
      <c r="AD835" s="16"/>
      <c r="AE835" s="17"/>
      <c r="AF835" s="9" t="str">
        <f t="shared" si="174"/>
        <v/>
      </c>
      <c r="AG835" s="16"/>
      <c r="AH835" s="9" t="str">
        <f t="shared" si="175"/>
        <v/>
      </c>
      <c r="AI835" s="9" t="str">
        <f t="shared" si="176"/>
        <v/>
      </c>
      <c r="AJ835" s="7" t="str">
        <f>IF(E835="","",VLOOKUP(E835,Cover!AF:AG,2,0))</f>
        <v/>
      </c>
      <c r="AK835" s="32" t="str">
        <f t="shared" si="183"/>
        <v/>
      </c>
      <c r="AL835" s="178" t="str">
        <f t="shared" si="184"/>
        <v/>
      </c>
      <c r="AM835" s="178" t="str">
        <f t="shared" si="178"/>
        <v/>
      </c>
      <c r="AN835" s="178" t="str">
        <f t="shared" si="179"/>
        <v/>
      </c>
    </row>
    <row r="836" spans="1:40">
      <c r="A836" s="1" t="str">
        <f t="shared" si="177"/>
        <v/>
      </c>
      <c r="B836" s="63" t="str">
        <f>IF(E836="","",IF(E836=Trend!$D$5,COUNT($B$3:B835)+1))</f>
        <v/>
      </c>
      <c r="C836" s="63" t="str">
        <f>IF(E836="","",IF(AN836=Deviation!$E$2,COUNT($C$3:C835)+1))</f>
        <v/>
      </c>
      <c r="D836" s="7" t="str">
        <f>IF(E836&lt;&gt;"",SUBTOTAL(3,$E$4:E836),"")</f>
        <v/>
      </c>
      <c r="E836" s="16"/>
      <c r="F836" s="16"/>
      <c r="G836" s="16"/>
      <c r="H836" s="16"/>
      <c r="I836" s="16"/>
      <c r="J836" s="17"/>
      <c r="K836" s="20"/>
      <c r="L836" s="17"/>
      <c r="M836" s="16"/>
      <c r="N836" s="16"/>
      <c r="O836" s="7" t="str">
        <f t="shared" si="172"/>
        <v/>
      </c>
      <c r="P836" s="17"/>
      <c r="Q836" s="17"/>
      <c r="R836" s="8" t="str">
        <f t="shared" si="180"/>
        <v/>
      </c>
      <c r="S836" s="18">
        <v>0.1</v>
      </c>
      <c r="T836" s="8" t="str">
        <f t="shared" si="181"/>
        <v/>
      </c>
      <c r="U836" s="7" t="str">
        <f t="shared" si="182"/>
        <v/>
      </c>
      <c r="V836" s="19"/>
      <c r="W836" s="16"/>
      <c r="X836" s="16"/>
      <c r="Y836" s="16"/>
      <c r="Z836" s="7" t="str">
        <f t="shared" si="173"/>
        <v/>
      </c>
      <c r="AA836" s="20"/>
      <c r="AB836" s="7" t="str">
        <f>IF(AA836="","",DATEDIF(VLOOKUP(N836,List!CK:CL,2,0),VLOOKUP(AA836,List!CK:CL,2,0),$AB$2))</f>
        <v/>
      </c>
      <c r="AC836" s="16"/>
      <c r="AD836" s="16"/>
      <c r="AE836" s="17"/>
      <c r="AF836" s="9" t="str">
        <f t="shared" si="174"/>
        <v/>
      </c>
      <c r="AG836" s="16"/>
      <c r="AH836" s="9" t="str">
        <f t="shared" si="175"/>
        <v/>
      </c>
      <c r="AI836" s="9" t="str">
        <f t="shared" si="176"/>
        <v/>
      </c>
      <c r="AJ836" s="7" t="str">
        <f>IF(E836="","",VLOOKUP(E836,Cover!AF:AG,2,0))</f>
        <v/>
      </c>
      <c r="AK836" s="32" t="str">
        <f t="shared" si="183"/>
        <v/>
      </c>
      <c r="AL836" s="178" t="str">
        <f t="shared" si="184"/>
        <v/>
      </c>
      <c r="AM836" s="178" t="str">
        <f t="shared" si="178"/>
        <v/>
      </c>
      <c r="AN836" s="178" t="str">
        <f t="shared" si="179"/>
        <v/>
      </c>
    </row>
    <row r="837" spans="1:40">
      <c r="A837" s="1" t="str">
        <f t="shared" si="177"/>
        <v/>
      </c>
      <c r="B837" s="63" t="str">
        <f>IF(E837="","",IF(E837=Trend!$D$5,COUNT($B$3:B836)+1))</f>
        <v/>
      </c>
      <c r="C837" s="63" t="str">
        <f>IF(E837="","",IF(AN837=Deviation!$E$2,COUNT($C$3:C836)+1))</f>
        <v/>
      </c>
      <c r="D837" s="7" t="str">
        <f>IF(E837&lt;&gt;"",SUBTOTAL(3,$E$4:E837),"")</f>
        <v/>
      </c>
      <c r="E837" s="16"/>
      <c r="F837" s="16"/>
      <c r="G837" s="16"/>
      <c r="H837" s="16"/>
      <c r="I837" s="16"/>
      <c r="J837" s="17"/>
      <c r="K837" s="20"/>
      <c r="L837" s="17"/>
      <c r="M837" s="16"/>
      <c r="N837" s="16"/>
      <c r="O837" s="7" t="str">
        <f t="shared" si="172"/>
        <v/>
      </c>
      <c r="P837" s="17"/>
      <c r="Q837" s="17"/>
      <c r="R837" s="8" t="str">
        <f t="shared" si="180"/>
        <v/>
      </c>
      <c r="S837" s="18">
        <v>0.1</v>
      </c>
      <c r="T837" s="8" t="str">
        <f t="shared" si="181"/>
        <v/>
      </c>
      <c r="U837" s="7" t="str">
        <f t="shared" si="182"/>
        <v/>
      </c>
      <c r="V837" s="19"/>
      <c r="W837" s="16"/>
      <c r="X837" s="16"/>
      <c r="Y837" s="16"/>
      <c r="Z837" s="7" t="str">
        <f t="shared" si="173"/>
        <v/>
      </c>
      <c r="AA837" s="20"/>
      <c r="AB837" s="7" t="str">
        <f>IF(AA837="","",DATEDIF(VLOOKUP(N837,List!CK:CL,2,0),VLOOKUP(AA837,List!CK:CL,2,0),$AB$2))</f>
        <v/>
      </c>
      <c r="AC837" s="16"/>
      <c r="AD837" s="16"/>
      <c r="AE837" s="17"/>
      <c r="AF837" s="9" t="str">
        <f t="shared" si="174"/>
        <v/>
      </c>
      <c r="AG837" s="16"/>
      <c r="AH837" s="9" t="str">
        <f t="shared" si="175"/>
        <v/>
      </c>
      <c r="AI837" s="9" t="str">
        <f t="shared" si="176"/>
        <v/>
      </c>
      <c r="AJ837" s="7" t="str">
        <f>IF(E837="","",VLOOKUP(E837,Cover!AF:AG,2,0))</f>
        <v/>
      </c>
      <c r="AK837" s="32" t="str">
        <f t="shared" si="183"/>
        <v/>
      </c>
      <c r="AL837" s="178" t="str">
        <f t="shared" si="184"/>
        <v/>
      </c>
      <c r="AM837" s="178" t="str">
        <f t="shared" si="178"/>
        <v/>
      </c>
      <c r="AN837" s="178" t="str">
        <f t="shared" si="179"/>
        <v/>
      </c>
    </row>
    <row r="838" spans="1:40">
      <c r="A838" s="1" t="str">
        <f t="shared" si="177"/>
        <v/>
      </c>
      <c r="B838" s="63" t="str">
        <f>IF(E838="","",IF(E838=Trend!$D$5,COUNT($B$3:B837)+1))</f>
        <v/>
      </c>
      <c r="C838" s="63" t="str">
        <f>IF(E838="","",IF(AN838=Deviation!$E$2,COUNT($C$3:C837)+1))</f>
        <v/>
      </c>
      <c r="D838" s="7" t="str">
        <f>IF(E838&lt;&gt;"",SUBTOTAL(3,$E$4:E838),"")</f>
        <v/>
      </c>
      <c r="E838" s="16"/>
      <c r="F838" s="16"/>
      <c r="G838" s="16"/>
      <c r="H838" s="16"/>
      <c r="I838" s="16"/>
      <c r="J838" s="17"/>
      <c r="K838" s="20"/>
      <c r="L838" s="17"/>
      <c r="M838" s="16"/>
      <c r="N838" s="16"/>
      <c r="O838" s="7" t="str">
        <f t="shared" si="172"/>
        <v/>
      </c>
      <c r="P838" s="17"/>
      <c r="Q838" s="17"/>
      <c r="R838" s="8" t="str">
        <f t="shared" si="180"/>
        <v/>
      </c>
      <c r="S838" s="18">
        <v>0.1</v>
      </c>
      <c r="T838" s="8" t="str">
        <f t="shared" si="181"/>
        <v/>
      </c>
      <c r="U838" s="7" t="str">
        <f t="shared" si="182"/>
        <v/>
      </c>
      <c r="V838" s="19"/>
      <c r="W838" s="16"/>
      <c r="X838" s="16"/>
      <c r="Y838" s="16"/>
      <c r="Z838" s="7" t="str">
        <f t="shared" si="173"/>
        <v/>
      </c>
      <c r="AA838" s="20"/>
      <c r="AB838" s="7" t="str">
        <f>IF(AA838="","",DATEDIF(VLOOKUP(N838,List!CK:CL,2,0),VLOOKUP(AA838,List!CK:CL,2,0),$AB$2))</f>
        <v/>
      </c>
      <c r="AC838" s="16"/>
      <c r="AD838" s="16"/>
      <c r="AE838" s="17"/>
      <c r="AF838" s="9" t="str">
        <f t="shared" si="174"/>
        <v/>
      </c>
      <c r="AG838" s="16"/>
      <c r="AH838" s="9" t="str">
        <f t="shared" si="175"/>
        <v/>
      </c>
      <c r="AI838" s="9" t="str">
        <f t="shared" si="176"/>
        <v/>
      </c>
      <c r="AJ838" s="7" t="str">
        <f>IF(E838="","",VLOOKUP(E838,Cover!AF:AG,2,0))</f>
        <v/>
      </c>
      <c r="AK838" s="32" t="str">
        <f t="shared" si="183"/>
        <v/>
      </c>
      <c r="AL838" s="178" t="str">
        <f t="shared" si="184"/>
        <v/>
      </c>
      <c r="AM838" s="178" t="str">
        <f t="shared" si="178"/>
        <v/>
      </c>
      <c r="AN838" s="178" t="str">
        <f t="shared" si="179"/>
        <v/>
      </c>
    </row>
    <row r="839" spans="1:40">
      <c r="A839" s="1" t="str">
        <f t="shared" si="177"/>
        <v/>
      </c>
      <c r="B839" s="63" t="str">
        <f>IF(E839="","",IF(E839=Trend!$D$5,COUNT($B$3:B838)+1))</f>
        <v/>
      </c>
      <c r="C839" s="63" t="str">
        <f>IF(E839="","",IF(AN839=Deviation!$E$2,COUNT($C$3:C838)+1))</f>
        <v/>
      </c>
      <c r="D839" s="7" t="str">
        <f>IF(E839&lt;&gt;"",SUBTOTAL(3,$E$4:E839),"")</f>
        <v/>
      </c>
      <c r="E839" s="16"/>
      <c r="F839" s="16"/>
      <c r="G839" s="16"/>
      <c r="H839" s="16"/>
      <c r="I839" s="16"/>
      <c r="J839" s="17"/>
      <c r="K839" s="20"/>
      <c r="L839" s="17"/>
      <c r="M839" s="16"/>
      <c r="N839" s="16"/>
      <c r="O839" s="7" t="str">
        <f t="shared" si="172"/>
        <v/>
      </c>
      <c r="P839" s="17"/>
      <c r="Q839" s="17"/>
      <c r="R839" s="8" t="str">
        <f t="shared" si="180"/>
        <v/>
      </c>
      <c r="S839" s="18">
        <v>0.1</v>
      </c>
      <c r="T839" s="8" t="str">
        <f t="shared" si="181"/>
        <v/>
      </c>
      <c r="U839" s="7" t="str">
        <f t="shared" si="182"/>
        <v/>
      </c>
      <c r="V839" s="19"/>
      <c r="W839" s="16"/>
      <c r="X839" s="16"/>
      <c r="Y839" s="16"/>
      <c r="Z839" s="7" t="str">
        <f t="shared" si="173"/>
        <v/>
      </c>
      <c r="AA839" s="20"/>
      <c r="AB839" s="7" t="str">
        <f>IF(AA839="","",DATEDIF(VLOOKUP(N839,List!CK:CL,2,0),VLOOKUP(AA839,List!CK:CL,2,0),$AB$2))</f>
        <v/>
      </c>
      <c r="AC839" s="16"/>
      <c r="AD839" s="16"/>
      <c r="AE839" s="17"/>
      <c r="AF839" s="9" t="str">
        <f t="shared" si="174"/>
        <v/>
      </c>
      <c r="AG839" s="16"/>
      <c r="AH839" s="9" t="str">
        <f t="shared" si="175"/>
        <v/>
      </c>
      <c r="AI839" s="9" t="str">
        <f t="shared" si="176"/>
        <v/>
      </c>
      <c r="AJ839" s="7" t="str">
        <f>IF(E839="","",VLOOKUP(E839,Cover!AF:AG,2,0))</f>
        <v/>
      </c>
      <c r="AK839" s="32" t="str">
        <f t="shared" si="183"/>
        <v/>
      </c>
      <c r="AL839" s="178" t="str">
        <f t="shared" si="184"/>
        <v/>
      </c>
      <c r="AM839" s="178" t="str">
        <f t="shared" si="178"/>
        <v/>
      </c>
      <c r="AN839" s="178" t="str">
        <f t="shared" si="179"/>
        <v/>
      </c>
    </row>
    <row r="840" spans="1:40">
      <c r="A840" s="1" t="str">
        <f t="shared" si="177"/>
        <v/>
      </c>
      <c r="B840" s="63" t="str">
        <f>IF(E840="","",IF(E840=Trend!$D$5,COUNT($B$3:B839)+1))</f>
        <v/>
      </c>
      <c r="C840" s="63" t="str">
        <f>IF(E840="","",IF(AN840=Deviation!$E$2,COUNT($C$3:C839)+1))</f>
        <v/>
      </c>
      <c r="D840" s="7" t="str">
        <f>IF(E840&lt;&gt;"",SUBTOTAL(3,$E$4:E840),"")</f>
        <v/>
      </c>
      <c r="E840" s="16"/>
      <c r="F840" s="16"/>
      <c r="G840" s="16"/>
      <c r="H840" s="16"/>
      <c r="I840" s="16"/>
      <c r="J840" s="17"/>
      <c r="K840" s="20"/>
      <c r="L840" s="17"/>
      <c r="M840" s="16"/>
      <c r="N840" s="16"/>
      <c r="O840" s="7" t="str">
        <f t="shared" si="172"/>
        <v/>
      </c>
      <c r="P840" s="17"/>
      <c r="Q840" s="17"/>
      <c r="R840" s="8" t="str">
        <f t="shared" si="180"/>
        <v/>
      </c>
      <c r="S840" s="18">
        <v>0.1</v>
      </c>
      <c r="T840" s="8" t="str">
        <f t="shared" si="181"/>
        <v/>
      </c>
      <c r="U840" s="7" t="str">
        <f t="shared" si="182"/>
        <v/>
      </c>
      <c r="V840" s="19"/>
      <c r="W840" s="16"/>
      <c r="X840" s="16"/>
      <c r="Y840" s="16"/>
      <c r="Z840" s="7" t="str">
        <f t="shared" si="173"/>
        <v/>
      </c>
      <c r="AA840" s="20"/>
      <c r="AB840" s="7" t="str">
        <f>IF(AA840="","",DATEDIF(VLOOKUP(N840,List!CK:CL,2,0),VLOOKUP(AA840,List!CK:CL,2,0),$AB$2))</f>
        <v/>
      </c>
      <c r="AC840" s="16"/>
      <c r="AD840" s="16"/>
      <c r="AE840" s="17"/>
      <c r="AF840" s="9" t="str">
        <f t="shared" si="174"/>
        <v/>
      </c>
      <c r="AG840" s="16"/>
      <c r="AH840" s="9" t="str">
        <f t="shared" si="175"/>
        <v/>
      </c>
      <c r="AI840" s="9" t="str">
        <f t="shared" si="176"/>
        <v/>
      </c>
      <c r="AJ840" s="7" t="str">
        <f>IF(E840="","",VLOOKUP(E840,Cover!AF:AG,2,0))</f>
        <v/>
      </c>
      <c r="AK840" s="32" t="str">
        <f t="shared" si="183"/>
        <v/>
      </c>
      <c r="AL840" s="178" t="str">
        <f t="shared" si="184"/>
        <v/>
      </c>
      <c r="AM840" s="178" t="str">
        <f t="shared" si="178"/>
        <v/>
      </c>
      <c r="AN840" s="178" t="str">
        <f t="shared" si="179"/>
        <v/>
      </c>
    </row>
    <row r="841" spans="1:40">
      <c r="A841" s="1" t="str">
        <f t="shared" si="177"/>
        <v/>
      </c>
      <c r="B841" s="63" t="str">
        <f>IF(E841="","",IF(E841=Trend!$D$5,COUNT($B$3:B840)+1))</f>
        <v/>
      </c>
      <c r="C841" s="63" t="str">
        <f>IF(E841="","",IF(AN841=Deviation!$E$2,COUNT($C$3:C840)+1))</f>
        <v/>
      </c>
      <c r="D841" s="7" t="str">
        <f>IF(E841&lt;&gt;"",SUBTOTAL(3,$E$4:E841),"")</f>
        <v/>
      </c>
      <c r="E841" s="16"/>
      <c r="F841" s="16"/>
      <c r="G841" s="16"/>
      <c r="H841" s="16"/>
      <c r="I841" s="16"/>
      <c r="J841" s="17"/>
      <c r="K841" s="20"/>
      <c r="L841" s="17"/>
      <c r="M841" s="16"/>
      <c r="N841" s="16"/>
      <c r="O841" s="7" t="str">
        <f t="shared" si="172"/>
        <v/>
      </c>
      <c r="P841" s="17"/>
      <c r="Q841" s="17"/>
      <c r="R841" s="8" t="str">
        <f t="shared" si="180"/>
        <v/>
      </c>
      <c r="S841" s="18">
        <v>0.1</v>
      </c>
      <c r="T841" s="8" t="str">
        <f t="shared" si="181"/>
        <v/>
      </c>
      <c r="U841" s="7" t="str">
        <f t="shared" si="182"/>
        <v/>
      </c>
      <c r="V841" s="19"/>
      <c r="W841" s="16"/>
      <c r="X841" s="16"/>
      <c r="Y841" s="16"/>
      <c r="Z841" s="7" t="str">
        <f t="shared" si="173"/>
        <v/>
      </c>
      <c r="AA841" s="20"/>
      <c r="AB841" s="7" t="str">
        <f>IF(AA841="","",DATEDIF(VLOOKUP(N841,List!CK:CL,2,0),VLOOKUP(AA841,List!CK:CL,2,0),$AB$2))</f>
        <v/>
      </c>
      <c r="AC841" s="16"/>
      <c r="AD841" s="16"/>
      <c r="AE841" s="17"/>
      <c r="AF841" s="9" t="str">
        <f t="shared" si="174"/>
        <v/>
      </c>
      <c r="AG841" s="16"/>
      <c r="AH841" s="9" t="str">
        <f t="shared" si="175"/>
        <v/>
      </c>
      <c r="AI841" s="9" t="str">
        <f t="shared" si="176"/>
        <v/>
      </c>
      <c r="AJ841" s="7" t="str">
        <f>IF(E841="","",VLOOKUP(E841,Cover!AF:AG,2,0))</f>
        <v/>
      </c>
      <c r="AK841" s="32" t="str">
        <f t="shared" si="183"/>
        <v/>
      </c>
      <c r="AL841" s="178" t="str">
        <f t="shared" si="184"/>
        <v/>
      </c>
      <c r="AM841" s="178" t="str">
        <f t="shared" si="178"/>
        <v/>
      </c>
      <c r="AN841" s="178" t="str">
        <f t="shared" si="179"/>
        <v/>
      </c>
    </row>
    <row r="842" spans="1:40">
      <c r="A842" s="1" t="str">
        <f t="shared" si="177"/>
        <v/>
      </c>
      <c r="B842" s="63" t="str">
        <f>IF(E842="","",IF(E842=Trend!$D$5,COUNT($B$3:B841)+1))</f>
        <v/>
      </c>
      <c r="C842" s="63" t="str">
        <f>IF(E842="","",IF(AN842=Deviation!$E$2,COUNT($C$3:C841)+1))</f>
        <v/>
      </c>
      <c r="D842" s="7" t="str">
        <f>IF(E842&lt;&gt;"",SUBTOTAL(3,$E$4:E842),"")</f>
        <v/>
      </c>
      <c r="E842" s="16"/>
      <c r="F842" s="16"/>
      <c r="G842" s="16"/>
      <c r="H842" s="16"/>
      <c r="I842" s="16"/>
      <c r="J842" s="17"/>
      <c r="K842" s="20"/>
      <c r="L842" s="17"/>
      <c r="M842" s="16"/>
      <c r="N842" s="16"/>
      <c r="O842" s="7" t="str">
        <f t="shared" ref="O842:O905" si="185">IF(E842="","","پیش فاکتور")</f>
        <v/>
      </c>
      <c r="P842" s="17"/>
      <c r="Q842" s="17"/>
      <c r="R842" s="8" t="str">
        <f t="shared" si="180"/>
        <v/>
      </c>
      <c r="S842" s="18">
        <v>0.1</v>
      </c>
      <c r="T842" s="8" t="str">
        <f t="shared" si="181"/>
        <v/>
      </c>
      <c r="U842" s="7" t="str">
        <f t="shared" si="182"/>
        <v/>
      </c>
      <c r="V842" s="19"/>
      <c r="W842" s="16"/>
      <c r="X842" s="16"/>
      <c r="Y842" s="16"/>
      <c r="Z842" s="7" t="str">
        <f t="shared" si="173"/>
        <v/>
      </c>
      <c r="AA842" s="20"/>
      <c r="AB842" s="7" t="str">
        <f>IF(AA842="","",DATEDIF(VLOOKUP(N842,List!CK:CL,2,0),VLOOKUP(AA842,List!CK:CL,2,0),$AB$2))</f>
        <v/>
      </c>
      <c r="AC842" s="16"/>
      <c r="AD842" s="16"/>
      <c r="AE842" s="17"/>
      <c r="AF842" s="9" t="str">
        <f t="shared" si="174"/>
        <v/>
      </c>
      <c r="AG842" s="16"/>
      <c r="AH842" s="9" t="str">
        <f t="shared" si="175"/>
        <v/>
      </c>
      <c r="AI842" s="9" t="str">
        <f t="shared" si="176"/>
        <v/>
      </c>
      <c r="AJ842" s="7" t="str">
        <f>IF(E842="","",VLOOKUP(E842,Cover!AF:AG,2,0))</f>
        <v/>
      </c>
      <c r="AK842" s="32" t="str">
        <f t="shared" si="183"/>
        <v/>
      </c>
      <c r="AL842" s="178" t="str">
        <f t="shared" si="184"/>
        <v/>
      </c>
      <c r="AM842" s="178" t="str">
        <f t="shared" si="178"/>
        <v/>
      </c>
      <c r="AN842" s="178" t="str">
        <f t="shared" si="179"/>
        <v/>
      </c>
    </row>
    <row r="843" spans="1:40">
      <c r="A843" s="1" t="str">
        <f t="shared" si="177"/>
        <v/>
      </c>
      <c r="B843" s="63" t="str">
        <f>IF(E843="","",IF(E843=Trend!$D$5,COUNT($B$3:B842)+1))</f>
        <v/>
      </c>
      <c r="C843" s="63" t="str">
        <f>IF(E843="","",IF(AN843=Deviation!$E$2,COUNT($C$3:C842)+1))</f>
        <v/>
      </c>
      <c r="D843" s="7" t="str">
        <f>IF(E843&lt;&gt;"",SUBTOTAL(3,$E$4:E843),"")</f>
        <v/>
      </c>
      <c r="E843" s="16"/>
      <c r="F843" s="16"/>
      <c r="G843" s="16"/>
      <c r="H843" s="16"/>
      <c r="I843" s="16"/>
      <c r="J843" s="17"/>
      <c r="K843" s="20"/>
      <c r="L843" s="17"/>
      <c r="M843" s="16"/>
      <c r="N843" s="16"/>
      <c r="O843" s="7" t="str">
        <f t="shared" si="185"/>
        <v/>
      </c>
      <c r="P843" s="17"/>
      <c r="Q843" s="17"/>
      <c r="R843" s="8" t="str">
        <f t="shared" si="180"/>
        <v/>
      </c>
      <c r="S843" s="18">
        <v>0.1</v>
      </c>
      <c r="T843" s="8" t="str">
        <f t="shared" si="181"/>
        <v/>
      </c>
      <c r="U843" s="7" t="str">
        <f t="shared" si="182"/>
        <v/>
      </c>
      <c r="V843" s="19"/>
      <c r="W843" s="16"/>
      <c r="X843" s="16"/>
      <c r="Y843" s="16"/>
      <c r="Z843" s="7" t="str">
        <f t="shared" si="173"/>
        <v/>
      </c>
      <c r="AA843" s="20"/>
      <c r="AB843" s="7" t="str">
        <f>IF(AA843="","",DATEDIF(VLOOKUP(N843,List!CK:CL,2,0),VLOOKUP(AA843,List!CK:CL,2,0),$AB$2))</f>
        <v/>
      </c>
      <c r="AC843" s="16"/>
      <c r="AD843" s="16"/>
      <c r="AE843" s="17"/>
      <c r="AF843" s="9" t="str">
        <f t="shared" si="174"/>
        <v/>
      </c>
      <c r="AG843" s="16"/>
      <c r="AH843" s="9" t="str">
        <f t="shared" si="175"/>
        <v/>
      </c>
      <c r="AI843" s="9" t="str">
        <f t="shared" si="176"/>
        <v/>
      </c>
      <c r="AJ843" s="7" t="str">
        <f>IF(E843="","",VLOOKUP(E843,Cover!AF:AG,2,0))</f>
        <v/>
      </c>
      <c r="AK843" s="32" t="str">
        <f t="shared" si="183"/>
        <v/>
      </c>
      <c r="AL843" s="178" t="str">
        <f t="shared" si="184"/>
        <v/>
      </c>
      <c r="AM843" s="178" t="str">
        <f t="shared" si="178"/>
        <v/>
      </c>
      <c r="AN843" s="178" t="str">
        <f t="shared" si="179"/>
        <v/>
      </c>
    </row>
    <row r="844" spans="1:40">
      <c r="A844" s="1" t="str">
        <f t="shared" si="177"/>
        <v/>
      </c>
      <c r="B844" s="63" t="str">
        <f>IF(E844="","",IF(E844=Trend!$D$5,COUNT($B$3:B843)+1))</f>
        <v/>
      </c>
      <c r="C844" s="63" t="str">
        <f>IF(E844="","",IF(AN844=Deviation!$E$2,COUNT($C$3:C843)+1))</f>
        <v/>
      </c>
      <c r="D844" s="7" t="str">
        <f>IF(E844&lt;&gt;"",SUBTOTAL(3,$E$4:E844),"")</f>
        <v/>
      </c>
      <c r="E844" s="16"/>
      <c r="F844" s="16"/>
      <c r="G844" s="16"/>
      <c r="H844" s="16"/>
      <c r="I844" s="16"/>
      <c r="J844" s="17"/>
      <c r="K844" s="20"/>
      <c r="L844" s="17"/>
      <c r="M844" s="16"/>
      <c r="N844" s="16"/>
      <c r="O844" s="7" t="str">
        <f t="shared" si="185"/>
        <v/>
      </c>
      <c r="P844" s="17"/>
      <c r="Q844" s="17"/>
      <c r="R844" s="8" t="str">
        <f t="shared" si="180"/>
        <v/>
      </c>
      <c r="S844" s="18">
        <v>0.1</v>
      </c>
      <c r="T844" s="8" t="str">
        <f t="shared" si="181"/>
        <v/>
      </c>
      <c r="U844" s="7" t="str">
        <f t="shared" si="182"/>
        <v/>
      </c>
      <c r="V844" s="19"/>
      <c r="W844" s="16"/>
      <c r="X844" s="16"/>
      <c r="Y844" s="16"/>
      <c r="Z844" s="7" t="str">
        <f t="shared" si="173"/>
        <v/>
      </c>
      <c r="AA844" s="20"/>
      <c r="AB844" s="7" t="str">
        <f>IF(AA844="","",DATEDIF(VLOOKUP(N844,List!CK:CL,2,0),VLOOKUP(AA844,List!CK:CL,2,0),$AB$2))</f>
        <v/>
      </c>
      <c r="AC844" s="16"/>
      <c r="AD844" s="16"/>
      <c r="AE844" s="17"/>
      <c r="AF844" s="9" t="str">
        <f t="shared" si="174"/>
        <v/>
      </c>
      <c r="AG844" s="16"/>
      <c r="AH844" s="9" t="str">
        <f t="shared" si="175"/>
        <v/>
      </c>
      <c r="AI844" s="9" t="str">
        <f t="shared" si="176"/>
        <v/>
      </c>
      <c r="AJ844" s="7" t="str">
        <f>IF(E844="","",VLOOKUP(E844,Cover!AF:AG,2,0))</f>
        <v/>
      </c>
      <c r="AK844" s="32" t="str">
        <f t="shared" si="183"/>
        <v/>
      </c>
      <c r="AL844" s="178" t="str">
        <f t="shared" si="184"/>
        <v/>
      </c>
      <c r="AM844" s="178" t="str">
        <f t="shared" si="178"/>
        <v/>
      </c>
      <c r="AN844" s="178" t="str">
        <f t="shared" si="179"/>
        <v/>
      </c>
    </row>
    <row r="845" spans="1:40">
      <c r="A845" s="1" t="str">
        <f t="shared" si="177"/>
        <v/>
      </c>
      <c r="B845" s="63" t="str">
        <f>IF(E845="","",IF(E845=Trend!$D$5,COUNT($B$3:B844)+1))</f>
        <v/>
      </c>
      <c r="C845" s="63" t="str">
        <f>IF(E845="","",IF(AN845=Deviation!$E$2,COUNT($C$3:C844)+1))</f>
        <v/>
      </c>
      <c r="D845" s="7" t="str">
        <f>IF(E845&lt;&gt;"",SUBTOTAL(3,$E$4:E845),"")</f>
        <v/>
      </c>
      <c r="E845" s="16"/>
      <c r="F845" s="16"/>
      <c r="G845" s="16"/>
      <c r="H845" s="16"/>
      <c r="I845" s="16"/>
      <c r="J845" s="17"/>
      <c r="K845" s="20"/>
      <c r="L845" s="17"/>
      <c r="M845" s="16"/>
      <c r="N845" s="16"/>
      <c r="O845" s="7" t="str">
        <f t="shared" si="185"/>
        <v/>
      </c>
      <c r="P845" s="17"/>
      <c r="Q845" s="17"/>
      <c r="R845" s="8" t="str">
        <f t="shared" si="180"/>
        <v/>
      </c>
      <c r="S845" s="18">
        <v>0.1</v>
      </c>
      <c r="T845" s="8" t="str">
        <f t="shared" si="181"/>
        <v/>
      </c>
      <c r="U845" s="7" t="str">
        <f t="shared" si="182"/>
        <v/>
      </c>
      <c r="V845" s="19"/>
      <c r="W845" s="16"/>
      <c r="X845" s="16"/>
      <c r="Y845" s="16"/>
      <c r="Z845" s="7" t="str">
        <f t="shared" si="173"/>
        <v/>
      </c>
      <c r="AA845" s="20"/>
      <c r="AB845" s="7" t="str">
        <f>IF(AA845="","",DATEDIF(VLOOKUP(N845,List!CK:CL,2,0),VLOOKUP(AA845,List!CK:CL,2,0),$AB$2))</f>
        <v/>
      </c>
      <c r="AC845" s="16"/>
      <c r="AD845" s="16"/>
      <c r="AE845" s="17"/>
      <c r="AF845" s="9" t="str">
        <f t="shared" si="174"/>
        <v/>
      </c>
      <c r="AG845" s="16"/>
      <c r="AH845" s="9" t="str">
        <f t="shared" si="175"/>
        <v/>
      </c>
      <c r="AI845" s="9" t="str">
        <f t="shared" si="176"/>
        <v/>
      </c>
      <c r="AJ845" s="7" t="str">
        <f>IF(E845="","",VLOOKUP(E845,Cover!AF:AG,2,0))</f>
        <v/>
      </c>
      <c r="AK845" s="32" t="str">
        <f t="shared" si="183"/>
        <v/>
      </c>
      <c r="AL845" s="178" t="str">
        <f t="shared" si="184"/>
        <v/>
      </c>
      <c r="AM845" s="178" t="str">
        <f t="shared" si="178"/>
        <v/>
      </c>
      <c r="AN845" s="178" t="str">
        <f t="shared" si="179"/>
        <v/>
      </c>
    </row>
    <row r="846" spans="1:40">
      <c r="A846" s="1" t="str">
        <f t="shared" si="177"/>
        <v/>
      </c>
      <c r="B846" s="63" t="str">
        <f>IF(E846="","",IF(E846=Trend!$D$5,COUNT($B$3:B845)+1))</f>
        <v/>
      </c>
      <c r="C846" s="63" t="str">
        <f>IF(E846="","",IF(AN846=Deviation!$E$2,COUNT($C$3:C845)+1))</f>
        <v/>
      </c>
      <c r="D846" s="7" t="str">
        <f>IF(E846&lt;&gt;"",SUBTOTAL(3,$E$4:E846),"")</f>
        <v/>
      </c>
      <c r="E846" s="16"/>
      <c r="F846" s="16"/>
      <c r="G846" s="16"/>
      <c r="H846" s="16"/>
      <c r="I846" s="16"/>
      <c r="J846" s="17"/>
      <c r="K846" s="20"/>
      <c r="L846" s="17"/>
      <c r="M846" s="16"/>
      <c r="N846" s="16"/>
      <c r="O846" s="7" t="str">
        <f t="shared" si="185"/>
        <v/>
      </c>
      <c r="P846" s="17"/>
      <c r="Q846" s="17"/>
      <c r="R846" s="8" t="str">
        <f t="shared" si="180"/>
        <v/>
      </c>
      <c r="S846" s="18">
        <v>0.1</v>
      </c>
      <c r="T846" s="8" t="str">
        <f t="shared" si="181"/>
        <v/>
      </c>
      <c r="U846" s="7" t="str">
        <f t="shared" si="182"/>
        <v/>
      </c>
      <c r="V846" s="19"/>
      <c r="W846" s="16"/>
      <c r="X846" s="16"/>
      <c r="Y846" s="16"/>
      <c r="Z846" s="7" t="str">
        <f t="shared" si="173"/>
        <v/>
      </c>
      <c r="AA846" s="20"/>
      <c r="AB846" s="7" t="str">
        <f>IF(AA846="","",DATEDIF(VLOOKUP(N846,List!CK:CL,2,0),VLOOKUP(AA846,List!CK:CL,2,0),$AB$2))</f>
        <v/>
      </c>
      <c r="AC846" s="16"/>
      <c r="AD846" s="16"/>
      <c r="AE846" s="17"/>
      <c r="AF846" s="9" t="str">
        <f t="shared" si="174"/>
        <v/>
      </c>
      <c r="AG846" s="16"/>
      <c r="AH846" s="9" t="str">
        <f t="shared" si="175"/>
        <v/>
      </c>
      <c r="AI846" s="9" t="str">
        <f t="shared" si="176"/>
        <v/>
      </c>
      <c r="AJ846" s="7" t="str">
        <f>IF(E846="","",VLOOKUP(E846,Cover!AF:AG,2,0))</f>
        <v/>
      </c>
      <c r="AK846" s="32" t="str">
        <f t="shared" si="183"/>
        <v/>
      </c>
      <c r="AL846" s="178" t="str">
        <f t="shared" si="184"/>
        <v/>
      </c>
      <c r="AM846" s="178" t="str">
        <f t="shared" si="178"/>
        <v/>
      </c>
      <c r="AN846" s="178" t="str">
        <f t="shared" si="179"/>
        <v/>
      </c>
    </row>
    <row r="847" spans="1:40">
      <c r="A847" s="1" t="str">
        <f t="shared" si="177"/>
        <v/>
      </c>
      <c r="B847" s="63" t="str">
        <f>IF(E847="","",IF(E847=Trend!$D$5,COUNT($B$3:B846)+1))</f>
        <v/>
      </c>
      <c r="C847" s="63" t="str">
        <f>IF(E847="","",IF(AN847=Deviation!$E$2,COUNT($C$3:C846)+1))</f>
        <v/>
      </c>
      <c r="D847" s="7" t="str">
        <f>IF(E847&lt;&gt;"",SUBTOTAL(3,$E$4:E847),"")</f>
        <v/>
      </c>
      <c r="E847" s="16"/>
      <c r="F847" s="16"/>
      <c r="G847" s="16"/>
      <c r="H847" s="16"/>
      <c r="I847" s="16"/>
      <c r="J847" s="17"/>
      <c r="K847" s="20"/>
      <c r="L847" s="17"/>
      <c r="M847" s="16"/>
      <c r="N847" s="16"/>
      <c r="O847" s="7" t="str">
        <f t="shared" si="185"/>
        <v/>
      </c>
      <c r="P847" s="17"/>
      <c r="Q847" s="17"/>
      <c r="R847" s="8" t="str">
        <f t="shared" si="180"/>
        <v/>
      </c>
      <c r="S847" s="18">
        <v>0.1</v>
      </c>
      <c r="T847" s="8" t="str">
        <f t="shared" si="181"/>
        <v/>
      </c>
      <c r="U847" s="7" t="str">
        <f t="shared" si="182"/>
        <v/>
      </c>
      <c r="V847" s="19"/>
      <c r="W847" s="16"/>
      <c r="X847" s="16"/>
      <c r="Y847" s="16"/>
      <c r="Z847" s="7" t="str">
        <f t="shared" si="173"/>
        <v/>
      </c>
      <c r="AA847" s="20"/>
      <c r="AB847" s="7" t="str">
        <f>IF(AA847="","",DATEDIF(VLOOKUP(N847,List!CK:CL,2,0),VLOOKUP(AA847,List!CK:CL,2,0),$AB$2))</f>
        <v/>
      </c>
      <c r="AC847" s="16"/>
      <c r="AD847" s="16"/>
      <c r="AE847" s="17"/>
      <c r="AF847" s="9" t="str">
        <f t="shared" si="174"/>
        <v/>
      </c>
      <c r="AG847" s="16"/>
      <c r="AH847" s="9" t="str">
        <f t="shared" si="175"/>
        <v/>
      </c>
      <c r="AI847" s="9" t="str">
        <f t="shared" si="176"/>
        <v/>
      </c>
      <c r="AJ847" s="7" t="str">
        <f>IF(E847="","",VLOOKUP(E847,Cover!AF:AG,2,0))</f>
        <v/>
      </c>
      <c r="AK847" s="32" t="str">
        <f t="shared" si="183"/>
        <v/>
      </c>
      <c r="AL847" s="178" t="str">
        <f t="shared" si="184"/>
        <v/>
      </c>
      <c r="AM847" s="178" t="str">
        <f t="shared" si="178"/>
        <v/>
      </c>
      <c r="AN847" s="178" t="str">
        <f t="shared" si="179"/>
        <v/>
      </c>
    </row>
    <row r="848" spans="1:40">
      <c r="A848" s="1" t="str">
        <f t="shared" si="177"/>
        <v/>
      </c>
      <c r="B848" s="63" t="str">
        <f>IF(E848="","",IF(E848=Trend!$D$5,COUNT($B$3:B847)+1))</f>
        <v/>
      </c>
      <c r="C848" s="63" t="str">
        <f>IF(E848="","",IF(AN848=Deviation!$E$2,COUNT($C$3:C847)+1))</f>
        <v/>
      </c>
      <c r="D848" s="7" t="str">
        <f>IF(E848&lt;&gt;"",SUBTOTAL(3,$E$4:E848),"")</f>
        <v/>
      </c>
      <c r="E848" s="16"/>
      <c r="F848" s="16"/>
      <c r="G848" s="16"/>
      <c r="H848" s="16"/>
      <c r="I848" s="16"/>
      <c r="J848" s="17"/>
      <c r="K848" s="20"/>
      <c r="L848" s="17"/>
      <c r="M848" s="16"/>
      <c r="N848" s="16"/>
      <c r="O848" s="7" t="str">
        <f t="shared" si="185"/>
        <v/>
      </c>
      <c r="P848" s="17"/>
      <c r="Q848" s="17"/>
      <c r="R848" s="8" t="str">
        <f t="shared" si="180"/>
        <v/>
      </c>
      <c r="S848" s="18">
        <v>0.1</v>
      </c>
      <c r="T848" s="8" t="str">
        <f t="shared" si="181"/>
        <v/>
      </c>
      <c r="U848" s="7" t="str">
        <f t="shared" si="182"/>
        <v/>
      </c>
      <c r="V848" s="19"/>
      <c r="W848" s="16"/>
      <c r="X848" s="16"/>
      <c r="Y848" s="16"/>
      <c r="Z848" s="7" t="str">
        <f t="shared" si="173"/>
        <v/>
      </c>
      <c r="AA848" s="20"/>
      <c r="AB848" s="7" t="str">
        <f>IF(AA848="","",DATEDIF(VLOOKUP(N848,List!CK:CL,2,0),VLOOKUP(AA848,List!CK:CL,2,0),$AB$2))</f>
        <v/>
      </c>
      <c r="AC848" s="16"/>
      <c r="AD848" s="16"/>
      <c r="AE848" s="17"/>
      <c r="AF848" s="9" t="str">
        <f t="shared" si="174"/>
        <v/>
      </c>
      <c r="AG848" s="16"/>
      <c r="AH848" s="9" t="str">
        <f t="shared" si="175"/>
        <v/>
      </c>
      <c r="AI848" s="9" t="str">
        <f t="shared" si="176"/>
        <v/>
      </c>
      <c r="AJ848" s="7" t="str">
        <f>IF(E848="","",VLOOKUP(E848,Cover!AF:AG,2,0))</f>
        <v/>
      </c>
      <c r="AK848" s="32" t="str">
        <f t="shared" si="183"/>
        <v/>
      </c>
      <c r="AL848" s="178" t="str">
        <f t="shared" si="184"/>
        <v/>
      </c>
      <c r="AM848" s="178" t="str">
        <f t="shared" si="178"/>
        <v/>
      </c>
      <c r="AN848" s="178" t="str">
        <f t="shared" si="179"/>
        <v/>
      </c>
    </row>
    <row r="849" spans="1:40">
      <c r="A849" s="1" t="str">
        <f t="shared" si="177"/>
        <v/>
      </c>
      <c r="B849" s="63" t="str">
        <f>IF(E849="","",IF(E849=Trend!$D$5,COUNT($B$3:B848)+1))</f>
        <v/>
      </c>
      <c r="C849" s="63" t="str">
        <f>IF(E849="","",IF(AN849=Deviation!$E$2,COUNT($C$3:C848)+1))</f>
        <v/>
      </c>
      <c r="D849" s="7" t="str">
        <f>IF(E849&lt;&gt;"",SUBTOTAL(3,$E$4:E849),"")</f>
        <v/>
      </c>
      <c r="E849" s="16"/>
      <c r="F849" s="16"/>
      <c r="G849" s="16"/>
      <c r="H849" s="16"/>
      <c r="I849" s="16"/>
      <c r="J849" s="17"/>
      <c r="K849" s="20"/>
      <c r="L849" s="17"/>
      <c r="M849" s="16"/>
      <c r="N849" s="16"/>
      <c r="O849" s="7" t="str">
        <f t="shared" si="185"/>
        <v/>
      </c>
      <c r="P849" s="17"/>
      <c r="Q849" s="17"/>
      <c r="R849" s="8" t="str">
        <f t="shared" si="180"/>
        <v/>
      </c>
      <c r="S849" s="18">
        <v>0.1</v>
      </c>
      <c r="T849" s="8" t="str">
        <f t="shared" si="181"/>
        <v/>
      </c>
      <c r="U849" s="7" t="str">
        <f t="shared" si="182"/>
        <v/>
      </c>
      <c r="V849" s="19"/>
      <c r="W849" s="16"/>
      <c r="X849" s="16"/>
      <c r="Y849" s="16"/>
      <c r="Z849" s="7" t="str">
        <f t="shared" si="173"/>
        <v/>
      </c>
      <c r="AA849" s="20"/>
      <c r="AB849" s="7" t="str">
        <f>IF(AA849="","",DATEDIF(VLOOKUP(N849,List!CK:CL,2,0),VLOOKUP(AA849,List!CK:CL,2,0),$AB$2))</f>
        <v/>
      </c>
      <c r="AC849" s="16"/>
      <c r="AD849" s="16"/>
      <c r="AE849" s="17"/>
      <c r="AF849" s="9" t="str">
        <f t="shared" si="174"/>
        <v/>
      </c>
      <c r="AG849" s="16"/>
      <c r="AH849" s="9" t="str">
        <f t="shared" si="175"/>
        <v/>
      </c>
      <c r="AI849" s="9" t="str">
        <f t="shared" si="176"/>
        <v/>
      </c>
      <c r="AJ849" s="7" t="str">
        <f>IF(E849="","",VLOOKUP(E849,Cover!AF:AG,2,0))</f>
        <v/>
      </c>
      <c r="AK849" s="32" t="str">
        <f t="shared" si="183"/>
        <v/>
      </c>
      <c r="AL849" s="178" t="str">
        <f t="shared" si="184"/>
        <v/>
      </c>
      <c r="AM849" s="178" t="str">
        <f t="shared" si="178"/>
        <v/>
      </c>
      <c r="AN849" s="178" t="str">
        <f t="shared" si="179"/>
        <v/>
      </c>
    </row>
    <row r="850" spans="1:40">
      <c r="A850" s="1" t="str">
        <f t="shared" si="177"/>
        <v/>
      </c>
      <c r="B850" s="63" t="str">
        <f>IF(E850="","",IF(E850=Trend!$D$5,COUNT($B$3:B849)+1))</f>
        <v/>
      </c>
      <c r="C850" s="63" t="str">
        <f>IF(E850="","",IF(AN850=Deviation!$E$2,COUNT($C$3:C849)+1))</f>
        <v/>
      </c>
      <c r="D850" s="7" t="str">
        <f>IF(E850&lt;&gt;"",SUBTOTAL(3,$E$4:E850),"")</f>
        <v/>
      </c>
      <c r="E850" s="16"/>
      <c r="F850" s="16"/>
      <c r="G850" s="16"/>
      <c r="H850" s="16"/>
      <c r="I850" s="16"/>
      <c r="J850" s="17"/>
      <c r="K850" s="20"/>
      <c r="L850" s="17"/>
      <c r="M850" s="16"/>
      <c r="N850" s="16"/>
      <c r="O850" s="7" t="str">
        <f t="shared" si="185"/>
        <v/>
      </c>
      <c r="P850" s="17"/>
      <c r="Q850" s="17"/>
      <c r="R850" s="8" t="str">
        <f t="shared" si="180"/>
        <v/>
      </c>
      <c r="S850" s="18">
        <v>0.1</v>
      </c>
      <c r="T850" s="8" t="str">
        <f t="shared" si="181"/>
        <v/>
      </c>
      <c r="U850" s="7" t="str">
        <f t="shared" si="182"/>
        <v/>
      </c>
      <c r="V850" s="19"/>
      <c r="W850" s="16"/>
      <c r="X850" s="16"/>
      <c r="Y850" s="16"/>
      <c r="Z850" s="7" t="str">
        <f t="shared" si="173"/>
        <v/>
      </c>
      <c r="AA850" s="20"/>
      <c r="AB850" s="7" t="str">
        <f>IF(AA850="","",DATEDIF(VLOOKUP(N850,List!CK:CL,2,0),VLOOKUP(AA850,List!CK:CL,2,0),$AB$2))</f>
        <v/>
      </c>
      <c r="AC850" s="16"/>
      <c r="AD850" s="16"/>
      <c r="AE850" s="17"/>
      <c r="AF850" s="9" t="str">
        <f t="shared" si="174"/>
        <v/>
      </c>
      <c r="AG850" s="16"/>
      <c r="AH850" s="9" t="str">
        <f t="shared" si="175"/>
        <v/>
      </c>
      <c r="AI850" s="9" t="str">
        <f t="shared" si="176"/>
        <v/>
      </c>
      <c r="AJ850" s="7" t="str">
        <f>IF(E850="","",VLOOKUP(E850,Cover!AF:AG,2,0))</f>
        <v/>
      </c>
      <c r="AK850" s="32" t="str">
        <f t="shared" si="183"/>
        <v/>
      </c>
      <c r="AL850" s="178" t="str">
        <f t="shared" si="184"/>
        <v/>
      </c>
      <c r="AM850" s="178" t="str">
        <f t="shared" si="178"/>
        <v/>
      </c>
      <c r="AN850" s="178" t="str">
        <f t="shared" si="179"/>
        <v/>
      </c>
    </row>
    <row r="851" spans="1:40">
      <c r="A851" s="1" t="str">
        <f t="shared" si="177"/>
        <v/>
      </c>
      <c r="B851" s="63" t="str">
        <f>IF(E851="","",IF(E851=Trend!$D$5,COUNT($B$3:B850)+1))</f>
        <v/>
      </c>
      <c r="C851" s="63" t="str">
        <f>IF(E851="","",IF(AN851=Deviation!$E$2,COUNT($C$3:C850)+1))</f>
        <v/>
      </c>
      <c r="D851" s="7" t="str">
        <f>IF(E851&lt;&gt;"",SUBTOTAL(3,$E$4:E851),"")</f>
        <v/>
      </c>
      <c r="E851" s="16"/>
      <c r="F851" s="16"/>
      <c r="G851" s="16"/>
      <c r="H851" s="16"/>
      <c r="I851" s="16"/>
      <c r="J851" s="17"/>
      <c r="K851" s="20"/>
      <c r="L851" s="17"/>
      <c r="M851" s="16"/>
      <c r="N851" s="16"/>
      <c r="O851" s="7" t="str">
        <f t="shared" si="185"/>
        <v/>
      </c>
      <c r="P851" s="17"/>
      <c r="Q851" s="17"/>
      <c r="R851" s="8" t="str">
        <f t="shared" si="180"/>
        <v/>
      </c>
      <c r="S851" s="18">
        <v>0.1</v>
      </c>
      <c r="T851" s="8" t="str">
        <f t="shared" si="181"/>
        <v/>
      </c>
      <c r="U851" s="7" t="str">
        <f t="shared" si="182"/>
        <v/>
      </c>
      <c r="V851" s="19"/>
      <c r="W851" s="16"/>
      <c r="X851" s="16"/>
      <c r="Y851" s="16"/>
      <c r="Z851" s="7" t="str">
        <f t="shared" si="173"/>
        <v/>
      </c>
      <c r="AA851" s="20"/>
      <c r="AB851" s="7" t="str">
        <f>IF(AA851="","",DATEDIF(VLOOKUP(N851,List!CK:CL,2,0),VLOOKUP(AA851,List!CK:CL,2,0),$AB$2))</f>
        <v/>
      </c>
      <c r="AC851" s="16"/>
      <c r="AD851" s="16"/>
      <c r="AE851" s="17"/>
      <c r="AF851" s="9" t="str">
        <f t="shared" si="174"/>
        <v/>
      </c>
      <c r="AG851" s="16"/>
      <c r="AH851" s="9" t="str">
        <f t="shared" si="175"/>
        <v/>
      </c>
      <c r="AI851" s="9" t="str">
        <f t="shared" si="176"/>
        <v/>
      </c>
      <c r="AJ851" s="7" t="str">
        <f>IF(E851="","",VLOOKUP(E851,Cover!AF:AG,2,0))</f>
        <v/>
      </c>
      <c r="AK851" s="32" t="str">
        <f t="shared" si="183"/>
        <v/>
      </c>
      <c r="AL851" s="178" t="str">
        <f t="shared" si="184"/>
        <v/>
      </c>
      <c r="AM851" s="178" t="str">
        <f t="shared" si="178"/>
        <v/>
      </c>
      <c r="AN851" s="178" t="str">
        <f t="shared" si="179"/>
        <v/>
      </c>
    </row>
    <row r="852" spans="1:40">
      <c r="A852" s="1" t="str">
        <f t="shared" si="177"/>
        <v/>
      </c>
      <c r="B852" s="63" t="str">
        <f>IF(E852="","",IF(E852=Trend!$D$5,COUNT($B$3:B851)+1))</f>
        <v/>
      </c>
      <c r="C852" s="63" t="str">
        <f>IF(E852="","",IF(AN852=Deviation!$E$2,COUNT($C$3:C851)+1))</f>
        <v/>
      </c>
      <c r="D852" s="7" t="str">
        <f>IF(E852&lt;&gt;"",SUBTOTAL(3,$E$4:E852),"")</f>
        <v/>
      </c>
      <c r="E852" s="16"/>
      <c r="F852" s="16"/>
      <c r="G852" s="16"/>
      <c r="H852" s="16"/>
      <c r="I852" s="16"/>
      <c r="J852" s="17"/>
      <c r="K852" s="20"/>
      <c r="L852" s="17"/>
      <c r="M852" s="16"/>
      <c r="N852" s="16"/>
      <c r="O852" s="7" t="str">
        <f t="shared" si="185"/>
        <v/>
      </c>
      <c r="P852" s="17"/>
      <c r="Q852" s="17"/>
      <c r="R852" s="8" t="str">
        <f t="shared" si="180"/>
        <v/>
      </c>
      <c r="S852" s="18">
        <v>0.1</v>
      </c>
      <c r="T852" s="8" t="str">
        <f t="shared" si="181"/>
        <v/>
      </c>
      <c r="U852" s="7" t="str">
        <f t="shared" si="182"/>
        <v/>
      </c>
      <c r="V852" s="19"/>
      <c r="W852" s="16"/>
      <c r="X852" s="16"/>
      <c r="Y852" s="16"/>
      <c r="Z852" s="7" t="str">
        <f t="shared" si="173"/>
        <v/>
      </c>
      <c r="AA852" s="20"/>
      <c r="AB852" s="7" t="str">
        <f>IF(AA852="","",DATEDIF(VLOOKUP(N852,List!CK:CL,2,0),VLOOKUP(AA852,List!CK:CL,2,0),$AB$2))</f>
        <v/>
      </c>
      <c r="AC852" s="16"/>
      <c r="AD852" s="16"/>
      <c r="AE852" s="17"/>
      <c r="AF852" s="9" t="str">
        <f t="shared" si="174"/>
        <v/>
      </c>
      <c r="AG852" s="16"/>
      <c r="AH852" s="9" t="str">
        <f t="shared" si="175"/>
        <v/>
      </c>
      <c r="AI852" s="9" t="str">
        <f t="shared" si="176"/>
        <v/>
      </c>
      <c r="AJ852" s="7" t="str">
        <f>IF(E852="","",VLOOKUP(E852,Cover!AF:AG,2,0))</f>
        <v/>
      </c>
      <c r="AK852" s="32" t="str">
        <f t="shared" si="183"/>
        <v/>
      </c>
      <c r="AL852" s="178" t="str">
        <f t="shared" si="184"/>
        <v/>
      </c>
      <c r="AM852" s="178" t="str">
        <f t="shared" si="178"/>
        <v/>
      </c>
      <c r="AN852" s="178" t="str">
        <f t="shared" si="179"/>
        <v/>
      </c>
    </row>
    <row r="853" spans="1:40">
      <c r="A853" s="1" t="str">
        <f t="shared" si="177"/>
        <v/>
      </c>
      <c r="B853" s="63" t="str">
        <f>IF(E853="","",IF(E853=Trend!$D$5,COUNT($B$3:B852)+1))</f>
        <v/>
      </c>
      <c r="C853" s="63" t="str">
        <f>IF(E853="","",IF(AN853=Deviation!$E$2,COUNT($C$3:C852)+1))</f>
        <v/>
      </c>
      <c r="D853" s="7" t="str">
        <f>IF(E853&lt;&gt;"",SUBTOTAL(3,$E$4:E853),"")</f>
        <v/>
      </c>
      <c r="E853" s="16"/>
      <c r="F853" s="16"/>
      <c r="G853" s="16"/>
      <c r="H853" s="16"/>
      <c r="I853" s="16"/>
      <c r="J853" s="17"/>
      <c r="K853" s="20"/>
      <c r="L853" s="17"/>
      <c r="M853" s="16"/>
      <c r="N853" s="16"/>
      <c r="O853" s="7" t="str">
        <f t="shared" si="185"/>
        <v/>
      </c>
      <c r="P853" s="17"/>
      <c r="Q853" s="17"/>
      <c r="R853" s="8" t="str">
        <f t="shared" si="180"/>
        <v/>
      </c>
      <c r="S853" s="18">
        <v>0.1</v>
      </c>
      <c r="T853" s="8" t="str">
        <f t="shared" si="181"/>
        <v/>
      </c>
      <c r="U853" s="7" t="str">
        <f t="shared" si="182"/>
        <v/>
      </c>
      <c r="V853" s="19"/>
      <c r="W853" s="16"/>
      <c r="X853" s="16"/>
      <c r="Y853" s="16"/>
      <c r="Z853" s="7" t="str">
        <f t="shared" si="173"/>
        <v/>
      </c>
      <c r="AA853" s="20"/>
      <c r="AB853" s="7" t="str">
        <f>IF(AA853="","",DATEDIF(VLOOKUP(N853,List!CK:CL,2,0),VLOOKUP(AA853,List!CK:CL,2,0),$AB$2))</f>
        <v/>
      </c>
      <c r="AC853" s="16"/>
      <c r="AD853" s="16"/>
      <c r="AE853" s="17"/>
      <c r="AF853" s="9" t="str">
        <f t="shared" si="174"/>
        <v/>
      </c>
      <c r="AG853" s="16"/>
      <c r="AH853" s="9" t="str">
        <f t="shared" si="175"/>
        <v/>
      </c>
      <c r="AI853" s="9" t="str">
        <f t="shared" si="176"/>
        <v/>
      </c>
      <c r="AJ853" s="7" t="str">
        <f>IF(E853="","",VLOOKUP(E853,Cover!AF:AG,2,0))</f>
        <v/>
      </c>
      <c r="AK853" s="32" t="str">
        <f t="shared" si="183"/>
        <v/>
      </c>
      <c r="AL853" s="178" t="str">
        <f t="shared" si="184"/>
        <v/>
      </c>
      <c r="AM853" s="178" t="str">
        <f t="shared" si="178"/>
        <v/>
      </c>
      <c r="AN853" s="178" t="str">
        <f t="shared" si="179"/>
        <v/>
      </c>
    </row>
    <row r="854" spans="1:40">
      <c r="A854" s="1" t="str">
        <f t="shared" si="177"/>
        <v/>
      </c>
      <c r="B854" s="63" t="str">
        <f>IF(E854="","",IF(E854=Trend!$D$5,COUNT($B$3:B853)+1))</f>
        <v/>
      </c>
      <c r="C854" s="63" t="str">
        <f>IF(E854="","",IF(AN854=Deviation!$E$2,COUNT($C$3:C853)+1))</f>
        <v/>
      </c>
      <c r="D854" s="7" t="str">
        <f>IF(E854&lt;&gt;"",SUBTOTAL(3,$E$4:E854),"")</f>
        <v/>
      </c>
      <c r="E854" s="16"/>
      <c r="F854" s="16"/>
      <c r="G854" s="16"/>
      <c r="H854" s="16"/>
      <c r="I854" s="16"/>
      <c r="J854" s="17"/>
      <c r="K854" s="20"/>
      <c r="L854" s="17"/>
      <c r="M854" s="16"/>
      <c r="N854" s="16"/>
      <c r="O854" s="7" t="str">
        <f t="shared" si="185"/>
        <v/>
      </c>
      <c r="P854" s="17"/>
      <c r="Q854" s="17"/>
      <c r="R854" s="8" t="str">
        <f t="shared" si="180"/>
        <v/>
      </c>
      <c r="S854" s="18">
        <v>0.1</v>
      </c>
      <c r="T854" s="8" t="str">
        <f t="shared" si="181"/>
        <v/>
      </c>
      <c r="U854" s="7" t="str">
        <f t="shared" si="182"/>
        <v/>
      </c>
      <c r="V854" s="19"/>
      <c r="W854" s="16"/>
      <c r="X854" s="16"/>
      <c r="Y854" s="16"/>
      <c r="Z854" s="7" t="str">
        <f t="shared" si="173"/>
        <v/>
      </c>
      <c r="AA854" s="20"/>
      <c r="AB854" s="7" t="str">
        <f>IF(AA854="","",DATEDIF(VLOOKUP(N854,List!CK:CL,2,0),VLOOKUP(AA854,List!CK:CL,2,0),$AB$2))</f>
        <v/>
      </c>
      <c r="AC854" s="16"/>
      <c r="AD854" s="16"/>
      <c r="AE854" s="17"/>
      <c r="AF854" s="9" t="str">
        <f t="shared" si="174"/>
        <v/>
      </c>
      <c r="AG854" s="16"/>
      <c r="AH854" s="9" t="str">
        <f t="shared" si="175"/>
        <v/>
      </c>
      <c r="AI854" s="9" t="str">
        <f t="shared" si="176"/>
        <v/>
      </c>
      <c r="AJ854" s="7" t="str">
        <f>IF(E854="","",VLOOKUP(E854,Cover!AF:AG,2,0))</f>
        <v/>
      </c>
      <c r="AK854" s="32" t="str">
        <f t="shared" si="183"/>
        <v/>
      </c>
      <c r="AL854" s="178" t="str">
        <f t="shared" si="184"/>
        <v/>
      </c>
      <c r="AM854" s="178" t="str">
        <f t="shared" si="178"/>
        <v/>
      </c>
      <c r="AN854" s="178" t="str">
        <f t="shared" si="179"/>
        <v/>
      </c>
    </row>
    <row r="855" spans="1:40">
      <c r="A855" s="1" t="str">
        <f t="shared" si="177"/>
        <v/>
      </c>
      <c r="B855" s="63" t="str">
        <f>IF(E855="","",IF(E855=Trend!$D$5,COUNT($B$3:B854)+1))</f>
        <v/>
      </c>
      <c r="C855" s="63" t="str">
        <f>IF(E855="","",IF(AN855=Deviation!$E$2,COUNT($C$3:C854)+1))</f>
        <v/>
      </c>
      <c r="D855" s="7" t="str">
        <f>IF(E855&lt;&gt;"",SUBTOTAL(3,$E$4:E855),"")</f>
        <v/>
      </c>
      <c r="E855" s="16"/>
      <c r="F855" s="16"/>
      <c r="G855" s="16"/>
      <c r="H855" s="16"/>
      <c r="I855" s="16"/>
      <c r="J855" s="17"/>
      <c r="K855" s="20"/>
      <c r="L855" s="17"/>
      <c r="M855" s="16"/>
      <c r="N855" s="16"/>
      <c r="O855" s="7" t="str">
        <f t="shared" si="185"/>
        <v/>
      </c>
      <c r="P855" s="17"/>
      <c r="Q855" s="17"/>
      <c r="R855" s="8" t="str">
        <f t="shared" si="180"/>
        <v/>
      </c>
      <c r="S855" s="18">
        <v>0.1</v>
      </c>
      <c r="T855" s="8" t="str">
        <f t="shared" si="181"/>
        <v/>
      </c>
      <c r="U855" s="7" t="str">
        <f t="shared" si="182"/>
        <v/>
      </c>
      <c r="V855" s="19"/>
      <c r="W855" s="16"/>
      <c r="X855" s="16"/>
      <c r="Y855" s="16"/>
      <c r="Z855" s="7" t="str">
        <f t="shared" si="173"/>
        <v/>
      </c>
      <c r="AA855" s="20"/>
      <c r="AB855" s="7" t="str">
        <f>IF(AA855="","",DATEDIF(VLOOKUP(N855,List!CK:CL,2,0),VLOOKUP(AA855,List!CK:CL,2,0),$AB$2))</f>
        <v/>
      </c>
      <c r="AC855" s="16"/>
      <c r="AD855" s="16"/>
      <c r="AE855" s="17"/>
      <c r="AF855" s="9" t="str">
        <f t="shared" si="174"/>
        <v/>
      </c>
      <c r="AG855" s="16"/>
      <c r="AH855" s="9" t="str">
        <f t="shared" si="175"/>
        <v/>
      </c>
      <c r="AI855" s="9" t="str">
        <f t="shared" si="176"/>
        <v/>
      </c>
      <c r="AJ855" s="7" t="str">
        <f>IF(E855="","",VLOOKUP(E855,Cover!AF:AG,2,0))</f>
        <v/>
      </c>
      <c r="AK855" s="32" t="str">
        <f t="shared" si="183"/>
        <v/>
      </c>
      <c r="AL855" s="178" t="str">
        <f t="shared" si="184"/>
        <v/>
      </c>
      <c r="AM855" s="178" t="str">
        <f t="shared" si="178"/>
        <v/>
      </c>
      <c r="AN855" s="178" t="str">
        <f t="shared" si="179"/>
        <v/>
      </c>
    </row>
    <row r="856" spans="1:40">
      <c r="A856" s="1" t="str">
        <f t="shared" si="177"/>
        <v/>
      </c>
      <c r="B856" s="63" t="str">
        <f>IF(E856="","",IF(E856=Trend!$D$5,COUNT($B$3:B855)+1))</f>
        <v/>
      </c>
      <c r="C856" s="63" t="str">
        <f>IF(E856="","",IF(AN856=Deviation!$E$2,COUNT($C$3:C855)+1))</f>
        <v/>
      </c>
      <c r="D856" s="7" t="str">
        <f>IF(E856&lt;&gt;"",SUBTOTAL(3,$E$4:E856),"")</f>
        <v/>
      </c>
      <c r="E856" s="16"/>
      <c r="F856" s="16"/>
      <c r="G856" s="16"/>
      <c r="H856" s="16"/>
      <c r="I856" s="16"/>
      <c r="J856" s="17"/>
      <c r="K856" s="20"/>
      <c r="L856" s="17"/>
      <c r="M856" s="16"/>
      <c r="N856" s="16"/>
      <c r="O856" s="7" t="str">
        <f t="shared" si="185"/>
        <v/>
      </c>
      <c r="P856" s="17"/>
      <c r="Q856" s="17"/>
      <c r="R856" s="8" t="str">
        <f t="shared" si="180"/>
        <v/>
      </c>
      <c r="S856" s="18">
        <v>0.1</v>
      </c>
      <c r="T856" s="8" t="str">
        <f t="shared" si="181"/>
        <v/>
      </c>
      <c r="U856" s="7" t="str">
        <f t="shared" si="182"/>
        <v/>
      </c>
      <c r="V856" s="19"/>
      <c r="W856" s="16"/>
      <c r="X856" s="16"/>
      <c r="Y856" s="16"/>
      <c r="Z856" s="7" t="str">
        <f t="shared" si="173"/>
        <v/>
      </c>
      <c r="AA856" s="20"/>
      <c r="AB856" s="7" t="str">
        <f>IF(AA856="","",DATEDIF(VLOOKUP(N856,List!CK:CL,2,0),VLOOKUP(AA856,List!CK:CL,2,0),$AB$2))</f>
        <v/>
      </c>
      <c r="AC856" s="16"/>
      <c r="AD856" s="16"/>
      <c r="AE856" s="17"/>
      <c r="AF856" s="9" t="str">
        <f t="shared" si="174"/>
        <v/>
      </c>
      <c r="AG856" s="16"/>
      <c r="AH856" s="9" t="str">
        <f t="shared" si="175"/>
        <v/>
      </c>
      <c r="AI856" s="9" t="str">
        <f t="shared" si="176"/>
        <v/>
      </c>
      <c r="AJ856" s="7" t="str">
        <f>IF(E856="","",VLOOKUP(E856,Cover!AF:AG,2,0))</f>
        <v/>
      </c>
      <c r="AK856" s="32" t="str">
        <f t="shared" si="183"/>
        <v/>
      </c>
      <c r="AL856" s="178" t="str">
        <f t="shared" si="184"/>
        <v/>
      </c>
      <c r="AM856" s="178" t="str">
        <f t="shared" si="178"/>
        <v/>
      </c>
      <c r="AN856" s="178" t="str">
        <f t="shared" si="179"/>
        <v/>
      </c>
    </row>
    <row r="857" spans="1:40">
      <c r="A857" s="1" t="str">
        <f t="shared" si="177"/>
        <v/>
      </c>
      <c r="B857" s="63" t="str">
        <f>IF(E857="","",IF(E857=Trend!$D$5,COUNT($B$3:B856)+1))</f>
        <v/>
      </c>
      <c r="C857" s="63" t="str">
        <f>IF(E857="","",IF(AN857=Deviation!$E$2,COUNT($C$3:C856)+1))</f>
        <v/>
      </c>
      <c r="D857" s="7" t="str">
        <f>IF(E857&lt;&gt;"",SUBTOTAL(3,$E$4:E857),"")</f>
        <v/>
      </c>
      <c r="E857" s="16"/>
      <c r="F857" s="16"/>
      <c r="G857" s="16"/>
      <c r="H857" s="16"/>
      <c r="I857" s="16"/>
      <c r="J857" s="17"/>
      <c r="K857" s="20"/>
      <c r="L857" s="17"/>
      <c r="M857" s="16"/>
      <c r="N857" s="16"/>
      <c r="O857" s="7" t="str">
        <f t="shared" si="185"/>
        <v/>
      </c>
      <c r="P857" s="17"/>
      <c r="Q857" s="17"/>
      <c r="R857" s="8" t="str">
        <f t="shared" si="180"/>
        <v/>
      </c>
      <c r="S857" s="18">
        <v>0.1</v>
      </c>
      <c r="T857" s="8" t="str">
        <f t="shared" si="181"/>
        <v/>
      </c>
      <c r="U857" s="7" t="str">
        <f t="shared" si="182"/>
        <v/>
      </c>
      <c r="V857" s="19"/>
      <c r="W857" s="16"/>
      <c r="X857" s="16"/>
      <c r="Y857" s="16"/>
      <c r="Z857" s="7" t="str">
        <f t="shared" si="173"/>
        <v/>
      </c>
      <c r="AA857" s="20"/>
      <c r="AB857" s="7" t="str">
        <f>IF(AA857="","",DATEDIF(VLOOKUP(N857,List!CK:CL,2,0),VLOOKUP(AA857,List!CK:CL,2,0),$AB$2))</f>
        <v/>
      </c>
      <c r="AC857" s="16"/>
      <c r="AD857" s="16"/>
      <c r="AE857" s="17"/>
      <c r="AF857" s="9" t="str">
        <f t="shared" si="174"/>
        <v/>
      </c>
      <c r="AG857" s="16"/>
      <c r="AH857" s="9" t="str">
        <f t="shared" si="175"/>
        <v/>
      </c>
      <c r="AI857" s="9" t="str">
        <f t="shared" si="176"/>
        <v/>
      </c>
      <c r="AJ857" s="7" t="str">
        <f>IF(E857="","",VLOOKUP(E857,Cover!AF:AG,2,0))</f>
        <v/>
      </c>
      <c r="AK857" s="32" t="str">
        <f t="shared" si="183"/>
        <v/>
      </c>
      <c r="AL857" s="178" t="str">
        <f t="shared" si="184"/>
        <v/>
      </c>
      <c r="AM857" s="178" t="str">
        <f t="shared" si="178"/>
        <v/>
      </c>
      <c r="AN857" s="178" t="str">
        <f t="shared" si="179"/>
        <v/>
      </c>
    </row>
    <row r="858" spans="1:40">
      <c r="A858" s="1" t="str">
        <f t="shared" si="177"/>
        <v/>
      </c>
      <c r="B858" s="63" t="str">
        <f>IF(E858="","",IF(E858=Trend!$D$5,COUNT($B$3:B857)+1))</f>
        <v/>
      </c>
      <c r="C858" s="63" t="str">
        <f>IF(E858="","",IF(AN858=Deviation!$E$2,COUNT($C$3:C857)+1))</f>
        <v/>
      </c>
      <c r="D858" s="7" t="str">
        <f>IF(E858&lt;&gt;"",SUBTOTAL(3,$E$4:E858),"")</f>
        <v/>
      </c>
      <c r="E858" s="16"/>
      <c r="F858" s="16"/>
      <c r="G858" s="16"/>
      <c r="H858" s="16"/>
      <c r="I858" s="16"/>
      <c r="J858" s="17"/>
      <c r="K858" s="20"/>
      <c r="L858" s="17"/>
      <c r="M858" s="16"/>
      <c r="N858" s="16"/>
      <c r="O858" s="7" t="str">
        <f t="shared" si="185"/>
        <v/>
      </c>
      <c r="P858" s="17"/>
      <c r="Q858" s="17"/>
      <c r="R858" s="8" t="str">
        <f t="shared" si="180"/>
        <v/>
      </c>
      <c r="S858" s="18">
        <v>0.1</v>
      </c>
      <c r="T858" s="8" t="str">
        <f t="shared" si="181"/>
        <v/>
      </c>
      <c r="U858" s="7" t="str">
        <f t="shared" si="182"/>
        <v/>
      </c>
      <c r="V858" s="19"/>
      <c r="W858" s="16"/>
      <c r="X858" s="16"/>
      <c r="Y858" s="16"/>
      <c r="Z858" s="7" t="str">
        <f t="shared" si="173"/>
        <v/>
      </c>
      <c r="AA858" s="20"/>
      <c r="AB858" s="7" t="str">
        <f>IF(AA858="","",DATEDIF(VLOOKUP(N858,List!CK:CL,2,0),VLOOKUP(AA858,List!CK:CL,2,0),$AB$2))</f>
        <v/>
      </c>
      <c r="AC858" s="16"/>
      <c r="AD858" s="16"/>
      <c r="AE858" s="17"/>
      <c r="AF858" s="9" t="str">
        <f t="shared" si="174"/>
        <v/>
      </c>
      <c r="AG858" s="16"/>
      <c r="AH858" s="9" t="str">
        <f t="shared" si="175"/>
        <v/>
      </c>
      <c r="AI858" s="9" t="str">
        <f t="shared" si="176"/>
        <v/>
      </c>
      <c r="AJ858" s="7" t="str">
        <f>IF(E858="","",VLOOKUP(E858,Cover!AF:AG,2,0))</f>
        <v/>
      </c>
      <c r="AK858" s="32" t="str">
        <f t="shared" si="183"/>
        <v/>
      </c>
      <c r="AL858" s="178" t="str">
        <f t="shared" si="184"/>
        <v/>
      </c>
      <c r="AM858" s="178" t="str">
        <f t="shared" si="178"/>
        <v/>
      </c>
      <c r="AN858" s="178" t="str">
        <f t="shared" si="179"/>
        <v/>
      </c>
    </row>
    <row r="859" spans="1:40">
      <c r="A859" s="1" t="str">
        <f t="shared" si="177"/>
        <v/>
      </c>
      <c r="B859" s="63" t="str">
        <f>IF(E859="","",IF(E859=Trend!$D$5,COUNT($B$3:B858)+1))</f>
        <v/>
      </c>
      <c r="C859" s="63" t="str">
        <f>IF(E859="","",IF(AN859=Deviation!$E$2,COUNT($C$3:C858)+1))</f>
        <v/>
      </c>
      <c r="D859" s="7" t="str">
        <f>IF(E859&lt;&gt;"",SUBTOTAL(3,$E$4:E859),"")</f>
        <v/>
      </c>
      <c r="E859" s="16"/>
      <c r="F859" s="16"/>
      <c r="G859" s="16"/>
      <c r="H859" s="16"/>
      <c r="I859" s="16"/>
      <c r="J859" s="17"/>
      <c r="K859" s="20"/>
      <c r="L859" s="17"/>
      <c r="M859" s="16"/>
      <c r="N859" s="16"/>
      <c r="O859" s="7" t="str">
        <f t="shared" si="185"/>
        <v/>
      </c>
      <c r="P859" s="17"/>
      <c r="Q859" s="17"/>
      <c r="R859" s="8" t="str">
        <f t="shared" si="180"/>
        <v/>
      </c>
      <c r="S859" s="18">
        <v>0.1</v>
      </c>
      <c r="T859" s="8" t="str">
        <f t="shared" si="181"/>
        <v/>
      </c>
      <c r="U859" s="7" t="str">
        <f t="shared" si="182"/>
        <v/>
      </c>
      <c r="V859" s="19"/>
      <c r="W859" s="16"/>
      <c r="X859" s="16"/>
      <c r="Y859" s="16"/>
      <c r="Z859" s="7" t="str">
        <f t="shared" si="173"/>
        <v/>
      </c>
      <c r="AA859" s="20"/>
      <c r="AB859" s="7" t="str">
        <f>IF(AA859="","",DATEDIF(VLOOKUP(N859,List!CK:CL,2,0),VLOOKUP(AA859,List!CK:CL,2,0),$AB$2))</f>
        <v/>
      </c>
      <c r="AC859" s="16"/>
      <c r="AD859" s="16"/>
      <c r="AE859" s="17"/>
      <c r="AF859" s="9" t="str">
        <f t="shared" si="174"/>
        <v/>
      </c>
      <c r="AG859" s="16"/>
      <c r="AH859" s="9" t="str">
        <f t="shared" si="175"/>
        <v/>
      </c>
      <c r="AI859" s="9" t="str">
        <f t="shared" si="176"/>
        <v/>
      </c>
      <c r="AJ859" s="7" t="str">
        <f>IF(E859="","",VLOOKUP(E859,Cover!AF:AG,2,0))</f>
        <v/>
      </c>
      <c r="AK859" s="32" t="str">
        <f t="shared" si="183"/>
        <v/>
      </c>
      <c r="AL859" s="178" t="str">
        <f t="shared" si="184"/>
        <v/>
      </c>
      <c r="AM859" s="178" t="str">
        <f t="shared" si="178"/>
        <v/>
      </c>
      <c r="AN859" s="178" t="str">
        <f t="shared" si="179"/>
        <v/>
      </c>
    </row>
    <row r="860" spans="1:40">
      <c r="A860" s="1" t="str">
        <f t="shared" si="177"/>
        <v/>
      </c>
      <c r="B860" s="63" t="str">
        <f>IF(E860="","",IF(E860=Trend!$D$5,COUNT($B$3:B859)+1))</f>
        <v/>
      </c>
      <c r="C860" s="63" t="str">
        <f>IF(E860="","",IF(AN860=Deviation!$E$2,COUNT($C$3:C859)+1))</f>
        <v/>
      </c>
      <c r="D860" s="7" t="str">
        <f>IF(E860&lt;&gt;"",SUBTOTAL(3,$E$4:E860),"")</f>
        <v/>
      </c>
      <c r="E860" s="16"/>
      <c r="F860" s="16"/>
      <c r="G860" s="16"/>
      <c r="H860" s="16"/>
      <c r="I860" s="16"/>
      <c r="J860" s="17"/>
      <c r="K860" s="20"/>
      <c r="L860" s="17"/>
      <c r="M860" s="16"/>
      <c r="N860" s="16"/>
      <c r="O860" s="7" t="str">
        <f t="shared" si="185"/>
        <v/>
      </c>
      <c r="P860" s="17"/>
      <c r="Q860" s="17"/>
      <c r="R860" s="8" t="str">
        <f t="shared" si="180"/>
        <v/>
      </c>
      <c r="S860" s="18">
        <v>0.1</v>
      </c>
      <c r="T860" s="8" t="str">
        <f t="shared" si="181"/>
        <v/>
      </c>
      <c r="U860" s="7" t="str">
        <f t="shared" si="182"/>
        <v/>
      </c>
      <c r="V860" s="19"/>
      <c r="W860" s="16"/>
      <c r="X860" s="16"/>
      <c r="Y860" s="16"/>
      <c r="Z860" s="7" t="str">
        <f t="shared" si="173"/>
        <v/>
      </c>
      <c r="AA860" s="20"/>
      <c r="AB860" s="7" t="str">
        <f>IF(AA860="","",DATEDIF(VLOOKUP(N860,List!CK:CL,2,0),VLOOKUP(AA860,List!CK:CL,2,0),$AB$2))</f>
        <v/>
      </c>
      <c r="AC860" s="16"/>
      <c r="AD860" s="16"/>
      <c r="AE860" s="17"/>
      <c r="AF860" s="9" t="str">
        <f t="shared" si="174"/>
        <v/>
      </c>
      <c r="AG860" s="16"/>
      <c r="AH860" s="9" t="str">
        <f t="shared" si="175"/>
        <v/>
      </c>
      <c r="AI860" s="9" t="str">
        <f t="shared" si="176"/>
        <v/>
      </c>
      <c r="AJ860" s="7" t="str">
        <f>IF(E860="","",VLOOKUP(E860,Cover!AF:AG,2,0))</f>
        <v/>
      </c>
      <c r="AK860" s="32" t="str">
        <f t="shared" si="183"/>
        <v/>
      </c>
      <c r="AL860" s="178" t="str">
        <f t="shared" si="184"/>
        <v/>
      </c>
      <c r="AM860" s="178" t="str">
        <f t="shared" si="178"/>
        <v/>
      </c>
      <c r="AN860" s="178" t="str">
        <f t="shared" si="179"/>
        <v/>
      </c>
    </row>
    <row r="861" spans="1:40">
      <c r="A861" s="1" t="str">
        <f t="shared" si="177"/>
        <v/>
      </c>
      <c r="B861" s="63" t="str">
        <f>IF(E861="","",IF(E861=Trend!$D$5,COUNT($B$3:B860)+1))</f>
        <v/>
      </c>
      <c r="C861" s="63" t="str">
        <f>IF(E861="","",IF(AN861=Deviation!$E$2,COUNT($C$3:C860)+1))</f>
        <v/>
      </c>
      <c r="D861" s="7" t="str">
        <f>IF(E861&lt;&gt;"",SUBTOTAL(3,$E$4:E861),"")</f>
        <v/>
      </c>
      <c r="E861" s="16"/>
      <c r="F861" s="16"/>
      <c r="G861" s="16"/>
      <c r="H861" s="16"/>
      <c r="I861" s="16"/>
      <c r="J861" s="17"/>
      <c r="K861" s="20"/>
      <c r="L861" s="17"/>
      <c r="M861" s="16"/>
      <c r="N861" s="16"/>
      <c r="O861" s="7" t="str">
        <f t="shared" si="185"/>
        <v/>
      </c>
      <c r="P861" s="17"/>
      <c r="Q861" s="17"/>
      <c r="R861" s="8" t="str">
        <f t="shared" si="180"/>
        <v/>
      </c>
      <c r="S861" s="18">
        <v>0.1</v>
      </c>
      <c r="T861" s="8" t="str">
        <f t="shared" si="181"/>
        <v/>
      </c>
      <c r="U861" s="7" t="str">
        <f t="shared" si="182"/>
        <v/>
      </c>
      <c r="V861" s="19"/>
      <c r="W861" s="16"/>
      <c r="X861" s="16"/>
      <c r="Y861" s="16"/>
      <c r="Z861" s="7" t="str">
        <f t="shared" si="173"/>
        <v/>
      </c>
      <c r="AA861" s="20"/>
      <c r="AB861" s="7" t="str">
        <f>IF(AA861="","",DATEDIF(VLOOKUP(N861,List!CK:CL,2,0),VLOOKUP(AA861,List!CK:CL,2,0),$AB$2))</f>
        <v/>
      </c>
      <c r="AC861" s="16"/>
      <c r="AD861" s="16"/>
      <c r="AE861" s="17"/>
      <c r="AF861" s="9" t="str">
        <f t="shared" si="174"/>
        <v/>
      </c>
      <c r="AG861" s="16"/>
      <c r="AH861" s="9" t="str">
        <f t="shared" si="175"/>
        <v/>
      </c>
      <c r="AI861" s="9" t="str">
        <f t="shared" si="176"/>
        <v/>
      </c>
      <c r="AJ861" s="7" t="str">
        <f>IF(E861="","",VLOOKUP(E861,Cover!AF:AG,2,0))</f>
        <v/>
      </c>
      <c r="AK861" s="32" t="str">
        <f t="shared" si="183"/>
        <v/>
      </c>
      <c r="AL861" s="178" t="str">
        <f t="shared" si="184"/>
        <v/>
      </c>
      <c r="AM861" s="178" t="str">
        <f t="shared" si="178"/>
        <v/>
      </c>
      <c r="AN861" s="178" t="str">
        <f t="shared" si="179"/>
        <v/>
      </c>
    </row>
    <row r="862" spans="1:40">
      <c r="A862" s="1" t="str">
        <f t="shared" si="177"/>
        <v/>
      </c>
      <c r="B862" s="63" t="str">
        <f>IF(E862="","",IF(E862=Trend!$D$5,COUNT($B$3:B861)+1))</f>
        <v/>
      </c>
      <c r="C862" s="63" t="str">
        <f>IF(E862="","",IF(AN862=Deviation!$E$2,COUNT($C$3:C861)+1))</f>
        <v/>
      </c>
      <c r="D862" s="7" t="str">
        <f>IF(E862&lt;&gt;"",SUBTOTAL(3,$E$4:E862),"")</f>
        <v/>
      </c>
      <c r="E862" s="16"/>
      <c r="F862" s="16"/>
      <c r="G862" s="16"/>
      <c r="H862" s="16"/>
      <c r="I862" s="16"/>
      <c r="J862" s="17"/>
      <c r="K862" s="20"/>
      <c r="L862" s="17"/>
      <c r="M862" s="16"/>
      <c r="N862" s="16"/>
      <c r="O862" s="7" t="str">
        <f t="shared" si="185"/>
        <v/>
      </c>
      <c r="P862" s="17"/>
      <c r="Q862" s="17"/>
      <c r="R862" s="8" t="str">
        <f t="shared" si="180"/>
        <v/>
      </c>
      <c r="S862" s="18">
        <v>0.1</v>
      </c>
      <c r="T862" s="8" t="str">
        <f t="shared" si="181"/>
        <v/>
      </c>
      <c r="U862" s="7" t="str">
        <f t="shared" si="182"/>
        <v/>
      </c>
      <c r="V862" s="19"/>
      <c r="W862" s="16"/>
      <c r="X862" s="16"/>
      <c r="Y862" s="16"/>
      <c r="Z862" s="7" t="str">
        <f t="shared" si="173"/>
        <v/>
      </c>
      <c r="AA862" s="20"/>
      <c r="AB862" s="7" t="str">
        <f>IF(AA862="","",DATEDIF(VLOOKUP(N862,List!CK:CL,2,0),VLOOKUP(AA862,List!CK:CL,2,0),$AB$2))</f>
        <v/>
      </c>
      <c r="AC862" s="16"/>
      <c r="AD862" s="16"/>
      <c r="AE862" s="17"/>
      <c r="AF862" s="9" t="str">
        <f t="shared" si="174"/>
        <v/>
      </c>
      <c r="AG862" s="16"/>
      <c r="AH862" s="9" t="str">
        <f t="shared" si="175"/>
        <v/>
      </c>
      <c r="AI862" s="9" t="str">
        <f t="shared" si="176"/>
        <v/>
      </c>
      <c r="AJ862" s="7" t="str">
        <f>IF(E862="","",VLOOKUP(E862,Cover!AF:AG,2,0))</f>
        <v/>
      </c>
      <c r="AK862" s="32" t="str">
        <f t="shared" si="183"/>
        <v/>
      </c>
      <c r="AL862" s="178" t="str">
        <f t="shared" si="184"/>
        <v/>
      </c>
      <c r="AM862" s="178" t="str">
        <f t="shared" si="178"/>
        <v/>
      </c>
      <c r="AN862" s="178" t="str">
        <f t="shared" si="179"/>
        <v/>
      </c>
    </row>
    <row r="863" spans="1:40">
      <c r="A863" s="1" t="str">
        <f t="shared" si="177"/>
        <v/>
      </c>
      <c r="B863" s="63" t="str">
        <f>IF(E863="","",IF(E863=Trend!$D$5,COUNT($B$3:B862)+1))</f>
        <v/>
      </c>
      <c r="C863" s="63" t="str">
        <f>IF(E863="","",IF(AN863=Deviation!$E$2,COUNT($C$3:C862)+1))</f>
        <v/>
      </c>
      <c r="D863" s="7" t="str">
        <f>IF(E863&lt;&gt;"",SUBTOTAL(3,$E$4:E863),"")</f>
        <v/>
      </c>
      <c r="E863" s="16"/>
      <c r="F863" s="16"/>
      <c r="G863" s="16"/>
      <c r="H863" s="16"/>
      <c r="I863" s="16"/>
      <c r="J863" s="17"/>
      <c r="K863" s="20"/>
      <c r="L863" s="17"/>
      <c r="M863" s="16"/>
      <c r="N863" s="16"/>
      <c r="O863" s="7" t="str">
        <f t="shared" si="185"/>
        <v/>
      </c>
      <c r="P863" s="17"/>
      <c r="Q863" s="17"/>
      <c r="R863" s="8" t="str">
        <f t="shared" si="180"/>
        <v/>
      </c>
      <c r="S863" s="18">
        <v>0.1</v>
      </c>
      <c r="T863" s="8" t="str">
        <f t="shared" si="181"/>
        <v/>
      </c>
      <c r="U863" s="7" t="str">
        <f t="shared" si="182"/>
        <v/>
      </c>
      <c r="V863" s="19"/>
      <c r="W863" s="16"/>
      <c r="X863" s="16"/>
      <c r="Y863" s="16"/>
      <c r="Z863" s="7" t="str">
        <f t="shared" si="173"/>
        <v/>
      </c>
      <c r="AA863" s="20"/>
      <c r="AB863" s="7" t="str">
        <f>IF(AA863="","",DATEDIF(VLOOKUP(N863,List!CK:CL,2,0),VLOOKUP(AA863,List!CK:CL,2,0),$AB$2))</f>
        <v/>
      </c>
      <c r="AC863" s="16"/>
      <c r="AD863" s="16"/>
      <c r="AE863" s="17"/>
      <c r="AF863" s="9" t="str">
        <f t="shared" si="174"/>
        <v/>
      </c>
      <c r="AG863" s="16"/>
      <c r="AH863" s="9" t="str">
        <f t="shared" si="175"/>
        <v/>
      </c>
      <c r="AI863" s="9" t="str">
        <f t="shared" si="176"/>
        <v/>
      </c>
      <c r="AJ863" s="7" t="str">
        <f>IF(E863="","",VLOOKUP(E863,Cover!AF:AG,2,0))</f>
        <v/>
      </c>
      <c r="AK863" s="32" t="str">
        <f t="shared" si="183"/>
        <v/>
      </c>
      <c r="AL863" s="178" t="str">
        <f t="shared" si="184"/>
        <v/>
      </c>
      <c r="AM863" s="178" t="str">
        <f t="shared" si="178"/>
        <v/>
      </c>
      <c r="AN863" s="178" t="str">
        <f t="shared" si="179"/>
        <v/>
      </c>
    </row>
    <row r="864" spans="1:40">
      <c r="A864" s="1" t="str">
        <f t="shared" si="177"/>
        <v/>
      </c>
      <c r="B864" s="63" t="str">
        <f>IF(E864="","",IF(E864=Trend!$D$5,COUNT($B$3:B863)+1))</f>
        <v/>
      </c>
      <c r="C864" s="63" t="str">
        <f>IF(E864="","",IF(AN864=Deviation!$E$2,COUNT($C$3:C863)+1))</f>
        <v/>
      </c>
      <c r="D864" s="7" t="str">
        <f>IF(E864&lt;&gt;"",SUBTOTAL(3,$E$4:E864),"")</f>
        <v/>
      </c>
      <c r="E864" s="16"/>
      <c r="F864" s="16"/>
      <c r="G864" s="16"/>
      <c r="H864" s="16"/>
      <c r="I864" s="16"/>
      <c r="J864" s="17"/>
      <c r="K864" s="20"/>
      <c r="L864" s="17"/>
      <c r="M864" s="16"/>
      <c r="N864" s="16"/>
      <c r="O864" s="7" t="str">
        <f t="shared" si="185"/>
        <v/>
      </c>
      <c r="P864" s="17"/>
      <c r="Q864" s="17"/>
      <c r="R864" s="8" t="str">
        <f t="shared" si="180"/>
        <v/>
      </c>
      <c r="S864" s="18">
        <v>0.1</v>
      </c>
      <c r="T864" s="8" t="str">
        <f t="shared" si="181"/>
        <v/>
      </c>
      <c r="U864" s="7" t="str">
        <f t="shared" si="182"/>
        <v/>
      </c>
      <c r="V864" s="19"/>
      <c r="W864" s="16"/>
      <c r="X864" s="16"/>
      <c r="Y864" s="16"/>
      <c r="Z864" s="7" t="str">
        <f t="shared" si="173"/>
        <v/>
      </c>
      <c r="AA864" s="20"/>
      <c r="AB864" s="7" t="str">
        <f>IF(AA864="","",DATEDIF(VLOOKUP(N864,List!CK:CL,2,0),VLOOKUP(AA864,List!CK:CL,2,0),$AB$2))</f>
        <v/>
      </c>
      <c r="AC864" s="16"/>
      <c r="AD864" s="16"/>
      <c r="AE864" s="17"/>
      <c r="AF864" s="9" t="str">
        <f t="shared" si="174"/>
        <v/>
      </c>
      <c r="AG864" s="16"/>
      <c r="AH864" s="9" t="str">
        <f t="shared" si="175"/>
        <v/>
      </c>
      <c r="AI864" s="9" t="str">
        <f t="shared" si="176"/>
        <v/>
      </c>
      <c r="AJ864" s="7" t="str">
        <f>IF(E864="","",VLOOKUP(E864,Cover!AF:AG,2,0))</f>
        <v/>
      </c>
      <c r="AK864" s="32" t="str">
        <f t="shared" si="183"/>
        <v/>
      </c>
      <c r="AL864" s="178" t="str">
        <f t="shared" si="184"/>
        <v/>
      </c>
      <c r="AM864" s="178" t="str">
        <f t="shared" si="178"/>
        <v/>
      </c>
      <c r="AN864" s="178" t="str">
        <f t="shared" si="179"/>
        <v/>
      </c>
    </row>
    <row r="865" spans="1:40">
      <c r="A865" s="1" t="str">
        <f t="shared" si="177"/>
        <v/>
      </c>
      <c r="B865" s="63" t="str">
        <f>IF(E865="","",IF(E865=Trend!$D$5,COUNT($B$3:B864)+1))</f>
        <v/>
      </c>
      <c r="C865" s="63" t="str">
        <f>IF(E865="","",IF(AN865=Deviation!$E$2,COUNT($C$3:C864)+1))</f>
        <v/>
      </c>
      <c r="D865" s="7" t="str">
        <f>IF(E865&lt;&gt;"",SUBTOTAL(3,$E$4:E865),"")</f>
        <v/>
      </c>
      <c r="E865" s="16"/>
      <c r="F865" s="16"/>
      <c r="G865" s="16"/>
      <c r="H865" s="16"/>
      <c r="I865" s="16"/>
      <c r="J865" s="17"/>
      <c r="K865" s="20"/>
      <c r="L865" s="17"/>
      <c r="M865" s="16"/>
      <c r="N865" s="16"/>
      <c r="O865" s="7" t="str">
        <f t="shared" si="185"/>
        <v/>
      </c>
      <c r="P865" s="17"/>
      <c r="Q865" s="17"/>
      <c r="R865" s="8" t="str">
        <f t="shared" si="180"/>
        <v/>
      </c>
      <c r="S865" s="18">
        <v>0.1</v>
      </c>
      <c r="T865" s="8" t="str">
        <f t="shared" si="181"/>
        <v/>
      </c>
      <c r="U865" s="7" t="str">
        <f t="shared" si="182"/>
        <v/>
      </c>
      <c r="V865" s="19"/>
      <c r="W865" s="16"/>
      <c r="X865" s="16"/>
      <c r="Y865" s="16"/>
      <c r="Z865" s="7" t="str">
        <f t="shared" si="173"/>
        <v/>
      </c>
      <c r="AA865" s="20"/>
      <c r="AB865" s="7" t="str">
        <f>IF(AA865="","",DATEDIF(VLOOKUP(N865,List!CK:CL,2,0),VLOOKUP(AA865,List!CK:CL,2,0),$AB$2))</f>
        <v/>
      </c>
      <c r="AC865" s="16"/>
      <c r="AD865" s="16"/>
      <c r="AE865" s="17"/>
      <c r="AF865" s="9" t="str">
        <f t="shared" si="174"/>
        <v/>
      </c>
      <c r="AG865" s="16"/>
      <c r="AH865" s="9" t="str">
        <f t="shared" si="175"/>
        <v/>
      </c>
      <c r="AI865" s="9" t="str">
        <f t="shared" si="176"/>
        <v/>
      </c>
      <c r="AJ865" s="7" t="str">
        <f>IF(E865="","",VLOOKUP(E865,Cover!AF:AG,2,0))</f>
        <v/>
      </c>
      <c r="AK865" s="32" t="str">
        <f t="shared" si="183"/>
        <v/>
      </c>
      <c r="AL865" s="178" t="str">
        <f t="shared" si="184"/>
        <v/>
      </c>
      <c r="AM865" s="178" t="str">
        <f t="shared" si="178"/>
        <v/>
      </c>
      <c r="AN865" s="178" t="str">
        <f t="shared" si="179"/>
        <v/>
      </c>
    </row>
    <row r="866" spans="1:40">
      <c r="A866" s="1" t="str">
        <f t="shared" si="177"/>
        <v/>
      </c>
      <c r="B866" s="63" t="str">
        <f>IF(E866="","",IF(E866=Trend!$D$5,COUNT($B$3:B865)+1))</f>
        <v/>
      </c>
      <c r="C866" s="63" t="str">
        <f>IF(E866="","",IF(AN866=Deviation!$E$2,COUNT($C$3:C865)+1))</f>
        <v/>
      </c>
      <c r="D866" s="7" t="str">
        <f>IF(E866&lt;&gt;"",SUBTOTAL(3,$E$4:E866),"")</f>
        <v/>
      </c>
      <c r="E866" s="16"/>
      <c r="F866" s="16"/>
      <c r="G866" s="16"/>
      <c r="H866" s="16"/>
      <c r="I866" s="16"/>
      <c r="J866" s="17"/>
      <c r="K866" s="20"/>
      <c r="L866" s="17"/>
      <c r="M866" s="16"/>
      <c r="N866" s="16"/>
      <c r="O866" s="7" t="str">
        <f t="shared" si="185"/>
        <v/>
      </c>
      <c r="P866" s="17"/>
      <c r="Q866" s="17"/>
      <c r="R866" s="8" t="str">
        <f t="shared" si="180"/>
        <v/>
      </c>
      <c r="S866" s="18">
        <v>0.1</v>
      </c>
      <c r="T866" s="8" t="str">
        <f t="shared" si="181"/>
        <v/>
      </c>
      <c r="U866" s="7" t="str">
        <f t="shared" si="182"/>
        <v/>
      </c>
      <c r="V866" s="19"/>
      <c r="W866" s="16"/>
      <c r="X866" s="16"/>
      <c r="Y866" s="16"/>
      <c r="Z866" s="7" t="str">
        <f t="shared" si="173"/>
        <v/>
      </c>
      <c r="AA866" s="20"/>
      <c r="AB866" s="7" t="str">
        <f>IF(AA866="","",DATEDIF(VLOOKUP(N866,List!CK:CL,2,0),VLOOKUP(AA866,List!CK:CL,2,0),$AB$2))</f>
        <v/>
      </c>
      <c r="AC866" s="16"/>
      <c r="AD866" s="16"/>
      <c r="AE866" s="17"/>
      <c r="AF866" s="9" t="str">
        <f t="shared" si="174"/>
        <v/>
      </c>
      <c r="AG866" s="16"/>
      <c r="AH866" s="9" t="str">
        <f t="shared" si="175"/>
        <v/>
      </c>
      <c r="AI866" s="9" t="str">
        <f t="shared" si="176"/>
        <v/>
      </c>
      <c r="AJ866" s="7" t="str">
        <f>IF(E866="","",VLOOKUP(E866,Cover!AF:AG,2,0))</f>
        <v/>
      </c>
      <c r="AK866" s="32" t="str">
        <f t="shared" si="183"/>
        <v/>
      </c>
      <c r="AL866" s="178" t="str">
        <f t="shared" si="184"/>
        <v/>
      </c>
      <c r="AM866" s="178" t="str">
        <f t="shared" si="178"/>
        <v/>
      </c>
      <c r="AN866" s="178" t="str">
        <f t="shared" si="179"/>
        <v/>
      </c>
    </row>
    <row r="867" spans="1:40">
      <c r="A867" s="1" t="str">
        <f t="shared" si="177"/>
        <v/>
      </c>
      <c r="B867" s="63" t="str">
        <f>IF(E867="","",IF(E867=Trend!$D$5,COUNT($B$3:B866)+1))</f>
        <v/>
      </c>
      <c r="C867" s="63" t="str">
        <f>IF(E867="","",IF(AN867=Deviation!$E$2,COUNT($C$3:C866)+1))</f>
        <v/>
      </c>
      <c r="D867" s="7" t="str">
        <f>IF(E867&lt;&gt;"",SUBTOTAL(3,$E$4:E867),"")</f>
        <v/>
      </c>
      <c r="E867" s="16"/>
      <c r="F867" s="16"/>
      <c r="G867" s="16"/>
      <c r="H867" s="16"/>
      <c r="I867" s="16"/>
      <c r="J867" s="17"/>
      <c r="K867" s="20"/>
      <c r="L867" s="17"/>
      <c r="M867" s="16"/>
      <c r="N867" s="16"/>
      <c r="O867" s="7" t="str">
        <f t="shared" si="185"/>
        <v/>
      </c>
      <c r="P867" s="17"/>
      <c r="Q867" s="17"/>
      <c r="R867" s="8" t="str">
        <f t="shared" si="180"/>
        <v/>
      </c>
      <c r="S867" s="18">
        <v>0.1</v>
      </c>
      <c r="T867" s="8" t="str">
        <f t="shared" si="181"/>
        <v/>
      </c>
      <c r="U867" s="7" t="str">
        <f t="shared" si="182"/>
        <v/>
      </c>
      <c r="V867" s="19"/>
      <c r="W867" s="16"/>
      <c r="X867" s="16"/>
      <c r="Y867" s="16"/>
      <c r="Z867" s="7" t="str">
        <f t="shared" si="173"/>
        <v/>
      </c>
      <c r="AA867" s="20"/>
      <c r="AB867" s="7" t="str">
        <f>IF(AA867="","",DATEDIF(VLOOKUP(N867,List!CK:CL,2,0),VLOOKUP(AA867,List!CK:CL,2,0),$AB$2))</f>
        <v/>
      </c>
      <c r="AC867" s="16"/>
      <c r="AD867" s="16"/>
      <c r="AE867" s="17"/>
      <c r="AF867" s="9" t="str">
        <f t="shared" si="174"/>
        <v/>
      </c>
      <c r="AG867" s="16"/>
      <c r="AH867" s="9" t="str">
        <f t="shared" si="175"/>
        <v/>
      </c>
      <c r="AI867" s="9" t="str">
        <f t="shared" si="176"/>
        <v/>
      </c>
      <c r="AJ867" s="7" t="str">
        <f>IF(E867="","",VLOOKUP(E867,Cover!AF:AG,2,0))</f>
        <v/>
      </c>
      <c r="AK867" s="32" t="str">
        <f t="shared" si="183"/>
        <v/>
      </c>
      <c r="AL867" s="178" t="str">
        <f t="shared" si="184"/>
        <v/>
      </c>
      <c r="AM867" s="178" t="str">
        <f t="shared" si="178"/>
        <v/>
      </c>
      <c r="AN867" s="178" t="str">
        <f t="shared" si="179"/>
        <v/>
      </c>
    </row>
    <row r="868" spans="1:40">
      <c r="A868" s="1" t="str">
        <f t="shared" si="177"/>
        <v/>
      </c>
      <c r="B868" s="63" t="str">
        <f>IF(E868="","",IF(E868=Trend!$D$5,COUNT($B$3:B867)+1))</f>
        <v/>
      </c>
      <c r="C868" s="63" t="str">
        <f>IF(E868="","",IF(AN868=Deviation!$E$2,COUNT($C$3:C867)+1))</f>
        <v/>
      </c>
      <c r="D868" s="7" t="str">
        <f>IF(E868&lt;&gt;"",SUBTOTAL(3,$E$4:E868),"")</f>
        <v/>
      </c>
      <c r="E868" s="16"/>
      <c r="F868" s="16"/>
      <c r="G868" s="16"/>
      <c r="H868" s="16"/>
      <c r="I868" s="16"/>
      <c r="J868" s="17"/>
      <c r="K868" s="20"/>
      <c r="L868" s="17"/>
      <c r="M868" s="16"/>
      <c r="N868" s="16"/>
      <c r="O868" s="7" t="str">
        <f t="shared" si="185"/>
        <v/>
      </c>
      <c r="P868" s="17"/>
      <c r="Q868" s="17"/>
      <c r="R868" s="8" t="str">
        <f t="shared" si="180"/>
        <v/>
      </c>
      <c r="S868" s="18">
        <v>0.1</v>
      </c>
      <c r="T868" s="8" t="str">
        <f t="shared" si="181"/>
        <v/>
      </c>
      <c r="U868" s="7" t="str">
        <f t="shared" si="182"/>
        <v/>
      </c>
      <c r="V868" s="19"/>
      <c r="W868" s="16"/>
      <c r="X868" s="16"/>
      <c r="Y868" s="16"/>
      <c r="Z868" s="7" t="str">
        <f t="shared" si="173"/>
        <v/>
      </c>
      <c r="AA868" s="20"/>
      <c r="AB868" s="7" t="str">
        <f>IF(AA868="","",DATEDIF(VLOOKUP(N868,List!CK:CL,2,0),VLOOKUP(AA868,List!CK:CL,2,0),$AB$2))</f>
        <v/>
      </c>
      <c r="AC868" s="16"/>
      <c r="AD868" s="16"/>
      <c r="AE868" s="17"/>
      <c r="AF868" s="9" t="str">
        <f t="shared" si="174"/>
        <v/>
      </c>
      <c r="AG868" s="16"/>
      <c r="AH868" s="9" t="str">
        <f t="shared" si="175"/>
        <v/>
      </c>
      <c r="AI868" s="9" t="str">
        <f t="shared" si="176"/>
        <v/>
      </c>
      <c r="AJ868" s="7" t="str">
        <f>IF(E868="","",VLOOKUP(E868,Cover!AF:AG,2,0))</f>
        <v/>
      </c>
      <c r="AK868" s="32" t="str">
        <f t="shared" si="183"/>
        <v/>
      </c>
      <c r="AL868" s="178" t="str">
        <f t="shared" si="184"/>
        <v/>
      </c>
      <c r="AM868" s="178" t="str">
        <f t="shared" si="178"/>
        <v/>
      </c>
      <c r="AN868" s="178" t="str">
        <f t="shared" si="179"/>
        <v/>
      </c>
    </row>
    <row r="869" spans="1:40">
      <c r="A869" s="1" t="str">
        <f t="shared" si="177"/>
        <v/>
      </c>
      <c r="B869" s="63" t="str">
        <f>IF(E869="","",IF(E869=Trend!$D$5,COUNT($B$3:B868)+1))</f>
        <v/>
      </c>
      <c r="C869" s="63" t="str">
        <f>IF(E869="","",IF(AN869=Deviation!$E$2,COUNT($C$3:C868)+1))</f>
        <v/>
      </c>
      <c r="D869" s="7" t="str">
        <f>IF(E869&lt;&gt;"",SUBTOTAL(3,$E$4:E869),"")</f>
        <v/>
      </c>
      <c r="E869" s="16"/>
      <c r="F869" s="16"/>
      <c r="G869" s="16"/>
      <c r="H869" s="16"/>
      <c r="I869" s="16"/>
      <c r="J869" s="17"/>
      <c r="K869" s="20"/>
      <c r="L869" s="17"/>
      <c r="M869" s="16"/>
      <c r="N869" s="16"/>
      <c r="O869" s="7" t="str">
        <f t="shared" si="185"/>
        <v/>
      </c>
      <c r="P869" s="17"/>
      <c r="Q869" s="17"/>
      <c r="R869" s="8" t="str">
        <f t="shared" si="180"/>
        <v/>
      </c>
      <c r="S869" s="18">
        <v>0.1</v>
      </c>
      <c r="T869" s="8" t="str">
        <f t="shared" si="181"/>
        <v/>
      </c>
      <c r="U869" s="7" t="str">
        <f t="shared" si="182"/>
        <v/>
      </c>
      <c r="V869" s="19"/>
      <c r="W869" s="16"/>
      <c r="X869" s="16"/>
      <c r="Y869" s="16"/>
      <c r="Z869" s="7" t="str">
        <f t="shared" si="173"/>
        <v/>
      </c>
      <c r="AA869" s="20"/>
      <c r="AB869" s="7" t="str">
        <f>IF(AA869="","",DATEDIF(VLOOKUP(N869,List!CK:CL,2,0),VLOOKUP(AA869,List!CK:CL,2,0),$AB$2))</f>
        <v/>
      </c>
      <c r="AC869" s="16"/>
      <c r="AD869" s="16"/>
      <c r="AE869" s="17"/>
      <c r="AF869" s="9" t="str">
        <f t="shared" si="174"/>
        <v/>
      </c>
      <c r="AG869" s="16"/>
      <c r="AH869" s="9" t="str">
        <f t="shared" si="175"/>
        <v/>
      </c>
      <c r="AI869" s="9" t="str">
        <f t="shared" si="176"/>
        <v/>
      </c>
      <c r="AJ869" s="7" t="str">
        <f>IF(E869="","",VLOOKUP(E869,Cover!AF:AG,2,0))</f>
        <v/>
      </c>
      <c r="AK869" s="32" t="str">
        <f t="shared" si="183"/>
        <v/>
      </c>
      <c r="AL869" s="178" t="str">
        <f t="shared" si="184"/>
        <v/>
      </c>
      <c r="AM869" s="178" t="str">
        <f t="shared" si="178"/>
        <v/>
      </c>
      <c r="AN869" s="178" t="str">
        <f t="shared" si="179"/>
        <v/>
      </c>
    </row>
    <row r="870" spans="1:40">
      <c r="A870" s="1" t="str">
        <f t="shared" si="177"/>
        <v/>
      </c>
      <c r="B870" s="63" t="str">
        <f>IF(E870="","",IF(E870=Trend!$D$5,COUNT($B$3:B869)+1))</f>
        <v/>
      </c>
      <c r="C870" s="63" t="str">
        <f>IF(E870="","",IF(AN870=Deviation!$E$2,COUNT($C$3:C869)+1))</f>
        <v/>
      </c>
      <c r="D870" s="7" t="str">
        <f>IF(E870&lt;&gt;"",SUBTOTAL(3,$E$4:E870),"")</f>
        <v/>
      </c>
      <c r="E870" s="16"/>
      <c r="F870" s="16"/>
      <c r="G870" s="16"/>
      <c r="H870" s="16"/>
      <c r="I870" s="16"/>
      <c r="J870" s="17"/>
      <c r="K870" s="20"/>
      <c r="L870" s="17"/>
      <c r="M870" s="16"/>
      <c r="N870" s="16"/>
      <c r="O870" s="7" t="str">
        <f t="shared" si="185"/>
        <v/>
      </c>
      <c r="P870" s="17"/>
      <c r="Q870" s="17"/>
      <c r="R870" s="8" t="str">
        <f t="shared" si="180"/>
        <v/>
      </c>
      <c r="S870" s="18">
        <v>0.1</v>
      </c>
      <c r="T870" s="8" t="str">
        <f t="shared" si="181"/>
        <v/>
      </c>
      <c r="U870" s="7" t="str">
        <f t="shared" si="182"/>
        <v/>
      </c>
      <c r="V870" s="19"/>
      <c r="W870" s="16"/>
      <c r="X870" s="16"/>
      <c r="Y870" s="16"/>
      <c r="Z870" s="7" t="str">
        <f t="shared" si="173"/>
        <v/>
      </c>
      <c r="AA870" s="20"/>
      <c r="AB870" s="7" t="str">
        <f>IF(AA870="","",DATEDIF(VLOOKUP(N870,List!CK:CL,2,0),VLOOKUP(AA870,List!CK:CL,2,0),$AB$2))</f>
        <v/>
      </c>
      <c r="AC870" s="16"/>
      <c r="AD870" s="16"/>
      <c r="AE870" s="17"/>
      <c r="AF870" s="9" t="str">
        <f t="shared" si="174"/>
        <v/>
      </c>
      <c r="AG870" s="16"/>
      <c r="AH870" s="9" t="str">
        <f t="shared" si="175"/>
        <v/>
      </c>
      <c r="AI870" s="9" t="str">
        <f t="shared" si="176"/>
        <v/>
      </c>
      <c r="AJ870" s="7" t="str">
        <f>IF(E870="","",VLOOKUP(E870,Cover!AF:AG,2,0))</f>
        <v/>
      </c>
      <c r="AK870" s="32" t="str">
        <f t="shared" si="183"/>
        <v/>
      </c>
      <c r="AL870" s="178" t="str">
        <f t="shared" si="184"/>
        <v/>
      </c>
      <c r="AM870" s="178" t="str">
        <f t="shared" si="178"/>
        <v/>
      </c>
      <c r="AN870" s="178" t="str">
        <f t="shared" si="179"/>
        <v/>
      </c>
    </row>
    <row r="871" spans="1:40">
      <c r="A871" s="1" t="str">
        <f t="shared" si="177"/>
        <v/>
      </c>
      <c r="B871" s="63" t="str">
        <f>IF(E871="","",IF(E871=Trend!$D$5,COUNT($B$3:B870)+1))</f>
        <v/>
      </c>
      <c r="C871" s="63" t="str">
        <f>IF(E871="","",IF(AN871=Deviation!$E$2,COUNT($C$3:C870)+1))</f>
        <v/>
      </c>
      <c r="D871" s="7" t="str">
        <f>IF(E871&lt;&gt;"",SUBTOTAL(3,$E$4:E871),"")</f>
        <v/>
      </c>
      <c r="E871" s="16"/>
      <c r="F871" s="16"/>
      <c r="G871" s="16"/>
      <c r="H871" s="16"/>
      <c r="I871" s="16"/>
      <c r="J871" s="17"/>
      <c r="K871" s="20"/>
      <c r="L871" s="17"/>
      <c r="M871" s="16"/>
      <c r="N871" s="16"/>
      <c r="O871" s="7" t="str">
        <f t="shared" si="185"/>
        <v/>
      </c>
      <c r="P871" s="17"/>
      <c r="Q871" s="17"/>
      <c r="R871" s="8" t="str">
        <f t="shared" si="180"/>
        <v/>
      </c>
      <c r="S871" s="18">
        <v>0.1</v>
      </c>
      <c r="T871" s="8" t="str">
        <f t="shared" si="181"/>
        <v/>
      </c>
      <c r="U871" s="7" t="str">
        <f t="shared" si="182"/>
        <v/>
      </c>
      <c r="V871" s="19"/>
      <c r="W871" s="16"/>
      <c r="X871" s="16"/>
      <c r="Y871" s="16"/>
      <c r="Z871" s="7" t="str">
        <f t="shared" si="173"/>
        <v/>
      </c>
      <c r="AA871" s="20"/>
      <c r="AB871" s="7" t="str">
        <f>IF(AA871="","",DATEDIF(VLOOKUP(N871,List!CK:CL,2,0),VLOOKUP(AA871,List!CK:CL,2,0),$AB$2))</f>
        <v/>
      </c>
      <c r="AC871" s="16"/>
      <c r="AD871" s="16"/>
      <c r="AE871" s="17"/>
      <c r="AF871" s="9" t="str">
        <f t="shared" si="174"/>
        <v/>
      </c>
      <c r="AG871" s="16"/>
      <c r="AH871" s="9" t="str">
        <f t="shared" si="175"/>
        <v/>
      </c>
      <c r="AI871" s="9" t="str">
        <f t="shared" si="176"/>
        <v/>
      </c>
      <c r="AJ871" s="7" t="str">
        <f>IF(E871="","",VLOOKUP(E871,Cover!AF:AG,2,0))</f>
        <v/>
      </c>
      <c r="AK871" s="32" t="str">
        <f t="shared" si="183"/>
        <v/>
      </c>
      <c r="AL871" s="178" t="str">
        <f t="shared" si="184"/>
        <v/>
      </c>
      <c r="AM871" s="178" t="str">
        <f t="shared" si="178"/>
        <v/>
      </c>
      <c r="AN871" s="178" t="str">
        <f t="shared" si="179"/>
        <v/>
      </c>
    </row>
    <row r="872" spans="1:40">
      <c r="A872" s="1" t="str">
        <f t="shared" si="177"/>
        <v/>
      </c>
      <c r="B872" s="63" t="str">
        <f>IF(E872="","",IF(E872=Trend!$D$5,COUNT($B$3:B871)+1))</f>
        <v/>
      </c>
      <c r="C872" s="63" t="str">
        <f>IF(E872="","",IF(AN872=Deviation!$E$2,COUNT($C$3:C871)+1))</f>
        <v/>
      </c>
      <c r="D872" s="7" t="str">
        <f>IF(E872&lt;&gt;"",SUBTOTAL(3,$E$4:E872),"")</f>
        <v/>
      </c>
      <c r="E872" s="16"/>
      <c r="F872" s="16"/>
      <c r="G872" s="16"/>
      <c r="H872" s="16"/>
      <c r="I872" s="16"/>
      <c r="J872" s="17"/>
      <c r="K872" s="20"/>
      <c r="L872" s="17"/>
      <c r="M872" s="16"/>
      <c r="N872" s="16"/>
      <c r="O872" s="7" t="str">
        <f t="shared" si="185"/>
        <v/>
      </c>
      <c r="P872" s="17"/>
      <c r="Q872" s="17"/>
      <c r="R872" s="8" t="str">
        <f t="shared" si="180"/>
        <v/>
      </c>
      <c r="S872" s="18">
        <v>0.1</v>
      </c>
      <c r="T872" s="8" t="str">
        <f t="shared" si="181"/>
        <v/>
      </c>
      <c r="U872" s="7" t="str">
        <f t="shared" si="182"/>
        <v/>
      </c>
      <c r="V872" s="19"/>
      <c r="W872" s="16"/>
      <c r="X872" s="16"/>
      <c r="Y872" s="16"/>
      <c r="Z872" s="7" t="str">
        <f t="shared" si="173"/>
        <v/>
      </c>
      <c r="AA872" s="20"/>
      <c r="AB872" s="7" t="str">
        <f>IF(AA872="","",DATEDIF(VLOOKUP(N872,List!CK:CL,2,0),VLOOKUP(AA872,List!CK:CL,2,0),$AB$2))</f>
        <v/>
      </c>
      <c r="AC872" s="16"/>
      <c r="AD872" s="16"/>
      <c r="AE872" s="17"/>
      <c r="AF872" s="9" t="str">
        <f t="shared" si="174"/>
        <v/>
      </c>
      <c r="AG872" s="16"/>
      <c r="AH872" s="9" t="str">
        <f t="shared" si="175"/>
        <v/>
      </c>
      <c r="AI872" s="9" t="str">
        <f t="shared" si="176"/>
        <v/>
      </c>
      <c r="AJ872" s="7" t="str">
        <f>IF(E872="","",VLOOKUP(E872,Cover!AF:AG,2,0))</f>
        <v/>
      </c>
      <c r="AK872" s="32" t="str">
        <f t="shared" si="183"/>
        <v/>
      </c>
      <c r="AL872" s="178" t="str">
        <f t="shared" si="184"/>
        <v/>
      </c>
      <c r="AM872" s="178" t="str">
        <f t="shared" si="178"/>
        <v/>
      </c>
      <c r="AN872" s="178" t="str">
        <f t="shared" si="179"/>
        <v/>
      </c>
    </row>
    <row r="873" spans="1:40">
      <c r="A873" s="1" t="str">
        <f t="shared" si="177"/>
        <v/>
      </c>
      <c r="B873" s="63" t="str">
        <f>IF(E873="","",IF(E873=Trend!$D$5,COUNT($B$3:B872)+1))</f>
        <v/>
      </c>
      <c r="C873" s="63" t="str">
        <f>IF(E873="","",IF(AN873=Deviation!$E$2,COUNT($C$3:C872)+1))</f>
        <v/>
      </c>
      <c r="D873" s="7" t="str">
        <f>IF(E873&lt;&gt;"",SUBTOTAL(3,$E$4:E873),"")</f>
        <v/>
      </c>
      <c r="E873" s="16"/>
      <c r="F873" s="16"/>
      <c r="G873" s="16"/>
      <c r="H873" s="16"/>
      <c r="I873" s="16"/>
      <c r="J873" s="17"/>
      <c r="K873" s="20"/>
      <c r="L873" s="17"/>
      <c r="M873" s="16"/>
      <c r="N873" s="16"/>
      <c r="O873" s="7" t="str">
        <f t="shared" si="185"/>
        <v/>
      </c>
      <c r="P873" s="17"/>
      <c r="Q873" s="17"/>
      <c r="R873" s="8" t="str">
        <f t="shared" si="180"/>
        <v/>
      </c>
      <c r="S873" s="18">
        <v>0.1</v>
      </c>
      <c r="T873" s="8" t="str">
        <f t="shared" si="181"/>
        <v/>
      </c>
      <c r="U873" s="7" t="str">
        <f t="shared" si="182"/>
        <v/>
      </c>
      <c r="V873" s="19"/>
      <c r="W873" s="16"/>
      <c r="X873" s="16"/>
      <c r="Y873" s="16"/>
      <c r="Z873" s="7" t="str">
        <f t="shared" si="173"/>
        <v/>
      </c>
      <c r="AA873" s="20"/>
      <c r="AB873" s="7" t="str">
        <f>IF(AA873="","",DATEDIF(VLOOKUP(N873,List!CK:CL,2,0),VLOOKUP(AA873,List!CK:CL,2,0),$AB$2))</f>
        <v/>
      </c>
      <c r="AC873" s="16"/>
      <c r="AD873" s="16"/>
      <c r="AE873" s="17"/>
      <c r="AF873" s="9" t="str">
        <f t="shared" si="174"/>
        <v/>
      </c>
      <c r="AG873" s="16"/>
      <c r="AH873" s="9" t="str">
        <f t="shared" si="175"/>
        <v/>
      </c>
      <c r="AI873" s="9" t="str">
        <f t="shared" si="176"/>
        <v/>
      </c>
      <c r="AJ873" s="7" t="str">
        <f>IF(E873="","",VLOOKUP(E873,Cover!AF:AG,2,0))</f>
        <v/>
      </c>
      <c r="AK873" s="32" t="str">
        <f t="shared" si="183"/>
        <v/>
      </c>
      <c r="AL873" s="178" t="str">
        <f t="shared" si="184"/>
        <v/>
      </c>
      <c r="AM873" s="178" t="str">
        <f t="shared" si="178"/>
        <v/>
      </c>
      <c r="AN873" s="178" t="str">
        <f t="shared" si="179"/>
        <v/>
      </c>
    </row>
    <row r="874" spans="1:40">
      <c r="A874" s="1" t="str">
        <f t="shared" si="177"/>
        <v/>
      </c>
      <c r="B874" s="63" t="str">
        <f>IF(E874="","",IF(E874=Trend!$D$5,COUNT($B$3:B873)+1))</f>
        <v/>
      </c>
      <c r="C874" s="63" t="str">
        <f>IF(E874="","",IF(AN874=Deviation!$E$2,COUNT($C$3:C873)+1))</f>
        <v/>
      </c>
      <c r="D874" s="7" t="str">
        <f>IF(E874&lt;&gt;"",SUBTOTAL(3,$E$4:E874),"")</f>
        <v/>
      </c>
      <c r="E874" s="16"/>
      <c r="F874" s="16"/>
      <c r="G874" s="16"/>
      <c r="H874" s="16"/>
      <c r="I874" s="16"/>
      <c r="J874" s="17"/>
      <c r="K874" s="20"/>
      <c r="L874" s="17"/>
      <c r="M874" s="16"/>
      <c r="N874" s="16"/>
      <c r="O874" s="7" t="str">
        <f t="shared" si="185"/>
        <v/>
      </c>
      <c r="P874" s="17"/>
      <c r="Q874" s="17"/>
      <c r="R874" s="8" t="str">
        <f t="shared" si="180"/>
        <v/>
      </c>
      <c r="S874" s="18">
        <v>0.1</v>
      </c>
      <c r="T874" s="8" t="str">
        <f t="shared" si="181"/>
        <v/>
      </c>
      <c r="U874" s="7" t="str">
        <f t="shared" si="182"/>
        <v/>
      </c>
      <c r="V874" s="19"/>
      <c r="W874" s="16"/>
      <c r="X874" s="16"/>
      <c r="Y874" s="16"/>
      <c r="Z874" s="7" t="str">
        <f t="shared" si="173"/>
        <v/>
      </c>
      <c r="AA874" s="20"/>
      <c r="AB874" s="7" t="str">
        <f>IF(AA874="","",DATEDIF(VLOOKUP(N874,List!CK:CL,2,0),VLOOKUP(AA874,List!CK:CL,2,0),$AB$2))</f>
        <v/>
      </c>
      <c r="AC874" s="16"/>
      <c r="AD874" s="16"/>
      <c r="AE874" s="17"/>
      <c r="AF874" s="9" t="str">
        <f t="shared" si="174"/>
        <v/>
      </c>
      <c r="AG874" s="16"/>
      <c r="AH874" s="9" t="str">
        <f t="shared" si="175"/>
        <v/>
      </c>
      <c r="AI874" s="9" t="str">
        <f t="shared" si="176"/>
        <v/>
      </c>
      <c r="AJ874" s="7" t="str">
        <f>IF(E874="","",VLOOKUP(E874,Cover!AF:AG,2,0))</f>
        <v/>
      </c>
      <c r="AK874" s="32" t="str">
        <f t="shared" si="183"/>
        <v/>
      </c>
      <c r="AL874" s="178" t="str">
        <f t="shared" si="184"/>
        <v/>
      </c>
      <c r="AM874" s="178" t="str">
        <f t="shared" si="178"/>
        <v/>
      </c>
      <c r="AN874" s="178" t="str">
        <f t="shared" si="179"/>
        <v/>
      </c>
    </row>
    <row r="875" spans="1:40">
      <c r="A875" s="1" t="str">
        <f t="shared" si="177"/>
        <v/>
      </c>
      <c r="B875" s="63" t="str">
        <f>IF(E875="","",IF(E875=Trend!$D$5,COUNT($B$3:B874)+1))</f>
        <v/>
      </c>
      <c r="C875" s="63" t="str">
        <f>IF(E875="","",IF(AN875=Deviation!$E$2,COUNT($C$3:C874)+1))</f>
        <v/>
      </c>
      <c r="D875" s="7" t="str">
        <f>IF(E875&lt;&gt;"",SUBTOTAL(3,$E$4:E875),"")</f>
        <v/>
      </c>
      <c r="E875" s="16"/>
      <c r="F875" s="16"/>
      <c r="G875" s="16"/>
      <c r="H875" s="16"/>
      <c r="I875" s="16"/>
      <c r="J875" s="17"/>
      <c r="K875" s="20"/>
      <c r="L875" s="17"/>
      <c r="M875" s="16"/>
      <c r="N875" s="16"/>
      <c r="O875" s="7" t="str">
        <f t="shared" si="185"/>
        <v/>
      </c>
      <c r="P875" s="17"/>
      <c r="Q875" s="17"/>
      <c r="R875" s="8" t="str">
        <f t="shared" si="180"/>
        <v/>
      </c>
      <c r="S875" s="18">
        <v>0.1</v>
      </c>
      <c r="T875" s="8" t="str">
        <f t="shared" si="181"/>
        <v/>
      </c>
      <c r="U875" s="7" t="str">
        <f t="shared" si="182"/>
        <v/>
      </c>
      <c r="V875" s="19"/>
      <c r="W875" s="16"/>
      <c r="X875" s="16"/>
      <c r="Y875" s="16"/>
      <c r="Z875" s="7" t="str">
        <f t="shared" si="173"/>
        <v/>
      </c>
      <c r="AA875" s="20"/>
      <c r="AB875" s="7" t="str">
        <f>IF(AA875="","",DATEDIF(VLOOKUP(N875,List!CK:CL,2,0),VLOOKUP(AA875,List!CK:CL,2,0),$AB$2))</f>
        <v/>
      </c>
      <c r="AC875" s="16"/>
      <c r="AD875" s="16"/>
      <c r="AE875" s="17"/>
      <c r="AF875" s="9" t="str">
        <f t="shared" si="174"/>
        <v/>
      </c>
      <c r="AG875" s="16"/>
      <c r="AH875" s="9" t="str">
        <f t="shared" si="175"/>
        <v/>
      </c>
      <c r="AI875" s="9" t="str">
        <f t="shared" si="176"/>
        <v/>
      </c>
      <c r="AJ875" s="7" t="str">
        <f>IF(E875="","",VLOOKUP(E875,Cover!AF:AG,2,0))</f>
        <v/>
      </c>
      <c r="AK875" s="32" t="str">
        <f t="shared" si="183"/>
        <v/>
      </c>
      <c r="AL875" s="178" t="str">
        <f t="shared" si="184"/>
        <v/>
      </c>
      <c r="AM875" s="178" t="str">
        <f t="shared" si="178"/>
        <v/>
      </c>
      <c r="AN875" s="178" t="str">
        <f t="shared" si="179"/>
        <v/>
      </c>
    </row>
    <row r="876" spans="1:40">
      <c r="A876" s="1" t="str">
        <f t="shared" si="177"/>
        <v/>
      </c>
      <c r="B876" s="63" t="str">
        <f>IF(E876="","",IF(E876=Trend!$D$5,COUNT($B$3:B875)+1))</f>
        <v/>
      </c>
      <c r="C876" s="63" t="str">
        <f>IF(E876="","",IF(AN876=Deviation!$E$2,COUNT($C$3:C875)+1))</f>
        <v/>
      </c>
      <c r="D876" s="7" t="str">
        <f>IF(E876&lt;&gt;"",SUBTOTAL(3,$E$4:E876),"")</f>
        <v/>
      </c>
      <c r="E876" s="16"/>
      <c r="F876" s="16"/>
      <c r="G876" s="16"/>
      <c r="H876" s="16"/>
      <c r="I876" s="16"/>
      <c r="J876" s="17"/>
      <c r="K876" s="20"/>
      <c r="L876" s="17"/>
      <c r="M876" s="16"/>
      <c r="N876" s="16"/>
      <c r="O876" s="7" t="str">
        <f t="shared" si="185"/>
        <v/>
      </c>
      <c r="P876" s="17"/>
      <c r="Q876" s="17"/>
      <c r="R876" s="8" t="str">
        <f t="shared" si="180"/>
        <v/>
      </c>
      <c r="S876" s="18">
        <v>0.1</v>
      </c>
      <c r="T876" s="8" t="str">
        <f t="shared" si="181"/>
        <v/>
      </c>
      <c r="U876" s="7" t="str">
        <f t="shared" si="182"/>
        <v/>
      </c>
      <c r="V876" s="19"/>
      <c r="W876" s="16"/>
      <c r="X876" s="16"/>
      <c r="Y876" s="16"/>
      <c r="Z876" s="7" t="str">
        <f t="shared" si="173"/>
        <v/>
      </c>
      <c r="AA876" s="20"/>
      <c r="AB876" s="7" t="str">
        <f>IF(AA876="","",DATEDIF(VLOOKUP(N876,List!CK:CL,2,0),VLOOKUP(AA876,List!CK:CL,2,0),$AB$2))</f>
        <v/>
      </c>
      <c r="AC876" s="16"/>
      <c r="AD876" s="16"/>
      <c r="AE876" s="17"/>
      <c r="AF876" s="9" t="str">
        <f t="shared" si="174"/>
        <v/>
      </c>
      <c r="AG876" s="16"/>
      <c r="AH876" s="9" t="str">
        <f t="shared" si="175"/>
        <v/>
      </c>
      <c r="AI876" s="9" t="str">
        <f t="shared" si="176"/>
        <v/>
      </c>
      <c r="AJ876" s="7" t="str">
        <f>IF(E876="","",VLOOKUP(E876,Cover!AF:AG,2,0))</f>
        <v/>
      </c>
      <c r="AK876" s="32" t="str">
        <f t="shared" si="183"/>
        <v/>
      </c>
      <c r="AL876" s="178" t="str">
        <f t="shared" si="184"/>
        <v/>
      </c>
      <c r="AM876" s="178" t="str">
        <f t="shared" si="178"/>
        <v/>
      </c>
      <c r="AN876" s="178" t="str">
        <f t="shared" si="179"/>
        <v/>
      </c>
    </row>
    <row r="877" spans="1:40">
      <c r="A877" s="1" t="str">
        <f t="shared" si="177"/>
        <v/>
      </c>
      <c r="B877" s="63" t="str">
        <f>IF(E877="","",IF(E877=Trend!$D$5,COUNT($B$3:B876)+1))</f>
        <v/>
      </c>
      <c r="C877" s="63" t="str">
        <f>IF(E877="","",IF(AN877=Deviation!$E$2,COUNT($C$3:C876)+1))</f>
        <v/>
      </c>
      <c r="D877" s="7" t="str">
        <f>IF(E877&lt;&gt;"",SUBTOTAL(3,$E$4:E877),"")</f>
        <v/>
      </c>
      <c r="E877" s="16"/>
      <c r="F877" s="16"/>
      <c r="G877" s="16"/>
      <c r="H877" s="16"/>
      <c r="I877" s="16"/>
      <c r="J877" s="17"/>
      <c r="K877" s="20"/>
      <c r="L877" s="17"/>
      <c r="M877" s="16"/>
      <c r="N877" s="16"/>
      <c r="O877" s="7" t="str">
        <f t="shared" si="185"/>
        <v/>
      </c>
      <c r="P877" s="17"/>
      <c r="Q877" s="17"/>
      <c r="R877" s="8" t="str">
        <f t="shared" si="180"/>
        <v/>
      </c>
      <c r="S877" s="18">
        <v>0.1</v>
      </c>
      <c r="T877" s="8" t="str">
        <f t="shared" si="181"/>
        <v/>
      </c>
      <c r="U877" s="7" t="str">
        <f t="shared" si="182"/>
        <v/>
      </c>
      <c r="V877" s="19"/>
      <c r="W877" s="16"/>
      <c r="X877" s="16"/>
      <c r="Y877" s="16"/>
      <c r="Z877" s="7" t="str">
        <f t="shared" si="173"/>
        <v/>
      </c>
      <c r="AA877" s="20"/>
      <c r="AB877" s="7" t="str">
        <f>IF(AA877="","",DATEDIF(VLOOKUP(N877,List!CK:CL,2,0),VLOOKUP(AA877,List!CK:CL,2,0),$AB$2))</f>
        <v/>
      </c>
      <c r="AC877" s="16"/>
      <c r="AD877" s="16"/>
      <c r="AE877" s="17"/>
      <c r="AF877" s="9" t="str">
        <f t="shared" si="174"/>
        <v/>
      </c>
      <c r="AG877" s="16"/>
      <c r="AH877" s="9" t="str">
        <f t="shared" si="175"/>
        <v/>
      </c>
      <c r="AI877" s="9" t="str">
        <f t="shared" si="176"/>
        <v/>
      </c>
      <c r="AJ877" s="7" t="str">
        <f>IF(E877="","",VLOOKUP(E877,Cover!AF:AG,2,0))</f>
        <v/>
      </c>
      <c r="AK877" s="32" t="str">
        <f t="shared" si="183"/>
        <v/>
      </c>
      <c r="AL877" s="178" t="str">
        <f t="shared" si="184"/>
        <v/>
      </c>
      <c r="AM877" s="178" t="str">
        <f t="shared" si="178"/>
        <v/>
      </c>
      <c r="AN877" s="178" t="str">
        <f t="shared" si="179"/>
        <v/>
      </c>
    </row>
    <row r="878" spans="1:40">
      <c r="A878" s="1" t="str">
        <f t="shared" si="177"/>
        <v/>
      </c>
      <c r="B878" s="63" t="str">
        <f>IF(E878="","",IF(E878=Trend!$D$5,COUNT($B$3:B877)+1))</f>
        <v/>
      </c>
      <c r="C878" s="63" t="str">
        <f>IF(E878="","",IF(AN878=Deviation!$E$2,COUNT($C$3:C877)+1))</f>
        <v/>
      </c>
      <c r="D878" s="7" t="str">
        <f>IF(E878&lt;&gt;"",SUBTOTAL(3,$E$4:E878),"")</f>
        <v/>
      </c>
      <c r="E878" s="16"/>
      <c r="F878" s="16"/>
      <c r="G878" s="16"/>
      <c r="H878" s="16"/>
      <c r="I878" s="16"/>
      <c r="J878" s="17"/>
      <c r="K878" s="20"/>
      <c r="L878" s="17"/>
      <c r="M878" s="16"/>
      <c r="N878" s="16"/>
      <c r="O878" s="7" t="str">
        <f t="shared" si="185"/>
        <v/>
      </c>
      <c r="P878" s="17"/>
      <c r="Q878" s="17"/>
      <c r="R878" s="8" t="str">
        <f t="shared" si="180"/>
        <v/>
      </c>
      <c r="S878" s="18">
        <v>0.1</v>
      </c>
      <c r="T878" s="8" t="str">
        <f t="shared" si="181"/>
        <v/>
      </c>
      <c r="U878" s="7" t="str">
        <f t="shared" si="182"/>
        <v/>
      </c>
      <c r="V878" s="19"/>
      <c r="W878" s="16"/>
      <c r="X878" s="16"/>
      <c r="Y878" s="16"/>
      <c r="Z878" s="7" t="str">
        <f t="shared" si="173"/>
        <v/>
      </c>
      <c r="AA878" s="20"/>
      <c r="AB878" s="7" t="str">
        <f>IF(AA878="","",DATEDIF(VLOOKUP(N878,List!CK:CL,2,0),VLOOKUP(AA878,List!CK:CL,2,0),$AB$2))</f>
        <v/>
      </c>
      <c r="AC878" s="16"/>
      <c r="AD878" s="16"/>
      <c r="AE878" s="17"/>
      <c r="AF878" s="9" t="str">
        <f t="shared" si="174"/>
        <v/>
      </c>
      <c r="AG878" s="16"/>
      <c r="AH878" s="9" t="str">
        <f t="shared" si="175"/>
        <v/>
      </c>
      <c r="AI878" s="9" t="str">
        <f t="shared" si="176"/>
        <v/>
      </c>
      <c r="AJ878" s="7" t="str">
        <f>IF(E878="","",VLOOKUP(E878,Cover!AF:AG,2,0))</f>
        <v/>
      </c>
      <c r="AK878" s="32" t="str">
        <f t="shared" si="183"/>
        <v/>
      </c>
      <c r="AL878" s="178" t="str">
        <f t="shared" si="184"/>
        <v/>
      </c>
      <c r="AM878" s="178" t="str">
        <f t="shared" si="178"/>
        <v/>
      </c>
      <c r="AN878" s="178" t="str">
        <f t="shared" si="179"/>
        <v/>
      </c>
    </row>
    <row r="879" spans="1:40">
      <c r="A879" s="1" t="str">
        <f t="shared" si="177"/>
        <v/>
      </c>
      <c r="B879" s="63" t="str">
        <f>IF(E879="","",IF(E879=Trend!$D$5,COUNT($B$3:B878)+1))</f>
        <v/>
      </c>
      <c r="C879" s="63" t="str">
        <f>IF(E879="","",IF(AN879=Deviation!$E$2,COUNT($C$3:C878)+1))</f>
        <v/>
      </c>
      <c r="D879" s="7" t="str">
        <f>IF(E879&lt;&gt;"",SUBTOTAL(3,$E$4:E879),"")</f>
        <v/>
      </c>
      <c r="E879" s="16"/>
      <c r="F879" s="16"/>
      <c r="G879" s="16"/>
      <c r="H879" s="16"/>
      <c r="I879" s="16"/>
      <c r="J879" s="17"/>
      <c r="K879" s="20"/>
      <c r="L879" s="17"/>
      <c r="M879" s="16"/>
      <c r="N879" s="16"/>
      <c r="O879" s="7" t="str">
        <f t="shared" si="185"/>
        <v/>
      </c>
      <c r="P879" s="17"/>
      <c r="Q879" s="17"/>
      <c r="R879" s="8" t="str">
        <f t="shared" si="180"/>
        <v/>
      </c>
      <c r="S879" s="18">
        <v>0.1</v>
      </c>
      <c r="T879" s="8" t="str">
        <f t="shared" si="181"/>
        <v/>
      </c>
      <c r="U879" s="7" t="str">
        <f t="shared" si="182"/>
        <v/>
      </c>
      <c r="V879" s="19"/>
      <c r="W879" s="16"/>
      <c r="X879" s="16"/>
      <c r="Y879" s="16"/>
      <c r="Z879" s="7" t="str">
        <f t="shared" si="173"/>
        <v/>
      </c>
      <c r="AA879" s="20"/>
      <c r="AB879" s="7" t="str">
        <f>IF(AA879="","",DATEDIF(VLOOKUP(N879,List!CK:CL,2,0),VLOOKUP(AA879,List!CK:CL,2,0),$AB$2))</f>
        <v/>
      </c>
      <c r="AC879" s="16"/>
      <c r="AD879" s="16"/>
      <c r="AE879" s="17"/>
      <c r="AF879" s="9" t="str">
        <f t="shared" si="174"/>
        <v/>
      </c>
      <c r="AG879" s="16"/>
      <c r="AH879" s="9" t="str">
        <f t="shared" si="175"/>
        <v/>
      </c>
      <c r="AI879" s="9" t="str">
        <f t="shared" si="176"/>
        <v/>
      </c>
      <c r="AJ879" s="7" t="str">
        <f>IF(E879="","",VLOOKUP(E879,Cover!AF:AG,2,0))</f>
        <v/>
      </c>
      <c r="AK879" s="32" t="str">
        <f t="shared" si="183"/>
        <v/>
      </c>
      <c r="AL879" s="178" t="str">
        <f t="shared" si="184"/>
        <v/>
      </c>
      <c r="AM879" s="178" t="str">
        <f t="shared" si="178"/>
        <v/>
      </c>
      <c r="AN879" s="178" t="str">
        <f t="shared" si="179"/>
        <v/>
      </c>
    </row>
    <row r="880" spans="1:40">
      <c r="A880" s="1" t="str">
        <f t="shared" si="177"/>
        <v/>
      </c>
      <c r="B880" s="63" t="str">
        <f>IF(E880="","",IF(E880=Trend!$D$5,COUNT($B$3:B879)+1))</f>
        <v/>
      </c>
      <c r="C880" s="63" t="str">
        <f>IF(E880="","",IF(AN880=Deviation!$E$2,COUNT($C$3:C879)+1))</f>
        <v/>
      </c>
      <c r="D880" s="7" t="str">
        <f>IF(E880&lt;&gt;"",SUBTOTAL(3,$E$4:E880),"")</f>
        <v/>
      </c>
      <c r="E880" s="16"/>
      <c r="F880" s="16"/>
      <c r="G880" s="16"/>
      <c r="H880" s="16"/>
      <c r="I880" s="16"/>
      <c r="J880" s="17"/>
      <c r="K880" s="20"/>
      <c r="L880" s="17"/>
      <c r="M880" s="16"/>
      <c r="N880" s="16"/>
      <c r="O880" s="7" t="str">
        <f t="shared" si="185"/>
        <v/>
      </c>
      <c r="P880" s="17"/>
      <c r="Q880" s="17"/>
      <c r="R880" s="8" t="str">
        <f t="shared" si="180"/>
        <v/>
      </c>
      <c r="S880" s="18">
        <v>0.1</v>
      </c>
      <c r="T880" s="8" t="str">
        <f t="shared" si="181"/>
        <v/>
      </c>
      <c r="U880" s="7" t="str">
        <f t="shared" si="182"/>
        <v/>
      </c>
      <c r="V880" s="19"/>
      <c r="W880" s="16"/>
      <c r="X880" s="16"/>
      <c r="Y880" s="16"/>
      <c r="Z880" s="7" t="str">
        <f t="shared" si="173"/>
        <v/>
      </c>
      <c r="AA880" s="20"/>
      <c r="AB880" s="7" t="str">
        <f>IF(AA880="","",DATEDIF(VLOOKUP(N880,List!CK:CL,2,0),VLOOKUP(AA880,List!CK:CL,2,0),$AB$2))</f>
        <v/>
      </c>
      <c r="AC880" s="16"/>
      <c r="AD880" s="16"/>
      <c r="AE880" s="17"/>
      <c r="AF880" s="9" t="str">
        <f t="shared" si="174"/>
        <v/>
      </c>
      <c r="AG880" s="16"/>
      <c r="AH880" s="9" t="str">
        <f t="shared" si="175"/>
        <v/>
      </c>
      <c r="AI880" s="9" t="str">
        <f t="shared" si="176"/>
        <v/>
      </c>
      <c r="AJ880" s="7" t="str">
        <f>IF(E880="","",VLOOKUP(E880,Cover!AF:AG,2,0))</f>
        <v/>
      </c>
      <c r="AK880" s="32" t="str">
        <f t="shared" si="183"/>
        <v/>
      </c>
      <c r="AL880" s="178" t="str">
        <f t="shared" si="184"/>
        <v/>
      </c>
      <c r="AM880" s="178" t="str">
        <f t="shared" si="178"/>
        <v/>
      </c>
      <c r="AN880" s="178" t="str">
        <f t="shared" si="179"/>
        <v/>
      </c>
    </row>
    <row r="881" spans="1:40">
      <c r="A881" s="1" t="str">
        <f t="shared" si="177"/>
        <v/>
      </c>
      <c r="B881" s="63" t="str">
        <f>IF(E881="","",IF(E881=Trend!$D$5,COUNT($B$3:B880)+1))</f>
        <v/>
      </c>
      <c r="C881" s="63" t="str">
        <f>IF(E881="","",IF(AN881=Deviation!$E$2,COUNT($C$3:C880)+1))</f>
        <v/>
      </c>
      <c r="D881" s="7" t="str">
        <f>IF(E881&lt;&gt;"",SUBTOTAL(3,$E$4:E881),"")</f>
        <v/>
      </c>
      <c r="E881" s="16"/>
      <c r="F881" s="16"/>
      <c r="G881" s="16"/>
      <c r="H881" s="16"/>
      <c r="I881" s="16"/>
      <c r="J881" s="17"/>
      <c r="K881" s="20"/>
      <c r="L881" s="17"/>
      <c r="M881" s="16"/>
      <c r="N881" s="16"/>
      <c r="O881" s="7" t="str">
        <f t="shared" si="185"/>
        <v/>
      </c>
      <c r="P881" s="17"/>
      <c r="Q881" s="17"/>
      <c r="R881" s="8" t="str">
        <f t="shared" si="180"/>
        <v/>
      </c>
      <c r="S881" s="18">
        <v>0.1</v>
      </c>
      <c r="T881" s="8" t="str">
        <f t="shared" si="181"/>
        <v/>
      </c>
      <c r="U881" s="7" t="str">
        <f t="shared" si="182"/>
        <v/>
      </c>
      <c r="V881" s="19"/>
      <c r="W881" s="16"/>
      <c r="X881" s="16"/>
      <c r="Y881" s="16"/>
      <c r="Z881" s="7" t="str">
        <f t="shared" si="173"/>
        <v/>
      </c>
      <c r="AA881" s="20"/>
      <c r="AB881" s="7" t="str">
        <f>IF(AA881="","",DATEDIF(VLOOKUP(N881,List!CK:CL,2,0),VLOOKUP(AA881,List!CK:CL,2,0),$AB$2))</f>
        <v/>
      </c>
      <c r="AC881" s="16"/>
      <c r="AD881" s="16"/>
      <c r="AE881" s="17"/>
      <c r="AF881" s="9" t="str">
        <f t="shared" si="174"/>
        <v/>
      </c>
      <c r="AG881" s="16"/>
      <c r="AH881" s="9" t="str">
        <f t="shared" si="175"/>
        <v/>
      </c>
      <c r="AI881" s="9" t="str">
        <f t="shared" si="176"/>
        <v/>
      </c>
      <c r="AJ881" s="7" t="str">
        <f>IF(E881="","",VLOOKUP(E881,Cover!AF:AG,2,0))</f>
        <v/>
      </c>
      <c r="AK881" s="32" t="str">
        <f t="shared" si="183"/>
        <v/>
      </c>
      <c r="AL881" s="178" t="str">
        <f t="shared" si="184"/>
        <v/>
      </c>
      <c r="AM881" s="178" t="str">
        <f t="shared" si="178"/>
        <v/>
      </c>
      <c r="AN881" s="178" t="str">
        <f t="shared" si="179"/>
        <v/>
      </c>
    </row>
    <row r="882" spans="1:40">
      <c r="A882" s="1" t="str">
        <f t="shared" si="177"/>
        <v/>
      </c>
      <c r="B882" s="63" t="str">
        <f>IF(E882="","",IF(E882=Trend!$D$5,COUNT($B$3:B881)+1))</f>
        <v/>
      </c>
      <c r="C882" s="63" t="str">
        <f>IF(E882="","",IF(AN882=Deviation!$E$2,COUNT($C$3:C881)+1))</f>
        <v/>
      </c>
      <c r="D882" s="7" t="str">
        <f>IF(E882&lt;&gt;"",SUBTOTAL(3,$E$4:E882),"")</f>
        <v/>
      </c>
      <c r="E882" s="16"/>
      <c r="F882" s="16"/>
      <c r="G882" s="16"/>
      <c r="H882" s="16"/>
      <c r="I882" s="16"/>
      <c r="J882" s="17"/>
      <c r="K882" s="20"/>
      <c r="L882" s="17"/>
      <c r="M882" s="16"/>
      <c r="N882" s="16"/>
      <c r="O882" s="7" t="str">
        <f t="shared" si="185"/>
        <v/>
      </c>
      <c r="P882" s="17"/>
      <c r="Q882" s="17"/>
      <c r="R882" s="8" t="str">
        <f t="shared" si="180"/>
        <v/>
      </c>
      <c r="S882" s="18">
        <v>0.1</v>
      </c>
      <c r="T882" s="8" t="str">
        <f t="shared" si="181"/>
        <v/>
      </c>
      <c r="U882" s="7" t="str">
        <f t="shared" si="182"/>
        <v/>
      </c>
      <c r="V882" s="19"/>
      <c r="W882" s="16"/>
      <c r="X882" s="16"/>
      <c r="Y882" s="16"/>
      <c r="Z882" s="7" t="str">
        <f t="shared" si="173"/>
        <v/>
      </c>
      <c r="AA882" s="20"/>
      <c r="AB882" s="7" t="str">
        <f>IF(AA882="","",DATEDIF(VLOOKUP(N882,List!CK:CL,2,0),VLOOKUP(AA882,List!CK:CL,2,0),$AB$2))</f>
        <v/>
      </c>
      <c r="AC882" s="16"/>
      <c r="AD882" s="16"/>
      <c r="AE882" s="17"/>
      <c r="AF882" s="9" t="str">
        <f t="shared" si="174"/>
        <v/>
      </c>
      <c r="AG882" s="16"/>
      <c r="AH882" s="9" t="str">
        <f t="shared" si="175"/>
        <v/>
      </c>
      <c r="AI882" s="9" t="str">
        <f t="shared" si="176"/>
        <v/>
      </c>
      <c r="AJ882" s="7" t="str">
        <f>IF(E882="","",VLOOKUP(E882,Cover!AF:AG,2,0))</f>
        <v/>
      </c>
      <c r="AK882" s="32" t="str">
        <f t="shared" si="183"/>
        <v/>
      </c>
      <c r="AL882" s="178" t="str">
        <f t="shared" si="184"/>
        <v/>
      </c>
      <c r="AM882" s="178" t="str">
        <f t="shared" si="178"/>
        <v/>
      </c>
      <c r="AN882" s="178" t="str">
        <f t="shared" si="179"/>
        <v/>
      </c>
    </row>
    <row r="883" spans="1:40">
      <c r="A883" s="1" t="str">
        <f t="shared" si="177"/>
        <v/>
      </c>
      <c r="B883" s="63" t="str">
        <f>IF(E883="","",IF(E883=Trend!$D$5,COUNT($B$3:B882)+1))</f>
        <v/>
      </c>
      <c r="C883" s="63" t="str">
        <f>IF(E883="","",IF(AN883=Deviation!$E$2,COUNT($C$3:C882)+1))</f>
        <v/>
      </c>
      <c r="D883" s="7" t="str">
        <f>IF(E883&lt;&gt;"",SUBTOTAL(3,$E$4:E883),"")</f>
        <v/>
      </c>
      <c r="E883" s="16"/>
      <c r="F883" s="16"/>
      <c r="G883" s="16"/>
      <c r="H883" s="16"/>
      <c r="I883" s="16"/>
      <c r="J883" s="17"/>
      <c r="K883" s="20"/>
      <c r="L883" s="17"/>
      <c r="M883" s="16"/>
      <c r="N883" s="16"/>
      <c r="O883" s="7" t="str">
        <f t="shared" si="185"/>
        <v/>
      </c>
      <c r="P883" s="17"/>
      <c r="Q883" s="17"/>
      <c r="R883" s="8" t="str">
        <f t="shared" si="180"/>
        <v/>
      </c>
      <c r="S883" s="18">
        <v>0.1</v>
      </c>
      <c r="T883" s="8" t="str">
        <f t="shared" si="181"/>
        <v/>
      </c>
      <c r="U883" s="7" t="str">
        <f t="shared" si="182"/>
        <v/>
      </c>
      <c r="V883" s="19"/>
      <c r="W883" s="16"/>
      <c r="X883" s="16"/>
      <c r="Y883" s="16"/>
      <c r="Z883" s="7" t="str">
        <f t="shared" si="173"/>
        <v/>
      </c>
      <c r="AA883" s="20"/>
      <c r="AB883" s="7" t="str">
        <f>IF(AA883="","",DATEDIF(VLOOKUP(N883,List!CK:CL,2,0),VLOOKUP(AA883,List!CK:CL,2,0),$AB$2))</f>
        <v/>
      </c>
      <c r="AC883" s="16"/>
      <c r="AD883" s="16"/>
      <c r="AE883" s="17"/>
      <c r="AF883" s="9" t="str">
        <f t="shared" si="174"/>
        <v/>
      </c>
      <c r="AG883" s="16"/>
      <c r="AH883" s="9" t="str">
        <f t="shared" si="175"/>
        <v/>
      </c>
      <c r="AI883" s="9" t="str">
        <f t="shared" si="176"/>
        <v/>
      </c>
      <c r="AJ883" s="7" t="str">
        <f>IF(E883="","",VLOOKUP(E883,Cover!AF:AG,2,0))</f>
        <v/>
      </c>
      <c r="AK883" s="32" t="str">
        <f t="shared" si="183"/>
        <v/>
      </c>
      <c r="AL883" s="178" t="str">
        <f t="shared" si="184"/>
        <v/>
      </c>
      <c r="AM883" s="178" t="str">
        <f t="shared" si="178"/>
        <v/>
      </c>
      <c r="AN883" s="178" t="str">
        <f t="shared" si="179"/>
        <v/>
      </c>
    </row>
    <row r="884" spans="1:40">
      <c r="A884" s="1" t="str">
        <f t="shared" si="177"/>
        <v/>
      </c>
      <c r="B884" s="63" t="str">
        <f>IF(E884="","",IF(E884=Trend!$D$5,COUNT($B$3:B883)+1))</f>
        <v/>
      </c>
      <c r="C884" s="63" t="str">
        <f>IF(E884="","",IF(AN884=Deviation!$E$2,COUNT($C$3:C883)+1))</f>
        <v/>
      </c>
      <c r="D884" s="7" t="str">
        <f>IF(E884&lt;&gt;"",SUBTOTAL(3,$E$4:E884),"")</f>
        <v/>
      </c>
      <c r="E884" s="16"/>
      <c r="F884" s="16"/>
      <c r="G884" s="16"/>
      <c r="H884" s="16"/>
      <c r="I884" s="16"/>
      <c r="J884" s="17"/>
      <c r="K884" s="20"/>
      <c r="L884" s="17"/>
      <c r="M884" s="16"/>
      <c r="N884" s="16"/>
      <c r="O884" s="7" t="str">
        <f t="shared" si="185"/>
        <v/>
      </c>
      <c r="P884" s="17"/>
      <c r="Q884" s="17"/>
      <c r="R884" s="8" t="str">
        <f t="shared" si="180"/>
        <v/>
      </c>
      <c r="S884" s="18">
        <v>0.1</v>
      </c>
      <c r="T884" s="8" t="str">
        <f t="shared" si="181"/>
        <v/>
      </c>
      <c r="U884" s="7" t="str">
        <f t="shared" si="182"/>
        <v/>
      </c>
      <c r="V884" s="19"/>
      <c r="W884" s="16"/>
      <c r="X884" s="16"/>
      <c r="Y884" s="16"/>
      <c r="Z884" s="7" t="str">
        <f t="shared" ref="Z884:Z947" si="186">IF(Q884="","","تسویه شد")</f>
        <v/>
      </c>
      <c r="AA884" s="20"/>
      <c r="AB884" s="7" t="str">
        <f>IF(AA884="","",DATEDIF(VLOOKUP(N884,List!CK:CL,2,0),VLOOKUP(AA884,List!CK:CL,2,0),$AB$2))</f>
        <v/>
      </c>
      <c r="AC884" s="16"/>
      <c r="AD884" s="16"/>
      <c r="AE884" s="17"/>
      <c r="AF884" s="9" t="str">
        <f t="shared" ref="AF884:AF947" si="187">IF(AE884="","",IF(AE884&gt;=L884,"100",(AE884/L884)*100))</f>
        <v/>
      </c>
      <c r="AG884" s="16"/>
      <c r="AH884" s="9" t="str">
        <f t="shared" ref="AH884:AH947" si="188">IF(E884="","",IF(AB884&lt;=AJ884,100,(AJ884/AB884)*100))</f>
        <v/>
      </c>
      <c r="AI884" s="9" t="str">
        <f t="shared" ref="AI884:AI947" si="189">IF(E884="","",AVERAGE(AF884:AH884))</f>
        <v/>
      </c>
      <c r="AJ884" s="7" t="str">
        <f>IF(E884="","",VLOOKUP(E884,Cover!AF:AG,2,0))</f>
        <v/>
      </c>
      <c r="AK884" s="32" t="str">
        <f t="shared" si="183"/>
        <v/>
      </c>
      <c r="AL884" s="178" t="str">
        <f t="shared" si="184"/>
        <v/>
      </c>
      <c r="AM884" s="178" t="str">
        <f t="shared" si="178"/>
        <v/>
      </c>
      <c r="AN884" s="178" t="str">
        <f t="shared" si="179"/>
        <v/>
      </c>
    </row>
    <row r="885" spans="1:40">
      <c r="A885" s="1" t="str">
        <f t="shared" si="177"/>
        <v/>
      </c>
      <c r="B885" s="63" t="str">
        <f>IF(E885="","",IF(E885=Trend!$D$5,COUNT($B$3:B884)+1))</f>
        <v/>
      </c>
      <c r="C885" s="63" t="str">
        <f>IF(E885="","",IF(AN885=Deviation!$E$2,COUNT($C$3:C884)+1))</f>
        <v/>
      </c>
      <c r="D885" s="7" t="str">
        <f>IF(E885&lt;&gt;"",SUBTOTAL(3,$E$4:E885),"")</f>
        <v/>
      </c>
      <c r="E885" s="16"/>
      <c r="F885" s="16"/>
      <c r="G885" s="16"/>
      <c r="H885" s="16"/>
      <c r="I885" s="16"/>
      <c r="J885" s="17"/>
      <c r="K885" s="20"/>
      <c r="L885" s="17"/>
      <c r="M885" s="16"/>
      <c r="N885" s="16"/>
      <c r="O885" s="7" t="str">
        <f t="shared" si="185"/>
        <v/>
      </c>
      <c r="P885" s="17"/>
      <c r="Q885" s="17"/>
      <c r="R885" s="8" t="str">
        <f t="shared" si="180"/>
        <v/>
      </c>
      <c r="S885" s="18">
        <v>0.1</v>
      </c>
      <c r="T885" s="8" t="str">
        <f t="shared" si="181"/>
        <v/>
      </c>
      <c r="U885" s="7" t="str">
        <f t="shared" si="182"/>
        <v/>
      </c>
      <c r="V885" s="19"/>
      <c r="W885" s="16"/>
      <c r="X885" s="16"/>
      <c r="Y885" s="16"/>
      <c r="Z885" s="7" t="str">
        <f t="shared" si="186"/>
        <v/>
      </c>
      <c r="AA885" s="20"/>
      <c r="AB885" s="7" t="str">
        <f>IF(AA885="","",DATEDIF(VLOOKUP(N885,List!CK:CL,2,0),VLOOKUP(AA885,List!CK:CL,2,0),$AB$2))</f>
        <v/>
      </c>
      <c r="AC885" s="16"/>
      <c r="AD885" s="16"/>
      <c r="AE885" s="17"/>
      <c r="AF885" s="9" t="str">
        <f t="shared" si="187"/>
        <v/>
      </c>
      <c r="AG885" s="16"/>
      <c r="AH885" s="9" t="str">
        <f t="shared" si="188"/>
        <v/>
      </c>
      <c r="AI885" s="9" t="str">
        <f t="shared" si="189"/>
        <v/>
      </c>
      <c r="AJ885" s="7" t="str">
        <f>IF(E885="","",VLOOKUP(E885,Cover!AF:AG,2,0))</f>
        <v/>
      </c>
      <c r="AK885" s="32" t="str">
        <f t="shared" si="183"/>
        <v/>
      </c>
      <c r="AL885" s="178" t="str">
        <f t="shared" si="184"/>
        <v/>
      </c>
      <c r="AM885" s="178" t="str">
        <f t="shared" si="178"/>
        <v/>
      </c>
      <c r="AN885" s="178" t="str">
        <f t="shared" si="179"/>
        <v/>
      </c>
    </row>
    <row r="886" spans="1:40">
      <c r="A886" s="1" t="str">
        <f t="shared" si="177"/>
        <v/>
      </c>
      <c r="B886" s="63" t="str">
        <f>IF(E886="","",IF(E886=Trend!$D$5,COUNT($B$3:B885)+1))</f>
        <v/>
      </c>
      <c r="C886" s="63" t="str">
        <f>IF(E886="","",IF(AN886=Deviation!$E$2,COUNT($C$3:C885)+1))</f>
        <v/>
      </c>
      <c r="D886" s="7" t="str">
        <f>IF(E886&lt;&gt;"",SUBTOTAL(3,$E$4:E886),"")</f>
        <v/>
      </c>
      <c r="E886" s="16"/>
      <c r="F886" s="16"/>
      <c r="G886" s="16"/>
      <c r="H886" s="16"/>
      <c r="I886" s="16"/>
      <c r="J886" s="17"/>
      <c r="K886" s="20"/>
      <c r="L886" s="17"/>
      <c r="M886" s="16"/>
      <c r="N886" s="16"/>
      <c r="O886" s="7" t="str">
        <f t="shared" si="185"/>
        <v/>
      </c>
      <c r="P886" s="17"/>
      <c r="Q886" s="17"/>
      <c r="R886" s="8" t="str">
        <f t="shared" si="180"/>
        <v/>
      </c>
      <c r="S886" s="18">
        <v>0.1</v>
      </c>
      <c r="T886" s="8" t="str">
        <f t="shared" si="181"/>
        <v/>
      </c>
      <c r="U886" s="7" t="str">
        <f t="shared" si="182"/>
        <v/>
      </c>
      <c r="V886" s="19"/>
      <c r="W886" s="16"/>
      <c r="X886" s="16"/>
      <c r="Y886" s="16"/>
      <c r="Z886" s="7" t="str">
        <f t="shared" si="186"/>
        <v/>
      </c>
      <c r="AA886" s="20"/>
      <c r="AB886" s="7" t="str">
        <f>IF(AA886="","",DATEDIF(VLOOKUP(N886,List!CK:CL,2,0),VLOOKUP(AA886,List!CK:CL,2,0),$AB$2))</f>
        <v/>
      </c>
      <c r="AC886" s="16"/>
      <c r="AD886" s="16"/>
      <c r="AE886" s="17"/>
      <c r="AF886" s="9" t="str">
        <f t="shared" si="187"/>
        <v/>
      </c>
      <c r="AG886" s="16"/>
      <c r="AH886" s="9" t="str">
        <f t="shared" si="188"/>
        <v/>
      </c>
      <c r="AI886" s="9" t="str">
        <f t="shared" si="189"/>
        <v/>
      </c>
      <c r="AJ886" s="7" t="str">
        <f>IF(E886="","",VLOOKUP(E886,Cover!AF:AG,2,0))</f>
        <v/>
      </c>
      <c r="AK886" s="32" t="str">
        <f t="shared" si="183"/>
        <v/>
      </c>
      <c r="AL886" s="178" t="str">
        <f t="shared" si="184"/>
        <v/>
      </c>
      <c r="AM886" s="178" t="str">
        <f t="shared" si="178"/>
        <v/>
      </c>
      <c r="AN886" s="178" t="str">
        <f t="shared" si="179"/>
        <v/>
      </c>
    </row>
    <row r="887" spans="1:40">
      <c r="A887" s="1" t="str">
        <f t="shared" si="177"/>
        <v/>
      </c>
      <c r="B887" s="63" t="str">
        <f>IF(E887="","",IF(E887=Trend!$D$5,COUNT($B$3:B886)+1))</f>
        <v/>
      </c>
      <c r="C887" s="63" t="str">
        <f>IF(E887="","",IF(AN887=Deviation!$E$2,COUNT($C$3:C886)+1))</f>
        <v/>
      </c>
      <c r="D887" s="7" t="str">
        <f>IF(E887&lt;&gt;"",SUBTOTAL(3,$E$4:E887),"")</f>
        <v/>
      </c>
      <c r="E887" s="16"/>
      <c r="F887" s="16"/>
      <c r="G887" s="16"/>
      <c r="H887" s="16"/>
      <c r="I887" s="16"/>
      <c r="J887" s="17"/>
      <c r="K887" s="20"/>
      <c r="L887" s="17"/>
      <c r="M887" s="16"/>
      <c r="N887" s="16"/>
      <c r="O887" s="7" t="str">
        <f t="shared" si="185"/>
        <v/>
      </c>
      <c r="P887" s="17"/>
      <c r="Q887" s="17"/>
      <c r="R887" s="8" t="str">
        <f t="shared" si="180"/>
        <v/>
      </c>
      <c r="S887" s="18">
        <v>0.1</v>
      </c>
      <c r="T887" s="8" t="str">
        <f t="shared" si="181"/>
        <v/>
      </c>
      <c r="U887" s="7" t="str">
        <f t="shared" si="182"/>
        <v/>
      </c>
      <c r="V887" s="19"/>
      <c r="W887" s="16"/>
      <c r="X887" s="16"/>
      <c r="Y887" s="16"/>
      <c r="Z887" s="7" t="str">
        <f t="shared" si="186"/>
        <v/>
      </c>
      <c r="AA887" s="20"/>
      <c r="AB887" s="7" t="str">
        <f>IF(AA887="","",DATEDIF(VLOOKUP(N887,List!CK:CL,2,0),VLOOKUP(AA887,List!CK:CL,2,0),$AB$2))</f>
        <v/>
      </c>
      <c r="AC887" s="16"/>
      <c r="AD887" s="16"/>
      <c r="AE887" s="17"/>
      <c r="AF887" s="9" t="str">
        <f t="shared" si="187"/>
        <v/>
      </c>
      <c r="AG887" s="16"/>
      <c r="AH887" s="9" t="str">
        <f t="shared" si="188"/>
        <v/>
      </c>
      <c r="AI887" s="9" t="str">
        <f t="shared" si="189"/>
        <v/>
      </c>
      <c r="AJ887" s="7" t="str">
        <f>IF(E887="","",VLOOKUP(E887,Cover!AF:AG,2,0))</f>
        <v/>
      </c>
      <c r="AK887" s="32" t="str">
        <f t="shared" si="183"/>
        <v/>
      </c>
      <c r="AL887" s="178" t="str">
        <f t="shared" si="184"/>
        <v/>
      </c>
      <c r="AM887" s="178" t="str">
        <f t="shared" si="178"/>
        <v/>
      </c>
      <c r="AN887" s="178" t="str">
        <f t="shared" si="179"/>
        <v/>
      </c>
    </row>
    <row r="888" spans="1:40">
      <c r="A888" s="1" t="str">
        <f t="shared" si="177"/>
        <v/>
      </c>
      <c r="B888" s="63" t="str">
        <f>IF(E888="","",IF(E888=Trend!$D$5,COUNT($B$3:B887)+1))</f>
        <v/>
      </c>
      <c r="C888" s="63" t="str">
        <f>IF(E888="","",IF(AN888=Deviation!$E$2,COUNT($C$3:C887)+1))</f>
        <v/>
      </c>
      <c r="D888" s="7" t="str">
        <f>IF(E888&lt;&gt;"",SUBTOTAL(3,$E$4:E888),"")</f>
        <v/>
      </c>
      <c r="E888" s="16"/>
      <c r="F888" s="16"/>
      <c r="G888" s="16"/>
      <c r="H888" s="16"/>
      <c r="I888" s="16"/>
      <c r="J888" s="17"/>
      <c r="K888" s="20"/>
      <c r="L888" s="17"/>
      <c r="M888" s="16"/>
      <c r="N888" s="16"/>
      <c r="O888" s="7" t="str">
        <f t="shared" si="185"/>
        <v/>
      </c>
      <c r="P888" s="17"/>
      <c r="Q888" s="17"/>
      <c r="R888" s="8" t="str">
        <f t="shared" si="180"/>
        <v/>
      </c>
      <c r="S888" s="18">
        <v>0.1</v>
      </c>
      <c r="T888" s="8" t="str">
        <f t="shared" si="181"/>
        <v/>
      </c>
      <c r="U888" s="7" t="str">
        <f t="shared" si="182"/>
        <v/>
      </c>
      <c r="V888" s="19"/>
      <c r="W888" s="16"/>
      <c r="X888" s="16"/>
      <c r="Y888" s="16"/>
      <c r="Z888" s="7" t="str">
        <f t="shared" si="186"/>
        <v/>
      </c>
      <c r="AA888" s="20"/>
      <c r="AB888" s="7" t="str">
        <f>IF(AA888="","",DATEDIF(VLOOKUP(N888,List!CK:CL,2,0),VLOOKUP(AA888,List!CK:CL,2,0),$AB$2))</f>
        <v/>
      </c>
      <c r="AC888" s="16"/>
      <c r="AD888" s="16"/>
      <c r="AE888" s="17"/>
      <c r="AF888" s="9" t="str">
        <f t="shared" si="187"/>
        <v/>
      </c>
      <c r="AG888" s="16"/>
      <c r="AH888" s="9" t="str">
        <f t="shared" si="188"/>
        <v/>
      </c>
      <c r="AI888" s="9" t="str">
        <f t="shared" si="189"/>
        <v/>
      </c>
      <c r="AJ888" s="7" t="str">
        <f>IF(E888="","",VLOOKUP(E888,Cover!AF:AG,2,0))</f>
        <v/>
      </c>
      <c r="AK888" s="32" t="str">
        <f t="shared" si="183"/>
        <v/>
      </c>
      <c r="AL888" s="178" t="str">
        <f t="shared" si="184"/>
        <v/>
      </c>
      <c r="AM888" s="178" t="str">
        <f t="shared" si="178"/>
        <v/>
      </c>
      <c r="AN888" s="178" t="str">
        <f t="shared" si="179"/>
        <v/>
      </c>
    </row>
    <row r="889" spans="1:40">
      <c r="A889" s="1" t="str">
        <f t="shared" ref="A889:A952" si="190">IF(E889="","",IF($F$2=V889,V889,""))</f>
        <v/>
      </c>
      <c r="B889" s="63" t="str">
        <f>IF(E889="","",IF(E889=Trend!$D$5,COUNT($B$3:B888)+1))</f>
        <v/>
      </c>
      <c r="C889" s="63" t="str">
        <f>IF(E889="","",IF(AN889=Deviation!$E$2,COUNT($C$3:C888)+1))</f>
        <v/>
      </c>
      <c r="D889" s="7" t="str">
        <f>IF(E889&lt;&gt;"",SUBTOTAL(3,$E$4:E889),"")</f>
        <v/>
      </c>
      <c r="E889" s="16"/>
      <c r="F889" s="16"/>
      <c r="G889" s="16"/>
      <c r="H889" s="16"/>
      <c r="I889" s="16"/>
      <c r="J889" s="17"/>
      <c r="K889" s="20"/>
      <c r="L889" s="17"/>
      <c r="M889" s="16"/>
      <c r="N889" s="16"/>
      <c r="O889" s="7" t="str">
        <f t="shared" si="185"/>
        <v/>
      </c>
      <c r="P889" s="17"/>
      <c r="Q889" s="17"/>
      <c r="R889" s="8" t="str">
        <f t="shared" si="180"/>
        <v/>
      </c>
      <c r="S889" s="18">
        <v>0.1</v>
      </c>
      <c r="T889" s="8" t="str">
        <f t="shared" si="181"/>
        <v/>
      </c>
      <c r="U889" s="7" t="str">
        <f t="shared" si="182"/>
        <v/>
      </c>
      <c r="V889" s="19"/>
      <c r="W889" s="16"/>
      <c r="X889" s="16"/>
      <c r="Y889" s="16"/>
      <c r="Z889" s="7" t="str">
        <f t="shared" si="186"/>
        <v/>
      </c>
      <c r="AA889" s="20"/>
      <c r="AB889" s="7" t="str">
        <f>IF(AA889="","",DATEDIF(VLOOKUP(N889,List!CK:CL,2,0),VLOOKUP(AA889,List!CK:CL,2,0),$AB$2))</f>
        <v/>
      </c>
      <c r="AC889" s="16"/>
      <c r="AD889" s="16"/>
      <c r="AE889" s="17"/>
      <c r="AF889" s="9" t="str">
        <f t="shared" si="187"/>
        <v/>
      </c>
      <c r="AG889" s="16"/>
      <c r="AH889" s="9" t="str">
        <f t="shared" si="188"/>
        <v/>
      </c>
      <c r="AI889" s="9" t="str">
        <f t="shared" si="189"/>
        <v/>
      </c>
      <c r="AJ889" s="7" t="str">
        <f>IF(E889="","",VLOOKUP(E889,Cover!AF:AG,2,0))</f>
        <v/>
      </c>
      <c r="AK889" s="32" t="str">
        <f t="shared" si="183"/>
        <v/>
      </c>
      <c r="AL889" s="178" t="str">
        <f t="shared" si="184"/>
        <v/>
      </c>
      <c r="AM889" s="178" t="str">
        <f t="shared" si="178"/>
        <v/>
      </c>
      <c r="AN889" s="178" t="str">
        <f t="shared" si="179"/>
        <v/>
      </c>
    </row>
    <row r="890" spans="1:40">
      <c r="A890" s="1" t="str">
        <f t="shared" si="190"/>
        <v/>
      </c>
      <c r="B890" s="63" t="str">
        <f>IF(E890="","",IF(E890=Trend!$D$5,COUNT($B$3:B889)+1))</f>
        <v/>
      </c>
      <c r="C890" s="63" t="str">
        <f>IF(E890="","",IF(AN890=Deviation!$E$2,COUNT($C$3:C889)+1))</f>
        <v/>
      </c>
      <c r="D890" s="7" t="str">
        <f>IF(E890&lt;&gt;"",SUBTOTAL(3,$E$4:E890),"")</f>
        <v/>
      </c>
      <c r="E890" s="16"/>
      <c r="F890" s="16"/>
      <c r="G890" s="16"/>
      <c r="H890" s="16"/>
      <c r="I890" s="16"/>
      <c r="J890" s="17"/>
      <c r="K890" s="20"/>
      <c r="L890" s="17"/>
      <c r="M890" s="16"/>
      <c r="N890" s="16"/>
      <c r="O890" s="7" t="str">
        <f t="shared" si="185"/>
        <v/>
      </c>
      <c r="P890" s="17"/>
      <c r="Q890" s="17"/>
      <c r="R890" s="8" t="str">
        <f t="shared" si="180"/>
        <v/>
      </c>
      <c r="S890" s="18">
        <v>0.1</v>
      </c>
      <c r="T890" s="8" t="str">
        <f t="shared" si="181"/>
        <v/>
      </c>
      <c r="U890" s="7" t="str">
        <f t="shared" si="182"/>
        <v/>
      </c>
      <c r="V890" s="19"/>
      <c r="W890" s="16"/>
      <c r="X890" s="16"/>
      <c r="Y890" s="16"/>
      <c r="Z890" s="7" t="str">
        <f t="shared" si="186"/>
        <v/>
      </c>
      <c r="AA890" s="20"/>
      <c r="AB890" s="7" t="str">
        <f>IF(AA890="","",DATEDIF(VLOOKUP(N890,List!CK:CL,2,0),VLOOKUP(AA890,List!CK:CL,2,0),$AB$2))</f>
        <v/>
      </c>
      <c r="AC890" s="16"/>
      <c r="AD890" s="16"/>
      <c r="AE890" s="17"/>
      <c r="AF890" s="9" t="str">
        <f t="shared" si="187"/>
        <v/>
      </c>
      <c r="AG890" s="16"/>
      <c r="AH890" s="9" t="str">
        <f t="shared" si="188"/>
        <v/>
      </c>
      <c r="AI890" s="9" t="str">
        <f t="shared" si="189"/>
        <v/>
      </c>
      <c r="AJ890" s="7" t="str">
        <f>IF(E890="","",VLOOKUP(E890,Cover!AF:AG,2,0))</f>
        <v/>
      </c>
      <c r="AK890" s="32" t="str">
        <f t="shared" si="183"/>
        <v/>
      </c>
      <c r="AL890" s="178" t="str">
        <f t="shared" si="184"/>
        <v/>
      </c>
      <c r="AM890" s="178" t="str">
        <f t="shared" si="178"/>
        <v/>
      </c>
      <c r="AN890" s="178" t="str">
        <f t="shared" si="179"/>
        <v/>
      </c>
    </row>
    <row r="891" spans="1:40">
      <c r="A891" s="1" t="str">
        <f t="shared" si="190"/>
        <v/>
      </c>
      <c r="B891" s="63" t="str">
        <f>IF(E891="","",IF(E891=Trend!$D$5,COUNT($B$3:B890)+1))</f>
        <v/>
      </c>
      <c r="C891" s="63" t="str">
        <f>IF(E891="","",IF(AN891=Deviation!$E$2,COUNT($C$3:C890)+1))</f>
        <v/>
      </c>
      <c r="D891" s="7" t="str">
        <f>IF(E891&lt;&gt;"",SUBTOTAL(3,$E$4:E891),"")</f>
        <v/>
      </c>
      <c r="E891" s="16"/>
      <c r="F891" s="16"/>
      <c r="G891" s="16"/>
      <c r="H891" s="16"/>
      <c r="I891" s="16"/>
      <c r="J891" s="17"/>
      <c r="K891" s="20"/>
      <c r="L891" s="17"/>
      <c r="M891" s="16"/>
      <c r="N891" s="16"/>
      <c r="O891" s="7" t="str">
        <f t="shared" si="185"/>
        <v/>
      </c>
      <c r="P891" s="17"/>
      <c r="Q891" s="17"/>
      <c r="R891" s="8" t="str">
        <f t="shared" si="180"/>
        <v/>
      </c>
      <c r="S891" s="18">
        <v>0.1</v>
      </c>
      <c r="T891" s="8" t="str">
        <f t="shared" si="181"/>
        <v/>
      </c>
      <c r="U891" s="7" t="str">
        <f t="shared" si="182"/>
        <v/>
      </c>
      <c r="V891" s="19"/>
      <c r="W891" s="16"/>
      <c r="X891" s="16"/>
      <c r="Y891" s="16"/>
      <c r="Z891" s="7" t="str">
        <f t="shared" si="186"/>
        <v/>
      </c>
      <c r="AA891" s="20"/>
      <c r="AB891" s="7" t="str">
        <f>IF(AA891="","",DATEDIF(VLOOKUP(N891,List!CK:CL,2,0),VLOOKUP(AA891,List!CK:CL,2,0),$AB$2))</f>
        <v/>
      </c>
      <c r="AC891" s="16"/>
      <c r="AD891" s="16"/>
      <c r="AE891" s="17"/>
      <c r="AF891" s="9" t="str">
        <f t="shared" si="187"/>
        <v/>
      </c>
      <c r="AG891" s="16"/>
      <c r="AH891" s="9" t="str">
        <f t="shared" si="188"/>
        <v/>
      </c>
      <c r="AI891" s="9" t="str">
        <f t="shared" si="189"/>
        <v/>
      </c>
      <c r="AJ891" s="7" t="str">
        <f>IF(E891="","",VLOOKUP(E891,Cover!AF:AG,2,0))</f>
        <v/>
      </c>
      <c r="AK891" s="32" t="str">
        <f t="shared" si="183"/>
        <v/>
      </c>
      <c r="AL891" s="178" t="str">
        <f t="shared" si="184"/>
        <v/>
      </c>
      <c r="AM891" s="178" t="str">
        <f t="shared" si="178"/>
        <v/>
      </c>
      <c r="AN891" s="178" t="str">
        <f t="shared" si="179"/>
        <v/>
      </c>
    </row>
    <row r="892" spans="1:40">
      <c r="A892" s="1" t="str">
        <f t="shared" si="190"/>
        <v/>
      </c>
      <c r="B892" s="63" t="str">
        <f>IF(E892="","",IF(E892=Trend!$D$5,COUNT($B$3:B891)+1))</f>
        <v/>
      </c>
      <c r="C892" s="63" t="str">
        <f>IF(E892="","",IF(AN892=Deviation!$E$2,COUNT($C$3:C891)+1))</f>
        <v/>
      </c>
      <c r="D892" s="7" t="str">
        <f>IF(E892&lt;&gt;"",SUBTOTAL(3,$E$4:E892),"")</f>
        <v/>
      </c>
      <c r="E892" s="16"/>
      <c r="F892" s="16"/>
      <c r="G892" s="16"/>
      <c r="H892" s="16"/>
      <c r="I892" s="16"/>
      <c r="J892" s="17"/>
      <c r="K892" s="20"/>
      <c r="L892" s="17"/>
      <c r="M892" s="16"/>
      <c r="N892" s="16"/>
      <c r="O892" s="7" t="str">
        <f t="shared" si="185"/>
        <v/>
      </c>
      <c r="P892" s="17"/>
      <c r="Q892" s="17"/>
      <c r="R892" s="8" t="str">
        <f t="shared" si="180"/>
        <v/>
      </c>
      <c r="S892" s="18">
        <v>0.1</v>
      </c>
      <c r="T892" s="8" t="str">
        <f t="shared" si="181"/>
        <v/>
      </c>
      <c r="U892" s="7" t="str">
        <f t="shared" si="182"/>
        <v/>
      </c>
      <c r="V892" s="19"/>
      <c r="W892" s="16"/>
      <c r="X892" s="16"/>
      <c r="Y892" s="16"/>
      <c r="Z892" s="7" t="str">
        <f t="shared" si="186"/>
        <v/>
      </c>
      <c r="AA892" s="20"/>
      <c r="AB892" s="7" t="str">
        <f>IF(AA892="","",DATEDIF(VLOOKUP(N892,List!CK:CL,2,0),VLOOKUP(AA892,List!CK:CL,2,0),$AB$2))</f>
        <v/>
      </c>
      <c r="AC892" s="16"/>
      <c r="AD892" s="16"/>
      <c r="AE892" s="17"/>
      <c r="AF892" s="9" t="str">
        <f t="shared" si="187"/>
        <v/>
      </c>
      <c r="AG892" s="16"/>
      <c r="AH892" s="9" t="str">
        <f t="shared" si="188"/>
        <v/>
      </c>
      <c r="AI892" s="9" t="str">
        <f t="shared" si="189"/>
        <v/>
      </c>
      <c r="AJ892" s="7" t="str">
        <f>IF(E892="","",VLOOKUP(E892,Cover!AF:AG,2,0))</f>
        <v/>
      </c>
      <c r="AK892" s="32" t="str">
        <f t="shared" si="183"/>
        <v/>
      </c>
      <c r="AL892" s="178" t="str">
        <f t="shared" si="184"/>
        <v/>
      </c>
      <c r="AM892" s="178" t="str">
        <f t="shared" si="178"/>
        <v/>
      </c>
      <c r="AN892" s="178" t="str">
        <f t="shared" si="179"/>
        <v/>
      </c>
    </row>
    <row r="893" spans="1:40">
      <c r="A893" s="1" t="str">
        <f t="shared" si="190"/>
        <v/>
      </c>
      <c r="B893" s="63" t="str">
        <f>IF(E893="","",IF(E893=Trend!$D$5,COUNT($B$3:B892)+1))</f>
        <v/>
      </c>
      <c r="C893" s="63" t="str">
        <f>IF(E893="","",IF(AN893=Deviation!$E$2,COUNT($C$3:C892)+1))</f>
        <v/>
      </c>
      <c r="D893" s="7" t="str">
        <f>IF(E893&lt;&gt;"",SUBTOTAL(3,$E$4:E893),"")</f>
        <v/>
      </c>
      <c r="E893" s="16"/>
      <c r="F893" s="16"/>
      <c r="G893" s="16"/>
      <c r="H893" s="16"/>
      <c r="I893" s="16"/>
      <c r="J893" s="17"/>
      <c r="K893" s="20"/>
      <c r="L893" s="17"/>
      <c r="M893" s="16"/>
      <c r="N893" s="16"/>
      <c r="O893" s="7" t="str">
        <f t="shared" si="185"/>
        <v/>
      </c>
      <c r="P893" s="17"/>
      <c r="Q893" s="17"/>
      <c r="R893" s="8" t="str">
        <f t="shared" si="180"/>
        <v/>
      </c>
      <c r="S893" s="18">
        <v>0.1</v>
      </c>
      <c r="T893" s="8" t="str">
        <f t="shared" si="181"/>
        <v/>
      </c>
      <c r="U893" s="7" t="str">
        <f t="shared" si="182"/>
        <v/>
      </c>
      <c r="V893" s="19"/>
      <c r="W893" s="16"/>
      <c r="X893" s="16"/>
      <c r="Y893" s="16"/>
      <c r="Z893" s="7" t="str">
        <f t="shared" si="186"/>
        <v/>
      </c>
      <c r="AA893" s="20"/>
      <c r="AB893" s="7" t="str">
        <f>IF(AA893="","",DATEDIF(VLOOKUP(N893,List!CK:CL,2,0),VLOOKUP(AA893,List!CK:CL,2,0),$AB$2))</f>
        <v/>
      </c>
      <c r="AC893" s="16"/>
      <c r="AD893" s="16"/>
      <c r="AE893" s="17"/>
      <c r="AF893" s="9" t="str">
        <f t="shared" si="187"/>
        <v/>
      </c>
      <c r="AG893" s="16"/>
      <c r="AH893" s="9" t="str">
        <f t="shared" si="188"/>
        <v/>
      </c>
      <c r="AI893" s="9" t="str">
        <f t="shared" si="189"/>
        <v/>
      </c>
      <c r="AJ893" s="7" t="str">
        <f>IF(E893="","",VLOOKUP(E893,Cover!AF:AG,2,0))</f>
        <v/>
      </c>
      <c r="AK893" s="32" t="str">
        <f t="shared" si="183"/>
        <v/>
      </c>
      <c r="AL893" s="178" t="str">
        <f t="shared" si="184"/>
        <v/>
      </c>
      <c r="AM893" s="178" t="str">
        <f t="shared" si="178"/>
        <v/>
      </c>
      <c r="AN893" s="178" t="str">
        <f t="shared" si="179"/>
        <v/>
      </c>
    </row>
    <row r="894" spans="1:40">
      <c r="A894" s="1" t="str">
        <f t="shared" si="190"/>
        <v/>
      </c>
      <c r="B894" s="63" t="str">
        <f>IF(E894="","",IF(E894=Trend!$D$5,COUNT($B$3:B893)+1))</f>
        <v/>
      </c>
      <c r="C894" s="63" t="str">
        <f>IF(E894="","",IF(AN894=Deviation!$E$2,COUNT($C$3:C893)+1))</f>
        <v/>
      </c>
      <c r="D894" s="7" t="str">
        <f>IF(E894&lt;&gt;"",SUBTOTAL(3,$E$4:E894),"")</f>
        <v/>
      </c>
      <c r="E894" s="16"/>
      <c r="F894" s="16"/>
      <c r="G894" s="16"/>
      <c r="H894" s="16"/>
      <c r="I894" s="16"/>
      <c r="J894" s="17"/>
      <c r="K894" s="20"/>
      <c r="L894" s="17"/>
      <c r="M894" s="16"/>
      <c r="N894" s="16"/>
      <c r="O894" s="7" t="str">
        <f t="shared" si="185"/>
        <v/>
      </c>
      <c r="P894" s="17"/>
      <c r="Q894" s="17"/>
      <c r="R894" s="8" t="str">
        <f t="shared" si="180"/>
        <v/>
      </c>
      <c r="S894" s="18">
        <v>0.1</v>
      </c>
      <c r="T894" s="8" t="str">
        <f t="shared" si="181"/>
        <v/>
      </c>
      <c r="U894" s="7" t="str">
        <f t="shared" si="182"/>
        <v/>
      </c>
      <c r="V894" s="19"/>
      <c r="W894" s="16"/>
      <c r="X894" s="16"/>
      <c r="Y894" s="16"/>
      <c r="Z894" s="7" t="str">
        <f t="shared" si="186"/>
        <v/>
      </c>
      <c r="AA894" s="20"/>
      <c r="AB894" s="7" t="str">
        <f>IF(AA894="","",DATEDIF(VLOOKUP(N894,List!CK:CL,2,0),VLOOKUP(AA894,List!CK:CL,2,0),$AB$2))</f>
        <v/>
      </c>
      <c r="AC894" s="16"/>
      <c r="AD894" s="16"/>
      <c r="AE894" s="17"/>
      <c r="AF894" s="9" t="str">
        <f t="shared" si="187"/>
        <v/>
      </c>
      <c r="AG894" s="16"/>
      <c r="AH894" s="9" t="str">
        <f t="shared" si="188"/>
        <v/>
      </c>
      <c r="AI894" s="9" t="str">
        <f t="shared" si="189"/>
        <v/>
      </c>
      <c r="AJ894" s="7" t="str">
        <f>IF(E894="","",VLOOKUP(E894,Cover!AF:AG,2,0))</f>
        <v/>
      </c>
      <c r="AK894" s="32" t="str">
        <f t="shared" si="183"/>
        <v/>
      </c>
      <c r="AL894" s="178" t="str">
        <f t="shared" si="184"/>
        <v/>
      </c>
      <c r="AM894" s="178" t="str">
        <f t="shared" si="178"/>
        <v/>
      </c>
      <c r="AN894" s="178" t="str">
        <f t="shared" si="179"/>
        <v/>
      </c>
    </row>
    <row r="895" spans="1:40">
      <c r="A895" s="1" t="str">
        <f t="shared" si="190"/>
        <v/>
      </c>
      <c r="B895" s="63" t="str">
        <f>IF(E895="","",IF(E895=Trend!$D$5,COUNT($B$3:B894)+1))</f>
        <v/>
      </c>
      <c r="C895" s="63" t="str">
        <f>IF(E895="","",IF(AN895=Deviation!$E$2,COUNT($C$3:C894)+1))</f>
        <v/>
      </c>
      <c r="D895" s="7" t="str">
        <f>IF(E895&lt;&gt;"",SUBTOTAL(3,$E$4:E895),"")</f>
        <v/>
      </c>
      <c r="E895" s="16"/>
      <c r="F895" s="16"/>
      <c r="G895" s="16"/>
      <c r="H895" s="16"/>
      <c r="I895" s="16"/>
      <c r="J895" s="17"/>
      <c r="K895" s="20"/>
      <c r="L895" s="17"/>
      <c r="M895" s="16"/>
      <c r="N895" s="16"/>
      <c r="O895" s="7" t="str">
        <f t="shared" si="185"/>
        <v/>
      </c>
      <c r="P895" s="17"/>
      <c r="Q895" s="17"/>
      <c r="R895" s="8" t="str">
        <f t="shared" si="180"/>
        <v/>
      </c>
      <c r="S895" s="18">
        <v>0.1</v>
      </c>
      <c r="T895" s="8" t="str">
        <f t="shared" si="181"/>
        <v/>
      </c>
      <c r="U895" s="7" t="str">
        <f t="shared" si="182"/>
        <v/>
      </c>
      <c r="V895" s="19"/>
      <c r="W895" s="16"/>
      <c r="X895" s="16"/>
      <c r="Y895" s="16"/>
      <c r="Z895" s="7" t="str">
        <f t="shared" si="186"/>
        <v/>
      </c>
      <c r="AA895" s="20"/>
      <c r="AB895" s="7" t="str">
        <f>IF(AA895="","",DATEDIF(VLOOKUP(N895,List!CK:CL,2,0),VLOOKUP(AA895,List!CK:CL,2,0),$AB$2))</f>
        <v/>
      </c>
      <c r="AC895" s="16"/>
      <c r="AD895" s="16"/>
      <c r="AE895" s="17"/>
      <c r="AF895" s="9" t="str">
        <f t="shared" si="187"/>
        <v/>
      </c>
      <c r="AG895" s="16"/>
      <c r="AH895" s="9" t="str">
        <f t="shared" si="188"/>
        <v/>
      </c>
      <c r="AI895" s="9" t="str">
        <f t="shared" si="189"/>
        <v/>
      </c>
      <c r="AJ895" s="7" t="str">
        <f>IF(E895="","",VLOOKUP(E895,Cover!AF:AG,2,0))</f>
        <v/>
      </c>
      <c r="AK895" s="32" t="str">
        <f t="shared" si="183"/>
        <v/>
      </c>
      <c r="AL895" s="178" t="str">
        <f t="shared" si="184"/>
        <v/>
      </c>
      <c r="AM895" s="178" t="str">
        <f t="shared" ref="AM895:AM958" si="191">IF(E895="","",IF((AB895-AJ895)/AJ895*100&lt;0,0,(AB895-AJ895)/AJ895*100))</f>
        <v/>
      </c>
      <c r="AN895" s="178" t="str">
        <f t="shared" ref="AN895:AN958" si="192">IF(E895="","",IF(AM895&lt;=0,"زودتر از حد انتظار","دیرتر از حد انتظار"))</f>
        <v/>
      </c>
    </row>
    <row r="896" spans="1:40">
      <c r="A896" s="1" t="str">
        <f t="shared" si="190"/>
        <v/>
      </c>
      <c r="B896" s="63" t="str">
        <f>IF(E896="","",IF(E896=Trend!$D$5,COUNT($B$3:B895)+1))</f>
        <v/>
      </c>
      <c r="C896" s="63" t="str">
        <f>IF(E896="","",IF(AN896=Deviation!$E$2,COUNT($C$3:C895)+1))</f>
        <v/>
      </c>
      <c r="D896" s="7" t="str">
        <f>IF(E896&lt;&gt;"",SUBTOTAL(3,$E$4:E896),"")</f>
        <v/>
      </c>
      <c r="E896" s="16"/>
      <c r="F896" s="16"/>
      <c r="G896" s="16"/>
      <c r="H896" s="16"/>
      <c r="I896" s="16"/>
      <c r="J896" s="17"/>
      <c r="K896" s="20"/>
      <c r="L896" s="17"/>
      <c r="M896" s="16"/>
      <c r="N896" s="16"/>
      <c r="O896" s="7" t="str">
        <f t="shared" si="185"/>
        <v/>
      </c>
      <c r="P896" s="17"/>
      <c r="Q896" s="17"/>
      <c r="R896" s="8" t="str">
        <f t="shared" si="180"/>
        <v/>
      </c>
      <c r="S896" s="18">
        <v>0.1</v>
      </c>
      <c r="T896" s="8" t="str">
        <f t="shared" si="181"/>
        <v/>
      </c>
      <c r="U896" s="7" t="str">
        <f t="shared" si="182"/>
        <v/>
      </c>
      <c r="V896" s="19"/>
      <c r="W896" s="16"/>
      <c r="X896" s="16"/>
      <c r="Y896" s="16"/>
      <c r="Z896" s="7" t="str">
        <f t="shared" si="186"/>
        <v/>
      </c>
      <c r="AA896" s="20"/>
      <c r="AB896" s="7" t="str">
        <f>IF(AA896="","",DATEDIF(VLOOKUP(N896,List!CK:CL,2,0),VLOOKUP(AA896,List!CK:CL,2,0),$AB$2))</f>
        <v/>
      </c>
      <c r="AC896" s="16"/>
      <c r="AD896" s="16"/>
      <c r="AE896" s="17"/>
      <c r="AF896" s="9" t="str">
        <f t="shared" si="187"/>
        <v/>
      </c>
      <c r="AG896" s="16"/>
      <c r="AH896" s="9" t="str">
        <f t="shared" si="188"/>
        <v/>
      </c>
      <c r="AI896" s="9" t="str">
        <f t="shared" si="189"/>
        <v/>
      </c>
      <c r="AJ896" s="7" t="str">
        <f>IF(E896="","",VLOOKUP(E896,Cover!AF:AG,2,0))</f>
        <v/>
      </c>
      <c r="AK896" s="32" t="str">
        <f t="shared" si="183"/>
        <v/>
      </c>
      <c r="AL896" s="178" t="str">
        <f t="shared" si="184"/>
        <v/>
      </c>
      <c r="AM896" s="178" t="str">
        <f t="shared" si="191"/>
        <v/>
      </c>
      <c r="AN896" s="178" t="str">
        <f t="shared" si="192"/>
        <v/>
      </c>
    </row>
    <row r="897" spans="1:40">
      <c r="A897" s="1" t="str">
        <f t="shared" si="190"/>
        <v/>
      </c>
      <c r="B897" s="63" t="str">
        <f>IF(E897="","",IF(E897=Trend!$D$5,COUNT($B$3:B896)+1))</f>
        <v/>
      </c>
      <c r="C897" s="63" t="str">
        <f>IF(E897="","",IF(AN897=Deviation!$E$2,COUNT($C$3:C896)+1))</f>
        <v/>
      </c>
      <c r="D897" s="7" t="str">
        <f>IF(E897&lt;&gt;"",SUBTOTAL(3,$E$4:E897),"")</f>
        <v/>
      </c>
      <c r="E897" s="16"/>
      <c r="F897" s="16"/>
      <c r="G897" s="16"/>
      <c r="H897" s="16"/>
      <c r="I897" s="16"/>
      <c r="J897" s="17"/>
      <c r="K897" s="20"/>
      <c r="L897" s="17"/>
      <c r="M897" s="16"/>
      <c r="N897" s="16"/>
      <c r="O897" s="7" t="str">
        <f t="shared" si="185"/>
        <v/>
      </c>
      <c r="P897" s="17"/>
      <c r="Q897" s="17"/>
      <c r="R897" s="8" t="str">
        <f t="shared" ref="R897:R960" si="193">IF(Q897="","",IF(E897="پتروشیمی پارس",(P897*Q897)+(P897*Q897)*S897+J897,IF(E897="پتروشیمی تبریز",(P897*Q897)+(P897*Q897)*S897+J897,(P897*Q897)+(P897*Q897)*S897)))</f>
        <v/>
      </c>
      <c r="S897" s="18">
        <v>0.1</v>
      </c>
      <c r="T897" s="8" t="str">
        <f t="shared" ref="T897:T960" si="194">IF(R897="","",R897/P897)</f>
        <v/>
      </c>
      <c r="U897" s="7" t="str">
        <f t="shared" si="182"/>
        <v/>
      </c>
      <c r="V897" s="19"/>
      <c r="W897" s="16"/>
      <c r="X897" s="16"/>
      <c r="Y897" s="16"/>
      <c r="Z897" s="7" t="str">
        <f t="shared" si="186"/>
        <v/>
      </c>
      <c r="AA897" s="20"/>
      <c r="AB897" s="7" t="str">
        <f>IF(AA897="","",DATEDIF(VLOOKUP(N897,List!CK:CL,2,0),VLOOKUP(AA897,List!CK:CL,2,0),$AB$2))</f>
        <v/>
      </c>
      <c r="AC897" s="16"/>
      <c r="AD897" s="16"/>
      <c r="AE897" s="17"/>
      <c r="AF897" s="9" t="str">
        <f t="shared" si="187"/>
        <v/>
      </c>
      <c r="AG897" s="16"/>
      <c r="AH897" s="9" t="str">
        <f t="shared" si="188"/>
        <v/>
      </c>
      <c r="AI897" s="9" t="str">
        <f t="shared" si="189"/>
        <v/>
      </c>
      <c r="AJ897" s="7" t="str">
        <f>IF(E897="","",VLOOKUP(E897,Cover!AF:AG,2,0))</f>
        <v/>
      </c>
      <c r="AK897" s="32" t="str">
        <f t="shared" si="183"/>
        <v/>
      </c>
      <c r="AL897" s="178" t="str">
        <f t="shared" si="184"/>
        <v/>
      </c>
      <c r="AM897" s="178" t="str">
        <f t="shared" si="191"/>
        <v/>
      </c>
      <c r="AN897" s="178" t="str">
        <f t="shared" si="192"/>
        <v/>
      </c>
    </row>
    <row r="898" spans="1:40">
      <c r="A898" s="1" t="str">
        <f t="shared" si="190"/>
        <v/>
      </c>
      <c r="B898" s="63" t="str">
        <f>IF(E898="","",IF(E898=Trend!$D$5,COUNT($B$3:B897)+1))</f>
        <v/>
      </c>
      <c r="C898" s="63" t="str">
        <f>IF(E898="","",IF(AN898=Deviation!$E$2,COUNT($C$3:C897)+1))</f>
        <v/>
      </c>
      <c r="D898" s="7" t="str">
        <f>IF(E898&lt;&gt;"",SUBTOTAL(3,$E$4:E898),"")</f>
        <v/>
      </c>
      <c r="E898" s="16"/>
      <c r="F898" s="16"/>
      <c r="G898" s="16"/>
      <c r="H898" s="16"/>
      <c r="I898" s="16"/>
      <c r="J898" s="17"/>
      <c r="K898" s="20"/>
      <c r="L898" s="17"/>
      <c r="M898" s="16"/>
      <c r="N898" s="16"/>
      <c r="O898" s="7" t="str">
        <f t="shared" si="185"/>
        <v/>
      </c>
      <c r="P898" s="17"/>
      <c r="Q898" s="17"/>
      <c r="R898" s="8" t="str">
        <f t="shared" si="193"/>
        <v/>
      </c>
      <c r="S898" s="18">
        <v>0.1</v>
      </c>
      <c r="T898" s="8" t="str">
        <f t="shared" si="194"/>
        <v/>
      </c>
      <c r="U898" s="7" t="str">
        <f t="shared" ref="U898:U961" si="195">IF(E898="","","توافقی ")</f>
        <v/>
      </c>
      <c r="V898" s="19"/>
      <c r="W898" s="16"/>
      <c r="X898" s="16"/>
      <c r="Y898" s="16"/>
      <c r="Z898" s="7" t="str">
        <f t="shared" si="186"/>
        <v/>
      </c>
      <c r="AA898" s="20"/>
      <c r="AB898" s="7" t="str">
        <f>IF(AA898="","",DATEDIF(VLOOKUP(N898,List!CK:CL,2,0),VLOOKUP(AA898,List!CK:CL,2,0),$AB$2))</f>
        <v/>
      </c>
      <c r="AC898" s="16"/>
      <c r="AD898" s="16"/>
      <c r="AE898" s="17"/>
      <c r="AF898" s="9" t="str">
        <f t="shared" si="187"/>
        <v/>
      </c>
      <c r="AG898" s="16"/>
      <c r="AH898" s="9" t="str">
        <f t="shared" si="188"/>
        <v/>
      </c>
      <c r="AI898" s="9" t="str">
        <f t="shared" si="189"/>
        <v/>
      </c>
      <c r="AJ898" s="7" t="str">
        <f>IF(E898="","",VLOOKUP(E898,Cover!AF:AG,2,0))</f>
        <v/>
      </c>
      <c r="AK898" s="32" t="str">
        <f t="shared" ref="AK898:AK961" si="196">IF(N898="","",N898)</f>
        <v/>
      </c>
      <c r="AL898" s="178" t="str">
        <f t="shared" ref="AL898:AL961" si="197">IF(N898="","",LEFT(N898,7))</f>
        <v/>
      </c>
      <c r="AM898" s="178" t="str">
        <f t="shared" si="191"/>
        <v/>
      </c>
      <c r="AN898" s="178" t="str">
        <f t="shared" si="192"/>
        <v/>
      </c>
    </row>
    <row r="899" spans="1:40">
      <c r="A899" s="1" t="str">
        <f t="shared" si="190"/>
        <v/>
      </c>
      <c r="B899" s="63" t="str">
        <f>IF(E899="","",IF(E899=Trend!$D$5,COUNT($B$3:B898)+1))</f>
        <v/>
      </c>
      <c r="C899" s="63" t="str">
        <f>IF(E899="","",IF(AN899=Deviation!$E$2,COUNT($C$3:C898)+1))</f>
        <v/>
      </c>
      <c r="D899" s="7" t="str">
        <f>IF(E899&lt;&gt;"",SUBTOTAL(3,$E$4:E899),"")</f>
        <v/>
      </c>
      <c r="E899" s="16"/>
      <c r="F899" s="16"/>
      <c r="G899" s="16"/>
      <c r="H899" s="16"/>
      <c r="I899" s="16"/>
      <c r="J899" s="17"/>
      <c r="K899" s="20"/>
      <c r="L899" s="17"/>
      <c r="M899" s="16"/>
      <c r="N899" s="16"/>
      <c r="O899" s="7" t="str">
        <f t="shared" si="185"/>
        <v/>
      </c>
      <c r="P899" s="17"/>
      <c r="Q899" s="17"/>
      <c r="R899" s="8" t="str">
        <f t="shared" si="193"/>
        <v/>
      </c>
      <c r="S899" s="18">
        <v>0.1</v>
      </c>
      <c r="T899" s="8" t="str">
        <f t="shared" si="194"/>
        <v/>
      </c>
      <c r="U899" s="7" t="str">
        <f t="shared" si="195"/>
        <v/>
      </c>
      <c r="V899" s="19"/>
      <c r="W899" s="16"/>
      <c r="X899" s="16"/>
      <c r="Y899" s="16"/>
      <c r="Z899" s="7" t="str">
        <f t="shared" si="186"/>
        <v/>
      </c>
      <c r="AA899" s="20"/>
      <c r="AB899" s="7" t="str">
        <f>IF(AA899="","",DATEDIF(VLOOKUP(N899,List!CK:CL,2,0),VLOOKUP(AA899,List!CK:CL,2,0),$AB$2))</f>
        <v/>
      </c>
      <c r="AC899" s="16"/>
      <c r="AD899" s="16"/>
      <c r="AE899" s="17"/>
      <c r="AF899" s="9" t="str">
        <f t="shared" si="187"/>
        <v/>
      </c>
      <c r="AG899" s="16"/>
      <c r="AH899" s="9" t="str">
        <f t="shared" si="188"/>
        <v/>
      </c>
      <c r="AI899" s="9" t="str">
        <f t="shared" si="189"/>
        <v/>
      </c>
      <c r="AJ899" s="7" t="str">
        <f>IF(E899="","",VLOOKUP(E899,Cover!AF:AG,2,0))</f>
        <v/>
      </c>
      <c r="AK899" s="32" t="str">
        <f t="shared" si="196"/>
        <v/>
      </c>
      <c r="AL899" s="178" t="str">
        <f t="shared" si="197"/>
        <v/>
      </c>
      <c r="AM899" s="178" t="str">
        <f t="shared" si="191"/>
        <v/>
      </c>
      <c r="AN899" s="178" t="str">
        <f t="shared" si="192"/>
        <v/>
      </c>
    </row>
    <row r="900" spans="1:40">
      <c r="A900" s="1" t="str">
        <f t="shared" si="190"/>
        <v/>
      </c>
      <c r="B900" s="63" t="str">
        <f>IF(E900="","",IF(E900=Trend!$D$5,COUNT($B$3:B899)+1))</f>
        <v/>
      </c>
      <c r="C900" s="63" t="str">
        <f>IF(E900="","",IF(AN900=Deviation!$E$2,COUNT($C$3:C899)+1))</f>
        <v/>
      </c>
      <c r="D900" s="7" t="str">
        <f>IF(E900&lt;&gt;"",SUBTOTAL(3,$E$4:E900),"")</f>
        <v/>
      </c>
      <c r="E900" s="16"/>
      <c r="F900" s="16"/>
      <c r="G900" s="16"/>
      <c r="H900" s="16"/>
      <c r="I900" s="16"/>
      <c r="J900" s="17"/>
      <c r="K900" s="20"/>
      <c r="L900" s="17"/>
      <c r="M900" s="16"/>
      <c r="N900" s="16"/>
      <c r="O900" s="7" t="str">
        <f t="shared" si="185"/>
        <v/>
      </c>
      <c r="P900" s="17"/>
      <c r="Q900" s="17"/>
      <c r="R900" s="8" t="str">
        <f t="shared" si="193"/>
        <v/>
      </c>
      <c r="S900" s="18">
        <v>0.1</v>
      </c>
      <c r="T900" s="8" t="str">
        <f t="shared" si="194"/>
        <v/>
      </c>
      <c r="U900" s="7" t="str">
        <f t="shared" si="195"/>
        <v/>
      </c>
      <c r="V900" s="19"/>
      <c r="W900" s="16"/>
      <c r="X900" s="16"/>
      <c r="Y900" s="16"/>
      <c r="Z900" s="7" t="str">
        <f t="shared" si="186"/>
        <v/>
      </c>
      <c r="AA900" s="20"/>
      <c r="AB900" s="7" t="str">
        <f>IF(AA900="","",DATEDIF(VLOOKUP(N900,List!CK:CL,2,0),VLOOKUP(AA900,List!CK:CL,2,0),$AB$2))</f>
        <v/>
      </c>
      <c r="AC900" s="16"/>
      <c r="AD900" s="16"/>
      <c r="AE900" s="17"/>
      <c r="AF900" s="9" t="str">
        <f t="shared" si="187"/>
        <v/>
      </c>
      <c r="AG900" s="16"/>
      <c r="AH900" s="9" t="str">
        <f t="shared" si="188"/>
        <v/>
      </c>
      <c r="AI900" s="9" t="str">
        <f t="shared" si="189"/>
        <v/>
      </c>
      <c r="AJ900" s="7" t="str">
        <f>IF(E900="","",VLOOKUP(E900,Cover!AF:AG,2,0))</f>
        <v/>
      </c>
      <c r="AK900" s="32" t="str">
        <f t="shared" si="196"/>
        <v/>
      </c>
      <c r="AL900" s="178" t="str">
        <f t="shared" si="197"/>
        <v/>
      </c>
      <c r="AM900" s="178" t="str">
        <f t="shared" si="191"/>
        <v/>
      </c>
      <c r="AN900" s="178" t="str">
        <f t="shared" si="192"/>
        <v/>
      </c>
    </row>
    <row r="901" spans="1:40">
      <c r="A901" s="1" t="str">
        <f t="shared" si="190"/>
        <v/>
      </c>
      <c r="B901" s="63" t="str">
        <f>IF(E901="","",IF(E901=Trend!$D$5,COUNT($B$3:B900)+1))</f>
        <v/>
      </c>
      <c r="C901" s="63" t="str">
        <f>IF(E901="","",IF(AN901=Deviation!$E$2,COUNT($C$3:C900)+1))</f>
        <v/>
      </c>
      <c r="D901" s="7" t="str">
        <f>IF(E901&lt;&gt;"",SUBTOTAL(3,$E$4:E901),"")</f>
        <v/>
      </c>
      <c r="E901" s="16"/>
      <c r="F901" s="16"/>
      <c r="G901" s="16"/>
      <c r="H901" s="16"/>
      <c r="I901" s="16"/>
      <c r="J901" s="17"/>
      <c r="K901" s="20"/>
      <c r="L901" s="17"/>
      <c r="M901" s="16"/>
      <c r="N901" s="16"/>
      <c r="O901" s="7" t="str">
        <f t="shared" si="185"/>
        <v/>
      </c>
      <c r="P901" s="17"/>
      <c r="Q901" s="17"/>
      <c r="R901" s="8" t="str">
        <f t="shared" si="193"/>
        <v/>
      </c>
      <c r="S901" s="18">
        <v>0.1</v>
      </c>
      <c r="T901" s="8" t="str">
        <f t="shared" si="194"/>
        <v/>
      </c>
      <c r="U901" s="7" t="str">
        <f t="shared" si="195"/>
        <v/>
      </c>
      <c r="V901" s="19"/>
      <c r="W901" s="16"/>
      <c r="X901" s="16"/>
      <c r="Y901" s="16"/>
      <c r="Z901" s="7" t="str">
        <f t="shared" si="186"/>
        <v/>
      </c>
      <c r="AA901" s="20"/>
      <c r="AB901" s="7" t="str">
        <f>IF(AA901="","",DATEDIF(VLOOKUP(N901,List!CK:CL,2,0),VLOOKUP(AA901,List!CK:CL,2,0),$AB$2))</f>
        <v/>
      </c>
      <c r="AC901" s="16"/>
      <c r="AD901" s="16"/>
      <c r="AE901" s="17"/>
      <c r="AF901" s="9" t="str">
        <f t="shared" si="187"/>
        <v/>
      </c>
      <c r="AG901" s="16"/>
      <c r="AH901" s="9" t="str">
        <f t="shared" si="188"/>
        <v/>
      </c>
      <c r="AI901" s="9" t="str">
        <f t="shared" si="189"/>
        <v/>
      </c>
      <c r="AJ901" s="7" t="str">
        <f>IF(E901="","",VLOOKUP(E901,Cover!AF:AG,2,0))</f>
        <v/>
      </c>
      <c r="AK901" s="32" t="str">
        <f t="shared" si="196"/>
        <v/>
      </c>
      <c r="AL901" s="178" t="str">
        <f t="shared" si="197"/>
        <v/>
      </c>
      <c r="AM901" s="178" t="str">
        <f t="shared" si="191"/>
        <v/>
      </c>
      <c r="AN901" s="178" t="str">
        <f t="shared" si="192"/>
        <v/>
      </c>
    </row>
    <row r="902" spans="1:40">
      <c r="A902" s="1" t="str">
        <f t="shared" si="190"/>
        <v/>
      </c>
      <c r="B902" s="63" t="str">
        <f>IF(E902="","",IF(E902=Trend!$D$5,COUNT($B$3:B901)+1))</f>
        <v/>
      </c>
      <c r="C902" s="63" t="str">
        <f>IF(E902="","",IF(AN902=Deviation!$E$2,COUNT($C$3:C901)+1))</f>
        <v/>
      </c>
      <c r="D902" s="7" t="str">
        <f>IF(E902&lt;&gt;"",SUBTOTAL(3,$E$4:E902),"")</f>
        <v/>
      </c>
      <c r="E902" s="16"/>
      <c r="F902" s="16"/>
      <c r="G902" s="16"/>
      <c r="H902" s="16"/>
      <c r="I902" s="16"/>
      <c r="J902" s="17"/>
      <c r="K902" s="20"/>
      <c r="L902" s="17"/>
      <c r="M902" s="16"/>
      <c r="N902" s="16"/>
      <c r="O902" s="7" t="str">
        <f t="shared" si="185"/>
        <v/>
      </c>
      <c r="P902" s="17"/>
      <c r="Q902" s="17"/>
      <c r="R902" s="8" t="str">
        <f t="shared" si="193"/>
        <v/>
      </c>
      <c r="S902" s="18">
        <v>0.1</v>
      </c>
      <c r="T902" s="8" t="str">
        <f t="shared" si="194"/>
        <v/>
      </c>
      <c r="U902" s="7" t="str">
        <f t="shared" si="195"/>
        <v/>
      </c>
      <c r="V902" s="19"/>
      <c r="W902" s="16"/>
      <c r="X902" s="16"/>
      <c r="Y902" s="16"/>
      <c r="Z902" s="7" t="str">
        <f t="shared" si="186"/>
        <v/>
      </c>
      <c r="AA902" s="20"/>
      <c r="AB902" s="7" t="str">
        <f>IF(AA902="","",DATEDIF(VLOOKUP(N902,List!CK:CL,2,0),VLOOKUP(AA902,List!CK:CL,2,0),$AB$2))</f>
        <v/>
      </c>
      <c r="AC902" s="16"/>
      <c r="AD902" s="16"/>
      <c r="AE902" s="17"/>
      <c r="AF902" s="9" t="str">
        <f t="shared" si="187"/>
        <v/>
      </c>
      <c r="AG902" s="16"/>
      <c r="AH902" s="9" t="str">
        <f t="shared" si="188"/>
        <v/>
      </c>
      <c r="AI902" s="9" t="str">
        <f t="shared" si="189"/>
        <v/>
      </c>
      <c r="AJ902" s="7" t="str">
        <f>IF(E902="","",VLOOKUP(E902,Cover!AF:AG,2,0))</f>
        <v/>
      </c>
      <c r="AK902" s="32" t="str">
        <f t="shared" si="196"/>
        <v/>
      </c>
      <c r="AL902" s="178" t="str">
        <f t="shared" si="197"/>
        <v/>
      </c>
      <c r="AM902" s="178" t="str">
        <f t="shared" si="191"/>
        <v/>
      </c>
      <c r="AN902" s="178" t="str">
        <f t="shared" si="192"/>
        <v/>
      </c>
    </row>
    <row r="903" spans="1:40">
      <c r="A903" s="1" t="str">
        <f t="shared" si="190"/>
        <v/>
      </c>
      <c r="B903" s="63" t="str">
        <f>IF(E903="","",IF(E903=Trend!$D$5,COUNT($B$3:B902)+1))</f>
        <v/>
      </c>
      <c r="C903" s="63" t="str">
        <f>IF(E903="","",IF(AN903=Deviation!$E$2,COUNT($C$3:C902)+1))</f>
        <v/>
      </c>
      <c r="D903" s="7" t="str">
        <f>IF(E903&lt;&gt;"",SUBTOTAL(3,$E$4:E903),"")</f>
        <v/>
      </c>
      <c r="E903" s="16"/>
      <c r="F903" s="16"/>
      <c r="G903" s="16"/>
      <c r="H903" s="16"/>
      <c r="I903" s="16"/>
      <c r="J903" s="17"/>
      <c r="K903" s="20"/>
      <c r="L903" s="17"/>
      <c r="M903" s="16"/>
      <c r="N903" s="16"/>
      <c r="O903" s="7" t="str">
        <f t="shared" si="185"/>
        <v/>
      </c>
      <c r="P903" s="17"/>
      <c r="Q903" s="17"/>
      <c r="R903" s="8" t="str">
        <f t="shared" si="193"/>
        <v/>
      </c>
      <c r="S903" s="18">
        <v>0.1</v>
      </c>
      <c r="T903" s="8" t="str">
        <f t="shared" si="194"/>
        <v/>
      </c>
      <c r="U903" s="7" t="str">
        <f t="shared" si="195"/>
        <v/>
      </c>
      <c r="V903" s="19"/>
      <c r="W903" s="16"/>
      <c r="X903" s="16"/>
      <c r="Y903" s="16"/>
      <c r="Z903" s="7" t="str">
        <f t="shared" si="186"/>
        <v/>
      </c>
      <c r="AA903" s="20"/>
      <c r="AB903" s="7" t="str">
        <f>IF(AA903="","",DATEDIF(VLOOKUP(N903,List!CK:CL,2,0),VLOOKUP(AA903,List!CK:CL,2,0),$AB$2))</f>
        <v/>
      </c>
      <c r="AC903" s="16"/>
      <c r="AD903" s="16"/>
      <c r="AE903" s="17"/>
      <c r="AF903" s="9" t="str">
        <f t="shared" si="187"/>
        <v/>
      </c>
      <c r="AG903" s="16"/>
      <c r="AH903" s="9" t="str">
        <f t="shared" si="188"/>
        <v/>
      </c>
      <c r="AI903" s="9" t="str">
        <f t="shared" si="189"/>
        <v/>
      </c>
      <c r="AJ903" s="7" t="str">
        <f>IF(E903="","",VLOOKUP(E903,Cover!AF:AG,2,0))</f>
        <v/>
      </c>
      <c r="AK903" s="32" t="str">
        <f t="shared" si="196"/>
        <v/>
      </c>
      <c r="AL903" s="178" t="str">
        <f t="shared" si="197"/>
        <v/>
      </c>
      <c r="AM903" s="178" t="str">
        <f t="shared" si="191"/>
        <v/>
      </c>
      <c r="AN903" s="178" t="str">
        <f t="shared" si="192"/>
        <v/>
      </c>
    </row>
    <row r="904" spans="1:40">
      <c r="A904" s="1" t="str">
        <f t="shared" si="190"/>
        <v/>
      </c>
      <c r="B904" s="63" t="str">
        <f>IF(E904="","",IF(E904=Trend!$D$5,COUNT($B$3:B903)+1))</f>
        <v/>
      </c>
      <c r="C904" s="63" t="str">
        <f>IF(E904="","",IF(AN904=Deviation!$E$2,COUNT($C$3:C903)+1))</f>
        <v/>
      </c>
      <c r="D904" s="7" t="str">
        <f>IF(E904&lt;&gt;"",SUBTOTAL(3,$E$4:E904),"")</f>
        <v/>
      </c>
      <c r="E904" s="16"/>
      <c r="F904" s="16"/>
      <c r="G904" s="16"/>
      <c r="H904" s="16"/>
      <c r="I904" s="16"/>
      <c r="J904" s="17"/>
      <c r="K904" s="20"/>
      <c r="L904" s="17"/>
      <c r="M904" s="16"/>
      <c r="N904" s="16"/>
      <c r="O904" s="7" t="str">
        <f t="shared" si="185"/>
        <v/>
      </c>
      <c r="P904" s="17"/>
      <c r="Q904" s="17"/>
      <c r="R904" s="8" t="str">
        <f t="shared" si="193"/>
        <v/>
      </c>
      <c r="S904" s="18">
        <v>0.1</v>
      </c>
      <c r="T904" s="8" t="str">
        <f t="shared" si="194"/>
        <v/>
      </c>
      <c r="U904" s="7" t="str">
        <f t="shared" si="195"/>
        <v/>
      </c>
      <c r="V904" s="19"/>
      <c r="W904" s="16"/>
      <c r="X904" s="16"/>
      <c r="Y904" s="16"/>
      <c r="Z904" s="7" t="str">
        <f t="shared" si="186"/>
        <v/>
      </c>
      <c r="AA904" s="20"/>
      <c r="AB904" s="7" t="str">
        <f>IF(AA904="","",DATEDIF(VLOOKUP(N904,List!CK:CL,2,0),VLOOKUP(AA904,List!CK:CL,2,0),$AB$2))</f>
        <v/>
      </c>
      <c r="AC904" s="16"/>
      <c r="AD904" s="16"/>
      <c r="AE904" s="17"/>
      <c r="AF904" s="9" t="str">
        <f t="shared" si="187"/>
        <v/>
      </c>
      <c r="AG904" s="16"/>
      <c r="AH904" s="9" t="str">
        <f t="shared" si="188"/>
        <v/>
      </c>
      <c r="AI904" s="9" t="str">
        <f t="shared" si="189"/>
        <v/>
      </c>
      <c r="AJ904" s="7" t="str">
        <f>IF(E904="","",VLOOKUP(E904,Cover!AF:AG,2,0))</f>
        <v/>
      </c>
      <c r="AK904" s="32" t="str">
        <f t="shared" si="196"/>
        <v/>
      </c>
      <c r="AL904" s="178" t="str">
        <f t="shared" si="197"/>
        <v/>
      </c>
      <c r="AM904" s="178" t="str">
        <f t="shared" si="191"/>
        <v/>
      </c>
      <c r="AN904" s="178" t="str">
        <f t="shared" si="192"/>
        <v/>
      </c>
    </row>
    <row r="905" spans="1:40">
      <c r="A905" s="1" t="str">
        <f t="shared" si="190"/>
        <v/>
      </c>
      <c r="B905" s="63" t="str">
        <f>IF(E905="","",IF(E905=Trend!$D$5,COUNT($B$3:B904)+1))</f>
        <v/>
      </c>
      <c r="C905" s="63" t="str">
        <f>IF(E905="","",IF(AN905=Deviation!$E$2,COUNT($C$3:C904)+1))</f>
        <v/>
      </c>
      <c r="D905" s="7" t="str">
        <f>IF(E905&lt;&gt;"",SUBTOTAL(3,$E$4:E905),"")</f>
        <v/>
      </c>
      <c r="E905" s="16"/>
      <c r="F905" s="16"/>
      <c r="G905" s="16"/>
      <c r="H905" s="16"/>
      <c r="I905" s="16"/>
      <c r="J905" s="17"/>
      <c r="K905" s="20"/>
      <c r="L905" s="17"/>
      <c r="M905" s="16"/>
      <c r="N905" s="16"/>
      <c r="O905" s="7" t="str">
        <f t="shared" si="185"/>
        <v/>
      </c>
      <c r="P905" s="17"/>
      <c r="Q905" s="17"/>
      <c r="R905" s="8" t="str">
        <f t="shared" si="193"/>
        <v/>
      </c>
      <c r="S905" s="18">
        <v>0.1</v>
      </c>
      <c r="T905" s="8" t="str">
        <f t="shared" si="194"/>
        <v/>
      </c>
      <c r="U905" s="7" t="str">
        <f t="shared" si="195"/>
        <v/>
      </c>
      <c r="V905" s="19"/>
      <c r="W905" s="16"/>
      <c r="X905" s="16"/>
      <c r="Y905" s="16"/>
      <c r="Z905" s="7" t="str">
        <f t="shared" si="186"/>
        <v/>
      </c>
      <c r="AA905" s="20"/>
      <c r="AB905" s="7" t="str">
        <f>IF(AA905="","",DATEDIF(VLOOKUP(N905,List!CK:CL,2,0),VLOOKUP(AA905,List!CK:CL,2,0),$AB$2))</f>
        <v/>
      </c>
      <c r="AC905" s="16"/>
      <c r="AD905" s="16"/>
      <c r="AE905" s="17"/>
      <c r="AF905" s="9" t="str">
        <f t="shared" si="187"/>
        <v/>
      </c>
      <c r="AG905" s="16"/>
      <c r="AH905" s="9" t="str">
        <f t="shared" si="188"/>
        <v/>
      </c>
      <c r="AI905" s="9" t="str">
        <f t="shared" si="189"/>
        <v/>
      </c>
      <c r="AJ905" s="7" t="str">
        <f>IF(E905="","",VLOOKUP(E905,Cover!AF:AG,2,0))</f>
        <v/>
      </c>
      <c r="AK905" s="32" t="str">
        <f t="shared" si="196"/>
        <v/>
      </c>
      <c r="AL905" s="178" t="str">
        <f t="shared" si="197"/>
        <v/>
      </c>
      <c r="AM905" s="178" t="str">
        <f t="shared" si="191"/>
        <v/>
      </c>
      <c r="AN905" s="178" t="str">
        <f t="shared" si="192"/>
        <v/>
      </c>
    </row>
    <row r="906" spans="1:40">
      <c r="A906" s="1" t="str">
        <f t="shared" si="190"/>
        <v/>
      </c>
      <c r="B906" s="63" t="str">
        <f>IF(E906="","",IF(E906=Trend!$D$5,COUNT($B$3:B905)+1))</f>
        <v/>
      </c>
      <c r="C906" s="63" t="str">
        <f>IF(E906="","",IF(AN906=Deviation!$E$2,COUNT($C$3:C905)+1))</f>
        <v/>
      </c>
      <c r="D906" s="7" t="str">
        <f>IF(E906&lt;&gt;"",SUBTOTAL(3,$E$4:E906),"")</f>
        <v/>
      </c>
      <c r="E906" s="16"/>
      <c r="F906" s="16"/>
      <c r="G906" s="16"/>
      <c r="H906" s="16"/>
      <c r="I906" s="16"/>
      <c r="J906" s="17"/>
      <c r="K906" s="20"/>
      <c r="L906" s="17"/>
      <c r="M906" s="16"/>
      <c r="N906" s="16"/>
      <c r="O906" s="7" t="str">
        <f t="shared" ref="O906:O969" si="198">IF(E906="","","پیش فاکتور")</f>
        <v/>
      </c>
      <c r="P906" s="17"/>
      <c r="Q906" s="17"/>
      <c r="R906" s="8" t="str">
        <f t="shared" si="193"/>
        <v/>
      </c>
      <c r="S906" s="18">
        <v>0.1</v>
      </c>
      <c r="T906" s="8" t="str">
        <f t="shared" si="194"/>
        <v/>
      </c>
      <c r="U906" s="7" t="str">
        <f t="shared" si="195"/>
        <v/>
      </c>
      <c r="V906" s="19"/>
      <c r="W906" s="16"/>
      <c r="X906" s="16"/>
      <c r="Y906" s="16"/>
      <c r="Z906" s="7" t="str">
        <f t="shared" si="186"/>
        <v/>
      </c>
      <c r="AA906" s="20"/>
      <c r="AB906" s="7" t="str">
        <f>IF(AA906="","",DATEDIF(VLOOKUP(N906,List!CK:CL,2,0),VLOOKUP(AA906,List!CK:CL,2,0),$AB$2))</f>
        <v/>
      </c>
      <c r="AC906" s="16"/>
      <c r="AD906" s="16"/>
      <c r="AE906" s="17"/>
      <c r="AF906" s="9" t="str">
        <f t="shared" si="187"/>
        <v/>
      </c>
      <c r="AG906" s="16"/>
      <c r="AH906" s="9" t="str">
        <f t="shared" si="188"/>
        <v/>
      </c>
      <c r="AI906" s="9" t="str">
        <f t="shared" si="189"/>
        <v/>
      </c>
      <c r="AJ906" s="7" t="str">
        <f>IF(E906="","",VLOOKUP(E906,Cover!AF:AG,2,0))</f>
        <v/>
      </c>
      <c r="AK906" s="32" t="str">
        <f t="shared" si="196"/>
        <v/>
      </c>
      <c r="AL906" s="178" t="str">
        <f t="shared" si="197"/>
        <v/>
      </c>
      <c r="AM906" s="178" t="str">
        <f t="shared" si="191"/>
        <v/>
      </c>
      <c r="AN906" s="178" t="str">
        <f t="shared" si="192"/>
        <v/>
      </c>
    </row>
    <row r="907" spans="1:40">
      <c r="A907" s="1" t="str">
        <f t="shared" si="190"/>
        <v/>
      </c>
      <c r="B907" s="63" t="str">
        <f>IF(E907="","",IF(E907=Trend!$D$5,COUNT($B$3:B906)+1))</f>
        <v/>
      </c>
      <c r="C907" s="63" t="str">
        <f>IF(E907="","",IF(AN907=Deviation!$E$2,COUNT($C$3:C906)+1))</f>
        <v/>
      </c>
      <c r="D907" s="7" t="str">
        <f>IF(E907&lt;&gt;"",SUBTOTAL(3,$E$4:E907),"")</f>
        <v/>
      </c>
      <c r="E907" s="16"/>
      <c r="F907" s="16"/>
      <c r="G907" s="16"/>
      <c r="H907" s="16"/>
      <c r="I907" s="16"/>
      <c r="J907" s="17"/>
      <c r="K907" s="20"/>
      <c r="L907" s="17"/>
      <c r="M907" s="16"/>
      <c r="N907" s="16"/>
      <c r="O907" s="7" t="str">
        <f t="shared" si="198"/>
        <v/>
      </c>
      <c r="P907" s="17"/>
      <c r="Q907" s="17"/>
      <c r="R907" s="8" t="str">
        <f t="shared" si="193"/>
        <v/>
      </c>
      <c r="S907" s="18">
        <v>0.1</v>
      </c>
      <c r="T907" s="8" t="str">
        <f t="shared" si="194"/>
        <v/>
      </c>
      <c r="U907" s="7" t="str">
        <f t="shared" si="195"/>
        <v/>
      </c>
      <c r="V907" s="19"/>
      <c r="W907" s="16"/>
      <c r="X907" s="16"/>
      <c r="Y907" s="16"/>
      <c r="Z907" s="7" t="str">
        <f t="shared" si="186"/>
        <v/>
      </c>
      <c r="AA907" s="20"/>
      <c r="AB907" s="7" t="str">
        <f>IF(AA907="","",DATEDIF(VLOOKUP(N907,List!CK:CL,2,0),VLOOKUP(AA907,List!CK:CL,2,0),$AB$2))</f>
        <v/>
      </c>
      <c r="AC907" s="16"/>
      <c r="AD907" s="16"/>
      <c r="AE907" s="17"/>
      <c r="AF907" s="9" t="str">
        <f t="shared" si="187"/>
        <v/>
      </c>
      <c r="AG907" s="16"/>
      <c r="AH907" s="9" t="str">
        <f t="shared" si="188"/>
        <v/>
      </c>
      <c r="AI907" s="9" t="str">
        <f t="shared" si="189"/>
        <v/>
      </c>
      <c r="AJ907" s="7" t="str">
        <f>IF(E907="","",VLOOKUP(E907,Cover!AF:AG,2,0))</f>
        <v/>
      </c>
      <c r="AK907" s="32" t="str">
        <f t="shared" si="196"/>
        <v/>
      </c>
      <c r="AL907" s="178" t="str">
        <f t="shared" si="197"/>
        <v/>
      </c>
      <c r="AM907" s="178" t="str">
        <f t="shared" si="191"/>
        <v/>
      </c>
      <c r="AN907" s="178" t="str">
        <f t="shared" si="192"/>
        <v/>
      </c>
    </row>
    <row r="908" spans="1:40">
      <c r="A908" s="1" t="str">
        <f t="shared" si="190"/>
        <v/>
      </c>
      <c r="B908" s="63" t="str">
        <f>IF(E908="","",IF(E908=Trend!$D$5,COUNT($B$3:B907)+1))</f>
        <v/>
      </c>
      <c r="C908" s="63" t="str">
        <f>IF(E908="","",IF(AN908=Deviation!$E$2,COUNT($C$3:C907)+1))</f>
        <v/>
      </c>
      <c r="D908" s="7" t="str">
        <f>IF(E908&lt;&gt;"",SUBTOTAL(3,$E$4:E908),"")</f>
        <v/>
      </c>
      <c r="E908" s="16"/>
      <c r="F908" s="16"/>
      <c r="G908" s="16"/>
      <c r="H908" s="16"/>
      <c r="I908" s="16"/>
      <c r="J908" s="17"/>
      <c r="K908" s="20"/>
      <c r="L908" s="17"/>
      <c r="M908" s="16"/>
      <c r="N908" s="16"/>
      <c r="O908" s="7" t="str">
        <f t="shared" si="198"/>
        <v/>
      </c>
      <c r="P908" s="17"/>
      <c r="Q908" s="17"/>
      <c r="R908" s="8" t="str">
        <f t="shared" si="193"/>
        <v/>
      </c>
      <c r="S908" s="18">
        <v>0.1</v>
      </c>
      <c r="T908" s="8" t="str">
        <f t="shared" si="194"/>
        <v/>
      </c>
      <c r="U908" s="7" t="str">
        <f t="shared" si="195"/>
        <v/>
      </c>
      <c r="V908" s="19"/>
      <c r="W908" s="16"/>
      <c r="X908" s="16"/>
      <c r="Y908" s="16"/>
      <c r="Z908" s="7" t="str">
        <f t="shared" si="186"/>
        <v/>
      </c>
      <c r="AA908" s="20"/>
      <c r="AB908" s="7" t="str">
        <f>IF(AA908="","",DATEDIF(VLOOKUP(N908,List!CK:CL,2,0),VLOOKUP(AA908,List!CK:CL,2,0),$AB$2))</f>
        <v/>
      </c>
      <c r="AC908" s="16"/>
      <c r="AD908" s="16"/>
      <c r="AE908" s="17"/>
      <c r="AF908" s="9" t="str">
        <f t="shared" si="187"/>
        <v/>
      </c>
      <c r="AG908" s="16"/>
      <c r="AH908" s="9" t="str">
        <f t="shared" si="188"/>
        <v/>
      </c>
      <c r="AI908" s="9" t="str">
        <f t="shared" si="189"/>
        <v/>
      </c>
      <c r="AJ908" s="7" t="str">
        <f>IF(E908="","",VLOOKUP(E908,Cover!AF:AG,2,0))</f>
        <v/>
      </c>
      <c r="AK908" s="32" t="str">
        <f t="shared" si="196"/>
        <v/>
      </c>
      <c r="AL908" s="178" t="str">
        <f t="shared" si="197"/>
        <v/>
      </c>
      <c r="AM908" s="178" t="str">
        <f t="shared" si="191"/>
        <v/>
      </c>
      <c r="AN908" s="178" t="str">
        <f t="shared" si="192"/>
        <v/>
      </c>
    </row>
    <row r="909" spans="1:40">
      <c r="A909" s="1" t="str">
        <f t="shared" si="190"/>
        <v/>
      </c>
      <c r="B909" s="63" t="str">
        <f>IF(E909="","",IF(E909=Trend!$D$5,COUNT($B$3:B908)+1))</f>
        <v/>
      </c>
      <c r="C909" s="63" t="str">
        <f>IF(E909="","",IF(AN909=Deviation!$E$2,COUNT($C$3:C908)+1))</f>
        <v/>
      </c>
      <c r="D909" s="7" t="str">
        <f>IF(E909&lt;&gt;"",SUBTOTAL(3,$E$4:E909),"")</f>
        <v/>
      </c>
      <c r="E909" s="16"/>
      <c r="F909" s="16"/>
      <c r="G909" s="16"/>
      <c r="H909" s="16"/>
      <c r="I909" s="16"/>
      <c r="J909" s="17"/>
      <c r="K909" s="20"/>
      <c r="L909" s="17"/>
      <c r="M909" s="16"/>
      <c r="N909" s="16"/>
      <c r="O909" s="7" t="str">
        <f t="shared" si="198"/>
        <v/>
      </c>
      <c r="P909" s="17"/>
      <c r="Q909" s="17"/>
      <c r="R909" s="8" t="str">
        <f t="shared" si="193"/>
        <v/>
      </c>
      <c r="S909" s="18">
        <v>0.1</v>
      </c>
      <c r="T909" s="8" t="str">
        <f t="shared" si="194"/>
        <v/>
      </c>
      <c r="U909" s="7" t="str">
        <f t="shared" si="195"/>
        <v/>
      </c>
      <c r="V909" s="19"/>
      <c r="W909" s="16"/>
      <c r="X909" s="16"/>
      <c r="Y909" s="16"/>
      <c r="Z909" s="7" t="str">
        <f t="shared" si="186"/>
        <v/>
      </c>
      <c r="AA909" s="20"/>
      <c r="AB909" s="7" t="str">
        <f>IF(AA909="","",DATEDIF(VLOOKUP(N909,List!CK:CL,2,0),VLOOKUP(AA909,List!CK:CL,2,0),$AB$2))</f>
        <v/>
      </c>
      <c r="AC909" s="16"/>
      <c r="AD909" s="16"/>
      <c r="AE909" s="17"/>
      <c r="AF909" s="9" t="str">
        <f t="shared" si="187"/>
        <v/>
      </c>
      <c r="AG909" s="16"/>
      <c r="AH909" s="9" t="str">
        <f t="shared" si="188"/>
        <v/>
      </c>
      <c r="AI909" s="9" t="str">
        <f t="shared" si="189"/>
        <v/>
      </c>
      <c r="AJ909" s="7" t="str">
        <f>IF(E909="","",VLOOKUP(E909,Cover!AF:AG,2,0))</f>
        <v/>
      </c>
      <c r="AK909" s="32" t="str">
        <f t="shared" si="196"/>
        <v/>
      </c>
      <c r="AL909" s="178" t="str">
        <f t="shared" si="197"/>
        <v/>
      </c>
      <c r="AM909" s="178" t="str">
        <f t="shared" si="191"/>
        <v/>
      </c>
      <c r="AN909" s="178" t="str">
        <f t="shared" si="192"/>
        <v/>
      </c>
    </row>
    <row r="910" spans="1:40">
      <c r="A910" s="1" t="str">
        <f t="shared" si="190"/>
        <v/>
      </c>
      <c r="B910" s="63" t="str">
        <f>IF(E910="","",IF(E910=Trend!$D$5,COUNT($B$3:B909)+1))</f>
        <v/>
      </c>
      <c r="C910" s="63" t="str">
        <f>IF(E910="","",IF(AN910=Deviation!$E$2,COUNT($C$3:C909)+1))</f>
        <v/>
      </c>
      <c r="D910" s="7" t="str">
        <f>IF(E910&lt;&gt;"",SUBTOTAL(3,$E$4:E910),"")</f>
        <v/>
      </c>
      <c r="E910" s="16"/>
      <c r="F910" s="16"/>
      <c r="G910" s="16"/>
      <c r="H910" s="16"/>
      <c r="I910" s="16"/>
      <c r="J910" s="17"/>
      <c r="K910" s="20"/>
      <c r="L910" s="17"/>
      <c r="M910" s="16"/>
      <c r="N910" s="16"/>
      <c r="O910" s="7" t="str">
        <f t="shared" si="198"/>
        <v/>
      </c>
      <c r="P910" s="17"/>
      <c r="Q910" s="17"/>
      <c r="R910" s="8" t="str">
        <f t="shared" si="193"/>
        <v/>
      </c>
      <c r="S910" s="18">
        <v>0.1</v>
      </c>
      <c r="T910" s="8" t="str">
        <f t="shared" si="194"/>
        <v/>
      </c>
      <c r="U910" s="7" t="str">
        <f t="shared" si="195"/>
        <v/>
      </c>
      <c r="V910" s="19"/>
      <c r="W910" s="16"/>
      <c r="X910" s="16"/>
      <c r="Y910" s="16"/>
      <c r="Z910" s="7" t="str">
        <f t="shared" si="186"/>
        <v/>
      </c>
      <c r="AA910" s="20"/>
      <c r="AB910" s="7" t="str">
        <f>IF(AA910="","",DATEDIF(VLOOKUP(N910,List!CK:CL,2,0),VLOOKUP(AA910,List!CK:CL,2,0),$AB$2))</f>
        <v/>
      </c>
      <c r="AC910" s="16"/>
      <c r="AD910" s="16"/>
      <c r="AE910" s="17"/>
      <c r="AF910" s="9" t="str">
        <f t="shared" si="187"/>
        <v/>
      </c>
      <c r="AG910" s="16"/>
      <c r="AH910" s="9" t="str">
        <f t="shared" si="188"/>
        <v/>
      </c>
      <c r="AI910" s="9" t="str">
        <f t="shared" si="189"/>
        <v/>
      </c>
      <c r="AJ910" s="7" t="str">
        <f>IF(E910="","",VLOOKUP(E910,Cover!AF:AG,2,0))</f>
        <v/>
      </c>
      <c r="AK910" s="32" t="str">
        <f t="shared" si="196"/>
        <v/>
      </c>
      <c r="AL910" s="178" t="str">
        <f t="shared" si="197"/>
        <v/>
      </c>
      <c r="AM910" s="178" t="str">
        <f t="shared" si="191"/>
        <v/>
      </c>
      <c r="AN910" s="178" t="str">
        <f t="shared" si="192"/>
        <v/>
      </c>
    </row>
    <row r="911" spans="1:40">
      <c r="A911" s="1" t="str">
        <f t="shared" si="190"/>
        <v/>
      </c>
      <c r="B911" s="63" t="str">
        <f>IF(E911="","",IF(E911=Trend!$D$5,COUNT($B$3:B910)+1))</f>
        <v/>
      </c>
      <c r="C911" s="63" t="str">
        <f>IF(E911="","",IF(AN911=Deviation!$E$2,COUNT($C$3:C910)+1))</f>
        <v/>
      </c>
      <c r="D911" s="7" t="str">
        <f>IF(E911&lt;&gt;"",SUBTOTAL(3,$E$4:E911),"")</f>
        <v/>
      </c>
      <c r="E911" s="16"/>
      <c r="F911" s="16"/>
      <c r="G911" s="16"/>
      <c r="H911" s="16"/>
      <c r="I911" s="16"/>
      <c r="J911" s="17"/>
      <c r="K911" s="20"/>
      <c r="L911" s="17"/>
      <c r="M911" s="16"/>
      <c r="N911" s="16"/>
      <c r="O911" s="7" t="str">
        <f t="shared" si="198"/>
        <v/>
      </c>
      <c r="P911" s="17"/>
      <c r="Q911" s="17"/>
      <c r="R911" s="8" t="str">
        <f t="shared" si="193"/>
        <v/>
      </c>
      <c r="S911" s="18">
        <v>0.1</v>
      </c>
      <c r="T911" s="8" t="str">
        <f t="shared" si="194"/>
        <v/>
      </c>
      <c r="U911" s="7" t="str">
        <f t="shared" si="195"/>
        <v/>
      </c>
      <c r="V911" s="19"/>
      <c r="W911" s="16"/>
      <c r="X911" s="16"/>
      <c r="Y911" s="16"/>
      <c r="Z911" s="7" t="str">
        <f t="shared" si="186"/>
        <v/>
      </c>
      <c r="AA911" s="20"/>
      <c r="AB911" s="7" t="str">
        <f>IF(AA911="","",DATEDIF(VLOOKUP(N911,List!CK:CL,2,0),VLOOKUP(AA911,List!CK:CL,2,0),$AB$2))</f>
        <v/>
      </c>
      <c r="AC911" s="16"/>
      <c r="AD911" s="16"/>
      <c r="AE911" s="17"/>
      <c r="AF911" s="9" t="str">
        <f t="shared" si="187"/>
        <v/>
      </c>
      <c r="AG911" s="16"/>
      <c r="AH911" s="9" t="str">
        <f t="shared" si="188"/>
        <v/>
      </c>
      <c r="AI911" s="9" t="str">
        <f t="shared" si="189"/>
        <v/>
      </c>
      <c r="AJ911" s="7" t="str">
        <f>IF(E911="","",VLOOKUP(E911,Cover!AF:AG,2,0))</f>
        <v/>
      </c>
      <c r="AK911" s="32" t="str">
        <f t="shared" si="196"/>
        <v/>
      </c>
      <c r="AL911" s="178" t="str">
        <f t="shared" si="197"/>
        <v/>
      </c>
      <c r="AM911" s="178" t="str">
        <f t="shared" si="191"/>
        <v/>
      </c>
      <c r="AN911" s="178" t="str">
        <f t="shared" si="192"/>
        <v/>
      </c>
    </row>
    <row r="912" spans="1:40">
      <c r="A912" s="1" t="str">
        <f t="shared" si="190"/>
        <v/>
      </c>
      <c r="B912" s="63" t="str">
        <f>IF(E912="","",IF(E912=Trend!$D$5,COUNT($B$3:B911)+1))</f>
        <v/>
      </c>
      <c r="C912" s="63" t="str">
        <f>IF(E912="","",IF(AN912=Deviation!$E$2,COUNT($C$3:C911)+1))</f>
        <v/>
      </c>
      <c r="D912" s="7" t="str">
        <f>IF(E912&lt;&gt;"",SUBTOTAL(3,$E$4:E912),"")</f>
        <v/>
      </c>
      <c r="E912" s="16"/>
      <c r="F912" s="16"/>
      <c r="G912" s="16"/>
      <c r="H912" s="16"/>
      <c r="I912" s="16"/>
      <c r="J912" s="17"/>
      <c r="K912" s="20"/>
      <c r="L912" s="17"/>
      <c r="M912" s="16"/>
      <c r="N912" s="16"/>
      <c r="O912" s="7" t="str">
        <f t="shared" si="198"/>
        <v/>
      </c>
      <c r="P912" s="17"/>
      <c r="Q912" s="17"/>
      <c r="R912" s="8" t="str">
        <f t="shared" si="193"/>
        <v/>
      </c>
      <c r="S912" s="18">
        <v>0.1</v>
      </c>
      <c r="T912" s="8" t="str">
        <f t="shared" si="194"/>
        <v/>
      </c>
      <c r="U912" s="7" t="str">
        <f t="shared" si="195"/>
        <v/>
      </c>
      <c r="V912" s="19"/>
      <c r="W912" s="16"/>
      <c r="X912" s="16"/>
      <c r="Y912" s="16"/>
      <c r="Z912" s="7" t="str">
        <f t="shared" si="186"/>
        <v/>
      </c>
      <c r="AA912" s="20"/>
      <c r="AB912" s="7" t="str">
        <f>IF(AA912="","",DATEDIF(VLOOKUP(N912,List!CK:CL,2,0),VLOOKUP(AA912,List!CK:CL,2,0),$AB$2))</f>
        <v/>
      </c>
      <c r="AC912" s="16"/>
      <c r="AD912" s="16"/>
      <c r="AE912" s="17"/>
      <c r="AF912" s="9" t="str">
        <f t="shared" si="187"/>
        <v/>
      </c>
      <c r="AG912" s="16"/>
      <c r="AH912" s="9" t="str">
        <f t="shared" si="188"/>
        <v/>
      </c>
      <c r="AI912" s="9" t="str">
        <f t="shared" si="189"/>
        <v/>
      </c>
      <c r="AJ912" s="7" t="str">
        <f>IF(E912="","",VLOOKUP(E912,Cover!AF:AG,2,0))</f>
        <v/>
      </c>
      <c r="AK912" s="32" t="str">
        <f t="shared" si="196"/>
        <v/>
      </c>
      <c r="AL912" s="178" t="str">
        <f t="shared" si="197"/>
        <v/>
      </c>
      <c r="AM912" s="178" t="str">
        <f t="shared" si="191"/>
        <v/>
      </c>
      <c r="AN912" s="178" t="str">
        <f t="shared" si="192"/>
        <v/>
      </c>
    </row>
    <row r="913" spans="1:40">
      <c r="A913" s="1" t="str">
        <f t="shared" si="190"/>
        <v/>
      </c>
      <c r="B913" s="63" t="str">
        <f>IF(E913="","",IF(E913=Trend!$D$5,COUNT($B$3:B912)+1))</f>
        <v/>
      </c>
      <c r="C913" s="63" t="str">
        <f>IF(E913="","",IF(AN913=Deviation!$E$2,COUNT($C$3:C912)+1))</f>
        <v/>
      </c>
      <c r="D913" s="7" t="str">
        <f>IF(E913&lt;&gt;"",SUBTOTAL(3,$E$4:E913),"")</f>
        <v/>
      </c>
      <c r="E913" s="16"/>
      <c r="F913" s="16"/>
      <c r="G913" s="16"/>
      <c r="H913" s="16"/>
      <c r="I913" s="16"/>
      <c r="J913" s="17"/>
      <c r="K913" s="20"/>
      <c r="L913" s="17"/>
      <c r="M913" s="16"/>
      <c r="N913" s="16"/>
      <c r="O913" s="7" t="str">
        <f t="shared" si="198"/>
        <v/>
      </c>
      <c r="P913" s="17"/>
      <c r="Q913" s="17"/>
      <c r="R913" s="8" t="str">
        <f t="shared" si="193"/>
        <v/>
      </c>
      <c r="S913" s="18">
        <v>0.1</v>
      </c>
      <c r="T913" s="8" t="str">
        <f t="shared" si="194"/>
        <v/>
      </c>
      <c r="U913" s="7" t="str">
        <f t="shared" si="195"/>
        <v/>
      </c>
      <c r="V913" s="19"/>
      <c r="W913" s="16"/>
      <c r="X913" s="16"/>
      <c r="Y913" s="16"/>
      <c r="Z913" s="7" t="str">
        <f t="shared" si="186"/>
        <v/>
      </c>
      <c r="AA913" s="20"/>
      <c r="AB913" s="7" t="str">
        <f>IF(AA913="","",DATEDIF(VLOOKUP(N913,List!CK:CL,2,0),VLOOKUP(AA913,List!CK:CL,2,0),$AB$2))</f>
        <v/>
      </c>
      <c r="AC913" s="16"/>
      <c r="AD913" s="16"/>
      <c r="AE913" s="17"/>
      <c r="AF913" s="9" t="str">
        <f t="shared" si="187"/>
        <v/>
      </c>
      <c r="AG913" s="16"/>
      <c r="AH913" s="9" t="str">
        <f t="shared" si="188"/>
        <v/>
      </c>
      <c r="AI913" s="9" t="str">
        <f t="shared" si="189"/>
        <v/>
      </c>
      <c r="AJ913" s="7" t="str">
        <f>IF(E913="","",VLOOKUP(E913,Cover!AF:AG,2,0))</f>
        <v/>
      </c>
      <c r="AK913" s="32" t="str">
        <f t="shared" si="196"/>
        <v/>
      </c>
      <c r="AL913" s="178" t="str">
        <f t="shared" si="197"/>
        <v/>
      </c>
      <c r="AM913" s="178" t="str">
        <f t="shared" si="191"/>
        <v/>
      </c>
      <c r="AN913" s="178" t="str">
        <f t="shared" si="192"/>
        <v/>
      </c>
    </row>
    <row r="914" spans="1:40">
      <c r="A914" s="1" t="str">
        <f t="shared" si="190"/>
        <v/>
      </c>
      <c r="B914" s="63" t="str">
        <f>IF(E914="","",IF(E914=Trend!$D$5,COUNT($B$3:B913)+1))</f>
        <v/>
      </c>
      <c r="C914" s="63" t="str">
        <f>IF(E914="","",IF(AN914=Deviation!$E$2,COUNT($C$3:C913)+1))</f>
        <v/>
      </c>
      <c r="D914" s="7" t="str">
        <f>IF(E914&lt;&gt;"",SUBTOTAL(3,$E$4:E914),"")</f>
        <v/>
      </c>
      <c r="E914" s="16"/>
      <c r="F914" s="16"/>
      <c r="G914" s="16"/>
      <c r="H914" s="16"/>
      <c r="I914" s="16"/>
      <c r="J914" s="17"/>
      <c r="K914" s="20"/>
      <c r="L914" s="17"/>
      <c r="M914" s="16"/>
      <c r="N914" s="16"/>
      <c r="O914" s="7" t="str">
        <f t="shared" si="198"/>
        <v/>
      </c>
      <c r="P914" s="17"/>
      <c r="Q914" s="17"/>
      <c r="R914" s="8" t="str">
        <f t="shared" si="193"/>
        <v/>
      </c>
      <c r="S914" s="18">
        <v>0.1</v>
      </c>
      <c r="T914" s="8" t="str">
        <f t="shared" si="194"/>
        <v/>
      </c>
      <c r="U914" s="7" t="str">
        <f t="shared" si="195"/>
        <v/>
      </c>
      <c r="V914" s="19"/>
      <c r="W914" s="16"/>
      <c r="X914" s="16"/>
      <c r="Y914" s="16"/>
      <c r="Z914" s="7" t="str">
        <f t="shared" si="186"/>
        <v/>
      </c>
      <c r="AA914" s="20"/>
      <c r="AB914" s="7" t="str">
        <f>IF(AA914="","",DATEDIF(VLOOKUP(N914,List!CK:CL,2,0),VLOOKUP(AA914,List!CK:CL,2,0),$AB$2))</f>
        <v/>
      </c>
      <c r="AC914" s="16"/>
      <c r="AD914" s="16"/>
      <c r="AE914" s="17"/>
      <c r="AF914" s="9" t="str">
        <f t="shared" si="187"/>
        <v/>
      </c>
      <c r="AG914" s="16"/>
      <c r="AH914" s="9" t="str">
        <f t="shared" si="188"/>
        <v/>
      </c>
      <c r="AI914" s="9" t="str">
        <f t="shared" si="189"/>
        <v/>
      </c>
      <c r="AJ914" s="7" t="str">
        <f>IF(E914="","",VLOOKUP(E914,Cover!AF:AG,2,0))</f>
        <v/>
      </c>
      <c r="AK914" s="32" t="str">
        <f t="shared" si="196"/>
        <v/>
      </c>
      <c r="AL914" s="178" t="str">
        <f t="shared" si="197"/>
        <v/>
      </c>
      <c r="AM914" s="178" t="str">
        <f t="shared" si="191"/>
        <v/>
      </c>
      <c r="AN914" s="178" t="str">
        <f t="shared" si="192"/>
        <v/>
      </c>
    </row>
    <row r="915" spans="1:40">
      <c r="A915" s="1" t="str">
        <f t="shared" si="190"/>
        <v/>
      </c>
      <c r="B915" s="63" t="str">
        <f>IF(E915="","",IF(E915=Trend!$D$5,COUNT($B$3:B914)+1))</f>
        <v/>
      </c>
      <c r="C915" s="63" t="str">
        <f>IF(E915="","",IF(AN915=Deviation!$E$2,COUNT($C$3:C914)+1))</f>
        <v/>
      </c>
      <c r="D915" s="7" t="str">
        <f>IF(E915&lt;&gt;"",SUBTOTAL(3,$E$4:E915),"")</f>
        <v/>
      </c>
      <c r="E915" s="16"/>
      <c r="F915" s="16"/>
      <c r="G915" s="16"/>
      <c r="H915" s="16"/>
      <c r="I915" s="16"/>
      <c r="J915" s="17"/>
      <c r="K915" s="20"/>
      <c r="L915" s="17"/>
      <c r="M915" s="16"/>
      <c r="N915" s="16"/>
      <c r="O915" s="7" t="str">
        <f t="shared" si="198"/>
        <v/>
      </c>
      <c r="P915" s="17"/>
      <c r="Q915" s="17"/>
      <c r="R915" s="8" t="str">
        <f t="shared" si="193"/>
        <v/>
      </c>
      <c r="S915" s="18">
        <v>0.1</v>
      </c>
      <c r="T915" s="8" t="str">
        <f t="shared" si="194"/>
        <v/>
      </c>
      <c r="U915" s="7" t="str">
        <f t="shared" si="195"/>
        <v/>
      </c>
      <c r="V915" s="19"/>
      <c r="W915" s="16"/>
      <c r="X915" s="16"/>
      <c r="Y915" s="16"/>
      <c r="Z915" s="7" t="str">
        <f t="shared" si="186"/>
        <v/>
      </c>
      <c r="AA915" s="20"/>
      <c r="AB915" s="7" t="str">
        <f>IF(AA915="","",DATEDIF(VLOOKUP(N915,List!CK:CL,2,0),VLOOKUP(AA915,List!CK:CL,2,0),$AB$2))</f>
        <v/>
      </c>
      <c r="AC915" s="16"/>
      <c r="AD915" s="16"/>
      <c r="AE915" s="17"/>
      <c r="AF915" s="9" t="str">
        <f t="shared" si="187"/>
        <v/>
      </c>
      <c r="AG915" s="16"/>
      <c r="AH915" s="9" t="str">
        <f t="shared" si="188"/>
        <v/>
      </c>
      <c r="AI915" s="9" t="str">
        <f t="shared" si="189"/>
        <v/>
      </c>
      <c r="AJ915" s="7" t="str">
        <f>IF(E915="","",VLOOKUP(E915,Cover!AF:AG,2,0))</f>
        <v/>
      </c>
      <c r="AK915" s="32" t="str">
        <f t="shared" si="196"/>
        <v/>
      </c>
      <c r="AL915" s="178" t="str">
        <f t="shared" si="197"/>
        <v/>
      </c>
      <c r="AM915" s="178" t="str">
        <f t="shared" si="191"/>
        <v/>
      </c>
      <c r="AN915" s="178" t="str">
        <f t="shared" si="192"/>
        <v/>
      </c>
    </row>
    <row r="916" spans="1:40">
      <c r="A916" s="1" t="str">
        <f t="shared" si="190"/>
        <v/>
      </c>
      <c r="B916" s="63" t="str">
        <f>IF(E916="","",IF(E916=Trend!$D$5,COUNT($B$3:B915)+1))</f>
        <v/>
      </c>
      <c r="C916" s="63" t="str">
        <f>IF(E916="","",IF(AN916=Deviation!$E$2,COUNT($C$3:C915)+1))</f>
        <v/>
      </c>
      <c r="D916" s="7" t="str">
        <f>IF(E916&lt;&gt;"",SUBTOTAL(3,$E$4:E916),"")</f>
        <v/>
      </c>
      <c r="E916" s="16"/>
      <c r="F916" s="16"/>
      <c r="G916" s="16"/>
      <c r="H916" s="16"/>
      <c r="I916" s="16"/>
      <c r="J916" s="17"/>
      <c r="K916" s="20"/>
      <c r="L916" s="17"/>
      <c r="M916" s="16"/>
      <c r="N916" s="16"/>
      <c r="O916" s="7" t="str">
        <f t="shared" si="198"/>
        <v/>
      </c>
      <c r="P916" s="17"/>
      <c r="Q916" s="17"/>
      <c r="R916" s="8" t="str">
        <f t="shared" si="193"/>
        <v/>
      </c>
      <c r="S916" s="18">
        <v>0.1</v>
      </c>
      <c r="T916" s="8" t="str">
        <f t="shared" si="194"/>
        <v/>
      </c>
      <c r="U916" s="7" t="str">
        <f t="shared" si="195"/>
        <v/>
      </c>
      <c r="V916" s="19"/>
      <c r="W916" s="16"/>
      <c r="X916" s="16"/>
      <c r="Y916" s="16"/>
      <c r="Z916" s="7" t="str">
        <f t="shared" si="186"/>
        <v/>
      </c>
      <c r="AA916" s="20"/>
      <c r="AB916" s="7" t="str">
        <f>IF(AA916="","",DATEDIF(VLOOKUP(N916,List!CK:CL,2,0),VLOOKUP(AA916,List!CK:CL,2,0),$AB$2))</f>
        <v/>
      </c>
      <c r="AC916" s="16"/>
      <c r="AD916" s="16"/>
      <c r="AE916" s="17"/>
      <c r="AF916" s="9" t="str">
        <f t="shared" si="187"/>
        <v/>
      </c>
      <c r="AG916" s="16"/>
      <c r="AH916" s="9" t="str">
        <f t="shared" si="188"/>
        <v/>
      </c>
      <c r="AI916" s="9" t="str">
        <f t="shared" si="189"/>
        <v/>
      </c>
      <c r="AJ916" s="7" t="str">
        <f>IF(E916="","",VLOOKUP(E916,Cover!AF:AG,2,0))</f>
        <v/>
      </c>
      <c r="AK916" s="32" t="str">
        <f t="shared" si="196"/>
        <v/>
      </c>
      <c r="AL916" s="178" t="str">
        <f t="shared" si="197"/>
        <v/>
      </c>
      <c r="AM916" s="178" t="str">
        <f t="shared" si="191"/>
        <v/>
      </c>
      <c r="AN916" s="178" t="str">
        <f t="shared" si="192"/>
        <v/>
      </c>
    </row>
    <row r="917" spans="1:40">
      <c r="A917" s="1" t="str">
        <f t="shared" si="190"/>
        <v/>
      </c>
      <c r="B917" s="63" t="str">
        <f>IF(E917="","",IF(E917=Trend!$D$5,COUNT($B$3:B916)+1))</f>
        <v/>
      </c>
      <c r="C917" s="63" t="str">
        <f>IF(E917="","",IF(AN917=Deviation!$E$2,COUNT($C$3:C916)+1))</f>
        <v/>
      </c>
      <c r="D917" s="7" t="str">
        <f>IF(E917&lt;&gt;"",SUBTOTAL(3,$E$4:E917),"")</f>
        <v/>
      </c>
      <c r="E917" s="16"/>
      <c r="F917" s="16"/>
      <c r="G917" s="16"/>
      <c r="H917" s="16"/>
      <c r="I917" s="16"/>
      <c r="J917" s="17"/>
      <c r="K917" s="20"/>
      <c r="L917" s="17"/>
      <c r="M917" s="16"/>
      <c r="N917" s="16"/>
      <c r="O917" s="7" t="str">
        <f t="shared" si="198"/>
        <v/>
      </c>
      <c r="P917" s="17"/>
      <c r="Q917" s="17"/>
      <c r="R917" s="8" t="str">
        <f t="shared" si="193"/>
        <v/>
      </c>
      <c r="S917" s="18">
        <v>0.1</v>
      </c>
      <c r="T917" s="8" t="str">
        <f t="shared" si="194"/>
        <v/>
      </c>
      <c r="U917" s="7" t="str">
        <f t="shared" si="195"/>
        <v/>
      </c>
      <c r="V917" s="19"/>
      <c r="W917" s="16"/>
      <c r="X917" s="16"/>
      <c r="Y917" s="16"/>
      <c r="Z917" s="7" t="str">
        <f t="shared" si="186"/>
        <v/>
      </c>
      <c r="AA917" s="20"/>
      <c r="AB917" s="7" t="str">
        <f>IF(AA917="","",DATEDIF(VLOOKUP(N917,List!CK:CL,2,0),VLOOKUP(AA917,List!CK:CL,2,0),$AB$2))</f>
        <v/>
      </c>
      <c r="AC917" s="16"/>
      <c r="AD917" s="16"/>
      <c r="AE917" s="17"/>
      <c r="AF917" s="9" t="str">
        <f t="shared" si="187"/>
        <v/>
      </c>
      <c r="AG917" s="16"/>
      <c r="AH917" s="9" t="str">
        <f t="shared" si="188"/>
        <v/>
      </c>
      <c r="AI917" s="9" t="str">
        <f t="shared" si="189"/>
        <v/>
      </c>
      <c r="AJ917" s="7" t="str">
        <f>IF(E917="","",VLOOKUP(E917,Cover!AF:AG,2,0))</f>
        <v/>
      </c>
      <c r="AK917" s="32" t="str">
        <f t="shared" si="196"/>
        <v/>
      </c>
      <c r="AL917" s="178" t="str">
        <f t="shared" si="197"/>
        <v/>
      </c>
      <c r="AM917" s="178" t="str">
        <f t="shared" si="191"/>
        <v/>
      </c>
      <c r="AN917" s="178" t="str">
        <f t="shared" si="192"/>
        <v/>
      </c>
    </row>
    <row r="918" spans="1:40">
      <c r="A918" s="1" t="str">
        <f t="shared" si="190"/>
        <v/>
      </c>
      <c r="B918" s="63" t="str">
        <f>IF(E918="","",IF(E918=Trend!$D$5,COUNT($B$3:B917)+1))</f>
        <v/>
      </c>
      <c r="C918" s="63" t="str">
        <f>IF(E918="","",IF(AN918=Deviation!$E$2,COUNT($C$3:C917)+1))</f>
        <v/>
      </c>
      <c r="D918" s="7" t="str">
        <f>IF(E918&lt;&gt;"",SUBTOTAL(3,$E$4:E918),"")</f>
        <v/>
      </c>
      <c r="E918" s="16"/>
      <c r="F918" s="16"/>
      <c r="G918" s="16"/>
      <c r="H918" s="16"/>
      <c r="I918" s="16"/>
      <c r="J918" s="17"/>
      <c r="K918" s="20"/>
      <c r="L918" s="17"/>
      <c r="M918" s="16"/>
      <c r="N918" s="16"/>
      <c r="O918" s="7" t="str">
        <f t="shared" si="198"/>
        <v/>
      </c>
      <c r="P918" s="17"/>
      <c r="Q918" s="17"/>
      <c r="R918" s="8" t="str">
        <f t="shared" si="193"/>
        <v/>
      </c>
      <c r="S918" s="18">
        <v>0.1</v>
      </c>
      <c r="T918" s="8" t="str">
        <f t="shared" si="194"/>
        <v/>
      </c>
      <c r="U918" s="7" t="str">
        <f t="shared" si="195"/>
        <v/>
      </c>
      <c r="V918" s="19"/>
      <c r="W918" s="16"/>
      <c r="X918" s="16"/>
      <c r="Y918" s="16"/>
      <c r="Z918" s="7" t="str">
        <f t="shared" si="186"/>
        <v/>
      </c>
      <c r="AA918" s="20"/>
      <c r="AB918" s="7" t="str">
        <f>IF(AA918="","",DATEDIF(VLOOKUP(N918,List!CK:CL,2,0),VLOOKUP(AA918,List!CK:CL,2,0),$AB$2))</f>
        <v/>
      </c>
      <c r="AC918" s="16"/>
      <c r="AD918" s="16"/>
      <c r="AE918" s="17"/>
      <c r="AF918" s="9" t="str">
        <f t="shared" si="187"/>
        <v/>
      </c>
      <c r="AG918" s="16"/>
      <c r="AH918" s="9" t="str">
        <f t="shared" si="188"/>
        <v/>
      </c>
      <c r="AI918" s="9" t="str">
        <f t="shared" si="189"/>
        <v/>
      </c>
      <c r="AJ918" s="7" t="str">
        <f>IF(E918="","",VLOOKUP(E918,Cover!AF:AG,2,0))</f>
        <v/>
      </c>
      <c r="AK918" s="32" t="str">
        <f t="shared" si="196"/>
        <v/>
      </c>
      <c r="AL918" s="178" t="str">
        <f t="shared" si="197"/>
        <v/>
      </c>
      <c r="AM918" s="178" t="str">
        <f t="shared" si="191"/>
        <v/>
      </c>
      <c r="AN918" s="178" t="str">
        <f t="shared" si="192"/>
        <v/>
      </c>
    </row>
    <row r="919" spans="1:40">
      <c r="A919" s="1" t="str">
        <f t="shared" si="190"/>
        <v/>
      </c>
      <c r="B919" s="63" t="str">
        <f>IF(E919="","",IF(E919=Trend!$D$5,COUNT($B$3:B918)+1))</f>
        <v/>
      </c>
      <c r="C919" s="63" t="str">
        <f>IF(E919="","",IF(AN919=Deviation!$E$2,COUNT($C$3:C918)+1))</f>
        <v/>
      </c>
      <c r="D919" s="7" t="str">
        <f>IF(E919&lt;&gt;"",SUBTOTAL(3,$E$4:E919),"")</f>
        <v/>
      </c>
      <c r="E919" s="16"/>
      <c r="F919" s="16"/>
      <c r="G919" s="16"/>
      <c r="H919" s="16"/>
      <c r="I919" s="16"/>
      <c r="J919" s="17"/>
      <c r="K919" s="20"/>
      <c r="L919" s="17"/>
      <c r="M919" s="16"/>
      <c r="N919" s="16"/>
      <c r="O919" s="7" t="str">
        <f t="shared" si="198"/>
        <v/>
      </c>
      <c r="P919" s="17"/>
      <c r="Q919" s="17"/>
      <c r="R919" s="8" t="str">
        <f t="shared" si="193"/>
        <v/>
      </c>
      <c r="S919" s="18">
        <v>0.1</v>
      </c>
      <c r="T919" s="8" t="str">
        <f t="shared" si="194"/>
        <v/>
      </c>
      <c r="U919" s="7" t="str">
        <f t="shared" si="195"/>
        <v/>
      </c>
      <c r="V919" s="19"/>
      <c r="W919" s="16"/>
      <c r="X919" s="16"/>
      <c r="Y919" s="16"/>
      <c r="Z919" s="7" t="str">
        <f t="shared" si="186"/>
        <v/>
      </c>
      <c r="AA919" s="20"/>
      <c r="AB919" s="7" t="str">
        <f>IF(AA919="","",DATEDIF(VLOOKUP(N919,List!CK:CL,2,0),VLOOKUP(AA919,List!CK:CL,2,0),$AB$2))</f>
        <v/>
      </c>
      <c r="AC919" s="16"/>
      <c r="AD919" s="16"/>
      <c r="AE919" s="17"/>
      <c r="AF919" s="9" t="str">
        <f t="shared" si="187"/>
        <v/>
      </c>
      <c r="AG919" s="16"/>
      <c r="AH919" s="9" t="str">
        <f t="shared" si="188"/>
        <v/>
      </c>
      <c r="AI919" s="9" t="str">
        <f t="shared" si="189"/>
        <v/>
      </c>
      <c r="AJ919" s="7" t="str">
        <f>IF(E919="","",VLOOKUP(E919,Cover!AF:AG,2,0))</f>
        <v/>
      </c>
      <c r="AK919" s="32" t="str">
        <f t="shared" si="196"/>
        <v/>
      </c>
      <c r="AL919" s="178" t="str">
        <f t="shared" si="197"/>
        <v/>
      </c>
      <c r="AM919" s="178" t="str">
        <f t="shared" si="191"/>
        <v/>
      </c>
      <c r="AN919" s="178" t="str">
        <f t="shared" si="192"/>
        <v/>
      </c>
    </row>
    <row r="920" spans="1:40">
      <c r="A920" s="1" t="str">
        <f t="shared" si="190"/>
        <v/>
      </c>
      <c r="B920" s="63" t="str">
        <f>IF(E920="","",IF(E920=Trend!$D$5,COUNT($B$3:B919)+1))</f>
        <v/>
      </c>
      <c r="C920" s="63" t="str">
        <f>IF(E920="","",IF(AN920=Deviation!$E$2,COUNT($C$3:C919)+1))</f>
        <v/>
      </c>
      <c r="D920" s="7" t="str">
        <f>IF(E920&lt;&gt;"",SUBTOTAL(3,$E$4:E920),"")</f>
        <v/>
      </c>
      <c r="E920" s="16"/>
      <c r="F920" s="16"/>
      <c r="G920" s="16"/>
      <c r="H920" s="16"/>
      <c r="I920" s="16"/>
      <c r="J920" s="17"/>
      <c r="K920" s="20"/>
      <c r="L920" s="17"/>
      <c r="M920" s="16"/>
      <c r="N920" s="16"/>
      <c r="O920" s="7" t="str">
        <f t="shared" si="198"/>
        <v/>
      </c>
      <c r="P920" s="17"/>
      <c r="Q920" s="17"/>
      <c r="R920" s="8" t="str">
        <f t="shared" si="193"/>
        <v/>
      </c>
      <c r="S920" s="18">
        <v>0.1</v>
      </c>
      <c r="T920" s="8" t="str">
        <f t="shared" si="194"/>
        <v/>
      </c>
      <c r="U920" s="7" t="str">
        <f t="shared" si="195"/>
        <v/>
      </c>
      <c r="V920" s="19"/>
      <c r="W920" s="16"/>
      <c r="X920" s="16"/>
      <c r="Y920" s="16"/>
      <c r="Z920" s="7" t="str">
        <f t="shared" si="186"/>
        <v/>
      </c>
      <c r="AA920" s="20"/>
      <c r="AB920" s="7" t="str">
        <f>IF(AA920="","",DATEDIF(VLOOKUP(N920,List!CK:CL,2,0),VLOOKUP(AA920,List!CK:CL,2,0),$AB$2))</f>
        <v/>
      </c>
      <c r="AC920" s="16"/>
      <c r="AD920" s="16"/>
      <c r="AE920" s="17"/>
      <c r="AF920" s="9" t="str">
        <f t="shared" si="187"/>
        <v/>
      </c>
      <c r="AG920" s="16"/>
      <c r="AH920" s="9" t="str">
        <f t="shared" si="188"/>
        <v/>
      </c>
      <c r="AI920" s="9" t="str">
        <f t="shared" si="189"/>
        <v/>
      </c>
      <c r="AJ920" s="7" t="str">
        <f>IF(E920="","",VLOOKUP(E920,Cover!AF:AG,2,0))</f>
        <v/>
      </c>
      <c r="AK920" s="32" t="str">
        <f t="shared" si="196"/>
        <v/>
      </c>
      <c r="AL920" s="178" t="str">
        <f t="shared" si="197"/>
        <v/>
      </c>
      <c r="AM920" s="178" t="str">
        <f t="shared" si="191"/>
        <v/>
      </c>
      <c r="AN920" s="178" t="str">
        <f t="shared" si="192"/>
        <v/>
      </c>
    </row>
    <row r="921" spans="1:40">
      <c r="A921" s="1" t="str">
        <f t="shared" si="190"/>
        <v/>
      </c>
      <c r="B921" s="63" t="str">
        <f>IF(E921="","",IF(E921=Trend!$D$5,COUNT($B$3:B920)+1))</f>
        <v/>
      </c>
      <c r="C921" s="63" t="str">
        <f>IF(E921="","",IF(AN921=Deviation!$E$2,COUNT($C$3:C920)+1))</f>
        <v/>
      </c>
      <c r="D921" s="7" t="str">
        <f>IF(E921&lt;&gt;"",SUBTOTAL(3,$E$4:E921),"")</f>
        <v/>
      </c>
      <c r="E921" s="16"/>
      <c r="F921" s="16"/>
      <c r="G921" s="16"/>
      <c r="H921" s="16"/>
      <c r="I921" s="16"/>
      <c r="J921" s="17"/>
      <c r="K921" s="20"/>
      <c r="L921" s="17"/>
      <c r="M921" s="16"/>
      <c r="N921" s="16"/>
      <c r="O921" s="7" t="str">
        <f t="shared" si="198"/>
        <v/>
      </c>
      <c r="P921" s="17"/>
      <c r="Q921" s="17"/>
      <c r="R921" s="8" t="str">
        <f t="shared" si="193"/>
        <v/>
      </c>
      <c r="S921" s="18">
        <v>0.1</v>
      </c>
      <c r="T921" s="8" t="str">
        <f t="shared" si="194"/>
        <v/>
      </c>
      <c r="U921" s="7" t="str">
        <f t="shared" si="195"/>
        <v/>
      </c>
      <c r="V921" s="19"/>
      <c r="W921" s="16"/>
      <c r="X921" s="16"/>
      <c r="Y921" s="16"/>
      <c r="Z921" s="7" t="str">
        <f t="shared" si="186"/>
        <v/>
      </c>
      <c r="AA921" s="20"/>
      <c r="AB921" s="7" t="str">
        <f>IF(AA921="","",DATEDIF(VLOOKUP(N921,List!CK:CL,2,0),VLOOKUP(AA921,List!CK:CL,2,0),$AB$2))</f>
        <v/>
      </c>
      <c r="AC921" s="16"/>
      <c r="AD921" s="16"/>
      <c r="AE921" s="17"/>
      <c r="AF921" s="9" t="str">
        <f t="shared" si="187"/>
        <v/>
      </c>
      <c r="AG921" s="16"/>
      <c r="AH921" s="9" t="str">
        <f t="shared" si="188"/>
        <v/>
      </c>
      <c r="AI921" s="9" t="str">
        <f t="shared" si="189"/>
        <v/>
      </c>
      <c r="AJ921" s="7" t="str">
        <f>IF(E921="","",VLOOKUP(E921,Cover!AF:AG,2,0))</f>
        <v/>
      </c>
      <c r="AK921" s="32" t="str">
        <f t="shared" si="196"/>
        <v/>
      </c>
      <c r="AL921" s="178" t="str">
        <f t="shared" si="197"/>
        <v/>
      </c>
      <c r="AM921" s="178" t="str">
        <f t="shared" si="191"/>
        <v/>
      </c>
      <c r="AN921" s="178" t="str">
        <f t="shared" si="192"/>
        <v/>
      </c>
    </row>
    <row r="922" spans="1:40">
      <c r="A922" s="1" t="str">
        <f t="shared" si="190"/>
        <v/>
      </c>
      <c r="B922" s="63" t="str">
        <f>IF(E922="","",IF(E922=Trend!$D$5,COUNT($B$3:B921)+1))</f>
        <v/>
      </c>
      <c r="C922" s="63" t="str">
        <f>IF(E922="","",IF(AN922=Deviation!$E$2,COUNT($C$3:C921)+1))</f>
        <v/>
      </c>
      <c r="D922" s="7" t="str">
        <f>IF(E922&lt;&gt;"",SUBTOTAL(3,$E$4:E922),"")</f>
        <v/>
      </c>
      <c r="E922" s="16"/>
      <c r="F922" s="16"/>
      <c r="G922" s="16"/>
      <c r="H922" s="16"/>
      <c r="I922" s="16"/>
      <c r="J922" s="17"/>
      <c r="K922" s="20"/>
      <c r="L922" s="17"/>
      <c r="M922" s="16"/>
      <c r="N922" s="16"/>
      <c r="O922" s="7" t="str">
        <f t="shared" si="198"/>
        <v/>
      </c>
      <c r="P922" s="17"/>
      <c r="Q922" s="17"/>
      <c r="R922" s="8" t="str">
        <f t="shared" si="193"/>
        <v/>
      </c>
      <c r="S922" s="18">
        <v>0.1</v>
      </c>
      <c r="T922" s="8" t="str">
        <f t="shared" si="194"/>
        <v/>
      </c>
      <c r="U922" s="7" t="str">
        <f t="shared" si="195"/>
        <v/>
      </c>
      <c r="V922" s="19"/>
      <c r="W922" s="16"/>
      <c r="X922" s="16"/>
      <c r="Y922" s="16"/>
      <c r="Z922" s="7" t="str">
        <f t="shared" si="186"/>
        <v/>
      </c>
      <c r="AA922" s="20"/>
      <c r="AB922" s="7" t="str">
        <f>IF(AA922="","",DATEDIF(VLOOKUP(N922,List!CK:CL,2,0),VLOOKUP(AA922,List!CK:CL,2,0),$AB$2))</f>
        <v/>
      </c>
      <c r="AC922" s="16"/>
      <c r="AD922" s="16"/>
      <c r="AE922" s="17"/>
      <c r="AF922" s="9" t="str">
        <f t="shared" si="187"/>
        <v/>
      </c>
      <c r="AG922" s="16"/>
      <c r="AH922" s="9" t="str">
        <f t="shared" si="188"/>
        <v/>
      </c>
      <c r="AI922" s="9" t="str">
        <f t="shared" si="189"/>
        <v/>
      </c>
      <c r="AJ922" s="7" t="str">
        <f>IF(E922="","",VLOOKUP(E922,Cover!AF:AG,2,0))</f>
        <v/>
      </c>
      <c r="AK922" s="32" t="str">
        <f t="shared" si="196"/>
        <v/>
      </c>
      <c r="AL922" s="178" t="str">
        <f t="shared" si="197"/>
        <v/>
      </c>
      <c r="AM922" s="178" t="str">
        <f t="shared" si="191"/>
        <v/>
      </c>
      <c r="AN922" s="178" t="str">
        <f t="shared" si="192"/>
        <v/>
      </c>
    </row>
    <row r="923" spans="1:40">
      <c r="A923" s="1" t="str">
        <f t="shared" si="190"/>
        <v/>
      </c>
      <c r="B923" s="63" t="str">
        <f>IF(E923="","",IF(E923=Trend!$D$5,COUNT($B$3:B922)+1))</f>
        <v/>
      </c>
      <c r="C923" s="63" t="str">
        <f>IF(E923="","",IF(AN923=Deviation!$E$2,COUNT($C$3:C922)+1))</f>
        <v/>
      </c>
      <c r="D923" s="7" t="str">
        <f>IF(E923&lt;&gt;"",SUBTOTAL(3,$E$4:E923),"")</f>
        <v/>
      </c>
      <c r="E923" s="16"/>
      <c r="F923" s="16"/>
      <c r="G923" s="16"/>
      <c r="H923" s="16"/>
      <c r="I923" s="16"/>
      <c r="J923" s="17"/>
      <c r="K923" s="20"/>
      <c r="L923" s="17"/>
      <c r="M923" s="16"/>
      <c r="N923" s="16"/>
      <c r="O923" s="7" t="str">
        <f t="shared" si="198"/>
        <v/>
      </c>
      <c r="P923" s="17"/>
      <c r="Q923" s="17"/>
      <c r="R923" s="8" t="str">
        <f t="shared" si="193"/>
        <v/>
      </c>
      <c r="S923" s="18">
        <v>0.1</v>
      </c>
      <c r="T923" s="8" t="str">
        <f t="shared" si="194"/>
        <v/>
      </c>
      <c r="U923" s="7" t="str">
        <f t="shared" si="195"/>
        <v/>
      </c>
      <c r="V923" s="19"/>
      <c r="W923" s="16"/>
      <c r="X923" s="16"/>
      <c r="Y923" s="16"/>
      <c r="Z923" s="7" t="str">
        <f t="shared" si="186"/>
        <v/>
      </c>
      <c r="AA923" s="20"/>
      <c r="AB923" s="7" t="str">
        <f>IF(AA923="","",DATEDIF(VLOOKUP(N923,List!CK:CL,2,0),VLOOKUP(AA923,List!CK:CL,2,0),$AB$2))</f>
        <v/>
      </c>
      <c r="AC923" s="16"/>
      <c r="AD923" s="16"/>
      <c r="AE923" s="17"/>
      <c r="AF923" s="9" t="str">
        <f t="shared" si="187"/>
        <v/>
      </c>
      <c r="AG923" s="16"/>
      <c r="AH923" s="9" t="str">
        <f t="shared" si="188"/>
        <v/>
      </c>
      <c r="AI923" s="9" t="str">
        <f t="shared" si="189"/>
        <v/>
      </c>
      <c r="AJ923" s="7" t="str">
        <f>IF(E923="","",VLOOKUP(E923,Cover!AF:AG,2,0))</f>
        <v/>
      </c>
      <c r="AK923" s="32" t="str">
        <f t="shared" si="196"/>
        <v/>
      </c>
      <c r="AL923" s="178" t="str">
        <f t="shared" si="197"/>
        <v/>
      </c>
      <c r="AM923" s="178" t="str">
        <f t="shared" si="191"/>
        <v/>
      </c>
      <c r="AN923" s="178" t="str">
        <f t="shared" si="192"/>
        <v/>
      </c>
    </row>
    <row r="924" spans="1:40">
      <c r="A924" s="1" t="str">
        <f t="shared" si="190"/>
        <v/>
      </c>
      <c r="B924" s="63" t="str">
        <f>IF(E924="","",IF(E924=Trend!$D$5,COUNT($B$3:B923)+1))</f>
        <v/>
      </c>
      <c r="C924" s="63" t="str">
        <f>IF(E924="","",IF(AN924=Deviation!$E$2,COUNT($C$3:C923)+1))</f>
        <v/>
      </c>
      <c r="D924" s="7" t="str">
        <f>IF(E924&lt;&gt;"",SUBTOTAL(3,$E$4:E924),"")</f>
        <v/>
      </c>
      <c r="E924" s="16"/>
      <c r="F924" s="16"/>
      <c r="G924" s="16"/>
      <c r="H924" s="16"/>
      <c r="I924" s="16"/>
      <c r="J924" s="17"/>
      <c r="K924" s="20"/>
      <c r="L924" s="17"/>
      <c r="M924" s="16"/>
      <c r="N924" s="16"/>
      <c r="O924" s="7" t="str">
        <f t="shared" si="198"/>
        <v/>
      </c>
      <c r="P924" s="17"/>
      <c r="Q924" s="17"/>
      <c r="R924" s="8" t="str">
        <f t="shared" si="193"/>
        <v/>
      </c>
      <c r="S924" s="18">
        <v>0.1</v>
      </c>
      <c r="T924" s="8" t="str">
        <f t="shared" si="194"/>
        <v/>
      </c>
      <c r="U924" s="7" t="str">
        <f t="shared" si="195"/>
        <v/>
      </c>
      <c r="V924" s="19"/>
      <c r="W924" s="16"/>
      <c r="X924" s="16"/>
      <c r="Y924" s="16"/>
      <c r="Z924" s="7" t="str">
        <f t="shared" si="186"/>
        <v/>
      </c>
      <c r="AA924" s="20"/>
      <c r="AB924" s="7" t="str">
        <f>IF(AA924="","",DATEDIF(VLOOKUP(N924,List!CK:CL,2,0),VLOOKUP(AA924,List!CK:CL,2,0),$AB$2))</f>
        <v/>
      </c>
      <c r="AC924" s="16"/>
      <c r="AD924" s="16"/>
      <c r="AE924" s="17"/>
      <c r="AF924" s="9" t="str">
        <f t="shared" si="187"/>
        <v/>
      </c>
      <c r="AG924" s="16"/>
      <c r="AH924" s="9" t="str">
        <f t="shared" si="188"/>
        <v/>
      </c>
      <c r="AI924" s="9" t="str">
        <f t="shared" si="189"/>
        <v/>
      </c>
      <c r="AJ924" s="7" t="str">
        <f>IF(E924="","",VLOOKUP(E924,Cover!AF:AG,2,0))</f>
        <v/>
      </c>
      <c r="AK924" s="32" t="str">
        <f t="shared" si="196"/>
        <v/>
      </c>
      <c r="AL924" s="178" t="str">
        <f t="shared" si="197"/>
        <v/>
      </c>
      <c r="AM924" s="178" t="str">
        <f t="shared" si="191"/>
        <v/>
      </c>
      <c r="AN924" s="178" t="str">
        <f t="shared" si="192"/>
        <v/>
      </c>
    </row>
    <row r="925" spans="1:40">
      <c r="A925" s="1" t="str">
        <f t="shared" si="190"/>
        <v/>
      </c>
      <c r="B925" s="63" t="str">
        <f>IF(E925="","",IF(E925=Trend!$D$5,COUNT($B$3:B924)+1))</f>
        <v/>
      </c>
      <c r="C925" s="63" t="str">
        <f>IF(E925="","",IF(AN925=Deviation!$E$2,COUNT($C$3:C924)+1))</f>
        <v/>
      </c>
      <c r="D925" s="7" t="str">
        <f>IF(E925&lt;&gt;"",SUBTOTAL(3,$E$4:E925),"")</f>
        <v/>
      </c>
      <c r="E925" s="16"/>
      <c r="F925" s="16"/>
      <c r="G925" s="16"/>
      <c r="H925" s="16"/>
      <c r="I925" s="16"/>
      <c r="J925" s="17"/>
      <c r="K925" s="20"/>
      <c r="L925" s="17"/>
      <c r="M925" s="16"/>
      <c r="N925" s="16"/>
      <c r="O925" s="7" t="str">
        <f t="shared" si="198"/>
        <v/>
      </c>
      <c r="P925" s="17"/>
      <c r="Q925" s="17"/>
      <c r="R925" s="8" t="str">
        <f t="shared" si="193"/>
        <v/>
      </c>
      <c r="S925" s="18">
        <v>0.1</v>
      </c>
      <c r="T925" s="8" t="str">
        <f t="shared" si="194"/>
        <v/>
      </c>
      <c r="U925" s="7" t="str">
        <f t="shared" si="195"/>
        <v/>
      </c>
      <c r="V925" s="19"/>
      <c r="W925" s="16"/>
      <c r="X925" s="16"/>
      <c r="Y925" s="16"/>
      <c r="Z925" s="7" t="str">
        <f t="shared" si="186"/>
        <v/>
      </c>
      <c r="AA925" s="20"/>
      <c r="AB925" s="7" t="str">
        <f>IF(AA925="","",DATEDIF(VLOOKUP(N925,List!CK:CL,2,0),VLOOKUP(AA925,List!CK:CL,2,0),$AB$2))</f>
        <v/>
      </c>
      <c r="AC925" s="16"/>
      <c r="AD925" s="16"/>
      <c r="AE925" s="17"/>
      <c r="AF925" s="9" t="str">
        <f t="shared" si="187"/>
        <v/>
      </c>
      <c r="AG925" s="16"/>
      <c r="AH925" s="9" t="str">
        <f t="shared" si="188"/>
        <v/>
      </c>
      <c r="AI925" s="9" t="str">
        <f t="shared" si="189"/>
        <v/>
      </c>
      <c r="AJ925" s="7" t="str">
        <f>IF(E925="","",VLOOKUP(E925,Cover!AF:AG,2,0))</f>
        <v/>
      </c>
      <c r="AK925" s="32" t="str">
        <f t="shared" si="196"/>
        <v/>
      </c>
      <c r="AL925" s="178" t="str">
        <f t="shared" si="197"/>
        <v/>
      </c>
      <c r="AM925" s="178" t="str">
        <f t="shared" si="191"/>
        <v/>
      </c>
      <c r="AN925" s="178" t="str">
        <f t="shared" si="192"/>
        <v/>
      </c>
    </row>
    <row r="926" spans="1:40">
      <c r="A926" s="1" t="str">
        <f t="shared" si="190"/>
        <v/>
      </c>
      <c r="B926" s="63" t="str">
        <f>IF(E926="","",IF(E926=Trend!$D$5,COUNT($B$3:B925)+1))</f>
        <v/>
      </c>
      <c r="C926" s="63" t="str">
        <f>IF(E926="","",IF(AN926=Deviation!$E$2,COUNT($C$3:C925)+1))</f>
        <v/>
      </c>
      <c r="D926" s="7" t="str">
        <f>IF(E926&lt;&gt;"",SUBTOTAL(3,$E$4:E926),"")</f>
        <v/>
      </c>
      <c r="E926" s="16"/>
      <c r="F926" s="16"/>
      <c r="G926" s="16"/>
      <c r="H926" s="16"/>
      <c r="I926" s="16"/>
      <c r="J926" s="17"/>
      <c r="K926" s="20"/>
      <c r="L926" s="17"/>
      <c r="M926" s="16"/>
      <c r="N926" s="16"/>
      <c r="O926" s="7" t="str">
        <f t="shared" si="198"/>
        <v/>
      </c>
      <c r="P926" s="17"/>
      <c r="Q926" s="17"/>
      <c r="R926" s="8" t="str">
        <f t="shared" si="193"/>
        <v/>
      </c>
      <c r="S926" s="18">
        <v>0.1</v>
      </c>
      <c r="T926" s="8" t="str">
        <f t="shared" si="194"/>
        <v/>
      </c>
      <c r="U926" s="7" t="str">
        <f t="shared" si="195"/>
        <v/>
      </c>
      <c r="V926" s="19"/>
      <c r="W926" s="16"/>
      <c r="X926" s="16"/>
      <c r="Y926" s="16"/>
      <c r="Z926" s="7" t="str">
        <f t="shared" si="186"/>
        <v/>
      </c>
      <c r="AA926" s="20"/>
      <c r="AB926" s="7" t="str">
        <f>IF(AA926="","",DATEDIF(VLOOKUP(N926,List!CK:CL,2,0),VLOOKUP(AA926,List!CK:CL,2,0),$AB$2))</f>
        <v/>
      </c>
      <c r="AC926" s="16"/>
      <c r="AD926" s="16"/>
      <c r="AE926" s="17"/>
      <c r="AF926" s="9" t="str">
        <f t="shared" si="187"/>
        <v/>
      </c>
      <c r="AG926" s="16"/>
      <c r="AH926" s="9" t="str">
        <f t="shared" si="188"/>
        <v/>
      </c>
      <c r="AI926" s="9" t="str">
        <f t="shared" si="189"/>
        <v/>
      </c>
      <c r="AJ926" s="7" t="str">
        <f>IF(E926="","",VLOOKUP(E926,Cover!AF:AG,2,0))</f>
        <v/>
      </c>
      <c r="AK926" s="32" t="str">
        <f t="shared" si="196"/>
        <v/>
      </c>
      <c r="AL926" s="178" t="str">
        <f t="shared" si="197"/>
        <v/>
      </c>
      <c r="AM926" s="178" t="str">
        <f t="shared" si="191"/>
        <v/>
      </c>
      <c r="AN926" s="178" t="str">
        <f t="shared" si="192"/>
        <v/>
      </c>
    </row>
    <row r="927" spans="1:40">
      <c r="A927" s="1" t="str">
        <f t="shared" si="190"/>
        <v/>
      </c>
      <c r="B927" s="63" t="str">
        <f>IF(E927="","",IF(E927=Trend!$D$5,COUNT($B$3:B926)+1))</f>
        <v/>
      </c>
      <c r="C927" s="63" t="str">
        <f>IF(E927="","",IF(AN927=Deviation!$E$2,COUNT($C$3:C926)+1))</f>
        <v/>
      </c>
      <c r="D927" s="7" t="str">
        <f>IF(E927&lt;&gt;"",SUBTOTAL(3,$E$4:E927),"")</f>
        <v/>
      </c>
      <c r="E927" s="16"/>
      <c r="F927" s="16"/>
      <c r="G927" s="16"/>
      <c r="H927" s="16"/>
      <c r="I927" s="16"/>
      <c r="J927" s="17"/>
      <c r="K927" s="20"/>
      <c r="L927" s="17"/>
      <c r="M927" s="16"/>
      <c r="N927" s="16"/>
      <c r="O927" s="7" t="str">
        <f t="shared" si="198"/>
        <v/>
      </c>
      <c r="P927" s="17"/>
      <c r="Q927" s="17"/>
      <c r="R927" s="8" t="str">
        <f t="shared" si="193"/>
        <v/>
      </c>
      <c r="S927" s="18">
        <v>0.1</v>
      </c>
      <c r="T927" s="8" t="str">
        <f t="shared" si="194"/>
        <v/>
      </c>
      <c r="U927" s="7" t="str">
        <f t="shared" si="195"/>
        <v/>
      </c>
      <c r="V927" s="19"/>
      <c r="W927" s="16"/>
      <c r="X927" s="16"/>
      <c r="Y927" s="16"/>
      <c r="Z927" s="7" t="str">
        <f t="shared" si="186"/>
        <v/>
      </c>
      <c r="AA927" s="20"/>
      <c r="AB927" s="7" t="str">
        <f>IF(AA927="","",DATEDIF(VLOOKUP(N927,List!CK:CL,2,0),VLOOKUP(AA927,List!CK:CL,2,0),$AB$2))</f>
        <v/>
      </c>
      <c r="AC927" s="16"/>
      <c r="AD927" s="16"/>
      <c r="AE927" s="17"/>
      <c r="AF927" s="9" t="str">
        <f t="shared" si="187"/>
        <v/>
      </c>
      <c r="AG927" s="16"/>
      <c r="AH927" s="9" t="str">
        <f t="shared" si="188"/>
        <v/>
      </c>
      <c r="AI927" s="9" t="str">
        <f t="shared" si="189"/>
        <v/>
      </c>
      <c r="AJ927" s="7" t="str">
        <f>IF(E927="","",VLOOKUP(E927,Cover!AF:AG,2,0))</f>
        <v/>
      </c>
      <c r="AK927" s="32" t="str">
        <f t="shared" si="196"/>
        <v/>
      </c>
      <c r="AL927" s="178" t="str">
        <f t="shared" si="197"/>
        <v/>
      </c>
      <c r="AM927" s="178" t="str">
        <f t="shared" si="191"/>
        <v/>
      </c>
      <c r="AN927" s="178" t="str">
        <f t="shared" si="192"/>
        <v/>
      </c>
    </row>
    <row r="928" spans="1:40">
      <c r="A928" s="1" t="str">
        <f t="shared" si="190"/>
        <v/>
      </c>
      <c r="B928" s="63" t="str">
        <f>IF(E928="","",IF(E928=Trend!$D$5,COUNT($B$3:B927)+1))</f>
        <v/>
      </c>
      <c r="C928" s="63" t="str">
        <f>IF(E928="","",IF(AN928=Deviation!$E$2,COUNT($C$3:C927)+1))</f>
        <v/>
      </c>
      <c r="D928" s="7" t="str">
        <f>IF(E928&lt;&gt;"",SUBTOTAL(3,$E$4:E928),"")</f>
        <v/>
      </c>
      <c r="E928" s="16"/>
      <c r="F928" s="16"/>
      <c r="G928" s="16"/>
      <c r="H928" s="16"/>
      <c r="I928" s="16"/>
      <c r="J928" s="17"/>
      <c r="K928" s="20"/>
      <c r="L928" s="17"/>
      <c r="M928" s="16"/>
      <c r="N928" s="16"/>
      <c r="O928" s="7" t="str">
        <f t="shared" si="198"/>
        <v/>
      </c>
      <c r="P928" s="17"/>
      <c r="Q928" s="17"/>
      <c r="R928" s="8" t="str">
        <f t="shared" si="193"/>
        <v/>
      </c>
      <c r="S928" s="18">
        <v>0.1</v>
      </c>
      <c r="T928" s="8" t="str">
        <f t="shared" si="194"/>
        <v/>
      </c>
      <c r="U928" s="7" t="str">
        <f t="shared" si="195"/>
        <v/>
      </c>
      <c r="V928" s="19"/>
      <c r="W928" s="16"/>
      <c r="X928" s="16"/>
      <c r="Y928" s="16"/>
      <c r="Z928" s="7" t="str">
        <f t="shared" si="186"/>
        <v/>
      </c>
      <c r="AA928" s="20"/>
      <c r="AB928" s="7" t="str">
        <f>IF(AA928="","",DATEDIF(VLOOKUP(N928,List!CK:CL,2,0),VLOOKUP(AA928,List!CK:CL,2,0),$AB$2))</f>
        <v/>
      </c>
      <c r="AC928" s="16"/>
      <c r="AD928" s="16"/>
      <c r="AE928" s="17"/>
      <c r="AF928" s="9" t="str">
        <f t="shared" si="187"/>
        <v/>
      </c>
      <c r="AG928" s="16"/>
      <c r="AH928" s="9" t="str">
        <f t="shared" si="188"/>
        <v/>
      </c>
      <c r="AI928" s="9" t="str">
        <f t="shared" si="189"/>
        <v/>
      </c>
      <c r="AJ928" s="7" t="str">
        <f>IF(E928="","",VLOOKUP(E928,Cover!AF:AG,2,0))</f>
        <v/>
      </c>
      <c r="AK928" s="32" t="str">
        <f t="shared" si="196"/>
        <v/>
      </c>
      <c r="AL928" s="178" t="str">
        <f t="shared" si="197"/>
        <v/>
      </c>
      <c r="AM928" s="178" t="str">
        <f t="shared" si="191"/>
        <v/>
      </c>
      <c r="AN928" s="178" t="str">
        <f t="shared" si="192"/>
        <v/>
      </c>
    </row>
    <row r="929" spans="1:40">
      <c r="A929" s="1" t="str">
        <f t="shared" si="190"/>
        <v/>
      </c>
      <c r="B929" s="63" t="str">
        <f>IF(E929="","",IF(E929=Trend!$D$5,COUNT($B$3:B928)+1))</f>
        <v/>
      </c>
      <c r="C929" s="63" t="str">
        <f>IF(E929="","",IF(AN929=Deviation!$E$2,COUNT($C$3:C928)+1))</f>
        <v/>
      </c>
      <c r="D929" s="7" t="str">
        <f>IF(E929&lt;&gt;"",SUBTOTAL(3,$E$4:E929),"")</f>
        <v/>
      </c>
      <c r="E929" s="16"/>
      <c r="F929" s="16"/>
      <c r="G929" s="16"/>
      <c r="H929" s="16"/>
      <c r="I929" s="16"/>
      <c r="J929" s="17"/>
      <c r="K929" s="20"/>
      <c r="L929" s="17"/>
      <c r="M929" s="16"/>
      <c r="N929" s="16"/>
      <c r="O929" s="7" t="str">
        <f t="shared" si="198"/>
        <v/>
      </c>
      <c r="P929" s="17"/>
      <c r="Q929" s="17"/>
      <c r="R929" s="8" t="str">
        <f t="shared" si="193"/>
        <v/>
      </c>
      <c r="S929" s="18">
        <v>0.1</v>
      </c>
      <c r="T929" s="8" t="str">
        <f t="shared" si="194"/>
        <v/>
      </c>
      <c r="U929" s="7" t="str">
        <f t="shared" si="195"/>
        <v/>
      </c>
      <c r="V929" s="19"/>
      <c r="W929" s="16"/>
      <c r="X929" s="16"/>
      <c r="Y929" s="16"/>
      <c r="Z929" s="7" t="str">
        <f t="shared" si="186"/>
        <v/>
      </c>
      <c r="AA929" s="20"/>
      <c r="AB929" s="7" t="str">
        <f>IF(AA929="","",DATEDIF(VLOOKUP(N929,List!CK:CL,2,0),VLOOKUP(AA929,List!CK:CL,2,0),$AB$2))</f>
        <v/>
      </c>
      <c r="AC929" s="16"/>
      <c r="AD929" s="16"/>
      <c r="AE929" s="17"/>
      <c r="AF929" s="9" t="str">
        <f t="shared" si="187"/>
        <v/>
      </c>
      <c r="AG929" s="16"/>
      <c r="AH929" s="9" t="str">
        <f t="shared" si="188"/>
        <v/>
      </c>
      <c r="AI929" s="9" t="str">
        <f t="shared" si="189"/>
        <v/>
      </c>
      <c r="AJ929" s="7" t="str">
        <f>IF(E929="","",VLOOKUP(E929,Cover!AF:AG,2,0))</f>
        <v/>
      </c>
      <c r="AK929" s="32" t="str">
        <f t="shared" si="196"/>
        <v/>
      </c>
      <c r="AL929" s="178" t="str">
        <f t="shared" si="197"/>
        <v/>
      </c>
      <c r="AM929" s="178" t="str">
        <f t="shared" si="191"/>
        <v/>
      </c>
      <c r="AN929" s="178" t="str">
        <f t="shared" si="192"/>
        <v/>
      </c>
    </row>
    <row r="930" spans="1:40">
      <c r="A930" s="1" t="str">
        <f t="shared" si="190"/>
        <v/>
      </c>
      <c r="B930" s="63" t="str">
        <f>IF(E930="","",IF(E930=Trend!$D$5,COUNT($B$3:B929)+1))</f>
        <v/>
      </c>
      <c r="C930" s="63" t="str">
        <f>IF(E930="","",IF(AN930=Deviation!$E$2,COUNT($C$3:C929)+1))</f>
        <v/>
      </c>
      <c r="D930" s="7" t="str">
        <f>IF(E930&lt;&gt;"",SUBTOTAL(3,$E$4:E930),"")</f>
        <v/>
      </c>
      <c r="E930" s="16"/>
      <c r="F930" s="16"/>
      <c r="G930" s="16"/>
      <c r="H930" s="16"/>
      <c r="I930" s="16"/>
      <c r="J930" s="17"/>
      <c r="K930" s="20"/>
      <c r="L930" s="17"/>
      <c r="M930" s="16"/>
      <c r="N930" s="16"/>
      <c r="O930" s="7" t="str">
        <f t="shared" si="198"/>
        <v/>
      </c>
      <c r="P930" s="17"/>
      <c r="Q930" s="17"/>
      <c r="R930" s="8" t="str">
        <f t="shared" si="193"/>
        <v/>
      </c>
      <c r="S930" s="18">
        <v>0.1</v>
      </c>
      <c r="T930" s="8" t="str">
        <f t="shared" si="194"/>
        <v/>
      </c>
      <c r="U930" s="7" t="str">
        <f t="shared" si="195"/>
        <v/>
      </c>
      <c r="V930" s="19"/>
      <c r="W930" s="16"/>
      <c r="X930" s="16"/>
      <c r="Y930" s="16"/>
      <c r="Z930" s="7" t="str">
        <f t="shared" si="186"/>
        <v/>
      </c>
      <c r="AA930" s="20"/>
      <c r="AB930" s="7" t="str">
        <f>IF(AA930="","",DATEDIF(VLOOKUP(N930,List!CK:CL,2,0),VLOOKUP(AA930,List!CK:CL,2,0),$AB$2))</f>
        <v/>
      </c>
      <c r="AC930" s="16"/>
      <c r="AD930" s="16"/>
      <c r="AE930" s="17"/>
      <c r="AF930" s="9" t="str">
        <f t="shared" si="187"/>
        <v/>
      </c>
      <c r="AG930" s="16"/>
      <c r="AH930" s="9" t="str">
        <f t="shared" si="188"/>
        <v/>
      </c>
      <c r="AI930" s="9" t="str">
        <f t="shared" si="189"/>
        <v/>
      </c>
      <c r="AJ930" s="7" t="str">
        <f>IF(E930="","",VLOOKUP(E930,Cover!AF:AG,2,0))</f>
        <v/>
      </c>
      <c r="AK930" s="32" t="str">
        <f t="shared" si="196"/>
        <v/>
      </c>
      <c r="AL930" s="178" t="str">
        <f t="shared" si="197"/>
        <v/>
      </c>
      <c r="AM930" s="178" t="str">
        <f t="shared" si="191"/>
        <v/>
      </c>
      <c r="AN930" s="178" t="str">
        <f t="shared" si="192"/>
        <v/>
      </c>
    </row>
    <row r="931" spans="1:40">
      <c r="A931" s="1" t="str">
        <f t="shared" si="190"/>
        <v/>
      </c>
      <c r="B931" s="63" t="str">
        <f>IF(E931="","",IF(E931=Trend!$D$5,COUNT($B$3:B930)+1))</f>
        <v/>
      </c>
      <c r="C931" s="63" t="str">
        <f>IF(E931="","",IF(AN931=Deviation!$E$2,COUNT($C$3:C930)+1))</f>
        <v/>
      </c>
      <c r="D931" s="7" t="str">
        <f>IF(E931&lt;&gt;"",SUBTOTAL(3,$E$4:E931),"")</f>
        <v/>
      </c>
      <c r="E931" s="16"/>
      <c r="F931" s="16"/>
      <c r="G931" s="16"/>
      <c r="H931" s="16"/>
      <c r="I931" s="16"/>
      <c r="J931" s="17"/>
      <c r="K931" s="20"/>
      <c r="L931" s="17"/>
      <c r="M931" s="16"/>
      <c r="N931" s="16"/>
      <c r="O931" s="7" t="str">
        <f t="shared" si="198"/>
        <v/>
      </c>
      <c r="P931" s="17"/>
      <c r="Q931" s="17"/>
      <c r="R931" s="8" t="str">
        <f t="shared" si="193"/>
        <v/>
      </c>
      <c r="S931" s="18">
        <v>0.1</v>
      </c>
      <c r="T931" s="8" t="str">
        <f t="shared" si="194"/>
        <v/>
      </c>
      <c r="U931" s="7" t="str">
        <f t="shared" si="195"/>
        <v/>
      </c>
      <c r="V931" s="19"/>
      <c r="W931" s="16"/>
      <c r="X931" s="16"/>
      <c r="Y931" s="16"/>
      <c r="Z931" s="7" t="str">
        <f t="shared" si="186"/>
        <v/>
      </c>
      <c r="AA931" s="20"/>
      <c r="AB931" s="7" t="str">
        <f>IF(AA931="","",DATEDIF(VLOOKUP(N931,List!CK:CL,2,0),VLOOKUP(AA931,List!CK:CL,2,0),$AB$2))</f>
        <v/>
      </c>
      <c r="AC931" s="16"/>
      <c r="AD931" s="16"/>
      <c r="AE931" s="17"/>
      <c r="AF931" s="9" t="str">
        <f t="shared" si="187"/>
        <v/>
      </c>
      <c r="AG931" s="16"/>
      <c r="AH931" s="9" t="str">
        <f t="shared" si="188"/>
        <v/>
      </c>
      <c r="AI931" s="9" t="str">
        <f t="shared" si="189"/>
        <v/>
      </c>
      <c r="AJ931" s="7" t="str">
        <f>IF(E931="","",VLOOKUP(E931,Cover!AF:AG,2,0))</f>
        <v/>
      </c>
      <c r="AK931" s="32" t="str">
        <f t="shared" si="196"/>
        <v/>
      </c>
      <c r="AL931" s="178" t="str">
        <f t="shared" si="197"/>
        <v/>
      </c>
      <c r="AM931" s="178" t="str">
        <f t="shared" si="191"/>
        <v/>
      </c>
      <c r="AN931" s="178" t="str">
        <f t="shared" si="192"/>
        <v/>
      </c>
    </row>
    <row r="932" spans="1:40">
      <c r="A932" s="1" t="str">
        <f t="shared" si="190"/>
        <v/>
      </c>
      <c r="B932" s="63" t="str">
        <f>IF(E932="","",IF(E932=Trend!$D$5,COUNT($B$3:B931)+1))</f>
        <v/>
      </c>
      <c r="C932" s="63" t="str">
        <f>IF(E932="","",IF(AN932=Deviation!$E$2,COUNT($C$3:C931)+1))</f>
        <v/>
      </c>
      <c r="D932" s="7" t="str">
        <f>IF(E932&lt;&gt;"",SUBTOTAL(3,$E$4:E932),"")</f>
        <v/>
      </c>
      <c r="E932" s="16"/>
      <c r="F932" s="16"/>
      <c r="G932" s="16"/>
      <c r="H932" s="16"/>
      <c r="I932" s="16"/>
      <c r="J932" s="17"/>
      <c r="K932" s="20"/>
      <c r="L932" s="17"/>
      <c r="M932" s="16"/>
      <c r="N932" s="16"/>
      <c r="O932" s="7" t="str">
        <f t="shared" si="198"/>
        <v/>
      </c>
      <c r="P932" s="17"/>
      <c r="Q932" s="17"/>
      <c r="R932" s="8" t="str">
        <f t="shared" si="193"/>
        <v/>
      </c>
      <c r="S932" s="18">
        <v>0.1</v>
      </c>
      <c r="T932" s="8" t="str">
        <f t="shared" si="194"/>
        <v/>
      </c>
      <c r="U932" s="7" t="str">
        <f t="shared" si="195"/>
        <v/>
      </c>
      <c r="V932" s="19"/>
      <c r="W932" s="16"/>
      <c r="X932" s="16"/>
      <c r="Y932" s="16"/>
      <c r="Z932" s="7" t="str">
        <f t="shared" si="186"/>
        <v/>
      </c>
      <c r="AA932" s="20"/>
      <c r="AB932" s="7" t="str">
        <f>IF(AA932="","",DATEDIF(VLOOKUP(N932,List!CK:CL,2,0),VLOOKUP(AA932,List!CK:CL,2,0),$AB$2))</f>
        <v/>
      </c>
      <c r="AC932" s="16"/>
      <c r="AD932" s="16"/>
      <c r="AE932" s="17"/>
      <c r="AF932" s="9" t="str">
        <f t="shared" si="187"/>
        <v/>
      </c>
      <c r="AG932" s="16"/>
      <c r="AH932" s="9" t="str">
        <f t="shared" si="188"/>
        <v/>
      </c>
      <c r="AI932" s="9" t="str">
        <f t="shared" si="189"/>
        <v/>
      </c>
      <c r="AJ932" s="7" t="str">
        <f>IF(E932="","",VLOOKUP(E932,Cover!AF:AG,2,0))</f>
        <v/>
      </c>
      <c r="AK932" s="32" t="str">
        <f t="shared" si="196"/>
        <v/>
      </c>
      <c r="AL932" s="178" t="str">
        <f t="shared" si="197"/>
        <v/>
      </c>
      <c r="AM932" s="178" t="str">
        <f t="shared" si="191"/>
        <v/>
      </c>
      <c r="AN932" s="178" t="str">
        <f t="shared" si="192"/>
        <v/>
      </c>
    </row>
    <row r="933" spans="1:40">
      <c r="A933" s="1" t="str">
        <f t="shared" si="190"/>
        <v/>
      </c>
      <c r="B933" s="63" t="str">
        <f>IF(E933="","",IF(E933=Trend!$D$5,COUNT($B$3:B932)+1))</f>
        <v/>
      </c>
      <c r="C933" s="63" t="str">
        <f>IF(E933="","",IF(AN933=Deviation!$E$2,COUNT($C$3:C932)+1))</f>
        <v/>
      </c>
      <c r="D933" s="7" t="str">
        <f>IF(E933&lt;&gt;"",SUBTOTAL(3,$E$4:E933),"")</f>
        <v/>
      </c>
      <c r="E933" s="16"/>
      <c r="F933" s="16"/>
      <c r="G933" s="16"/>
      <c r="H933" s="16"/>
      <c r="I933" s="16"/>
      <c r="J933" s="17"/>
      <c r="K933" s="20"/>
      <c r="L933" s="17"/>
      <c r="M933" s="16"/>
      <c r="N933" s="16"/>
      <c r="O933" s="7" t="str">
        <f t="shared" si="198"/>
        <v/>
      </c>
      <c r="P933" s="17"/>
      <c r="Q933" s="17"/>
      <c r="R933" s="8" t="str">
        <f t="shared" si="193"/>
        <v/>
      </c>
      <c r="S933" s="18">
        <v>0.1</v>
      </c>
      <c r="T933" s="8" t="str">
        <f t="shared" si="194"/>
        <v/>
      </c>
      <c r="U933" s="7" t="str">
        <f t="shared" si="195"/>
        <v/>
      </c>
      <c r="V933" s="19"/>
      <c r="W933" s="16"/>
      <c r="X933" s="16"/>
      <c r="Y933" s="16"/>
      <c r="Z933" s="7" t="str">
        <f t="shared" si="186"/>
        <v/>
      </c>
      <c r="AA933" s="20"/>
      <c r="AB933" s="7" t="str">
        <f>IF(AA933="","",DATEDIF(VLOOKUP(N933,List!CK:CL,2,0),VLOOKUP(AA933,List!CK:CL,2,0),$AB$2))</f>
        <v/>
      </c>
      <c r="AC933" s="16"/>
      <c r="AD933" s="16"/>
      <c r="AE933" s="17"/>
      <c r="AF933" s="9" t="str">
        <f t="shared" si="187"/>
        <v/>
      </c>
      <c r="AG933" s="16"/>
      <c r="AH933" s="9" t="str">
        <f t="shared" si="188"/>
        <v/>
      </c>
      <c r="AI933" s="9" t="str">
        <f t="shared" si="189"/>
        <v/>
      </c>
      <c r="AJ933" s="7" t="str">
        <f>IF(E933="","",VLOOKUP(E933,Cover!AF:AG,2,0))</f>
        <v/>
      </c>
      <c r="AK933" s="32" t="str">
        <f t="shared" si="196"/>
        <v/>
      </c>
      <c r="AL933" s="178" t="str">
        <f t="shared" si="197"/>
        <v/>
      </c>
      <c r="AM933" s="178" t="str">
        <f t="shared" si="191"/>
        <v/>
      </c>
      <c r="AN933" s="178" t="str">
        <f t="shared" si="192"/>
        <v/>
      </c>
    </row>
    <row r="934" spans="1:40">
      <c r="A934" s="1" t="str">
        <f t="shared" si="190"/>
        <v/>
      </c>
      <c r="B934" s="63" t="str">
        <f>IF(E934="","",IF(E934=Trend!$D$5,COUNT($B$3:B933)+1))</f>
        <v/>
      </c>
      <c r="C934" s="63" t="str">
        <f>IF(E934="","",IF(AN934=Deviation!$E$2,COUNT($C$3:C933)+1))</f>
        <v/>
      </c>
      <c r="D934" s="7" t="str">
        <f>IF(E934&lt;&gt;"",SUBTOTAL(3,$E$4:E934),"")</f>
        <v/>
      </c>
      <c r="E934" s="16"/>
      <c r="F934" s="16"/>
      <c r="G934" s="16"/>
      <c r="H934" s="16"/>
      <c r="I934" s="16"/>
      <c r="J934" s="17"/>
      <c r="K934" s="20"/>
      <c r="L934" s="17"/>
      <c r="M934" s="16"/>
      <c r="N934" s="16"/>
      <c r="O934" s="7" t="str">
        <f t="shared" si="198"/>
        <v/>
      </c>
      <c r="P934" s="17"/>
      <c r="Q934" s="17"/>
      <c r="R934" s="8" t="str">
        <f t="shared" si="193"/>
        <v/>
      </c>
      <c r="S934" s="18">
        <v>0.1</v>
      </c>
      <c r="T934" s="8" t="str">
        <f t="shared" si="194"/>
        <v/>
      </c>
      <c r="U934" s="7" t="str">
        <f t="shared" si="195"/>
        <v/>
      </c>
      <c r="V934" s="19"/>
      <c r="W934" s="16"/>
      <c r="X934" s="16"/>
      <c r="Y934" s="16"/>
      <c r="Z934" s="7" t="str">
        <f t="shared" si="186"/>
        <v/>
      </c>
      <c r="AA934" s="20"/>
      <c r="AB934" s="7" t="str">
        <f>IF(AA934="","",DATEDIF(VLOOKUP(N934,List!CK:CL,2,0),VLOOKUP(AA934,List!CK:CL,2,0),$AB$2))</f>
        <v/>
      </c>
      <c r="AC934" s="16"/>
      <c r="AD934" s="16"/>
      <c r="AE934" s="17"/>
      <c r="AF934" s="9" t="str">
        <f t="shared" si="187"/>
        <v/>
      </c>
      <c r="AG934" s="16"/>
      <c r="AH934" s="9" t="str">
        <f t="shared" si="188"/>
        <v/>
      </c>
      <c r="AI934" s="9" t="str">
        <f t="shared" si="189"/>
        <v/>
      </c>
      <c r="AJ934" s="7" t="str">
        <f>IF(E934="","",VLOOKUP(E934,Cover!AF:AG,2,0))</f>
        <v/>
      </c>
      <c r="AK934" s="32" t="str">
        <f t="shared" si="196"/>
        <v/>
      </c>
      <c r="AL934" s="178" t="str">
        <f t="shared" si="197"/>
        <v/>
      </c>
      <c r="AM934" s="178" t="str">
        <f t="shared" si="191"/>
        <v/>
      </c>
      <c r="AN934" s="178" t="str">
        <f t="shared" si="192"/>
        <v/>
      </c>
    </row>
    <row r="935" spans="1:40">
      <c r="A935" s="1" t="str">
        <f t="shared" si="190"/>
        <v/>
      </c>
      <c r="B935" s="63" t="str">
        <f>IF(E935="","",IF(E935=Trend!$D$5,COUNT($B$3:B934)+1))</f>
        <v/>
      </c>
      <c r="C935" s="63" t="str">
        <f>IF(E935="","",IF(AN935=Deviation!$E$2,COUNT($C$3:C934)+1))</f>
        <v/>
      </c>
      <c r="D935" s="7" t="str">
        <f>IF(E935&lt;&gt;"",SUBTOTAL(3,$E$4:E935),"")</f>
        <v/>
      </c>
      <c r="E935" s="16"/>
      <c r="F935" s="16"/>
      <c r="G935" s="16"/>
      <c r="H935" s="16"/>
      <c r="I935" s="16"/>
      <c r="J935" s="17"/>
      <c r="K935" s="20"/>
      <c r="L935" s="17"/>
      <c r="M935" s="16"/>
      <c r="N935" s="16"/>
      <c r="O935" s="7" t="str">
        <f t="shared" si="198"/>
        <v/>
      </c>
      <c r="P935" s="17"/>
      <c r="Q935" s="17"/>
      <c r="R935" s="8" t="str">
        <f t="shared" si="193"/>
        <v/>
      </c>
      <c r="S935" s="18">
        <v>0.1</v>
      </c>
      <c r="T935" s="8" t="str">
        <f t="shared" si="194"/>
        <v/>
      </c>
      <c r="U935" s="7" t="str">
        <f t="shared" si="195"/>
        <v/>
      </c>
      <c r="V935" s="19"/>
      <c r="W935" s="16"/>
      <c r="X935" s="16"/>
      <c r="Y935" s="16"/>
      <c r="Z935" s="7" t="str">
        <f t="shared" si="186"/>
        <v/>
      </c>
      <c r="AA935" s="20"/>
      <c r="AB935" s="7" t="str">
        <f>IF(AA935="","",DATEDIF(VLOOKUP(N935,List!CK:CL,2,0),VLOOKUP(AA935,List!CK:CL,2,0),$AB$2))</f>
        <v/>
      </c>
      <c r="AC935" s="16"/>
      <c r="AD935" s="16"/>
      <c r="AE935" s="17"/>
      <c r="AF935" s="9" t="str">
        <f t="shared" si="187"/>
        <v/>
      </c>
      <c r="AG935" s="16"/>
      <c r="AH935" s="9" t="str">
        <f t="shared" si="188"/>
        <v/>
      </c>
      <c r="AI935" s="9" t="str">
        <f t="shared" si="189"/>
        <v/>
      </c>
      <c r="AJ935" s="7" t="str">
        <f>IF(E935="","",VLOOKUP(E935,Cover!AF:AG,2,0))</f>
        <v/>
      </c>
      <c r="AK935" s="32" t="str">
        <f t="shared" si="196"/>
        <v/>
      </c>
      <c r="AL935" s="178" t="str">
        <f t="shared" si="197"/>
        <v/>
      </c>
      <c r="AM935" s="178" t="str">
        <f t="shared" si="191"/>
        <v/>
      </c>
      <c r="AN935" s="178" t="str">
        <f t="shared" si="192"/>
        <v/>
      </c>
    </row>
    <row r="936" spans="1:40">
      <c r="A936" s="1" t="str">
        <f t="shared" si="190"/>
        <v/>
      </c>
      <c r="B936" s="63" t="str">
        <f>IF(E936="","",IF(E936=Trend!$D$5,COUNT($B$3:B935)+1))</f>
        <v/>
      </c>
      <c r="C936" s="63" t="str">
        <f>IF(E936="","",IF(AN936=Deviation!$E$2,COUNT($C$3:C935)+1))</f>
        <v/>
      </c>
      <c r="D936" s="7" t="str">
        <f>IF(E936&lt;&gt;"",SUBTOTAL(3,$E$4:E936),"")</f>
        <v/>
      </c>
      <c r="E936" s="16"/>
      <c r="F936" s="16"/>
      <c r="G936" s="16"/>
      <c r="H936" s="16"/>
      <c r="I936" s="16"/>
      <c r="J936" s="17"/>
      <c r="K936" s="20"/>
      <c r="L936" s="17"/>
      <c r="M936" s="16"/>
      <c r="N936" s="16"/>
      <c r="O936" s="7" t="str">
        <f t="shared" si="198"/>
        <v/>
      </c>
      <c r="P936" s="17"/>
      <c r="Q936" s="17"/>
      <c r="R936" s="8" t="str">
        <f t="shared" si="193"/>
        <v/>
      </c>
      <c r="S936" s="18">
        <v>0.1</v>
      </c>
      <c r="T936" s="8" t="str">
        <f t="shared" si="194"/>
        <v/>
      </c>
      <c r="U936" s="7" t="str">
        <f t="shared" si="195"/>
        <v/>
      </c>
      <c r="V936" s="19"/>
      <c r="W936" s="16"/>
      <c r="X936" s="16"/>
      <c r="Y936" s="16"/>
      <c r="Z936" s="7" t="str">
        <f t="shared" si="186"/>
        <v/>
      </c>
      <c r="AA936" s="20"/>
      <c r="AB936" s="7" t="str">
        <f>IF(AA936="","",DATEDIF(VLOOKUP(N936,List!CK:CL,2,0),VLOOKUP(AA936,List!CK:CL,2,0),$AB$2))</f>
        <v/>
      </c>
      <c r="AC936" s="16"/>
      <c r="AD936" s="16"/>
      <c r="AE936" s="17"/>
      <c r="AF936" s="9" t="str">
        <f t="shared" si="187"/>
        <v/>
      </c>
      <c r="AG936" s="16"/>
      <c r="AH936" s="9" t="str">
        <f t="shared" si="188"/>
        <v/>
      </c>
      <c r="AI936" s="9" t="str">
        <f t="shared" si="189"/>
        <v/>
      </c>
      <c r="AJ936" s="7" t="str">
        <f>IF(E936="","",VLOOKUP(E936,Cover!AF:AG,2,0))</f>
        <v/>
      </c>
      <c r="AK936" s="32" t="str">
        <f t="shared" si="196"/>
        <v/>
      </c>
      <c r="AL936" s="178" t="str">
        <f t="shared" si="197"/>
        <v/>
      </c>
      <c r="AM936" s="178" t="str">
        <f t="shared" si="191"/>
        <v/>
      </c>
      <c r="AN936" s="178" t="str">
        <f t="shared" si="192"/>
        <v/>
      </c>
    </row>
    <row r="937" spans="1:40">
      <c r="A937" s="1" t="str">
        <f t="shared" si="190"/>
        <v/>
      </c>
      <c r="B937" s="63" t="str">
        <f>IF(E937="","",IF(E937=Trend!$D$5,COUNT($B$3:B936)+1))</f>
        <v/>
      </c>
      <c r="C937" s="63" t="str">
        <f>IF(E937="","",IF(AN937=Deviation!$E$2,COUNT($C$3:C936)+1))</f>
        <v/>
      </c>
      <c r="D937" s="7" t="str">
        <f>IF(E937&lt;&gt;"",SUBTOTAL(3,$E$4:E937),"")</f>
        <v/>
      </c>
      <c r="E937" s="16"/>
      <c r="F937" s="16"/>
      <c r="G937" s="16"/>
      <c r="H937" s="16"/>
      <c r="I937" s="16"/>
      <c r="J937" s="17"/>
      <c r="K937" s="20"/>
      <c r="L937" s="17"/>
      <c r="M937" s="16"/>
      <c r="N937" s="16"/>
      <c r="O937" s="7" t="str">
        <f t="shared" si="198"/>
        <v/>
      </c>
      <c r="P937" s="17"/>
      <c r="Q937" s="17"/>
      <c r="R937" s="8" t="str">
        <f t="shared" si="193"/>
        <v/>
      </c>
      <c r="S937" s="18">
        <v>0.1</v>
      </c>
      <c r="T937" s="8" t="str">
        <f t="shared" si="194"/>
        <v/>
      </c>
      <c r="U937" s="7" t="str">
        <f t="shared" si="195"/>
        <v/>
      </c>
      <c r="V937" s="19"/>
      <c r="W937" s="16"/>
      <c r="X937" s="16"/>
      <c r="Y937" s="16"/>
      <c r="Z937" s="7" t="str">
        <f t="shared" si="186"/>
        <v/>
      </c>
      <c r="AA937" s="20"/>
      <c r="AB937" s="7" t="str">
        <f>IF(AA937="","",DATEDIF(VLOOKUP(N937,List!CK:CL,2,0),VLOOKUP(AA937,List!CK:CL,2,0),$AB$2))</f>
        <v/>
      </c>
      <c r="AC937" s="16"/>
      <c r="AD937" s="16"/>
      <c r="AE937" s="17"/>
      <c r="AF937" s="9" t="str">
        <f t="shared" si="187"/>
        <v/>
      </c>
      <c r="AG937" s="16"/>
      <c r="AH937" s="9" t="str">
        <f t="shared" si="188"/>
        <v/>
      </c>
      <c r="AI937" s="9" t="str">
        <f t="shared" si="189"/>
        <v/>
      </c>
      <c r="AJ937" s="7" t="str">
        <f>IF(E937="","",VLOOKUP(E937,Cover!AF:AG,2,0))</f>
        <v/>
      </c>
      <c r="AK937" s="32" t="str">
        <f t="shared" si="196"/>
        <v/>
      </c>
      <c r="AL937" s="178" t="str">
        <f t="shared" si="197"/>
        <v/>
      </c>
      <c r="AM937" s="178" t="str">
        <f t="shared" si="191"/>
        <v/>
      </c>
      <c r="AN937" s="178" t="str">
        <f t="shared" si="192"/>
        <v/>
      </c>
    </row>
    <row r="938" spans="1:40">
      <c r="A938" s="1" t="str">
        <f t="shared" si="190"/>
        <v/>
      </c>
      <c r="B938" s="63" t="str">
        <f>IF(E938="","",IF(E938=Trend!$D$5,COUNT($B$3:B937)+1))</f>
        <v/>
      </c>
      <c r="C938" s="63" t="str">
        <f>IF(E938="","",IF(AN938=Deviation!$E$2,COUNT($C$3:C937)+1))</f>
        <v/>
      </c>
      <c r="D938" s="7" t="str">
        <f>IF(E938&lt;&gt;"",SUBTOTAL(3,$E$4:E938),"")</f>
        <v/>
      </c>
      <c r="E938" s="16"/>
      <c r="F938" s="16"/>
      <c r="G938" s="16"/>
      <c r="H938" s="16"/>
      <c r="I938" s="16"/>
      <c r="J938" s="17"/>
      <c r="K938" s="20"/>
      <c r="L938" s="17"/>
      <c r="M938" s="16"/>
      <c r="N938" s="16"/>
      <c r="O938" s="7" t="str">
        <f t="shared" si="198"/>
        <v/>
      </c>
      <c r="P938" s="17"/>
      <c r="Q938" s="17"/>
      <c r="R938" s="8" t="str">
        <f t="shared" si="193"/>
        <v/>
      </c>
      <c r="S938" s="18">
        <v>0.1</v>
      </c>
      <c r="T938" s="8" t="str">
        <f t="shared" si="194"/>
        <v/>
      </c>
      <c r="U938" s="7" t="str">
        <f t="shared" si="195"/>
        <v/>
      </c>
      <c r="V938" s="19"/>
      <c r="W938" s="16"/>
      <c r="X938" s="16"/>
      <c r="Y938" s="16"/>
      <c r="Z938" s="7" t="str">
        <f t="shared" si="186"/>
        <v/>
      </c>
      <c r="AA938" s="20"/>
      <c r="AB938" s="7" t="str">
        <f>IF(AA938="","",DATEDIF(VLOOKUP(N938,List!CK:CL,2,0),VLOOKUP(AA938,List!CK:CL,2,0),$AB$2))</f>
        <v/>
      </c>
      <c r="AC938" s="16"/>
      <c r="AD938" s="16"/>
      <c r="AE938" s="17"/>
      <c r="AF938" s="9" t="str">
        <f t="shared" si="187"/>
        <v/>
      </c>
      <c r="AG938" s="16"/>
      <c r="AH938" s="9" t="str">
        <f t="shared" si="188"/>
        <v/>
      </c>
      <c r="AI938" s="9" t="str">
        <f t="shared" si="189"/>
        <v/>
      </c>
      <c r="AJ938" s="7" t="str">
        <f>IF(E938="","",VLOOKUP(E938,Cover!AF:AG,2,0))</f>
        <v/>
      </c>
      <c r="AK938" s="32" t="str">
        <f t="shared" si="196"/>
        <v/>
      </c>
      <c r="AL938" s="178" t="str">
        <f t="shared" si="197"/>
        <v/>
      </c>
      <c r="AM938" s="178" t="str">
        <f t="shared" si="191"/>
        <v/>
      </c>
      <c r="AN938" s="178" t="str">
        <f t="shared" si="192"/>
        <v/>
      </c>
    </row>
    <row r="939" spans="1:40">
      <c r="A939" s="1" t="str">
        <f t="shared" si="190"/>
        <v/>
      </c>
      <c r="B939" s="63" t="str">
        <f>IF(E939="","",IF(E939=Trend!$D$5,COUNT($B$3:B938)+1))</f>
        <v/>
      </c>
      <c r="C939" s="63" t="str">
        <f>IF(E939="","",IF(AN939=Deviation!$E$2,COUNT($C$3:C938)+1))</f>
        <v/>
      </c>
      <c r="D939" s="7" t="str">
        <f>IF(E939&lt;&gt;"",SUBTOTAL(3,$E$4:E939),"")</f>
        <v/>
      </c>
      <c r="E939" s="16"/>
      <c r="F939" s="16"/>
      <c r="G939" s="16"/>
      <c r="H939" s="16"/>
      <c r="I939" s="16"/>
      <c r="J939" s="17"/>
      <c r="K939" s="20"/>
      <c r="L939" s="17"/>
      <c r="M939" s="16"/>
      <c r="N939" s="16"/>
      <c r="O939" s="7" t="str">
        <f t="shared" si="198"/>
        <v/>
      </c>
      <c r="P939" s="17"/>
      <c r="Q939" s="17"/>
      <c r="R939" s="8" t="str">
        <f t="shared" si="193"/>
        <v/>
      </c>
      <c r="S939" s="18">
        <v>0.1</v>
      </c>
      <c r="T939" s="8" t="str">
        <f t="shared" si="194"/>
        <v/>
      </c>
      <c r="U939" s="7" t="str">
        <f t="shared" si="195"/>
        <v/>
      </c>
      <c r="V939" s="19"/>
      <c r="W939" s="16"/>
      <c r="X939" s="16"/>
      <c r="Y939" s="16"/>
      <c r="Z939" s="7" t="str">
        <f t="shared" si="186"/>
        <v/>
      </c>
      <c r="AA939" s="20"/>
      <c r="AB939" s="7" t="str">
        <f>IF(AA939="","",DATEDIF(VLOOKUP(N939,List!CK:CL,2,0),VLOOKUP(AA939,List!CK:CL,2,0),$AB$2))</f>
        <v/>
      </c>
      <c r="AC939" s="16"/>
      <c r="AD939" s="16"/>
      <c r="AE939" s="17"/>
      <c r="AF939" s="9" t="str">
        <f t="shared" si="187"/>
        <v/>
      </c>
      <c r="AG939" s="16"/>
      <c r="AH939" s="9" t="str">
        <f t="shared" si="188"/>
        <v/>
      </c>
      <c r="AI939" s="9" t="str">
        <f t="shared" si="189"/>
        <v/>
      </c>
      <c r="AJ939" s="7" t="str">
        <f>IF(E939="","",VLOOKUP(E939,Cover!AF:AG,2,0))</f>
        <v/>
      </c>
      <c r="AK939" s="32" t="str">
        <f t="shared" si="196"/>
        <v/>
      </c>
      <c r="AL939" s="178" t="str">
        <f t="shared" si="197"/>
        <v/>
      </c>
      <c r="AM939" s="178" t="str">
        <f t="shared" si="191"/>
        <v/>
      </c>
      <c r="AN939" s="178" t="str">
        <f t="shared" si="192"/>
        <v/>
      </c>
    </row>
    <row r="940" spans="1:40">
      <c r="A940" s="1" t="str">
        <f t="shared" si="190"/>
        <v/>
      </c>
      <c r="B940" s="63" t="str">
        <f>IF(E940="","",IF(E940=Trend!$D$5,COUNT($B$3:B939)+1))</f>
        <v/>
      </c>
      <c r="C940" s="63" t="str">
        <f>IF(E940="","",IF(AN940=Deviation!$E$2,COUNT($C$3:C939)+1))</f>
        <v/>
      </c>
      <c r="D940" s="7" t="str">
        <f>IF(E940&lt;&gt;"",SUBTOTAL(3,$E$4:E940),"")</f>
        <v/>
      </c>
      <c r="E940" s="16"/>
      <c r="F940" s="16"/>
      <c r="G940" s="16"/>
      <c r="H940" s="16"/>
      <c r="I940" s="16"/>
      <c r="J940" s="17"/>
      <c r="K940" s="20"/>
      <c r="L940" s="17"/>
      <c r="M940" s="16"/>
      <c r="N940" s="16"/>
      <c r="O940" s="7" t="str">
        <f t="shared" si="198"/>
        <v/>
      </c>
      <c r="P940" s="17"/>
      <c r="Q940" s="17"/>
      <c r="R940" s="8" t="str">
        <f t="shared" si="193"/>
        <v/>
      </c>
      <c r="S940" s="18">
        <v>0.1</v>
      </c>
      <c r="T940" s="8" t="str">
        <f t="shared" si="194"/>
        <v/>
      </c>
      <c r="U940" s="7" t="str">
        <f t="shared" si="195"/>
        <v/>
      </c>
      <c r="V940" s="19"/>
      <c r="W940" s="16"/>
      <c r="X940" s="16"/>
      <c r="Y940" s="16"/>
      <c r="Z940" s="7" t="str">
        <f t="shared" si="186"/>
        <v/>
      </c>
      <c r="AA940" s="20"/>
      <c r="AB940" s="7" t="str">
        <f>IF(AA940="","",DATEDIF(VLOOKUP(N940,List!CK:CL,2,0),VLOOKUP(AA940,List!CK:CL,2,0),$AB$2))</f>
        <v/>
      </c>
      <c r="AC940" s="16"/>
      <c r="AD940" s="16"/>
      <c r="AE940" s="17"/>
      <c r="AF940" s="9" t="str">
        <f t="shared" si="187"/>
        <v/>
      </c>
      <c r="AG940" s="16"/>
      <c r="AH940" s="9" t="str">
        <f t="shared" si="188"/>
        <v/>
      </c>
      <c r="AI940" s="9" t="str">
        <f t="shared" si="189"/>
        <v/>
      </c>
      <c r="AJ940" s="7" t="str">
        <f>IF(E940="","",VLOOKUP(E940,Cover!AF:AG,2,0))</f>
        <v/>
      </c>
      <c r="AK940" s="32" t="str">
        <f t="shared" si="196"/>
        <v/>
      </c>
      <c r="AL940" s="178" t="str">
        <f t="shared" si="197"/>
        <v/>
      </c>
      <c r="AM940" s="178" t="str">
        <f t="shared" si="191"/>
        <v/>
      </c>
      <c r="AN940" s="178" t="str">
        <f t="shared" si="192"/>
        <v/>
      </c>
    </row>
    <row r="941" spans="1:40">
      <c r="A941" s="1" t="str">
        <f t="shared" si="190"/>
        <v/>
      </c>
      <c r="B941" s="63" t="str">
        <f>IF(E941="","",IF(E941=Trend!$D$5,COUNT($B$3:B940)+1))</f>
        <v/>
      </c>
      <c r="C941" s="63" t="str">
        <f>IF(E941="","",IF(AN941=Deviation!$E$2,COUNT($C$3:C940)+1))</f>
        <v/>
      </c>
      <c r="D941" s="7" t="str">
        <f>IF(E941&lt;&gt;"",SUBTOTAL(3,$E$4:E941),"")</f>
        <v/>
      </c>
      <c r="E941" s="16"/>
      <c r="F941" s="16"/>
      <c r="G941" s="16"/>
      <c r="H941" s="16"/>
      <c r="I941" s="16"/>
      <c r="J941" s="17"/>
      <c r="K941" s="20"/>
      <c r="L941" s="17"/>
      <c r="M941" s="16"/>
      <c r="N941" s="16"/>
      <c r="O941" s="7" t="str">
        <f t="shared" si="198"/>
        <v/>
      </c>
      <c r="P941" s="17"/>
      <c r="Q941" s="17"/>
      <c r="R941" s="8" t="str">
        <f t="shared" si="193"/>
        <v/>
      </c>
      <c r="S941" s="18">
        <v>0.1</v>
      </c>
      <c r="T941" s="8" t="str">
        <f t="shared" si="194"/>
        <v/>
      </c>
      <c r="U941" s="7" t="str">
        <f t="shared" si="195"/>
        <v/>
      </c>
      <c r="V941" s="19"/>
      <c r="W941" s="16"/>
      <c r="X941" s="16"/>
      <c r="Y941" s="16"/>
      <c r="Z941" s="7" t="str">
        <f t="shared" si="186"/>
        <v/>
      </c>
      <c r="AA941" s="20"/>
      <c r="AB941" s="7" t="str">
        <f>IF(AA941="","",DATEDIF(VLOOKUP(N941,List!CK:CL,2,0),VLOOKUP(AA941,List!CK:CL,2,0),$AB$2))</f>
        <v/>
      </c>
      <c r="AC941" s="16"/>
      <c r="AD941" s="16"/>
      <c r="AE941" s="17"/>
      <c r="AF941" s="9" t="str">
        <f t="shared" si="187"/>
        <v/>
      </c>
      <c r="AG941" s="16"/>
      <c r="AH941" s="9" t="str">
        <f t="shared" si="188"/>
        <v/>
      </c>
      <c r="AI941" s="9" t="str">
        <f t="shared" si="189"/>
        <v/>
      </c>
      <c r="AJ941" s="7" t="str">
        <f>IF(E941="","",VLOOKUP(E941,Cover!AF:AG,2,0))</f>
        <v/>
      </c>
      <c r="AK941" s="32" t="str">
        <f t="shared" si="196"/>
        <v/>
      </c>
      <c r="AL941" s="178" t="str">
        <f t="shared" si="197"/>
        <v/>
      </c>
      <c r="AM941" s="178" t="str">
        <f t="shared" si="191"/>
        <v/>
      </c>
      <c r="AN941" s="178" t="str">
        <f t="shared" si="192"/>
        <v/>
      </c>
    </row>
    <row r="942" spans="1:40">
      <c r="A942" s="1" t="str">
        <f t="shared" si="190"/>
        <v/>
      </c>
      <c r="B942" s="63" t="str">
        <f>IF(E942="","",IF(E942=Trend!$D$5,COUNT($B$3:B941)+1))</f>
        <v/>
      </c>
      <c r="C942" s="63" t="str">
        <f>IF(E942="","",IF(AN942=Deviation!$E$2,COUNT($C$3:C941)+1))</f>
        <v/>
      </c>
      <c r="D942" s="7" t="str">
        <f>IF(E942&lt;&gt;"",SUBTOTAL(3,$E$4:E942),"")</f>
        <v/>
      </c>
      <c r="E942" s="16"/>
      <c r="F942" s="16"/>
      <c r="G942" s="16"/>
      <c r="H942" s="16"/>
      <c r="I942" s="16"/>
      <c r="J942" s="17"/>
      <c r="K942" s="20"/>
      <c r="L942" s="17"/>
      <c r="M942" s="16"/>
      <c r="N942" s="16"/>
      <c r="O942" s="7" t="str">
        <f t="shared" si="198"/>
        <v/>
      </c>
      <c r="P942" s="17"/>
      <c r="Q942" s="17"/>
      <c r="R942" s="8" t="str">
        <f t="shared" si="193"/>
        <v/>
      </c>
      <c r="S942" s="18">
        <v>0.1</v>
      </c>
      <c r="T942" s="8" t="str">
        <f t="shared" si="194"/>
        <v/>
      </c>
      <c r="U942" s="7" t="str">
        <f t="shared" si="195"/>
        <v/>
      </c>
      <c r="V942" s="19"/>
      <c r="W942" s="16"/>
      <c r="X942" s="16"/>
      <c r="Y942" s="16"/>
      <c r="Z942" s="7" t="str">
        <f t="shared" si="186"/>
        <v/>
      </c>
      <c r="AA942" s="20"/>
      <c r="AB942" s="7" t="str">
        <f>IF(AA942="","",DATEDIF(VLOOKUP(N942,List!CK:CL,2,0),VLOOKUP(AA942,List!CK:CL,2,0),$AB$2))</f>
        <v/>
      </c>
      <c r="AC942" s="16"/>
      <c r="AD942" s="16"/>
      <c r="AE942" s="17"/>
      <c r="AF942" s="9" t="str">
        <f t="shared" si="187"/>
        <v/>
      </c>
      <c r="AG942" s="16"/>
      <c r="AH942" s="9" t="str">
        <f t="shared" si="188"/>
        <v/>
      </c>
      <c r="AI942" s="9" t="str">
        <f t="shared" si="189"/>
        <v/>
      </c>
      <c r="AJ942" s="7" t="str">
        <f>IF(E942="","",VLOOKUP(E942,Cover!AF:AG,2,0))</f>
        <v/>
      </c>
      <c r="AK942" s="32" t="str">
        <f t="shared" si="196"/>
        <v/>
      </c>
      <c r="AL942" s="178" t="str">
        <f t="shared" si="197"/>
        <v/>
      </c>
      <c r="AM942" s="178" t="str">
        <f t="shared" si="191"/>
        <v/>
      </c>
      <c r="AN942" s="178" t="str">
        <f t="shared" si="192"/>
        <v/>
      </c>
    </row>
    <row r="943" spans="1:40">
      <c r="A943" s="1" t="str">
        <f t="shared" si="190"/>
        <v/>
      </c>
      <c r="B943" s="63" t="str">
        <f>IF(E943="","",IF(E943=Trend!$D$5,COUNT($B$3:B942)+1))</f>
        <v/>
      </c>
      <c r="C943" s="63" t="str">
        <f>IF(E943="","",IF(AN943=Deviation!$E$2,COUNT($C$3:C942)+1))</f>
        <v/>
      </c>
      <c r="D943" s="7" t="str">
        <f>IF(E943&lt;&gt;"",SUBTOTAL(3,$E$4:E943),"")</f>
        <v/>
      </c>
      <c r="E943" s="16"/>
      <c r="F943" s="16"/>
      <c r="G943" s="16"/>
      <c r="H943" s="16"/>
      <c r="I943" s="16"/>
      <c r="J943" s="17"/>
      <c r="K943" s="20"/>
      <c r="L943" s="17"/>
      <c r="M943" s="16"/>
      <c r="N943" s="16"/>
      <c r="O943" s="7" t="str">
        <f t="shared" si="198"/>
        <v/>
      </c>
      <c r="P943" s="17"/>
      <c r="Q943" s="17"/>
      <c r="R943" s="8" t="str">
        <f t="shared" si="193"/>
        <v/>
      </c>
      <c r="S943" s="18">
        <v>0.1</v>
      </c>
      <c r="T943" s="8" t="str">
        <f t="shared" si="194"/>
        <v/>
      </c>
      <c r="U943" s="7" t="str">
        <f t="shared" si="195"/>
        <v/>
      </c>
      <c r="V943" s="19"/>
      <c r="W943" s="16"/>
      <c r="X943" s="16"/>
      <c r="Y943" s="16"/>
      <c r="Z943" s="7" t="str">
        <f t="shared" si="186"/>
        <v/>
      </c>
      <c r="AA943" s="20"/>
      <c r="AB943" s="7" t="str">
        <f>IF(AA943="","",DATEDIF(VLOOKUP(N943,List!CK:CL,2,0),VLOOKUP(AA943,List!CK:CL,2,0),$AB$2))</f>
        <v/>
      </c>
      <c r="AC943" s="16"/>
      <c r="AD943" s="16"/>
      <c r="AE943" s="17"/>
      <c r="AF943" s="9" t="str">
        <f t="shared" si="187"/>
        <v/>
      </c>
      <c r="AG943" s="16"/>
      <c r="AH943" s="9" t="str">
        <f t="shared" si="188"/>
        <v/>
      </c>
      <c r="AI943" s="9" t="str">
        <f t="shared" si="189"/>
        <v/>
      </c>
      <c r="AJ943" s="7" t="str">
        <f>IF(E943="","",VLOOKUP(E943,Cover!AF:AG,2,0))</f>
        <v/>
      </c>
      <c r="AK943" s="32" t="str">
        <f t="shared" si="196"/>
        <v/>
      </c>
      <c r="AL943" s="178" t="str">
        <f t="shared" si="197"/>
        <v/>
      </c>
      <c r="AM943" s="178" t="str">
        <f t="shared" si="191"/>
        <v/>
      </c>
      <c r="AN943" s="178" t="str">
        <f t="shared" si="192"/>
        <v/>
      </c>
    </row>
    <row r="944" spans="1:40">
      <c r="A944" s="1" t="str">
        <f t="shared" si="190"/>
        <v/>
      </c>
      <c r="B944" s="63" t="str">
        <f>IF(E944="","",IF(E944=Trend!$D$5,COUNT($B$3:B943)+1))</f>
        <v/>
      </c>
      <c r="C944" s="63" t="str">
        <f>IF(E944="","",IF(AN944=Deviation!$E$2,COUNT($C$3:C943)+1))</f>
        <v/>
      </c>
      <c r="D944" s="7" t="str">
        <f>IF(E944&lt;&gt;"",SUBTOTAL(3,$E$4:E944),"")</f>
        <v/>
      </c>
      <c r="E944" s="16"/>
      <c r="F944" s="16"/>
      <c r="G944" s="16"/>
      <c r="H944" s="16"/>
      <c r="I944" s="16"/>
      <c r="J944" s="17"/>
      <c r="K944" s="20"/>
      <c r="L944" s="17"/>
      <c r="M944" s="16"/>
      <c r="N944" s="16"/>
      <c r="O944" s="7" t="str">
        <f t="shared" si="198"/>
        <v/>
      </c>
      <c r="P944" s="17"/>
      <c r="Q944" s="17"/>
      <c r="R944" s="8" t="str">
        <f t="shared" si="193"/>
        <v/>
      </c>
      <c r="S944" s="18">
        <v>0.1</v>
      </c>
      <c r="T944" s="8" t="str">
        <f t="shared" si="194"/>
        <v/>
      </c>
      <c r="U944" s="7" t="str">
        <f t="shared" si="195"/>
        <v/>
      </c>
      <c r="V944" s="19"/>
      <c r="W944" s="16"/>
      <c r="X944" s="16"/>
      <c r="Y944" s="16"/>
      <c r="Z944" s="7" t="str">
        <f t="shared" si="186"/>
        <v/>
      </c>
      <c r="AA944" s="20"/>
      <c r="AB944" s="7" t="str">
        <f>IF(AA944="","",DATEDIF(VLOOKUP(N944,List!CK:CL,2,0),VLOOKUP(AA944,List!CK:CL,2,0),$AB$2))</f>
        <v/>
      </c>
      <c r="AC944" s="16"/>
      <c r="AD944" s="16"/>
      <c r="AE944" s="17"/>
      <c r="AF944" s="9" t="str">
        <f t="shared" si="187"/>
        <v/>
      </c>
      <c r="AG944" s="16"/>
      <c r="AH944" s="9" t="str">
        <f t="shared" si="188"/>
        <v/>
      </c>
      <c r="AI944" s="9" t="str">
        <f t="shared" si="189"/>
        <v/>
      </c>
      <c r="AJ944" s="7" t="str">
        <f>IF(E944="","",VLOOKUP(E944,Cover!AF:AG,2,0))</f>
        <v/>
      </c>
      <c r="AK944" s="32" t="str">
        <f t="shared" si="196"/>
        <v/>
      </c>
      <c r="AL944" s="178" t="str">
        <f t="shared" si="197"/>
        <v/>
      </c>
      <c r="AM944" s="178" t="str">
        <f t="shared" si="191"/>
        <v/>
      </c>
      <c r="AN944" s="178" t="str">
        <f t="shared" si="192"/>
        <v/>
      </c>
    </row>
    <row r="945" spans="1:40">
      <c r="A945" s="1" t="str">
        <f t="shared" si="190"/>
        <v/>
      </c>
      <c r="B945" s="63" t="str">
        <f>IF(E945="","",IF(E945=Trend!$D$5,COUNT($B$3:B944)+1))</f>
        <v/>
      </c>
      <c r="C945" s="63" t="str">
        <f>IF(E945="","",IF(AN945=Deviation!$E$2,COUNT($C$3:C944)+1))</f>
        <v/>
      </c>
      <c r="D945" s="7" t="str">
        <f>IF(E945&lt;&gt;"",SUBTOTAL(3,$E$4:E945),"")</f>
        <v/>
      </c>
      <c r="E945" s="16"/>
      <c r="F945" s="16"/>
      <c r="G945" s="16"/>
      <c r="H945" s="16"/>
      <c r="I945" s="16"/>
      <c r="J945" s="17"/>
      <c r="K945" s="20"/>
      <c r="L945" s="17"/>
      <c r="M945" s="16"/>
      <c r="N945" s="16"/>
      <c r="O945" s="7" t="str">
        <f t="shared" si="198"/>
        <v/>
      </c>
      <c r="P945" s="17"/>
      <c r="Q945" s="17"/>
      <c r="R945" s="8" t="str">
        <f t="shared" si="193"/>
        <v/>
      </c>
      <c r="S945" s="18">
        <v>0.1</v>
      </c>
      <c r="T945" s="8" t="str">
        <f t="shared" si="194"/>
        <v/>
      </c>
      <c r="U945" s="7" t="str">
        <f t="shared" si="195"/>
        <v/>
      </c>
      <c r="V945" s="19"/>
      <c r="W945" s="16"/>
      <c r="X945" s="16"/>
      <c r="Y945" s="16"/>
      <c r="Z945" s="7" t="str">
        <f t="shared" si="186"/>
        <v/>
      </c>
      <c r="AA945" s="20"/>
      <c r="AB945" s="7" t="str">
        <f>IF(AA945="","",DATEDIF(VLOOKUP(N945,List!CK:CL,2,0),VLOOKUP(AA945,List!CK:CL,2,0),$AB$2))</f>
        <v/>
      </c>
      <c r="AC945" s="16"/>
      <c r="AD945" s="16"/>
      <c r="AE945" s="17"/>
      <c r="AF945" s="9" t="str">
        <f t="shared" si="187"/>
        <v/>
      </c>
      <c r="AG945" s="16"/>
      <c r="AH945" s="9" t="str">
        <f t="shared" si="188"/>
        <v/>
      </c>
      <c r="AI945" s="9" t="str">
        <f t="shared" si="189"/>
        <v/>
      </c>
      <c r="AJ945" s="7" t="str">
        <f>IF(E945="","",VLOOKUP(E945,Cover!AF:AG,2,0))</f>
        <v/>
      </c>
      <c r="AK945" s="32" t="str">
        <f t="shared" si="196"/>
        <v/>
      </c>
      <c r="AL945" s="178" t="str">
        <f t="shared" si="197"/>
        <v/>
      </c>
      <c r="AM945" s="178" t="str">
        <f t="shared" si="191"/>
        <v/>
      </c>
      <c r="AN945" s="178" t="str">
        <f t="shared" si="192"/>
        <v/>
      </c>
    </row>
    <row r="946" spans="1:40">
      <c r="A946" s="1" t="str">
        <f t="shared" si="190"/>
        <v/>
      </c>
      <c r="B946" s="63" t="str">
        <f>IF(E946="","",IF(E946=Trend!$D$5,COUNT($B$3:B945)+1))</f>
        <v/>
      </c>
      <c r="C946" s="63" t="str">
        <f>IF(E946="","",IF(AN946=Deviation!$E$2,COUNT($C$3:C945)+1))</f>
        <v/>
      </c>
      <c r="D946" s="7" t="str">
        <f>IF(E946&lt;&gt;"",SUBTOTAL(3,$E$4:E946),"")</f>
        <v/>
      </c>
      <c r="E946" s="16"/>
      <c r="F946" s="16"/>
      <c r="G946" s="16"/>
      <c r="H946" s="16"/>
      <c r="I946" s="16"/>
      <c r="J946" s="17"/>
      <c r="K946" s="20"/>
      <c r="L946" s="17"/>
      <c r="M946" s="16"/>
      <c r="N946" s="16"/>
      <c r="O946" s="7" t="str">
        <f t="shared" si="198"/>
        <v/>
      </c>
      <c r="P946" s="17"/>
      <c r="Q946" s="17"/>
      <c r="R946" s="8" t="str">
        <f t="shared" si="193"/>
        <v/>
      </c>
      <c r="S946" s="18">
        <v>0.1</v>
      </c>
      <c r="T946" s="8" t="str">
        <f t="shared" si="194"/>
        <v/>
      </c>
      <c r="U946" s="7" t="str">
        <f t="shared" si="195"/>
        <v/>
      </c>
      <c r="V946" s="19"/>
      <c r="W946" s="16"/>
      <c r="X946" s="16"/>
      <c r="Y946" s="16"/>
      <c r="Z946" s="7" t="str">
        <f t="shared" si="186"/>
        <v/>
      </c>
      <c r="AA946" s="20"/>
      <c r="AB946" s="7" t="str">
        <f>IF(AA946="","",DATEDIF(VLOOKUP(N946,List!CK:CL,2,0),VLOOKUP(AA946,List!CK:CL,2,0),$AB$2))</f>
        <v/>
      </c>
      <c r="AC946" s="16"/>
      <c r="AD946" s="16"/>
      <c r="AE946" s="17"/>
      <c r="AF946" s="9" t="str">
        <f t="shared" si="187"/>
        <v/>
      </c>
      <c r="AG946" s="16"/>
      <c r="AH946" s="9" t="str">
        <f t="shared" si="188"/>
        <v/>
      </c>
      <c r="AI946" s="9" t="str">
        <f t="shared" si="189"/>
        <v/>
      </c>
      <c r="AJ946" s="7" t="str">
        <f>IF(E946="","",VLOOKUP(E946,Cover!AF:AG,2,0))</f>
        <v/>
      </c>
      <c r="AK946" s="32" t="str">
        <f t="shared" si="196"/>
        <v/>
      </c>
      <c r="AL946" s="178" t="str">
        <f t="shared" si="197"/>
        <v/>
      </c>
      <c r="AM946" s="178" t="str">
        <f t="shared" si="191"/>
        <v/>
      </c>
      <c r="AN946" s="178" t="str">
        <f t="shared" si="192"/>
        <v/>
      </c>
    </row>
    <row r="947" spans="1:40">
      <c r="A947" s="1" t="str">
        <f t="shared" si="190"/>
        <v/>
      </c>
      <c r="B947" s="63" t="str">
        <f>IF(E947="","",IF(E947=Trend!$D$5,COUNT($B$3:B946)+1))</f>
        <v/>
      </c>
      <c r="C947" s="63" t="str">
        <f>IF(E947="","",IF(AN947=Deviation!$E$2,COUNT($C$3:C946)+1))</f>
        <v/>
      </c>
      <c r="D947" s="7" t="str">
        <f>IF(E947&lt;&gt;"",SUBTOTAL(3,$E$4:E947),"")</f>
        <v/>
      </c>
      <c r="E947" s="16"/>
      <c r="F947" s="16"/>
      <c r="G947" s="16"/>
      <c r="H947" s="16"/>
      <c r="I947" s="16"/>
      <c r="J947" s="17"/>
      <c r="K947" s="20"/>
      <c r="L947" s="17"/>
      <c r="M947" s="16"/>
      <c r="N947" s="16"/>
      <c r="O947" s="7" t="str">
        <f t="shared" si="198"/>
        <v/>
      </c>
      <c r="P947" s="17"/>
      <c r="Q947" s="17"/>
      <c r="R947" s="8" t="str">
        <f t="shared" si="193"/>
        <v/>
      </c>
      <c r="S947" s="18">
        <v>0.1</v>
      </c>
      <c r="T947" s="8" t="str">
        <f t="shared" si="194"/>
        <v/>
      </c>
      <c r="U947" s="7" t="str">
        <f t="shared" si="195"/>
        <v/>
      </c>
      <c r="V947" s="19"/>
      <c r="W947" s="16"/>
      <c r="X947" s="16"/>
      <c r="Y947" s="16"/>
      <c r="Z947" s="7" t="str">
        <f t="shared" si="186"/>
        <v/>
      </c>
      <c r="AA947" s="20"/>
      <c r="AB947" s="7" t="str">
        <f>IF(AA947="","",DATEDIF(VLOOKUP(N947,List!CK:CL,2,0),VLOOKUP(AA947,List!CK:CL,2,0),$AB$2))</f>
        <v/>
      </c>
      <c r="AC947" s="16"/>
      <c r="AD947" s="16"/>
      <c r="AE947" s="17"/>
      <c r="AF947" s="9" t="str">
        <f t="shared" si="187"/>
        <v/>
      </c>
      <c r="AG947" s="16"/>
      <c r="AH947" s="9" t="str">
        <f t="shared" si="188"/>
        <v/>
      </c>
      <c r="AI947" s="9" t="str">
        <f t="shared" si="189"/>
        <v/>
      </c>
      <c r="AJ947" s="7" t="str">
        <f>IF(E947="","",VLOOKUP(E947,Cover!AF:AG,2,0))</f>
        <v/>
      </c>
      <c r="AK947" s="32" t="str">
        <f t="shared" si="196"/>
        <v/>
      </c>
      <c r="AL947" s="178" t="str">
        <f t="shared" si="197"/>
        <v/>
      </c>
      <c r="AM947" s="178" t="str">
        <f t="shared" si="191"/>
        <v/>
      </c>
      <c r="AN947" s="178" t="str">
        <f t="shared" si="192"/>
        <v/>
      </c>
    </row>
    <row r="948" spans="1:40">
      <c r="A948" s="1" t="str">
        <f t="shared" si="190"/>
        <v/>
      </c>
      <c r="B948" s="63" t="str">
        <f>IF(E948="","",IF(E948=Trend!$D$5,COUNT($B$3:B947)+1))</f>
        <v/>
      </c>
      <c r="C948" s="63" t="str">
        <f>IF(E948="","",IF(AN948=Deviation!$E$2,COUNT($C$3:C947)+1))</f>
        <v/>
      </c>
      <c r="D948" s="7" t="str">
        <f>IF(E948&lt;&gt;"",SUBTOTAL(3,$E$4:E948),"")</f>
        <v/>
      </c>
      <c r="E948" s="16"/>
      <c r="F948" s="16"/>
      <c r="G948" s="16"/>
      <c r="H948" s="16"/>
      <c r="I948" s="16"/>
      <c r="J948" s="17"/>
      <c r="K948" s="20"/>
      <c r="L948" s="17"/>
      <c r="M948" s="16"/>
      <c r="N948" s="16"/>
      <c r="O948" s="7" t="str">
        <f t="shared" si="198"/>
        <v/>
      </c>
      <c r="P948" s="17"/>
      <c r="Q948" s="17"/>
      <c r="R948" s="8" t="str">
        <f t="shared" si="193"/>
        <v/>
      </c>
      <c r="S948" s="18">
        <v>0.1</v>
      </c>
      <c r="T948" s="8" t="str">
        <f t="shared" si="194"/>
        <v/>
      </c>
      <c r="U948" s="7" t="str">
        <f t="shared" si="195"/>
        <v/>
      </c>
      <c r="V948" s="19"/>
      <c r="W948" s="16"/>
      <c r="X948" s="16"/>
      <c r="Y948" s="16"/>
      <c r="Z948" s="7" t="str">
        <f t="shared" ref="Z948:Z1011" si="199">IF(Q948="","","تسویه شد")</f>
        <v/>
      </c>
      <c r="AA948" s="20"/>
      <c r="AB948" s="7" t="str">
        <f>IF(AA948="","",DATEDIF(VLOOKUP(N948,List!CK:CL,2,0),VLOOKUP(AA948,List!CK:CL,2,0),$AB$2))</f>
        <v/>
      </c>
      <c r="AC948" s="16"/>
      <c r="AD948" s="16"/>
      <c r="AE948" s="17"/>
      <c r="AF948" s="9" t="str">
        <f t="shared" ref="AF948:AF1011" si="200">IF(AE948="","",IF(AE948&gt;=L948,"100",(AE948/L948)*100))</f>
        <v/>
      </c>
      <c r="AG948" s="16"/>
      <c r="AH948" s="9" t="str">
        <f t="shared" ref="AH948:AH1011" si="201">IF(E948="","",IF(AB948&lt;=AJ948,100,(AJ948/AB948)*100))</f>
        <v/>
      </c>
      <c r="AI948" s="9" t="str">
        <f t="shared" ref="AI948:AI1011" si="202">IF(E948="","",AVERAGE(AF948:AH948))</f>
        <v/>
      </c>
      <c r="AJ948" s="7" t="str">
        <f>IF(E948="","",VLOOKUP(E948,Cover!AF:AG,2,0))</f>
        <v/>
      </c>
      <c r="AK948" s="32" t="str">
        <f t="shared" si="196"/>
        <v/>
      </c>
      <c r="AL948" s="178" t="str">
        <f t="shared" si="197"/>
        <v/>
      </c>
      <c r="AM948" s="178" t="str">
        <f t="shared" si="191"/>
        <v/>
      </c>
      <c r="AN948" s="178" t="str">
        <f t="shared" si="192"/>
        <v/>
      </c>
    </row>
    <row r="949" spans="1:40">
      <c r="A949" s="1" t="str">
        <f t="shared" si="190"/>
        <v/>
      </c>
      <c r="B949" s="63" t="str">
        <f>IF(E949="","",IF(E949=Trend!$D$5,COUNT($B$3:B948)+1))</f>
        <v/>
      </c>
      <c r="C949" s="63" t="str">
        <f>IF(E949="","",IF(AN949=Deviation!$E$2,COUNT($C$3:C948)+1))</f>
        <v/>
      </c>
      <c r="D949" s="7" t="str">
        <f>IF(E949&lt;&gt;"",SUBTOTAL(3,$E$4:E949),"")</f>
        <v/>
      </c>
      <c r="E949" s="16"/>
      <c r="F949" s="16"/>
      <c r="G949" s="16"/>
      <c r="H949" s="16"/>
      <c r="I949" s="16"/>
      <c r="J949" s="17"/>
      <c r="K949" s="20"/>
      <c r="L949" s="17"/>
      <c r="M949" s="16"/>
      <c r="N949" s="16"/>
      <c r="O949" s="7" t="str">
        <f t="shared" si="198"/>
        <v/>
      </c>
      <c r="P949" s="17"/>
      <c r="Q949" s="17"/>
      <c r="R949" s="8" t="str">
        <f t="shared" si="193"/>
        <v/>
      </c>
      <c r="S949" s="18">
        <v>0.1</v>
      </c>
      <c r="T949" s="8" t="str">
        <f t="shared" si="194"/>
        <v/>
      </c>
      <c r="U949" s="7" t="str">
        <f t="shared" si="195"/>
        <v/>
      </c>
      <c r="V949" s="19"/>
      <c r="W949" s="16"/>
      <c r="X949" s="16"/>
      <c r="Y949" s="16"/>
      <c r="Z949" s="7" t="str">
        <f t="shared" si="199"/>
        <v/>
      </c>
      <c r="AA949" s="20"/>
      <c r="AB949" s="7" t="str">
        <f>IF(AA949="","",DATEDIF(VLOOKUP(N949,List!CK:CL,2,0),VLOOKUP(AA949,List!CK:CL,2,0),$AB$2))</f>
        <v/>
      </c>
      <c r="AC949" s="16"/>
      <c r="AD949" s="16"/>
      <c r="AE949" s="17"/>
      <c r="AF949" s="9" t="str">
        <f t="shared" si="200"/>
        <v/>
      </c>
      <c r="AG949" s="16"/>
      <c r="AH949" s="9" t="str">
        <f t="shared" si="201"/>
        <v/>
      </c>
      <c r="AI949" s="9" t="str">
        <f t="shared" si="202"/>
        <v/>
      </c>
      <c r="AJ949" s="7" t="str">
        <f>IF(E949="","",VLOOKUP(E949,Cover!AF:AG,2,0))</f>
        <v/>
      </c>
      <c r="AK949" s="32" t="str">
        <f t="shared" si="196"/>
        <v/>
      </c>
      <c r="AL949" s="178" t="str">
        <f t="shared" si="197"/>
        <v/>
      </c>
      <c r="AM949" s="178" t="str">
        <f t="shared" si="191"/>
        <v/>
      </c>
      <c r="AN949" s="178" t="str">
        <f t="shared" si="192"/>
        <v/>
      </c>
    </row>
    <row r="950" spans="1:40">
      <c r="A950" s="1" t="str">
        <f t="shared" si="190"/>
        <v/>
      </c>
      <c r="B950" s="63" t="str">
        <f>IF(E950="","",IF(E950=Trend!$D$5,COUNT($B$3:B949)+1))</f>
        <v/>
      </c>
      <c r="C950" s="63" t="str">
        <f>IF(E950="","",IF(AN950=Deviation!$E$2,COUNT($C$3:C949)+1))</f>
        <v/>
      </c>
      <c r="D950" s="7" t="str">
        <f>IF(E950&lt;&gt;"",SUBTOTAL(3,$E$4:E950),"")</f>
        <v/>
      </c>
      <c r="E950" s="16"/>
      <c r="F950" s="16"/>
      <c r="G950" s="16"/>
      <c r="H950" s="16"/>
      <c r="I950" s="16"/>
      <c r="J950" s="17"/>
      <c r="K950" s="20"/>
      <c r="L950" s="17"/>
      <c r="M950" s="16"/>
      <c r="N950" s="16"/>
      <c r="O950" s="7" t="str">
        <f t="shared" si="198"/>
        <v/>
      </c>
      <c r="P950" s="17"/>
      <c r="Q950" s="17"/>
      <c r="R950" s="8" t="str">
        <f t="shared" si="193"/>
        <v/>
      </c>
      <c r="S950" s="18">
        <v>0.1</v>
      </c>
      <c r="T950" s="8" t="str">
        <f t="shared" si="194"/>
        <v/>
      </c>
      <c r="U950" s="7" t="str">
        <f t="shared" si="195"/>
        <v/>
      </c>
      <c r="V950" s="19"/>
      <c r="W950" s="16"/>
      <c r="X950" s="16"/>
      <c r="Y950" s="16"/>
      <c r="Z950" s="7" t="str">
        <f t="shared" si="199"/>
        <v/>
      </c>
      <c r="AA950" s="20"/>
      <c r="AB950" s="7" t="str">
        <f>IF(AA950="","",DATEDIF(VLOOKUP(N950,List!CK:CL,2,0),VLOOKUP(AA950,List!CK:CL,2,0),$AB$2))</f>
        <v/>
      </c>
      <c r="AC950" s="16"/>
      <c r="AD950" s="16"/>
      <c r="AE950" s="17"/>
      <c r="AF950" s="9" t="str">
        <f t="shared" si="200"/>
        <v/>
      </c>
      <c r="AG950" s="16"/>
      <c r="AH950" s="9" t="str">
        <f t="shared" si="201"/>
        <v/>
      </c>
      <c r="AI950" s="9" t="str">
        <f t="shared" si="202"/>
        <v/>
      </c>
      <c r="AJ950" s="7" t="str">
        <f>IF(E950="","",VLOOKUP(E950,Cover!AF:AG,2,0))</f>
        <v/>
      </c>
      <c r="AK950" s="32" t="str">
        <f t="shared" si="196"/>
        <v/>
      </c>
      <c r="AL950" s="178" t="str">
        <f t="shared" si="197"/>
        <v/>
      </c>
      <c r="AM950" s="178" t="str">
        <f t="shared" si="191"/>
        <v/>
      </c>
      <c r="AN950" s="178" t="str">
        <f t="shared" si="192"/>
        <v/>
      </c>
    </row>
    <row r="951" spans="1:40">
      <c r="A951" s="1" t="str">
        <f t="shared" si="190"/>
        <v/>
      </c>
      <c r="B951" s="63" t="str">
        <f>IF(E951="","",IF(E951=Trend!$D$5,COUNT($B$3:B950)+1))</f>
        <v/>
      </c>
      <c r="C951" s="63" t="str">
        <f>IF(E951="","",IF(AN951=Deviation!$E$2,COUNT($C$3:C950)+1))</f>
        <v/>
      </c>
      <c r="D951" s="7" t="str">
        <f>IF(E951&lt;&gt;"",SUBTOTAL(3,$E$4:E951),"")</f>
        <v/>
      </c>
      <c r="E951" s="16"/>
      <c r="F951" s="16"/>
      <c r="G951" s="16"/>
      <c r="H951" s="16"/>
      <c r="I951" s="16"/>
      <c r="J951" s="17"/>
      <c r="K951" s="20"/>
      <c r="L951" s="17"/>
      <c r="M951" s="16"/>
      <c r="N951" s="16"/>
      <c r="O951" s="7" t="str">
        <f t="shared" si="198"/>
        <v/>
      </c>
      <c r="P951" s="17"/>
      <c r="Q951" s="17"/>
      <c r="R951" s="8" t="str">
        <f t="shared" si="193"/>
        <v/>
      </c>
      <c r="S951" s="18">
        <v>0.1</v>
      </c>
      <c r="T951" s="8" t="str">
        <f t="shared" si="194"/>
        <v/>
      </c>
      <c r="U951" s="7" t="str">
        <f t="shared" si="195"/>
        <v/>
      </c>
      <c r="V951" s="19"/>
      <c r="W951" s="16"/>
      <c r="X951" s="16"/>
      <c r="Y951" s="16"/>
      <c r="Z951" s="7" t="str">
        <f t="shared" si="199"/>
        <v/>
      </c>
      <c r="AA951" s="20"/>
      <c r="AB951" s="7" t="str">
        <f>IF(AA951="","",DATEDIF(VLOOKUP(N951,List!CK:CL,2,0),VLOOKUP(AA951,List!CK:CL,2,0),$AB$2))</f>
        <v/>
      </c>
      <c r="AC951" s="16"/>
      <c r="AD951" s="16"/>
      <c r="AE951" s="17"/>
      <c r="AF951" s="9" t="str">
        <f t="shared" si="200"/>
        <v/>
      </c>
      <c r="AG951" s="16"/>
      <c r="AH951" s="9" t="str">
        <f t="shared" si="201"/>
        <v/>
      </c>
      <c r="AI951" s="9" t="str">
        <f t="shared" si="202"/>
        <v/>
      </c>
      <c r="AJ951" s="7" t="str">
        <f>IF(E951="","",VLOOKUP(E951,Cover!AF:AG,2,0))</f>
        <v/>
      </c>
      <c r="AK951" s="32" t="str">
        <f t="shared" si="196"/>
        <v/>
      </c>
      <c r="AL951" s="178" t="str">
        <f t="shared" si="197"/>
        <v/>
      </c>
      <c r="AM951" s="178" t="str">
        <f t="shared" si="191"/>
        <v/>
      </c>
      <c r="AN951" s="178" t="str">
        <f t="shared" si="192"/>
        <v/>
      </c>
    </row>
    <row r="952" spans="1:40">
      <c r="A952" s="1" t="str">
        <f t="shared" si="190"/>
        <v/>
      </c>
      <c r="B952" s="63" t="str">
        <f>IF(E952="","",IF(E952=Trend!$D$5,COUNT($B$3:B951)+1))</f>
        <v/>
      </c>
      <c r="C952" s="63" t="str">
        <f>IF(E952="","",IF(AN952=Deviation!$E$2,COUNT($C$3:C951)+1))</f>
        <v/>
      </c>
      <c r="D952" s="7" t="str">
        <f>IF(E952&lt;&gt;"",SUBTOTAL(3,$E$4:E952),"")</f>
        <v/>
      </c>
      <c r="E952" s="16"/>
      <c r="F952" s="16"/>
      <c r="G952" s="16"/>
      <c r="H952" s="16"/>
      <c r="I952" s="16"/>
      <c r="J952" s="17"/>
      <c r="K952" s="20"/>
      <c r="L952" s="17"/>
      <c r="M952" s="16"/>
      <c r="N952" s="16"/>
      <c r="O952" s="7" t="str">
        <f t="shared" si="198"/>
        <v/>
      </c>
      <c r="P952" s="17"/>
      <c r="Q952" s="17"/>
      <c r="R952" s="8" t="str">
        <f t="shared" si="193"/>
        <v/>
      </c>
      <c r="S952" s="18">
        <v>0.1</v>
      </c>
      <c r="T952" s="8" t="str">
        <f t="shared" si="194"/>
        <v/>
      </c>
      <c r="U952" s="7" t="str">
        <f t="shared" si="195"/>
        <v/>
      </c>
      <c r="V952" s="19"/>
      <c r="W952" s="16"/>
      <c r="X952" s="16"/>
      <c r="Y952" s="16"/>
      <c r="Z952" s="7" t="str">
        <f t="shared" si="199"/>
        <v/>
      </c>
      <c r="AA952" s="20"/>
      <c r="AB952" s="7" t="str">
        <f>IF(AA952="","",DATEDIF(VLOOKUP(N952,List!CK:CL,2,0),VLOOKUP(AA952,List!CK:CL,2,0),$AB$2))</f>
        <v/>
      </c>
      <c r="AC952" s="16"/>
      <c r="AD952" s="16"/>
      <c r="AE952" s="17"/>
      <c r="AF952" s="9" t="str">
        <f t="shared" si="200"/>
        <v/>
      </c>
      <c r="AG952" s="16"/>
      <c r="AH952" s="9" t="str">
        <f t="shared" si="201"/>
        <v/>
      </c>
      <c r="AI952" s="9" t="str">
        <f t="shared" si="202"/>
        <v/>
      </c>
      <c r="AJ952" s="7" t="str">
        <f>IF(E952="","",VLOOKUP(E952,Cover!AF:AG,2,0))</f>
        <v/>
      </c>
      <c r="AK952" s="32" t="str">
        <f t="shared" si="196"/>
        <v/>
      </c>
      <c r="AL952" s="178" t="str">
        <f t="shared" si="197"/>
        <v/>
      </c>
      <c r="AM952" s="178" t="str">
        <f t="shared" si="191"/>
        <v/>
      </c>
      <c r="AN952" s="178" t="str">
        <f t="shared" si="192"/>
        <v/>
      </c>
    </row>
    <row r="953" spans="1:40">
      <c r="A953" s="1" t="str">
        <f t="shared" ref="A953:A1016" si="203">IF(E953="","",IF($F$2=V953,V953,""))</f>
        <v/>
      </c>
      <c r="B953" s="63" t="str">
        <f>IF(E953="","",IF(E953=Trend!$D$5,COUNT($B$3:B952)+1))</f>
        <v/>
      </c>
      <c r="C953" s="63" t="str">
        <f>IF(E953="","",IF(AN953=Deviation!$E$2,COUNT($C$3:C952)+1))</f>
        <v/>
      </c>
      <c r="D953" s="7" t="str">
        <f>IF(E953&lt;&gt;"",SUBTOTAL(3,$E$4:E953),"")</f>
        <v/>
      </c>
      <c r="E953" s="16"/>
      <c r="F953" s="16"/>
      <c r="G953" s="16"/>
      <c r="H953" s="16"/>
      <c r="I953" s="16"/>
      <c r="J953" s="17"/>
      <c r="K953" s="20"/>
      <c r="L953" s="17"/>
      <c r="M953" s="16"/>
      <c r="N953" s="16"/>
      <c r="O953" s="7" t="str">
        <f t="shared" si="198"/>
        <v/>
      </c>
      <c r="P953" s="17"/>
      <c r="Q953" s="17"/>
      <c r="R953" s="8" t="str">
        <f t="shared" si="193"/>
        <v/>
      </c>
      <c r="S953" s="18">
        <v>0.1</v>
      </c>
      <c r="T953" s="8" t="str">
        <f t="shared" si="194"/>
        <v/>
      </c>
      <c r="U953" s="7" t="str">
        <f t="shared" si="195"/>
        <v/>
      </c>
      <c r="V953" s="19"/>
      <c r="W953" s="16"/>
      <c r="X953" s="16"/>
      <c r="Y953" s="16"/>
      <c r="Z953" s="7" t="str">
        <f t="shared" si="199"/>
        <v/>
      </c>
      <c r="AA953" s="20"/>
      <c r="AB953" s="7" t="str">
        <f>IF(AA953="","",DATEDIF(VLOOKUP(N953,List!CK:CL,2,0),VLOOKUP(AA953,List!CK:CL,2,0),$AB$2))</f>
        <v/>
      </c>
      <c r="AC953" s="16"/>
      <c r="AD953" s="16"/>
      <c r="AE953" s="17"/>
      <c r="AF953" s="9" t="str">
        <f t="shared" si="200"/>
        <v/>
      </c>
      <c r="AG953" s="16"/>
      <c r="AH953" s="9" t="str">
        <f t="shared" si="201"/>
        <v/>
      </c>
      <c r="AI953" s="9" t="str">
        <f t="shared" si="202"/>
        <v/>
      </c>
      <c r="AJ953" s="7" t="str">
        <f>IF(E953="","",VLOOKUP(E953,Cover!AF:AG,2,0))</f>
        <v/>
      </c>
      <c r="AK953" s="32" t="str">
        <f t="shared" si="196"/>
        <v/>
      </c>
      <c r="AL953" s="178" t="str">
        <f t="shared" si="197"/>
        <v/>
      </c>
      <c r="AM953" s="178" t="str">
        <f t="shared" si="191"/>
        <v/>
      </c>
      <c r="AN953" s="178" t="str">
        <f t="shared" si="192"/>
        <v/>
      </c>
    </row>
    <row r="954" spans="1:40">
      <c r="A954" s="1" t="str">
        <f t="shared" si="203"/>
        <v/>
      </c>
      <c r="B954" s="63" t="str">
        <f>IF(E954="","",IF(E954=Trend!$D$5,COUNT($B$3:B953)+1))</f>
        <v/>
      </c>
      <c r="C954" s="63" t="str">
        <f>IF(E954="","",IF(AN954=Deviation!$E$2,COUNT($C$3:C953)+1))</f>
        <v/>
      </c>
      <c r="D954" s="7" t="str">
        <f>IF(E954&lt;&gt;"",SUBTOTAL(3,$E$4:E954),"")</f>
        <v/>
      </c>
      <c r="E954" s="16"/>
      <c r="F954" s="16"/>
      <c r="G954" s="16"/>
      <c r="H954" s="16"/>
      <c r="I954" s="16"/>
      <c r="J954" s="17"/>
      <c r="K954" s="20"/>
      <c r="L954" s="17"/>
      <c r="M954" s="16"/>
      <c r="N954" s="16"/>
      <c r="O954" s="7" t="str">
        <f t="shared" si="198"/>
        <v/>
      </c>
      <c r="P954" s="17"/>
      <c r="Q954" s="17"/>
      <c r="R954" s="8" t="str">
        <f t="shared" si="193"/>
        <v/>
      </c>
      <c r="S954" s="18">
        <v>0.1</v>
      </c>
      <c r="T954" s="8" t="str">
        <f t="shared" si="194"/>
        <v/>
      </c>
      <c r="U954" s="7" t="str">
        <f t="shared" si="195"/>
        <v/>
      </c>
      <c r="V954" s="19"/>
      <c r="W954" s="16"/>
      <c r="X954" s="16"/>
      <c r="Y954" s="16"/>
      <c r="Z954" s="7" t="str">
        <f t="shared" si="199"/>
        <v/>
      </c>
      <c r="AA954" s="20"/>
      <c r="AB954" s="7" t="str">
        <f>IF(AA954="","",DATEDIF(VLOOKUP(N954,List!CK:CL,2,0),VLOOKUP(AA954,List!CK:CL,2,0),$AB$2))</f>
        <v/>
      </c>
      <c r="AC954" s="16"/>
      <c r="AD954" s="16"/>
      <c r="AE954" s="17"/>
      <c r="AF954" s="9" t="str">
        <f t="shared" si="200"/>
        <v/>
      </c>
      <c r="AG954" s="16"/>
      <c r="AH954" s="9" t="str">
        <f t="shared" si="201"/>
        <v/>
      </c>
      <c r="AI954" s="9" t="str">
        <f t="shared" si="202"/>
        <v/>
      </c>
      <c r="AJ954" s="7" t="str">
        <f>IF(E954="","",VLOOKUP(E954,Cover!AF:AG,2,0))</f>
        <v/>
      </c>
      <c r="AK954" s="32" t="str">
        <f t="shared" si="196"/>
        <v/>
      </c>
      <c r="AL954" s="178" t="str">
        <f t="shared" si="197"/>
        <v/>
      </c>
      <c r="AM954" s="178" t="str">
        <f t="shared" si="191"/>
        <v/>
      </c>
      <c r="AN954" s="178" t="str">
        <f t="shared" si="192"/>
        <v/>
      </c>
    </row>
    <row r="955" spans="1:40">
      <c r="A955" s="1" t="str">
        <f t="shared" si="203"/>
        <v/>
      </c>
      <c r="B955" s="63" t="str">
        <f>IF(E955="","",IF(E955=Trend!$D$5,COUNT($B$3:B954)+1))</f>
        <v/>
      </c>
      <c r="C955" s="63" t="str">
        <f>IF(E955="","",IF(AN955=Deviation!$E$2,COUNT($C$3:C954)+1))</f>
        <v/>
      </c>
      <c r="D955" s="7" t="str">
        <f>IF(E955&lt;&gt;"",SUBTOTAL(3,$E$4:E955),"")</f>
        <v/>
      </c>
      <c r="E955" s="16"/>
      <c r="F955" s="16"/>
      <c r="G955" s="16"/>
      <c r="H955" s="16"/>
      <c r="I955" s="16"/>
      <c r="J955" s="17"/>
      <c r="K955" s="20"/>
      <c r="L955" s="17"/>
      <c r="M955" s="16"/>
      <c r="N955" s="16"/>
      <c r="O955" s="7" t="str">
        <f t="shared" si="198"/>
        <v/>
      </c>
      <c r="P955" s="17"/>
      <c r="Q955" s="17"/>
      <c r="R955" s="8" t="str">
        <f t="shared" si="193"/>
        <v/>
      </c>
      <c r="S955" s="18">
        <v>0.1</v>
      </c>
      <c r="T955" s="8" t="str">
        <f t="shared" si="194"/>
        <v/>
      </c>
      <c r="U955" s="7" t="str">
        <f t="shared" si="195"/>
        <v/>
      </c>
      <c r="V955" s="19"/>
      <c r="W955" s="16"/>
      <c r="X955" s="16"/>
      <c r="Y955" s="16"/>
      <c r="Z955" s="7" t="str">
        <f t="shared" si="199"/>
        <v/>
      </c>
      <c r="AA955" s="20"/>
      <c r="AB955" s="7" t="str">
        <f>IF(AA955="","",DATEDIF(VLOOKUP(N955,List!CK:CL,2,0),VLOOKUP(AA955,List!CK:CL,2,0),$AB$2))</f>
        <v/>
      </c>
      <c r="AC955" s="16"/>
      <c r="AD955" s="16"/>
      <c r="AE955" s="17"/>
      <c r="AF955" s="9" t="str">
        <f t="shared" si="200"/>
        <v/>
      </c>
      <c r="AG955" s="16"/>
      <c r="AH955" s="9" t="str">
        <f t="shared" si="201"/>
        <v/>
      </c>
      <c r="AI955" s="9" t="str">
        <f t="shared" si="202"/>
        <v/>
      </c>
      <c r="AJ955" s="7" t="str">
        <f>IF(E955="","",VLOOKUP(E955,Cover!AF:AG,2,0))</f>
        <v/>
      </c>
      <c r="AK955" s="32" t="str">
        <f t="shared" si="196"/>
        <v/>
      </c>
      <c r="AL955" s="178" t="str">
        <f t="shared" si="197"/>
        <v/>
      </c>
      <c r="AM955" s="178" t="str">
        <f t="shared" si="191"/>
        <v/>
      </c>
      <c r="AN955" s="178" t="str">
        <f t="shared" si="192"/>
        <v/>
      </c>
    </row>
    <row r="956" spans="1:40">
      <c r="A956" s="1" t="str">
        <f t="shared" si="203"/>
        <v/>
      </c>
      <c r="B956" s="63" t="str">
        <f>IF(E956="","",IF(E956=Trend!$D$5,COUNT($B$3:B955)+1))</f>
        <v/>
      </c>
      <c r="C956" s="63" t="str">
        <f>IF(E956="","",IF(AN956=Deviation!$E$2,COUNT($C$3:C955)+1))</f>
        <v/>
      </c>
      <c r="D956" s="7" t="str">
        <f>IF(E956&lt;&gt;"",SUBTOTAL(3,$E$4:E956),"")</f>
        <v/>
      </c>
      <c r="E956" s="16"/>
      <c r="F956" s="16"/>
      <c r="G956" s="16"/>
      <c r="H956" s="16"/>
      <c r="I956" s="16"/>
      <c r="J956" s="17"/>
      <c r="K956" s="20"/>
      <c r="L956" s="17"/>
      <c r="M956" s="16"/>
      <c r="N956" s="16"/>
      <c r="O956" s="7" t="str">
        <f t="shared" si="198"/>
        <v/>
      </c>
      <c r="P956" s="17"/>
      <c r="Q956" s="17"/>
      <c r="R956" s="8" t="str">
        <f t="shared" si="193"/>
        <v/>
      </c>
      <c r="S956" s="18">
        <v>0.1</v>
      </c>
      <c r="T956" s="8" t="str">
        <f t="shared" si="194"/>
        <v/>
      </c>
      <c r="U956" s="7" t="str">
        <f t="shared" si="195"/>
        <v/>
      </c>
      <c r="V956" s="19"/>
      <c r="W956" s="16"/>
      <c r="X956" s="16"/>
      <c r="Y956" s="16"/>
      <c r="Z956" s="7" t="str">
        <f t="shared" si="199"/>
        <v/>
      </c>
      <c r="AA956" s="20"/>
      <c r="AB956" s="7" t="str">
        <f>IF(AA956="","",DATEDIF(VLOOKUP(N956,List!CK:CL,2,0),VLOOKUP(AA956,List!CK:CL,2,0),$AB$2))</f>
        <v/>
      </c>
      <c r="AC956" s="16"/>
      <c r="AD956" s="16"/>
      <c r="AE956" s="17"/>
      <c r="AF956" s="9" t="str">
        <f t="shared" si="200"/>
        <v/>
      </c>
      <c r="AG956" s="16"/>
      <c r="AH956" s="9" t="str">
        <f t="shared" si="201"/>
        <v/>
      </c>
      <c r="AI956" s="9" t="str">
        <f t="shared" si="202"/>
        <v/>
      </c>
      <c r="AJ956" s="7" t="str">
        <f>IF(E956="","",VLOOKUP(E956,Cover!AF:AG,2,0))</f>
        <v/>
      </c>
      <c r="AK956" s="32" t="str">
        <f t="shared" si="196"/>
        <v/>
      </c>
      <c r="AL956" s="178" t="str">
        <f t="shared" si="197"/>
        <v/>
      </c>
      <c r="AM956" s="178" t="str">
        <f t="shared" si="191"/>
        <v/>
      </c>
      <c r="AN956" s="178" t="str">
        <f t="shared" si="192"/>
        <v/>
      </c>
    </row>
    <row r="957" spans="1:40">
      <c r="A957" s="1" t="str">
        <f t="shared" si="203"/>
        <v/>
      </c>
      <c r="B957" s="63" t="str">
        <f>IF(E957="","",IF(E957=Trend!$D$5,COUNT($B$3:B956)+1))</f>
        <v/>
      </c>
      <c r="C957" s="63" t="str">
        <f>IF(E957="","",IF(AN957=Deviation!$E$2,COUNT($C$3:C956)+1))</f>
        <v/>
      </c>
      <c r="D957" s="7" t="str">
        <f>IF(E957&lt;&gt;"",SUBTOTAL(3,$E$4:E957),"")</f>
        <v/>
      </c>
      <c r="E957" s="16"/>
      <c r="F957" s="16"/>
      <c r="G957" s="16"/>
      <c r="H957" s="16"/>
      <c r="I957" s="16"/>
      <c r="J957" s="17"/>
      <c r="K957" s="20"/>
      <c r="L957" s="17"/>
      <c r="M957" s="16"/>
      <c r="N957" s="16"/>
      <c r="O957" s="7" t="str">
        <f t="shared" si="198"/>
        <v/>
      </c>
      <c r="P957" s="17"/>
      <c r="Q957" s="17"/>
      <c r="R957" s="8" t="str">
        <f t="shared" si="193"/>
        <v/>
      </c>
      <c r="S957" s="18">
        <v>0.1</v>
      </c>
      <c r="T957" s="8" t="str">
        <f t="shared" si="194"/>
        <v/>
      </c>
      <c r="U957" s="7" t="str">
        <f t="shared" si="195"/>
        <v/>
      </c>
      <c r="V957" s="19"/>
      <c r="W957" s="16"/>
      <c r="X957" s="16"/>
      <c r="Y957" s="16"/>
      <c r="Z957" s="7" t="str">
        <f t="shared" si="199"/>
        <v/>
      </c>
      <c r="AA957" s="20"/>
      <c r="AB957" s="7" t="str">
        <f>IF(AA957="","",DATEDIF(VLOOKUP(N957,List!CK:CL,2,0),VLOOKUP(AA957,List!CK:CL,2,0),$AB$2))</f>
        <v/>
      </c>
      <c r="AC957" s="16"/>
      <c r="AD957" s="16"/>
      <c r="AE957" s="17"/>
      <c r="AF957" s="9" t="str">
        <f t="shared" si="200"/>
        <v/>
      </c>
      <c r="AG957" s="16"/>
      <c r="AH957" s="9" t="str">
        <f t="shared" si="201"/>
        <v/>
      </c>
      <c r="AI957" s="9" t="str">
        <f t="shared" si="202"/>
        <v/>
      </c>
      <c r="AJ957" s="7" t="str">
        <f>IF(E957="","",VLOOKUP(E957,Cover!AF:AG,2,0))</f>
        <v/>
      </c>
      <c r="AK957" s="32" t="str">
        <f t="shared" si="196"/>
        <v/>
      </c>
      <c r="AL957" s="178" t="str">
        <f t="shared" si="197"/>
        <v/>
      </c>
      <c r="AM957" s="178" t="str">
        <f t="shared" si="191"/>
        <v/>
      </c>
      <c r="AN957" s="178" t="str">
        <f t="shared" si="192"/>
        <v/>
      </c>
    </row>
    <row r="958" spans="1:40">
      <c r="A958" s="1" t="str">
        <f t="shared" si="203"/>
        <v/>
      </c>
      <c r="B958" s="63" t="str">
        <f>IF(E958="","",IF(E958=Trend!$D$5,COUNT($B$3:B957)+1))</f>
        <v/>
      </c>
      <c r="C958" s="63" t="str">
        <f>IF(E958="","",IF(AN958=Deviation!$E$2,COUNT($C$3:C957)+1))</f>
        <v/>
      </c>
      <c r="D958" s="7" t="str">
        <f>IF(E958&lt;&gt;"",SUBTOTAL(3,$E$4:E958),"")</f>
        <v/>
      </c>
      <c r="E958" s="16"/>
      <c r="F958" s="16"/>
      <c r="G958" s="16"/>
      <c r="H958" s="16"/>
      <c r="I958" s="16"/>
      <c r="J958" s="17"/>
      <c r="K958" s="20"/>
      <c r="L958" s="17"/>
      <c r="M958" s="16"/>
      <c r="N958" s="16"/>
      <c r="O958" s="7" t="str">
        <f t="shared" si="198"/>
        <v/>
      </c>
      <c r="P958" s="17"/>
      <c r="Q958" s="17"/>
      <c r="R958" s="8" t="str">
        <f t="shared" si="193"/>
        <v/>
      </c>
      <c r="S958" s="18">
        <v>0.1</v>
      </c>
      <c r="T958" s="8" t="str">
        <f t="shared" si="194"/>
        <v/>
      </c>
      <c r="U958" s="7" t="str">
        <f t="shared" si="195"/>
        <v/>
      </c>
      <c r="V958" s="19"/>
      <c r="W958" s="16"/>
      <c r="X958" s="16"/>
      <c r="Y958" s="16"/>
      <c r="Z958" s="7" t="str">
        <f t="shared" si="199"/>
        <v/>
      </c>
      <c r="AA958" s="20"/>
      <c r="AB958" s="7" t="str">
        <f>IF(AA958="","",DATEDIF(VLOOKUP(N958,List!CK:CL,2,0),VLOOKUP(AA958,List!CK:CL,2,0),$AB$2))</f>
        <v/>
      </c>
      <c r="AC958" s="16"/>
      <c r="AD958" s="16"/>
      <c r="AE958" s="17"/>
      <c r="AF958" s="9" t="str">
        <f t="shared" si="200"/>
        <v/>
      </c>
      <c r="AG958" s="16"/>
      <c r="AH958" s="9" t="str">
        <f t="shared" si="201"/>
        <v/>
      </c>
      <c r="AI958" s="9" t="str">
        <f t="shared" si="202"/>
        <v/>
      </c>
      <c r="AJ958" s="7" t="str">
        <f>IF(E958="","",VLOOKUP(E958,Cover!AF:AG,2,0))</f>
        <v/>
      </c>
      <c r="AK958" s="32" t="str">
        <f t="shared" si="196"/>
        <v/>
      </c>
      <c r="AL958" s="178" t="str">
        <f t="shared" si="197"/>
        <v/>
      </c>
      <c r="AM958" s="178" t="str">
        <f t="shared" si="191"/>
        <v/>
      </c>
      <c r="AN958" s="178" t="str">
        <f t="shared" si="192"/>
        <v/>
      </c>
    </row>
    <row r="959" spans="1:40">
      <c r="A959" s="1" t="str">
        <f t="shared" si="203"/>
        <v/>
      </c>
      <c r="B959" s="63" t="str">
        <f>IF(E959="","",IF(E959=Trend!$D$5,COUNT($B$3:B958)+1))</f>
        <v/>
      </c>
      <c r="C959" s="63" t="str">
        <f>IF(E959="","",IF(AN959=Deviation!$E$2,COUNT($C$3:C958)+1))</f>
        <v/>
      </c>
      <c r="D959" s="7" t="str">
        <f>IF(E959&lt;&gt;"",SUBTOTAL(3,$E$4:E959),"")</f>
        <v/>
      </c>
      <c r="E959" s="16"/>
      <c r="F959" s="16"/>
      <c r="G959" s="16"/>
      <c r="H959" s="16"/>
      <c r="I959" s="16"/>
      <c r="J959" s="17"/>
      <c r="K959" s="20"/>
      <c r="L959" s="17"/>
      <c r="M959" s="16"/>
      <c r="N959" s="16"/>
      <c r="O959" s="7" t="str">
        <f t="shared" si="198"/>
        <v/>
      </c>
      <c r="P959" s="17"/>
      <c r="Q959" s="17"/>
      <c r="R959" s="8" t="str">
        <f t="shared" si="193"/>
        <v/>
      </c>
      <c r="S959" s="18">
        <v>0.1</v>
      </c>
      <c r="T959" s="8" t="str">
        <f t="shared" si="194"/>
        <v/>
      </c>
      <c r="U959" s="7" t="str">
        <f t="shared" si="195"/>
        <v/>
      </c>
      <c r="V959" s="19"/>
      <c r="W959" s="16"/>
      <c r="X959" s="16"/>
      <c r="Y959" s="16"/>
      <c r="Z959" s="7" t="str">
        <f t="shared" si="199"/>
        <v/>
      </c>
      <c r="AA959" s="20"/>
      <c r="AB959" s="7" t="str">
        <f>IF(AA959="","",DATEDIF(VLOOKUP(N959,List!CK:CL,2,0),VLOOKUP(AA959,List!CK:CL,2,0),$AB$2))</f>
        <v/>
      </c>
      <c r="AC959" s="16"/>
      <c r="AD959" s="16"/>
      <c r="AE959" s="17"/>
      <c r="AF959" s="9" t="str">
        <f t="shared" si="200"/>
        <v/>
      </c>
      <c r="AG959" s="16"/>
      <c r="AH959" s="9" t="str">
        <f t="shared" si="201"/>
        <v/>
      </c>
      <c r="AI959" s="9" t="str">
        <f t="shared" si="202"/>
        <v/>
      </c>
      <c r="AJ959" s="7" t="str">
        <f>IF(E959="","",VLOOKUP(E959,Cover!AF:AG,2,0))</f>
        <v/>
      </c>
      <c r="AK959" s="32" t="str">
        <f t="shared" si="196"/>
        <v/>
      </c>
      <c r="AL959" s="178" t="str">
        <f t="shared" si="197"/>
        <v/>
      </c>
      <c r="AM959" s="178" t="str">
        <f t="shared" ref="AM959:AM1022" si="204">IF(E959="","",IF((AB959-AJ959)/AJ959*100&lt;0,0,(AB959-AJ959)/AJ959*100))</f>
        <v/>
      </c>
      <c r="AN959" s="178" t="str">
        <f t="shared" ref="AN959:AN1022" si="205">IF(E959="","",IF(AM959&lt;=0,"زودتر از حد انتظار","دیرتر از حد انتظار"))</f>
        <v/>
      </c>
    </row>
    <row r="960" spans="1:40">
      <c r="A960" s="1" t="str">
        <f t="shared" si="203"/>
        <v/>
      </c>
      <c r="B960" s="63" t="str">
        <f>IF(E960="","",IF(E960=Trend!$D$5,COUNT($B$3:B959)+1))</f>
        <v/>
      </c>
      <c r="C960" s="63" t="str">
        <f>IF(E960="","",IF(AN960=Deviation!$E$2,COUNT($C$3:C959)+1))</f>
        <v/>
      </c>
      <c r="D960" s="7" t="str">
        <f>IF(E960&lt;&gt;"",SUBTOTAL(3,$E$4:E960),"")</f>
        <v/>
      </c>
      <c r="E960" s="16"/>
      <c r="F960" s="16"/>
      <c r="G960" s="16"/>
      <c r="H960" s="16"/>
      <c r="I960" s="16"/>
      <c r="J960" s="17"/>
      <c r="K960" s="20"/>
      <c r="L960" s="17"/>
      <c r="M960" s="16"/>
      <c r="N960" s="16"/>
      <c r="O960" s="7" t="str">
        <f t="shared" si="198"/>
        <v/>
      </c>
      <c r="P960" s="17"/>
      <c r="Q960" s="17"/>
      <c r="R960" s="8" t="str">
        <f t="shared" si="193"/>
        <v/>
      </c>
      <c r="S960" s="18">
        <v>0.1</v>
      </c>
      <c r="T960" s="8" t="str">
        <f t="shared" si="194"/>
        <v/>
      </c>
      <c r="U960" s="7" t="str">
        <f t="shared" si="195"/>
        <v/>
      </c>
      <c r="V960" s="19"/>
      <c r="W960" s="16"/>
      <c r="X960" s="16"/>
      <c r="Y960" s="16"/>
      <c r="Z960" s="7" t="str">
        <f t="shared" si="199"/>
        <v/>
      </c>
      <c r="AA960" s="20"/>
      <c r="AB960" s="7" t="str">
        <f>IF(AA960="","",DATEDIF(VLOOKUP(N960,List!CK:CL,2,0),VLOOKUP(AA960,List!CK:CL,2,0),$AB$2))</f>
        <v/>
      </c>
      <c r="AC960" s="16"/>
      <c r="AD960" s="16"/>
      <c r="AE960" s="17"/>
      <c r="AF960" s="9" t="str">
        <f t="shared" si="200"/>
        <v/>
      </c>
      <c r="AG960" s="16"/>
      <c r="AH960" s="9" t="str">
        <f t="shared" si="201"/>
        <v/>
      </c>
      <c r="AI960" s="9" t="str">
        <f t="shared" si="202"/>
        <v/>
      </c>
      <c r="AJ960" s="7" t="str">
        <f>IF(E960="","",VLOOKUP(E960,Cover!AF:AG,2,0))</f>
        <v/>
      </c>
      <c r="AK960" s="32" t="str">
        <f t="shared" si="196"/>
        <v/>
      </c>
      <c r="AL960" s="178" t="str">
        <f t="shared" si="197"/>
        <v/>
      </c>
      <c r="AM960" s="178" t="str">
        <f t="shared" si="204"/>
        <v/>
      </c>
      <c r="AN960" s="178" t="str">
        <f t="shared" si="205"/>
        <v/>
      </c>
    </row>
    <row r="961" spans="1:40">
      <c r="A961" s="1" t="str">
        <f t="shared" si="203"/>
        <v/>
      </c>
      <c r="B961" s="63" t="str">
        <f>IF(E961="","",IF(E961=Trend!$D$5,COUNT($B$3:B960)+1))</f>
        <v/>
      </c>
      <c r="C961" s="63" t="str">
        <f>IF(E961="","",IF(AN961=Deviation!$E$2,COUNT($C$3:C960)+1))</f>
        <v/>
      </c>
      <c r="D961" s="7" t="str">
        <f>IF(E961&lt;&gt;"",SUBTOTAL(3,$E$4:E961),"")</f>
        <v/>
      </c>
      <c r="E961" s="16"/>
      <c r="F961" s="16"/>
      <c r="G961" s="16"/>
      <c r="H961" s="16"/>
      <c r="I961" s="16"/>
      <c r="J961" s="17"/>
      <c r="K961" s="20"/>
      <c r="L961" s="17"/>
      <c r="M961" s="16"/>
      <c r="N961" s="16"/>
      <c r="O961" s="7" t="str">
        <f t="shared" si="198"/>
        <v/>
      </c>
      <c r="P961" s="17"/>
      <c r="Q961" s="17"/>
      <c r="R961" s="8" t="str">
        <f t="shared" ref="R961:R1024" si="206">IF(Q961="","",IF(E961="پتروشیمی پارس",(P961*Q961)+(P961*Q961)*S961+J961,IF(E961="پتروشیمی تبریز",(P961*Q961)+(P961*Q961)*S961+J961,(P961*Q961)+(P961*Q961)*S961)))</f>
        <v/>
      </c>
      <c r="S961" s="18">
        <v>0.1</v>
      </c>
      <c r="T961" s="8" t="str">
        <f t="shared" ref="T961:T1024" si="207">IF(R961="","",R961/P961)</f>
        <v/>
      </c>
      <c r="U961" s="7" t="str">
        <f t="shared" si="195"/>
        <v/>
      </c>
      <c r="V961" s="19"/>
      <c r="W961" s="16"/>
      <c r="X961" s="16"/>
      <c r="Y961" s="16"/>
      <c r="Z961" s="7" t="str">
        <f t="shared" si="199"/>
        <v/>
      </c>
      <c r="AA961" s="20"/>
      <c r="AB961" s="7" t="str">
        <f>IF(AA961="","",DATEDIF(VLOOKUP(N961,List!CK:CL,2,0),VLOOKUP(AA961,List!CK:CL,2,0),$AB$2))</f>
        <v/>
      </c>
      <c r="AC961" s="16"/>
      <c r="AD961" s="16"/>
      <c r="AE961" s="17"/>
      <c r="AF961" s="9" t="str">
        <f t="shared" si="200"/>
        <v/>
      </c>
      <c r="AG961" s="16"/>
      <c r="AH961" s="9" t="str">
        <f t="shared" si="201"/>
        <v/>
      </c>
      <c r="AI961" s="9" t="str">
        <f t="shared" si="202"/>
        <v/>
      </c>
      <c r="AJ961" s="7" t="str">
        <f>IF(E961="","",VLOOKUP(E961,Cover!AF:AG,2,0))</f>
        <v/>
      </c>
      <c r="AK961" s="32" t="str">
        <f t="shared" si="196"/>
        <v/>
      </c>
      <c r="AL961" s="178" t="str">
        <f t="shared" si="197"/>
        <v/>
      </c>
      <c r="AM961" s="178" t="str">
        <f t="shared" si="204"/>
        <v/>
      </c>
      <c r="AN961" s="178" t="str">
        <f t="shared" si="205"/>
        <v/>
      </c>
    </row>
    <row r="962" spans="1:40">
      <c r="A962" s="1" t="str">
        <f t="shared" si="203"/>
        <v/>
      </c>
      <c r="B962" s="63" t="str">
        <f>IF(E962="","",IF(E962=Trend!$D$5,COUNT($B$3:B961)+1))</f>
        <v/>
      </c>
      <c r="C962" s="63" t="str">
        <f>IF(E962="","",IF(AN962=Deviation!$E$2,COUNT($C$3:C961)+1))</f>
        <v/>
      </c>
      <c r="D962" s="7" t="str">
        <f>IF(E962&lt;&gt;"",SUBTOTAL(3,$E$4:E962),"")</f>
        <v/>
      </c>
      <c r="E962" s="16"/>
      <c r="F962" s="16"/>
      <c r="G962" s="16"/>
      <c r="H962" s="16"/>
      <c r="I962" s="16"/>
      <c r="J962" s="17"/>
      <c r="K962" s="20"/>
      <c r="L962" s="17"/>
      <c r="M962" s="16"/>
      <c r="N962" s="16"/>
      <c r="O962" s="7" t="str">
        <f t="shared" si="198"/>
        <v/>
      </c>
      <c r="P962" s="17"/>
      <c r="Q962" s="17"/>
      <c r="R962" s="8" t="str">
        <f t="shared" si="206"/>
        <v/>
      </c>
      <c r="S962" s="18">
        <v>0.1</v>
      </c>
      <c r="T962" s="8" t="str">
        <f t="shared" si="207"/>
        <v/>
      </c>
      <c r="U962" s="7" t="str">
        <f t="shared" ref="U962:U1025" si="208">IF(E962="","","توافقی ")</f>
        <v/>
      </c>
      <c r="V962" s="19"/>
      <c r="W962" s="16"/>
      <c r="X962" s="16"/>
      <c r="Y962" s="16"/>
      <c r="Z962" s="7" t="str">
        <f t="shared" si="199"/>
        <v/>
      </c>
      <c r="AA962" s="20"/>
      <c r="AB962" s="7" t="str">
        <f>IF(AA962="","",DATEDIF(VLOOKUP(N962,List!CK:CL,2,0),VLOOKUP(AA962,List!CK:CL,2,0),$AB$2))</f>
        <v/>
      </c>
      <c r="AC962" s="16"/>
      <c r="AD962" s="16"/>
      <c r="AE962" s="17"/>
      <c r="AF962" s="9" t="str">
        <f t="shared" si="200"/>
        <v/>
      </c>
      <c r="AG962" s="16"/>
      <c r="AH962" s="9" t="str">
        <f t="shared" si="201"/>
        <v/>
      </c>
      <c r="AI962" s="9" t="str">
        <f t="shared" si="202"/>
        <v/>
      </c>
      <c r="AJ962" s="7" t="str">
        <f>IF(E962="","",VLOOKUP(E962,Cover!AF:AG,2,0))</f>
        <v/>
      </c>
      <c r="AK962" s="32" t="str">
        <f t="shared" ref="AK962:AK1025" si="209">IF(N962="","",N962)</f>
        <v/>
      </c>
      <c r="AL962" s="178" t="str">
        <f t="shared" ref="AL962:AL1025" si="210">IF(N962="","",LEFT(N962,7))</f>
        <v/>
      </c>
      <c r="AM962" s="178" t="str">
        <f t="shared" si="204"/>
        <v/>
      </c>
      <c r="AN962" s="178" t="str">
        <f t="shared" si="205"/>
        <v/>
      </c>
    </row>
    <row r="963" spans="1:40">
      <c r="A963" s="1" t="str">
        <f t="shared" si="203"/>
        <v/>
      </c>
      <c r="B963" s="63" t="str">
        <f>IF(E963="","",IF(E963=Trend!$D$5,COUNT($B$3:B962)+1))</f>
        <v/>
      </c>
      <c r="C963" s="63" t="str">
        <f>IF(E963="","",IF(AN963=Deviation!$E$2,COUNT($C$3:C962)+1))</f>
        <v/>
      </c>
      <c r="D963" s="7" t="str">
        <f>IF(E963&lt;&gt;"",SUBTOTAL(3,$E$4:E963),"")</f>
        <v/>
      </c>
      <c r="E963" s="16"/>
      <c r="F963" s="16"/>
      <c r="G963" s="16"/>
      <c r="H963" s="16"/>
      <c r="I963" s="16"/>
      <c r="J963" s="17"/>
      <c r="K963" s="20"/>
      <c r="L963" s="17"/>
      <c r="M963" s="16"/>
      <c r="N963" s="16"/>
      <c r="O963" s="7" t="str">
        <f t="shared" si="198"/>
        <v/>
      </c>
      <c r="P963" s="17"/>
      <c r="Q963" s="17"/>
      <c r="R963" s="8" t="str">
        <f t="shared" si="206"/>
        <v/>
      </c>
      <c r="S963" s="18">
        <v>0.1</v>
      </c>
      <c r="T963" s="8" t="str">
        <f t="shared" si="207"/>
        <v/>
      </c>
      <c r="U963" s="7" t="str">
        <f t="shared" si="208"/>
        <v/>
      </c>
      <c r="V963" s="19"/>
      <c r="W963" s="16"/>
      <c r="X963" s="16"/>
      <c r="Y963" s="16"/>
      <c r="Z963" s="7" t="str">
        <f t="shared" si="199"/>
        <v/>
      </c>
      <c r="AA963" s="20"/>
      <c r="AB963" s="7" t="str">
        <f>IF(AA963="","",DATEDIF(VLOOKUP(N963,List!CK:CL,2,0),VLOOKUP(AA963,List!CK:CL,2,0),$AB$2))</f>
        <v/>
      </c>
      <c r="AC963" s="16"/>
      <c r="AD963" s="16"/>
      <c r="AE963" s="17"/>
      <c r="AF963" s="9" t="str">
        <f t="shared" si="200"/>
        <v/>
      </c>
      <c r="AG963" s="16"/>
      <c r="AH963" s="9" t="str">
        <f t="shared" si="201"/>
        <v/>
      </c>
      <c r="AI963" s="9" t="str">
        <f t="shared" si="202"/>
        <v/>
      </c>
      <c r="AJ963" s="7" t="str">
        <f>IF(E963="","",VLOOKUP(E963,Cover!AF:AG,2,0))</f>
        <v/>
      </c>
      <c r="AK963" s="32" t="str">
        <f t="shared" si="209"/>
        <v/>
      </c>
      <c r="AL963" s="178" t="str">
        <f t="shared" si="210"/>
        <v/>
      </c>
      <c r="AM963" s="178" t="str">
        <f t="shared" si="204"/>
        <v/>
      </c>
      <c r="AN963" s="178" t="str">
        <f t="shared" si="205"/>
        <v/>
      </c>
    </row>
    <row r="964" spans="1:40">
      <c r="A964" s="1" t="str">
        <f t="shared" si="203"/>
        <v/>
      </c>
      <c r="B964" s="63" t="str">
        <f>IF(E964="","",IF(E964=Trend!$D$5,COUNT($B$3:B963)+1))</f>
        <v/>
      </c>
      <c r="C964" s="63" t="str">
        <f>IF(E964="","",IF(AN964=Deviation!$E$2,COUNT($C$3:C963)+1))</f>
        <v/>
      </c>
      <c r="D964" s="7" t="str">
        <f>IF(E964&lt;&gt;"",SUBTOTAL(3,$E$4:E964),"")</f>
        <v/>
      </c>
      <c r="E964" s="16"/>
      <c r="F964" s="16"/>
      <c r="G964" s="16"/>
      <c r="H964" s="16"/>
      <c r="I964" s="16"/>
      <c r="J964" s="17"/>
      <c r="K964" s="20"/>
      <c r="L964" s="17"/>
      <c r="M964" s="16"/>
      <c r="N964" s="16"/>
      <c r="O964" s="7" t="str">
        <f t="shared" si="198"/>
        <v/>
      </c>
      <c r="P964" s="17"/>
      <c r="Q964" s="17"/>
      <c r="R964" s="8" t="str">
        <f t="shared" si="206"/>
        <v/>
      </c>
      <c r="S964" s="18">
        <v>0.1</v>
      </c>
      <c r="T964" s="8" t="str">
        <f t="shared" si="207"/>
        <v/>
      </c>
      <c r="U964" s="7" t="str">
        <f t="shared" si="208"/>
        <v/>
      </c>
      <c r="V964" s="19"/>
      <c r="W964" s="16"/>
      <c r="X964" s="16"/>
      <c r="Y964" s="16"/>
      <c r="Z964" s="7" t="str">
        <f t="shared" si="199"/>
        <v/>
      </c>
      <c r="AA964" s="20"/>
      <c r="AB964" s="7" t="str">
        <f>IF(AA964="","",DATEDIF(VLOOKUP(N964,List!CK:CL,2,0),VLOOKUP(AA964,List!CK:CL,2,0),$AB$2))</f>
        <v/>
      </c>
      <c r="AC964" s="16"/>
      <c r="AD964" s="16"/>
      <c r="AE964" s="17"/>
      <c r="AF964" s="9" t="str">
        <f t="shared" si="200"/>
        <v/>
      </c>
      <c r="AG964" s="16"/>
      <c r="AH964" s="9" t="str">
        <f t="shared" si="201"/>
        <v/>
      </c>
      <c r="AI964" s="9" t="str">
        <f t="shared" si="202"/>
        <v/>
      </c>
      <c r="AJ964" s="7" t="str">
        <f>IF(E964="","",VLOOKUP(E964,Cover!AF:AG,2,0))</f>
        <v/>
      </c>
      <c r="AK964" s="32" t="str">
        <f t="shared" si="209"/>
        <v/>
      </c>
      <c r="AL964" s="178" t="str">
        <f t="shared" si="210"/>
        <v/>
      </c>
      <c r="AM964" s="178" t="str">
        <f t="shared" si="204"/>
        <v/>
      </c>
      <c r="AN964" s="178" t="str">
        <f t="shared" si="205"/>
        <v/>
      </c>
    </row>
    <row r="965" spans="1:40">
      <c r="A965" s="1" t="str">
        <f t="shared" si="203"/>
        <v/>
      </c>
      <c r="B965" s="63" t="str">
        <f>IF(E965="","",IF(E965=Trend!$D$5,COUNT($B$3:B964)+1))</f>
        <v/>
      </c>
      <c r="C965" s="63" t="str">
        <f>IF(E965="","",IF(AN965=Deviation!$E$2,COUNT($C$3:C964)+1))</f>
        <v/>
      </c>
      <c r="D965" s="7" t="str">
        <f>IF(E965&lt;&gt;"",SUBTOTAL(3,$E$4:E965),"")</f>
        <v/>
      </c>
      <c r="E965" s="16"/>
      <c r="F965" s="16"/>
      <c r="G965" s="16"/>
      <c r="H965" s="16"/>
      <c r="I965" s="16"/>
      <c r="J965" s="17"/>
      <c r="K965" s="20"/>
      <c r="L965" s="17"/>
      <c r="M965" s="16"/>
      <c r="N965" s="16"/>
      <c r="O965" s="7" t="str">
        <f t="shared" si="198"/>
        <v/>
      </c>
      <c r="P965" s="17"/>
      <c r="Q965" s="17"/>
      <c r="R965" s="8" t="str">
        <f t="shared" si="206"/>
        <v/>
      </c>
      <c r="S965" s="18">
        <v>0.1</v>
      </c>
      <c r="T965" s="8" t="str">
        <f t="shared" si="207"/>
        <v/>
      </c>
      <c r="U965" s="7" t="str">
        <f t="shared" si="208"/>
        <v/>
      </c>
      <c r="V965" s="19"/>
      <c r="W965" s="16"/>
      <c r="X965" s="16"/>
      <c r="Y965" s="16"/>
      <c r="Z965" s="7" t="str">
        <f t="shared" si="199"/>
        <v/>
      </c>
      <c r="AA965" s="20"/>
      <c r="AB965" s="7" t="str">
        <f>IF(AA965="","",DATEDIF(VLOOKUP(N965,List!CK:CL,2,0),VLOOKUP(AA965,List!CK:CL,2,0),$AB$2))</f>
        <v/>
      </c>
      <c r="AC965" s="16"/>
      <c r="AD965" s="16"/>
      <c r="AE965" s="17"/>
      <c r="AF965" s="9" t="str">
        <f t="shared" si="200"/>
        <v/>
      </c>
      <c r="AG965" s="16"/>
      <c r="AH965" s="9" t="str">
        <f t="shared" si="201"/>
        <v/>
      </c>
      <c r="AI965" s="9" t="str">
        <f t="shared" si="202"/>
        <v/>
      </c>
      <c r="AJ965" s="7" t="str">
        <f>IF(E965="","",VLOOKUP(E965,Cover!AF:AG,2,0))</f>
        <v/>
      </c>
      <c r="AK965" s="32" t="str">
        <f t="shared" si="209"/>
        <v/>
      </c>
      <c r="AL965" s="178" t="str">
        <f t="shared" si="210"/>
        <v/>
      </c>
      <c r="AM965" s="178" t="str">
        <f t="shared" si="204"/>
        <v/>
      </c>
      <c r="AN965" s="178" t="str">
        <f t="shared" si="205"/>
        <v/>
      </c>
    </row>
    <row r="966" spans="1:40">
      <c r="A966" s="1" t="str">
        <f t="shared" si="203"/>
        <v/>
      </c>
      <c r="B966" s="63" t="str">
        <f>IF(E966="","",IF(E966=Trend!$D$5,COUNT($B$3:B965)+1))</f>
        <v/>
      </c>
      <c r="C966" s="63" t="str">
        <f>IF(E966="","",IF(AN966=Deviation!$E$2,COUNT($C$3:C965)+1))</f>
        <v/>
      </c>
      <c r="D966" s="7" t="str">
        <f>IF(E966&lt;&gt;"",SUBTOTAL(3,$E$4:E966),"")</f>
        <v/>
      </c>
      <c r="E966" s="16"/>
      <c r="F966" s="16"/>
      <c r="G966" s="16"/>
      <c r="H966" s="16"/>
      <c r="I966" s="16"/>
      <c r="J966" s="17"/>
      <c r="K966" s="20"/>
      <c r="L966" s="17"/>
      <c r="M966" s="16"/>
      <c r="N966" s="16"/>
      <c r="O966" s="7" t="str">
        <f t="shared" si="198"/>
        <v/>
      </c>
      <c r="P966" s="17"/>
      <c r="Q966" s="17"/>
      <c r="R966" s="8" t="str">
        <f t="shared" si="206"/>
        <v/>
      </c>
      <c r="S966" s="18">
        <v>0.1</v>
      </c>
      <c r="T966" s="8" t="str">
        <f t="shared" si="207"/>
        <v/>
      </c>
      <c r="U966" s="7" t="str">
        <f t="shared" si="208"/>
        <v/>
      </c>
      <c r="V966" s="19"/>
      <c r="W966" s="16"/>
      <c r="X966" s="16"/>
      <c r="Y966" s="16"/>
      <c r="Z966" s="7" t="str">
        <f t="shared" si="199"/>
        <v/>
      </c>
      <c r="AA966" s="20"/>
      <c r="AB966" s="7" t="str">
        <f>IF(AA966="","",DATEDIF(VLOOKUP(N966,List!CK:CL,2,0),VLOOKUP(AA966,List!CK:CL,2,0),$AB$2))</f>
        <v/>
      </c>
      <c r="AC966" s="16"/>
      <c r="AD966" s="16"/>
      <c r="AE966" s="17"/>
      <c r="AF966" s="9" t="str">
        <f t="shared" si="200"/>
        <v/>
      </c>
      <c r="AG966" s="16"/>
      <c r="AH966" s="9" t="str">
        <f t="shared" si="201"/>
        <v/>
      </c>
      <c r="AI966" s="9" t="str">
        <f t="shared" si="202"/>
        <v/>
      </c>
      <c r="AJ966" s="7" t="str">
        <f>IF(E966="","",VLOOKUP(E966,Cover!AF:AG,2,0))</f>
        <v/>
      </c>
      <c r="AK966" s="32" t="str">
        <f t="shared" si="209"/>
        <v/>
      </c>
      <c r="AL966" s="178" t="str">
        <f t="shared" si="210"/>
        <v/>
      </c>
      <c r="AM966" s="178" t="str">
        <f t="shared" si="204"/>
        <v/>
      </c>
      <c r="AN966" s="178" t="str">
        <f t="shared" si="205"/>
        <v/>
      </c>
    </row>
    <row r="967" spans="1:40">
      <c r="A967" s="1" t="str">
        <f t="shared" si="203"/>
        <v/>
      </c>
      <c r="B967" s="63" t="str">
        <f>IF(E967="","",IF(E967=Trend!$D$5,COUNT($B$3:B966)+1))</f>
        <v/>
      </c>
      <c r="C967" s="63" t="str">
        <f>IF(E967="","",IF(AN967=Deviation!$E$2,COUNT($C$3:C966)+1))</f>
        <v/>
      </c>
      <c r="D967" s="7" t="str">
        <f>IF(E967&lt;&gt;"",SUBTOTAL(3,$E$4:E967),"")</f>
        <v/>
      </c>
      <c r="E967" s="16"/>
      <c r="F967" s="16"/>
      <c r="G967" s="16"/>
      <c r="H967" s="16"/>
      <c r="I967" s="16"/>
      <c r="J967" s="17"/>
      <c r="K967" s="20"/>
      <c r="L967" s="17"/>
      <c r="M967" s="16"/>
      <c r="N967" s="16"/>
      <c r="O967" s="7" t="str">
        <f t="shared" si="198"/>
        <v/>
      </c>
      <c r="P967" s="17"/>
      <c r="Q967" s="17"/>
      <c r="R967" s="8" t="str">
        <f t="shared" si="206"/>
        <v/>
      </c>
      <c r="S967" s="18">
        <v>0.1</v>
      </c>
      <c r="T967" s="8" t="str">
        <f t="shared" si="207"/>
        <v/>
      </c>
      <c r="U967" s="7" t="str">
        <f t="shared" si="208"/>
        <v/>
      </c>
      <c r="V967" s="19"/>
      <c r="W967" s="16"/>
      <c r="X967" s="16"/>
      <c r="Y967" s="16"/>
      <c r="Z967" s="7" t="str">
        <f t="shared" si="199"/>
        <v/>
      </c>
      <c r="AA967" s="20"/>
      <c r="AB967" s="7" t="str">
        <f>IF(AA967="","",DATEDIF(VLOOKUP(N967,List!CK:CL,2,0),VLOOKUP(AA967,List!CK:CL,2,0),$AB$2))</f>
        <v/>
      </c>
      <c r="AC967" s="16"/>
      <c r="AD967" s="16"/>
      <c r="AE967" s="17"/>
      <c r="AF967" s="9" t="str">
        <f t="shared" si="200"/>
        <v/>
      </c>
      <c r="AG967" s="16"/>
      <c r="AH967" s="9" t="str">
        <f t="shared" si="201"/>
        <v/>
      </c>
      <c r="AI967" s="9" t="str">
        <f t="shared" si="202"/>
        <v/>
      </c>
      <c r="AJ967" s="7" t="str">
        <f>IF(E967="","",VLOOKUP(E967,Cover!AF:AG,2,0))</f>
        <v/>
      </c>
      <c r="AK967" s="32" t="str">
        <f t="shared" si="209"/>
        <v/>
      </c>
      <c r="AL967" s="178" t="str">
        <f t="shared" si="210"/>
        <v/>
      </c>
      <c r="AM967" s="178" t="str">
        <f t="shared" si="204"/>
        <v/>
      </c>
      <c r="AN967" s="178" t="str">
        <f t="shared" si="205"/>
        <v/>
      </c>
    </row>
    <row r="968" spans="1:40">
      <c r="A968" s="1" t="str">
        <f t="shared" si="203"/>
        <v/>
      </c>
      <c r="B968" s="63" t="str">
        <f>IF(E968="","",IF(E968=Trend!$D$5,COUNT($B$3:B967)+1))</f>
        <v/>
      </c>
      <c r="C968" s="63" t="str">
        <f>IF(E968="","",IF(AN968=Deviation!$E$2,COUNT($C$3:C967)+1))</f>
        <v/>
      </c>
      <c r="D968" s="7" t="str">
        <f>IF(E968&lt;&gt;"",SUBTOTAL(3,$E$4:E968),"")</f>
        <v/>
      </c>
      <c r="E968" s="16"/>
      <c r="F968" s="16"/>
      <c r="G968" s="16"/>
      <c r="H968" s="16"/>
      <c r="I968" s="16"/>
      <c r="J968" s="17"/>
      <c r="K968" s="20"/>
      <c r="L968" s="17"/>
      <c r="M968" s="16"/>
      <c r="N968" s="16"/>
      <c r="O968" s="7" t="str">
        <f t="shared" si="198"/>
        <v/>
      </c>
      <c r="P968" s="17"/>
      <c r="Q968" s="17"/>
      <c r="R968" s="8" t="str">
        <f t="shared" si="206"/>
        <v/>
      </c>
      <c r="S968" s="18">
        <v>0.1</v>
      </c>
      <c r="T968" s="8" t="str">
        <f t="shared" si="207"/>
        <v/>
      </c>
      <c r="U968" s="7" t="str">
        <f t="shared" si="208"/>
        <v/>
      </c>
      <c r="V968" s="19"/>
      <c r="W968" s="16"/>
      <c r="X968" s="16"/>
      <c r="Y968" s="16"/>
      <c r="Z968" s="7" t="str">
        <f t="shared" si="199"/>
        <v/>
      </c>
      <c r="AA968" s="20"/>
      <c r="AB968" s="7" t="str">
        <f>IF(AA968="","",DATEDIF(VLOOKUP(N968,List!CK:CL,2,0),VLOOKUP(AA968,List!CK:CL,2,0),$AB$2))</f>
        <v/>
      </c>
      <c r="AC968" s="16"/>
      <c r="AD968" s="16"/>
      <c r="AE968" s="17"/>
      <c r="AF968" s="9" t="str">
        <f t="shared" si="200"/>
        <v/>
      </c>
      <c r="AG968" s="16"/>
      <c r="AH968" s="9" t="str">
        <f t="shared" si="201"/>
        <v/>
      </c>
      <c r="AI968" s="9" t="str">
        <f t="shared" si="202"/>
        <v/>
      </c>
      <c r="AJ968" s="7" t="str">
        <f>IF(E968="","",VLOOKUP(E968,Cover!AF:AG,2,0))</f>
        <v/>
      </c>
      <c r="AK968" s="32" t="str">
        <f t="shared" si="209"/>
        <v/>
      </c>
      <c r="AL968" s="178" t="str">
        <f t="shared" si="210"/>
        <v/>
      </c>
      <c r="AM968" s="178" t="str">
        <f t="shared" si="204"/>
        <v/>
      </c>
      <c r="AN968" s="178" t="str">
        <f t="shared" si="205"/>
        <v/>
      </c>
    </row>
    <row r="969" spans="1:40">
      <c r="A969" s="1" t="str">
        <f t="shared" si="203"/>
        <v/>
      </c>
      <c r="B969" s="63" t="str">
        <f>IF(E969="","",IF(E969=Trend!$D$5,COUNT($B$3:B968)+1))</f>
        <v/>
      </c>
      <c r="C969" s="63" t="str">
        <f>IF(E969="","",IF(AN969=Deviation!$E$2,COUNT($C$3:C968)+1))</f>
        <v/>
      </c>
      <c r="D969" s="7" t="str">
        <f>IF(E969&lt;&gt;"",SUBTOTAL(3,$E$4:E969),"")</f>
        <v/>
      </c>
      <c r="E969" s="16"/>
      <c r="F969" s="16"/>
      <c r="G969" s="16"/>
      <c r="H969" s="16"/>
      <c r="I969" s="16"/>
      <c r="J969" s="17"/>
      <c r="K969" s="20"/>
      <c r="L969" s="17"/>
      <c r="M969" s="16"/>
      <c r="N969" s="16"/>
      <c r="O969" s="7" t="str">
        <f t="shared" si="198"/>
        <v/>
      </c>
      <c r="P969" s="17"/>
      <c r="Q969" s="17"/>
      <c r="R969" s="8" t="str">
        <f t="shared" si="206"/>
        <v/>
      </c>
      <c r="S969" s="18">
        <v>0.1</v>
      </c>
      <c r="T969" s="8" t="str">
        <f t="shared" si="207"/>
        <v/>
      </c>
      <c r="U969" s="7" t="str">
        <f t="shared" si="208"/>
        <v/>
      </c>
      <c r="V969" s="19"/>
      <c r="W969" s="16"/>
      <c r="X969" s="16"/>
      <c r="Y969" s="16"/>
      <c r="Z969" s="7" t="str">
        <f t="shared" si="199"/>
        <v/>
      </c>
      <c r="AA969" s="20"/>
      <c r="AB969" s="7" t="str">
        <f>IF(AA969="","",DATEDIF(VLOOKUP(N969,List!CK:CL,2,0),VLOOKUP(AA969,List!CK:CL,2,0),$AB$2))</f>
        <v/>
      </c>
      <c r="AC969" s="16"/>
      <c r="AD969" s="16"/>
      <c r="AE969" s="17"/>
      <c r="AF969" s="9" t="str">
        <f t="shared" si="200"/>
        <v/>
      </c>
      <c r="AG969" s="16"/>
      <c r="AH969" s="9" t="str">
        <f t="shared" si="201"/>
        <v/>
      </c>
      <c r="AI969" s="9" t="str">
        <f t="shared" si="202"/>
        <v/>
      </c>
      <c r="AJ969" s="7" t="str">
        <f>IF(E969="","",VLOOKUP(E969,Cover!AF:AG,2,0))</f>
        <v/>
      </c>
      <c r="AK969" s="32" t="str">
        <f t="shared" si="209"/>
        <v/>
      </c>
      <c r="AL969" s="178" t="str">
        <f t="shared" si="210"/>
        <v/>
      </c>
      <c r="AM969" s="178" t="str">
        <f t="shared" si="204"/>
        <v/>
      </c>
      <c r="AN969" s="178" t="str">
        <f t="shared" si="205"/>
        <v/>
      </c>
    </row>
    <row r="970" spans="1:40">
      <c r="A970" s="1" t="str">
        <f t="shared" si="203"/>
        <v/>
      </c>
      <c r="B970" s="63" t="str">
        <f>IF(E970="","",IF(E970=Trend!$D$5,COUNT($B$3:B969)+1))</f>
        <v/>
      </c>
      <c r="C970" s="63" t="str">
        <f>IF(E970="","",IF(AN970=Deviation!$E$2,COUNT($C$3:C969)+1))</f>
        <v/>
      </c>
      <c r="D970" s="7" t="str">
        <f>IF(E970&lt;&gt;"",SUBTOTAL(3,$E$4:E970),"")</f>
        <v/>
      </c>
      <c r="E970" s="16"/>
      <c r="F970" s="16"/>
      <c r="G970" s="16"/>
      <c r="H970" s="16"/>
      <c r="I970" s="16"/>
      <c r="J970" s="17"/>
      <c r="K970" s="20"/>
      <c r="L970" s="17"/>
      <c r="M970" s="16"/>
      <c r="N970" s="16"/>
      <c r="O970" s="7" t="str">
        <f t="shared" ref="O970:O1033" si="211">IF(E970="","","پیش فاکتور")</f>
        <v/>
      </c>
      <c r="P970" s="17"/>
      <c r="Q970" s="17"/>
      <c r="R970" s="8" t="str">
        <f t="shared" si="206"/>
        <v/>
      </c>
      <c r="S970" s="18">
        <v>0.1</v>
      </c>
      <c r="T970" s="8" t="str">
        <f t="shared" si="207"/>
        <v/>
      </c>
      <c r="U970" s="7" t="str">
        <f t="shared" si="208"/>
        <v/>
      </c>
      <c r="V970" s="19"/>
      <c r="W970" s="16"/>
      <c r="X970" s="16"/>
      <c r="Y970" s="16"/>
      <c r="Z970" s="7" t="str">
        <f t="shared" si="199"/>
        <v/>
      </c>
      <c r="AA970" s="20"/>
      <c r="AB970" s="7" t="str">
        <f>IF(AA970="","",DATEDIF(VLOOKUP(N970,List!CK:CL,2,0),VLOOKUP(AA970,List!CK:CL,2,0),$AB$2))</f>
        <v/>
      </c>
      <c r="AC970" s="16"/>
      <c r="AD970" s="16"/>
      <c r="AE970" s="17"/>
      <c r="AF970" s="9" t="str">
        <f t="shared" si="200"/>
        <v/>
      </c>
      <c r="AG970" s="16"/>
      <c r="AH970" s="9" t="str">
        <f t="shared" si="201"/>
        <v/>
      </c>
      <c r="AI970" s="9" t="str">
        <f t="shared" si="202"/>
        <v/>
      </c>
      <c r="AJ970" s="7" t="str">
        <f>IF(E970="","",VLOOKUP(E970,Cover!AF:AG,2,0))</f>
        <v/>
      </c>
      <c r="AK970" s="32" t="str">
        <f t="shared" si="209"/>
        <v/>
      </c>
      <c r="AL970" s="178" t="str">
        <f t="shared" si="210"/>
        <v/>
      </c>
      <c r="AM970" s="178" t="str">
        <f t="shared" si="204"/>
        <v/>
      </c>
      <c r="AN970" s="178" t="str">
        <f t="shared" si="205"/>
        <v/>
      </c>
    </row>
    <row r="971" spans="1:40">
      <c r="A971" s="1" t="str">
        <f t="shared" si="203"/>
        <v/>
      </c>
      <c r="B971" s="63" t="str">
        <f>IF(E971="","",IF(E971=Trend!$D$5,COUNT($B$3:B970)+1))</f>
        <v/>
      </c>
      <c r="C971" s="63" t="str">
        <f>IF(E971="","",IF(AN971=Deviation!$E$2,COUNT($C$3:C970)+1))</f>
        <v/>
      </c>
      <c r="D971" s="7" t="str">
        <f>IF(E971&lt;&gt;"",SUBTOTAL(3,$E$4:E971),"")</f>
        <v/>
      </c>
      <c r="E971" s="16"/>
      <c r="F971" s="16"/>
      <c r="G971" s="16"/>
      <c r="H971" s="16"/>
      <c r="I971" s="16"/>
      <c r="J971" s="17"/>
      <c r="K971" s="20"/>
      <c r="L971" s="17"/>
      <c r="M971" s="16"/>
      <c r="N971" s="16"/>
      <c r="O971" s="7" t="str">
        <f t="shared" si="211"/>
        <v/>
      </c>
      <c r="P971" s="17"/>
      <c r="Q971" s="17"/>
      <c r="R971" s="8" t="str">
        <f t="shared" si="206"/>
        <v/>
      </c>
      <c r="S971" s="18">
        <v>0.1</v>
      </c>
      <c r="T971" s="8" t="str">
        <f t="shared" si="207"/>
        <v/>
      </c>
      <c r="U971" s="7" t="str">
        <f t="shared" si="208"/>
        <v/>
      </c>
      <c r="V971" s="19"/>
      <c r="W971" s="16"/>
      <c r="X971" s="16"/>
      <c r="Y971" s="16"/>
      <c r="Z971" s="7" t="str">
        <f t="shared" si="199"/>
        <v/>
      </c>
      <c r="AA971" s="20"/>
      <c r="AB971" s="7" t="str">
        <f>IF(AA971="","",DATEDIF(VLOOKUP(N971,List!CK:CL,2,0),VLOOKUP(AA971,List!CK:CL,2,0),$AB$2))</f>
        <v/>
      </c>
      <c r="AC971" s="16"/>
      <c r="AD971" s="16"/>
      <c r="AE971" s="17"/>
      <c r="AF971" s="9" t="str">
        <f t="shared" si="200"/>
        <v/>
      </c>
      <c r="AG971" s="16"/>
      <c r="AH971" s="9" t="str">
        <f t="shared" si="201"/>
        <v/>
      </c>
      <c r="AI971" s="9" t="str">
        <f t="shared" si="202"/>
        <v/>
      </c>
      <c r="AJ971" s="7" t="str">
        <f>IF(E971="","",VLOOKUP(E971,Cover!AF:AG,2,0))</f>
        <v/>
      </c>
      <c r="AK971" s="32" t="str">
        <f t="shared" si="209"/>
        <v/>
      </c>
      <c r="AL971" s="178" t="str">
        <f t="shared" si="210"/>
        <v/>
      </c>
      <c r="AM971" s="178" t="str">
        <f t="shared" si="204"/>
        <v/>
      </c>
      <c r="AN971" s="178" t="str">
        <f t="shared" si="205"/>
        <v/>
      </c>
    </row>
    <row r="972" spans="1:40">
      <c r="A972" s="1" t="str">
        <f t="shared" si="203"/>
        <v/>
      </c>
      <c r="B972" s="63" t="str">
        <f>IF(E972="","",IF(E972=Trend!$D$5,COUNT($B$3:B971)+1))</f>
        <v/>
      </c>
      <c r="C972" s="63" t="str">
        <f>IF(E972="","",IF(AN972=Deviation!$E$2,COUNT($C$3:C971)+1))</f>
        <v/>
      </c>
      <c r="D972" s="7" t="str">
        <f>IF(E972&lt;&gt;"",SUBTOTAL(3,$E$4:E972),"")</f>
        <v/>
      </c>
      <c r="E972" s="16"/>
      <c r="F972" s="16"/>
      <c r="G972" s="16"/>
      <c r="H972" s="16"/>
      <c r="I972" s="16"/>
      <c r="J972" s="17"/>
      <c r="K972" s="20"/>
      <c r="L972" s="17"/>
      <c r="M972" s="16"/>
      <c r="N972" s="16"/>
      <c r="O972" s="7" t="str">
        <f t="shared" si="211"/>
        <v/>
      </c>
      <c r="P972" s="17"/>
      <c r="Q972" s="17"/>
      <c r="R972" s="8" t="str">
        <f t="shared" si="206"/>
        <v/>
      </c>
      <c r="S972" s="18">
        <v>0.1</v>
      </c>
      <c r="T972" s="8" t="str">
        <f t="shared" si="207"/>
        <v/>
      </c>
      <c r="U972" s="7" t="str">
        <f t="shared" si="208"/>
        <v/>
      </c>
      <c r="V972" s="19"/>
      <c r="W972" s="16"/>
      <c r="X972" s="16"/>
      <c r="Y972" s="16"/>
      <c r="Z972" s="7" t="str">
        <f t="shared" si="199"/>
        <v/>
      </c>
      <c r="AA972" s="20"/>
      <c r="AB972" s="7" t="str">
        <f>IF(AA972="","",DATEDIF(VLOOKUP(N972,List!CK:CL,2,0),VLOOKUP(AA972,List!CK:CL,2,0),$AB$2))</f>
        <v/>
      </c>
      <c r="AC972" s="16"/>
      <c r="AD972" s="16"/>
      <c r="AE972" s="17"/>
      <c r="AF972" s="9" t="str">
        <f t="shared" si="200"/>
        <v/>
      </c>
      <c r="AG972" s="16"/>
      <c r="AH972" s="9" t="str">
        <f t="shared" si="201"/>
        <v/>
      </c>
      <c r="AI972" s="9" t="str">
        <f t="shared" si="202"/>
        <v/>
      </c>
      <c r="AJ972" s="7" t="str">
        <f>IF(E972="","",VLOOKUP(E972,Cover!AF:AG,2,0))</f>
        <v/>
      </c>
      <c r="AK972" s="32" t="str">
        <f t="shared" si="209"/>
        <v/>
      </c>
      <c r="AL972" s="178" t="str">
        <f t="shared" si="210"/>
        <v/>
      </c>
      <c r="AM972" s="178" t="str">
        <f t="shared" si="204"/>
        <v/>
      </c>
      <c r="AN972" s="178" t="str">
        <f t="shared" si="205"/>
        <v/>
      </c>
    </row>
    <row r="973" spans="1:40">
      <c r="A973" s="1" t="str">
        <f t="shared" si="203"/>
        <v/>
      </c>
      <c r="B973" s="63" t="str">
        <f>IF(E973="","",IF(E973=Trend!$D$5,COUNT($B$3:B972)+1))</f>
        <v/>
      </c>
      <c r="C973" s="63" t="str">
        <f>IF(E973="","",IF(AN973=Deviation!$E$2,COUNT($C$3:C972)+1))</f>
        <v/>
      </c>
      <c r="D973" s="7" t="str">
        <f>IF(E973&lt;&gt;"",SUBTOTAL(3,$E$4:E973),"")</f>
        <v/>
      </c>
      <c r="E973" s="16"/>
      <c r="F973" s="16"/>
      <c r="G973" s="16"/>
      <c r="H973" s="16"/>
      <c r="I973" s="16"/>
      <c r="J973" s="17"/>
      <c r="K973" s="20"/>
      <c r="L973" s="17"/>
      <c r="M973" s="16"/>
      <c r="N973" s="16"/>
      <c r="O973" s="7" t="str">
        <f t="shared" si="211"/>
        <v/>
      </c>
      <c r="P973" s="17"/>
      <c r="Q973" s="17"/>
      <c r="R973" s="8" t="str">
        <f t="shared" si="206"/>
        <v/>
      </c>
      <c r="S973" s="18">
        <v>0.1</v>
      </c>
      <c r="T973" s="8" t="str">
        <f t="shared" si="207"/>
        <v/>
      </c>
      <c r="U973" s="7" t="str">
        <f t="shared" si="208"/>
        <v/>
      </c>
      <c r="V973" s="19"/>
      <c r="W973" s="16"/>
      <c r="X973" s="16"/>
      <c r="Y973" s="16"/>
      <c r="Z973" s="7" t="str">
        <f t="shared" si="199"/>
        <v/>
      </c>
      <c r="AA973" s="20"/>
      <c r="AB973" s="7" t="str">
        <f>IF(AA973="","",DATEDIF(VLOOKUP(N973,List!CK:CL,2,0),VLOOKUP(AA973,List!CK:CL,2,0),$AB$2))</f>
        <v/>
      </c>
      <c r="AC973" s="16"/>
      <c r="AD973" s="16"/>
      <c r="AE973" s="17"/>
      <c r="AF973" s="9" t="str">
        <f t="shared" si="200"/>
        <v/>
      </c>
      <c r="AG973" s="16"/>
      <c r="AH973" s="9" t="str">
        <f t="shared" si="201"/>
        <v/>
      </c>
      <c r="AI973" s="9" t="str">
        <f t="shared" si="202"/>
        <v/>
      </c>
      <c r="AJ973" s="7" t="str">
        <f>IF(E973="","",VLOOKUP(E973,Cover!AF:AG,2,0))</f>
        <v/>
      </c>
      <c r="AK973" s="32" t="str">
        <f t="shared" si="209"/>
        <v/>
      </c>
      <c r="AL973" s="178" t="str">
        <f t="shared" si="210"/>
        <v/>
      </c>
      <c r="AM973" s="178" t="str">
        <f t="shared" si="204"/>
        <v/>
      </c>
      <c r="AN973" s="178" t="str">
        <f t="shared" si="205"/>
        <v/>
      </c>
    </row>
    <row r="974" spans="1:40">
      <c r="A974" s="1" t="str">
        <f t="shared" si="203"/>
        <v/>
      </c>
      <c r="B974" s="63" t="str">
        <f>IF(E974="","",IF(E974=Trend!$D$5,COUNT($B$3:B973)+1))</f>
        <v/>
      </c>
      <c r="C974" s="63" t="str">
        <f>IF(E974="","",IF(AN974=Deviation!$E$2,COUNT($C$3:C973)+1))</f>
        <v/>
      </c>
      <c r="D974" s="7" t="str">
        <f>IF(E974&lt;&gt;"",SUBTOTAL(3,$E$4:E974),"")</f>
        <v/>
      </c>
      <c r="E974" s="16"/>
      <c r="F974" s="16"/>
      <c r="G974" s="16"/>
      <c r="H974" s="16"/>
      <c r="I974" s="16"/>
      <c r="J974" s="17"/>
      <c r="K974" s="20"/>
      <c r="L974" s="17"/>
      <c r="M974" s="16"/>
      <c r="N974" s="16"/>
      <c r="O974" s="7" t="str">
        <f t="shared" si="211"/>
        <v/>
      </c>
      <c r="P974" s="17"/>
      <c r="Q974" s="17"/>
      <c r="R974" s="8" t="str">
        <f t="shared" si="206"/>
        <v/>
      </c>
      <c r="S974" s="18">
        <v>0.1</v>
      </c>
      <c r="T974" s="8" t="str">
        <f t="shared" si="207"/>
        <v/>
      </c>
      <c r="U974" s="7" t="str">
        <f t="shared" si="208"/>
        <v/>
      </c>
      <c r="V974" s="19"/>
      <c r="W974" s="16"/>
      <c r="X974" s="16"/>
      <c r="Y974" s="16"/>
      <c r="Z974" s="7" t="str">
        <f t="shared" si="199"/>
        <v/>
      </c>
      <c r="AA974" s="20"/>
      <c r="AB974" s="7" t="str">
        <f>IF(AA974="","",DATEDIF(VLOOKUP(N974,List!CK:CL,2,0),VLOOKUP(AA974,List!CK:CL,2,0),$AB$2))</f>
        <v/>
      </c>
      <c r="AC974" s="16"/>
      <c r="AD974" s="16"/>
      <c r="AE974" s="17"/>
      <c r="AF974" s="9" t="str">
        <f t="shared" si="200"/>
        <v/>
      </c>
      <c r="AG974" s="16"/>
      <c r="AH974" s="9" t="str">
        <f t="shared" si="201"/>
        <v/>
      </c>
      <c r="AI974" s="9" t="str">
        <f t="shared" si="202"/>
        <v/>
      </c>
      <c r="AJ974" s="7" t="str">
        <f>IF(E974="","",VLOOKUP(E974,Cover!AF:AG,2,0))</f>
        <v/>
      </c>
      <c r="AK974" s="32" t="str">
        <f t="shared" si="209"/>
        <v/>
      </c>
      <c r="AL974" s="178" t="str">
        <f t="shared" si="210"/>
        <v/>
      </c>
      <c r="AM974" s="178" t="str">
        <f t="shared" si="204"/>
        <v/>
      </c>
      <c r="AN974" s="178" t="str">
        <f t="shared" si="205"/>
        <v/>
      </c>
    </row>
    <row r="975" spans="1:40">
      <c r="A975" s="1" t="str">
        <f t="shared" si="203"/>
        <v/>
      </c>
      <c r="B975" s="63" t="str">
        <f>IF(E975="","",IF(E975=Trend!$D$5,COUNT($B$3:B974)+1))</f>
        <v/>
      </c>
      <c r="C975" s="63" t="str">
        <f>IF(E975="","",IF(AN975=Deviation!$E$2,COUNT($C$3:C974)+1))</f>
        <v/>
      </c>
      <c r="D975" s="7" t="str">
        <f>IF(E975&lt;&gt;"",SUBTOTAL(3,$E$4:E975),"")</f>
        <v/>
      </c>
      <c r="E975" s="16"/>
      <c r="F975" s="16"/>
      <c r="G975" s="16"/>
      <c r="H975" s="16"/>
      <c r="I975" s="16"/>
      <c r="J975" s="17"/>
      <c r="K975" s="20"/>
      <c r="L975" s="17"/>
      <c r="M975" s="16"/>
      <c r="N975" s="16"/>
      <c r="O975" s="7" t="str">
        <f t="shared" si="211"/>
        <v/>
      </c>
      <c r="P975" s="17"/>
      <c r="Q975" s="17"/>
      <c r="R975" s="8" t="str">
        <f t="shared" si="206"/>
        <v/>
      </c>
      <c r="S975" s="18">
        <v>0.1</v>
      </c>
      <c r="T975" s="8" t="str">
        <f t="shared" si="207"/>
        <v/>
      </c>
      <c r="U975" s="7" t="str">
        <f t="shared" si="208"/>
        <v/>
      </c>
      <c r="V975" s="19"/>
      <c r="W975" s="16"/>
      <c r="X975" s="16"/>
      <c r="Y975" s="16"/>
      <c r="Z975" s="7" t="str">
        <f t="shared" si="199"/>
        <v/>
      </c>
      <c r="AA975" s="20"/>
      <c r="AB975" s="7" t="str">
        <f>IF(AA975="","",DATEDIF(VLOOKUP(N975,List!CK:CL,2,0),VLOOKUP(AA975,List!CK:CL,2,0),$AB$2))</f>
        <v/>
      </c>
      <c r="AC975" s="16"/>
      <c r="AD975" s="16"/>
      <c r="AE975" s="17"/>
      <c r="AF975" s="9" t="str">
        <f t="shared" si="200"/>
        <v/>
      </c>
      <c r="AG975" s="16"/>
      <c r="AH975" s="9" t="str">
        <f t="shared" si="201"/>
        <v/>
      </c>
      <c r="AI975" s="9" t="str">
        <f t="shared" si="202"/>
        <v/>
      </c>
      <c r="AJ975" s="7" t="str">
        <f>IF(E975="","",VLOOKUP(E975,Cover!AF:AG,2,0))</f>
        <v/>
      </c>
      <c r="AK975" s="32" t="str">
        <f t="shared" si="209"/>
        <v/>
      </c>
      <c r="AL975" s="178" t="str">
        <f t="shared" si="210"/>
        <v/>
      </c>
      <c r="AM975" s="178" t="str">
        <f t="shared" si="204"/>
        <v/>
      </c>
      <c r="AN975" s="178" t="str">
        <f t="shared" si="205"/>
        <v/>
      </c>
    </row>
    <row r="976" spans="1:40">
      <c r="A976" s="1" t="str">
        <f t="shared" si="203"/>
        <v/>
      </c>
      <c r="B976" s="63" t="str">
        <f>IF(E976="","",IF(E976=Trend!$D$5,COUNT($B$3:B975)+1))</f>
        <v/>
      </c>
      <c r="C976" s="63" t="str">
        <f>IF(E976="","",IF(AN976=Deviation!$E$2,COUNT($C$3:C975)+1))</f>
        <v/>
      </c>
      <c r="D976" s="7" t="str">
        <f>IF(E976&lt;&gt;"",SUBTOTAL(3,$E$4:E976),"")</f>
        <v/>
      </c>
      <c r="E976" s="16"/>
      <c r="F976" s="16"/>
      <c r="G976" s="16"/>
      <c r="H976" s="16"/>
      <c r="I976" s="16"/>
      <c r="J976" s="17"/>
      <c r="K976" s="20"/>
      <c r="L976" s="17"/>
      <c r="M976" s="16"/>
      <c r="N976" s="16"/>
      <c r="O976" s="7" t="str">
        <f t="shared" si="211"/>
        <v/>
      </c>
      <c r="P976" s="17"/>
      <c r="Q976" s="17"/>
      <c r="R976" s="8" t="str">
        <f t="shared" si="206"/>
        <v/>
      </c>
      <c r="S976" s="18">
        <v>0.1</v>
      </c>
      <c r="T976" s="8" t="str">
        <f t="shared" si="207"/>
        <v/>
      </c>
      <c r="U976" s="7" t="str">
        <f t="shared" si="208"/>
        <v/>
      </c>
      <c r="V976" s="19"/>
      <c r="W976" s="16"/>
      <c r="X976" s="16"/>
      <c r="Y976" s="16"/>
      <c r="Z976" s="7" t="str">
        <f t="shared" si="199"/>
        <v/>
      </c>
      <c r="AA976" s="20"/>
      <c r="AB976" s="7" t="str">
        <f>IF(AA976="","",DATEDIF(VLOOKUP(N976,List!CK:CL,2,0),VLOOKUP(AA976,List!CK:CL,2,0),$AB$2))</f>
        <v/>
      </c>
      <c r="AC976" s="16"/>
      <c r="AD976" s="16"/>
      <c r="AE976" s="17"/>
      <c r="AF976" s="9" t="str">
        <f t="shared" si="200"/>
        <v/>
      </c>
      <c r="AG976" s="16"/>
      <c r="AH976" s="9" t="str">
        <f t="shared" si="201"/>
        <v/>
      </c>
      <c r="AI976" s="9" t="str">
        <f t="shared" si="202"/>
        <v/>
      </c>
      <c r="AJ976" s="7" t="str">
        <f>IF(E976="","",VLOOKUP(E976,Cover!AF:AG,2,0))</f>
        <v/>
      </c>
      <c r="AK976" s="32" t="str">
        <f t="shared" si="209"/>
        <v/>
      </c>
      <c r="AL976" s="178" t="str">
        <f t="shared" si="210"/>
        <v/>
      </c>
      <c r="AM976" s="178" t="str">
        <f t="shared" si="204"/>
        <v/>
      </c>
      <c r="AN976" s="178" t="str">
        <f t="shared" si="205"/>
        <v/>
      </c>
    </row>
    <row r="977" spans="1:40">
      <c r="A977" s="1" t="str">
        <f t="shared" si="203"/>
        <v/>
      </c>
      <c r="B977" s="63" t="str">
        <f>IF(E977="","",IF(E977=Trend!$D$5,COUNT($B$3:B976)+1))</f>
        <v/>
      </c>
      <c r="C977" s="63" t="str">
        <f>IF(E977="","",IF(AN977=Deviation!$E$2,COUNT($C$3:C976)+1))</f>
        <v/>
      </c>
      <c r="D977" s="7" t="str">
        <f>IF(E977&lt;&gt;"",SUBTOTAL(3,$E$4:E977),"")</f>
        <v/>
      </c>
      <c r="E977" s="16"/>
      <c r="F977" s="16"/>
      <c r="G977" s="16"/>
      <c r="H977" s="16"/>
      <c r="I977" s="16"/>
      <c r="J977" s="17"/>
      <c r="K977" s="20"/>
      <c r="L977" s="17"/>
      <c r="M977" s="16"/>
      <c r="N977" s="16"/>
      <c r="O977" s="7" t="str">
        <f t="shared" si="211"/>
        <v/>
      </c>
      <c r="P977" s="17"/>
      <c r="Q977" s="17"/>
      <c r="R977" s="8" t="str">
        <f t="shared" si="206"/>
        <v/>
      </c>
      <c r="S977" s="18">
        <v>0.1</v>
      </c>
      <c r="T977" s="8" t="str">
        <f t="shared" si="207"/>
        <v/>
      </c>
      <c r="U977" s="7" t="str">
        <f t="shared" si="208"/>
        <v/>
      </c>
      <c r="V977" s="19"/>
      <c r="W977" s="16"/>
      <c r="X977" s="16"/>
      <c r="Y977" s="16"/>
      <c r="Z977" s="7" t="str">
        <f t="shared" si="199"/>
        <v/>
      </c>
      <c r="AA977" s="20"/>
      <c r="AB977" s="7" t="str">
        <f>IF(AA977="","",DATEDIF(VLOOKUP(N977,List!CK:CL,2,0),VLOOKUP(AA977,List!CK:CL,2,0),$AB$2))</f>
        <v/>
      </c>
      <c r="AC977" s="16"/>
      <c r="AD977" s="16"/>
      <c r="AE977" s="17"/>
      <c r="AF977" s="9" t="str">
        <f t="shared" si="200"/>
        <v/>
      </c>
      <c r="AG977" s="16"/>
      <c r="AH977" s="9" t="str">
        <f t="shared" si="201"/>
        <v/>
      </c>
      <c r="AI977" s="9" t="str">
        <f t="shared" si="202"/>
        <v/>
      </c>
      <c r="AJ977" s="7" t="str">
        <f>IF(E977="","",VLOOKUP(E977,Cover!AF:AG,2,0))</f>
        <v/>
      </c>
      <c r="AK977" s="32" t="str">
        <f t="shared" si="209"/>
        <v/>
      </c>
      <c r="AL977" s="178" t="str">
        <f t="shared" si="210"/>
        <v/>
      </c>
      <c r="AM977" s="178" t="str">
        <f t="shared" si="204"/>
        <v/>
      </c>
      <c r="AN977" s="178" t="str">
        <f t="shared" si="205"/>
        <v/>
      </c>
    </row>
    <row r="978" spans="1:40">
      <c r="A978" s="1" t="str">
        <f t="shared" si="203"/>
        <v/>
      </c>
      <c r="B978" s="63" t="str">
        <f>IF(E978="","",IF(E978=Trend!$D$5,COUNT($B$3:B977)+1))</f>
        <v/>
      </c>
      <c r="C978" s="63" t="str">
        <f>IF(E978="","",IF(AN978=Deviation!$E$2,COUNT($C$3:C977)+1))</f>
        <v/>
      </c>
      <c r="D978" s="7" t="str">
        <f>IF(E978&lt;&gt;"",SUBTOTAL(3,$E$4:E978),"")</f>
        <v/>
      </c>
      <c r="E978" s="16"/>
      <c r="F978" s="16"/>
      <c r="G978" s="16"/>
      <c r="H978" s="16"/>
      <c r="I978" s="16"/>
      <c r="J978" s="17"/>
      <c r="K978" s="20"/>
      <c r="L978" s="17"/>
      <c r="M978" s="16"/>
      <c r="N978" s="16"/>
      <c r="O978" s="7" t="str">
        <f t="shared" si="211"/>
        <v/>
      </c>
      <c r="P978" s="17"/>
      <c r="Q978" s="17"/>
      <c r="R978" s="8" t="str">
        <f t="shared" si="206"/>
        <v/>
      </c>
      <c r="S978" s="18">
        <v>0.1</v>
      </c>
      <c r="T978" s="8" t="str">
        <f t="shared" si="207"/>
        <v/>
      </c>
      <c r="U978" s="7" t="str">
        <f t="shared" si="208"/>
        <v/>
      </c>
      <c r="V978" s="19"/>
      <c r="W978" s="16"/>
      <c r="X978" s="16"/>
      <c r="Y978" s="16"/>
      <c r="Z978" s="7" t="str">
        <f t="shared" si="199"/>
        <v/>
      </c>
      <c r="AA978" s="20"/>
      <c r="AB978" s="7" t="str">
        <f>IF(AA978="","",DATEDIF(VLOOKUP(N978,List!CK:CL,2,0),VLOOKUP(AA978,List!CK:CL,2,0),$AB$2))</f>
        <v/>
      </c>
      <c r="AC978" s="16"/>
      <c r="AD978" s="16"/>
      <c r="AE978" s="17"/>
      <c r="AF978" s="9" t="str">
        <f t="shared" si="200"/>
        <v/>
      </c>
      <c r="AG978" s="16"/>
      <c r="AH978" s="9" t="str">
        <f t="shared" si="201"/>
        <v/>
      </c>
      <c r="AI978" s="9" t="str">
        <f t="shared" si="202"/>
        <v/>
      </c>
      <c r="AJ978" s="7" t="str">
        <f>IF(E978="","",VLOOKUP(E978,Cover!AF:AG,2,0))</f>
        <v/>
      </c>
      <c r="AK978" s="32" t="str">
        <f t="shared" si="209"/>
        <v/>
      </c>
      <c r="AL978" s="178" t="str">
        <f t="shared" si="210"/>
        <v/>
      </c>
      <c r="AM978" s="178" t="str">
        <f t="shared" si="204"/>
        <v/>
      </c>
      <c r="AN978" s="178" t="str">
        <f t="shared" si="205"/>
        <v/>
      </c>
    </row>
    <row r="979" spans="1:40">
      <c r="A979" s="1" t="str">
        <f t="shared" si="203"/>
        <v/>
      </c>
      <c r="B979" s="63" t="str">
        <f>IF(E979="","",IF(E979=Trend!$D$5,COUNT($B$3:B978)+1))</f>
        <v/>
      </c>
      <c r="C979" s="63" t="str">
        <f>IF(E979="","",IF(AN979=Deviation!$E$2,COUNT($C$3:C978)+1))</f>
        <v/>
      </c>
      <c r="D979" s="7" t="str">
        <f>IF(E979&lt;&gt;"",SUBTOTAL(3,$E$4:E979),"")</f>
        <v/>
      </c>
      <c r="E979" s="16"/>
      <c r="F979" s="16"/>
      <c r="G979" s="16"/>
      <c r="H979" s="16"/>
      <c r="I979" s="16"/>
      <c r="J979" s="17"/>
      <c r="K979" s="20"/>
      <c r="L979" s="17"/>
      <c r="M979" s="16"/>
      <c r="N979" s="16"/>
      <c r="O979" s="7" t="str">
        <f t="shared" si="211"/>
        <v/>
      </c>
      <c r="P979" s="17"/>
      <c r="Q979" s="17"/>
      <c r="R979" s="8" t="str">
        <f t="shared" si="206"/>
        <v/>
      </c>
      <c r="S979" s="18">
        <v>0.1</v>
      </c>
      <c r="T979" s="8" t="str">
        <f t="shared" si="207"/>
        <v/>
      </c>
      <c r="U979" s="7" t="str">
        <f t="shared" si="208"/>
        <v/>
      </c>
      <c r="V979" s="19"/>
      <c r="W979" s="16"/>
      <c r="X979" s="16"/>
      <c r="Y979" s="16"/>
      <c r="Z979" s="7" t="str">
        <f t="shared" si="199"/>
        <v/>
      </c>
      <c r="AA979" s="20"/>
      <c r="AB979" s="7" t="str">
        <f>IF(AA979="","",DATEDIF(VLOOKUP(N979,List!CK:CL,2,0),VLOOKUP(AA979,List!CK:CL,2,0),$AB$2))</f>
        <v/>
      </c>
      <c r="AC979" s="16"/>
      <c r="AD979" s="16"/>
      <c r="AE979" s="17"/>
      <c r="AF979" s="9" t="str">
        <f t="shared" si="200"/>
        <v/>
      </c>
      <c r="AG979" s="16"/>
      <c r="AH979" s="9" t="str">
        <f t="shared" si="201"/>
        <v/>
      </c>
      <c r="AI979" s="9" t="str">
        <f t="shared" si="202"/>
        <v/>
      </c>
      <c r="AJ979" s="7" t="str">
        <f>IF(E979="","",VLOOKUP(E979,Cover!AF:AG,2,0))</f>
        <v/>
      </c>
      <c r="AK979" s="32" t="str">
        <f t="shared" si="209"/>
        <v/>
      </c>
      <c r="AL979" s="178" t="str">
        <f t="shared" si="210"/>
        <v/>
      </c>
      <c r="AM979" s="178" t="str">
        <f t="shared" si="204"/>
        <v/>
      </c>
      <c r="AN979" s="178" t="str">
        <f t="shared" si="205"/>
        <v/>
      </c>
    </row>
    <row r="980" spans="1:40">
      <c r="A980" s="1" t="str">
        <f t="shared" si="203"/>
        <v/>
      </c>
      <c r="B980" s="63" t="str">
        <f>IF(E980="","",IF(E980=Trend!$D$5,COUNT($B$3:B979)+1))</f>
        <v/>
      </c>
      <c r="C980" s="63" t="str">
        <f>IF(E980="","",IF(AN980=Deviation!$E$2,COUNT($C$3:C979)+1))</f>
        <v/>
      </c>
      <c r="D980" s="7" t="str">
        <f>IF(E980&lt;&gt;"",SUBTOTAL(3,$E$4:E980),"")</f>
        <v/>
      </c>
      <c r="E980" s="16"/>
      <c r="F980" s="16"/>
      <c r="G980" s="16"/>
      <c r="H980" s="16"/>
      <c r="I980" s="16"/>
      <c r="J980" s="17"/>
      <c r="K980" s="20"/>
      <c r="L980" s="17"/>
      <c r="M980" s="16"/>
      <c r="N980" s="16"/>
      <c r="O980" s="7" t="str">
        <f t="shared" si="211"/>
        <v/>
      </c>
      <c r="P980" s="17"/>
      <c r="Q980" s="17"/>
      <c r="R980" s="8" t="str">
        <f t="shared" si="206"/>
        <v/>
      </c>
      <c r="S980" s="18">
        <v>0.1</v>
      </c>
      <c r="T980" s="8" t="str">
        <f t="shared" si="207"/>
        <v/>
      </c>
      <c r="U980" s="7" t="str">
        <f t="shared" si="208"/>
        <v/>
      </c>
      <c r="V980" s="19"/>
      <c r="W980" s="16"/>
      <c r="X980" s="16"/>
      <c r="Y980" s="16"/>
      <c r="Z980" s="7" t="str">
        <f t="shared" si="199"/>
        <v/>
      </c>
      <c r="AA980" s="20"/>
      <c r="AB980" s="7" t="str">
        <f>IF(AA980="","",DATEDIF(VLOOKUP(N980,List!CK:CL,2,0),VLOOKUP(AA980,List!CK:CL,2,0),$AB$2))</f>
        <v/>
      </c>
      <c r="AC980" s="16"/>
      <c r="AD980" s="16"/>
      <c r="AE980" s="17"/>
      <c r="AF980" s="9" t="str">
        <f t="shared" si="200"/>
        <v/>
      </c>
      <c r="AG980" s="16"/>
      <c r="AH980" s="9" t="str">
        <f t="shared" si="201"/>
        <v/>
      </c>
      <c r="AI980" s="9" t="str">
        <f t="shared" si="202"/>
        <v/>
      </c>
      <c r="AJ980" s="7" t="str">
        <f>IF(E980="","",VLOOKUP(E980,Cover!AF:AG,2,0))</f>
        <v/>
      </c>
      <c r="AK980" s="32" t="str">
        <f t="shared" si="209"/>
        <v/>
      </c>
      <c r="AL980" s="178" t="str">
        <f t="shared" si="210"/>
        <v/>
      </c>
      <c r="AM980" s="178" t="str">
        <f t="shared" si="204"/>
        <v/>
      </c>
      <c r="AN980" s="178" t="str">
        <f t="shared" si="205"/>
        <v/>
      </c>
    </row>
    <row r="981" spans="1:40">
      <c r="A981" s="1" t="str">
        <f t="shared" si="203"/>
        <v/>
      </c>
      <c r="B981" s="63" t="str">
        <f>IF(E981="","",IF(E981=Trend!$D$5,COUNT($B$3:B980)+1))</f>
        <v/>
      </c>
      <c r="C981" s="63" t="str">
        <f>IF(E981="","",IF(AN981=Deviation!$E$2,COUNT($C$3:C980)+1))</f>
        <v/>
      </c>
      <c r="D981" s="7" t="str">
        <f>IF(E981&lt;&gt;"",SUBTOTAL(3,$E$4:E981),"")</f>
        <v/>
      </c>
      <c r="E981" s="16"/>
      <c r="F981" s="16"/>
      <c r="G981" s="16"/>
      <c r="H981" s="16"/>
      <c r="I981" s="16"/>
      <c r="J981" s="17"/>
      <c r="K981" s="20"/>
      <c r="L981" s="17"/>
      <c r="M981" s="16"/>
      <c r="N981" s="16"/>
      <c r="O981" s="7" t="str">
        <f t="shared" si="211"/>
        <v/>
      </c>
      <c r="P981" s="17"/>
      <c r="Q981" s="17"/>
      <c r="R981" s="8" t="str">
        <f t="shared" si="206"/>
        <v/>
      </c>
      <c r="S981" s="18">
        <v>0.1</v>
      </c>
      <c r="T981" s="8" t="str">
        <f t="shared" si="207"/>
        <v/>
      </c>
      <c r="U981" s="7" t="str">
        <f t="shared" si="208"/>
        <v/>
      </c>
      <c r="V981" s="19"/>
      <c r="W981" s="16"/>
      <c r="X981" s="16"/>
      <c r="Y981" s="16"/>
      <c r="Z981" s="7" t="str">
        <f t="shared" si="199"/>
        <v/>
      </c>
      <c r="AA981" s="20"/>
      <c r="AB981" s="7" t="str">
        <f>IF(AA981="","",DATEDIF(VLOOKUP(N981,List!CK:CL,2,0),VLOOKUP(AA981,List!CK:CL,2,0),$AB$2))</f>
        <v/>
      </c>
      <c r="AC981" s="16"/>
      <c r="AD981" s="16"/>
      <c r="AE981" s="17"/>
      <c r="AF981" s="9" t="str">
        <f t="shared" si="200"/>
        <v/>
      </c>
      <c r="AG981" s="16"/>
      <c r="AH981" s="9" t="str">
        <f t="shared" si="201"/>
        <v/>
      </c>
      <c r="AI981" s="9" t="str">
        <f t="shared" si="202"/>
        <v/>
      </c>
      <c r="AJ981" s="7" t="str">
        <f>IF(E981="","",VLOOKUP(E981,Cover!AF:AG,2,0))</f>
        <v/>
      </c>
      <c r="AK981" s="32" t="str">
        <f t="shared" si="209"/>
        <v/>
      </c>
      <c r="AL981" s="178" t="str">
        <f t="shared" si="210"/>
        <v/>
      </c>
      <c r="AM981" s="178" t="str">
        <f t="shared" si="204"/>
        <v/>
      </c>
      <c r="AN981" s="178" t="str">
        <f t="shared" si="205"/>
        <v/>
      </c>
    </row>
    <row r="982" spans="1:40">
      <c r="A982" s="1" t="str">
        <f t="shared" si="203"/>
        <v/>
      </c>
      <c r="B982" s="63" t="str">
        <f>IF(E982="","",IF(E982=Trend!$D$5,COUNT($B$3:B981)+1))</f>
        <v/>
      </c>
      <c r="C982" s="63" t="str">
        <f>IF(E982="","",IF(AN982=Deviation!$E$2,COUNT($C$3:C981)+1))</f>
        <v/>
      </c>
      <c r="D982" s="7" t="str">
        <f>IF(E982&lt;&gt;"",SUBTOTAL(3,$E$4:E982),"")</f>
        <v/>
      </c>
      <c r="E982" s="16"/>
      <c r="F982" s="16"/>
      <c r="G982" s="16"/>
      <c r="H982" s="16"/>
      <c r="I982" s="16"/>
      <c r="J982" s="17"/>
      <c r="K982" s="20"/>
      <c r="L982" s="17"/>
      <c r="M982" s="16"/>
      <c r="N982" s="16"/>
      <c r="O982" s="7" t="str">
        <f t="shared" si="211"/>
        <v/>
      </c>
      <c r="P982" s="17"/>
      <c r="Q982" s="17"/>
      <c r="R982" s="8" t="str">
        <f t="shared" si="206"/>
        <v/>
      </c>
      <c r="S982" s="18">
        <v>0.1</v>
      </c>
      <c r="T982" s="8" t="str">
        <f t="shared" si="207"/>
        <v/>
      </c>
      <c r="U982" s="7" t="str">
        <f t="shared" si="208"/>
        <v/>
      </c>
      <c r="V982" s="19"/>
      <c r="W982" s="16"/>
      <c r="X982" s="16"/>
      <c r="Y982" s="16"/>
      <c r="Z982" s="7" t="str">
        <f t="shared" si="199"/>
        <v/>
      </c>
      <c r="AA982" s="20"/>
      <c r="AB982" s="7" t="str">
        <f>IF(AA982="","",DATEDIF(VLOOKUP(N982,List!CK:CL,2,0),VLOOKUP(AA982,List!CK:CL,2,0),$AB$2))</f>
        <v/>
      </c>
      <c r="AC982" s="16"/>
      <c r="AD982" s="16"/>
      <c r="AE982" s="17"/>
      <c r="AF982" s="9" t="str">
        <f t="shared" si="200"/>
        <v/>
      </c>
      <c r="AG982" s="16"/>
      <c r="AH982" s="9" t="str">
        <f t="shared" si="201"/>
        <v/>
      </c>
      <c r="AI982" s="9" t="str">
        <f t="shared" si="202"/>
        <v/>
      </c>
      <c r="AJ982" s="7" t="str">
        <f>IF(E982="","",VLOOKUP(E982,Cover!AF:AG,2,0))</f>
        <v/>
      </c>
      <c r="AK982" s="32" t="str">
        <f t="shared" si="209"/>
        <v/>
      </c>
      <c r="AL982" s="178" t="str">
        <f t="shared" si="210"/>
        <v/>
      </c>
      <c r="AM982" s="178" t="str">
        <f t="shared" si="204"/>
        <v/>
      </c>
      <c r="AN982" s="178" t="str">
        <f t="shared" si="205"/>
        <v/>
      </c>
    </row>
    <row r="983" spans="1:40">
      <c r="A983" s="1" t="str">
        <f t="shared" si="203"/>
        <v/>
      </c>
      <c r="B983" s="63" t="str">
        <f>IF(E983="","",IF(E983=Trend!$D$5,COUNT($B$3:B982)+1))</f>
        <v/>
      </c>
      <c r="C983" s="63" t="str">
        <f>IF(E983="","",IF(AN983=Deviation!$E$2,COUNT($C$3:C982)+1))</f>
        <v/>
      </c>
      <c r="D983" s="7" t="str">
        <f>IF(E983&lt;&gt;"",SUBTOTAL(3,$E$4:E983),"")</f>
        <v/>
      </c>
      <c r="E983" s="16"/>
      <c r="F983" s="16"/>
      <c r="G983" s="16"/>
      <c r="H983" s="16"/>
      <c r="I983" s="16"/>
      <c r="J983" s="17"/>
      <c r="K983" s="20"/>
      <c r="L983" s="17"/>
      <c r="M983" s="16"/>
      <c r="N983" s="16"/>
      <c r="O983" s="7" t="str">
        <f t="shared" si="211"/>
        <v/>
      </c>
      <c r="P983" s="17"/>
      <c r="Q983" s="17"/>
      <c r="R983" s="8" t="str">
        <f t="shared" si="206"/>
        <v/>
      </c>
      <c r="S983" s="18">
        <v>0.1</v>
      </c>
      <c r="T983" s="8" t="str">
        <f t="shared" si="207"/>
        <v/>
      </c>
      <c r="U983" s="7" t="str">
        <f t="shared" si="208"/>
        <v/>
      </c>
      <c r="V983" s="19"/>
      <c r="W983" s="16"/>
      <c r="X983" s="16"/>
      <c r="Y983" s="16"/>
      <c r="Z983" s="7" t="str">
        <f t="shared" si="199"/>
        <v/>
      </c>
      <c r="AA983" s="20"/>
      <c r="AB983" s="7" t="str">
        <f>IF(AA983="","",DATEDIF(VLOOKUP(N983,List!CK:CL,2,0),VLOOKUP(AA983,List!CK:CL,2,0),$AB$2))</f>
        <v/>
      </c>
      <c r="AC983" s="16"/>
      <c r="AD983" s="16"/>
      <c r="AE983" s="17"/>
      <c r="AF983" s="9" t="str">
        <f t="shared" si="200"/>
        <v/>
      </c>
      <c r="AG983" s="16"/>
      <c r="AH983" s="9" t="str">
        <f t="shared" si="201"/>
        <v/>
      </c>
      <c r="AI983" s="9" t="str">
        <f t="shared" si="202"/>
        <v/>
      </c>
      <c r="AJ983" s="7" t="str">
        <f>IF(E983="","",VLOOKUP(E983,Cover!AF:AG,2,0))</f>
        <v/>
      </c>
      <c r="AK983" s="32" t="str">
        <f t="shared" si="209"/>
        <v/>
      </c>
      <c r="AL983" s="178" t="str">
        <f t="shared" si="210"/>
        <v/>
      </c>
      <c r="AM983" s="178" t="str">
        <f t="shared" si="204"/>
        <v/>
      </c>
      <c r="AN983" s="178" t="str">
        <f t="shared" si="205"/>
        <v/>
      </c>
    </row>
    <row r="984" spans="1:40">
      <c r="A984" s="1" t="str">
        <f t="shared" si="203"/>
        <v/>
      </c>
      <c r="B984" s="63" t="str">
        <f>IF(E984="","",IF(E984=Trend!$D$5,COUNT($B$3:B983)+1))</f>
        <v/>
      </c>
      <c r="C984" s="63" t="str">
        <f>IF(E984="","",IF(AN984=Deviation!$E$2,COUNT($C$3:C983)+1))</f>
        <v/>
      </c>
      <c r="D984" s="7" t="str">
        <f>IF(E984&lt;&gt;"",SUBTOTAL(3,$E$4:E984),"")</f>
        <v/>
      </c>
      <c r="E984" s="16"/>
      <c r="F984" s="16"/>
      <c r="G984" s="16"/>
      <c r="H984" s="16"/>
      <c r="I984" s="16"/>
      <c r="J984" s="17"/>
      <c r="K984" s="20"/>
      <c r="L984" s="17"/>
      <c r="M984" s="16"/>
      <c r="N984" s="16"/>
      <c r="O984" s="7" t="str">
        <f t="shared" si="211"/>
        <v/>
      </c>
      <c r="P984" s="17"/>
      <c r="Q984" s="17"/>
      <c r="R984" s="8" t="str">
        <f t="shared" si="206"/>
        <v/>
      </c>
      <c r="S984" s="18">
        <v>0.1</v>
      </c>
      <c r="T984" s="8" t="str">
        <f t="shared" si="207"/>
        <v/>
      </c>
      <c r="U984" s="7" t="str">
        <f t="shared" si="208"/>
        <v/>
      </c>
      <c r="V984" s="19"/>
      <c r="W984" s="16"/>
      <c r="X984" s="16"/>
      <c r="Y984" s="16"/>
      <c r="Z984" s="7" t="str">
        <f t="shared" si="199"/>
        <v/>
      </c>
      <c r="AA984" s="20"/>
      <c r="AB984" s="7" t="str">
        <f>IF(AA984="","",DATEDIF(VLOOKUP(N984,List!CK:CL,2,0),VLOOKUP(AA984,List!CK:CL,2,0),$AB$2))</f>
        <v/>
      </c>
      <c r="AC984" s="16"/>
      <c r="AD984" s="16"/>
      <c r="AE984" s="17"/>
      <c r="AF984" s="9" t="str">
        <f t="shared" si="200"/>
        <v/>
      </c>
      <c r="AG984" s="16"/>
      <c r="AH984" s="9" t="str">
        <f t="shared" si="201"/>
        <v/>
      </c>
      <c r="AI984" s="9" t="str">
        <f t="shared" si="202"/>
        <v/>
      </c>
      <c r="AJ984" s="7" t="str">
        <f>IF(E984="","",VLOOKUP(E984,Cover!AF:AG,2,0))</f>
        <v/>
      </c>
      <c r="AK984" s="32" t="str">
        <f t="shared" si="209"/>
        <v/>
      </c>
      <c r="AL984" s="178" t="str">
        <f t="shared" si="210"/>
        <v/>
      </c>
      <c r="AM984" s="178" t="str">
        <f t="shared" si="204"/>
        <v/>
      </c>
      <c r="AN984" s="178" t="str">
        <f t="shared" si="205"/>
        <v/>
      </c>
    </row>
    <row r="985" spans="1:40">
      <c r="A985" s="1" t="str">
        <f t="shared" si="203"/>
        <v/>
      </c>
      <c r="B985" s="63" t="str">
        <f>IF(E985="","",IF(E985=Trend!$D$5,COUNT($B$3:B984)+1))</f>
        <v/>
      </c>
      <c r="C985" s="63" t="str">
        <f>IF(E985="","",IF(AN985=Deviation!$E$2,COUNT($C$3:C984)+1))</f>
        <v/>
      </c>
      <c r="D985" s="7" t="str">
        <f>IF(E985&lt;&gt;"",SUBTOTAL(3,$E$4:E985),"")</f>
        <v/>
      </c>
      <c r="E985" s="16"/>
      <c r="F985" s="16"/>
      <c r="G985" s="16"/>
      <c r="H985" s="16"/>
      <c r="I985" s="16"/>
      <c r="J985" s="17"/>
      <c r="K985" s="20"/>
      <c r="L985" s="17"/>
      <c r="M985" s="16"/>
      <c r="N985" s="16"/>
      <c r="O985" s="7" t="str">
        <f t="shared" si="211"/>
        <v/>
      </c>
      <c r="P985" s="17"/>
      <c r="Q985" s="17"/>
      <c r="R985" s="8" t="str">
        <f t="shared" si="206"/>
        <v/>
      </c>
      <c r="S985" s="18">
        <v>0.1</v>
      </c>
      <c r="T985" s="8" t="str">
        <f t="shared" si="207"/>
        <v/>
      </c>
      <c r="U985" s="7" t="str">
        <f t="shared" si="208"/>
        <v/>
      </c>
      <c r="V985" s="19"/>
      <c r="W985" s="16"/>
      <c r="X985" s="16"/>
      <c r="Y985" s="16"/>
      <c r="Z985" s="7" t="str">
        <f t="shared" si="199"/>
        <v/>
      </c>
      <c r="AA985" s="20"/>
      <c r="AB985" s="7" t="str">
        <f>IF(AA985="","",DATEDIF(VLOOKUP(N985,List!CK:CL,2,0),VLOOKUP(AA985,List!CK:CL,2,0),$AB$2))</f>
        <v/>
      </c>
      <c r="AC985" s="16"/>
      <c r="AD985" s="16"/>
      <c r="AE985" s="17"/>
      <c r="AF985" s="9" t="str">
        <f t="shared" si="200"/>
        <v/>
      </c>
      <c r="AG985" s="16"/>
      <c r="AH985" s="9" t="str">
        <f t="shared" si="201"/>
        <v/>
      </c>
      <c r="AI985" s="9" t="str">
        <f t="shared" si="202"/>
        <v/>
      </c>
      <c r="AJ985" s="7" t="str">
        <f>IF(E985="","",VLOOKUP(E985,Cover!AF:AG,2,0))</f>
        <v/>
      </c>
      <c r="AK985" s="32" t="str">
        <f t="shared" si="209"/>
        <v/>
      </c>
      <c r="AL985" s="178" t="str">
        <f t="shared" si="210"/>
        <v/>
      </c>
      <c r="AM985" s="178" t="str">
        <f t="shared" si="204"/>
        <v/>
      </c>
      <c r="AN985" s="178" t="str">
        <f t="shared" si="205"/>
        <v/>
      </c>
    </row>
    <row r="986" spans="1:40">
      <c r="A986" s="1" t="str">
        <f t="shared" si="203"/>
        <v/>
      </c>
      <c r="B986" s="63" t="str">
        <f>IF(E986="","",IF(E986=Trend!$D$5,COUNT($B$3:B985)+1))</f>
        <v/>
      </c>
      <c r="C986" s="63" t="str">
        <f>IF(E986="","",IF(AN986=Deviation!$E$2,COUNT($C$3:C985)+1))</f>
        <v/>
      </c>
      <c r="D986" s="7" t="str">
        <f>IF(E986&lt;&gt;"",SUBTOTAL(3,$E$4:E986),"")</f>
        <v/>
      </c>
      <c r="E986" s="16"/>
      <c r="F986" s="16"/>
      <c r="G986" s="16"/>
      <c r="H986" s="16"/>
      <c r="I986" s="16"/>
      <c r="J986" s="17"/>
      <c r="K986" s="20"/>
      <c r="L986" s="17"/>
      <c r="M986" s="16"/>
      <c r="N986" s="16"/>
      <c r="O986" s="7" t="str">
        <f t="shared" si="211"/>
        <v/>
      </c>
      <c r="P986" s="17"/>
      <c r="Q986" s="17"/>
      <c r="R986" s="8" t="str">
        <f t="shared" si="206"/>
        <v/>
      </c>
      <c r="S986" s="18">
        <v>0.1</v>
      </c>
      <c r="T986" s="8" t="str">
        <f t="shared" si="207"/>
        <v/>
      </c>
      <c r="U986" s="7" t="str">
        <f t="shared" si="208"/>
        <v/>
      </c>
      <c r="V986" s="19"/>
      <c r="W986" s="16"/>
      <c r="X986" s="16"/>
      <c r="Y986" s="16"/>
      <c r="Z986" s="7" t="str">
        <f t="shared" si="199"/>
        <v/>
      </c>
      <c r="AA986" s="20"/>
      <c r="AB986" s="7" t="str">
        <f>IF(AA986="","",DATEDIF(VLOOKUP(N986,List!CK:CL,2,0),VLOOKUP(AA986,List!CK:CL,2,0),$AB$2))</f>
        <v/>
      </c>
      <c r="AC986" s="16"/>
      <c r="AD986" s="16"/>
      <c r="AE986" s="17"/>
      <c r="AF986" s="9" t="str">
        <f t="shared" si="200"/>
        <v/>
      </c>
      <c r="AG986" s="16"/>
      <c r="AH986" s="9" t="str">
        <f t="shared" si="201"/>
        <v/>
      </c>
      <c r="AI986" s="9" t="str">
        <f t="shared" si="202"/>
        <v/>
      </c>
      <c r="AJ986" s="7" t="str">
        <f>IF(E986="","",VLOOKUP(E986,Cover!AF:AG,2,0))</f>
        <v/>
      </c>
      <c r="AK986" s="32" t="str">
        <f t="shared" si="209"/>
        <v/>
      </c>
      <c r="AL986" s="178" t="str">
        <f t="shared" si="210"/>
        <v/>
      </c>
      <c r="AM986" s="178" t="str">
        <f t="shared" si="204"/>
        <v/>
      </c>
      <c r="AN986" s="178" t="str">
        <f t="shared" si="205"/>
        <v/>
      </c>
    </row>
    <row r="987" spans="1:40">
      <c r="A987" s="1" t="str">
        <f t="shared" si="203"/>
        <v/>
      </c>
      <c r="B987" s="63" t="str">
        <f>IF(E987="","",IF(E987=Trend!$D$5,COUNT($B$3:B986)+1))</f>
        <v/>
      </c>
      <c r="C987" s="63" t="str">
        <f>IF(E987="","",IF(AN987=Deviation!$E$2,COUNT($C$3:C986)+1))</f>
        <v/>
      </c>
      <c r="D987" s="7" t="str">
        <f>IF(E987&lt;&gt;"",SUBTOTAL(3,$E$4:E987),"")</f>
        <v/>
      </c>
      <c r="E987" s="16"/>
      <c r="F987" s="16"/>
      <c r="G987" s="16"/>
      <c r="H987" s="16"/>
      <c r="I987" s="16"/>
      <c r="J987" s="17"/>
      <c r="K987" s="20"/>
      <c r="L987" s="17"/>
      <c r="M987" s="16"/>
      <c r="N987" s="16"/>
      <c r="O987" s="7" t="str">
        <f t="shared" si="211"/>
        <v/>
      </c>
      <c r="P987" s="17"/>
      <c r="Q987" s="17"/>
      <c r="R987" s="8" t="str">
        <f t="shared" si="206"/>
        <v/>
      </c>
      <c r="S987" s="18">
        <v>0.1</v>
      </c>
      <c r="T987" s="8" t="str">
        <f t="shared" si="207"/>
        <v/>
      </c>
      <c r="U987" s="7" t="str">
        <f t="shared" si="208"/>
        <v/>
      </c>
      <c r="V987" s="19"/>
      <c r="W987" s="16"/>
      <c r="X987" s="16"/>
      <c r="Y987" s="16"/>
      <c r="Z987" s="7" t="str">
        <f t="shared" si="199"/>
        <v/>
      </c>
      <c r="AA987" s="20"/>
      <c r="AB987" s="7" t="str">
        <f>IF(AA987="","",DATEDIF(VLOOKUP(N987,List!CK:CL,2,0),VLOOKUP(AA987,List!CK:CL,2,0),$AB$2))</f>
        <v/>
      </c>
      <c r="AC987" s="16"/>
      <c r="AD987" s="16"/>
      <c r="AE987" s="17"/>
      <c r="AF987" s="9" t="str">
        <f t="shared" si="200"/>
        <v/>
      </c>
      <c r="AG987" s="16"/>
      <c r="AH987" s="9" t="str">
        <f t="shared" si="201"/>
        <v/>
      </c>
      <c r="AI987" s="9" t="str">
        <f t="shared" si="202"/>
        <v/>
      </c>
      <c r="AJ987" s="7" t="str">
        <f>IF(E987="","",VLOOKUP(E987,Cover!AF:AG,2,0))</f>
        <v/>
      </c>
      <c r="AK987" s="32" t="str">
        <f t="shared" si="209"/>
        <v/>
      </c>
      <c r="AL987" s="178" t="str">
        <f t="shared" si="210"/>
        <v/>
      </c>
      <c r="AM987" s="178" t="str">
        <f t="shared" si="204"/>
        <v/>
      </c>
      <c r="AN987" s="178" t="str">
        <f t="shared" si="205"/>
        <v/>
      </c>
    </row>
    <row r="988" spans="1:40">
      <c r="A988" s="1" t="str">
        <f t="shared" si="203"/>
        <v/>
      </c>
      <c r="B988" s="63" t="str">
        <f>IF(E988="","",IF(E988=Trend!$D$5,COUNT($B$3:B987)+1))</f>
        <v/>
      </c>
      <c r="C988" s="63" t="str">
        <f>IF(E988="","",IF(AN988=Deviation!$E$2,COUNT($C$3:C987)+1))</f>
        <v/>
      </c>
      <c r="D988" s="7" t="str">
        <f>IF(E988&lt;&gt;"",SUBTOTAL(3,$E$4:E988),"")</f>
        <v/>
      </c>
      <c r="E988" s="16"/>
      <c r="F988" s="16"/>
      <c r="G988" s="16"/>
      <c r="H988" s="16"/>
      <c r="I988" s="16"/>
      <c r="J988" s="17"/>
      <c r="K988" s="20"/>
      <c r="L988" s="17"/>
      <c r="M988" s="16"/>
      <c r="N988" s="16"/>
      <c r="O988" s="7" t="str">
        <f t="shared" si="211"/>
        <v/>
      </c>
      <c r="P988" s="17"/>
      <c r="Q988" s="17"/>
      <c r="R988" s="8" t="str">
        <f t="shared" si="206"/>
        <v/>
      </c>
      <c r="S988" s="18">
        <v>0.1</v>
      </c>
      <c r="T988" s="8" t="str">
        <f t="shared" si="207"/>
        <v/>
      </c>
      <c r="U988" s="7" t="str">
        <f t="shared" si="208"/>
        <v/>
      </c>
      <c r="V988" s="19"/>
      <c r="W988" s="16"/>
      <c r="X988" s="16"/>
      <c r="Y988" s="16"/>
      <c r="Z988" s="7" t="str">
        <f t="shared" si="199"/>
        <v/>
      </c>
      <c r="AA988" s="20"/>
      <c r="AB988" s="7" t="str">
        <f>IF(AA988="","",DATEDIF(VLOOKUP(N988,List!CK:CL,2,0),VLOOKUP(AA988,List!CK:CL,2,0),$AB$2))</f>
        <v/>
      </c>
      <c r="AC988" s="16"/>
      <c r="AD988" s="16"/>
      <c r="AE988" s="17"/>
      <c r="AF988" s="9" t="str">
        <f t="shared" si="200"/>
        <v/>
      </c>
      <c r="AG988" s="16"/>
      <c r="AH988" s="9" t="str">
        <f t="shared" si="201"/>
        <v/>
      </c>
      <c r="AI988" s="9" t="str">
        <f t="shared" si="202"/>
        <v/>
      </c>
      <c r="AJ988" s="7" t="str">
        <f>IF(E988="","",VLOOKUP(E988,Cover!AF:AG,2,0))</f>
        <v/>
      </c>
      <c r="AK988" s="32" t="str">
        <f t="shared" si="209"/>
        <v/>
      </c>
      <c r="AL988" s="178" t="str">
        <f t="shared" si="210"/>
        <v/>
      </c>
      <c r="AM988" s="178" t="str">
        <f t="shared" si="204"/>
        <v/>
      </c>
      <c r="AN988" s="178" t="str">
        <f t="shared" si="205"/>
        <v/>
      </c>
    </row>
    <row r="989" spans="1:40">
      <c r="A989" s="1" t="str">
        <f t="shared" si="203"/>
        <v/>
      </c>
      <c r="B989" s="63" t="str">
        <f>IF(E989="","",IF(E989=Trend!$D$5,COUNT($B$3:B988)+1))</f>
        <v/>
      </c>
      <c r="C989" s="63" t="str">
        <f>IF(E989="","",IF(AN989=Deviation!$E$2,COUNT($C$3:C988)+1))</f>
        <v/>
      </c>
      <c r="D989" s="7" t="str">
        <f>IF(E989&lt;&gt;"",SUBTOTAL(3,$E$4:E989),"")</f>
        <v/>
      </c>
      <c r="E989" s="16"/>
      <c r="F989" s="16"/>
      <c r="G989" s="16"/>
      <c r="H989" s="16"/>
      <c r="I989" s="16"/>
      <c r="J989" s="17"/>
      <c r="K989" s="20"/>
      <c r="L989" s="17"/>
      <c r="M989" s="16"/>
      <c r="N989" s="16"/>
      <c r="O989" s="7" t="str">
        <f t="shared" si="211"/>
        <v/>
      </c>
      <c r="P989" s="17"/>
      <c r="Q989" s="17"/>
      <c r="R989" s="8" t="str">
        <f t="shared" si="206"/>
        <v/>
      </c>
      <c r="S989" s="18">
        <v>0.1</v>
      </c>
      <c r="T989" s="8" t="str">
        <f t="shared" si="207"/>
        <v/>
      </c>
      <c r="U989" s="7" t="str">
        <f t="shared" si="208"/>
        <v/>
      </c>
      <c r="V989" s="19"/>
      <c r="W989" s="16"/>
      <c r="X989" s="16"/>
      <c r="Y989" s="16"/>
      <c r="Z989" s="7" t="str">
        <f t="shared" si="199"/>
        <v/>
      </c>
      <c r="AA989" s="20"/>
      <c r="AB989" s="7" t="str">
        <f>IF(AA989="","",DATEDIF(VLOOKUP(N989,List!CK:CL,2,0),VLOOKUP(AA989,List!CK:CL,2,0),$AB$2))</f>
        <v/>
      </c>
      <c r="AC989" s="16"/>
      <c r="AD989" s="16"/>
      <c r="AE989" s="17"/>
      <c r="AF989" s="9" t="str">
        <f t="shared" si="200"/>
        <v/>
      </c>
      <c r="AG989" s="16"/>
      <c r="AH989" s="9" t="str">
        <f t="shared" si="201"/>
        <v/>
      </c>
      <c r="AI989" s="9" t="str">
        <f t="shared" si="202"/>
        <v/>
      </c>
      <c r="AJ989" s="7" t="str">
        <f>IF(E989="","",VLOOKUP(E989,Cover!AF:AG,2,0))</f>
        <v/>
      </c>
      <c r="AK989" s="32" t="str">
        <f t="shared" si="209"/>
        <v/>
      </c>
      <c r="AL989" s="178" t="str">
        <f t="shared" si="210"/>
        <v/>
      </c>
      <c r="AM989" s="178" t="str">
        <f t="shared" si="204"/>
        <v/>
      </c>
      <c r="AN989" s="178" t="str">
        <f t="shared" si="205"/>
        <v/>
      </c>
    </row>
    <row r="990" spans="1:40">
      <c r="A990" s="1" t="str">
        <f t="shared" si="203"/>
        <v/>
      </c>
      <c r="B990" s="63" t="str">
        <f>IF(E990="","",IF(E990=Trend!$D$5,COUNT($B$3:B989)+1))</f>
        <v/>
      </c>
      <c r="C990" s="63" t="str">
        <f>IF(E990="","",IF(AN990=Deviation!$E$2,COUNT($C$3:C989)+1))</f>
        <v/>
      </c>
      <c r="D990" s="7" t="str">
        <f>IF(E990&lt;&gt;"",SUBTOTAL(3,$E$4:E990),"")</f>
        <v/>
      </c>
      <c r="E990" s="16"/>
      <c r="F990" s="16"/>
      <c r="G990" s="16"/>
      <c r="H990" s="16"/>
      <c r="I990" s="16"/>
      <c r="J990" s="17"/>
      <c r="K990" s="20"/>
      <c r="L990" s="17"/>
      <c r="M990" s="16"/>
      <c r="N990" s="16"/>
      <c r="O990" s="7" t="str">
        <f t="shared" si="211"/>
        <v/>
      </c>
      <c r="P990" s="17"/>
      <c r="Q990" s="17"/>
      <c r="R990" s="8" t="str">
        <f t="shared" si="206"/>
        <v/>
      </c>
      <c r="S990" s="18">
        <v>0.1</v>
      </c>
      <c r="T990" s="8" t="str">
        <f t="shared" si="207"/>
        <v/>
      </c>
      <c r="U990" s="7" t="str">
        <f t="shared" si="208"/>
        <v/>
      </c>
      <c r="V990" s="19"/>
      <c r="W990" s="16"/>
      <c r="X990" s="16"/>
      <c r="Y990" s="16"/>
      <c r="Z990" s="7" t="str">
        <f t="shared" si="199"/>
        <v/>
      </c>
      <c r="AA990" s="20"/>
      <c r="AB990" s="7" t="str">
        <f>IF(AA990="","",DATEDIF(VLOOKUP(N990,List!CK:CL,2,0),VLOOKUP(AA990,List!CK:CL,2,0),$AB$2))</f>
        <v/>
      </c>
      <c r="AC990" s="16"/>
      <c r="AD990" s="16"/>
      <c r="AE990" s="17"/>
      <c r="AF990" s="9" t="str">
        <f t="shared" si="200"/>
        <v/>
      </c>
      <c r="AG990" s="16"/>
      <c r="AH990" s="9" t="str">
        <f t="shared" si="201"/>
        <v/>
      </c>
      <c r="AI990" s="9" t="str">
        <f t="shared" si="202"/>
        <v/>
      </c>
      <c r="AJ990" s="7" t="str">
        <f>IF(E990="","",VLOOKUP(E990,Cover!AF:AG,2,0))</f>
        <v/>
      </c>
      <c r="AK990" s="32" t="str">
        <f t="shared" si="209"/>
        <v/>
      </c>
      <c r="AL990" s="178" t="str">
        <f t="shared" si="210"/>
        <v/>
      </c>
      <c r="AM990" s="178" t="str">
        <f t="shared" si="204"/>
        <v/>
      </c>
      <c r="AN990" s="178" t="str">
        <f t="shared" si="205"/>
        <v/>
      </c>
    </row>
    <row r="991" spans="1:40">
      <c r="A991" s="1" t="str">
        <f t="shared" si="203"/>
        <v/>
      </c>
      <c r="B991" s="63" t="str">
        <f>IF(E991="","",IF(E991=Trend!$D$5,COUNT($B$3:B990)+1))</f>
        <v/>
      </c>
      <c r="C991" s="63" t="str">
        <f>IF(E991="","",IF(AN991=Deviation!$E$2,COUNT($C$3:C990)+1))</f>
        <v/>
      </c>
      <c r="D991" s="7" t="str">
        <f>IF(E991&lt;&gt;"",SUBTOTAL(3,$E$4:E991),"")</f>
        <v/>
      </c>
      <c r="E991" s="16"/>
      <c r="F991" s="16"/>
      <c r="G991" s="16"/>
      <c r="H991" s="16"/>
      <c r="I991" s="16"/>
      <c r="J991" s="17"/>
      <c r="K991" s="20"/>
      <c r="L991" s="17"/>
      <c r="M991" s="16"/>
      <c r="N991" s="16"/>
      <c r="O991" s="7" t="str">
        <f t="shared" si="211"/>
        <v/>
      </c>
      <c r="P991" s="17"/>
      <c r="Q991" s="17"/>
      <c r="R991" s="8" t="str">
        <f t="shared" si="206"/>
        <v/>
      </c>
      <c r="S991" s="18">
        <v>0.1</v>
      </c>
      <c r="T991" s="8" t="str">
        <f t="shared" si="207"/>
        <v/>
      </c>
      <c r="U991" s="7" t="str">
        <f t="shared" si="208"/>
        <v/>
      </c>
      <c r="V991" s="19"/>
      <c r="W991" s="16"/>
      <c r="X991" s="16"/>
      <c r="Y991" s="16"/>
      <c r="Z991" s="7" t="str">
        <f t="shared" si="199"/>
        <v/>
      </c>
      <c r="AA991" s="20"/>
      <c r="AB991" s="7" t="str">
        <f>IF(AA991="","",DATEDIF(VLOOKUP(N991,List!CK:CL,2,0),VLOOKUP(AA991,List!CK:CL,2,0),$AB$2))</f>
        <v/>
      </c>
      <c r="AC991" s="16"/>
      <c r="AD991" s="16"/>
      <c r="AE991" s="17"/>
      <c r="AF991" s="9" t="str">
        <f t="shared" si="200"/>
        <v/>
      </c>
      <c r="AG991" s="16"/>
      <c r="AH991" s="9" t="str">
        <f t="shared" si="201"/>
        <v/>
      </c>
      <c r="AI991" s="9" t="str">
        <f t="shared" si="202"/>
        <v/>
      </c>
      <c r="AJ991" s="7" t="str">
        <f>IF(E991="","",VLOOKUP(E991,Cover!AF:AG,2,0))</f>
        <v/>
      </c>
      <c r="AK991" s="32" t="str">
        <f t="shared" si="209"/>
        <v/>
      </c>
      <c r="AL991" s="178" t="str">
        <f t="shared" si="210"/>
        <v/>
      </c>
      <c r="AM991" s="178" t="str">
        <f t="shared" si="204"/>
        <v/>
      </c>
      <c r="AN991" s="178" t="str">
        <f t="shared" si="205"/>
        <v/>
      </c>
    </row>
    <row r="992" spans="1:40">
      <c r="A992" s="1" t="str">
        <f t="shared" si="203"/>
        <v/>
      </c>
      <c r="B992" s="63" t="str">
        <f>IF(E992="","",IF(E992=Trend!$D$5,COUNT($B$3:B991)+1))</f>
        <v/>
      </c>
      <c r="C992" s="63" t="str">
        <f>IF(E992="","",IF(AN992=Deviation!$E$2,COUNT($C$3:C991)+1))</f>
        <v/>
      </c>
      <c r="D992" s="7" t="str">
        <f>IF(E992&lt;&gt;"",SUBTOTAL(3,$E$4:E992),"")</f>
        <v/>
      </c>
      <c r="E992" s="16"/>
      <c r="F992" s="16"/>
      <c r="G992" s="16"/>
      <c r="H992" s="16"/>
      <c r="I992" s="16"/>
      <c r="J992" s="17"/>
      <c r="K992" s="20"/>
      <c r="L992" s="17"/>
      <c r="M992" s="16"/>
      <c r="N992" s="16"/>
      <c r="O992" s="7" t="str">
        <f t="shared" si="211"/>
        <v/>
      </c>
      <c r="P992" s="17"/>
      <c r="Q992" s="17"/>
      <c r="R992" s="8" t="str">
        <f t="shared" si="206"/>
        <v/>
      </c>
      <c r="S992" s="18">
        <v>0.1</v>
      </c>
      <c r="T992" s="8" t="str">
        <f t="shared" si="207"/>
        <v/>
      </c>
      <c r="U992" s="7" t="str">
        <f t="shared" si="208"/>
        <v/>
      </c>
      <c r="V992" s="19"/>
      <c r="W992" s="16"/>
      <c r="X992" s="16"/>
      <c r="Y992" s="16"/>
      <c r="Z992" s="7" t="str">
        <f t="shared" si="199"/>
        <v/>
      </c>
      <c r="AA992" s="20"/>
      <c r="AB992" s="7" t="str">
        <f>IF(AA992="","",DATEDIF(VLOOKUP(N992,List!CK:CL,2,0),VLOOKUP(AA992,List!CK:CL,2,0),$AB$2))</f>
        <v/>
      </c>
      <c r="AC992" s="16"/>
      <c r="AD992" s="16"/>
      <c r="AE992" s="17"/>
      <c r="AF992" s="9" t="str">
        <f t="shared" si="200"/>
        <v/>
      </c>
      <c r="AG992" s="16"/>
      <c r="AH992" s="9" t="str">
        <f t="shared" si="201"/>
        <v/>
      </c>
      <c r="AI992" s="9" t="str">
        <f t="shared" si="202"/>
        <v/>
      </c>
      <c r="AJ992" s="7" t="str">
        <f>IF(E992="","",VLOOKUP(E992,Cover!AF:AG,2,0))</f>
        <v/>
      </c>
      <c r="AK992" s="32" t="str">
        <f t="shared" si="209"/>
        <v/>
      </c>
      <c r="AL992" s="178" t="str">
        <f t="shared" si="210"/>
        <v/>
      </c>
      <c r="AM992" s="178" t="str">
        <f t="shared" si="204"/>
        <v/>
      </c>
      <c r="AN992" s="178" t="str">
        <f t="shared" si="205"/>
        <v/>
      </c>
    </row>
    <row r="993" spans="1:40">
      <c r="A993" s="1" t="str">
        <f t="shared" si="203"/>
        <v/>
      </c>
      <c r="B993" s="63" t="str">
        <f>IF(E993="","",IF(E993=Trend!$D$5,COUNT($B$3:B992)+1))</f>
        <v/>
      </c>
      <c r="C993" s="63" t="str">
        <f>IF(E993="","",IF(AN993=Deviation!$E$2,COUNT($C$3:C992)+1))</f>
        <v/>
      </c>
      <c r="D993" s="7" t="str">
        <f>IF(E993&lt;&gt;"",SUBTOTAL(3,$E$4:E993),"")</f>
        <v/>
      </c>
      <c r="E993" s="16"/>
      <c r="F993" s="16"/>
      <c r="G993" s="16"/>
      <c r="H993" s="16"/>
      <c r="I993" s="16"/>
      <c r="J993" s="17"/>
      <c r="K993" s="20"/>
      <c r="L993" s="17"/>
      <c r="M993" s="16"/>
      <c r="N993" s="16"/>
      <c r="O993" s="7" t="str">
        <f t="shared" si="211"/>
        <v/>
      </c>
      <c r="P993" s="17"/>
      <c r="Q993" s="17"/>
      <c r="R993" s="8" t="str">
        <f t="shared" si="206"/>
        <v/>
      </c>
      <c r="S993" s="18">
        <v>0.1</v>
      </c>
      <c r="T993" s="8" t="str">
        <f t="shared" si="207"/>
        <v/>
      </c>
      <c r="U993" s="7" t="str">
        <f t="shared" si="208"/>
        <v/>
      </c>
      <c r="V993" s="19"/>
      <c r="W993" s="16"/>
      <c r="X993" s="16"/>
      <c r="Y993" s="16"/>
      <c r="Z993" s="7" t="str">
        <f t="shared" si="199"/>
        <v/>
      </c>
      <c r="AA993" s="20"/>
      <c r="AB993" s="7" t="str">
        <f>IF(AA993="","",DATEDIF(VLOOKUP(N993,List!CK:CL,2,0),VLOOKUP(AA993,List!CK:CL,2,0),$AB$2))</f>
        <v/>
      </c>
      <c r="AC993" s="16"/>
      <c r="AD993" s="16"/>
      <c r="AE993" s="17"/>
      <c r="AF993" s="9" t="str">
        <f t="shared" si="200"/>
        <v/>
      </c>
      <c r="AG993" s="16"/>
      <c r="AH993" s="9" t="str">
        <f t="shared" si="201"/>
        <v/>
      </c>
      <c r="AI993" s="9" t="str">
        <f t="shared" si="202"/>
        <v/>
      </c>
      <c r="AJ993" s="7" t="str">
        <f>IF(E993="","",VLOOKUP(E993,Cover!AF:AG,2,0))</f>
        <v/>
      </c>
      <c r="AK993" s="32" t="str">
        <f t="shared" si="209"/>
        <v/>
      </c>
      <c r="AL993" s="178" t="str">
        <f t="shared" si="210"/>
        <v/>
      </c>
      <c r="AM993" s="178" t="str">
        <f t="shared" si="204"/>
        <v/>
      </c>
      <c r="AN993" s="178" t="str">
        <f t="shared" si="205"/>
        <v/>
      </c>
    </row>
    <row r="994" spans="1:40">
      <c r="A994" s="1" t="str">
        <f t="shared" si="203"/>
        <v/>
      </c>
      <c r="B994" s="63" t="str">
        <f>IF(E994="","",IF(E994=Trend!$D$5,COUNT($B$3:B993)+1))</f>
        <v/>
      </c>
      <c r="C994" s="63" t="str">
        <f>IF(E994="","",IF(AN994=Deviation!$E$2,COUNT($C$3:C993)+1))</f>
        <v/>
      </c>
      <c r="D994" s="7" t="str">
        <f>IF(E994&lt;&gt;"",SUBTOTAL(3,$E$4:E994),"")</f>
        <v/>
      </c>
      <c r="E994" s="16"/>
      <c r="F994" s="16"/>
      <c r="G994" s="16"/>
      <c r="H994" s="16"/>
      <c r="I994" s="16"/>
      <c r="J994" s="17"/>
      <c r="K994" s="20"/>
      <c r="L994" s="17"/>
      <c r="M994" s="16"/>
      <c r="N994" s="16"/>
      <c r="O994" s="7" t="str">
        <f t="shared" si="211"/>
        <v/>
      </c>
      <c r="P994" s="17"/>
      <c r="Q994" s="17"/>
      <c r="R994" s="8" t="str">
        <f t="shared" si="206"/>
        <v/>
      </c>
      <c r="S994" s="18">
        <v>0.1</v>
      </c>
      <c r="T994" s="8" t="str">
        <f t="shared" si="207"/>
        <v/>
      </c>
      <c r="U994" s="7" t="str">
        <f t="shared" si="208"/>
        <v/>
      </c>
      <c r="V994" s="19"/>
      <c r="W994" s="16"/>
      <c r="X994" s="16"/>
      <c r="Y994" s="16"/>
      <c r="Z994" s="7" t="str">
        <f t="shared" si="199"/>
        <v/>
      </c>
      <c r="AA994" s="20"/>
      <c r="AB994" s="7" t="str">
        <f>IF(AA994="","",DATEDIF(VLOOKUP(N994,List!CK:CL,2,0),VLOOKUP(AA994,List!CK:CL,2,0),$AB$2))</f>
        <v/>
      </c>
      <c r="AC994" s="16"/>
      <c r="AD994" s="16"/>
      <c r="AE994" s="17"/>
      <c r="AF994" s="9" t="str">
        <f t="shared" si="200"/>
        <v/>
      </c>
      <c r="AG994" s="16"/>
      <c r="AH994" s="9" t="str">
        <f t="shared" si="201"/>
        <v/>
      </c>
      <c r="AI994" s="9" t="str">
        <f t="shared" si="202"/>
        <v/>
      </c>
      <c r="AJ994" s="7" t="str">
        <f>IF(E994="","",VLOOKUP(E994,Cover!AF:AG,2,0))</f>
        <v/>
      </c>
      <c r="AK994" s="32" t="str">
        <f t="shared" si="209"/>
        <v/>
      </c>
      <c r="AL994" s="178" t="str">
        <f t="shared" si="210"/>
        <v/>
      </c>
      <c r="AM994" s="178" t="str">
        <f t="shared" si="204"/>
        <v/>
      </c>
      <c r="AN994" s="178" t="str">
        <f t="shared" si="205"/>
        <v/>
      </c>
    </row>
    <row r="995" spans="1:40">
      <c r="A995" s="1" t="str">
        <f t="shared" si="203"/>
        <v/>
      </c>
      <c r="B995" s="63" t="str">
        <f>IF(E995="","",IF(E995=Trend!$D$5,COUNT($B$3:B994)+1))</f>
        <v/>
      </c>
      <c r="C995" s="63" t="str">
        <f>IF(E995="","",IF(AN995=Deviation!$E$2,COUNT($C$3:C994)+1))</f>
        <v/>
      </c>
      <c r="D995" s="7" t="str">
        <f>IF(E995&lt;&gt;"",SUBTOTAL(3,$E$4:E995),"")</f>
        <v/>
      </c>
      <c r="E995" s="16"/>
      <c r="F995" s="16"/>
      <c r="G995" s="16"/>
      <c r="H995" s="16"/>
      <c r="I995" s="16"/>
      <c r="J995" s="17"/>
      <c r="K995" s="20"/>
      <c r="L995" s="17"/>
      <c r="M995" s="16"/>
      <c r="N995" s="16"/>
      <c r="O995" s="7" t="str">
        <f t="shared" si="211"/>
        <v/>
      </c>
      <c r="P995" s="17"/>
      <c r="Q995" s="17"/>
      <c r="R995" s="8" t="str">
        <f t="shared" si="206"/>
        <v/>
      </c>
      <c r="S995" s="18">
        <v>0.1</v>
      </c>
      <c r="T995" s="8" t="str">
        <f t="shared" si="207"/>
        <v/>
      </c>
      <c r="U995" s="7" t="str">
        <f t="shared" si="208"/>
        <v/>
      </c>
      <c r="V995" s="19"/>
      <c r="W995" s="16"/>
      <c r="X995" s="16"/>
      <c r="Y995" s="16"/>
      <c r="Z995" s="7" t="str">
        <f t="shared" si="199"/>
        <v/>
      </c>
      <c r="AA995" s="20"/>
      <c r="AB995" s="7" t="str">
        <f>IF(AA995="","",DATEDIF(VLOOKUP(N995,List!CK:CL,2,0),VLOOKUP(AA995,List!CK:CL,2,0),$AB$2))</f>
        <v/>
      </c>
      <c r="AC995" s="16"/>
      <c r="AD995" s="16"/>
      <c r="AE995" s="17"/>
      <c r="AF995" s="9" t="str">
        <f t="shared" si="200"/>
        <v/>
      </c>
      <c r="AG995" s="16"/>
      <c r="AH995" s="9" t="str">
        <f t="shared" si="201"/>
        <v/>
      </c>
      <c r="AI995" s="9" t="str">
        <f t="shared" si="202"/>
        <v/>
      </c>
      <c r="AJ995" s="7" t="str">
        <f>IF(E995="","",VLOOKUP(E995,Cover!AF:AG,2,0))</f>
        <v/>
      </c>
      <c r="AK995" s="32" t="str">
        <f t="shared" si="209"/>
        <v/>
      </c>
      <c r="AL995" s="178" t="str">
        <f t="shared" si="210"/>
        <v/>
      </c>
      <c r="AM995" s="178" t="str">
        <f t="shared" si="204"/>
        <v/>
      </c>
      <c r="AN995" s="178" t="str">
        <f t="shared" si="205"/>
        <v/>
      </c>
    </row>
    <row r="996" spans="1:40">
      <c r="A996" s="1" t="str">
        <f t="shared" si="203"/>
        <v/>
      </c>
      <c r="B996" s="63" t="str">
        <f>IF(E996="","",IF(E996=Trend!$D$5,COUNT($B$3:B995)+1))</f>
        <v/>
      </c>
      <c r="C996" s="63" t="str">
        <f>IF(E996="","",IF(AN996=Deviation!$E$2,COUNT($C$3:C995)+1))</f>
        <v/>
      </c>
      <c r="D996" s="7" t="str">
        <f>IF(E996&lt;&gt;"",SUBTOTAL(3,$E$4:E996),"")</f>
        <v/>
      </c>
      <c r="E996" s="16"/>
      <c r="F996" s="16"/>
      <c r="G996" s="16"/>
      <c r="H996" s="16"/>
      <c r="I996" s="16"/>
      <c r="J996" s="17"/>
      <c r="K996" s="20"/>
      <c r="L996" s="17"/>
      <c r="M996" s="16"/>
      <c r="N996" s="16"/>
      <c r="O996" s="7" t="str">
        <f t="shared" si="211"/>
        <v/>
      </c>
      <c r="P996" s="17"/>
      <c r="Q996" s="17"/>
      <c r="R996" s="8" t="str">
        <f t="shared" si="206"/>
        <v/>
      </c>
      <c r="S996" s="18">
        <v>0.1</v>
      </c>
      <c r="T996" s="8" t="str">
        <f t="shared" si="207"/>
        <v/>
      </c>
      <c r="U996" s="7" t="str">
        <f t="shared" si="208"/>
        <v/>
      </c>
      <c r="V996" s="19"/>
      <c r="W996" s="16"/>
      <c r="X996" s="16"/>
      <c r="Y996" s="16"/>
      <c r="Z996" s="7" t="str">
        <f t="shared" si="199"/>
        <v/>
      </c>
      <c r="AA996" s="20"/>
      <c r="AB996" s="7" t="str">
        <f>IF(AA996="","",DATEDIF(VLOOKUP(N996,List!CK:CL,2,0),VLOOKUP(AA996,List!CK:CL,2,0),$AB$2))</f>
        <v/>
      </c>
      <c r="AC996" s="16"/>
      <c r="AD996" s="16"/>
      <c r="AE996" s="17"/>
      <c r="AF996" s="9" t="str">
        <f t="shared" si="200"/>
        <v/>
      </c>
      <c r="AG996" s="16"/>
      <c r="AH996" s="9" t="str">
        <f t="shared" si="201"/>
        <v/>
      </c>
      <c r="AI996" s="9" t="str">
        <f t="shared" si="202"/>
        <v/>
      </c>
      <c r="AJ996" s="7" t="str">
        <f>IF(E996="","",VLOOKUP(E996,Cover!AF:AG,2,0))</f>
        <v/>
      </c>
      <c r="AK996" s="32" t="str">
        <f t="shared" si="209"/>
        <v/>
      </c>
      <c r="AL996" s="178" t="str">
        <f t="shared" si="210"/>
        <v/>
      </c>
      <c r="AM996" s="178" t="str">
        <f t="shared" si="204"/>
        <v/>
      </c>
      <c r="AN996" s="178" t="str">
        <f t="shared" si="205"/>
        <v/>
      </c>
    </row>
    <row r="997" spans="1:40">
      <c r="A997" s="1" t="str">
        <f t="shared" si="203"/>
        <v/>
      </c>
      <c r="B997" s="63" t="str">
        <f>IF(E997="","",IF(E997=Trend!$D$5,COUNT($B$3:B996)+1))</f>
        <v/>
      </c>
      <c r="C997" s="63" t="str">
        <f>IF(E997="","",IF(AN997=Deviation!$E$2,COUNT($C$3:C996)+1))</f>
        <v/>
      </c>
      <c r="D997" s="7" t="str">
        <f>IF(E997&lt;&gt;"",SUBTOTAL(3,$E$4:E997),"")</f>
        <v/>
      </c>
      <c r="E997" s="16"/>
      <c r="F997" s="16"/>
      <c r="G997" s="16"/>
      <c r="H997" s="16"/>
      <c r="I997" s="16"/>
      <c r="J997" s="17"/>
      <c r="K997" s="20"/>
      <c r="L997" s="17"/>
      <c r="M997" s="16"/>
      <c r="N997" s="16"/>
      <c r="O997" s="7" t="str">
        <f t="shared" si="211"/>
        <v/>
      </c>
      <c r="P997" s="17"/>
      <c r="Q997" s="17"/>
      <c r="R997" s="8" t="str">
        <f t="shared" si="206"/>
        <v/>
      </c>
      <c r="S997" s="18">
        <v>0.1</v>
      </c>
      <c r="T997" s="8" t="str">
        <f t="shared" si="207"/>
        <v/>
      </c>
      <c r="U997" s="7" t="str">
        <f t="shared" si="208"/>
        <v/>
      </c>
      <c r="V997" s="19"/>
      <c r="W997" s="16"/>
      <c r="X997" s="16"/>
      <c r="Y997" s="16"/>
      <c r="Z997" s="7" t="str">
        <f t="shared" si="199"/>
        <v/>
      </c>
      <c r="AA997" s="20"/>
      <c r="AB997" s="7" t="str">
        <f>IF(AA997="","",DATEDIF(VLOOKUP(N997,List!CK:CL,2,0),VLOOKUP(AA997,List!CK:CL,2,0),$AB$2))</f>
        <v/>
      </c>
      <c r="AC997" s="16"/>
      <c r="AD997" s="16"/>
      <c r="AE997" s="17"/>
      <c r="AF997" s="9" t="str">
        <f t="shared" si="200"/>
        <v/>
      </c>
      <c r="AG997" s="16"/>
      <c r="AH997" s="9" t="str">
        <f t="shared" si="201"/>
        <v/>
      </c>
      <c r="AI997" s="9" t="str">
        <f t="shared" si="202"/>
        <v/>
      </c>
      <c r="AJ997" s="7" t="str">
        <f>IF(E997="","",VLOOKUP(E997,Cover!AF:AG,2,0))</f>
        <v/>
      </c>
      <c r="AK997" s="32" t="str">
        <f t="shared" si="209"/>
        <v/>
      </c>
      <c r="AL997" s="178" t="str">
        <f t="shared" si="210"/>
        <v/>
      </c>
      <c r="AM997" s="178" t="str">
        <f t="shared" si="204"/>
        <v/>
      </c>
      <c r="AN997" s="178" t="str">
        <f t="shared" si="205"/>
        <v/>
      </c>
    </row>
    <row r="998" spans="1:40">
      <c r="A998" s="1" t="str">
        <f t="shared" si="203"/>
        <v/>
      </c>
      <c r="B998" s="63" t="str">
        <f>IF(E998="","",IF(E998=Trend!$D$5,COUNT($B$3:B997)+1))</f>
        <v/>
      </c>
      <c r="C998" s="63" t="str">
        <f>IF(E998="","",IF(AN998=Deviation!$E$2,COUNT($C$3:C997)+1))</f>
        <v/>
      </c>
      <c r="D998" s="7" t="str">
        <f>IF(E998&lt;&gt;"",SUBTOTAL(3,$E$4:E998),"")</f>
        <v/>
      </c>
      <c r="E998" s="16"/>
      <c r="F998" s="16"/>
      <c r="G998" s="16"/>
      <c r="H998" s="16"/>
      <c r="I998" s="16"/>
      <c r="J998" s="17"/>
      <c r="K998" s="20"/>
      <c r="L998" s="17"/>
      <c r="M998" s="16"/>
      <c r="N998" s="16"/>
      <c r="O998" s="7" t="str">
        <f t="shared" si="211"/>
        <v/>
      </c>
      <c r="P998" s="17"/>
      <c r="Q998" s="17"/>
      <c r="R998" s="8" t="str">
        <f t="shared" si="206"/>
        <v/>
      </c>
      <c r="S998" s="18">
        <v>0.1</v>
      </c>
      <c r="T998" s="8" t="str">
        <f t="shared" si="207"/>
        <v/>
      </c>
      <c r="U998" s="7" t="str">
        <f t="shared" si="208"/>
        <v/>
      </c>
      <c r="V998" s="19"/>
      <c r="W998" s="16"/>
      <c r="X998" s="16"/>
      <c r="Y998" s="16"/>
      <c r="Z998" s="7" t="str">
        <f t="shared" si="199"/>
        <v/>
      </c>
      <c r="AA998" s="20"/>
      <c r="AB998" s="7" t="str">
        <f>IF(AA998="","",DATEDIF(VLOOKUP(N998,List!CK:CL,2,0),VLOOKUP(AA998,List!CK:CL,2,0),$AB$2))</f>
        <v/>
      </c>
      <c r="AC998" s="16"/>
      <c r="AD998" s="16"/>
      <c r="AE998" s="17"/>
      <c r="AF998" s="9" t="str">
        <f t="shared" si="200"/>
        <v/>
      </c>
      <c r="AG998" s="16"/>
      <c r="AH998" s="9" t="str">
        <f t="shared" si="201"/>
        <v/>
      </c>
      <c r="AI998" s="9" t="str">
        <f t="shared" si="202"/>
        <v/>
      </c>
      <c r="AJ998" s="7" t="str">
        <f>IF(E998="","",VLOOKUP(E998,Cover!AF:AG,2,0))</f>
        <v/>
      </c>
      <c r="AK998" s="32" t="str">
        <f t="shared" si="209"/>
        <v/>
      </c>
      <c r="AL998" s="178" t="str">
        <f t="shared" si="210"/>
        <v/>
      </c>
      <c r="AM998" s="178" t="str">
        <f t="shared" si="204"/>
        <v/>
      </c>
      <c r="AN998" s="178" t="str">
        <f t="shared" si="205"/>
        <v/>
      </c>
    </row>
    <row r="999" spans="1:40">
      <c r="A999" s="1" t="str">
        <f t="shared" si="203"/>
        <v/>
      </c>
      <c r="B999" s="63" t="str">
        <f>IF(E999="","",IF(E999=Trend!$D$5,COUNT($B$3:B998)+1))</f>
        <v/>
      </c>
      <c r="C999" s="63" t="str">
        <f>IF(E999="","",IF(AN999=Deviation!$E$2,COUNT($C$3:C998)+1))</f>
        <v/>
      </c>
      <c r="D999" s="7" t="str">
        <f>IF(E999&lt;&gt;"",SUBTOTAL(3,$E$4:E999),"")</f>
        <v/>
      </c>
      <c r="E999" s="16"/>
      <c r="F999" s="16"/>
      <c r="G999" s="16"/>
      <c r="H999" s="16"/>
      <c r="I999" s="16"/>
      <c r="J999" s="17"/>
      <c r="K999" s="20"/>
      <c r="L999" s="17"/>
      <c r="M999" s="16"/>
      <c r="N999" s="16"/>
      <c r="O999" s="7" t="str">
        <f t="shared" si="211"/>
        <v/>
      </c>
      <c r="P999" s="17"/>
      <c r="Q999" s="17"/>
      <c r="R999" s="8" t="str">
        <f t="shared" si="206"/>
        <v/>
      </c>
      <c r="S999" s="18">
        <v>0.1</v>
      </c>
      <c r="T999" s="8" t="str">
        <f t="shared" si="207"/>
        <v/>
      </c>
      <c r="U999" s="7" t="str">
        <f t="shared" si="208"/>
        <v/>
      </c>
      <c r="V999" s="19"/>
      <c r="W999" s="16"/>
      <c r="X999" s="16"/>
      <c r="Y999" s="16"/>
      <c r="Z999" s="7" t="str">
        <f t="shared" si="199"/>
        <v/>
      </c>
      <c r="AA999" s="20"/>
      <c r="AB999" s="7" t="str">
        <f>IF(AA999="","",DATEDIF(VLOOKUP(N999,List!CK:CL,2,0),VLOOKUP(AA999,List!CK:CL,2,0),$AB$2))</f>
        <v/>
      </c>
      <c r="AC999" s="16"/>
      <c r="AD999" s="16"/>
      <c r="AE999" s="17"/>
      <c r="AF999" s="9" t="str">
        <f t="shared" si="200"/>
        <v/>
      </c>
      <c r="AG999" s="16"/>
      <c r="AH999" s="9" t="str">
        <f t="shared" si="201"/>
        <v/>
      </c>
      <c r="AI999" s="9" t="str">
        <f t="shared" si="202"/>
        <v/>
      </c>
      <c r="AJ999" s="7" t="str">
        <f>IF(E999="","",VLOOKUP(E999,Cover!AF:AG,2,0))</f>
        <v/>
      </c>
      <c r="AK999" s="32" t="str">
        <f t="shared" si="209"/>
        <v/>
      </c>
      <c r="AL999" s="178" t="str">
        <f t="shared" si="210"/>
        <v/>
      </c>
      <c r="AM999" s="178" t="str">
        <f t="shared" si="204"/>
        <v/>
      </c>
      <c r="AN999" s="178" t="str">
        <f t="shared" si="205"/>
        <v/>
      </c>
    </row>
    <row r="1000" spans="1:40">
      <c r="A1000" s="1" t="str">
        <f t="shared" si="203"/>
        <v/>
      </c>
      <c r="B1000" s="63" t="str">
        <f>IF(E1000="","",IF(E1000=Trend!$D$5,COUNT($B$3:B999)+1))</f>
        <v/>
      </c>
      <c r="C1000" s="63" t="str">
        <f>IF(E1000="","",IF(AN1000=Deviation!$E$2,COUNT($C$3:C999)+1))</f>
        <v/>
      </c>
      <c r="D1000" s="7" t="str">
        <f>IF(E1000&lt;&gt;"",SUBTOTAL(3,$E$4:E1000),"")</f>
        <v/>
      </c>
      <c r="E1000" s="16"/>
      <c r="F1000" s="16"/>
      <c r="G1000" s="16"/>
      <c r="H1000" s="16"/>
      <c r="I1000" s="16"/>
      <c r="J1000" s="17"/>
      <c r="K1000" s="20"/>
      <c r="L1000" s="17"/>
      <c r="M1000" s="16"/>
      <c r="N1000" s="16"/>
      <c r="O1000" s="7" t="str">
        <f t="shared" si="211"/>
        <v/>
      </c>
      <c r="P1000" s="17"/>
      <c r="Q1000" s="17"/>
      <c r="R1000" s="8" t="str">
        <f t="shared" si="206"/>
        <v/>
      </c>
      <c r="S1000" s="18">
        <v>0.1</v>
      </c>
      <c r="T1000" s="8" t="str">
        <f t="shared" si="207"/>
        <v/>
      </c>
      <c r="U1000" s="7" t="str">
        <f t="shared" si="208"/>
        <v/>
      </c>
      <c r="V1000" s="19"/>
      <c r="W1000" s="16"/>
      <c r="X1000" s="16"/>
      <c r="Y1000" s="16"/>
      <c r="Z1000" s="7" t="str">
        <f t="shared" si="199"/>
        <v/>
      </c>
      <c r="AA1000" s="20"/>
      <c r="AB1000" s="7" t="str">
        <f>IF(AA1000="","",DATEDIF(VLOOKUP(N1000,List!CK:CL,2,0),VLOOKUP(AA1000,List!CK:CL,2,0),$AB$2))</f>
        <v/>
      </c>
      <c r="AC1000" s="16"/>
      <c r="AD1000" s="16"/>
      <c r="AE1000" s="17"/>
      <c r="AF1000" s="9" t="str">
        <f t="shared" si="200"/>
        <v/>
      </c>
      <c r="AG1000" s="16"/>
      <c r="AH1000" s="9" t="str">
        <f t="shared" si="201"/>
        <v/>
      </c>
      <c r="AI1000" s="9" t="str">
        <f t="shared" si="202"/>
        <v/>
      </c>
      <c r="AJ1000" s="7" t="str">
        <f>IF(E1000="","",VLOOKUP(E1000,Cover!AF:AG,2,0))</f>
        <v/>
      </c>
      <c r="AK1000" s="32" t="str">
        <f t="shared" si="209"/>
        <v/>
      </c>
      <c r="AL1000" s="178" t="str">
        <f t="shared" si="210"/>
        <v/>
      </c>
      <c r="AM1000" s="178" t="str">
        <f t="shared" si="204"/>
        <v/>
      </c>
      <c r="AN1000" s="178" t="str">
        <f t="shared" si="205"/>
        <v/>
      </c>
    </row>
    <row r="1001" spans="1:40">
      <c r="A1001" s="1" t="str">
        <f t="shared" si="203"/>
        <v/>
      </c>
      <c r="B1001" s="63" t="str">
        <f>IF(E1001="","",IF(E1001=Trend!$D$5,COUNT($B$3:B1000)+1))</f>
        <v/>
      </c>
      <c r="C1001" s="63" t="str">
        <f>IF(E1001="","",IF(AN1001=Deviation!$E$2,COUNT($C$3:C1000)+1))</f>
        <v/>
      </c>
      <c r="D1001" s="7" t="str">
        <f>IF(E1001&lt;&gt;"",SUBTOTAL(3,$E$4:E1001),"")</f>
        <v/>
      </c>
      <c r="E1001" s="16"/>
      <c r="F1001" s="16"/>
      <c r="G1001" s="16"/>
      <c r="H1001" s="16"/>
      <c r="I1001" s="16"/>
      <c r="J1001" s="17"/>
      <c r="K1001" s="20"/>
      <c r="L1001" s="17"/>
      <c r="M1001" s="16"/>
      <c r="N1001" s="16"/>
      <c r="O1001" s="7" t="str">
        <f t="shared" si="211"/>
        <v/>
      </c>
      <c r="P1001" s="17"/>
      <c r="Q1001" s="17"/>
      <c r="R1001" s="8" t="str">
        <f t="shared" si="206"/>
        <v/>
      </c>
      <c r="S1001" s="18">
        <v>0.1</v>
      </c>
      <c r="T1001" s="8" t="str">
        <f t="shared" si="207"/>
        <v/>
      </c>
      <c r="U1001" s="7" t="str">
        <f t="shared" si="208"/>
        <v/>
      </c>
      <c r="V1001" s="19"/>
      <c r="W1001" s="16"/>
      <c r="X1001" s="16"/>
      <c r="Y1001" s="16"/>
      <c r="Z1001" s="7" t="str">
        <f t="shared" si="199"/>
        <v/>
      </c>
      <c r="AA1001" s="20"/>
      <c r="AB1001" s="7" t="str">
        <f>IF(AA1001="","",DATEDIF(VLOOKUP(N1001,List!CK:CL,2,0),VLOOKUP(AA1001,List!CK:CL,2,0),$AB$2))</f>
        <v/>
      </c>
      <c r="AC1001" s="16"/>
      <c r="AD1001" s="16"/>
      <c r="AE1001" s="17"/>
      <c r="AF1001" s="9" t="str">
        <f t="shared" si="200"/>
        <v/>
      </c>
      <c r="AG1001" s="16"/>
      <c r="AH1001" s="9" t="str">
        <f t="shared" si="201"/>
        <v/>
      </c>
      <c r="AI1001" s="9" t="str">
        <f t="shared" si="202"/>
        <v/>
      </c>
      <c r="AJ1001" s="7" t="str">
        <f>IF(E1001="","",VLOOKUP(E1001,Cover!AF:AG,2,0))</f>
        <v/>
      </c>
      <c r="AK1001" s="32" t="str">
        <f t="shared" si="209"/>
        <v/>
      </c>
      <c r="AL1001" s="178" t="str">
        <f t="shared" si="210"/>
        <v/>
      </c>
      <c r="AM1001" s="178" t="str">
        <f t="shared" si="204"/>
        <v/>
      </c>
      <c r="AN1001" s="178" t="str">
        <f t="shared" si="205"/>
        <v/>
      </c>
    </row>
    <row r="1002" spans="1:40">
      <c r="A1002" s="1" t="str">
        <f t="shared" si="203"/>
        <v/>
      </c>
      <c r="B1002" s="63" t="str">
        <f>IF(E1002="","",IF(E1002=Trend!$D$5,COUNT($B$3:B1001)+1))</f>
        <v/>
      </c>
      <c r="C1002" s="63" t="str">
        <f>IF(E1002="","",IF(AN1002=Deviation!$E$2,COUNT($C$3:C1001)+1))</f>
        <v/>
      </c>
      <c r="D1002" s="7" t="str">
        <f>IF(E1002&lt;&gt;"",SUBTOTAL(3,$E$4:E1002),"")</f>
        <v/>
      </c>
      <c r="E1002" s="16"/>
      <c r="F1002" s="16"/>
      <c r="G1002" s="16"/>
      <c r="H1002" s="16"/>
      <c r="I1002" s="16"/>
      <c r="J1002" s="17"/>
      <c r="K1002" s="20"/>
      <c r="L1002" s="17"/>
      <c r="M1002" s="16"/>
      <c r="N1002" s="16"/>
      <c r="O1002" s="7" t="str">
        <f t="shared" si="211"/>
        <v/>
      </c>
      <c r="P1002" s="17"/>
      <c r="Q1002" s="17"/>
      <c r="R1002" s="8" t="str">
        <f t="shared" si="206"/>
        <v/>
      </c>
      <c r="S1002" s="18">
        <v>0.1</v>
      </c>
      <c r="T1002" s="8" t="str">
        <f t="shared" si="207"/>
        <v/>
      </c>
      <c r="U1002" s="7" t="str">
        <f t="shared" si="208"/>
        <v/>
      </c>
      <c r="V1002" s="19"/>
      <c r="W1002" s="16"/>
      <c r="X1002" s="16"/>
      <c r="Y1002" s="16"/>
      <c r="Z1002" s="7" t="str">
        <f t="shared" si="199"/>
        <v/>
      </c>
      <c r="AA1002" s="20"/>
      <c r="AB1002" s="7" t="str">
        <f>IF(AA1002="","",DATEDIF(VLOOKUP(N1002,List!CK:CL,2,0),VLOOKUP(AA1002,List!CK:CL,2,0),$AB$2))</f>
        <v/>
      </c>
      <c r="AC1002" s="16"/>
      <c r="AD1002" s="16"/>
      <c r="AE1002" s="17"/>
      <c r="AF1002" s="9" t="str">
        <f t="shared" si="200"/>
        <v/>
      </c>
      <c r="AG1002" s="16"/>
      <c r="AH1002" s="9" t="str">
        <f t="shared" si="201"/>
        <v/>
      </c>
      <c r="AI1002" s="9" t="str">
        <f t="shared" si="202"/>
        <v/>
      </c>
      <c r="AJ1002" s="7" t="str">
        <f>IF(E1002="","",VLOOKUP(E1002,Cover!AF:AG,2,0))</f>
        <v/>
      </c>
      <c r="AK1002" s="32" t="str">
        <f t="shared" si="209"/>
        <v/>
      </c>
      <c r="AL1002" s="178" t="str">
        <f t="shared" si="210"/>
        <v/>
      </c>
      <c r="AM1002" s="178" t="str">
        <f t="shared" si="204"/>
        <v/>
      </c>
      <c r="AN1002" s="178" t="str">
        <f t="shared" si="205"/>
        <v/>
      </c>
    </row>
    <row r="1003" spans="1:40">
      <c r="A1003" s="1" t="str">
        <f t="shared" si="203"/>
        <v/>
      </c>
      <c r="B1003" s="63" t="str">
        <f>IF(E1003="","",IF(E1003=Trend!$D$5,COUNT($B$3:B1002)+1))</f>
        <v/>
      </c>
      <c r="C1003" s="63" t="str">
        <f>IF(E1003="","",IF(AN1003=Deviation!$E$2,COUNT($C$3:C1002)+1))</f>
        <v/>
      </c>
      <c r="D1003" s="7" t="str">
        <f>IF(E1003&lt;&gt;"",SUBTOTAL(3,$E$4:E1003),"")</f>
        <v/>
      </c>
      <c r="E1003" s="16"/>
      <c r="F1003" s="16"/>
      <c r="G1003" s="16"/>
      <c r="H1003" s="16"/>
      <c r="I1003" s="16"/>
      <c r="J1003" s="17"/>
      <c r="K1003" s="20"/>
      <c r="L1003" s="17"/>
      <c r="M1003" s="16"/>
      <c r="N1003" s="16"/>
      <c r="O1003" s="7" t="str">
        <f t="shared" si="211"/>
        <v/>
      </c>
      <c r="P1003" s="17"/>
      <c r="Q1003" s="17"/>
      <c r="R1003" s="8" t="str">
        <f t="shared" si="206"/>
        <v/>
      </c>
      <c r="S1003" s="18">
        <v>0.1</v>
      </c>
      <c r="T1003" s="8" t="str">
        <f t="shared" si="207"/>
        <v/>
      </c>
      <c r="U1003" s="7" t="str">
        <f t="shared" si="208"/>
        <v/>
      </c>
      <c r="V1003" s="19"/>
      <c r="W1003" s="16"/>
      <c r="X1003" s="16"/>
      <c r="Y1003" s="16"/>
      <c r="Z1003" s="7" t="str">
        <f t="shared" si="199"/>
        <v/>
      </c>
      <c r="AA1003" s="20"/>
      <c r="AB1003" s="7" t="str">
        <f>IF(AA1003="","",DATEDIF(VLOOKUP(N1003,List!CK:CL,2,0),VLOOKUP(AA1003,List!CK:CL,2,0),$AB$2))</f>
        <v/>
      </c>
      <c r="AC1003" s="16"/>
      <c r="AD1003" s="16"/>
      <c r="AE1003" s="17"/>
      <c r="AF1003" s="9" t="str">
        <f t="shared" si="200"/>
        <v/>
      </c>
      <c r="AG1003" s="16"/>
      <c r="AH1003" s="9" t="str">
        <f t="shared" si="201"/>
        <v/>
      </c>
      <c r="AI1003" s="9" t="str">
        <f t="shared" si="202"/>
        <v/>
      </c>
      <c r="AJ1003" s="7" t="str">
        <f>IF(E1003="","",VLOOKUP(E1003,Cover!AF:AG,2,0))</f>
        <v/>
      </c>
      <c r="AK1003" s="32" t="str">
        <f t="shared" si="209"/>
        <v/>
      </c>
      <c r="AL1003" s="178" t="str">
        <f t="shared" si="210"/>
        <v/>
      </c>
      <c r="AM1003" s="178" t="str">
        <f t="shared" si="204"/>
        <v/>
      </c>
      <c r="AN1003" s="178" t="str">
        <f t="shared" si="205"/>
        <v/>
      </c>
    </row>
    <row r="1004" spans="1:40">
      <c r="A1004" s="1" t="str">
        <f t="shared" si="203"/>
        <v/>
      </c>
      <c r="B1004" s="63" t="str">
        <f>IF(E1004="","",IF(E1004=Trend!$D$5,COUNT($B$3:B1003)+1))</f>
        <v/>
      </c>
      <c r="C1004" s="63" t="str">
        <f>IF(E1004="","",IF(AN1004=Deviation!$E$2,COUNT($C$3:C1003)+1))</f>
        <v/>
      </c>
      <c r="D1004" s="7" t="str">
        <f>IF(E1004&lt;&gt;"",SUBTOTAL(3,$E$4:E1004),"")</f>
        <v/>
      </c>
      <c r="E1004" s="16"/>
      <c r="F1004" s="16"/>
      <c r="G1004" s="16"/>
      <c r="H1004" s="16"/>
      <c r="I1004" s="16"/>
      <c r="J1004" s="17"/>
      <c r="K1004" s="20"/>
      <c r="L1004" s="17"/>
      <c r="M1004" s="16"/>
      <c r="N1004" s="16"/>
      <c r="O1004" s="7" t="str">
        <f t="shared" si="211"/>
        <v/>
      </c>
      <c r="P1004" s="17"/>
      <c r="Q1004" s="17"/>
      <c r="R1004" s="8" t="str">
        <f t="shared" si="206"/>
        <v/>
      </c>
      <c r="S1004" s="18">
        <v>0.1</v>
      </c>
      <c r="T1004" s="8" t="str">
        <f t="shared" si="207"/>
        <v/>
      </c>
      <c r="U1004" s="7" t="str">
        <f t="shared" si="208"/>
        <v/>
      </c>
      <c r="V1004" s="19"/>
      <c r="W1004" s="16"/>
      <c r="X1004" s="16"/>
      <c r="Y1004" s="16"/>
      <c r="Z1004" s="7" t="str">
        <f t="shared" si="199"/>
        <v/>
      </c>
      <c r="AA1004" s="20"/>
      <c r="AB1004" s="7" t="str">
        <f>IF(AA1004="","",DATEDIF(VLOOKUP(N1004,List!CK:CL,2,0),VLOOKUP(AA1004,List!CK:CL,2,0),$AB$2))</f>
        <v/>
      </c>
      <c r="AC1004" s="16"/>
      <c r="AD1004" s="16"/>
      <c r="AE1004" s="17"/>
      <c r="AF1004" s="9" t="str">
        <f t="shared" si="200"/>
        <v/>
      </c>
      <c r="AG1004" s="16"/>
      <c r="AH1004" s="9" t="str">
        <f t="shared" si="201"/>
        <v/>
      </c>
      <c r="AI1004" s="9" t="str">
        <f t="shared" si="202"/>
        <v/>
      </c>
      <c r="AJ1004" s="7" t="str">
        <f>IF(E1004="","",VLOOKUP(E1004,Cover!AF:AG,2,0))</f>
        <v/>
      </c>
      <c r="AK1004" s="32" t="str">
        <f t="shared" si="209"/>
        <v/>
      </c>
      <c r="AL1004" s="178" t="str">
        <f t="shared" si="210"/>
        <v/>
      </c>
      <c r="AM1004" s="178" t="str">
        <f t="shared" si="204"/>
        <v/>
      </c>
      <c r="AN1004" s="178" t="str">
        <f t="shared" si="205"/>
        <v/>
      </c>
    </row>
    <row r="1005" spans="1:40">
      <c r="A1005" s="1" t="str">
        <f t="shared" si="203"/>
        <v/>
      </c>
      <c r="B1005" s="63" t="str">
        <f>IF(E1005="","",IF(E1005=Trend!$D$5,COUNT($B$3:B1004)+1))</f>
        <v/>
      </c>
      <c r="C1005" s="63" t="str">
        <f>IF(E1005="","",IF(AN1005=Deviation!$E$2,COUNT($C$3:C1004)+1))</f>
        <v/>
      </c>
      <c r="D1005" s="7" t="str">
        <f>IF(E1005&lt;&gt;"",SUBTOTAL(3,$E$4:E1005),"")</f>
        <v/>
      </c>
      <c r="E1005" s="16"/>
      <c r="F1005" s="16"/>
      <c r="G1005" s="16"/>
      <c r="H1005" s="16"/>
      <c r="I1005" s="16"/>
      <c r="J1005" s="17"/>
      <c r="K1005" s="20"/>
      <c r="L1005" s="17"/>
      <c r="M1005" s="16"/>
      <c r="N1005" s="16"/>
      <c r="O1005" s="7" t="str">
        <f t="shared" si="211"/>
        <v/>
      </c>
      <c r="P1005" s="17"/>
      <c r="Q1005" s="17"/>
      <c r="R1005" s="8" t="str">
        <f t="shared" si="206"/>
        <v/>
      </c>
      <c r="S1005" s="18">
        <v>0.1</v>
      </c>
      <c r="T1005" s="8" t="str">
        <f t="shared" si="207"/>
        <v/>
      </c>
      <c r="U1005" s="7" t="str">
        <f t="shared" si="208"/>
        <v/>
      </c>
      <c r="V1005" s="19"/>
      <c r="W1005" s="16"/>
      <c r="X1005" s="16"/>
      <c r="Y1005" s="16"/>
      <c r="Z1005" s="7" t="str">
        <f t="shared" si="199"/>
        <v/>
      </c>
      <c r="AA1005" s="20"/>
      <c r="AB1005" s="7" t="str">
        <f>IF(AA1005="","",DATEDIF(VLOOKUP(N1005,List!CK:CL,2,0),VLOOKUP(AA1005,List!CK:CL,2,0),$AB$2))</f>
        <v/>
      </c>
      <c r="AC1005" s="16"/>
      <c r="AD1005" s="16"/>
      <c r="AE1005" s="17"/>
      <c r="AF1005" s="9" t="str">
        <f t="shared" si="200"/>
        <v/>
      </c>
      <c r="AG1005" s="16"/>
      <c r="AH1005" s="9" t="str">
        <f t="shared" si="201"/>
        <v/>
      </c>
      <c r="AI1005" s="9" t="str">
        <f t="shared" si="202"/>
        <v/>
      </c>
      <c r="AJ1005" s="7" t="str">
        <f>IF(E1005="","",VLOOKUP(E1005,Cover!AF:AG,2,0))</f>
        <v/>
      </c>
      <c r="AK1005" s="32" t="str">
        <f t="shared" si="209"/>
        <v/>
      </c>
      <c r="AL1005" s="178" t="str">
        <f t="shared" si="210"/>
        <v/>
      </c>
      <c r="AM1005" s="178" t="str">
        <f t="shared" si="204"/>
        <v/>
      </c>
      <c r="AN1005" s="178" t="str">
        <f t="shared" si="205"/>
        <v/>
      </c>
    </row>
    <row r="1006" spans="1:40">
      <c r="A1006" s="1" t="str">
        <f t="shared" si="203"/>
        <v/>
      </c>
      <c r="B1006" s="63" t="str">
        <f>IF(E1006="","",IF(E1006=Trend!$D$5,COUNT($B$3:B1005)+1))</f>
        <v/>
      </c>
      <c r="C1006" s="63" t="str">
        <f>IF(E1006="","",IF(AN1006=Deviation!$E$2,COUNT($C$3:C1005)+1))</f>
        <v/>
      </c>
      <c r="D1006" s="7" t="str">
        <f>IF(E1006&lt;&gt;"",SUBTOTAL(3,$E$4:E1006),"")</f>
        <v/>
      </c>
      <c r="E1006" s="16"/>
      <c r="F1006" s="16"/>
      <c r="G1006" s="16"/>
      <c r="H1006" s="16"/>
      <c r="I1006" s="16"/>
      <c r="J1006" s="17"/>
      <c r="K1006" s="20"/>
      <c r="L1006" s="17"/>
      <c r="M1006" s="16"/>
      <c r="N1006" s="16"/>
      <c r="O1006" s="7" t="str">
        <f t="shared" si="211"/>
        <v/>
      </c>
      <c r="P1006" s="17"/>
      <c r="Q1006" s="17"/>
      <c r="R1006" s="8" t="str">
        <f t="shared" si="206"/>
        <v/>
      </c>
      <c r="S1006" s="18">
        <v>0.1</v>
      </c>
      <c r="T1006" s="8" t="str">
        <f t="shared" si="207"/>
        <v/>
      </c>
      <c r="U1006" s="7" t="str">
        <f t="shared" si="208"/>
        <v/>
      </c>
      <c r="V1006" s="19"/>
      <c r="W1006" s="16"/>
      <c r="X1006" s="16"/>
      <c r="Y1006" s="16"/>
      <c r="Z1006" s="7" t="str">
        <f t="shared" si="199"/>
        <v/>
      </c>
      <c r="AA1006" s="20"/>
      <c r="AB1006" s="7" t="str">
        <f>IF(AA1006="","",DATEDIF(VLOOKUP(N1006,List!CK:CL,2,0),VLOOKUP(AA1006,List!CK:CL,2,0),$AB$2))</f>
        <v/>
      </c>
      <c r="AC1006" s="16"/>
      <c r="AD1006" s="16"/>
      <c r="AE1006" s="17"/>
      <c r="AF1006" s="9" t="str">
        <f t="shared" si="200"/>
        <v/>
      </c>
      <c r="AG1006" s="16"/>
      <c r="AH1006" s="9" t="str">
        <f t="shared" si="201"/>
        <v/>
      </c>
      <c r="AI1006" s="9" t="str">
        <f t="shared" si="202"/>
        <v/>
      </c>
      <c r="AJ1006" s="7" t="str">
        <f>IF(E1006="","",VLOOKUP(E1006,Cover!AF:AG,2,0))</f>
        <v/>
      </c>
      <c r="AK1006" s="32" t="str">
        <f t="shared" si="209"/>
        <v/>
      </c>
      <c r="AL1006" s="178" t="str">
        <f t="shared" si="210"/>
        <v/>
      </c>
      <c r="AM1006" s="178" t="str">
        <f t="shared" si="204"/>
        <v/>
      </c>
      <c r="AN1006" s="178" t="str">
        <f t="shared" si="205"/>
        <v/>
      </c>
    </row>
    <row r="1007" spans="1:40">
      <c r="A1007" s="1" t="str">
        <f t="shared" si="203"/>
        <v/>
      </c>
      <c r="B1007" s="63" t="str">
        <f>IF(E1007="","",IF(E1007=Trend!$D$5,COUNT($B$3:B1006)+1))</f>
        <v/>
      </c>
      <c r="C1007" s="63" t="str">
        <f>IF(E1007="","",IF(AN1007=Deviation!$E$2,COUNT($C$3:C1006)+1))</f>
        <v/>
      </c>
      <c r="D1007" s="7" t="str">
        <f>IF(E1007&lt;&gt;"",SUBTOTAL(3,$E$4:E1007),"")</f>
        <v/>
      </c>
      <c r="E1007" s="16"/>
      <c r="F1007" s="16"/>
      <c r="G1007" s="16"/>
      <c r="H1007" s="16"/>
      <c r="I1007" s="16"/>
      <c r="J1007" s="17"/>
      <c r="K1007" s="20"/>
      <c r="L1007" s="17"/>
      <c r="M1007" s="16"/>
      <c r="N1007" s="16"/>
      <c r="O1007" s="7" t="str">
        <f t="shared" si="211"/>
        <v/>
      </c>
      <c r="P1007" s="17"/>
      <c r="Q1007" s="17"/>
      <c r="R1007" s="8" t="str">
        <f t="shared" si="206"/>
        <v/>
      </c>
      <c r="S1007" s="18">
        <v>0.1</v>
      </c>
      <c r="T1007" s="8" t="str">
        <f t="shared" si="207"/>
        <v/>
      </c>
      <c r="U1007" s="7" t="str">
        <f t="shared" si="208"/>
        <v/>
      </c>
      <c r="V1007" s="19"/>
      <c r="W1007" s="16"/>
      <c r="X1007" s="16"/>
      <c r="Y1007" s="16"/>
      <c r="Z1007" s="7" t="str">
        <f t="shared" si="199"/>
        <v/>
      </c>
      <c r="AA1007" s="20"/>
      <c r="AB1007" s="7" t="str">
        <f>IF(AA1007="","",DATEDIF(VLOOKUP(N1007,List!CK:CL,2,0),VLOOKUP(AA1007,List!CK:CL,2,0),$AB$2))</f>
        <v/>
      </c>
      <c r="AC1007" s="16"/>
      <c r="AD1007" s="16"/>
      <c r="AE1007" s="17"/>
      <c r="AF1007" s="9" t="str">
        <f t="shared" si="200"/>
        <v/>
      </c>
      <c r="AG1007" s="16"/>
      <c r="AH1007" s="9" t="str">
        <f t="shared" si="201"/>
        <v/>
      </c>
      <c r="AI1007" s="9" t="str">
        <f t="shared" si="202"/>
        <v/>
      </c>
      <c r="AJ1007" s="7" t="str">
        <f>IF(E1007="","",VLOOKUP(E1007,Cover!AF:AG,2,0))</f>
        <v/>
      </c>
      <c r="AK1007" s="32" t="str">
        <f t="shared" si="209"/>
        <v/>
      </c>
      <c r="AL1007" s="178" t="str">
        <f t="shared" si="210"/>
        <v/>
      </c>
      <c r="AM1007" s="178" t="str">
        <f t="shared" si="204"/>
        <v/>
      </c>
      <c r="AN1007" s="178" t="str">
        <f t="shared" si="205"/>
        <v/>
      </c>
    </row>
    <row r="1008" spans="1:40">
      <c r="A1008" s="1" t="str">
        <f t="shared" si="203"/>
        <v/>
      </c>
      <c r="B1008" s="63" t="str">
        <f>IF(E1008="","",IF(E1008=Trend!$D$5,COUNT($B$3:B1007)+1))</f>
        <v/>
      </c>
      <c r="C1008" s="63" t="str">
        <f>IF(E1008="","",IF(AN1008=Deviation!$E$2,COUNT($C$3:C1007)+1))</f>
        <v/>
      </c>
      <c r="D1008" s="7" t="str">
        <f>IF(E1008&lt;&gt;"",SUBTOTAL(3,$E$4:E1008),"")</f>
        <v/>
      </c>
      <c r="E1008" s="16"/>
      <c r="F1008" s="16"/>
      <c r="G1008" s="16"/>
      <c r="H1008" s="16"/>
      <c r="I1008" s="16"/>
      <c r="J1008" s="17"/>
      <c r="K1008" s="20"/>
      <c r="L1008" s="17"/>
      <c r="M1008" s="16"/>
      <c r="N1008" s="16"/>
      <c r="O1008" s="7" t="str">
        <f t="shared" si="211"/>
        <v/>
      </c>
      <c r="P1008" s="17"/>
      <c r="Q1008" s="17"/>
      <c r="R1008" s="8" t="str">
        <f t="shared" si="206"/>
        <v/>
      </c>
      <c r="S1008" s="18">
        <v>0.1</v>
      </c>
      <c r="T1008" s="8" t="str">
        <f t="shared" si="207"/>
        <v/>
      </c>
      <c r="U1008" s="7" t="str">
        <f t="shared" si="208"/>
        <v/>
      </c>
      <c r="V1008" s="19"/>
      <c r="W1008" s="16"/>
      <c r="X1008" s="16"/>
      <c r="Y1008" s="16"/>
      <c r="Z1008" s="7" t="str">
        <f t="shared" si="199"/>
        <v/>
      </c>
      <c r="AA1008" s="20"/>
      <c r="AB1008" s="7" t="str">
        <f>IF(AA1008="","",DATEDIF(VLOOKUP(N1008,List!CK:CL,2,0),VLOOKUP(AA1008,List!CK:CL,2,0),$AB$2))</f>
        <v/>
      </c>
      <c r="AC1008" s="16"/>
      <c r="AD1008" s="16"/>
      <c r="AE1008" s="17"/>
      <c r="AF1008" s="9" t="str">
        <f t="shared" si="200"/>
        <v/>
      </c>
      <c r="AG1008" s="16"/>
      <c r="AH1008" s="9" t="str">
        <f t="shared" si="201"/>
        <v/>
      </c>
      <c r="AI1008" s="9" t="str">
        <f t="shared" si="202"/>
        <v/>
      </c>
      <c r="AJ1008" s="7" t="str">
        <f>IF(E1008="","",VLOOKUP(E1008,Cover!AF:AG,2,0))</f>
        <v/>
      </c>
      <c r="AK1008" s="32" t="str">
        <f t="shared" si="209"/>
        <v/>
      </c>
      <c r="AL1008" s="178" t="str">
        <f t="shared" si="210"/>
        <v/>
      </c>
      <c r="AM1008" s="178" t="str">
        <f t="shared" si="204"/>
        <v/>
      </c>
      <c r="AN1008" s="178" t="str">
        <f t="shared" si="205"/>
        <v/>
      </c>
    </row>
    <row r="1009" spans="1:40">
      <c r="A1009" s="1" t="str">
        <f t="shared" si="203"/>
        <v/>
      </c>
      <c r="B1009" s="63" t="str">
        <f>IF(E1009="","",IF(E1009=Trend!$D$5,COUNT($B$3:B1008)+1))</f>
        <v/>
      </c>
      <c r="C1009" s="63" t="str">
        <f>IF(E1009="","",IF(AN1009=Deviation!$E$2,COUNT($C$3:C1008)+1))</f>
        <v/>
      </c>
      <c r="D1009" s="7" t="str">
        <f>IF(E1009&lt;&gt;"",SUBTOTAL(3,$E$4:E1009),"")</f>
        <v/>
      </c>
      <c r="E1009" s="16"/>
      <c r="F1009" s="16"/>
      <c r="G1009" s="16"/>
      <c r="H1009" s="16"/>
      <c r="I1009" s="16"/>
      <c r="J1009" s="17"/>
      <c r="K1009" s="20"/>
      <c r="L1009" s="17"/>
      <c r="M1009" s="16"/>
      <c r="N1009" s="16"/>
      <c r="O1009" s="7" t="str">
        <f t="shared" si="211"/>
        <v/>
      </c>
      <c r="P1009" s="17"/>
      <c r="Q1009" s="17"/>
      <c r="R1009" s="8" t="str">
        <f t="shared" si="206"/>
        <v/>
      </c>
      <c r="S1009" s="18">
        <v>0.1</v>
      </c>
      <c r="T1009" s="8" t="str">
        <f t="shared" si="207"/>
        <v/>
      </c>
      <c r="U1009" s="7" t="str">
        <f t="shared" si="208"/>
        <v/>
      </c>
      <c r="V1009" s="19"/>
      <c r="W1009" s="16"/>
      <c r="X1009" s="16"/>
      <c r="Y1009" s="16"/>
      <c r="Z1009" s="7" t="str">
        <f t="shared" si="199"/>
        <v/>
      </c>
      <c r="AA1009" s="20"/>
      <c r="AB1009" s="7" t="str">
        <f>IF(AA1009="","",DATEDIF(VLOOKUP(N1009,List!CK:CL,2,0),VLOOKUP(AA1009,List!CK:CL,2,0),$AB$2))</f>
        <v/>
      </c>
      <c r="AC1009" s="16"/>
      <c r="AD1009" s="16"/>
      <c r="AE1009" s="17"/>
      <c r="AF1009" s="9" t="str">
        <f t="shared" si="200"/>
        <v/>
      </c>
      <c r="AG1009" s="16"/>
      <c r="AH1009" s="9" t="str">
        <f t="shared" si="201"/>
        <v/>
      </c>
      <c r="AI1009" s="9" t="str">
        <f t="shared" si="202"/>
        <v/>
      </c>
      <c r="AJ1009" s="7" t="str">
        <f>IF(E1009="","",VLOOKUP(E1009,Cover!AF:AG,2,0))</f>
        <v/>
      </c>
      <c r="AK1009" s="32" t="str">
        <f t="shared" si="209"/>
        <v/>
      </c>
      <c r="AL1009" s="178" t="str">
        <f t="shared" si="210"/>
        <v/>
      </c>
      <c r="AM1009" s="178" t="str">
        <f t="shared" si="204"/>
        <v/>
      </c>
      <c r="AN1009" s="178" t="str">
        <f t="shared" si="205"/>
        <v/>
      </c>
    </row>
    <row r="1010" spans="1:40">
      <c r="A1010" s="1" t="str">
        <f t="shared" si="203"/>
        <v/>
      </c>
      <c r="B1010" s="63" t="str">
        <f>IF(E1010="","",IF(E1010=Trend!$D$5,COUNT($B$3:B1009)+1))</f>
        <v/>
      </c>
      <c r="C1010" s="63" t="str">
        <f>IF(E1010="","",IF(AN1010=Deviation!$E$2,COUNT($C$3:C1009)+1))</f>
        <v/>
      </c>
      <c r="D1010" s="7" t="str">
        <f>IF(E1010&lt;&gt;"",SUBTOTAL(3,$E$4:E1010),"")</f>
        <v/>
      </c>
      <c r="E1010" s="16"/>
      <c r="F1010" s="16"/>
      <c r="G1010" s="16"/>
      <c r="H1010" s="16"/>
      <c r="I1010" s="16"/>
      <c r="J1010" s="17"/>
      <c r="K1010" s="20"/>
      <c r="L1010" s="17"/>
      <c r="M1010" s="16"/>
      <c r="N1010" s="16"/>
      <c r="O1010" s="7" t="str">
        <f t="shared" si="211"/>
        <v/>
      </c>
      <c r="P1010" s="17"/>
      <c r="Q1010" s="17"/>
      <c r="R1010" s="8" t="str">
        <f t="shared" si="206"/>
        <v/>
      </c>
      <c r="S1010" s="18">
        <v>0.1</v>
      </c>
      <c r="T1010" s="8" t="str">
        <f t="shared" si="207"/>
        <v/>
      </c>
      <c r="U1010" s="7" t="str">
        <f t="shared" si="208"/>
        <v/>
      </c>
      <c r="V1010" s="19"/>
      <c r="W1010" s="16"/>
      <c r="X1010" s="16"/>
      <c r="Y1010" s="16"/>
      <c r="Z1010" s="7" t="str">
        <f t="shared" si="199"/>
        <v/>
      </c>
      <c r="AA1010" s="20"/>
      <c r="AB1010" s="7" t="str">
        <f>IF(AA1010="","",DATEDIF(VLOOKUP(N1010,List!CK:CL,2,0),VLOOKUP(AA1010,List!CK:CL,2,0),$AB$2))</f>
        <v/>
      </c>
      <c r="AC1010" s="16"/>
      <c r="AD1010" s="16"/>
      <c r="AE1010" s="17"/>
      <c r="AF1010" s="9" t="str">
        <f t="shared" si="200"/>
        <v/>
      </c>
      <c r="AG1010" s="16"/>
      <c r="AH1010" s="9" t="str">
        <f t="shared" si="201"/>
        <v/>
      </c>
      <c r="AI1010" s="9" t="str">
        <f t="shared" si="202"/>
        <v/>
      </c>
      <c r="AJ1010" s="7" t="str">
        <f>IF(E1010="","",VLOOKUP(E1010,Cover!AF:AG,2,0))</f>
        <v/>
      </c>
      <c r="AK1010" s="32" t="str">
        <f t="shared" si="209"/>
        <v/>
      </c>
      <c r="AL1010" s="178" t="str">
        <f t="shared" si="210"/>
        <v/>
      </c>
      <c r="AM1010" s="178" t="str">
        <f t="shared" si="204"/>
        <v/>
      </c>
      <c r="AN1010" s="178" t="str">
        <f t="shared" si="205"/>
        <v/>
      </c>
    </row>
    <row r="1011" spans="1:40">
      <c r="A1011" s="1" t="str">
        <f t="shared" si="203"/>
        <v/>
      </c>
      <c r="B1011" s="63" t="str">
        <f>IF(E1011="","",IF(E1011=Trend!$D$5,COUNT($B$3:B1010)+1))</f>
        <v/>
      </c>
      <c r="C1011" s="63" t="str">
        <f>IF(E1011="","",IF(AN1011=Deviation!$E$2,COUNT($C$3:C1010)+1))</f>
        <v/>
      </c>
      <c r="D1011" s="7" t="str">
        <f>IF(E1011&lt;&gt;"",SUBTOTAL(3,$E$4:E1011),"")</f>
        <v/>
      </c>
      <c r="E1011" s="16"/>
      <c r="F1011" s="16"/>
      <c r="G1011" s="16"/>
      <c r="H1011" s="16"/>
      <c r="I1011" s="16"/>
      <c r="J1011" s="17"/>
      <c r="K1011" s="20"/>
      <c r="L1011" s="17"/>
      <c r="M1011" s="16"/>
      <c r="N1011" s="16"/>
      <c r="O1011" s="7" t="str">
        <f t="shared" si="211"/>
        <v/>
      </c>
      <c r="P1011" s="17"/>
      <c r="Q1011" s="17"/>
      <c r="R1011" s="8" t="str">
        <f t="shared" si="206"/>
        <v/>
      </c>
      <c r="S1011" s="18">
        <v>0.1</v>
      </c>
      <c r="T1011" s="8" t="str">
        <f t="shared" si="207"/>
        <v/>
      </c>
      <c r="U1011" s="7" t="str">
        <f t="shared" si="208"/>
        <v/>
      </c>
      <c r="V1011" s="19"/>
      <c r="W1011" s="16"/>
      <c r="X1011" s="16"/>
      <c r="Y1011" s="16"/>
      <c r="Z1011" s="7" t="str">
        <f t="shared" si="199"/>
        <v/>
      </c>
      <c r="AA1011" s="20"/>
      <c r="AB1011" s="7" t="str">
        <f>IF(AA1011="","",DATEDIF(VLOOKUP(N1011,List!CK:CL,2,0),VLOOKUP(AA1011,List!CK:CL,2,0),$AB$2))</f>
        <v/>
      </c>
      <c r="AC1011" s="16"/>
      <c r="AD1011" s="16"/>
      <c r="AE1011" s="17"/>
      <c r="AF1011" s="9" t="str">
        <f t="shared" si="200"/>
        <v/>
      </c>
      <c r="AG1011" s="16"/>
      <c r="AH1011" s="9" t="str">
        <f t="shared" si="201"/>
        <v/>
      </c>
      <c r="AI1011" s="9" t="str">
        <f t="shared" si="202"/>
        <v/>
      </c>
      <c r="AJ1011" s="7" t="str">
        <f>IF(E1011="","",VLOOKUP(E1011,Cover!AF:AG,2,0))</f>
        <v/>
      </c>
      <c r="AK1011" s="32" t="str">
        <f t="shared" si="209"/>
        <v/>
      </c>
      <c r="AL1011" s="178" t="str">
        <f t="shared" si="210"/>
        <v/>
      </c>
      <c r="AM1011" s="178" t="str">
        <f t="shared" si="204"/>
        <v/>
      </c>
      <c r="AN1011" s="178" t="str">
        <f t="shared" si="205"/>
        <v/>
      </c>
    </row>
    <row r="1012" spans="1:40">
      <c r="A1012" s="1" t="str">
        <f t="shared" si="203"/>
        <v/>
      </c>
      <c r="B1012" s="63" t="str">
        <f>IF(E1012="","",IF(E1012=Trend!$D$5,COUNT($B$3:B1011)+1))</f>
        <v/>
      </c>
      <c r="C1012" s="63" t="str">
        <f>IF(E1012="","",IF(AN1012=Deviation!$E$2,COUNT($C$3:C1011)+1))</f>
        <v/>
      </c>
      <c r="D1012" s="7" t="str">
        <f>IF(E1012&lt;&gt;"",SUBTOTAL(3,$E$4:E1012),"")</f>
        <v/>
      </c>
      <c r="E1012" s="16"/>
      <c r="F1012" s="16"/>
      <c r="G1012" s="16"/>
      <c r="H1012" s="16"/>
      <c r="I1012" s="16"/>
      <c r="J1012" s="17"/>
      <c r="K1012" s="20"/>
      <c r="L1012" s="17"/>
      <c r="M1012" s="16"/>
      <c r="N1012" s="16"/>
      <c r="O1012" s="7" t="str">
        <f t="shared" si="211"/>
        <v/>
      </c>
      <c r="P1012" s="17"/>
      <c r="Q1012" s="17"/>
      <c r="R1012" s="8" t="str">
        <f t="shared" si="206"/>
        <v/>
      </c>
      <c r="S1012" s="18">
        <v>0.1</v>
      </c>
      <c r="T1012" s="8" t="str">
        <f t="shared" si="207"/>
        <v/>
      </c>
      <c r="U1012" s="7" t="str">
        <f t="shared" si="208"/>
        <v/>
      </c>
      <c r="V1012" s="19"/>
      <c r="W1012" s="16"/>
      <c r="X1012" s="16"/>
      <c r="Y1012" s="16"/>
      <c r="Z1012" s="7" t="str">
        <f t="shared" ref="Z1012:Z1025" si="212">IF(Q1012="","","تسویه شد")</f>
        <v/>
      </c>
      <c r="AA1012" s="20"/>
      <c r="AB1012" s="7" t="str">
        <f>IF(AA1012="","",DATEDIF(VLOOKUP(N1012,List!CK:CL,2,0),VLOOKUP(AA1012,List!CK:CL,2,0),$AB$2))</f>
        <v/>
      </c>
      <c r="AC1012" s="16"/>
      <c r="AD1012" s="16"/>
      <c r="AE1012" s="17"/>
      <c r="AF1012" s="9" t="str">
        <f t="shared" ref="AF1012:AF1069" si="213">IF(AE1012="","",IF(AE1012&gt;=L1012,"100",(AE1012/L1012)*100))</f>
        <v/>
      </c>
      <c r="AG1012" s="16"/>
      <c r="AH1012" s="9" t="str">
        <f t="shared" ref="AH1012:AH1069" si="214">IF(E1012="","",IF(AB1012&lt;=AJ1012,100,(AJ1012/AB1012)*100))</f>
        <v/>
      </c>
      <c r="AI1012" s="9" t="str">
        <f t="shared" ref="AI1012:AI1069" si="215">IF(E1012="","",AVERAGE(AF1012:AH1012))</f>
        <v/>
      </c>
      <c r="AJ1012" s="7" t="str">
        <f>IF(E1012="","",VLOOKUP(E1012,Cover!AF:AG,2,0))</f>
        <v/>
      </c>
      <c r="AK1012" s="32" t="str">
        <f t="shared" si="209"/>
        <v/>
      </c>
      <c r="AL1012" s="178" t="str">
        <f t="shared" si="210"/>
        <v/>
      </c>
      <c r="AM1012" s="178" t="str">
        <f t="shared" si="204"/>
        <v/>
      </c>
      <c r="AN1012" s="178" t="str">
        <f t="shared" si="205"/>
        <v/>
      </c>
    </row>
    <row r="1013" spans="1:40">
      <c r="A1013" s="1" t="str">
        <f t="shared" si="203"/>
        <v/>
      </c>
      <c r="B1013" s="63" t="str">
        <f>IF(E1013="","",IF(E1013=Trend!$D$5,COUNT($B$3:B1012)+1))</f>
        <v/>
      </c>
      <c r="C1013" s="63" t="str">
        <f>IF(E1013="","",IF(AN1013=Deviation!$E$2,COUNT($C$3:C1012)+1))</f>
        <v/>
      </c>
      <c r="D1013" s="7" t="str">
        <f>IF(E1013&lt;&gt;"",SUBTOTAL(3,$E$4:E1013),"")</f>
        <v/>
      </c>
      <c r="E1013" s="16"/>
      <c r="F1013" s="16"/>
      <c r="G1013" s="16"/>
      <c r="H1013" s="16"/>
      <c r="I1013" s="16"/>
      <c r="J1013" s="17"/>
      <c r="K1013" s="20"/>
      <c r="L1013" s="17"/>
      <c r="M1013" s="16"/>
      <c r="N1013" s="16"/>
      <c r="O1013" s="7" t="str">
        <f t="shared" si="211"/>
        <v/>
      </c>
      <c r="P1013" s="17"/>
      <c r="Q1013" s="17"/>
      <c r="R1013" s="8" t="str">
        <f t="shared" si="206"/>
        <v/>
      </c>
      <c r="S1013" s="18">
        <v>0.1</v>
      </c>
      <c r="T1013" s="8" t="str">
        <f t="shared" si="207"/>
        <v/>
      </c>
      <c r="U1013" s="7" t="str">
        <f t="shared" si="208"/>
        <v/>
      </c>
      <c r="V1013" s="19"/>
      <c r="W1013" s="16"/>
      <c r="X1013" s="16"/>
      <c r="Y1013" s="16"/>
      <c r="Z1013" s="7" t="str">
        <f t="shared" si="212"/>
        <v/>
      </c>
      <c r="AA1013" s="20"/>
      <c r="AB1013" s="7" t="str">
        <f>IF(AA1013="","",DATEDIF(VLOOKUP(N1013,List!CK:CL,2,0),VLOOKUP(AA1013,List!CK:CL,2,0),$AB$2))</f>
        <v/>
      </c>
      <c r="AC1013" s="16"/>
      <c r="AD1013" s="16"/>
      <c r="AE1013" s="17"/>
      <c r="AF1013" s="9" t="str">
        <f t="shared" si="213"/>
        <v/>
      </c>
      <c r="AG1013" s="16"/>
      <c r="AH1013" s="9" t="str">
        <f t="shared" si="214"/>
        <v/>
      </c>
      <c r="AI1013" s="9" t="str">
        <f t="shared" si="215"/>
        <v/>
      </c>
      <c r="AJ1013" s="7" t="str">
        <f>IF(E1013="","",VLOOKUP(E1013,Cover!AF:AG,2,0))</f>
        <v/>
      </c>
      <c r="AK1013" s="32" t="str">
        <f t="shared" si="209"/>
        <v/>
      </c>
      <c r="AL1013" s="178" t="str">
        <f t="shared" si="210"/>
        <v/>
      </c>
      <c r="AM1013" s="178" t="str">
        <f t="shared" si="204"/>
        <v/>
      </c>
      <c r="AN1013" s="178" t="str">
        <f t="shared" si="205"/>
        <v/>
      </c>
    </row>
    <row r="1014" spans="1:40">
      <c r="A1014" s="1" t="str">
        <f t="shared" si="203"/>
        <v/>
      </c>
      <c r="B1014" s="63" t="str">
        <f>IF(E1014="","",IF(E1014=Trend!$D$5,COUNT($B$3:B1013)+1))</f>
        <v/>
      </c>
      <c r="C1014" s="63" t="str">
        <f>IF(E1014="","",IF(AN1014=Deviation!$E$2,COUNT($C$3:C1013)+1))</f>
        <v/>
      </c>
      <c r="D1014" s="7" t="str">
        <f>IF(E1014&lt;&gt;"",SUBTOTAL(3,$E$4:E1014),"")</f>
        <v/>
      </c>
      <c r="E1014" s="16"/>
      <c r="F1014" s="16"/>
      <c r="G1014" s="16"/>
      <c r="H1014" s="16"/>
      <c r="I1014" s="16"/>
      <c r="J1014" s="17"/>
      <c r="K1014" s="20"/>
      <c r="L1014" s="17"/>
      <c r="M1014" s="16"/>
      <c r="N1014" s="16"/>
      <c r="O1014" s="7" t="str">
        <f t="shared" si="211"/>
        <v/>
      </c>
      <c r="P1014" s="17"/>
      <c r="Q1014" s="17"/>
      <c r="R1014" s="8" t="str">
        <f t="shared" si="206"/>
        <v/>
      </c>
      <c r="S1014" s="18">
        <v>0.1</v>
      </c>
      <c r="T1014" s="8" t="str">
        <f t="shared" si="207"/>
        <v/>
      </c>
      <c r="U1014" s="7" t="str">
        <f t="shared" si="208"/>
        <v/>
      </c>
      <c r="V1014" s="19"/>
      <c r="W1014" s="16"/>
      <c r="X1014" s="16"/>
      <c r="Y1014" s="16"/>
      <c r="Z1014" s="7" t="str">
        <f t="shared" si="212"/>
        <v/>
      </c>
      <c r="AA1014" s="20"/>
      <c r="AB1014" s="7" t="str">
        <f>IF(AA1014="","",DATEDIF(VLOOKUP(N1014,List!CK:CL,2,0),VLOOKUP(AA1014,List!CK:CL,2,0),$AB$2))</f>
        <v/>
      </c>
      <c r="AC1014" s="16"/>
      <c r="AD1014" s="16"/>
      <c r="AE1014" s="17"/>
      <c r="AF1014" s="9" t="str">
        <f t="shared" si="213"/>
        <v/>
      </c>
      <c r="AG1014" s="16"/>
      <c r="AH1014" s="9" t="str">
        <f t="shared" si="214"/>
        <v/>
      </c>
      <c r="AI1014" s="9" t="str">
        <f t="shared" si="215"/>
        <v/>
      </c>
      <c r="AJ1014" s="7" t="str">
        <f>IF(E1014="","",VLOOKUP(E1014,Cover!AF:AG,2,0))</f>
        <v/>
      </c>
      <c r="AK1014" s="32" t="str">
        <f t="shared" si="209"/>
        <v/>
      </c>
      <c r="AL1014" s="178" t="str">
        <f t="shared" si="210"/>
        <v/>
      </c>
      <c r="AM1014" s="178" t="str">
        <f t="shared" si="204"/>
        <v/>
      </c>
      <c r="AN1014" s="178" t="str">
        <f t="shared" si="205"/>
        <v/>
      </c>
    </row>
    <row r="1015" spans="1:40">
      <c r="A1015" s="1" t="str">
        <f t="shared" si="203"/>
        <v/>
      </c>
      <c r="B1015" s="63" t="str">
        <f>IF(E1015="","",IF(E1015=Trend!$D$5,COUNT($B$3:B1014)+1))</f>
        <v/>
      </c>
      <c r="C1015" s="63" t="str">
        <f>IF(E1015="","",IF(AN1015=Deviation!$E$2,COUNT($C$3:C1014)+1))</f>
        <v/>
      </c>
      <c r="D1015" s="7" t="str">
        <f>IF(E1015&lt;&gt;"",SUBTOTAL(3,$E$4:E1015),"")</f>
        <v/>
      </c>
      <c r="E1015" s="16"/>
      <c r="F1015" s="16"/>
      <c r="G1015" s="16"/>
      <c r="H1015" s="16"/>
      <c r="I1015" s="16"/>
      <c r="J1015" s="17"/>
      <c r="K1015" s="20"/>
      <c r="L1015" s="17"/>
      <c r="M1015" s="16"/>
      <c r="N1015" s="16"/>
      <c r="O1015" s="7" t="str">
        <f t="shared" si="211"/>
        <v/>
      </c>
      <c r="P1015" s="17"/>
      <c r="Q1015" s="17"/>
      <c r="R1015" s="8" t="str">
        <f t="shared" si="206"/>
        <v/>
      </c>
      <c r="S1015" s="18">
        <v>0.1</v>
      </c>
      <c r="T1015" s="8" t="str">
        <f t="shared" si="207"/>
        <v/>
      </c>
      <c r="U1015" s="7" t="str">
        <f t="shared" si="208"/>
        <v/>
      </c>
      <c r="V1015" s="19"/>
      <c r="W1015" s="16"/>
      <c r="X1015" s="16"/>
      <c r="Y1015" s="16"/>
      <c r="Z1015" s="7" t="str">
        <f t="shared" si="212"/>
        <v/>
      </c>
      <c r="AA1015" s="20"/>
      <c r="AB1015" s="7" t="str">
        <f>IF(AA1015="","",DATEDIF(VLOOKUP(N1015,List!CK:CL,2,0),VLOOKUP(AA1015,List!CK:CL,2,0),$AB$2))</f>
        <v/>
      </c>
      <c r="AC1015" s="16"/>
      <c r="AD1015" s="16"/>
      <c r="AE1015" s="17"/>
      <c r="AF1015" s="9" t="str">
        <f t="shared" si="213"/>
        <v/>
      </c>
      <c r="AG1015" s="16"/>
      <c r="AH1015" s="9" t="str">
        <f t="shared" si="214"/>
        <v/>
      </c>
      <c r="AI1015" s="9" t="str">
        <f t="shared" si="215"/>
        <v/>
      </c>
      <c r="AJ1015" s="7" t="str">
        <f>IF(E1015="","",VLOOKUP(E1015,Cover!AF:AG,2,0))</f>
        <v/>
      </c>
      <c r="AK1015" s="32" t="str">
        <f t="shared" si="209"/>
        <v/>
      </c>
      <c r="AL1015" s="178" t="str">
        <f t="shared" si="210"/>
        <v/>
      </c>
      <c r="AM1015" s="178" t="str">
        <f t="shared" si="204"/>
        <v/>
      </c>
      <c r="AN1015" s="178" t="str">
        <f t="shared" si="205"/>
        <v/>
      </c>
    </row>
    <row r="1016" spans="1:40">
      <c r="A1016" s="1" t="str">
        <f t="shared" si="203"/>
        <v/>
      </c>
      <c r="B1016" s="63" t="str">
        <f>IF(E1016="","",IF(E1016=Trend!$D$5,COUNT($B$3:B1015)+1))</f>
        <v/>
      </c>
      <c r="C1016" s="63" t="str">
        <f>IF(E1016="","",IF(AN1016=Deviation!$E$2,COUNT($C$3:C1015)+1))</f>
        <v/>
      </c>
      <c r="D1016" s="7" t="str">
        <f>IF(E1016&lt;&gt;"",SUBTOTAL(3,$E$4:E1016),"")</f>
        <v/>
      </c>
      <c r="E1016" s="16"/>
      <c r="F1016" s="16"/>
      <c r="G1016" s="16"/>
      <c r="H1016" s="16"/>
      <c r="I1016" s="16"/>
      <c r="J1016" s="17"/>
      <c r="K1016" s="20"/>
      <c r="L1016" s="17"/>
      <c r="M1016" s="16"/>
      <c r="N1016" s="16"/>
      <c r="O1016" s="7" t="str">
        <f t="shared" si="211"/>
        <v/>
      </c>
      <c r="P1016" s="17"/>
      <c r="Q1016" s="17"/>
      <c r="R1016" s="8" t="str">
        <f t="shared" si="206"/>
        <v/>
      </c>
      <c r="S1016" s="18">
        <v>0.1</v>
      </c>
      <c r="T1016" s="8" t="str">
        <f t="shared" si="207"/>
        <v/>
      </c>
      <c r="U1016" s="7" t="str">
        <f t="shared" si="208"/>
        <v/>
      </c>
      <c r="V1016" s="19"/>
      <c r="W1016" s="16"/>
      <c r="X1016" s="16"/>
      <c r="Y1016" s="16"/>
      <c r="Z1016" s="7" t="str">
        <f t="shared" si="212"/>
        <v/>
      </c>
      <c r="AA1016" s="20"/>
      <c r="AB1016" s="7" t="str">
        <f>IF(AA1016="","",DATEDIF(VLOOKUP(N1016,List!CK:CL,2,0),VLOOKUP(AA1016,List!CK:CL,2,0),$AB$2))</f>
        <v/>
      </c>
      <c r="AC1016" s="16"/>
      <c r="AD1016" s="16"/>
      <c r="AE1016" s="17"/>
      <c r="AF1016" s="9" t="str">
        <f t="shared" si="213"/>
        <v/>
      </c>
      <c r="AG1016" s="16"/>
      <c r="AH1016" s="9" t="str">
        <f t="shared" si="214"/>
        <v/>
      </c>
      <c r="AI1016" s="9" t="str">
        <f t="shared" si="215"/>
        <v/>
      </c>
      <c r="AJ1016" s="7" t="str">
        <f>IF(E1016="","",VLOOKUP(E1016,Cover!AF:AG,2,0))</f>
        <v/>
      </c>
      <c r="AK1016" s="32" t="str">
        <f t="shared" si="209"/>
        <v/>
      </c>
      <c r="AL1016" s="178" t="str">
        <f t="shared" si="210"/>
        <v/>
      </c>
      <c r="AM1016" s="178" t="str">
        <f t="shared" si="204"/>
        <v/>
      </c>
      <c r="AN1016" s="178" t="str">
        <f t="shared" si="205"/>
        <v/>
      </c>
    </row>
    <row r="1017" spans="1:40">
      <c r="A1017" s="1" t="str">
        <f t="shared" ref="A1017:A1069" si="216">IF(E1017="","",IF($F$2=V1017,V1017,""))</f>
        <v/>
      </c>
      <c r="B1017" s="63" t="str">
        <f>IF(E1017="","",IF(E1017=Trend!$D$5,COUNT($B$3:B1016)+1))</f>
        <v/>
      </c>
      <c r="C1017" s="63" t="str">
        <f>IF(E1017="","",IF(AN1017=Deviation!$E$2,COUNT($C$3:C1016)+1))</f>
        <v/>
      </c>
      <c r="D1017" s="7" t="str">
        <f>IF(E1017&lt;&gt;"",SUBTOTAL(3,$E$4:E1017),"")</f>
        <v/>
      </c>
      <c r="E1017" s="16"/>
      <c r="F1017" s="16"/>
      <c r="G1017" s="16"/>
      <c r="H1017" s="16"/>
      <c r="I1017" s="16"/>
      <c r="J1017" s="17"/>
      <c r="K1017" s="20"/>
      <c r="L1017" s="17"/>
      <c r="M1017" s="16"/>
      <c r="N1017" s="16"/>
      <c r="O1017" s="7" t="str">
        <f t="shared" si="211"/>
        <v/>
      </c>
      <c r="P1017" s="17"/>
      <c r="Q1017" s="17"/>
      <c r="R1017" s="8" t="str">
        <f t="shared" si="206"/>
        <v/>
      </c>
      <c r="S1017" s="18">
        <v>0.1</v>
      </c>
      <c r="T1017" s="8" t="str">
        <f t="shared" si="207"/>
        <v/>
      </c>
      <c r="U1017" s="7" t="str">
        <f t="shared" si="208"/>
        <v/>
      </c>
      <c r="V1017" s="19"/>
      <c r="W1017" s="16"/>
      <c r="X1017" s="16"/>
      <c r="Y1017" s="16"/>
      <c r="Z1017" s="7" t="str">
        <f t="shared" si="212"/>
        <v/>
      </c>
      <c r="AA1017" s="20"/>
      <c r="AB1017" s="7" t="str">
        <f>IF(AA1017="","",DATEDIF(VLOOKUP(N1017,List!CK:CL,2,0),VLOOKUP(AA1017,List!CK:CL,2,0),$AB$2))</f>
        <v/>
      </c>
      <c r="AC1017" s="16"/>
      <c r="AD1017" s="16"/>
      <c r="AE1017" s="17"/>
      <c r="AF1017" s="9" t="str">
        <f t="shared" si="213"/>
        <v/>
      </c>
      <c r="AG1017" s="16"/>
      <c r="AH1017" s="9" t="str">
        <f t="shared" si="214"/>
        <v/>
      </c>
      <c r="AI1017" s="9" t="str">
        <f t="shared" si="215"/>
        <v/>
      </c>
      <c r="AJ1017" s="7" t="str">
        <f>IF(E1017="","",VLOOKUP(E1017,Cover!AF:AG,2,0))</f>
        <v/>
      </c>
      <c r="AK1017" s="32" t="str">
        <f t="shared" si="209"/>
        <v/>
      </c>
      <c r="AL1017" s="178" t="str">
        <f t="shared" si="210"/>
        <v/>
      </c>
      <c r="AM1017" s="178" t="str">
        <f t="shared" si="204"/>
        <v/>
      </c>
      <c r="AN1017" s="178" t="str">
        <f t="shared" si="205"/>
        <v/>
      </c>
    </row>
    <row r="1018" spans="1:40">
      <c r="A1018" s="1" t="str">
        <f t="shared" si="216"/>
        <v/>
      </c>
      <c r="B1018" s="63" t="str">
        <f>IF(E1018="","",IF(E1018=Trend!$D$5,COUNT($B$3:B1017)+1))</f>
        <v/>
      </c>
      <c r="C1018" s="63" t="str">
        <f>IF(E1018="","",IF(AN1018=Deviation!$E$2,COUNT($C$3:C1017)+1))</f>
        <v/>
      </c>
      <c r="D1018" s="7" t="str">
        <f>IF(E1018&lt;&gt;"",SUBTOTAL(3,$E$4:E1018),"")</f>
        <v/>
      </c>
      <c r="E1018" s="16"/>
      <c r="F1018" s="16"/>
      <c r="G1018" s="16"/>
      <c r="H1018" s="16"/>
      <c r="I1018" s="16"/>
      <c r="J1018" s="17"/>
      <c r="K1018" s="20"/>
      <c r="L1018" s="17"/>
      <c r="M1018" s="16"/>
      <c r="N1018" s="16"/>
      <c r="O1018" s="7" t="str">
        <f t="shared" si="211"/>
        <v/>
      </c>
      <c r="P1018" s="17"/>
      <c r="Q1018" s="17"/>
      <c r="R1018" s="8" t="str">
        <f t="shared" si="206"/>
        <v/>
      </c>
      <c r="S1018" s="18">
        <v>0.1</v>
      </c>
      <c r="T1018" s="8" t="str">
        <f t="shared" si="207"/>
        <v/>
      </c>
      <c r="U1018" s="7" t="str">
        <f t="shared" si="208"/>
        <v/>
      </c>
      <c r="V1018" s="19"/>
      <c r="W1018" s="16"/>
      <c r="X1018" s="16"/>
      <c r="Y1018" s="16"/>
      <c r="Z1018" s="7" t="str">
        <f t="shared" si="212"/>
        <v/>
      </c>
      <c r="AA1018" s="20"/>
      <c r="AB1018" s="7" t="str">
        <f>IF(AA1018="","",DATEDIF(VLOOKUP(N1018,List!CK:CL,2,0),VLOOKUP(AA1018,List!CK:CL,2,0),$AB$2))</f>
        <v/>
      </c>
      <c r="AC1018" s="16"/>
      <c r="AD1018" s="16"/>
      <c r="AE1018" s="17"/>
      <c r="AF1018" s="9" t="str">
        <f t="shared" si="213"/>
        <v/>
      </c>
      <c r="AG1018" s="16"/>
      <c r="AH1018" s="9" t="str">
        <f t="shared" si="214"/>
        <v/>
      </c>
      <c r="AI1018" s="9" t="str">
        <f t="shared" si="215"/>
        <v/>
      </c>
      <c r="AJ1018" s="7" t="str">
        <f>IF(E1018="","",VLOOKUP(E1018,Cover!AF:AG,2,0))</f>
        <v/>
      </c>
      <c r="AK1018" s="32" t="str">
        <f t="shared" si="209"/>
        <v/>
      </c>
      <c r="AL1018" s="178" t="str">
        <f t="shared" si="210"/>
        <v/>
      </c>
      <c r="AM1018" s="178" t="str">
        <f t="shared" si="204"/>
        <v/>
      </c>
      <c r="AN1018" s="178" t="str">
        <f t="shared" si="205"/>
        <v/>
      </c>
    </row>
    <row r="1019" spans="1:40">
      <c r="A1019" s="1" t="str">
        <f t="shared" si="216"/>
        <v/>
      </c>
      <c r="B1019" s="63" t="str">
        <f>IF(E1019="","",IF(E1019=Trend!$D$5,COUNT($B$3:B1018)+1))</f>
        <v/>
      </c>
      <c r="C1019" s="63" t="str">
        <f>IF(E1019="","",IF(AN1019=Deviation!$E$2,COUNT($C$3:C1018)+1))</f>
        <v/>
      </c>
      <c r="D1019" s="7" t="str">
        <f>IF(E1019&lt;&gt;"",SUBTOTAL(3,$E$4:E1019),"")</f>
        <v/>
      </c>
      <c r="E1019" s="16"/>
      <c r="F1019" s="16"/>
      <c r="G1019" s="16"/>
      <c r="H1019" s="16"/>
      <c r="I1019" s="16"/>
      <c r="J1019" s="17"/>
      <c r="K1019" s="20"/>
      <c r="L1019" s="17"/>
      <c r="M1019" s="16"/>
      <c r="N1019" s="16"/>
      <c r="O1019" s="7" t="str">
        <f t="shared" si="211"/>
        <v/>
      </c>
      <c r="P1019" s="17"/>
      <c r="Q1019" s="17"/>
      <c r="R1019" s="8" t="str">
        <f t="shared" si="206"/>
        <v/>
      </c>
      <c r="S1019" s="18">
        <v>0.1</v>
      </c>
      <c r="T1019" s="8" t="str">
        <f t="shared" si="207"/>
        <v/>
      </c>
      <c r="U1019" s="7" t="str">
        <f t="shared" si="208"/>
        <v/>
      </c>
      <c r="V1019" s="19"/>
      <c r="W1019" s="16"/>
      <c r="X1019" s="16"/>
      <c r="Y1019" s="16"/>
      <c r="Z1019" s="7" t="str">
        <f t="shared" si="212"/>
        <v/>
      </c>
      <c r="AA1019" s="20"/>
      <c r="AB1019" s="7" t="str">
        <f>IF(AA1019="","",DATEDIF(VLOOKUP(N1019,List!CK:CL,2,0),VLOOKUP(AA1019,List!CK:CL,2,0),$AB$2))</f>
        <v/>
      </c>
      <c r="AC1019" s="16"/>
      <c r="AD1019" s="16"/>
      <c r="AE1019" s="17"/>
      <c r="AF1019" s="9" t="str">
        <f t="shared" si="213"/>
        <v/>
      </c>
      <c r="AG1019" s="16"/>
      <c r="AH1019" s="9" t="str">
        <f t="shared" si="214"/>
        <v/>
      </c>
      <c r="AI1019" s="9" t="str">
        <f t="shared" si="215"/>
        <v/>
      </c>
      <c r="AJ1019" s="7" t="str">
        <f>IF(E1019="","",VLOOKUP(E1019,Cover!AF:AG,2,0))</f>
        <v/>
      </c>
      <c r="AK1019" s="32" t="str">
        <f t="shared" si="209"/>
        <v/>
      </c>
      <c r="AL1019" s="178" t="str">
        <f t="shared" si="210"/>
        <v/>
      </c>
      <c r="AM1019" s="178" t="str">
        <f t="shared" si="204"/>
        <v/>
      </c>
      <c r="AN1019" s="178" t="str">
        <f t="shared" si="205"/>
        <v/>
      </c>
    </row>
    <row r="1020" spans="1:40">
      <c r="A1020" s="1" t="str">
        <f t="shared" si="216"/>
        <v/>
      </c>
      <c r="B1020" s="63" t="str">
        <f>IF(E1020="","",IF(E1020=Trend!$D$5,COUNT($B$3:B1019)+1))</f>
        <v/>
      </c>
      <c r="C1020" s="63" t="str">
        <f>IF(E1020="","",IF(AN1020=Deviation!$E$2,COUNT($C$3:C1019)+1))</f>
        <v/>
      </c>
      <c r="D1020" s="7" t="str">
        <f>IF(E1020&lt;&gt;"",SUBTOTAL(3,$E$4:E1020),"")</f>
        <v/>
      </c>
      <c r="E1020" s="16"/>
      <c r="F1020" s="16"/>
      <c r="G1020" s="16"/>
      <c r="H1020" s="16"/>
      <c r="I1020" s="16"/>
      <c r="J1020" s="17"/>
      <c r="K1020" s="20"/>
      <c r="L1020" s="17"/>
      <c r="M1020" s="16"/>
      <c r="N1020" s="16"/>
      <c r="O1020" s="7" t="str">
        <f t="shared" si="211"/>
        <v/>
      </c>
      <c r="P1020" s="17"/>
      <c r="Q1020" s="17"/>
      <c r="R1020" s="8" t="str">
        <f t="shared" si="206"/>
        <v/>
      </c>
      <c r="S1020" s="18">
        <v>0.1</v>
      </c>
      <c r="T1020" s="8" t="str">
        <f t="shared" si="207"/>
        <v/>
      </c>
      <c r="U1020" s="7" t="str">
        <f t="shared" si="208"/>
        <v/>
      </c>
      <c r="V1020" s="19"/>
      <c r="W1020" s="16"/>
      <c r="X1020" s="16"/>
      <c r="Y1020" s="16"/>
      <c r="Z1020" s="7" t="str">
        <f t="shared" si="212"/>
        <v/>
      </c>
      <c r="AA1020" s="20"/>
      <c r="AB1020" s="7" t="str">
        <f>IF(AA1020="","",DATEDIF(VLOOKUP(N1020,List!CK:CL,2,0),VLOOKUP(AA1020,List!CK:CL,2,0),$AB$2))</f>
        <v/>
      </c>
      <c r="AC1020" s="16"/>
      <c r="AD1020" s="16"/>
      <c r="AE1020" s="17"/>
      <c r="AF1020" s="9" t="str">
        <f t="shared" si="213"/>
        <v/>
      </c>
      <c r="AG1020" s="16"/>
      <c r="AH1020" s="9" t="str">
        <f t="shared" si="214"/>
        <v/>
      </c>
      <c r="AI1020" s="9" t="str">
        <f t="shared" si="215"/>
        <v/>
      </c>
      <c r="AJ1020" s="7" t="str">
        <f>IF(E1020="","",VLOOKUP(E1020,Cover!AF:AG,2,0))</f>
        <v/>
      </c>
      <c r="AK1020" s="32" t="str">
        <f t="shared" si="209"/>
        <v/>
      </c>
      <c r="AL1020" s="178" t="str">
        <f t="shared" si="210"/>
        <v/>
      </c>
      <c r="AM1020" s="178" t="str">
        <f t="shared" si="204"/>
        <v/>
      </c>
      <c r="AN1020" s="178" t="str">
        <f t="shared" si="205"/>
        <v/>
      </c>
    </row>
    <row r="1021" spans="1:40">
      <c r="A1021" s="1" t="str">
        <f t="shared" si="216"/>
        <v/>
      </c>
      <c r="B1021" s="63" t="str">
        <f>IF(E1021="","",IF(E1021=Trend!$D$5,COUNT($B$3:B1020)+1))</f>
        <v/>
      </c>
      <c r="C1021" s="63" t="str">
        <f>IF(E1021="","",IF(AN1021=Deviation!$E$2,COUNT($C$3:C1020)+1))</f>
        <v/>
      </c>
      <c r="D1021" s="7" t="str">
        <f>IF(E1021&lt;&gt;"",SUBTOTAL(3,$E$4:E1021),"")</f>
        <v/>
      </c>
      <c r="E1021" s="16"/>
      <c r="F1021" s="16"/>
      <c r="G1021" s="16"/>
      <c r="H1021" s="16"/>
      <c r="I1021" s="16"/>
      <c r="J1021" s="17"/>
      <c r="K1021" s="20"/>
      <c r="L1021" s="17"/>
      <c r="M1021" s="16"/>
      <c r="N1021" s="16"/>
      <c r="O1021" s="7" t="str">
        <f t="shared" si="211"/>
        <v/>
      </c>
      <c r="P1021" s="17"/>
      <c r="Q1021" s="17"/>
      <c r="R1021" s="8" t="str">
        <f t="shared" si="206"/>
        <v/>
      </c>
      <c r="S1021" s="18">
        <v>0.1</v>
      </c>
      <c r="T1021" s="8" t="str">
        <f t="shared" si="207"/>
        <v/>
      </c>
      <c r="U1021" s="7" t="str">
        <f t="shared" si="208"/>
        <v/>
      </c>
      <c r="V1021" s="19"/>
      <c r="W1021" s="16"/>
      <c r="X1021" s="16"/>
      <c r="Y1021" s="16"/>
      <c r="Z1021" s="7" t="str">
        <f t="shared" si="212"/>
        <v/>
      </c>
      <c r="AA1021" s="20"/>
      <c r="AB1021" s="7" t="str">
        <f>IF(AA1021="","",DATEDIF(VLOOKUP(N1021,List!CK:CL,2,0),VLOOKUP(AA1021,List!CK:CL,2,0),$AB$2))</f>
        <v/>
      </c>
      <c r="AC1021" s="16"/>
      <c r="AD1021" s="16"/>
      <c r="AE1021" s="17"/>
      <c r="AF1021" s="9" t="str">
        <f t="shared" si="213"/>
        <v/>
      </c>
      <c r="AG1021" s="16"/>
      <c r="AH1021" s="9" t="str">
        <f t="shared" si="214"/>
        <v/>
      </c>
      <c r="AI1021" s="9" t="str">
        <f t="shared" si="215"/>
        <v/>
      </c>
      <c r="AJ1021" s="7" t="str">
        <f>IF(E1021="","",VLOOKUP(E1021,Cover!AF:AG,2,0))</f>
        <v/>
      </c>
      <c r="AK1021" s="32" t="str">
        <f t="shared" si="209"/>
        <v/>
      </c>
      <c r="AL1021" s="178" t="str">
        <f t="shared" si="210"/>
        <v/>
      </c>
      <c r="AM1021" s="178" t="str">
        <f t="shared" si="204"/>
        <v/>
      </c>
      <c r="AN1021" s="178" t="str">
        <f t="shared" si="205"/>
        <v/>
      </c>
    </row>
    <row r="1022" spans="1:40">
      <c r="A1022" s="1" t="str">
        <f t="shared" si="216"/>
        <v/>
      </c>
      <c r="B1022" s="63" t="str">
        <f>IF(E1022="","",IF(E1022=Trend!$D$5,COUNT($B$3:B1021)+1))</f>
        <v/>
      </c>
      <c r="C1022" s="63" t="str">
        <f>IF(E1022="","",IF(AN1022=Deviation!$E$2,COUNT($C$3:C1021)+1))</f>
        <v/>
      </c>
      <c r="D1022" s="7" t="str">
        <f>IF(E1022&lt;&gt;"",SUBTOTAL(3,$E$4:E1022),"")</f>
        <v/>
      </c>
      <c r="E1022" s="16"/>
      <c r="F1022" s="16"/>
      <c r="G1022" s="16"/>
      <c r="H1022" s="16"/>
      <c r="I1022" s="16"/>
      <c r="J1022" s="17"/>
      <c r="K1022" s="20"/>
      <c r="L1022" s="17"/>
      <c r="M1022" s="16"/>
      <c r="N1022" s="16"/>
      <c r="O1022" s="7" t="str">
        <f t="shared" si="211"/>
        <v/>
      </c>
      <c r="P1022" s="17"/>
      <c r="Q1022" s="17"/>
      <c r="R1022" s="8" t="str">
        <f t="shared" si="206"/>
        <v/>
      </c>
      <c r="S1022" s="18">
        <v>0.1</v>
      </c>
      <c r="T1022" s="8" t="str">
        <f t="shared" si="207"/>
        <v/>
      </c>
      <c r="U1022" s="7" t="str">
        <f t="shared" si="208"/>
        <v/>
      </c>
      <c r="V1022" s="19"/>
      <c r="W1022" s="16"/>
      <c r="X1022" s="16"/>
      <c r="Y1022" s="16"/>
      <c r="Z1022" s="7" t="str">
        <f t="shared" si="212"/>
        <v/>
      </c>
      <c r="AA1022" s="20"/>
      <c r="AB1022" s="7" t="str">
        <f>IF(AA1022="","",DATEDIF(VLOOKUP(N1022,List!CK:CL,2,0),VLOOKUP(AA1022,List!CK:CL,2,0),$AB$2))</f>
        <v/>
      </c>
      <c r="AC1022" s="16"/>
      <c r="AD1022" s="16"/>
      <c r="AE1022" s="17"/>
      <c r="AF1022" s="9" t="str">
        <f t="shared" si="213"/>
        <v/>
      </c>
      <c r="AG1022" s="16"/>
      <c r="AH1022" s="9" t="str">
        <f t="shared" si="214"/>
        <v/>
      </c>
      <c r="AI1022" s="9" t="str">
        <f t="shared" si="215"/>
        <v/>
      </c>
      <c r="AJ1022" s="7" t="str">
        <f>IF(E1022="","",VLOOKUP(E1022,Cover!AF:AG,2,0))</f>
        <v/>
      </c>
      <c r="AK1022" s="32" t="str">
        <f t="shared" si="209"/>
        <v/>
      </c>
      <c r="AL1022" s="178" t="str">
        <f t="shared" si="210"/>
        <v/>
      </c>
      <c r="AM1022" s="178" t="str">
        <f t="shared" si="204"/>
        <v/>
      </c>
      <c r="AN1022" s="178" t="str">
        <f t="shared" si="205"/>
        <v/>
      </c>
    </row>
    <row r="1023" spans="1:40">
      <c r="A1023" s="1" t="str">
        <f t="shared" si="216"/>
        <v/>
      </c>
      <c r="B1023" s="63" t="str">
        <f>IF(E1023="","",IF(E1023=Trend!$D$5,COUNT($B$3:B1022)+1))</f>
        <v/>
      </c>
      <c r="C1023" s="63" t="str">
        <f>IF(E1023="","",IF(AN1023=Deviation!$E$2,COUNT($C$3:C1022)+1))</f>
        <v/>
      </c>
      <c r="D1023" s="7" t="str">
        <f>IF(E1023&lt;&gt;"",SUBTOTAL(3,$E$4:E1023),"")</f>
        <v/>
      </c>
      <c r="E1023" s="16"/>
      <c r="F1023" s="16"/>
      <c r="G1023" s="16"/>
      <c r="H1023" s="16"/>
      <c r="I1023" s="16"/>
      <c r="J1023" s="17"/>
      <c r="K1023" s="20"/>
      <c r="L1023" s="17"/>
      <c r="M1023" s="16"/>
      <c r="N1023" s="16"/>
      <c r="O1023" s="7" t="str">
        <f t="shared" si="211"/>
        <v/>
      </c>
      <c r="P1023" s="17"/>
      <c r="Q1023" s="17"/>
      <c r="R1023" s="8" t="str">
        <f t="shared" si="206"/>
        <v/>
      </c>
      <c r="S1023" s="18">
        <v>0.1</v>
      </c>
      <c r="T1023" s="8" t="str">
        <f t="shared" si="207"/>
        <v/>
      </c>
      <c r="U1023" s="7" t="str">
        <f t="shared" si="208"/>
        <v/>
      </c>
      <c r="V1023" s="19"/>
      <c r="W1023" s="16"/>
      <c r="X1023" s="16"/>
      <c r="Y1023" s="16"/>
      <c r="Z1023" s="7" t="str">
        <f t="shared" si="212"/>
        <v/>
      </c>
      <c r="AA1023" s="20"/>
      <c r="AB1023" s="7" t="str">
        <f>IF(AA1023="","",DATEDIF(VLOOKUP(N1023,List!CK:CL,2,0),VLOOKUP(AA1023,List!CK:CL,2,0),$AB$2))</f>
        <v/>
      </c>
      <c r="AC1023" s="16"/>
      <c r="AD1023" s="16"/>
      <c r="AE1023" s="17"/>
      <c r="AF1023" s="9" t="str">
        <f t="shared" si="213"/>
        <v/>
      </c>
      <c r="AG1023" s="16"/>
      <c r="AH1023" s="9" t="str">
        <f t="shared" si="214"/>
        <v/>
      </c>
      <c r="AI1023" s="9" t="str">
        <f t="shared" si="215"/>
        <v/>
      </c>
      <c r="AJ1023" s="7" t="str">
        <f>IF(E1023="","",VLOOKUP(E1023,Cover!AF:AG,2,0))</f>
        <v/>
      </c>
      <c r="AK1023" s="32" t="str">
        <f t="shared" si="209"/>
        <v/>
      </c>
      <c r="AL1023" s="178" t="str">
        <f t="shared" si="210"/>
        <v/>
      </c>
      <c r="AM1023" s="178" t="str">
        <f t="shared" ref="AM1023:AM1069" si="217">IF(E1023="","",IF((AB1023-AJ1023)/AJ1023*100&lt;0,0,(AB1023-AJ1023)/AJ1023*100))</f>
        <v/>
      </c>
      <c r="AN1023" s="178" t="str">
        <f t="shared" ref="AN1023:AN1069" si="218">IF(E1023="","",IF(AM1023&lt;=0,"زودتر از حد انتظار","دیرتر از حد انتظار"))</f>
        <v/>
      </c>
    </row>
    <row r="1024" spans="1:40">
      <c r="A1024" s="1" t="str">
        <f t="shared" si="216"/>
        <v/>
      </c>
      <c r="B1024" s="63" t="str">
        <f>IF(E1024="","",IF(E1024=Trend!$D$5,COUNT($B$3:B1023)+1))</f>
        <v/>
      </c>
      <c r="C1024" s="63" t="str">
        <f>IF(E1024="","",IF(AN1024=Deviation!$E$2,COUNT($C$3:C1023)+1))</f>
        <v/>
      </c>
      <c r="D1024" s="7" t="str">
        <f>IF(E1024&lt;&gt;"",SUBTOTAL(3,$E$4:E1024),"")</f>
        <v/>
      </c>
      <c r="E1024" s="16"/>
      <c r="F1024" s="16"/>
      <c r="G1024" s="16"/>
      <c r="H1024" s="16"/>
      <c r="I1024" s="16"/>
      <c r="J1024" s="17"/>
      <c r="K1024" s="20"/>
      <c r="L1024" s="17"/>
      <c r="M1024" s="16"/>
      <c r="N1024" s="16"/>
      <c r="O1024" s="7" t="str">
        <f t="shared" si="211"/>
        <v/>
      </c>
      <c r="P1024" s="17"/>
      <c r="Q1024" s="17"/>
      <c r="R1024" s="8" t="str">
        <f t="shared" si="206"/>
        <v/>
      </c>
      <c r="S1024" s="18">
        <v>0.1</v>
      </c>
      <c r="T1024" s="8" t="str">
        <f t="shared" si="207"/>
        <v/>
      </c>
      <c r="U1024" s="7" t="str">
        <f t="shared" si="208"/>
        <v/>
      </c>
      <c r="V1024" s="19"/>
      <c r="W1024" s="16"/>
      <c r="X1024" s="16"/>
      <c r="Y1024" s="16"/>
      <c r="Z1024" s="7" t="str">
        <f t="shared" si="212"/>
        <v/>
      </c>
      <c r="AA1024" s="20"/>
      <c r="AB1024" s="7" t="str">
        <f>IF(AA1024="","",DATEDIF(VLOOKUP(N1024,List!CK:CL,2,0),VLOOKUP(AA1024,List!CK:CL,2,0),$AB$2))</f>
        <v/>
      </c>
      <c r="AC1024" s="16"/>
      <c r="AD1024" s="16"/>
      <c r="AE1024" s="17"/>
      <c r="AF1024" s="9" t="str">
        <f t="shared" si="213"/>
        <v/>
      </c>
      <c r="AG1024" s="16"/>
      <c r="AH1024" s="9" t="str">
        <f t="shared" si="214"/>
        <v/>
      </c>
      <c r="AI1024" s="9" t="str">
        <f t="shared" si="215"/>
        <v/>
      </c>
      <c r="AJ1024" s="7" t="str">
        <f>IF(E1024="","",VLOOKUP(E1024,Cover!AF:AG,2,0))</f>
        <v/>
      </c>
      <c r="AK1024" s="32" t="str">
        <f t="shared" si="209"/>
        <v/>
      </c>
      <c r="AL1024" s="178" t="str">
        <f t="shared" si="210"/>
        <v/>
      </c>
      <c r="AM1024" s="178" t="str">
        <f t="shared" si="217"/>
        <v/>
      </c>
      <c r="AN1024" s="178" t="str">
        <f t="shared" si="218"/>
        <v/>
      </c>
    </row>
    <row r="1025" spans="1:40">
      <c r="A1025" s="1" t="str">
        <f t="shared" si="216"/>
        <v/>
      </c>
      <c r="B1025" s="63" t="str">
        <f>IF(E1025="","",IF(E1025=Trend!$D$5,COUNT($B$3:B1024)+1))</f>
        <v/>
      </c>
      <c r="C1025" s="63" t="str">
        <f>IF(E1025="","",IF(AN1025=Deviation!$E$2,COUNT($C$3:C1024)+1))</f>
        <v/>
      </c>
      <c r="D1025" s="7" t="str">
        <f>IF(E1025&lt;&gt;"",SUBTOTAL(3,$E$4:E1025),"")</f>
        <v/>
      </c>
      <c r="E1025" s="16"/>
      <c r="F1025" s="16"/>
      <c r="G1025" s="16"/>
      <c r="H1025" s="16"/>
      <c r="I1025" s="16"/>
      <c r="J1025" s="17"/>
      <c r="K1025" s="20"/>
      <c r="L1025" s="17"/>
      <c r="M1025" s="16"/>
      <c r="N1025" s="16"/>
      <c r="O1025" s="7" t="str">
        <f t="shared" si="211"/>
        <v/>
      </c>
      <c r="P1025" s="17"/>
      <c r="Q1025" s="17"/>
      <c r="R1025" s="8" t="str">
        <f t="shared" ref="R1025:R1069" si="219">IF(Q1025="","",IF(E1025="پتروشیمی پارس",(P1025*Q1025)+(P1025*Q1025)*S1025+J1025,IF(E1025="پتروشیمی تبریز",(P1025*Q1025)+(P1025*Q1025)*S1025+J1025,(P1025*Q1025)+(P1025*Q1025)*S1025)))</f>
        <v/>
      </c>
      <c r="S1025" s="18">
        <v>0.1</v>
      </c>
      <c r="T1025" s="8" t="str">
        <f t="shared" ref="T1025:T1069" si="220">IF(R1025="","",R1025/P1025)</f>
        <v/>
      </c>
      <c r="U1025" s="7" t="str">
        <f t="shared" si="208"/>
        <v/>
      </c>
      <c r="V1025" s="19"/>
      <c r="W1025" s="16"/>
      <c r="X1025" s="16"/>
      <c r="Y1025" s="16"/>
      <c r="Z1025" s="7" t="str">
        <f t="shared" si="212"/>
        <v/>
      </c>
      <c r="AA1025" s="20"/>
      <c r="AB1025" s="7" t="str">
        <f>IF(AA1025="","",DATEDIF(VLOOKUP(N1025,List!CK:CL,2,0),VLOOKUP(AA1025,List!CK:CL,2,0),$AB$2))</f>
        <v/>
      </c>
      <c r="AC1025" s="16"/>
      <c r="AD1025" s="16"/>
      <c r="AE1025" s="17"/>
      <c r="AF1025" s="9" t="str">
        <f t="shared" si="213"/>
        <v/>
      </c>
      <c r="AG1025" s="16"/>
      <c r="AH1025" s="9" t="str">
        <f t="shared" si="214"/>
        <v/>
      </c>
      <c r="AI1025" s="9" t="str">
        <f t="shared" si="215"/>
        <v/>
      </c>
      <c r="AJ1025" s="7" t="str">
        <f>IF(E1025="","",VLOOKUP(E1025,Cover!AF:AG,2,0))</f>
        <v/>
      </c>
      <c r="AK1025" s="32" t="str">
        <f t="shared" si="209"/>
        <v/>
      </c>
      <c r="AL1025" s="178" t="str">
        <f t="shared" si="210"/>
        <v/>
      </c>
      <c r="AM1025" s="178" t="str">
        <f t="shared" si="217"/>
        <v/>
      </c>
      <c r="AN1025" s="178" t="str">
        <f t="shared" si="218"/>
        <v/>
      </c>
    </row>
    <row r="1026" spans="1:40">
      <c r="A1026" s="1" t="str">
        <f t="shared" si="216"/>
        <v/>
      </c>
      <c r="B1026" s="63" t="str">
        <f>IF(E1026="","",IF(E1026=Trend!$D$5,COUNT($B$3:B1025)+1))</f>
        <v/>
      </c>
      <c r="C1026" s="63" t="str">
        <f>IF(E1026="","",IF(AN1026=Deviation!$E$2,COUNT($C$3:C1025)+1))</f>
        <v/>
      </c>
      <c r="D1026" s="7" t="str">
        <f>IF(E1026&lt;&gt;"",SUBTOTAL(3,$E$4:E1026),"")</f>
        <v/>
      </c>
      <c r="E1026" s="16"/>
      <c r="F1026" s="16"/>
      <c r="G1026" s="16"/>
      <c r="H1026" s="16"/>
      <c r="I1026" s="16"/>
      <c r="J1026" s="17"/>
      <c r="K1026" s="20"/>
      <c r="L1026" s="17"/>
      <c r="M1026" s="16"/>
      <c r="N1026" s="16"/>
      <c r="O1026" s="7" t="str">
        <f t="shared" si="211"/>
        <v/>
      </c>
      <c r="P1026" s="17"/>
      <c r="Q1026" s="17"/>
      <c r="R1026" s="8" t="str">
        <f t="shared" si="219"/>
        <v/>
      </c>
      <c r="S1026" s="18">
        <v>0.1</v>
      </c>
      <c r="T1026" s="8" t="str">
        <f t="shared" si="220"/>
        <v/>
      </c>
      <c r="U1026" s="7" t="str">
        <f t="shared" ref="U1026:U1069" si="221">IF(E1026="","","توافقی ")</f>
        <v/>
      </c>
      <c r="V1026" s="19"/>
      <c r="W1026" s="16"/>
      <c r="X1026" s="16"/>
      <c r="Y1026" s="16"/>
      <c r="Z1026" s="7" t="str">
        <f t="shared" ref="Z1026:Z1069" si="222">IF(Q1026="","","تسویه شد")</f>
        <v/>
      </c>
      <c r="AA1026" s="20"/>
      <c r="AB1026" s="7" t="str">
        <f>IF(AA1026="","",DATEDIF(VLOOKUP(N1026,List!CK:CL,2,0),VLOOKUP(AA1026,List!CK:CL,2,0),$AB$2))</f>
        <v/>
      </c>
      <c r="AC1026" s="16"/>
      <c r="AD1026" s="16"/>
      <c r="AE1026" s="17"/>
      <c r="AF1026" s="9" t="str">
        <f t="shared" si="213"/>
        <v/>
      </c>
      <c r="AG1026" s="16"/>
      <c r="AH1026" s="9" t="str">
        <f t="shared" si="214"/>
        <v/>
      </c>
      <c r="AI1026" s="9" t="str">
        <f t="shared" si="215"/>
        <v/>
      </c>
      <c r="AJ1026" s="7" t="str">
        <f>IF(E1026="","",VLOOKUP(E1026,Cover!AF:AG,2,0))</f>
        <v/>
      </c>
      <c r="AK1026" s="32" t="str">
        <f t="shared" ref="AK1026:AK1069" si="223">IF(N1026="","",N1026)</f>
        <v/>
      </c>
      <c r="AL1026" s="178" t="str">
        <f t="shared" ref="AL1026:AL1069" si="224">IF(N1026="","",LEFT(N1026,7))</f>
        <v/>
      </c>
      <c r="AM1026" s="178" t="str">
        <f t="shared" si="217"/>
        <v/>
      </c>
      <c r="AN1026" s="178" t="str">
        <f t="shared" si="218"/>
        <v/>
      </c>
    </row>
    <row r="1027" spans="1:40">
      <c r="A1027" s="1" t="str">
        <f t="shared" si="216"/>
        <v/>
      </c>
      <c r="B1027" s="63" t="str">
        <f>IF(E1027="","",IF(E1027=Trend!$D$5,COUNT($B$3:B1026)+1))</f>
        <v/>
      </c>
      <c r="C1027" s="63" t="str">
        <f>IF(E1027="","",IF(AN1027=Deviation!$E$2,COUNT($C$3:C1026)+1))</f>
        <v/>
      </c>
      <c r="D1027" s="7" t="str">
        <f>IF(E1027&lt;&gt;"",SUBTOTAL(3,$E$4:E1027),"")</f>
        <v/>
      </c>
      <c r="E1027" s="16"/>
      <c r="F1027" s="16"/>
      <c r="G1027" s="16"/>
      <c r="H1027" s="16"/>
      <c r="I1027" s="16"/>
      <c r="J1027" s="17"/>
      <c r="K1027" s="20"/>
      <c r="L1027" s="17"/>
      <c r="M1027" s="16"/>
      <c r="N1027" s="16"/>
      <c r="O1027" s="7" t="str">
        <f t="shared" si="211"/>
        <v/>
      </c>
      <c r="P1027" s="17"/>
      <c r="Q1027" s="17"/>
      <c r="R1027" s="8" t="str">
        <f t="shared" si="219"/>
        <v/>
      </c>
      <c r="S1027" s="18">
        <v>0.1</v>
      </c>
      <c r="T1027" s="8" t="str">
        <f t="shared" si="220"/>
        <v/>
      </c>
      <c r="U1027" s="7" t="str">
        <f t="shared" si="221"/>
        <v/>
      </c>
      <c r="V1027" s="19"/>
      <c r="W1027" s="16"/>
      <c r="X1027" s="16"/>
      <c r="Y1027" s="16"/>
      <c r="Z1027" s="7" t="str">
        <f t="shared" si="222"/>
        <v/>
      </c>
      <c r="AA1027" s="20"/>
      <c r="AB1027" s="7" t="str">
        <f>IF(AA1027="","",DATEDIF(VLOOKUP(N1027,List!CK:CL,2,0),VLOOKUP(AA1027,List!CK:CL,2,0),$AB$2))</f>
        <v/>
      </c>
      <c r="AC1027" s="16"/>
      <c r="AD1027" s="16"/>
      <c r="AE1027" s="17"/>
      <c r="AF1027" s="9" t="str">
        <f t="shared" si="213"/>
        <v/>
      </c>
      <c r="AG1027" s="16"/>
      <c r="AH1027" s="9" t="str">
        <f t="shared" si="214"/>
        <v/>
      </c>
      <c r="AI1027" s="9" t="str">
        <f t="shared" si="215"/>
        <v/>
      </c>
      <c r="AJ1027" s="7" t="str">
        <f>IF(E1027="","",VLOOKUP(E1027,Cover!AF:AG,2,0))</f>
        <v/>
      </c>
      <c r="AK1027" s="32" t="str">
        <f t="shared" si="223"/>
        <v/>
      </c>
      <c r="AL1027" s="178" t="str">
        <f t="shared" si="224"/>
        <v/>
      </c>
      <c r="AM1027" s="178" t="str">
        <f t="shared" si="217"/>
        <v/>
      </c>
      <c r="AN1027" s="178" t="str">
        <f t="shared" si="218"/>
        <v/>
      </c>
    </row>
    <row r="1028" spans="1:40">
      <c r="A1028" s="1" t="str">
        <f t="shared" si="216"/>
        <v/>
      </c>
      <c r="B1028" s="63" t="str">
        <f>IF(E1028="","",IF(E1028=Trend!$D$5,COUNT($B$3:B1027)+1))</f>
        <v/>
      </c>
      <c r="C1028" s="63" t="str">
        <f>IF(E1028="","",IF(AN1028=Deviation!$E$2,COUNT($C$3:C1027)+1))</f>
        <v/>
      </c>
      <c r="D1028" s="7" t="str">
        <f>IF(E1028&lt;&gt;"",SUBTOTAL(3,$E$4:E1028),"")</f>
        <v/>
      </c>
      <c r="E1028" s="16"/>
      <c r="F1028" s="16"/>
      <c r="G1028" s="16"/>
      <c r="H1028" s="16"/>
      <c r="I1028" s="16"/>
      <c r="J1028" s="17"/>
      <c r="K1028" s="20"/>
      <c r="L1028" s="17"/>
      <c r="M1028" s="16"/>
      <c r="N1028" s="16"/>
      <c r="O1028" s="7" t="str">
        <f t="shared" si="211"/>
        <v/>
      </c>
      <c r="P1028" s="17"/>
      <c r="Q1028" s="17"/>
      <c r="R1028" s="8" t="str">
        <f t="shared" si="219"/>
        <v/>
      </c>
      <c r="S1028" s="18">
        <v>0.1</v>
      </c>
      <c r="T1028" s="8" t="str">
        <f t="shared" si="220"/>
        <v/>
      </c>
      <c r="U1028" s="7" t="str">
        <f t="shared" si="221"/>
        <v/>
      </c>
      <c r="V1028" s="19"/>
      <c r="W1028" s="16"/>
      <c r="X1028" s="16"/>
      <c r="Y1028" s="16"/>
      <c r="Z1028" s="7" t="str">
        <f t="shared" si="222"/>
        <v/>
      </c>
      <c r="AA1028" s="20"/>
      <c r="AB1028" s="7" t="str">
        <f>IF(AA1028="","",DATEDIF(VLOOKUP(N1028,List!CK:CL,2,0),VLOOKUP(AA1028,List!CK:CL,2,0),$AB$2))</f>
        <v/>
      </c>
      <c r="AC1028" s="16"/>
      <c r="AD1028" s="16"/>
      <c r="AE1028" s="17"/>
      <c r="AF1028" s="9" t="str">
        <f t="shared" si="213"/>
        <v/>
      </c>
      <c r="AG1028" s="16"/>
      <c r="AH1028" s="9" t="str">
        <f t="shared" si="214"/>
        <v/>
      </c>
      <c r="AI1028" s="9" t="str">
        <f t="shared" si="215"/>
        <v/>
      </c>
      <c r="AJ1028" s="7" t="str">
        <f>IF(E1028="","",VLOOKUP(E1028,Cover!AF:AG,2,0))</f>
        <v/>
      </c>
      <c r="AK1028" s="32" t="str">
        <f t="shared" si="223"/>
        <v/>
      </c>
      <c r="AL1028" s="178" t="str">
        <f t="shared" si="224"/>
        <v/>
      </c>
      <c r="AM1028" s="178" t="str">
        <f t="shared" si="217"/>
        <v/>
      </c>
      <c r="AN1028" s="178" t="str">
        <f t="shared" si="218"/>
        <v/>
      </c>
    </row>
    <row r="1029" spans="1:40">
      <c r="A1029" s="1" t="str">
        <f t="shared" si="216"/>
        <v/>
      </c>
      <c r="B1029" s="63" t="str">
        <f>IF(E1029="","",IF(E1029=Trend!$D$5,COUNT($B$3:B1028)+1))</f>
        <v/>
      </c>
      <c r="C1029" s="63" t="str">
        <f>IF(E1029="","",IF(AN1029=Deviation!$E$2,COUNT($C$3:C1028)+1))</f>
        <v/>
      </c>
      <c r="D1029" s="7" t="str">
        <f>IF(E1029&lt;&gt;"",SUBTOTAL(3,$E$4:E1029),"")</f>
        <v/>
      </c>
      <c r="E1029" s="16"/>
      <c r="F1029" s="16"/>
      <c r="G1029" s="16"/>
      <c r="H1029" s="16"/>
      <c r="I1029" s="16"/>
      <c r="J1029" s="17"/>
      <c r="K1029" s="20"/>
      <c r="L1029" s="17"/>
      <c r="M1029" s="16"/>
      <c r="N1029" s="16"/>
      <c r="O1029" s="7" t="str">
        <f t="shared" si="211"/>
        <v/>
      </c>
      <c r="P1029" s="17"/>
      <c r="Q1029" s="17"/>
      <c r="R1029" s="8" t="str">
        <f t="shared" si="219"/>
        <v/>
      </c>
      <c r="S1029" s="18">
        <v>0.1</v>
      </c>
      <c r="T1029" s="8" t="str">
        <f t="shared" si="220"/>
        <v/>
      </c>
      <c r="U1029" s="7" t="str">
        <f t="shared" si="221"/>
        <v/>
      </c>
      <c r="V1029" s="19"/>
      <c r="W1029" s="16"/>
      <c r="X1029" s="16"/>
      <c r="Y1029" s="16"/>
      <c r="Z1029" s="7" t="str">
        <f t="shared" si="222"/>
        <v/>
      </c>
      <c r="AA1029" s="20"/>
      <c r="AB1029" s="7" t="str">
        <f>IF(AA1029="","",DATEDIF(VLOOKUP(N1029,List!CK:CL,2,0),VLOOKUP(AA1029,List!CK:CL,2,0),$AB$2))</f>
        <v/>
      </c>
      <c r="AC1029" s="16"/>
      <c r="AD1029" s="16"/>
      <c r="AE1029" s="17"/>
      <c r="AF1029" s="9" t="str">
        <f t="shared" si="213"/>
        <v/>
      </c>
      <c r="AG1029" s="16"/>
      <c r="AH1029" s="9" t="str">
        <f t="shared" si="214"/>
        <v/>
      </c>
      <c r="AI1029" s="9" t="str">
        <f t="shared" si="215"/>
        <v/>
      </c>
      <c r="AJ1029" s="7" t="str">
        <f>IF(E1029="","",VLOOKUP(E1029,Cover!AF:AG,2,0))</f>
        <v/>
      </c>
      <c r="AK1029" s="32" t="str">
        <f t="shared" si="223"/>
        <v/>
      </c>
      <c r="AL1029" s="178" t="str">
        <f t="shared" si="224"/>
        <v/>
      </c>
      <c r="AM1029" s="178" t="str">
        <f t="shared" si="217"/>
        <v/>
      </c>
      <c r="AN1029" s="178" t="str">
        <f t="shared" si="218"/>
        <v/>
      </c>
    </row>
    <row r="1030" spans="1:40">
      <c r="A1030" s="1" t="str">
        <f t="shared" si="216"/>
        <v/>
      </c>
      <c r="B1030" s="63" t="str">
        <f>IF(E1030="","",IF(E1030=Trend!$D$5,COUNT($B$3:B1029)+1))</f>
        <v/>
      </c>
      <c r="C1030" s="63" t="str">
        <f>IF(E1030="","",IF(AN1030=Deviation!$E$2,COUNT($C$3:C1029)+1))</f>
        <v/>
      </c>
      <c r="D1030" s="7" t="str">
        <f>IF(E1030&lt;&gt;"",SUBTOTAL(3,$E$4:E1030),"")</f>
        <v/>
      </c>
      <c r="E1030" s="16"/>
      <c r="F1030" s="16"/>
      <c r="G1030" s="16"/>
      <c r="H1030" s="16"/>
      <c r="I1030" s="16"/>
      <c r="J1030" s="17"/>
      <c r="K1030" s="20"/>
      <c r="L1030" s="17"/>
      <c r="M1030" s="16"/>
      <c r="N1030" s="16"/>
      <c r="O1030" s="7" t="str">
        <f t="shared" si="211"/>
        <v/>
      </c>
      <c r="P1030" s="17"/>
      <c r="Q1030" s="17"/>
      <c r="R1030" s="8" t="str">
        <f t="shared" si="219"/>
        <v/>
      </c>
      <c r="S1030" s="18">
        <v>0.1</v>
      </c>
      <c r="T1030" s="8" t="str">
        <f t="shared" si="220"/>
        <v/>
      </c>
      <c r="U1030" s="7" t="str">
        <f t="shared" si="221"/>
        <v/>
      </c>
      <c r="V1030" s="19"/>
      <c r="W1030" s="16"/>
      <c r="X1030" s="16"/>
      <c r="Y1030" s="16"/>
      <c r="Z1030" s="7" t="str">
        <f t="shared" si="222"/>
        <v/>
      </c>
      <c r="AA1030" s="20"/>
      <c r="AB1030" s="7" t="str">
        <f>IF(AA1030="","",DATEDIF(VLOOKUP(N1030,List!CK:CL,2,0),VLOOKUP(AA1030,List!CK:CL,2,0),$AB$2))</f>
        <v/>
      </c>
      <c r="AC1030" s="16"/>
      <c r="AD1030" s="16"/>
      <c r="AE1030" s="17"/>
      <c r="AF1030" s="9" t="str">
        <f t="shared" si="213"/>
        <v/>
      </c>
      <c r="AG1030" s="16"/>
      <c r="AH1030" s="9" t="str">
        <f t="shared" si="214"/>
        <v/>
      </c>
      <c r="AI1030" s="9" t="str">
        <f t="shared" si="215"/>
        <v/>
      </c>
      <c r="AJ1030" s="7" t="str">
        <f>IF(E1030="","",VLOOKUP(E1030,Cover!AF:AG,2,0))</f>
        <v/>
      </c>
      <c r="AK1030" s="32" t="str">
        <f t="shared" si="223"/>
        <v/>
      </c>
      <c r="AL1030" s="178" t="str">
        <f t="shared" si="224"/>
        <v/>
      </c>
      <c r="AM1030" s="178" t="str">
        <f t="shared" si="217"/>
        <v/>
      </c>
      <c r="AN1030" s="178" t="str">
        <f t="shared" si="218"/>
        <v/>
      </c>
    </row>
    <row r="1031" spans="1:40">
      <c r="A1031" s="1" t="str">
        <f t="shared" si="216"/>
        <v/>
      </c>
      <c r="B1031" s="63" t="str">
        <f>IF(E1031="","",IF(E1031=Trend!$D$5,COUNT($B$3:B1030)+1))</f>
        <v/>
      </c>
      <c r="C1031" s="63" t="str">
        <f>IF(E1031="","",IF(AN1031=Deviation!$E$2,COUNT($C$3:C1030)+1))</f>
        <v/>
      </c>
      <c r="D1031" s="7" t="str">
        <f>IF(E1031&lt;&gt;"",SUBTOTAL(3,$E$4:E1031),"")</f>
        <v/>
      </c>
      <c r="E1031" s="16"/>
      <c r="F1031" s="16"/>
      <c r="G1031" s="16"/>
      <c r="H1031" s="16"/>
      <c r="I1031" s="16"/>
      <c r="J1031" s="17"/>
      <c r="K1031" s="20"/>
      <c r="L1031" s="17"/>
      <c r="M1031" s="16"/>
      <c r="N1031" s="16"/>
      <c r="O1031" s="7" t="str">
        <f t="shared" si="211"/>
        <v/>
      </c>
      <c r="P1031" s="17"/>
      <c r="Q1031" s="17"/>
      <c r="R1031" s="8" t="str">
        <f t="shared" si="219"/>
        <v/>
      </c>
      <c r="S1031" s="18">
        <v>0.1</v>
      </c>
      <c r="T1031" s="8" t="str">
        <f t="shared" si="220"/>
        <v/>
      </c>
      <c r="U1031" s="7" t="str">
        <f t="shared" si="221"/>
        <v/>
      </c>
      <c r="V1031" s="19"/>
      <c r="W1031" s="16"/>
      <c r="X1031" s="16"/>
      <c r="Y1031" s="16"/>
      <c r="Z1031" s="7" t="str">
        <f t="shared" si="222"/>
        <v/>
      </c>
      <c r="AA1031" s="20"/>
      <c r="AB1031" s="7" t="str">
        <f>IF(AA1031="","",DATEDIF(VLOOKUP(N1031,List!CK:CL,2,0),VLOOKUP(AA1031,List!CK:CL,2,0),$AB$2))</f>
        <v/>
      </c>
      <c r="AC1031" s="16"/>
      <c r="AD1031" s="16"/>
      <c r="AE1031" s="17"/>
      <c r="AF1031" s="9" t="str">
        <f t="shared" si="213"/>
        <v/>
      </c>
      <c r="AG1031" s="16"/>
      <c r="AH1031" s="9" t="str">
        <f t="shared" si="214"/>
        <v/>
      </c>
      <c r="AI1031" s="9" t="str">
        <f t="shared" si="215"/>
        <v/>
      </c>
      <c r="AJ1031" s="7" t="str">
        <f>IF(E1031="","",VLOOKUP(E1031,Cover!AF:AG,2,0))</f>
        <v/>
      </c>
      <c r="AK1031" s="32" t="str">
        <f t="shared" si="223"/>
        <v/>
      </c>
      <c r="AL1031" s="178" t="str">
        <f t="shared" si="224"/>
        <v/>
      </c>
      <c r="AM1031" s="178" t="str">
        <f t="shared" si="217"/>
        <v/>
      </c>
      <c r="AN1031" s="178" t="str">
        <f t="shared" si="218"/>
        <v/>
      </c>
    </row>
    <row r="1032" spans="1:40">
      <c r="A1032" s="1" t="str">
        <f t="shared" si="216"/>
        <v/>
      </c>
      <c r="B1032" s="63" t="str">
        <f>IF(E1032="","",IF(E1032=Trend!$D$5,COUNT($B$3:B1031)+1))</f>
        <v/>
      </c>
      <c r="C1032" s="63" t="str">
        <f>IF(E1032="","",IF(AN1032=Deviation!$E$2,COUNT($C$3:C1031)+1))</f>
        <v/>
      </c>
      <c r="D1032" s="7" t="str">
        <f>IF(E1032&lt;&gt;"",SUBTOTAL(3,$E$4:E1032),"")</f>
        <v/>
      </c>
      <c r="E1032" s="16"/>
      <c r="F1032" s="16"/>
      <c r="G1032" s="16"/>
      <c r="H1032" s="16"/>
      <c r="I1032" s="16"/>
      <c r="J1032" s="17"/>
      <c r="K1032" s="20"/>
      <c r="L1032" s="17"/>
      <c r="M1032" s="16"/>
      <c r="N1032" s="16"/>
      <c r="O1032" s="7" t="str">
        <f t="shared" si="211"/>
        <v/>
      </c>
      <c r="P1032" s="17"/>
      <c r="Q1032" s="17"/>
      <c r="R1032" s="8" t="str">
        <f t="shared" si="219"/>
        <v/>
      </c>
      <c r="S1032" s="18">
        <v>0.1</v>
      </c>
      <c r="T1032" s="8" t="str">
        <f t="shared" si="220"/>
        <v/>
      </c>
      <c r="U1032" s="7" t="str">
        <f t="shared" si="221"/>
        <v/>
      </c>
      <c r="V1032" s="19"/>
      <c r="W1032" s="16"/>
      <c r="X1032" s="16"/>
      <c r="Y1032" s="16"/>
      <c r="Z1032" s="7" t="str">
        <f t="shared" si="222"/>
        <v/>
      </c>
      <c r="AA1032" s="20"/>
      <c r="AB1032" s="7" t="str">
        <f>IF(AA1032="","",DATEDIF(VLOOKUP(N1032,List!CK:CL,2,0),VLOOKUP(AA1032,List!CK:CL,2,0),$AB$2))</f>
        <v/>
      </c>
      <c r="AC1032" s="16"/>
      <c r="AD1032" s="16"/>
      <c r="AE1032" s="17"/>
      <c r="AF1032" s="9" t="str">
        <f t="shared" si="213"/>
        <v/>
      </c>
      <c r="AG1032" s="16"/>
      <c r="AH1032" s="9" t="str">
        <f t="shared" si="214"/>
        <v/>
      </c>
      <c r="AI1032" s="9" t="str">
        <f t="shared" si="215"/>
        <v/>
      </c>
      <c r="AJ1032" s="7" t="str">
        <f>IF(E1032="","",VLOOKUP(E1032,Cover!AF:AG,2,0))</f>
        <v/>
      </c>
      <c r="AK1032" s="32" t="str">
        <f t="shared" si="223"/>
        <v/>
      </c>
      <c r="AL1032" s="178" t="str">
        <f t="shared" si="224"/>
        <v/>
      </c>
      <c r="AM1032" s="178" t="str">
        <f t="shared" si="217"/>
        <v/>
      </c>
      <c r="AN1032" s="178" t="str">
        <f t="shared" si="218"/>
        <v/>
      </c>
    </row>
    <row r="1033" spans="1:40">
      <c r="A1033" s="1" t="str">
        <f t="shared" si="216"/>
        <v/>
      </c>
      <c r="B1033" s="63" t="str">
        <f>IF(E1033="","",IF(E1033=Trend!$D$5,COUNT($B$3:B1032)+1))</f>
        <v/>
      </c>
      <c r="C1033" s="63" t="str">
        <f>IF(E1033="","",IF(AN1033=Deviation!$E$2,COUNT($C$3:C1032)+1))</f>
        <v/>
      </c>
      <c r="D1033" s="7" t="str">
        <f>IF(E1033&lt;&gt;"",SUBTOTAL(3,$E$4:E1033),"")</f>
        <v/>
      </c>
      <c r="E1033" s="16"/>
      <c r="F1033" s="16"/>
      <c r="G1033" s="16"/>
      <c r="H1033" s="16"/>
      <c r="I1033" s="16"/>
      <c r="J1033" s="17"/>
      <c r="K1033" s="20"/>
      <c r="L1033" s="17"/>
      <c r="M1033" s="16"/>
      <c r="N1033" s="16"/>
      <c r="O1033" s="7" t="str">
        <f t="shared" si="211"/>
        <v/>
      </c>
      <c r="P1033" s="17"/>
      <c r="Q1033" s="17"/>
      <c r="R1033" s="8" t="str">
        <f t="shared" si="219"/>
        <v/>
      </c>
      <c r="S1033" s="18">
        <v>0.1</v>
      </c>
      <c r="T1033" s="8" t="str">
        <f t="shared" si="220"/>
        <v/>
      </c>
      <c r="U1033" s="7" t="str">
        <f t="shared" si="221"/>
        <v/>
      </c>
      <c r="V1033" s="19"/>
      <c r="W1033" s="16"/>
      <c r="X1033" s="16"/>
      <c r="Y1033" s="16"/>
      <c r="Z1033" s="7" t="str">
        <f t="shared" si="222"/>
        <v/>
      </c>
      <c r="AA1033" s="20"/>
      <c r="AB1033" s="7" t="str">
        <f>IF(AA1033="","",DATEDIF(VLOOKUP(N1033,List!CK:CL,2,0),VLOOKUP(AA1033,List!CK:CL,2,0),$AB$2))</f>
        <v/>
      </c>
      <c r="AC1033" s="16"/>
      <c r="AD1033" s="16"/>
      <c r="AE1033" s="17"/>
      <c r="AF1033" s="9" t="str">
        <f t="shared" si="213"/>
        <v/>
      </c>
      <c r="AG1033" s="16"/>
      <c r="AH1033" s="9" t="str">
        <f t="shared" si="214"/>
        <v/>
      </c>
      <c r="AI1033" s="9" t="str">
        <f t="shared" si="215"/>
        <v/>
      </c>
      <c r="AJ1033" s="7" t="str">
        <f>IF(E1033="","",VLOOKUP(E1033,Cover!AF:AG,2,0))</f>
        <v/>
      </c>
      <c r="AK1033" s="32" t="str">
        <f t="shared" si="223"/>
        <v/>
      </c>
      <c r="AL1033" s="178" t="str">
        <f t="shared" si="224"/>
        <v/>
      </c>
      <c r="AM1033" s="178" t="str">
        <f t="shared" si="217"/>
        <v/>
      </c>
      <c r="AN1033" s="178" t="str">
        <f t="shared" si="218"/>
        <v/>
      </c>
    </row>
    <row r="1034" spans="1:40">
      <c r="A1034" s="1" t="str">
        <f t="shared" si="216"/>
        <v/>
      </c>
      <c r="B1034" s="63" t="str">
        <f>IF(E1034="","",IF(E1034=Trend!$D$5,COUNT($B$3:B1033)+1))</f>
        <v/>
      </c>
      <c r="C1034" s="63" t="str">
        <f>IF(E1034="","",IF(AN1034=Deviation!$E$2,COUNT($C$3:C1033)+1))</f>
        <v/>
      </c>
      <c r="D1034" s="7" t="str">
        <f>IF(E1034&lt;&gt;"",SUBTOTAL(3,$E$4:E1034),"")</f>
        <v/>
      </c>
      <c r="E1034" s="16"/>
      <c r="F1034" s="16"/>
      <c r="G1034" s="16"/>
      <c r="H1034" s="16"/>
      <c r="I1034" s="16"/>
      <c r="J1034" s="17"/>
      <c r="K1034" s="20"/>
      <c r="L1034" s="17"/>
      <c r="M1034" s="16"/>
      <c r="N1034" s="16"/>
      <c r="O1034" s="7" t="str">
        <f t="shared" ref="O1034:O1069" si="225">IF(E1034="","","پیش فاکتور")</f>
        <v/>
      </c>
      <c r="P1034" s="17"/>
      <c r="Q1034" s="17"/>
      <c r="R1034" s="8" t="str">
        <f t="shared" si="219"/>
        <v/>
      </c>
      <c r="S1034" s="18">
        <v>0.1</v>
      </c>
      <c r="T1034" s="8" t="str">
        <f t="shared" si="220"/>
        <v/>
      </c>
      <c r="U1034" s="7" t="str">
        <f t="shared" si="221"/>
        <v/>
      </c>
      <c r="V1034" s="19"/>
      <c r="W1034" s="16"/>
      <c r="X1034" s="16"/>
      <c r="Y1034" s="16"/>
      <c r="Z1034" s="7" t="str">
        <f t="shared" si="222"/>
        <v/>
      </c>
      <c r="AA1034" s="20"/>
      <c r="AB1034" s="7" t="str">
        <f>IF(AA1034="","",DATEDIF(VLOOKUP(N1034,List!CK:CL,2,0),VLOOKUP(AA1034,List!CK:CL,2,0),$AB$2))</f>
        <v/>
      </c>
      <c r="AC1034" s="16"/>
      <c r="AD1034" s="16"/>
      <c r="AE1034" s="17"/>
      <c r="AF1034" s="9" t="str">
        <f t="shared" si="213"/>
        <v/>
      </c>
      <c r="AG1034" s="16"/>
      <c r="AH1034" s="9" t="str">
        <f t="shared" si="214"/>
        <v/>
      </c>
      <c r="AI1034" s="9" t="str">
        <f t="shared" si="215"/>
        <v/>
      </c>
      <c r="AJ1034" s="7" t="str">
        <f>IF(E1034="","",VLOOKUP(E1034,Cover!AF:AG,2,0))</f>
        <v/>
      </c>
      <c r="AK1034" s="32" t="str">
        <f t="shared" si="223"/>
        <v/>
      </c>
      <c r="AL1034" s="178" t="str">
        <f t="shared" si="224"/>
        <v/>
      </c>
      <c r="AM1034" s="178" t="str">
        <f t="shared" si="217"/>
        <v/>
      </c>
      <c r="AN1034" s="178" t="str">
        <f t="shared" si="218"/>
        <v/>
      </c>
    </row>
    <row r="1035" spans="1:40">
      <c r="A1035" s="1" t="str">
        <f t="shared" si="216"/>
        <v/>
      </c>
      <c r="B1035" s="63" t="str">
        <f>IF(E1035="","",IF(E1035=Trend!$D$5,COUNT($B$3:B1034)+1))</f>
        <v/>
      </c>
      <c r="C1035" s="63" t="str">
        <f>IF(E1035="","",IF(AN1035=Deviation!$E$2,COUNT($C$3:C1034)+1))</f>
        <v/>
      </c>
      <c r="D1035" s="7" t="str">
        <f>IF(E1035&lt;&gt;"",SUBTOTAL(3,$E$4:E1035),"")</f>
        <v/>
      </c>
      <c r="E1035" s="16"/>
      <c r="F1035" s="16"/>
      <c r="G1035" s="16"/>
      <c r="H1035" s="16"/>
      <c r="I1035" s="16"/>
      <c r="J1035" s="17"/>
      <c r="K1035" s="20"/>
      <c r="L1035" s="17"/>
      <c r="M1035" s="16"/>
      <c r="N1035" s="16"/>
      <c r="O1035" s="7" t="str">
        <f t="shared" si="225"/>
        <v/>
      </c>
      <c r="P1035" s="17"/>
      <c r="Q1035" s="17"/>
      <c r="R1035" s="8" t="str">
        <f t="shared" si="219"/>
        <v/>
      </c>
      <c r="S1035" s="18">
        <v>0.1</v>
      </c>
      <c r="T1035" s="8" t="str">
        <f t="shared" si="220"/>
        <v/>
      </c>
      <c r="U1035" s="7" t="str">
        <f t="shared" si="221"/>
        <v/>
      </c>
      <c r="V1035" s="19"/>
      <c r="W1035" s="16"/>
      <c r="X1035" s="16"/>
      <c r="Y1035" s="16"/>
      <c r="Z1035" s="7" t="str">
        <f t="shared" si="222"/>
        <v/>
      </c>
      <c r="AA1035" s="20"/>
      <c r="AB1035" s="7" t="str">
        <f>IF(AA1035="","",DATEDIF(VLOOKUP(N1035,List!CK:CL,2,0),VLOOKUP(AA1035,List!CK:CL,2,0),$AB$2))</f>
        <v/>
      </c>
      <c r="AC1035" s="16"/>
      <c r="AD1035" s="16"/>
      <c r="AE1035" s="17"/>
      <c r="AF1035" s="9" t="str">
        <f t="shared" si="213"/>
        <v/>
      </c>
      <c r="AG1035" s="16"/>
      <c r="AH1035" s="9" t="str">
        <f t="shared" si="214"/>
        <v/>
      </c>
      <c r="AI1035" s="9" t="str">
        <f t="shared" si="215"/>
        <v/>
      </c>
      <c r="AJ1035" s="7" t="str">
        <f>IF(E1035="","",VLOOKUP(E1035,Cover!AF:AG,2,0))</f>
        <v/>
      </c>
      <c r="AK1035" s="32" t="str">
        <f t="shared" si="223"/>
        <v/>
      </c>
      <c r="AL1035" s="178" t="str">
        <f t="shared" si="224"/>
        <v/>
      </c>
      <c r="AM1035" s="178" t="str">
        <f t="shared" si="217"/>
        <v/>
      </c>
      <c r="AN1035" s="178" t="str">
        <f t="shared" si="218"/>
        <v/>
      </c>
    </row>
    <row r="1036" spans="1:40">
      <c r="A1036" s="1" t="str">
        <f t="shared" si="216"/>
        <v/>
      </c>
      <c r="B1036" s="63" t="str">
        <f>IF(E1036="","",IF(E1036=Trend!$D$5,COUNT($B$3:B1035)+1))</f>
        <v/>
      </c>
      <c r="C1036" s="63" t="str">
        <f>IF(E1036="","",IF(AN1036=Deviation!$E$2,COUNT($C$3:C1035)+1))</f>
        <v/>
      </c>
      <c r="D1036" s="7" t="str">
        <f>IF(E1036&lt;&gt;"",SUBTOTAL(3,$E$4:E1036),"")</f>
        <v/>
      </c>
      <c r="E1036" s="16"/>
      <c r="F1036" s="16"/>
      <c r="G1036" s="16"/>
      <c r="H1036" s="16"/>
      <c r="I1036" s="16"/>
      <c r="J1036" s="17"/>
      <c r="K1036" s="20"/>
      <c r="L1036" s="17"/>
      <c r="M1036" s="16"/>
      <c r="N1036" s="16"/>
      <c r="O1036" s="7" t="str">
        <f t="shared" si="225"/>
        <v/>
      </c>
      <c r="P1036" s="17"/>
      <c r="Q1036" s="17"/>
      <c r="R1036" s="8" t="str">
        <f t="shared" si="219"/>
        <v/>
      </c>
      <c r="S1036" s="18">
        <v>0.1</v>
      </c>
      <c r="T1036" s="8" t="str">
        <f t="shared" si="220"/>
        <v/>
      </c>
      <c r="U1036" s="7" t="str">
        <f t="shared" si="221"/>
        <v/>
      </c>
      <c r="V1036" s="19"/>
      <c r="W1036" s="16"/>
      <c r="X1036" s="16"/>
      <c r="Y1036" s="16"/>
      <c r="Z1036" s="7" t="str">
        <f t="shared" si="222"/>
        <v/>
      </c>
      <c r="AA1036" s="20"/>
      <c r="AB1036" s="7" t="str">
        <f>IF(AA1036="","",DATEDIF(VLOOKUP(N1036,List!CK:CL,2,0),VLOOKUP(AA1036,List!CK:CL,2,0),$AB$2))</f>
        <v/>
      </c>
      <c r="AC1036" s="16"/>
      <c r="AD1036" s="16"/>
      <c r="AE1036" s="17"/>
      <c r="AF1036" s="9" t="str">
        <f t="shared" si="213"/>
        <v/>
      </c>
      <c r="AG1036" s="16"/>
      <c r="AH1036" s="9" t="str">
        <f t="shared" si="214"/>
        <v/>
      </c>
      <c r="AI1036" s="9" t="str">
        <f t="shared" si="215"/>
        <v/>
      </c>
      <c r="AJ1036" s="7" t="str">
        <f>IF(E1036="","",VLOOKUP(E1036,Cover!AF:AG,2,0))</f>
        <v/>
      </c>
      <c r="AK1036" s="32" t="str">
        <f t="shared" si="223"/>
        <v/>
      </c>
      <c r="AL1036" s="178" t="str">
        <f t="shared" si="224"/>
        <v/>
      </c>
      <c r="AM1036" s="178" t="str">
        <f t="shared" si="217"/>
        <v/>
      </c>
      <c r="AN1036" s="178" t="str">
        <f t="shared" si="218"/>
        <v/>
      </c>
    </row>
    <row r="1037" spans="1:40">
      <c r="A1037" s="1" t="str">
        <f t="shared" si="216"/>
        <v/>
      </c>
      <c r="B1037" s="63" t="str">
        <f>IF(E1037="","",IF(E1037=Trend!$D$5,COUNT($B$3:B1036)+1))</f>
        <v/>
      </c>
      <c r="C1037" s="63" t="str">
        <f>IF(E1037="","",IF(AN1037=Deviation!$E$2,COUNT($C$3:C1036)+1))</f>
        <v/>
      </c>
      <c r="D1037" s="7" t="str">
        <f>IF(E1037&lt;&gt;"",SUBTOTAL(3,$E$4:E1037),"")</f>
        <v/>
      </c>
      <c r="E1037" s="16"/>
      <c r="F1037" s="16"/>
      <c r="G1037" s="16"/>
      <c r="H1037" s="16"/>
      <c r="I1037" s="16"/>
      <c r="J1037" s="17"/>
      <c r="K1037" s="20"/>
      <c r="L1037" s="17"/>
      <c r="M1037" s="16"/>
      <c r="N1037" s="16"/>
      <c r="O1037" s="7" t="str">
        <f t="shared" si="225"/>
        <v/>
      </c>
      <c r="P1037" s="17"/>
      <c r="Q1037" s="17"/>
      <c r="R1037" s="8" t="str">
        <f t="shared" si="219"/>
        <v/>
      </c>
      <c r="S1037" s="18">
        <v>0.1</v>
      </c>
      <c r="T1037" s="8" t="str">
        <f t="shared" si="220"/>
        <v/>
      </c>
      <c r="U1037" s="7" t="str">
        <f t="shared" si="221"/>
        <v/>
      </c>
      <c r="V1037" s="19"/>
      <c r="W1037" s="16"/>
      <c r="X1037" s="16"/>
      <c r="Y1037" s="16"/>
      <c r="Z1037" s="7" t="str">
        <f t="shared" si="222"/>
        <v/>
      </c>
      <c r="AA1037" s="20"/>
      <c r="AB1037" s="7" t="str">
        <f>IF(AA1037="","",DATEDIF(VLOOKUP(N1037,List!CK:CL,2,0),VLOOKUP(AA1037,List!CK:CL,2,0),$AB$2))</f>
        <v/>
      </c>
      <c r="AC1037" s="16"/>
      <c r="AD1037" s="16"/>
      <c r="AE1037" s="17"/>
      <c r="AF1037" s="9" t="str">
        <f t="shared" si="213"/>
        <v/>
      </c>
      <c r="AG1037" s="16"/>
      <c r="AH1037" s="9" t="str">
        <f t="shared" si="214"/>
        <v/>
      </c>
      <c r="AI1037" s="9" t="str">
        <f t="shared" si="215"/>
        <v/>
      </c>
      <c r="AJ1037" s="7" t="str">
        <f>IF(E1037="","",VLOOKUP(E1037,Cover!AF:AG,2,0))</f>
        <v/>
      </c>
      <c r="AK1037" s="32" t="str">
        <f t="shared" si="223"/>
        <v/>
      </c>
      <c r="AL1037" s="178" t="str">
        <f t="shared" si="224"/>
        <v/>
      </c>
      <c r="AM1037" s="178" t="str">
        <f t="shared" si="217"/>
        <v/>
      </c>
      <c r="AN1037" s="178" t="str">
        <f t="shared" si="218"/>
        <v/>
      </c>
    </row>
    <row r="1038" spans="1:40">
      <c r="A1038" s="1" t="str">
        <f t="shared" si="216"/>
        <v/>
      </c>
      <c r="B1038" s="63" t="str">
        <f>IF(E1038="","",IF(E1038=Trend!$D$5,COUNT($B$3:B1037)+1))</f>
        <v/>
      </c>
      <c r="C1038" s="63" t="str">
        <f>IF(E1038="","",IF(AN1038=Deviation!$E$2,COUNT($C$3:C1037)+1))</f>
        <v/>
      </c>
      <c r="D1038" s="7" t="str">
        <f>IF(E1038&lt;&gt;"",SUBTOTAL(3,$E$4:E1038),"")</f>
        <v/>
      </c>
      <c r="E1038" s="16"/>
      <c r="F1038" s="16"/>
      <c r="G1038" s="16"/>
      <c r="H1038" s="16"/>
      <c r="I1038" s="16"/>
      <c r="J1038" s="17"/>
      <c r="K1038" s="20"/>
      <c r="L1038" s="17"/>
      <c r="M1038" s="16"/>
      <c r="N1038" s="16"/>
      <c r="O1038" s="7" t="str">
        <f t="shared" si="225"/>
        <v/>
      </c>
      <c r="P1038" s="17"/>
      <c r="Q1038" s="17"/>
      <c r="R1038" s="8" t="str">
        <f t="shared" si="219"/>
        <v/>
      </c>
      <c r="S1038" s="18">
        <v>0.1</v>
      </c>
      <c r="T1038" s="8" t="str">
        <f t="shared" si="220"/>
        <v/>
      </c>
      <c r="U1038" s="7" t="str">
        <f t="shared" si="221"/>
        <v/>
      </c>
      <c r="V1038" s="19"/>
      <c r="W1038" s="16"/>
      <c r="X1038" s="16"/>
      <c r="Y1038" s="16"/>
      <c r="Z1038" s="7" t="str">
        <f t="shared" si="222"/>
        <v/>
      </c>
      <c r="AA1038" s="20"/>
      <c r="AB1038" s="7" t="str">
        <f>IF(AA1038="","",DATEDIF(VLOOKUP(N1038,List!CK:CL,2,0),VLOOKUP(AA1038,List!CK:CL,2,0),$AB$2))</f>
        <v/>
      </c>
      <c r="AC1038" s="16"/>
      <c r="AD1038" s="16"/>
      <c r="AE1038" s="17"/>
      <c r="AF1038" s="9" t="str">
        <f t="shared" si="213"/>
        <v/>
      </c>
      <c r="AG1038" s="16"/>
      <c r="AH1038" s="9" t="str">
        <f t="shared" si="214"/>
        <v/>
      </c>
      <c r="AI1038" s="9" t="str">
        <f t="shared" si="215"/>
        <v/>
      </c>
      <c r="AJ1038" s="7" t="str">
        <f>IF(E1038="","",VLOOKUP(E1038,Cover!AF:AG,2,0))</f>
        <v/>
      </c>
      <c r="AK1038" s="32" t="str">
        <f t="shared" si="223"/>
        <v/>
      </c>
      <c r="AL1038" s="178" t="str">
        <f t="shared" si="224"/>
        <v/>
      </c>
      <c r="AM1038" s="178" t="str">
        <f t="shared" si="217"/>
        <v/>
      </c>
      <c r="AN1038" s="178" t="str">
        <f t="shared" si="218"/>
        <v/>
      </c>
    </row>
    <row r="1039" spans="1:40">
      <c r="A1039" s="1" t="str">
        <f t="shared" si="216"/>
        <v/>
      </c>
      <c r="B1039" s="63" t="str">
        <f>IF(E1039="","",IF(E1039=Trend!$D$5,COUNT($B$3:B1038)+1))</f>
        <v/>
      </c>
      <c r="C1039" s="63" t="str">
        <f>IF(E1039="","",IF(AN1039=Deviation!$E$2,COUNT($C$3:C1038)+1))</f>
        <v/>
      </c>
      <c r="D1039" s="7" t="str">
        <f>IF(E1039&lt;&gt;"",SUBTOTAL(3,$E$4:E1039),"")</f>
        <v/>
      </c>
      <c r="E1039" s="16"/>
      <c r="F1039" s="16"/>
      <c r="G1039" s="16"/>
      <c r="H1039" s="16"/>
      <c r="I1039" s="16"/>
      <c r="J1039" s="17"/>
      <c r="K1039" s="20"/>
      <c r="L1039" s="17"/>
      <c r="M1039" s="16"/>
      <c r="N1039" s="16"/>
      <c r="O1039" s="7" t="str">
        <f t="shared" si="225"/>
        <v/>
      </c>
      <c r="P1039" s="17"/>
      <c r="Q1039" s="17"/>
      <c r="R1039" s="8" t="str">
        <f t="shared" si="219"/>
        <v/>
      </c>
      <c r="S1039" s="18">
        <v>0.1</v>
      </c>
      <c r="T1039" s="8" t="str">
        <f t="shared" si="220"/>
        <v/>
      </c>
      <c r="U1039" s="7" t="str">
        <f t="shared" si="221"/>
        <v/>
      </c>
      <c r="V1039" s="19"/>
      <c r="W1039" s="16"/>
      <c r="X1039" s="16"/>
      <c r="Y1039" s="16"/>
      <c r="Z1039" s="7" t="str">
        <f t="shared" si="222"/>
        <v/>
      </c>
      <c r="AA1039" s="20"/>
      <c r="AB1039" s="7" t="str">
        <f>IF(AA1039="","",DATEDIF(VLOOKUP(N1039,List!CK:CL,2,0),VLOOKUP(AA1039,List!CK:CL,2,0),$AB$2))</f>
        <v/>
      </c>
      <c r="AC1039" s="16"/>
      <c r="AD1039" s="16"/>
      <c r="AE1039" s="17"/>
      <c r="AF1039" s="9" t="str">
        <f t="shared" si="213"/>
        <v/>
      </c>
      <c r="AG1039" s="16"/>
      <c r="AH1039" s="9" t="str">
        <f t="shared" si="214"/>
        <v/>
      </c>
      <c r="AI1039" s="9" t="str">
        <f t="shared" si="215"/>
        <v/>
      </c>
      <c r="AJ1039" s="7" t="str">
        <f>IF(E1039="","",VLOOKUP(E1039,Cover!AF:AG,2,0))</f>
        <v/>
      </c>
      <c r="AK1039" s="32" t="str">
        <f t="shared" si="223"/>
        <v/>
      </c>
      <c r="AL1039" s="178" t="str">
        <f t="shared" si="224"/>
        <v/>
      </c>
      <c r="AM1039" s="178" t="str">
        <f t="shared" si="217"/>
        <v/>
      </c>
      <c r="AN1039" s="178" t="str">
        <f t="shared" si="218"/>
        <v/>
      </c>
    </row>
    <row r="1040" spans="1:40">
      <c r="A1040" s="1" t="str">
        <f t="shared" si="216"/>
        <v/>
      </c>
      <c r="B1040" s="63" t="str">
        <f>IF(E1040="","",IF(E1040=Trend!$D$5,COUNT($B$3:B1039)+1))</f>
        <v/>
      </c>
      <c r="C1040" s="63" t="str">
        <f>IF(E1040="","",IF(AN1040=Deviation!$E$2,COUNT($C$3:C1039)+1))</f>
        <v/>
      </c>
      <c r="D1040" s="7" t="str">
        <f>IF(E1040&lt;&gt;"",SUBTOTAL(3,$E$4:E1040),"")</f>
        <v/>
      </c>
      <c r="E1040" s="16"/>
      <c r="F1040" s="16"/>
      <c r="G1040" s="16"/>
      <c r="H1040" s="16"/>
      <c r="I1040" s="16"/>
      <c r="J1040" s="17"/>
      <c r="K1040" s="20"/>
      <c r="L1040" s="17"/>
      <c r="M1040" s="16"/>
      <c r="N1040" s="16"/>
      <c r="O1040" s="7" t="str">
        <f t="shared" si="225"/>
        <v/>
      </c>
      <c r="P1040" s="17"/>
      <c r="Q1040" s="17"/>
      <c r="R1040" s="8" t="str">
        <f t="shared" si="219"/>
        <v/>
      </c>
      <c r="S1040" s="18">
        <v>0.1</v>
      </c>
      <c r="T1040" s="8" t="str">
        <f t="shared" si="220"/>
        <v/>
      </c>
      <c r="U1040" s="7" t="str">
        <f t="shared" si="221"/>
        <v/>
      </c>
      <c r="V1040" s="19"/>
      <c r="W1040" s="16"/>
      <c r="X1040" s="16"/>
      <c r="Y1040" s="16"/>
      <c r="Z1040" s="7" t="str">
        <f t="shared" si="222"/>
        <v/>
      </c>
      <c r="AA1040" s="20"/>
      <c r="AB1040" s="7" t="str">
        <f>IF(AA1040="","",DATEDIF(VLOOKUP(N1040,List!CK:CL,2,0),VLOOKUP(AA1040,List!CK:CL,2,0),$AB$2))</f>
        <v/>
      </c>
      <c r="AC1040" s="16"/>
      <c r="AD1040" s="16"/>
      <c r="AE1040" s="17"/>
      <c r="AF1040" s="9" t="str">
        <f t="shared" si="213"/>
        <v/>
      </c>
      <c r="AG1040" s="16"/>
      <c r="AH1040" s="9" t="str">
        <f t="shared" si="214"/>
        <v/>
      </c>
      <c r="AI1040" s="9" t="str">
        <f t="shared" si="215"/>
        <v/>
      </c>
      <c r="AJ1040" s="7" t="str">
        <f>IF(E1040="","",VLOOKUP(E1040,Cover!AF:AG,2,0))</f>
        <v/>
      </c>
      <c r="AK1040" s="32" t="str">
        <f t="shared" si="223"/>
        <v/>
      </c>
      <c r="AL1040" s="178" t="str">
        <f t="shared" si="224"/>
        <v/>
      </c>
      <c r="AM1040" s="178" t="str">
        <f t="shared" si="217"/>
        <v/>
      </c>
      <c r="AN1040" s="178" t="str">
        <f t="shared" si="218"/>
        <v/>
      </c>
    </row>
    <row r="1041" spans="1:40">
      <c r="A1041" s="1" t="str">
        <f t="shared" si="216"/>
        <v/>
      </c>
      <c r="B1041" s="63" t="str">
        <f>IF(E1041="","",IF(E1041=Trend!$D$5,COUNT($B$3:B1040)+1))</f>
        <v/>
      </c>
      <c r="C1041" s="63" t="str">
        <f>IF(E1041="","",IF(AN1041=Deviation!$E$2,COUNT($C$3:C1040)+1))</f>
        <v/>
      </c>
      <c r="D1041" s="7" t="str">
        <f>IF(E1041&lt;&gt;"",SUBTOTAL(3,$E$4:E1041),"")</f>
        <v/>
      </c>
      <c r="E1041" s="16"/>
      <c r="F1041" s="16"/>
      <c r="G1041" s="16"/>
      <c r="H1041" s="16"/>
      <c r="I1041" s="16"/>
      <c r="J1041" s="17"/>
      <c r="K1041" s="20"/>
      <c r="L1041" s="17"/>
      <c r="M1041" s="16"/>
      <c r="N1041" s="16"/>
      <c r="O1041" s="7" t="str">
        <f t="shared" si="225"/>
        <v/>
      </c>
      <c r="P1041" s="17"/>
      <c r="Q1041" s="17"/>
      <c r="R1041" s="8" t="str">
        <f t="shared" si="219"/>
        <v/>
      </c>
      <c r="S1041" s="18">
        <v>0.1</v>
      </c>
      <c r="T1041" s="8" t="str">
        <f t="shared" si="220"/>
        <v/>
      </c>
      <c r="U1041" s="7" t="str">
        <f t="shared" si="221"/>
        <v/>
      </c>
      <c r="V1041" s="19"/>
      <c r="W1041" s="16"/>
      <c r="X1041" s="16"/>
      <c r="Y1041" s="16"/>
      <c r="Z1041" s="7" t="str">
        <f t="shared" si="222"/>
        <v/>
      </c>
      <c r="AA1041" s="20"/>
      <c r="AB1041" s="7" t="str">
        <f>IF(AA1041="","",DATEDIF(VLOOKUP(N1041,List!CK:CL,2,0),VLOOKUP(AA1041,List!CK:CL,2,0),$AB$2))</f>
        <v/>
      </c>
      <c r="AC1041" s="16"/>
      <c r="AD1041" s="16"/>
      <c r="AE1041" s="17"/>
      <c r="AF1041" s="9" t="str">
        <f t="shared" si="213"/>
        <v/>
      </c>
      <c r="AG1041" s="16"/>
      <c r="AH1041" s="9" t="str">
        <f t="shared" si="214"/>
        <v/>
      </c>
      <c r="AI1041" s="9" t="str">
        <f t="shared" si="215"/>
        <v/>
      </c>
      <c r="AJ1041" s="7" t="str">
        <f>IF(E1041="","",VLOOKUP(E1041,Cover!AF:AG,2,0))</f>
        <v/>
      </c>
      <c r="AK1041" s="32" t="str">
        <f t="shared" si="223"/>
        <v/>
      </c>
      <c r="AL1041" s="178" t="str">
        <f t="shared" si="224"/>
        <v/>
      </c>
      <c r="AM1041" s="178" t="str">
        <f t="shared" si="217"/>
        <v/>
      </c>
      <c r="AN1041" s="178" t="str">
        <f t="shared" si="218"/>
        <v/>
      </c>
    </row>
    <row r="1042" spans="1:40">
      <c r="A1042" s="1" t="str">
        <f t="shared" si="216"/>
        <v/>
      </c>
      <c r="B1042" s="63" t="str">
        <f>IF(E1042="","",IF(E1042=Trend!$D$5,COUNT($B$3:B1041)+1))</f>
        <v/>
      </c>
      <c r="C1042" s="63" t="str">
        <f>IF(E1042="","",IF(AN1042=Deviation!$E$2,COUNT($C$3:C1041)+1))</f>
        <v/>
      </c>
      <c r="D1042" s="7" t="str">
        <f>IF(E1042&lt;&gt;"",SUBTOTAL(3,$E$4:E1042),"")</f>
        <v/>
      </c>
      <c r="E1042" s="16"/>
      <c r="F1042" s="16"/>
      <c r="G1042" s="16"/>
      <c r="H1042" s="16"/>
      <c r="I1042" s="16"/>
      <c r="J1042" s="17"/>
      <c r="K1042" s="20"/>
      <c r="L1042" s="17"/>
      <c r="M1042" s="16"/>
      <c r="N1042" s="16"/>
      <c r="O1042" s="7" t="str">
        <f t="shared" si="225"/>
        <v/>
      </c>
      <c r="P1042" s="17"/>
      <c r="Q1042" s="17"/>
      <c r="R1042" s="8" t="str">
        <f t="shared" si="219"/>
        <v/>
      </c>
      <c r="S1042" s="18">
        <v>0.1</v>
      </c>
      <c r="T1042" s="8" t="str">
        <f t="shared" si="220"/>
        <v/>
      </c>
      <c r="U1042" s="7" t="str">
        <f t="shared" si="221"/>
        <v/>
      </c>
      <c r="V1042" s="19"/>
      <c r="W1042" s="16"/>
      <c r="X1042" s="16"/>
      <c r="Y1042" s="16"/>
      <c r="Z1042" s="7" t="str">
        <f t="shared" si="222"/>
        <v/>
      </c>
      <c r="AA1042" s="20"/>
      <c r="AB1042" s="7" t="str">
        <f>IF(AA1042="","",DATEDIF(VLOOKUP(N1042,List!CK:CL,2,0),VLOOKUP(AA1042,List!CK:CL,2,0),$AB$2))</f>
        <v/>
      </c>
      <c r="AC1042" s="16"/>
      <c r="AD1042" s="16"/>
      <c r="AE1042" s="17"/>
      <c r="AF1042" s="9" t="str">
        <f t="shared" si="213"/>
        <v/>
      </c>
      <c r="AG1042" s="16"/>
      <c r="AH1042" s="9" t="str">
        <f t="shared" si="214"/>
        <v/>
      </c>
      <c r="AI1042" s="9" t="str">
        <f t="shared" si="215"/>
        <v/>
      </c>
      <c r="AJ1042" s="7" t="str">
        <f>IF(E1042="","",VLOOKUP(E1042,Cover!AF:AG,2,0))</f>
        <v/>
      </c>
      <c r="AK1042" s="32" t="str">
        <f t="shared" si="223"/>
        <v/>
      </c>
      <c r="AL1042" s="178" t="str">
        <f t="shared" si="224"/>
        <v/>
      </c>
      <c r="AM1042" s="178" t="str">
        <f t="shared" si="217"/>
        <v/>
      </c>
      <c r="AN1042" s="178" t="str">
        <f t="shared" si="218"/>
        <v/>
      </c>
    </row>
    <row r="1043" spans="1:40">
      <c r="A1043" s="1" t="str">
        <f t="shared" si="216"/>
        <v/>
      </c>
      <c r="B1043" s="63" t="str">
        <f>IF(E1043="","",IF(E1043=Trend!$D$5,COUNT($B$3:B1042)+1))</f>
        <v/>
      </c>
      <c r="C1043" s="63" t="str">
        <f>IF(E1043="","",IF(AN1043=Deviation!$E$2,COUNT($C$3:C1042)+1))</f>
        <v/>
      </c>
      <c r="D1043" s="7" t="str">
        <f>IF(E1043&lt;&gt;"",SUBTOTAL(3,$E$4:E1043),"")</f>
        <v/>
      </c>
      <c r="E1043" s="16"/>
      <c r="F1043" s="16"/>
      <c r="G1043" s="16"/>
      <c r="H1043" s="16"/>
      <c r="I1043" s="16"/>
      <c r="J1043" s="17"/>
      <c r="K1043" s="20"/>
      <c r="L1043" s="17"/>
      <c r="M1043" s="16"/>
      <c r="N1043" s="16"/>
      <c r="O1043" s="7" t="str">
        <f t="shared" si="225"/>
        <v/>
      </c>
      <c r="P1043" s="17"/>
      <c r="Q1043" s="17"/>
      <c r="R1043" s="8" t="str">
        <f t="shared" si="219"/>
        <v/>
      </c>
      <c r="S1043" s="18">
        <v>0.1</v>
      </c>
      <c r="T1043" s="8" t="str">
        <f t="shared" si="220"/>
        <v/>
      </c>
      <c r="U1043" s="7" t="str">
        <f t="shared" si="221"/>
        <v/>
      </c>
      <c r="V1043" s="19"/>
      <c r="W1043" s="16"/>
      <c r="X1043" s="16"/>
      <c r="Y1043" s="16"/>
      <c r="Z1043" s="7" t="str">
        <f t="shared" si="222"/>
        <v/>
      </c>
      <c r="AA1043" s="20"/>
      <c r="AB1043" s="7" t="str">
        <f>IF(AA1043="","",DATEDIF(VLOOKUP(N1043,List!CK:CL,2,0),VLOOKUP(AA1043,List!CK:CL,2,0),$AB$2))</f>
        <v/>
      </c>
      <c r="AC1043" s="16"/>
      <c r="AD1043" s="16"/>
      <c r="AE1043" s="17"/>
      <c r="AF1043" s="9" t="str">
        <f t="shared" si="213"/>
        <v/>
      </c>
      <c r="AG1043" s="16"/>
      <c r="AH1043" s="9" t="str">
        <f t="shared" si="214"/>
        <v/>
      </c>
      <c r="AI1043" s="9" t="str">
        <f t="shared" si="215"/>
        <v/>
      </c>
      <c r="AJ1043" s="7" t="str">
        <f>IF(E1043="","",VLOOKUP(E1043,Cover!AF:AG,2,0))</f>
        <v/>
      </c>
      <c r="AK1043" s="32" t="str">
        <f t="shared" si="223"/>
        <v/>
      </c>
      <c r="AL1043" s="178" t="str">
        <f t="shared" si="224"/>
        <v/>
      </c>
      <c r="AM1043" s="178" t="str">
        <f t="shared" si="217"/>
        <v/>
      </c>
      <c r="AN1043" s="178" t="str">
        <f t="shared" si="218"/>
        <v/>
      </c>
    </row>
    <row r="1044" spans="1:40">
      <c r="A1044" s="1" t="str">
        <f t="shared" si="216"/>
        <v/>
      </c>
      <c r="B1044" s="63" t="str">
        <f>IF(E1044="","",IF(E1044=Trend!$D$5,COUNT($B$3:B1043)+1))</f>
        <v/>
      </c>
      <c r="C1044" s="63" t="str">
        <f>IF(E1044="","",IF(AN1044=Deviation!$E$2,COUNT($C$3:C1043)+1))</f>
        <v/>
      </c>
      <c r="D1044" s="7" t="str">
        <f>IF(E1044&lt;&gt;"",SUBTOTAL(3,$E$4:E1044),"")</f>
        <v/>
      </c>
      <c r="E1044" s="16"/>
      <c r="F1044" s="16"/>
      <c r="G1044" s="16"/>
      <c r="H1044" s="16"/>
      <c r="I1044" s="16"/>
      <c r="J1044" s="17"/>
      <c r="K1044" s="20"/>
      <c r="L1044" s="17"/>
      <c r="M1044" s="16"/>
      <c r="N1044" s="16"/>
      <c r="O1044" s="7" t="str">
        <f t="shared" si="225"/>
        <v/>
      </c>
      <c r="P1044" s="17"/>
      <c r="Q1044" s="17"/>
      <c r="R1044" s="8" t="str">
        <f t="shared" si="219"/>
        <v/>
      </c>
      <c r="S1044" s="18">
        <v>0.1</v>
      </c>
      <c r="T1044" s="8" t="str">
        <f t="shared" si="220"/>
        <v/>
      </c>
      <c r="U1044" s="7" t="str">
        <f t="shared" si="221"/>
        <v/>
      </c>
      <c r="V1044" s="19"/>
      <c r="W1044" s="16"/>
      <c r="X1044" s="16"/>
      <c r="Y1044" s="16"/>
      <c r="Z1044" s="7" t="str">
        <f t="shared" si="222"/>
        <v/>
      </c>
      <c r="AA1044" s="20"/>
      <c r="AB1044" s="7" t="str">
        <f>IF(AA1044="","",DATEDIF(VLOOKUP(N1044,List!CK:CL,2,0),VLOOKUP(AA1044,List!CK:CL,2,0),$AB$2))</f>
        <v/>
      </c>
      <c r="AC1044" s="16"/>
      <c r="AD1044" s="16"/>
      <c r="AE1044" s="17"/>
      <c r="AF1044" s="9" t="str">
        <f t="shared" si="213"/>
        <v/>
      </c>
      <c r="AG1044" s="16"/>
      <c r="AH1044" s="9" t="str">
        <f t="shared" si="214"/>
        <v/>
      </c>
      <c r="AI1044" s="9" t="str">
        <f t="shared" si="215"/>
        <v/>
      </c>
      <c r="AJ1044" s="7" t="str">
        <f>IF(E1044="","",VLOOKUP(E1044,Cover!AF:AG,2,0))</f>
        <v/>
      </c>
      <c r="AK1044" s="32" t="str">
        <f t="shared" si="223"/>
        <v/>
      </c>
      <c r="AL1044" s="178" t="str">
        <f t="shared" si="224"/>
        <v/>
      </c>
      <c r="AM1044" s="178" t="str">
        <f t="shared" si="217"/>
        <v/>
      </c>
      <c r="AN1044" s="178" t="str">
        <f t="shared" si="218"/>
        <v/>
      </c>
    </row>
    <row r="1045" spans="1:40">
      <c r="A1045" s="1" t="str">
        <f t="shared" si="216"/>
        <v/>
      </c>
      <c r="B1045" s="63" t="str">
        <f>IF(E1045="","",IF(E1045=Trend!$D$5,COUNT($B$3:B1044)+1))</f>
        <v/>
      </c>
      <c r="C1045" s="63" t="str">
        <f>IF(E1045="","",IF(AN1045=Deviation!$E$2,COUNT($C$3:C1044)+1))</f>
        <v/>
      </c>
      <c r="D1045" s="7" t="str">
        <f>IF(E1045&lt;&gt;"",SUBTOTAL(3,$E$4:E1045),"")</f>
        <v/>
      </c>
      <c r="E1045" s="16"/>
      <c r="F1045" s="16"/>
      <c r="G1045" s="16"/>
      <c r="H1045" s="16"/>
      <c r="I1045" s="16"/>
      <c r="J1045" s="17"/>
      <c r="K1045" s="20"/>
      <c r="L1045" s="17"/>
      <c r="M1045" s="16"/>
      <c r="N1045" s="16"/>
      <c r="O1045" s="7" t="str">
        <f t="shared" si="225"/>
        <v/>
      </c>
      <c r="P1045" s="17"/>
      <c r="Q1045" s="17"/>
      <c r="R1045" s="8" t="str">
        <f t="shared" si="219"/>
        <v/>
      </c>
      <c r="S1045" s="18">
        <v>0.1</v>
      </c>
      <c r="T1045" s="8" t="str">
        <f t="shared" si="220"/>
        <v/>
      </c>
      <c r="U1045" s="7" t="str">
        <f t="shared" si="221"/>
        <v/>
      </c>
      <c r="V1045" s="19"/>
      <c r="W1045" s="16"/>
      <c r="X1045" s="16"/>
      <c r="Y1045" s="16"/>
      <c r="Z1045" s="7" t="str">
        <f t="shared" si="222"/>
        <v/>
      </c>
      <c r="AA1045" s="20"/>
      <c r="AB1045" s="7" t="str">
        <f>IF(AA1045="","",DATEDIF(VLOOKUP(N1045,List!CK:CL,2,0),VLOOKUP(AA1045,List!CK:CL,2,0),$AB$2))</f>
        <v/>
      </c>
      <c r="AC1045" s="16"/>
      <c r="AD1045" s="16"/>
      <c r="AE1045" s="17"/>
      <c r="AF1045" s="9" t="str">
        <f t="shared" si="213"/>
        <v/>
      </c>
      <c r="AG1045" s="16"/>
      <c r="AH1045" s="9" t="str">
        <f t="shared" si="214"/>
        <v/>
      </c>
      <c r="AI1045" s="9" t="str">
        <f t="shared" si="215"/>
        <v/>
      </c>
      <c r="AJ1045" s="7" t="str">
        <f>IF(E1045="","",VLOOKUP(E1045,Cover!AF:AG,2,0))</f>
        <v/>
      </c>
      <c r="AK1045" s="32" t="str">
        <f t="shared" si="223"/>
        <v/>
      </c>
      <c r="AL1045" s="178" t="str">
        <f t="shared" si="224"/>
        <v/>
      </c>
      <c r="AM1045" s="178" t="str">
        <f t="shared" si="217"/>
        <v/>
      </c>
      <c r="AN1045" s="178" t="str">
        <f t="shared" si="218"/>
        <v/>
      </c>
    </row>
    <row r="1046" spans="1:40">
      <c r="A1046" s="1" t="str">
        <f t="shared" si="216"/>
        <v/>
      </c>
      <c r="B1046" s="63" t="str">
        <f>IF(E1046="","",IF(E1046=Trend!$D$5,COUNT($B$3:B1045)+1))</f>
        <v/>
      </c>
      <c r="C1046" s="63" t="str">
        <f>IF(E1046="","",IF(AN1046=Deviation!$E$2,COUNT($C$3:C1045)+1))</f>
        <v/>
      </c>
      <c r="D1046" s="7" t="str">
        <f>IF(E1046&lt;&gt;"",SUBTOTAL(3,$E$4:E1046),"")</f>
        <v/>
      </c>
      <c r="E1046" s="16"/>
      <c r="F1046" s="16"/>
      <c r="G1046" s="16"/>
      <c r="H1046" s="16"/>
      <c r="I1046" s="16"/>
      <c r="J1046" s="17"/>
      <c r="K1046" s="20"/>
      <c r="L1046" s="17"/>
      <c r="M1046" s="16"/>
      <c r="N1046" s="16"/>
      <c r="O1046" s="7" t="str">
        <f t="shared" si="225"/>
        <v/>
      </c>
      <c r="P1046" s="17"/>
      <c r="Q1046" s="17"/>
      <c r="R1046" s="8" t="str">
        <f t="shared" si="219"/>
        <v/>
      </c>
      <c r="S1046" s="18">
        <v>0.1</v>
      </c>
      <c r="T1046" s="8" t="str">
        <f t="shared" si="220"/>
        <v/>
      </c>
      <c r="U1046" s="7" t="str">
        <f t="shared" si="221"/>
        <v/>
      </c>
      <c r="V1046" s="19"/>
      <c r="W1046" s="16"/>
      <c r="X1046" s="16"/>
      <c r="Y1046" s="16"/>
      <c r="Z1046" s="7" t="str">
        <f t="shared" si="222"/>
        <v/>
      </c>
      <c r="AA1046" s="20"/>
      <c r="AB1046" s="7" t="str">
        <f>IF(AA1046="","",DATEDIF(VLOOKUP(N1046,List!CK:CL,2,0),VLOOKUP(AA1046,List!CK:CL,2,0),$AB$2))</f>
        <v/>
      </c>
      <c r="AC1046" s="16"/>
      <c r="AD1046" s="16"/>
      <c r="AE1046" s="17"/>
      <c r="AF1046" s="9" t="str">
        <f t="shared" si="213"/>
        <v/>
      </c>
      <c r="AG1046" s="16"/>
      <c r="AH1046" s="9" t="str">
        <f t="shared" si="214"/>
        <v/>
      </c>
      <c r="AI1046" s="9" t="str">
        <f t="shared" si="215"/>
        <v/>
      </c>
      <c r="AJ1046" s="7" t="str">
        <f>IF(E1046="","",VLOOKUP(E1046,Cover!AF:AG,2,0))</f>
        <v/>
      </c>
      <c r="AK1046" s="32" t="str">
        <f t="shared" si="223"/>
        <v/>
      </c>
      <c r="AL1046" s="178" t="str">
        <f t="shared" si="224"/>
        <v/>
      </c>
      <c r="AM1046" s="178" t="str">
        <f t="shared" si="217"/>
        <v/>
      </c>
      <c r="AN1046" s="178" t="str">
        <f t="shared" si="218"/>
        <v/>
      </c>
    </row>
    <row r="1047" spans="1:40">
      <c r="A1047" s="1" t="str">
        <f t="shared" si="216"/>
        <v/>
      </c>
      <c r="B1047" s="63" t="str">
        <f>IF(E1047="","",IF(E1047=Trend!$D$5,COUNT($B$3:B1046)+1))</f>
        <v/>
      </c>
      <c r="C1047" s="63" t="str">
        <f>IF(E1047="","",IF(AN1047=Deviation!$E$2,COUNT($C$3:C1046)+1))</f>
        <v/>
      </c>
      <c r="D1047" s="7" t="str">
        <f>IF(E1047&lt;&gt;"",SUBTOTAL(3,$E$4:E1047),"")</f>
        <v/>
      </c>
      <c r="E1047" s="16"/>
      <c r="F1047" s="16"/>
      <c r="G1047" s="16"/>
      <c r="H1047" s="16"/>
      <c r="I1047" s="16"/>
      <c r="J1047" s="17"/>
      <c r="K1047" s="20"/>
      <c r="L1047" s="17"/>
      <c r="M1047" s="16"/>
      <c r="N1047" s="16"/>
      <c r="O1047" s="7" t="str">
        <f t="shared" si="225"/>
        <v/>
      </c>
      <c r="P1047" s="17"/>
      <c r="Q1047" s="17"/>
      <c r="R1047" s="8" t="str">
        <f t="shared" si="219"/>
        <v/>
      </c>
      <c r="S1047" s="18">
        <v>0.1</v>
      </c>
      <c r="T1047" s="8" t="str">
        <f t="shared" si="220"/>
        <v/>
      </c>
      <c r="U1047" s="7" t="str">
        <f t="shared" si="221"/>
        <v/>
      </c>
      <c r="V1047" s="19"/>
      <c r="W1047" s="16"/>
      <c r="X1047" s="16"/>
      <c r="Y1047" s="16"/>
      <c r="Z1047" s="7" t="str">
        <f t="shared" si="222"/>
        <v/>
      </c>
      <c r="AA1047" s="20"/>
      <c r="AB1047" s="7" t="str">
        <f>IF(AA1047="","",DATEDIF(VLOOKUP(N1047,List!CK:CL,2,0),VLOOKUP(AA1047,List!CK:CL,2,0),$AB$2))</f>
        <v/>
      </c>
      <c r="AC1047" s="16"/>
      <c r="AD1047" s="16"/>
      <c r="AE1047" s="17"/>
      <c r="AF1047" s="9" t="str">
        <f t="shared" si="213"/>
        <v/>
      </c>
      <c r="AG1047" s="16"/>
      <c r="AH1047" s="9" t="str">
        <f t="shared" si="214"/>
        <v/>
      </c>
      <c r="AI1047" s="9" t="str">
        <f t="shared" si="215"/>
        <v/>
      </c>
      <c r="AJ1047" s="7" t="str">
        <f>IF(E1047="","",VLOOKUP(E1047,Cover!AF:AG,2,0))</f>
        <v/>
      </c>
      <c r="AK1047" s="32" t="str">
        <f t="shared" si="223"/>
        <v/>
      </c>
      <c r="AL1047" s="178" t="str">
        <f t="shared" si="224"/>
        <v/>
      </c>
      <c r="AM1047" s="178" t="str">
        <f t="shared" si="217"/>
        <v/>
      </c>
      <c r="AN1047" s="178" t="str">
        <f t="shared" si="218"/>
        <v/>
      </c>
    </row>
    <row r="1048" spans="1:40">
      <c r="A1048" s="1" t="str">
        <f t="shared" si="216"/>
        <v/>
      </c>
      <c r="B1048" s="63" t="str">
        <f>IF(E1048="","",IF(E1048=Trend!$D$5,COUNT($B$3:B1047)+1))</f>
        <v/>
      </c>
      <c r="C1048" s="63" t="str">
        <f>IF(E1048="","",IF(AN1048=Deviation!$E$2,COUNT($C$3:C1047)+1))</f>
        <v/>
      </c>
      <c r="D1048" s="7" t="str">
        <f>IF(E1048&lt;&gt;"",SUBTOTAL(3,$E$4:E1048),"")</f>
        <v/>
      </c>
      <c r="E1048" s="16"/>
      <c r="F1048" s="16"/>
      <c r="G1048" s="16"/>
      <c r="H1048" s="16"/>
      <c r="I1048" s="16"/>
      <c r="J1048" s="17"/>
      <c r="K1048" s="20"/>
      <c r="L1048" s="17"/>
      <c r="M1048" s="16"/>
      <c r="N1048" s="16"/>
      <c r="O1048" s="7" t="str">
        <f t="shared" si="225"/>
        <v/>
      </c>
      <c r="P1048" s="17"/>
      <c r="Q1048" s="17"/>
      <c r="R1048" s="8" t="str">
        <f t="shared" si="219"/>
        <v/>
      </c>
      <c r="S1048" s="18">
        <v>0.1</v>
      </c>
      <c r="T1048" s="8" t="str">
        <f t="shared" si="220"/>
        <v/>
      </c>
      <c r="U1048" s="7" t="str">
        <f t="shared" si="221"/>
        <v/>
      </c>
      <c r="V1048" s="19"/>
      <c r="W1048" s="16"/>
      <c r="X1048" s="16"/>
      <c r="Y1048" s="16"/>
      <c r="Z1048" s="7" t="str">
        <f t="shared" si="222"/>
        <v/>
      </c>
      <c r="AA1048" s="20"/>
      <c r="AB1048" s="7" t="str">
        <f>IF(AA1048="","",DATEDIF(VLOOKUP(N1048,List!CK:CL,2,0),VLOOKUP(AA1048,List!CK:CL,2,0),$AB$2))</f>
        <v/>
      </c>
      <c r="AC1048" s="16"/>
      <c r="AD1048" s="16"/>
      <c r="AE1048" s="17"/>
      <c r="AF1048" s="9" t="str">
        <f t="shared" si="213"/>
        <v/>
      </c>
      <c r="AG1048" s="16"/>
      <c r="AH1048" s="9" t="str">
        <f t="shared" si="214"/>
        <v/>
      </c>
      <c r="AI1048" s="9" t="str">
        <f t="shared" si="215"/>
        <v/>
      </c>
      <c r="AJ1048" s="7" t="str">
        <f>IF(E1048="","",VLOOKUP(E1048,Cover!AF:AG,2,0))</f>
        <v/>
      </c>
      <c r="AK1048" s="32" t="str">
        <f t="shared" si="223"/>
        <v/>
      </c>
      <c r="AL1048" s="178" t="str">
        <f t="shared" si="224"/>
        <v/>
      </c>
      <c r="AM1048" s="178" t="str">
        <f t="shared" si="217"/>
        <v/>
      </c>
      <c r="AN1048" s="178" t="str">
        <f t="shared" si="218"/>
        <v/>
      </c>
    </row>
    <row r="1049" spans="1:40">
      <c r="A1049" s="1" t="str">
        <f t="shared" si="216"/>
        <v/>
      </c>
      <c r="B1049" s="63" t="str">
        <f>IF(E1049="","",IF(E1049=Trend!$D$5,COUNT($B$3:B1048)+1))</f>
        <v/>
      </c>
      <c r="C1049" s="63" t="str">
        <f>IF(E1049="","",IF(AN1049=Deviation!$E$2,COUNT($C$3:C1048)+1))</f>
        <v/>
      </c>
      <c r="D1049" s="7" t="str">
        <f>IF(E1049&lt;&gt;"",SUBTOTAL(3,$E$4:E1049),"")</f>
        <v/>
      </c>
      <c r="E1049" s="16"/>
      <c r="F1049" s="16"/>
      <c r="G1049" s="16"/>
      <c r="H1049" s="16"/>
      <c r="I1049" s="16"/>
      <c r="J1049" s="17"/>
      <c r="K1049" s="20"/>
      <c r="L1049" s="17"/>
      <c r="M1049" s="16"/>
      <c r="N1049" s="16"/>
      <c r="O1049" s="7" t="str">
        <f t="shared" si="225"/>
        <v/>
      </c>
      <c r="P1049" s="17"/>
      <c r="Q1049" s="17"/>
      <c r="R1049" s="8" t="str">
        <f t="shared" si="219"/>
        <v/>
      </c>
      <c r="S1049" s="18">
        <v>0.1</v>
      </c>
      <c r="T1049" s="8" t="str">
        <f t="shared" si="220"/>
        <v/>
      </c>
      <c r="U1049" s="7" t="str">
        <f t="shared" si="221"/>
        <v/>
      </c>
      <c r="V1049" s="19"/>
      <c r="W1049" s="16"/>
      <c r="X1049" s="16"/>
      <c r="Y1049" s="16"/>
      <c r="Z1049" s="7" t="str">
        <f t="shared" si="222"/>
        <v/>
      </c>
      <c r="AA1049" s="20"/>
      <c r="AB1049" s="7" t="str">
        <f>IF(AA1049="","",DATEDIF(VLOOKUP(N1049,List!CK:CL,2,0),VLOOKUP(AA1049,List!CK:CL,2,0),$AB$2))</f>
        <v/>
      </c>
      <c r="AC1049" s="16"/>
      <c r="AD1049" s="16"/>
      <c r="AE1049" s="17"/>
      <c r="AF1049" s="9" t="str">
        <f t="shared" si="213"/>
        <v/>
      </c>
      <c r="AG1049" s="16"/>
      <c r="AH1049" s="9" t="str">
        <f t="shared" si="214"/>
        <v/>
      </c>
      <c r="AI1049" s="9" t="str">
        <f t="shared" si="215"/>
        <v/>
      </c>
      <c r="AJ1049" s="7" t="str">
        <f>IF(E1049="","",VLOOKUP(E1049,Cover!AF:AG,2,0))</f>
        <v/>
      </c>
      <c r="AK1049" s="32" t="str">
        <f t="shared" si="223"/>
        <v/>
      </c>
      <c r="AL1049" s="178" t="str">
        <f t="shared" si="224"/>
        <v/>
      </c>
      <c r="AM1049" s="178" t="str">
        <f t="shared" si="217"/>
        <v/>
      </c>
      <c r="AN1049" s="178" t="str">
        <f t="shared" si="218"/>
        <v/>
      </c>
    </row>
    <row r="1050" spans="1:40">
      <c r="A1050" s="1" t="str">
        <f t="shared" si="216"/>
        <v/>
      </c>
      <c r="B1050" s="63" t="str">
        <f>IF(E1050="","",IF(E1050=Trend!$D$5,COUNT($B$3:B1049)+1))</f>
        <v/>
      </c>
      <c r="C1050" s="63" t="str">
        <f>IF(E1050="","",IF(AN1050=Deviation!$E$2,COUNT($C$3:C1049)+1))</f>
        <v/>
      </c>
      <c r="D1050" s="7" t="str">
        <f>IF(E1050&lt;&gt;"",SUBTOTAL(3,$E$4:E1050),"")</f>
        <v/>
      </c>
      <c r="E1050" s="16"/>
      <c r="F1050" s="16"/>
      <c r="G1050" s="16"/>
      <c r="H1050" s="16"/>
      <c r="I1050" s="16"/>
      <c r="J1050" s="17"/>
      <c r="K1050" s="20"/>
      <c r="L1050" s="17"/>
      <c r="M1050" s="16"/>
      <c r="N1050" s="16"/>
      <c r="O1050" s="7" t="str">
        <f t="shared" si="225"/>
        <v/>
      </c>
      <c r="P1050" s="17"/>
      <c r="Q1050" s="17"/>
      <c r="R1050" s="8" t="str">
        <f t="shared" si="219"/>
        <v/>
      </c>
      <c r="S1050" s="18">
        <v>0.1</v>
      </c>
      <c r="T1050" s="8" t="str">
        <f t="shared" si="220"/>
        <v/>
      </c>
      <c r="U1050" s="7" t="str">
        <f t="shared" si="221"/>
        <v/>
      </c>
      <c r="V1050" s="19"/>
      <c r="W1050" s="16"/>
      <c r="X1050" s="16"/>
      <c r="Y1050" s="16"/>
      <c r="Z1050" s="7" t="str">
        <f t="shared" si="222"/>
        <v/>
      </c>
      <c r="AA1050" s="20"/>
      <c r="AB1050" s="7" t="str">
        <f>IF(AA1050="","",DATEDIF(VLOOKUP(N1050,List!CK:CL,2,0),VLOOKUP(AA1050,List!CK:CL,2,0),$AB$2))</f>
        <v/>
      </c>
      <c r="AC1050" s="16"/>
      <c r="AD1050" s="16"/>
      <c r="AE1050" s="17"/>
      <c r="AF1050" s="9" t="str">
        <f t="shared" si="213"/>
        <v/>
      </c>
      <c r="AG1050" s="16"/>
      <c r="AH1050" s="9" t="str">
        <f t="shared" si="214"/>
        <v/>
      </c>
      <c r="AI1050" s="9" t="str">
        <f t="shared" si="215"/>
        <v/>
      </c>
      <c r="AJ1050" s="7" t="str">
        <f>IF(E1050="","",VLOOKUP(E1050,Cover!AF:AG,2,0))</f>
        <v/>
      </c>
      <c r="AK1050" s="32" t="str">
        <f t="shared" si="223"/>
        <v/>
      </c>
      <c r="AL1050" s="178" t="str">
        <f t="shared" si="224"/>
        <v/>
      </c>
      <c r="AM1050" s="178" t="str">
        <f t="shared" si="217"/>
        <v/>
      </c>
      <c r="AN1050" s="178" t="str">
        <f t="shared" si="218"/>
        <v/>
      </c>
    </row>
    <row r="1051" spans="1:40">
      <c r="A1051" s="1" t="str">
        <f t="shared" si="216"/>
        <v/>
      </c>
      <c r="B1051" s="63" t="str">
        <f>IF(E1051="","",IF(E1051=Trend!$D$5,COUNT($B$3:B1050)+1))</f>
        <v/>
      </c>
      <c r="C1051" s="63" t="str">
        <f>IF(E1051="","",IF(AN1051=Deviation!$E$2,COUNT($C$3:C1050)+1))</f>
        <v/>
      </c>
      <c r="D1051" s="7" t="str">
        <f>IF(E1051&lt;&gt;"",SUBTOTAL(3,$E$4:E1051),"")</f>
        <v/>
      </c>
      <c r="E1051" s="16"/>
      <c r="F1051" s="16"/>
      <c r="G1051" s="16"/>
      <c r="H1051" s="16"/>
      <c r="I1051" s="16"/>
      <c r="J1051" s="17"/>
      <c r="K1051" s="20"/>
      <c r="L1051" s="17"/>
      <c r="M1051" s="16"/>
      <c r="N1051" s="16"/>
      <c r="O1051" s="7" t="str">
        <f t="shared" si="225"/>
        <v/>
      </c>
      <c r="P1051" s="17"/>
      <c r="Q1051" s="17"/>
      <c r="R1051" s="8" t="str">
        <f t="shared" si="219"/>
        <v/>
      </c>
      <c r="S1051" s="18">
        <v>0.1</v>
      </c>
      <c r="T1051" s="8" t="str">
        <f t="shared" si="220"/>
        <v/>
      </c>
      <c r="U1051" s="7" t="str">
        <f t="shared" si="221"/>
        <v/>
      </c>
      <c r="V1051" s="19"/>
      <c r="W1051" s="16"/>
      <c r="X1051" s="16"/>
      <c r="Y1051" s="16"/>
      <c r="Z1051" s="7" t="str">
        <f t="shared" si="222"/>
        <v/>
      </c>
      <c r="AA1051" s="20"/>
      <c r="AB1051" s="7" t="str">
        <f>IF(AA1051="","",DATEDIF(VLOOKUP(N1051,List!CK:CL,2,0),VLOOKUP(AA1051,List!CK:CL,2,0),$AB$2))</f>
        <v/>
      </c>
      <c r="AC1051" s="16"/>
      <c r="AD1051" s="16"/>
      <c r="AE1051" s="17"/>
      <c r="AF1051" s="9" t="str">
        <f t="shared" si="213"/>
        <v/>
      </c>
      <c r="AG1051" s="16"/>
      <c r="AH1051" s="9" t="str">
        <f t="shared" si="214"/>
        <v/>
      </c>
      <c r="AI1051" s="9" t="str">
        <f t="shared" si="215"/>
        <v/>
      </c>
      <c r="AJ1051" s="7" t="str">
        <f>IF(E1051="","",VLOOKUP(E1051,Cover!AF:AG,2,0))</f>
        <v/>
      </c>
      <c r="AK1051" s="32" t="str">
        <f t="shared" si="223"/>
        <v/>
      </c>
      <c r="AL1051" s="178" t="str">
        <f t="shared" si="224"/>
        <v/>
      </c>
      <c r="AM1051" s="178" t="str">
        <f t="shared" si="217"/>
        <v/>
      </c>
      <c r="AN1051" s="178" t="str">
        <f t="shared" si="218"/>
        <v/>
      </c>
    </row>
    <row r="1052" spans="1:40">
      <c r="A1052" s="1" t="str">
        <f t="shared" si="216"/>
        <v/>
      </c>
      <c r="B1052" s="63" t="str">
        <f>IF(E1052="","",IF(E1052=Trend!$D$5,COUNT($B$3:B1051)+1))</f>
        <v/>
      </c>
      <c r="C1052" s="63" t="str">
        <f>IF(E1052="","",IF(AN1052=Deviation!$E$2,COUNT($C$3:C1051)+1))</f>
        <v/>
      </c>
      <c r="D1052" s="7" t="str">
        <f>IF(E1052&lt;&gt;"",SUBTOTAL(3,$E$4:E1052),"")</f>
        <v/>
      </c>
      <c r="E1052" s="16"/>
      <c r="F1052" s="16"/>
      <c r="G1052" s="16"/>
      <c r="H1052" s="16"/>
      <c r="I1052" s="16"/>
      <c r="J1052" s="17"/>
      <c r="K1052" s="20"/>
      <c r="L1052" s="17"/>
      <c r="M1052" s="16"/>
      <c r="N1052" s="16"/>
      <c r="O1052" s="7" t="str">
        <f t="shared" si="225"/>
        <v/>
      </c>
      <c r="P1052" s="17"/>
      <c r="Q1052" s="17"/>
      <c r="R1052" s="8" t="str">
        <f t="shared" si="219"/>
        <v/>
      </c>
      <c r="S1052" s="18">
        <v>0.1</v>
      </c>
      <c r="T1052" s="8" t="str">
        <f t="shared" si="220"/>
        <v/>
      </c>
      <c r="U1052" s="7" t="str">
        <f t="shared" si="221"/>
        <v/>
      </c>
      <c r="V1052" s="19"/>
      <c r="W1052" s="16"/>
      <c r="X1052" s="16"/>
      <c r="Y1052" s="16"/>
      <c r="Z1052" s="7" t="str">
        <f t="shared" si="222"/>
        <v/>
      </c>
      <c r="AA1052" s="20"/>
      <c r="AB1052" s="7" t="str">
        <f>IF(AA1052="","",DATEDIF(VLOOKUP(N1052,List!CK:CL,2,0),VLOOKUP(AA1052,List!CK:CL,2,0),$AB$2))</f>
        <v/>
      </c>
      <c r="AC1052" s="16"/>
      <c r="AD1052" s="16"/>
      <c r="AE1052" s="17"/>
      <c r="AF1052" s="9" t="str">
        <f t="shared" si="213"/>
        <v/>
      </c>
      <c r="AG1052" s="16"/>
      <c r="AH1052" s="9" t="str">
        <f t="shared" si="214"/>
        <v/>
      </c>
      <c r="AI1052" s="9" t="str">
        <f t="shared" si="215"/>
        <v/>
      </c>
      <c r="AJ1052" s="7" t="str">
        <f>IF(E1052="","",VLOOKUP(E1052,Cover!AF:AG,2,0))</f>
        <v/>
      </c>
      <c r="AK1052" s="32" t="str">
        <f t="shared" si="223"/>
        <v/>
      </c>
      <c r="AL1052" s="178" t="str">
        <f t="shared" si="224"/>
        <v/>
      </c>
      <c r="AM1052" s="178" t="str">
        <f t="shared" si="217"/>
        <v/>
      </c>
      <c r="AN1052" s="178" t="str">
        <f t="shared" si="218"/>
        <v/>
      </c>
    </row>
    <row r="1053" spans="1:40">
      <c r="A1053" s="1" t="str">
        <f t="shared" si="216"/>
        <v/>
      </c>
      <c r="B1053" s="63" t="str">
        <f>IF(E1053="","",IF(E1053=Trend!$D$5,COUNT($B$3:B1052)+1))</f>
        <v/>
      </c>
      <c r="C1053" s="63" t="str">
        <f>IF(E1053="","",IF(AN1053=Deviation!$E$2,COUNT($C$3:C1052)+1))</f>
        <v/>
      </c>
      <c r="D1053" s="7" t="str">
        <f>IF(E1053&lt;&gt;"",SUBTOTAL(3,$E$4:E1053),"")</f>
        <v/>
      </c>
      <c r="E1053" s="16"/>
      <c r="F1053" s="16"/>
      <c r="G1053" s="16"/>
      <c r="H1053" s="16"/>
      <c r="I1053" s="16"/>
      <c r="J1053" s="17"/>
      <c r="K1053" s="20"/>
      <c r="L1053" s="17"/>
      <c r="M1053" s="16"/>
      <c r="N1053" s="16"/>
      <c r="O1053" s="7" t="str">
        <f t="shared" si="225"/>
        <v/>
      </c>
      <c r="P1053" s="17"/>
      <c r="Q1053" s="17"/>
      <c r="R1053" s="8" t="str">
        <f t="shared" si="219"/>
        <v/>
      </c>
      <c r="S1053" s="18">
        <v>0.1</v>
      </c>
      <c r="T1053" s="8" t="str">
        <f t="shared" si="220"/>
        <v/>
      </c>
      <c r="U1053" s="7" t="str">
        <f t="shared" si="221"/>
        <v/>
      </c>
      <c r="V1053" s="19"/>
      <c r="W1053" s="16"/>
      <c r="X1053" s="16"/>
      <c r="Y1053" s="16"/>
      <c r="Z1053" s="7" t="str">
        <f t="shared" si="222"/>
        <v/>
      </c>
      <c r="AA1053" s="20"/>
      <c r="AB1053" s="7" t="str">
        <f>IF(AA1053="","",DATEDIF(VLOOKUP(N1053,List!CK:CL,2,0),VLOOKUP(AA1053,List!CK:CL,2,0),$AB$2))</f>
        <v/>
      </c>
      <c r="AC1053" s="16"/>
      <c r="AD1053" s="16"/>
      <c r="AE1053" s="17"/>
      <c r="AF1053" s="9" t="str">
        <f t="shared" si="213"/>
        <v/>
      </c>
      <c r="AG1053" s="16"/>
      <c r="AH1053" s="9" t="str">
        <f t="shared" si="214"/>
        <v/>
      </c>
      <c r="AI1053" s="9" t="str">
        <f t="shared" si="215"/>
        <v/>
      </c>
      <c r="AJ1053" s="7" t="str">
        <f>IF(E1053="","",VLOOKUP(E1053,Cover!AF:AG,2,0))</f>
        <v/>
      </c>
      <c r="AK1053" s="32" t="str">
        <f t="shared" si="223"/>
        <v/>
      </c>
      <c r="AL1053" s="178" t="str">
        <f t="shared" si="224"/>
        <v/>
      </c>
      <c r="AM1053" s="178" t="str">
        <f t="shared" si="217"/>
        <v/>
      </c>
      <c r="AN1053" s="178" t="str">
        <f t="shared" si="218"/>
        <v/>
      </c>
    </row>
    <row r="1054" spans="1:40">
      <c r="A1054" s="1" t="str">
        <f t="shared" si="216"/>
        <v/>
      </c>
      <c r="B1054" s="63" t="str">
        <f>IF(E1054="","",IF(E1054=Trend!$D$5,COUNT($B$3:B1053)+1))</f>
        <v/>
      </c>
      <c r="C1054" s="63" t="str">
        <f>IF(E1054="","",IF(AN1054=Deviation!$E$2,COUNT($C$3:C1053)+1))</f>
        <v/>
      </c>
      <c r="D1054" s="7" t="str">
        <f>IF(E1054&lt;&gt;"",SUBTOTAL(3,$E$4:E1054),"")</f>
        <v/>
      </c>
      <c r="E1054" s="16"/>
      <c r="F1054" s="16"/>
      <c r="G1054" s="16"/>
      <c r="H1054" s="16"/>
      <c r="I1054" s="16"/>
      <c r="J1054" s="17"/>
      <c r="K1054" s="20"/>
      <c r="L1054" s="17"/>
      <c r="M1054" s="16"/>
      <c r="N1054" s="16"/>
      <c r="O1054" s="7" t="str">
        <f t="shared" si="225"/>
        <v/>
      </c>
      <c r="P1054" s="17"/>
      <c r="Q1054" s="17"/>
      <c r="R1054" s="8" t="str">
        <f t="shared" si="219"/>
        <v/>
      </c>
      <c r="S1054" s="18">
        <v>0.1</v>
      </c>
      <c r="T1054" s="8" t="str">
        <f t="shared" si="220"/>
        <v/>
      </c>
      <c r="U1054" s="7" t="str">
        <f t="shared" si="221"/>
        <v/>
      </c>
      <c r="V1054" s="19"/>
      <c r="W1054" s="16"/>
      <c r="X1054" s="16"/>
      <c r="Y1054" s="16"/>
      <c r="Z1054" s="7" t="str">
        <f t="shared" si="222"/>
        <v/>
      </c>
      <c r="AA1054" s="20"/>
      <c r="AB1054" s="7" t="str">
        <f>IF(AA1054="","",DATEDIF(VLOOKUP(N1054,List!CK:CL,2,0),VLOOKUP(AA1054,List!CK:CL,2,0),$AB$2))</f>
        <v/>
      </c>
      <c r="AC1054" s="16"/>
      <c r="AD1054" s="16"/>
      <c r="AE1054" s="17"/>
      <c r="AF1054" s="9" t="str">
        <f t="shared" si="213"/>
        <v/>
      </c>
      <c r="AG1054" s="16"/>
      <c r="AH1054" s="9" t="str">
        <f t="shared" si="214"/>
        <v/>
      </c>
      <c r="AI1054" s="9" t="str">
        <f t="shared" si="215"/>
        <v/>
      </c>
      <c r="AJ1054" s="7" t="str">
        <f>IF(E1054="","",VLOOKUP(E1054,Cover!AF:AG,2,0))</f>
        <v/>
      </c>
      <c r="AK1054" s="32" t="str">
        <f t="shared" si="223"/>
        <v/>
      </c>
      <c r="AL1054" s="178" t="str">
        <f t="shared" si="224"/>
        <v/>
      </c>
      <c r="AM1054" s="178" t="str">
        <f t="shared" si="217"/>
        <v/>
      </c>
      <c r="AN1054" s="178" t="str">
        <f t="shared" si="218"/>
        <v/>
      </c>
    </row>
    <row r="1055" spans="1:40">
      <c r="A1055" s="1" t="str">
        <f t="shared" si="216"/>
        <v/>
      </c>
      <c r="B1055" s="63" t="str">
        <f>IF(E1055="","",IF(E1055=Trend!$D$5,COUNT($B$3:B1054)+1))</f>
        <v/>
      </c>
      <c r="C1055" s="63" t="str">
        <f>IF(E1055="","",IF(AN1055=Deviation!$E$2,COUNT($C$3:C1054)+1))</f>
        <v/>
      </c>
      <c r="D1055" s="7" t="str">
        <f>IF(E1055&lt;&gt;"",SUBTOTAL(3,$E$4:E1055),"")</f>
        <v/>
      </c>
      <c r="E1055" s="16"/>
      <c r="F1055" s="16"/>
      <c r="G1055" s="16"/>
      <c r="H1055" s="16"/>
      <c r="I1055" s="16"/>
      <c r="J1055" s="17"/>
      <c r="K1055" s="20"/>
      <c r="L1055" s="17"/>
      <c r="M1055" s="16"/>
      <c r="N1055" s="16"/>
      <c r="O1055" s="7" t="str">
        <f t="shared" si="225"/>
        <v/>
      </c>
      <c r="P1055" s="17"/>
      <c r="Q1055" s="17"/>
      <c r="R1055" s="8" t="str">
        <f t="shared" si="219"/>
        <v/>
      </c>
      <c r="S1055" s="18">
        <v>0.1</v>
      </c>
      <c r="T1055" s="8" t="str">
        <f t="shared" si="220"/>
        <v/>
      </c>
      <c r="U1055" s="7" t="str">
        <f t="shared" si="221"/>
        <v/>
      </c>
      <c r="V1055" s="19"/>
      <c r="W1055" s="16"/>
      <c r="X1055" s="16"/>
      <c r="Y1055" s="16"/>
      <c r="Z1055" s="7" t="str">
        <f t="shared" si="222"/>
        <v/>
      </c>
      <c r="AA1055" s="20"/>
      <c r="AB1055" s="7" t="str">
        <f>IF(AA1055="","",DATEDIF(VLOOKUP(N1055,List!CK:CL,2,0),VLOOKUP(AA1055,List!CK:CL,2,0),$AB$2))</f>
        <v/>
      </c>
      <c r="AC1055" s="16"/>
      <c r="AD1055" s="16"/>
      <c r="AE1055" s="17"/>
      <c r="AF1055" s="9" t="str">
        <f t="shared" si="213"/>
        <v/>
      </c>
      <c r="AG1055" s="16"/>
      <c r="AH1055" s="9" t="str">
        <f t="shared" si="214"/>
        <v/>
      </c>
      <c r="AI1055" s="9" t="str">
        <f t="shared" si="215"/>
        <v/>
      </c>
      <c r="AJ1055" s="7" t="str">
        <f>IF(E1055="","",VLOOKUP(E1055,Cover!AF:AG,2,0))</f>
        <v/>
      </c>
      <c r="AK1055" s="32" t="str">
        <f t="shared" si="223"/>
        <v/>
      </c>
      <c r="AL1055" s="178" t="str">
        <f t="shared" si="224"/>
        <v/>
      </c>
      <c r="AM1055" s="178" t="str">
        <f t="shared" si="217"/>
        <v/>
      </c>
      <c r="AN1055" s="178" t="str">
        <f t="shared" si="218"/>
        <v/>
      </c>
    </row>
    <row r="1056" spans="1:40">
      <c r="A1056" s="1" t="str">
        <f t="shared" si="216"/>
        <v/>
      </c>
      <c r="B1056" s="63" t="str">
        <f>IF(E1056="","",IF(E1056=Trend!$D$5,COUNT($B$3:B1055)+1))</f>
        <v/>
      </c>
      <c r="C1056" s="63" t="str">
        <f>IF(E1056="","",IF(AN1056=Deviation!$E$2,COUNT($C$3:C1055)+1))</f>
        <v/>
      </c>
      <c r="D1056" s="7" t="str">
        <f>IF(E1056&lt;&gt;"",SUBTOTAL(3,$E$4:E1056),"")</f>
        <v/>
      </c>
      <c r="E1056" s="16"/>
      <c r="F1056" s="16"/>
      <c r="G1056" s="16"/>
      <c r="H1056" s="16"/>
      <c r="I1056" s="16"/>
      <c r="J1056" s="17"/>
      <c r="K1056" s="20"/>
      <c r="L1056" s="17"/>
      <c r="M1056" s="16"/>
      <c r="N1056" s="16"/>
      <c r="O1056" s="7" t="str">
        <f t="shared" si="225"/>
        <v/>
      </c>
      <c r="P1056" s="17"/>
      <c r="Q1056" s="17"/>
      <c r="R1056" s="8" t="str">
        <f t="shared" si="219"/>
        <v/>
      </c>
      <c r="S1056" s="18">
        <v>0.1</v>
      </c>
      <c r="T1056" s="8" t="str">
        <f t="shared" si="220"/>
        <v/>
      </c>
      <c r="U1056" s="7" t="str">
        <f t="shared" si="221"/>
        <v/>
      </c>
      <c r="V1056" s="19"/>
      <c r="W1056" s="16"/>
      <c r="X1056" s="16"/>
      <c r="Y1056" s="16"/>
      <c r="Z1056" s="7" t="str">
        <f t="shared" si="222"/>
        <v/>
      </c>
      <c r="AA1056" s="20"/>
      <c r="AB1056" s="7" t="str">
        <f>IF(AA1056="","",DATEDIF(VLOOKUP(N1056,List!CK:CL,2,0),VLOOKUP(AA1056,List!CK:CL,2,0),$AB$2))</f>
        <v/>
      </c>
      <c r="AC1056" s="16"/>
      <c r="AD1056" s="16"/>
      <c r="AE1056" s="17"/>
      <c r="AF1056" s="9" t="str">
        <f t="shared" si="213"/>
        <v/>
      </c>
      <c r="AG1056" s="16"/>
      <c r="AH1056" s="9" t="str">
        <f t="shared" si="214"/>
        <v/>
      </c>
      <c r="AI1056" s="9" t="str">
        <f t="shared" si="215"/>
        <v/>
      </c>
      <c r="AJ1056" s="7" t="str">
        <f>IF(E1056="","",VLOOKUP(E1056,Cover!AF:AG,2,0))</f>
        <v/>
      </c>
      <c r="AK1056" s="32" t="str">
        <f t="shared" si="223"/>
        <v/>
      </c>
      <c r="AL1056" s="178" t="str">
        <f t="shared" si="224"/>
        <v/>
      </c>
      <c r="AM1056" s="178" t="str">
        <f t="shared" si="217"/>
        <v/>
      </c>
      <c r="AN1056" s="178" t="str">
        <f t="shared" si="218"/>
        <v/>
      </c>
    </row>
    <row r="1057" spans="1:40">
      <c r="A1057" s="1" t="str">
        <f t="shared" si="216"/>
        <v/>
      </c>
      <c r="B1057" s="63" t="str">
        <f>IF(E1057="","",IF(E1057=Trend!$D$5,COUNT($B$3:B1056)+1))</f>
        <v/>
      </c>
      <c r="C1057" s="63" t="str">
        <f>IF(E1057="","",IF(AN1057=Deviation!$E$2,COUNT($C$3:C1056)+1))</f>
        <v/>
      </c>
      <c r="D1057" s="7" t="str">
        <f>IF(E1057&lt;&gt;"",SUBTOTAL(3,$E$4:E1057),"")</f>
        <v/>
      </c>
      <c r="E1057" s="16"/>
      <c r="F1057" s="16"/>
      <c r="G1057" s="16"/>
      <c r="H1057" s="16"/>
      <c r="I1057" s="16"/>
      <c r="J1057" s="17"/>
      <c r="K1057" s="20"/>
      <c r="L1057" s="17"/>
      <c r="M1057" s="16"/>
      <c r="N1057" s="16"/>
      <c r="O1057" s="7" t="str">
        <f t="shared" si="225"/>
        <v/>
      </c>
      <c r="P1057" s="17"/>
      <c r="Q1057" s="17"/>
      <c r="R1057" s="8" t="str">
        <f t="shared" si="219"/>
        <v/>
      </c>
      <c r="S1057" s="18">
        <v>0.1</v>
      </c>
      <c r="T1057" s="8" t="str">
        <f t="shared" si="220"/>
        <v/>
      </c>
      <c r="U1057" s="7" t="str">
        <f t="shared" si="221"/>
        <v/>
      </c>
      <c r="V1057" s="19"/>
      <c r="W1057" s="16"/>
      <c r="X1057" s="16"/>
      <c r="Y1057" s="16"/>
      <c r="Z1057" s="7" t="str">
        <f t="shared" si="222"/>
        <v/>
      </c>
      <c r="AA1057" s="20"/>
      <c r="AB1057" s="7" t="str">
        <f>IF(AA1057="","",DATEDIF(VLOOKUP(N1057,List!CK:CL,2,0),VLOOKUP(AA1057,List!CK:CL,2,0),$AB$2))</f>
        <v/>
      </c>
      <c r="AC1057" s="16"/>
      <c r="AD1057" s="16"/>
      <c r="AE1057" s="17"/>
      <c r="AF1057" s="9" t="str">
        <f t="shared" si="213"/>
        <v/>
      </c>
      <c r="AG1057" s="16"/>
      <c r="AH1057" s="9" t="str">
        <f t="shared" si="214"/>
        <v/>
      </c>
      <c r="AI1057" s="9" t="str">
        <f t="shared" si="215"/>
        <v/>
      </c>
      <c r="AJ1057" s="7" t="str">
        <f>IF(E1057="","",VLOOKUP(E1057,Cover!AF:AG,2,0))</f>
        <v/>
      </c>
      <c r="AK1057" s="32" t="str">
        <f t="shared" si="223"/>
        <v/>
      </c>
      <c r="AL1057" s="178" t="str">
        <f t="shared" si="224"/>
        <v/>
      </c>
      <c r="AM1057" s="178" t="str">
        <f t="shared" si="217"/>
        <v/>
      </c>
      <c r="AN1057" s="178" t="str">
        <f t="shared" si="218"/>
        <v/>
      </c>
    </row>
    <row r="1058" spans="1:40">
      <c r="A1058" s="1" t="str">
        <f t="shared" si="216"/>
        <v/>
      </c>
      <c r="B1058" s="63" t="str">
        <f>IF(E1058="","",IF(E1058=Trend!$D$5,COUNT($B$3:B1057)+1))</f>
        <v/>
      </c>
      <c r="C1058" s="63" t="str">
        <f>IF(E1058="","",IF(AN1058=Deviation!$E$2,COUNT($C$3:C1057)+1))</f>
        <v/>
      </c>
      <c r="D1058" s="7" t="str">
        <f>IF(E1058&lt;&gt;"",SUBTOTAL(3,$E$4:E1058),"")</f>
        <v/>
      </c>
      <c r="E1058" s="16"/>
      <c r="F1058" s="16"/>
      <c r="G1058" s="16"/>
      <c r="H1058" s="16"/>
      <c r="I1058" s="16"/>
      <c r="J1058" s="17"/>
      <c r="K1058" s="20"/>
      <c r="L1058" s="17"/>
      <c r="M1058" s="16"/>
      <c r="N1058" s="16"/>
      <c r="O1058" s="7" t="str">
        <f t="shared" si="225"/>
        <v/>
      </c>
      <c r="P1058" s="17"/>
      <c r="Q1058" s="17"/>
      <c r="R1058" s="8" t="str">
        <f t="shared" si="219"/>
        <v/>
      </c>
      <c r="S1058" s="18">
        <v>0.1</v>
      </c>
      <c r="T1058" s="8" t="str">
        <f t="shared" si="220"/>
        <v/>
      </c>
      <c r="U1058" s="7" t="str">
        <f t="shared" si="221"/>
        <v/>
      </c>
      <c r="V1058" s="19"/>
      <c r="W1058" s="16"/>
      <c r="X1058" s="16"/>
      <c r="Y1058" s="16"/>
      <c r="Z1058" s="7" t="str">
        <f t="shared" si="222"/>
        <v/>
      </c>
      <c r="AA1058" s="20"/>
      <c r="AB1058" s="7" t="str">
        <f>IF(AA1058="","",DATEDIF(VLOOKUP(N1058,List!CK:CL,2,0),VLOOKUP(AA1058,List!CK:CL,2,0),$AB$2))</f>
        <v/>
      </c>
      <c r="AC1058" s="16"/>
      <c r="AD1058" s="16"/>
      <c r="AE1058" s="17"/>
      <c r="AF1058" s="9" t="str">
        <f t="shared" si="213"/>
        <v/>
      </c>
      <c r="AG1058" s="16"/>
      <c r="AH1058" s="9" t="str">
        <f t="shared" si="214"/>
        <v/>
      </c>
      <c r="AI1058" s="9" t="str">
        <f t="shared" si="215"/>
        <v/>
      </c>
      <c r="AJ1058" s="7" t="str">
        <f>IF(E1058="","",VLOOKUP(E1058,Cover!AF:AG,2,0))</f>
        <v/>
      </c>
      <c r="AK1058" s="32" t="str">
        <f t="shared" si="223"/>
        <v/>
      </c>
      <c r="AL1058" s="178" t="str">
        <f t="shared" si="224"/>
        <v/>
      </c>
      <c r="AM1058" s="178" t="str">
        <f t="shared" si="217"/>
        <v/>
      </c>
      <c r="AN1058" s="178" t="str">
        <f t="shared" si="218"/>
        <v/>
      </c>
    </row>
    <row r="1059" spans="1:40">
      <c r="A1059" s="1" t="str">
        <f t="shared" si="216"/>
        <v/>
      </c>
      <c r="B1059" s="63" t="str">
        <f>IF(E1059="","",IF(E1059=Trend!$D$5,COUNT($B$3:B1058)+1))</f>
        <v/>
      </c>
      <c r="C1059" s="63" t="str">
        <f>IF(E1059="","",IF(AN1059=Deviation!$E$2,COUNT($C$3:C1058)+1))</f>
        <v/>
      </c>
      <c r="D1059" s="7" t="str">
        <f>IF(E1059&lt;&gt;"",SUBTOTAL(3,$E$4:E1059),"")</f>
        <v/>
      </c>
      <c r="E1059" s="16"/>
      <c r="F1059" s="16"/>
      <c r="G1059" s="16"/>
      <c r="H1059" s="16"/>
      <c r="I1059" s="16"/>
      <c r="J1059" s="17"/>
      <c r="K1059" s="20"/>
      <c r="L1059" s="17"/>
      <c r="M1059" s="16"/>
      <c r="N1059" s="16"/>
      <c r="O1059" s="7" t="str">
        <f t="shared" si="225"/>
        <v/>
      </c>
      <c r="P1059" s="17"/>
      <c r="Q1059" s="17"/>
      <c r="R1059" s="8" t="str">
        <f t="shared" si="219"/>
        <v/>
      </c>
      <c r="S1059" s="18">
        <v>0.1</v>
      </c>
      <c r="T1059" s="8" t="str">
        <f t="shared" si="220"/>
        <v/>
      </c>
      <c r="U1059" s="7" t="str">
        <f t="shared" si="221"/>
        <v/>
      </c>
      <c r="V1059" s="19"/>
      <c r="W1059" s="16"/>
      <c r="X1059" s="16"/>
      <c r="Y1059" s="16"/>
      <c r="Z1059" s="7" t="str">
        <f t="shared" si="222"/>
        <v/>
      </c>
      <c r="AA1059" s="20"/>
      <c r="AB1059" s="7" t="str">
        <f>IF(AA1059="","",DATEDIF(VLOOKUP(N1059,List!CK:CL,2,0),VLOOKUP(AA1059,List!CK:CL,2,0),$AB$2))</f>
        <v/>
      </c>
      <c r="AC1059" s="16"/>
      <c r="AD1059" s="16"/>
      <c r="AE1059" s="17"/>
      <c r="AF1059" s="9" t="str">
        <f t="shared" si="213"/>
        <v/>
      </c>
      <c r="AG1059" s="16"/>
      <c r="AH1059" s="9" t="str">
        <f t="shared" si="214"/>
        <v/>
      </c>
      <c r="AI1059" s="9" t="str">
        <f t="shared" si="215"/>
        <v/>
      </c>
      <c r="AJ1059" s="7" t="str">
        <f>IF(E1059="","",VLOOKUP(E1059,Cover!AF:AG,2,0))</f>
        <v/>
      </c>
      <c r="AK1059" s="32" t="str">
        <f t="shared" si="223"/>
        <v/>
      </c>
      <c r="AL1059" s="178" t="str">
        <f t="shared" si="224"/>
        <v/>
      </c>
      <c r="AM1059" s="178" t="str">
        <f t="shared" si="217"/>
        <v/>
      </c>
      <c r="AN1059" s="178" t="str">
        <f t="shared" si="218"/>
        <v/>
      </c>
    </row>
    <row r="1060" spans="1:40">
      <c r="A1060" s="1" t="str">
        <f t="shared" si="216"/>
        <v/>
      </c>
      <c r="B1060" s="63" t="str">
        <f>IF(E1060="","",IF(E1060=Trend!$D$5,COUNT($B$3:B1059)+1))</f>
        <v/>
      </c>
      <c r="C1060" s="63" t="str">
        <f>IF(E1060="","",IF(AN1060=Deviation!$E$2,COUNT($C$3:C1059)+1))</f>
        <v/>
      </c>
      <c r="D1060" s="7" t="str">
        <f>IF(E1060&lt;&gt;"",SUBTOTAL(3,$E$4:E1060),"")</f>
        <v/>
      </c>
      <c r="E1060" s="16"/>
      <c r="F1060" s="16"/>
      <c r="G1060" s="16"/>
      <c r="H1060" s="16"/>
      <c r="I1060" s="16"/>
      <c r="J1060" s="17"/>
      <c r="K1060" s="20"/>
      <c r="L1060" s="17"/>
      <c r="M1060" s="16"/>
      <c r="N1060" s="16"/>
      <c r="O1060" s="7" t="str">
        <f t="shared" si="225"/>
        <v/>
      </c>
      <c r="P1060" s="17"/>
      <c r="Q1060" s="17"/>
      <c r="R1060" s="8" t="str">
        <f t="shared" si="219"/>
        <v/>
      </c>
      <c r="S1060" s="18">
        <v>0.1</v>
      </c>
      <c r="T1060" s="8" t="str">
        <f t="shared" si="220"/>
        <v/>
      </c>
      <c r="U1060" s="7" t="str">
        <f t="shared" si="221"/>
        <v/>
      </c>
      <c r="V1060" s="19"/>
      <c r="W1060" s="16"/>
      <c r="X1060" s="16"/>
      <c r="Y1060" s="16"/>
      <c r="Z1060" s="7" t="str">
        <f t="shared" si="222"/>
        <v/>
      </c>
      <c r="AA1060" s="20"/>
      <c r="AB1060" s="7" t="str">
        <f>IF(AA1060="","",DATEDIF(VLOOKUP(N1060,List!CK:CL,2,0),VLOOKUP(AA1060,List!CK:CL,2,0),$AB$2))</f>
        <v/>
      </c>
      <c r="AC1060" s="16"/>
      <c r="AD1060" s="16"/>
      <c r="AE1060" s="17"/>
      <c r="AF1060" s="9" t="str">
        <f t="shared" si="213"/>
        <v/>
      </c>
      <c r="AG1060" s="16"/>
      <c r="AH1060" s="9" t="str">
        <f t="shared" si="214"/>
        <v/>
      </c>
      <c r="AI1060" s="9" t="str">
        <f t="shared" si="215"/>
        <v/>
      </c>
      <c r="AJ1060" s="7" t="str">
        <f>IF(E1060="","",VLOOKUP(E1060,Cover!AF:AG,2,0))</f>
        <v/>
      </c>
      <c r="AK1060" s="32" t="str">
        <f t="shared" si="223"/>
        <v/>
      </c>
      <c r="AL1060" s="178" t="str">
        <f t="shared" si="224"/>
        <v/>
      </c>
      <c r="AM1060" s="178" t="str">
        <f t="shared" si="217"/>
        <v/>
      </c>
      <c r="AN1060" s="178" t="str">
        <f t="shared" si="218"/>
        <v/>
      </c>
    </row>
    <row r="1061" spans="1:40">
      <c r="A1061" s="1" t="str">
        <f t="shared" si="216"/>
        <v/>
      </c>
      <c r="B1061" s="63" t="str">
        <f>IF(E1061="","",IF(E1061=Trend!$D$5,COUNT($B$3:B1060)+1))</f>
        <v/>
      </c>
      <c r="C1061" s="63" t="str">
        <f>IF(E1061="","",IF(AN1061=Deviation!$E$2,COUNT($C$3:C1060)+1))</f>
        <v/>
      </c>
      <c r="D1061" s="7" t="str">
        <f>IF(E1061&lt;&gt;"",SUBTOTAL(3,$E$4:E1061),"")</f>
        <v/>
      </c>
      <c r="E1061" s="16"/>
      <c r="F1061" s="16"/>
      <c r="G1061" s="16"/>
      <c r="H1061" s="16"/>
      <c r="I1061" s="16"/>
      <c r="J1061" s="17"/>
      <c r="K1061" s="20"/>
      <c r="L1061" s="17"/>
      <c r="M1061" s="16"/>
      <c r="N1061" s="16"/>
      <c r="O1061" s="7" t="str">
        <f t="shared" si="225"/>
        <v/>
      </c>
      <c r="P1061" s="17"/>
      <c r="Q1061" s="17"/>
      <c r="R1061" s="8" t="str">
        <f t="shared" si="219"/>
        <v/>
      </c>
      <c r="S1061" s="18">
        <v>0.1</v>
      </c>
      <c r="T1061" s="8" t="str">
        <f t="shared" si="220"/>
        <v/>
      </c>
      <c r="U1061" s="7" t="str">
        <f t="shared" si="221"/>
        <v/>
      </c>
      <c r="V1061" s="19"/>
      <c r="W1061" s="16"/>
      <c r="X1061" s="16"/>
      <c r="Y1061" s="16"/>
      <c r="Z1061" s="7" t="str">
        <f t="shared" si="222"/>
        <v/>
      </c>
      <c r="AA1061" s="20"/>
      <c r="AB1061" s="7" t="str">
        <f>IF(AA1061="","",DATEDIF(VLOOKUP(N1061,List!CK:CL,2,0),VLOOKUP(AA1061,List!CK:CL,2,0),$AB$2))</f>
        <v/>
      </c>
      <c r="AC1061" s="16"/>
      <c r="AD1061" s="16"/>
      <c r="AE1061" s="17"/>
      <c r="AF1061" s="9" t="str">
        <f t="shared" si="213"/>
        <v/>
      </c>
      <c r="AG1061" s="16"/>
      <c r="AH1061" s="9" t="str">
        <f t="shared" si="214"/>
        <v/>
      </c>
      <c r="AI1061" s="9" t="str">
        <f t="shared" si="215"/>
        <v/>
      </c>
      <c r="AJ1061" s="7" t="str">
        <f>IF(E1061="","",VLOOKUP(E1061,Cover!AF:AG,2,0))</f>
        <v/>
      </c>
      <c r="AK1061" s="32" t="str">
        <f t="shared" si="223"/>
        <v/>
      </c>
      <c r="AL1061" s="178" t="str">
        <f t="shared" si="224"/>
        <v/>
      </c>
      <c r="AM1061" s="178" t="str">
        <f t="shared" si="217"/>
        <v/>
      </c>
      <c r="AN1061" s="178" t="str">
        <f t="shared" si="218"/>
        <v/>
      </c>
    </row>
    <row r="1062" spans="1:40">
      <c r="A1062" s="1" t="str">
        <f t="shared" si="216"/>
        <v/>
      </c>
      <c r="B1062" s="63" t="str">
        <f>IF(E1062="","",IF(E1062=Trend!$D$5,COUNT($B$3:B1061)+1))</f>
        <v/>
      </c>
      <c r="C1062" s="63" t="str">
        <f>IF(E1062="","",IF(AN1062=Deviation!$E$2,COUNT($C$3:C1061)+1))</f>
        <v/>
      </c>
      <c r="D1062" s="7" t="str">
        <f>IF(E1062&lt;&gt;"",SUBTOTAL(3,$E$4:E1062),"")</f>
        <v/>
      </c>
      <c r="E1062" s="16"/>
      <c r="F1062" s="16"/>
      <c r="G1062" s="16"/>
      <c r="H1062" s="16"/>
      <c r="I1062" s="16"/>
      <c r="J1062" s="17"/>
      <c r="K1062" s="20"/>
      <c r="L1062" s="17"/>
      <c r="M1062" s="16"/>
      <c r="N1062" s="16"/>
      <c r="O1062" s="7" t="str">
        <f t="shared" si="225"/>
        <v/>
      </c>
      <c r="P1062" s="17"/>
      <c r="Q1062" s="17"/>
      <c r="R1062" s="8" t="str">
        <f t="shared" si="219"/>
        <v/>
      </c>
      <c r="S1062" s="18">
        <v>0.1</v>
      </c>
      <c r="T1062" s="8" t="str">
        <f t="shared" si="220"/>
        <v/>
      </c>
      <c r="U1062" s="7" t="str">
        <f t="shared" si="221"/>
        <v/>
      </c>
      <c r="V1062" s="19"/>
      <c r="W1062" s="16"/>
      <c r="X1062" s="16"/>
      <c r="Y1062" s="16"/>
      <c r="Z1062" s="7" t="str">
        <f t="shared" si="222"/>
        <v/>
      </c>
      <c r="AA1062" s="20"/>
      <c r="AB1062" s="7" t="str">
        <f>IF(AA1062="","",DATEDIF(VLOOKUP(N1062,List!CK:CL,2,0),VLOOKUP(AA1062,List!CK:CL,2,0),$AB$2))</f>
        <v/>
      </c>
      <c r="AC1062" s="16"/>
      <c r="AD1062" s="16"/>
      <c r="AE1062" s="17"/>
      <c r="AF1062" s="9" t="str">
        <f t="shared" si="213"/>
        <v/>
      </c>
      <c r="AG1062" s="16"/>
      <c r="AH1062" s="9" t="str">
        <f t="shared" si="214"/>
        <v/>
      </c>
      <c r="AI1062" s="9" t="str">
        <f t="shared" si="215"/>
        <v/>
      </c>
      <c r="AJ1062" s="7" t="str">
        <f>IF(E1062="","",VLOOKUP(E1062,Cover!AF:AG,2,0))</f>
        <v/>
      </c>
      <c r="AK1062" s="32" t="str">
        <f t="shared" si="223"/>
        <v/>
      </c>
      <c r="AL1062" s="178" t="str">
        <f t="shared" si="224"/>
        <v/>
      </c>
      <c r="AM1062" s="178" t="str">
        <f t="shared" si="217"/>
        <v/>
      </c>
      <c r="AN1062" s="178" t="str">
        <f t="shared" si="218"/>
        <v/>
      </c>
    </row>
    <row r="1063" spans="1:40">
      <c r="A1063" s="1" t="str">
        <f t="shared" si="216"/>
        <v/>
      </c>
      <c r="B1063" s="63" t="str">
        <f>IF(E1063="","",IF(E1063=Trend!$D$5,COUNT($B$3:B1062)+1))</f>
        <v/>
      </c>
      <c r="C1063" s="63" t="str">
        <f>IF(E1063="","",IF(AN1063=Deviation!$E$2,COUNT($C$3:C1062)+1))</f>
        <v/>
      </c>
      <c r="D1063" s="7" t="str">
        <f>IF(E1063&lt;&gt;"",SUBTOTAL(3,$E$4:E1063),"")</f>
        <v/>
      </c>
      <c r="E1063" s="16"/>
      <c r="F1063" s="16"/>
      <c r="G1063" s="16"/>
      <c r="H1063" s="16"/>
      <c r="I1063" s="16"/>
      <c r="J1063" s="17"/>
      <c r="K1063" s="20"/>
      <c r="L1063" s="17"/>
      <c r="M1063" s="16"/>
      <c r="N1063" s="16"/>
      <c r="O1063" s="7" t="str">
        <f t="shared" si="225"/>
        <v/>
      </c>
      <c r="P1063" s="17"/>
      <c r="Q1063" s="17"/>
      <c r="R1063" s="8" t="str">
        <f t="shared" si="219"/>
        <v/>
      </c>
      <c r="S1063" s="18">
        <v>0.1</v>
      </c>
      <c r="T1063" s="8" t="str">
        <f t="shared" si="220"/>
        <v/>
      </c>
      <c r="U1063" s="7" t="str">
        <f t="shared" si="221"/>
        <v/>
      </c>
      <c r="V1063" s="19"/>
      <c r="W1063" s="16"/>
      <c r="X1063" s="16"/>
      <c r="Y1063" s="16"/>
      <c r="Z1063" s="7" t="str">
        <f t="shared" si="222"/>
        <v/>
      </c>
      <c r="AA1063" s="20"/>
      <c r="AB1063" s="7" t="str">
        <f>IF(AA1063="","",DATEDIF(VLOOKUP(N1063,List!CK:CL,2,0),VLOOKUP(AA1063,List!CK:CL,2,0),$AB$2))</f>
        <v/>
      </c>
      <c r="AC1063" s="16"/>
      <c r="AD1063" s="16"/>
      <c r="AE1063" s="17"/>
      <c r="AF1063" s="9" t="str">
        <f t="shared" si="213"/>
        <v/>
      </c>
      <c r="AG1063" s="16"/>
      <c r="AH1063" s="9" t="str">
        <f t="shared" si="214"/>
        <v/>
      </c>
      <c r="AI1063" s="9" t="str">
        <f t="shared" si="215"/>
        <v/>
      </c>
      <c r="AJ1063" s="7" t="str">
        <f>IF(E1063="","",VLOOKUP(E1063,Cover!AF:AG,2,0))</f>
        <v/>
      </c>
      <c r="AK1063" s="32" t="str">
        <f t="shared" si="223"/>
        <v/>
      </c>
      <c r="AL1063" s="178" t="str">
        <f t="shared" si="224"/>
        <v/>
      </c>
      <c r="AM1063" s="178" t="str">
        <f t="shared" si="217"/>
        <v/>
      </c>
      <c r="AN1063" s="178" t="str">
        <f t="shared" si="218"/>
        <v/>
      </c>
    </row>
    <row r="1064" spans="1:40">
      <c r="A1064" s="1" t="str">
        <f t="shared" si="216"/>
        <v/>
      </c>
      <c r="B1064" s="63" t="str">
        <f>IF(E1064="","",IF(E1064=Trend!$D$5,COUNT($B$3:B1063)+1))</f>
        <v/>
      </c>
      <c r="C1064" s="63" t="str">
        <f>IF(E1064="","",IF(AN1064=Deviation!$E$2,COUNT($C$3:C1063)+1))</f>
        <v/>
      </c>
      <c r="D1064" s="7" t="str">
        <f>IF(E1064&lt;&gt;"",SUBTOTAL(3,$E$4:E1064),"")</f>
        <v/>
      </c>
      <c r="E1064" s="16"/>
      <c r="F1064" s="16"/>
      <c r="G1064" s="16"/>
      <c r="H1064" s="16"/>
      <c r="I1064" s="16"/>
      <c r="J1064" s="17"/>
      <c r="K1064" s="20"/>
      <c r="L1064" s="17"/>
      <c r="M1064" s="16"/>
      <c r="N1064" s="16"/>
      <c r="O1064" s="7" t="str">
        <f t="shared" si="225"/>
        <v/>
      </c>
      <c r="P1064" s="17"/>
      <c r="Q1064" s="17"/>
      <c r="R1064" s="8" t="str">
        <f t="shared" si="219"/>
        <v/>
      </c>
      <c r="S1064" s="18">
        <v>0.1</v>
      </c>
      <c r="T1064" s="8" t="str">
        <f t="shared" si="220"/>
        <v/>
      </c>
      <c r="U1064" s="7" t="str">
        <f t="shared" si="221"/>
        <v/>
      </c>
      <c r="V1064" s="19"/>
      <c r="W1064" s="16"/>
      <c r="X1064" s="16"/>
      <c r="Y1064" s="16"/>
      <c r="Z1064" s="7" t="str">
        <f t="shared" si="222"/>
        <v/>
      </c>
      <c r="AA1064" s="20"/>
      <c r="AB1064" s="7" t="str">
        <f>IF(AA1064="","",DATEDIF(VLOOKUP(N1064,List!CK:CL,2,0),VLOOKUP(AA1064,List!CK:CL,2,0),$AB$2))</f>
        <v/>
      </c>
      <c r="AC1064" s="16"/>
      <c r="AD1064" s="16"/>
      <c r="AE1064" s="17"/>
      <c r="AF1064" s="9" t="str">
        <f t="shared" si="213"/>
        <v/>
      </c>
      <c r="AG1064" s="16"/>
      <c r="AH1064" s="9" t="str">
        <f t="shared" si="214"/>
        <v/>
      </c>
      <c r="AI1064" s="9" t="str">
        <f t="shared" si="215"/>
        <v/>
      </c>
      <c r="AJ1064" s="7" t="str">
        <f>IF(E1064="","",VLOOKUP(E1064,Cover!AF:AG,2,0))</f>
        <v/>
      </c>
      <c r="AK1064" s="32" t="str">
        <f t="shared" si="223"/>
        <v/>
      </c>
      <c r="AL1064" s="178" t="str">
        <f t="shared" si="224"/>
        <v/>
      </c>
      <c r="AM1064" s="178" t="str">
        <f t="shared" si="217"/>
        <v/>
      </c>
      <c r="AN1064" s="178" t="str">
        <f t="shared" si="218"/>
        <v/>
      </c>
    </row>
    <row r="1065" spans="1:40">
      <c r="A1065" s="1" t="str">
        <f t="shared" si="216"/>
        <v/>
      </c>
      <c r="B1065" s="63" t="str">
        <f>IF(E1065="","",IF(E1065=Trend!$D$5,COUNT($B$3:B1064)+1))</f>
        <v/>
      </c>
      <c r="C1065" s="63" t="str">
        <f>IF(E1065="","",IF(AN1065=Deviation!$E$2,COUNT($C$3:C1064)+1))</f>
        <v/>
      </c>
      <c r="D1065" s="7" t="str">
        <f>IF(E1065&lt;&gt;"",SUBTOTAL(3,$E$4:E1065),"")</f>
        <v/>
      </c>
      <c r="E1065" s="16"/>
      <c r="F1065" s="16"/>
      <c r="G1065" s="16"/>
      <c r="H1065" s="16"/>
      <c r="I1065" s="16"/>
      <c r="J1065" s="17"/>
      <c r="K1065" s="20"/>
      <c r="L1065" s="17"/>
      <c r="M1065" s="16"/>
      <c r="N1065" s="16"/>
      <c r="O1065" s="7" t="str">
        <f t="shared" si="225"/>
        <v/>
      </c>
      <c r="P1065" s="17"/>
      <c r="Q1065" s="17"/>
      <c r="R1065" s="8" t="str">
        <f t="shared" si="219"/>
        <v/>
      </c>
      <c r="S1065" s="18">
        <v>0.1</v>
      </c>
      <c r="T1065" s="8" t="str">
        <f t="shared" si="220"/>
        <v/>
      </c>
      <c r="U1065" s="7" t="str">
        <f t="shared" si="221"/>
        <v/>
      </c>
      <c r="V1065" s="19"/>
      <c r="W1065" s="16"/>
      <c r="X1065" s="16"/>
      <c r="Y1065" s="16"/>
      <c r="Z1065" s="7" t="str">
        <f t="shared" si="222"/>
        <v/>
      </c>
      <c r="AA1065" s="20"/>
      <c r="AB1065" s="7" t="str">
        <f>IF(AA1065="","",DATEDIF(VLOOKUP(N1065,List!CK:CL,2,0),VLOOKUP(AA1065,List!CK:CL,2,0),$AB$2))</f>
        <v/>
      </c>
      <c r="AC1065" s="16"/>
      <c r="AD1065" s="16"/>
      <c r="AE1065" s="17"/>
      <c r="AF1065" s="9" t="str">
        <f t="shared" si="213"/>
        <v/>
      </c>
      <c r="AG1065" s="16"/>
      <c r="AH1065" s="9" t="str">
        <f t="shared" si="214"/>
        <v/>
      </c>
      <c r="AI1065" s="9" t="str">
        <f t="shared" si="215"/>
        <v/>
      </c>
      <c r="AJ1065" s="7" t="str">
        <f>IF(E1065="","",VLOOKUP(E1065,Cover!AF:AG,2,0))</f>
        <v/>
      </c>
      <c r="AK1065" s="32" t="str">
        <f t="shared" si="223"/>
        <v/>
      </c>
      <c r="AL1065" s="178" t="str">
        <f t="shared" si="224"/>
        <v/>
      </c>
      <c r="AM1065" s="178" t="str">
        <f t="shared" si="217"/>
        <v/>
      </c>
      <c r="AN1065" s="178" t="str">
        <f t="shared" si="218"/>
        <v/>
      </c>
    </row>
    <row r="1066" spans="1:40">
      <c r="A1066" s="1" t="str">
        <f t="shared" si="216"/>
        <v/>
      </c>
      <c r="B1066" s="63" t="str">
        <f>IF(E1066="","",IF(E1066=Trend!$D$5,COUNT($B$3:B1065)+1))</f>
        <v/>
      </c>
      <c r="C1066" s="63" t="str">
        <f>IF(E1066="","",IF(AN1066=Deviation!$E$2,COUNT($C$3:C1065)+1))</f>
        <v/>
      </c>
      <c r="D1066" s="7" t="str">
        <f>IF(E1066&lt;&gt;"",SUBTOTAL(3,$E$4:E1066),"")</f>
        <v/>
      </c>
      <c r="E1066" s="16"/>
      <c r="F1066" s="16"/>
      <c r="G1066" s="16"/>
      <c r="H1066" s="16"/>
      <c r="I1066" s="16"/>
      <c r="J1066" s="17"/>
      <c r="K1066" s="20"/>
      <c r="L1066" s="17"/>
      <c r="M1066" s="16"/>
      <c r="N1066" s="16"/>
      <c r="O1066" s="7" t="str">
        <f t="shared" si="225"/>
        <v/>
      </c>
      <c r="P1066" s="17"/>
      <c r="Q1066" s="17"/>
      <c r="R1066" s="8" t="str">
        <f t="shared" si="219"/>
        <v/>
      </c>
      <c r="S1066" s="18">
        <v>0.1</v>
      </c>
      <c r="T1066" s="8" t="str">
        <f t="shared" si="220"/>
        <v/>
      </c>
      <c r="U1066" s="7" t="str">
        <f t="shared" si="221"/>
        <v/>
      </c>
      <c r="V1066" s="19"/>
      <c r="W1066" s="16"/>
      <c r="X1066" s="16"/>
      <c r="Y1066" s="16"/>
      <c r="Z1066" s="7" t="str">
        <f t="shared" si="222"/>
        <v/>
      </c>
      <c r="AA1066" s="20"/>
      <c r="AB1066" s="7" t="str">
        <f>IF(AA1066="","",DATEDIF(VLOOKUP(N1066,List!CK:CL,2,0),VLOOKUP(AA1066,List!CK:CL,2,0),$AB$2))</f>
        <v/>
      </c>
      <c r="AC1066" s="16"/>
      <c r="AD1066" s="16"/>
      <c r="AE1066" s="17"/>
      <c r="AF1066" s="9" t="str">
        <f t="shared" si="213"/>
        <v/>
      </c>
      <c r="AG1066" s="16"/>
      <c r="AH1066" s="9" t="str">
        <f t="shared" si="214"/>
        <v/>
      </c>
      <c r="AI1066" s="9" t="str">
        <f t="shared" si="215"/>
        <v/>
      </c>
      <c r="AJ1066" s="7" t="str">
        <f>IF(E1066="","",VLOOKUP(E1066,Cover!AF:AG,2,0))</f>
        <v/>
      </c>
      <c r="AK1066" s="32" t="str">
        <f t="shared" si="223"/>
        <v/>
      </c>
      <c r="AL1066" s="178" t="str">
        <f t="shared" si="224"/>
        <v/>
      </c>
      <c r="AM1066" s="178" t="str">
        <f t="shared" si="217"/>
        <v/>
      </c>
      <c r="AN1066" s="178" t="str">
        <f t="shared" si="218"/>
        <v/>
      </c>
    </row>
    <row r="1067" spans="1:40">
      <c r="A1067" s="1" t="str">
        <f t="shared" si="216"/>
        <v/>
      </c>
      <c r="B1067" s="63" t="str">
        <f>IF(E1067="","",IF(E1067=Trend!$D$5,COUNT($B$3:B1066)+1))</f>
        <v/>
      </c>
      <c r="C1067" s="63" t="str">
        <f>IF(E1067="","",IF(AN1067=Deviation!$E$2,COUNT($C$3:C1066)+1))</f>
        <v/>
      </c>
      <c r="D1067" s="7" t="str">
        <f>IF(E1067&lt;&gt;"",SUBTOTAL(3,$E$4:E1067),"")</f>
        <v/>
      </c>
      <c r="E1067" s="16"/>
      <c r="F1067" s="16"/>
      <c r="G1067" s="16"/>
      <c r="H1067" s="16"/>
      <c r="I1067" s="16"/>
      <c r="J1067" s="17"/>
      <c r="K1067" s="20"/>
      <c r="L1067" s="17"/>
      <c r="M1067" s="16"/>
      <c r="N1067" s="16"/>
      <c r="O1067" s="7" t="str">
        <f t="shared" si="225"/>
        <v/>
      </c>
      <c r="P1067" s="17"/>
      <c r="Q1067" s="17"/>
      <c r="R1067" s="8" t="str">
        <f t="shared" si="219"/>
        <v/>
      </c>
      <c r="S1067" s="18">
        <v>0.1</v>
      </c>
      <c r="T1067" s="8" t="str">
        <f t="shared" si="220"/>
        <v/>
      </c>
      <c r="U1067" s="7" t="str">
        <f t="shared" si="221"/>
        <v/>
      </c>
      <c r="V1067" s="19"/>
      <c r="W1067" s="16"/>
      <c r="X1067" s="16"/>
      <c r="Y1067" s="16"/>
      <c r="Z1067" s="7" t="str">
        <f t="shared" si="222"/>
        <v/>
      </c>
      <c r="AA1067" s="20"/>
      <c r="AB1067" s="7" t="str">
        <f>IF(AA1067="","",DATEDIF(VLOOKUP(N1067,List!CK:CL,2,0),VLOOKUP(AA1067,List!CK:CL,2,0),$AB$2))</f>
        <v/>
      </c>
      <c r="AC1067" s="16"/>
      <c r="AD1067" s="16"/>
      <c r="AE1067" s="17"/>
      <c r="AF1067" s="9" t="str">
        <f t="shared" si="213"/>
        <v/>
      </c>
      <c r="AG1067" s="16"/>
      <c r="AH1067" s="9" t="str">
        <f t="shared" si="214"/>
        <v/>
      </c>
      <c r="AI1067" s="9" t="str">
        <f t="shared" si="215"/>
        <v/>
      </c>
      <c r="AJ1067" s="7" t="str">
        <f>IF(E1067="","",VLOOKUP(E1067,Cover!AF:AG,2,0))</f>
        <v/>
      </c>
      <c r="AK1067" s="32" t="str">
        <f t="shared" si="223"/>
        <v/>
      </c>
      <c r="AL1067" s="178" t="str">
        <f t="shared" si="224"/>
        <v/>
      </c>
      <c r="AM1067" s="178" t="str">
        <f t="shared" si="217"/>
        <v/>
      </c>
      <c r="AN1067" s="178" t="str">
        <f t="shared" si="218"/>
        <v/>
      </c>
    </row>
    <row r="1068" spans="1:40">
      <c r="A1068" s="1" t="str">
        <f t="shared" si="216"/>
        <v/>
      </c>
      <c r="B1068" s="63" t="str">
        <f>IF(E1068="","",IF(E1068=Trend!$D$5,COUNT($B$3:B1067)+1))</f>
        <v/>
      </c>
      <c r="C1068" s="63" t="str">
        <f>IF(E1068="","",IF(AN1068=Deviation!$E$2,COUNT($C$3:C1067)+1))</f>
        <v/>
      </c>
      <c r="D1068" s="7" t="str">
        <f>IF(E1068&lt;&gt;"",SUBTOTAL(3,$E$4:E1068),"")</f>
        <v/>
      </c>
      <c r="E1068" s="16"/>
      <c r="F1068" s="16"/>
      <c r="G1068" s="16"/>
      <c r="H1068" s="16"/>
      <c r="I1068" s="16"/>
      <c r="J1068" s="17"/>
      <c r="K1068" s="20"/>
      <c r="L1068" s="17"/>
      <c r="M1068" s="16"/>
      <c r="N1068" s="16"/>
      <c r="O1068" s="7" t="str">
        <f t="shared" si="225"/>
        <v/>
      </c>
      <c r="P1068" s="17"/>
      <c r="Q1068" s="17"/>
      <c r="R1068" s="8" t="str">
        <f t="shared" si="219"/>
        <v/>
      </c>
      <c r="S1068" s="18">
        <v>0.1</v>
      </c>
      <c r="T1068" s="8" t="str">
        <f t="shared" si="220"/>
        <v/>
      </c>
      <c r="U1068" s="7" t="str">
        <f t="shared" si="221"/>
        <v/>
      </c>
      <c r="V1068" s="19"/>
      <c r="W1068" s="16"/>
      <c r="X1068" s="16"/>
      <c r="Y1068" s="16"/>
      <c r="Z1068" s="7" t="str">
        <f t="shared" si="222"/>
        <v/>
      </c>
      <c r="AA1068" s="20"/>
      <c r="AB1068" s="7" t="str">
        <f>IF(AA1068="","",DATEDIF(VLOOKUP(N1068,List!CK:CL,2,0),VLOOKUP(AA1068,List!CK:CL,2,0),$AB$2))</f>
        <v/>
      </c>
      <c r="AC1068" s="16"/>
      <c r="AD1068" s="16"/>
      <c r="AE1068" s="17"/>
      <c r="AF1068" s="9" t="str">
        <f t="shared" si="213"/>
        <v/>
      </c>
      <c r="AG1068" s="16"/>
      <c r="AH1068" s="9" t="str">
        <f t="shared" si="214"/>
        <v/>
      </c>
      <c r="AI1068" s="9" t="str">
        <f t="shared" si="215"/>
        <v/>
      </c>
      <c r="AJ1068" s="7" t="str">
        <f>IF(E1068="","",VLOOKUP(E1068,Cover!AF:AG,2,0))</f>
        <v/>
      </c>
      <c r="AK1068" s="32" t="str">
        <f t="shared" si="223"/>
        <v/>
      </c>
      <c r="AL1068" s="178" t="str">
        <f t="shared" si="224"/>
        <v/>
      </c>
      <c r="AM1068" s="178" t="str">
        <f t="shared" si="217"/>
        <v/>
      </c>
      <c r="AN1068" s="178" t="str">
        <f t="shared" si="218"/>
        <v/>
      </c>
    </row>
    <row r="1069" spans="1:40">
      <c r="A1069" s="1" t="str">
        <f t="shared" si="216"/>
        <v/>
      </c>
      <c r="B1069" s="63" t="str">
        <f>IF(E1069="","",IF(E1069=Trend!$D$5,COUNT($B$3:B1068)+1))</f>
        <v/>
      </c>
      <c r="C1069" s="63" t="str">
        <f>IF(E1069="","",IF(AN1069=Deviation!$E$2,COUNT($C$3:C1068)+1))</f>
        <v/>
      </c>
      <c r="D1069" s="7" t="str">
        <f>IF(E1069&lt;&gt;"",SUBTOTAL(3,$E$4:E1069),"")</f>
        <v/>
      </c>
      <c r="E1069" s="16"/>
      <c r="F1069" s="16"/>
      <c r="G1069" s="16"/>
      <c r="H1069" s="16"/>
      <c r="I1069" s="16"/>
      <c r="J1069" s="17"/>
      <c r="K1069" s="20"/>
      <c r="L1069" s="17"/>
      <c r="M1069" s="16"/>
      <c r="N1069" s="16"/>
      <c r="O1069" s="7" t="str">
        <f t="shared" si="225"/>
        <v/>
      </c>
      <c r="P1069" s="17"/>
      <c r="Q1069" s="17"/>
      <c r="R1069" s="8" t="str">
        <f t="shared" si="219"/>
        <v/>
      </c>
      <c r="S1069" s="18">
        <v>0.1</v>
      </c>
      <c r="T1069" s="8" t="str">
        <f t="shared" si="220"/>
        <v/>
      </c>
      <c r="U1069" s="7" t="str">
        <f t="shared" si="221"/>
        <v/>
      </c>
      <c r="V1069" s="19"/>
      <c r="W1069" s="16"/>
      <c r="X1069" s="16"/>
      <c r="Y1069" s="16"/>
      <c r="Z1069" s="7" t="str">
        <f t="shared" si="222"/>
        <v/>
      </c>
      <c r="AA1069" s="20"/>
      <c r="AB1069" s="7" t="str">
        <f>IF(AA1069="","",DATEDIF(VLOOKUP(N1069,List!CK:CL,2,0),VLOOKUP(AA1069,List!CK:CL,2,0),$AB$2))</f>
        <v/>
      </c>
      <c r="AC1069" s="16"/>
      <c r="AD1069" s="16"/>
      <c r="AE1069" s="17"/>
      <c r="AF1069" s="9" t="str">
        <f t="shared" si="213"/>
        <v/>
      </c>
      <c r="AG1069" s="16"/>
      <c r="AH1069" s="9" t="str">
        <f t="shared" si="214"/>
        <v/>
      </c>
      <c r="AI1069" s="9" t="str">
        <f t="shared" si="215"/>
        <v/>
      </c>
      <c r="AJ1069" s="7" t="str">
        <f>IF(E1069="","",VLOOKUP(E1069,Cover!AF:AG,2,0))</f>
        <v/>
      </c>
      <c r="AK1069" s="32" t="str">
        <f t="shared" si="223"/>
        <v/>
      </c>
      <c r="AL1069" s="178" t="str">
        <f t="shared" si="224"/>
        <v/>
      </c>
      <c r="AM1069" s="178" t="str">
        <f t="shared" si="217"/>
        <v/>
      </c>
      <c r="AN1069" s="178" t="str">
        <f t="shared" si="218"/>
        <v/>
      </c>
    </row>
    <row r="1070" spans="1:40" s="6" customFormat="1" ht="48" customHeight="1">
      <c r="B1070" s="62"/>
      <c r="C1070" s="62"/>
      <c r="D1070" s="10"/>
      <c r="E1070" s="11"/>
      <c r="F1070" s="11"/>
      <c r="G1070" s="11"/>
      <c r="H1070" s="11"/>
      <c r="I1070" s="11"/>
      <c r="J1070" s="12"/>
      <c r="K1070" s="37"/>
      <c r="L1070" s="12"/>
      <c r="M1070" s="11"/>
      <c r="N1070" s="11"/>
      <c r="O1070" s="10"/>
      <c r="P1070" s="12"/>
      <c r="Q1070" s="12"/>
      <c r="R1070" s="12"/>
      <c r="S1070" s="38"/>
      <c r="T1070" s="12"/>
      <c r="U1070" s="11"/>
      <c r="V1070" s="39"/>
      <c r="W1070" s="11"/>
      <c r="X1070" s="11"/>
      <c r="Y1070" s="11"/>
      <c r="Z1070" s="10"/>
      <c r="AA1070" s="37"/>
      <c r="AB1070" s="37"/>
      <c r="AC1070" s="38"/>
      <c r="AD1070" s="11"/>
      <c r="AE1070" s="92"/>
      <c r="AF1070" s="11"/>
      <c r="AG1070" s="11"/>
      <c r="AH1070" s="11"/>
      <c r="AI1070" s="11"/>
      <c r="AJ1070" s="13"/>
      <c r="AK1070" s="107"/>
      <c r="AL1070" s="179"/>
      <c r="AM1070" s="179"/>
      <c r="AN1070" s="179"/>
    </row>
  </sheetData>
  <autoFilter ref="E3:AN1069" xr:uid="{733B61FB-3A48-472C-A7E8-1D9EA3B575B7}"/>
  <customSheetViews>
    <customSheetView guid="{CA5E68D8-9E94-49AD-B12D-E49A10E46082}" scale="90" showGridLines="0" showRowCol="0" showAutoFilter="1" hiddenColumns="1" state="veryHidden">
      <pane xSplit="5" ySplit="3" topLeftCell="F90" activePane="bottomRight" state="frozen"/>
      <selection pane="bottomRight" activeCell="E103" sqref="E103"/>
      <pageMargins left="0" right="0" top="0.25" bottom="0" header="0" footer="0"/>
      <printOptions horizontalCentered="1"/>
      <pageSetup paperSize="9" scale="50" orientation="landscape" r:id="rId1"/>
      <autoFilter ref="E3:AN1075" xr:uid="{2FC45735-C766-4F4C-AEC1-3B164DD2DEFF}"/>
    </customSheetView>
  </customSheetViews>
  <phoneticPr fontId="10" type="noConversion"/>
  <conditionalFormatting sqref="AN4:AN1048576">
    <cfRule type="cellIs" dxfId="2" priority="2" operator="equal">
      <formula>"دیرتر از حد انتظار"</formula>
    </cfRule>
  </conditionalFormatting>
  <conditionalFormatting sqref="AN1:AN2">
    <cfRule type="cellIs" dxfId="1" priority="1" operator="equal">
      <formula>"دیرتر از حد انتظار"</formula>
    </cfRule>
  </conditionalFormatting>
  <printOptions horizontalCentered="1"/>
  <pageMargins left="0" right="0" top="0.25" bottom="0" header="0" footer="0"/>
  <pageSetup paperSize="9" scale="50" orientation="landscape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5D3-6F52-4D99-8AD7-86CD9AF6FB08}">
  <sheetPr codeName="Sheet2"/>
  <dimension ref="A1:Q505"/>
  <sheetViews>
    <sheetView showGridLines="0" showRowColHeaders="0" rightToLeft="1" zoomScale="90" zoomScaleNormal="90" workbookViewId="0">
      <selection activeCell="B3" sqref="B3"/>
    </sheetView>
  </sheetViews>
  <sheetFormatPr defaultColWidth="8.875" defaultRowHeight="14.25"/>
  <cols>
    <col min="1" max="1" width="0.25" style="1" customWidth="1"/>
    <col min="2" max="2" width="6" style="1" customWidth="1"/>
    <col min="3" max="3" width="12.75" style="1" customWidth="1"/>
    <col min="4" max="4" width="29" style="1" customWidth="1"/>
    <col min="5" max="5" width="16.125" style="1" customWidth="1"/>
    <col min="6" max="6" width="26.25" style="1" customWidth="1"/>
    <col min="7" max="7" width="22.375" style="1" customWidth="1"/>
    <col min="8" max="10" width="15.75" style="1" customWidth="1"/>
    <col min="11" max="11" width="17.375" style="1" customWidth="1"/>
    <col min="12" max="12" width="8.875" style="1"/>
    <col min="13" max="13" width="16.625" style="1" customWidth="1"/>
    <col min="14" max="14" width="30.75" style="1" customWidth="1"/>
    <col min="15" max="15" width="10.875" style="1" customWidth="1"/>
    <col min="16" max="16" width="10.75" style="1" customWidth="1"/>
    <col min="17" max="17" width="24.625" style="1" customWidth="1"/>
    <col min="18" max="16384" width="8.875" style="1"/>
  </cols>
  <sheetData>
    <row r="1" spans="1:17" ht="32.450000000000003" customHeight="1">
      <c r="A1" s="61"/>
      <c r="K1" s="2"/>
      <c r="L1" s="2"/>
      <c r="O1" s="2"/>
      <c r="P1" s="2"/>
      <c r="Q1" s="2"/>
    </row>
    <row r="2" spans="1:17">
      <c r="A2" s="61"/>
      <c r="K2" s="2"/>
      <c r="L2" s="2"/>
      <c r="O2" s="2"/>
      <c r="P2" s="2"/>
      <c r="Q2" s="2"/>
    </row>
    <row r="3" spans="1:17" s="6" customFormat="1" ht="48" customHeight="1">
      <c r="A3" s="62"/>
      <c r="B3" s="106" t="s">
        <v>62</v>
      </c>
      <c r="C3" s="4" t="s">
        <v>2555</v>
      </c>
      <c r="D3" s="4" t="s">
        <v>2556</v>
      </c>
      <c r="E3" s="4" t="s">
        <v>2563</v>
      </c>
      <c r="F3" s="4" t="s">
        <v>2564</v>
      </c>
      <c r="G3" s="4" t="s">
        <v>2557</v>
      </c>
      <c r="H3" s="4" t="s">
        <v>2571</v>
      </c>
      <c r="I3" s="4" t="s">
        <v>2558</v>
      </c>
      <c r="J3" s="4" t="s">
        <v>2560</v>
      </c>
      <c r="K3" s="5" t="s">
        <v>2559</v>
      </c>
      <c r="L3" s="5" t="s">
        <v>2561</v>
      </c>
      <c r="M3" s="4" t="s">
        <v>2562</v>
      </c>
      <c r="N3" s="4" t="s">
        <v>21</v>
      </c>
      <c r="O3" s="5" t="s">
        <v>4</v>
      </c>
      <c r="P3" s="23" t="s">
        <v>8</v>
      </c>
      <c r="Q3" s="5" t="s">
        <v>2565</v>
      </c>
    </row>
    <row r="4" spans="1:17">
      <c r="A4" s="1" t="b">
        <f>IF(C4="","",IF(D4=Trend!$D$5,COUNT($A$3:A3)+1))</f>
        <v>0</v>
      </c>
      <c r="B4" s="1">
        <f>IF(C4&lt;&gt;"",SUBTOTAL(3,$C$4:C4),"")</f>
        <v>1</v>
      </c>
      <c r="C4" s="1">
        <v>1</v>
      </c>
      <c r="D4" s="1" t="s">
        <v>28</v>
      </c>
      <c r="E4" s="1">
        <v>4</v>
      </c>
      <c r="F4" s="1" t="s">
        <v>2569</v>
      </c>
      <c r="G4" s="1" t="s">
        <v>2570</v>
      </c>
      <c r="H4" s="1" t="s">
        <v>729</v>
      </c>
      <c r="I4" s="1" t="s">
        <v>729</v>
      </c>
      <c r="J4" s="1" t="s">
        <v>729</v>
      </c>
      <c r="K4" s="1" t="s">
        <v>2566</v>
      </c>
      <c r="L4" s="1">
        <v>31</v>
      </c>
      <c r="M4" s="1">
        <v>4001021</v>
      </c>
      <c r="N4" s="1" t="s">
        <v>2572</v>
      </c>
      <c r="O4" s="2">
        <v>18648</v>
      </c>
      <c r="P4" s="1" t="s">
        <v>25</v>
      </c>
    </row>
    <row r="5" spans="1:17">
      <c r="A5" s="1" t="str">
        <f>IF(C5="","",IF(D5=Trend!$D$5,COUNT($A$3:A4)+1))</f>
        <v/>
      </c>
      <c r="B5" s="1" t="str">
        <f>IF(C5&lt;&gt;"",SUBTOTAL(3,$C$4:C5),"")</f>
        <v/>
      </c>
      <c r="O5" s="2"/>
    </row>
    <row r="6" spans="1:17">
      <c r="A6" s="1" t="str">
        <f>IF(C6="","",IF(D6=Trend!$D$5,COUNT($A$3:A5)+1))</f>
        <v/>
      </c>
      <c r="B6" s="1" t="str">
        <f>IF(C6&lt;&gt;"",SUBTOTAL(3,$C$4:C6),"")</f>
        <v/>
      </c>
      <c r="O6" s="2"/>
    </row>
    <row r="7" spans="1:17">
      <c r="A7" s="1" t="str">
        <f>IF(C7="","",IF(D7=Trend!$D$5,COUNT($A$3:A6)+1))</f>
        <v/>
      </c>
      <c r="B7" s="1" t="str">
        <f>IF(C7&lt;&gt;"",SUBTOTAL(3,$C$4:C7),"")</f>
        <v/>
      </c>
    </row>
    <row r="8" spans="1:17">
      <c r="A8" s="1" t="str">
        <f>IF(C8="","",IF(D8=Trend!$D$5,COUNT($A$3:A7)+1))</f>
        <v/>
      </c>
      <c r="B8" s="1" t="str">
        <f>IF(C8&lt;&gt;"",SUBTOTAL(3,$C$4:C8),"")</f>
        <v/>
      </c>
    </row>
    <row r="9" spans="1:17">
      <c r="A9" s="1" t="str">
        <f>IF(C9="","",IF(D9=Trend!$D$5,COUNT($A$3:A8)+1))</f>
        <v/>
      </c>
      <c r="B9" s="1" t="str">
        <f>IF(C9&lt;&gt;"",SUBTOTAL(3,$C$4:C9),"")</f>
        <v/>
      </c>
    </row>
    <row r="10" spans="1:17">
      <c r="A10" s="1" t="str">
        <f>IF(C10="","",IF(D10=Trend!$D$5,COUNT($A$3:A9)+1))</f>
        <v/>
      </c>
      <c r="B10" s="1" t="str">
        <f>IF(C10&lt;&gt;"",SUBTOTAL(3,$C$4:C10),"")</f>
        <v/>
      </c>
    </row>
    <row r="11" spans="1:17">
      <c r="A11" s="1" t="str">
        <f>IF(C11="","",IF(D11=Trend!$D$5,COUNT($A$3:A10)+1))</f>
        <v/>
      </c>
      <c r="B11" s="1" t="str">
        <f>IF(C11&lt;&gt;"",SUBTOTAL(3,$C$4:C11),"")</f>
        <v/>
      </c>
    </row>
    <row r="12" spans="1:17">
      <c r="A12" s="1" t="str">
        <f>IF(C12="","",IF(D12=Trend!$D$5,COUNT($A$3:A11)+1))</f>
        <v/>
      </c>
      <c r="B12" s="1" t="str">
        <f>IF(C12&lt;&gt;"",SUBTOTAL(3,$C$4:C12),"")</f>
        <v/>
      </c>
    </row>
    <row r="13" spans="1:17">
      <c r="A13" s="1" t="str">
        <f>IF(C13="","",IF(D13=Trend!$D$5,COUNT($A$3:A12)+1))</f>
        <v/>
      </c>
      <c r="B13" s="1" t="str">
        <f>IF(C13&lt;&gt;"",SUBTOTAL(3,$C$4:C13),"")</f>
        <v/>
      </c>
    </row>
    <row r="14" spans="1:17">
      <c r="A14" s="1" t="str">
        <f>IF(C14="","",IF(D14=Trend!$D$5,COUNT($A$3:A13)+1))</f>
        <v/>
      </c>
      <c r="B14" s="1" t="str">
        <f>IF(C14&lt;&gt;"",SUBTOTAL(3,$C$4:C14),"")</f>
        <v/>
      </c>
    </row>
    <row r="15" spans="1:17">
      <c r="A15" s="1" t="str">
        <f>IF(C15="","",IF(D15=Trend!$D$5,COUNT($A$3:A14)+1))</f>
        <v/>
      </c>
      <c r="B15" s="1" t="str">
        <f>IF(C15&lt;&gt;"",SUBTOTAL(3,$C$4:C15),"")</f>
        <v/>
      </c>
    </row>
    <row r="16" spans="1:17">
      <c r="A16" s="1" t="str">
        <f>IF(C16="","",IF(D16=Trend!$D$5,COUNT($A$3:A15)+1))</f>
        <v/>
      </c>
      <c r="B16" s="1" t="str">
        <f>IF(C16&lt;&gt;"",SUBTOTAL(3,$C$4:C16),"")</f>
        <v/>
      </c>
    </row>
    <row r="17" spans="1:2">
      <c r="A17" s="1" t="str">
        <f>IF(C17="","",IF(D17=Trend!$D$5,COUNT($A$3:A16)+1))</f>
        <v/>
      </c>
      <c r="B17" s="1" t="str">
        <f>IF(C17&lt;&gt;"",SUBTOTAL(3,$C$4:C17),"")</f>
        <v/>
      </c>
    </row>
    <row r="18" spans="1:2">
      <c r="A18" s="1" t="str">
        <f>IF(C18="","",IF(D18=Trend!$D$5,COUNT($A$3:A17)+1))</f>
        <v/>
      </c>
      <c r="B18" s="1" t="str">
        <f>IF(C18&lt;&gt;"",SUBTOTAL(3,$C$4:C18),"")</f>
        <v/>
      </c>
    </row>
    <row r="19" spans="1:2">
      <c r="A19" s="1" t="str">
        <f>IF(C19="","",IF(D19=Trend!$D$5,COUNT($A$3:A18)+1))</f>
        <v/>
      </c>
      <c r="B19" s="1" t="str">
        <f>IF(C19&lt;&gt;"",SUBTOTAL(3,$C$4:C19),"")</f>
        <v/>
      </c>
    </row>
    <row r="20" spans="1:2">
      <c r="A20" s="1" t="str">
        <f>IF(C20="","",IF(D20=Trend!$D$5,COUNT($A$3:A19)+1))</f>
        <v/>
      </c>
      <c r="B20" s="1" t="str">
        <f>IF(C20&lt;&gt;"",SUBTOTAL(3,$C$4:C20),"")</f>
        <v/>
      </c>
    </row>
    <row r="21" spans="1:2">
      <c r="A21" s="1" t="str">
        <f>IF(C21="","",IF(D21=Trend!$D$5,COUNT($A$3:A20)+1))</f>
        <v/>
      </c>
      <c r="B21" s="1" t="str">
        <f>IF(C21&lt;&gt;"",SUBTOTAL(3,$C$4:C21),"")</f>
        <v/>
      </c>
    </row>
    <row r="22" spans="1:2">
      <c r="A22" s="1" t="str">
        <f>IF(C22="","",IF(D22=Trend!$D$5,COUNT($A$3:A21)+1))</f>
        <v/>
      </c>
      <c r="B22" s="1" t="str">
        <f>IF(C22&lt;&gt;"",SUBTOTAL(3,$C$4:C22),"")</f>
        <v/>
      </c>
    </row>
    <row r="23" spans="1:2">
      <c r="A23" s="1" t="str">
        <f>IF(C23="","",IF(D23=Trend!$D$5,COUNT($A$3:A22)+1))</f>
        <v/>
      </c>
      <c r="B23" s="1" t="str">
        <f>IF(C23&lt;&gt;"",SUBTOTAL(3,$C$4:C23),"")</f>
        <v/>
      </c>
    </row>
    <row r="24" spans="1:2">
      <c r="A24" s="1" t="str">
        <f>IF(C24="","",IF(D24=Trend!$D$5,COUNT($A$3:A23)+1))</f>
        <v/>
      </c>
      <c r="B24" s="1" t="str">
        <f>IF(C24&lt;&gt;"",SUBTOTAL(3,$C$4:C24),"")</f>
        <v/>
      </c>
    </row>
    <row r="25" spans="1:2">
      <c r="A25" s="1" t="str">
        <f>IF(C25="","",IF(D25=Trend!$D$5,COUNT($A$3:A24)+1))</f>
        <v/>
      </c>
      <c r="B25" s="1" t="str">
        <f>IF(C25&lt;&gt;"",SUBTOTAL(3,$C$4:C25),"")</f>
        <v/>
      </c>
    </row>
    <row r="26" spans="1:2">
      <c r="A26" s="1" t="str">
        <f>IF(C26="","",IF(D26=Trend!$D$5,COUNT($A$3:A25)+1))</f>
        <v/>
      </c>
      <c r="B26" s="1" t="str">
        <f>IF(C26&lt;&gt;"",SUBTOTAL(3,$C$4:C26),"")</f>
        <v/>
      </c>
    </row>
    <row r="27" spans="1:2">
      <c r="A27" s="1" t="str">
        <f>IF(C27="","",IF(D27=Trend!$D$5,COUNT($A$3:A26)+1))</f>
        <v/>
      </c>
      <c r="B27" s="1" t="str">
        <f>IF(C27&lt;&gt;"",SUBTOTAL(3,$C$4:C27),"")</f>
        <v/>
      </c>
    </row>
    <row r="28" spans="1:2">
      <c r="A28" s="1" t="str">
        <f>IF(C28="","",IF(D28=Trend!$D$5,COUNT($A$3:A27)+1))</f>
        <v/>
      </c>
      <c r="B28" s="1" t="str">
        <f>IF(C28&lt;&gt;"",SUBTOTAL(3,$C$4:C28),"")</f>
        <v/>
      </c>
    </row>
    <row r="29" spans="1:2">
      <c r="A29" s="1" t="str">
        <f>IF(C29="","",IF(D29=Trend!$D$5,COUNT($A$3:A28)+1))</f>
        <v/>
      </c>
      <c r="B29" s="1" t="str">
        <f>IF(C29&lt;&gt;"",SUBTOTAL(3,$C$4:C29),"")</f>
        <v/>
      </c>
    </row>
    <row r="30" spans="1:2">
      <c r="A30" s="1" t="str">
        <f>IF(C30="","",IF(D30=Trend!$D$5,COUNT($A$3:A29)+1))</f>
        <v/>
      </c>
      <c r="B30" s="1" t="str">
        <f>IF(C30&lt;&gt;"",SUBTOTAL(3,$C$4:C30),"")</f>
        <v/>
      </c>
    </row>
    <row r="31" spans="1:2">
      <c r="A31" s="1" t="str">
        <f>IF(C31="","",IF(D31=Trend!$D$5,COUNT($A$3:A30)+1))</f>
        <v/>
      </c>
      <c r="B31" s="1" t="str">
        <f>IF(C31&lt;&gt;"",SUBTOTAL(3,$C$4:C31),"")</f>
        <v/>
      </c>
    </row>
    <row r="32" spans="1:2">
      <c r="A32" s="1" t="str">
        <f>IF(C32="","",IF(D32=Trend!$D$5,COUNT($A$3:A31)+1))</f>
        <v/>
      </c>
      <c r="B32" s="1" t="str">
        <f>IF(C32&lt;&gt;"",SUBTOTAL(3,$C$4:C32),"")</f>
        <v/>
      </c>
    </row>
    <row r="33" spans="1:2">
      <c r="A33" s="1" t="str">
        <f>IF(C33="","",IF(D33=Trend!$D$5,COUNT($A$3:A32)+1))</f>
        <v/>
      </c>
      <c r="B33" s="1" t="str">
        <f>IF(C33&lt;&gt;"",SUBTOTAL(3,$C$4:C33),"")</f>
        <v/>
      </c>
    </row>
    <row r="34" spans="1:2">
      <c r="A34" s="1" t="str">
        <f>IF(C34="","",IF(D34=Trend!$D$5,COUNT($A$3:A33)+1))</f>
        <v/>
      </c>
      <c r="B34" s="1" t="str">
        <f>IF(C34&lt;&gt;"",SUBTOTAL(3,$C$4:C34),"")</f>
        <v/>
      </c>
    </row>
    <row r="35" spans="1:2">
      <c r="A35" s="1" t="str">
        <f>IF(C35="","",IF(D35=Trend!$D$5,COUNT($A$3:A34)+1))</f>
        <v/>
      </c>
      <c r="B35" s="1" t="str">
        <f>IF(C35&lt;&gt;"",SUBTOTAL(3,$C$4:C35),"")</f>
        <v/>
      </c>
    </row>
    <row r="36" spans="1:2">
      <c r="A36" s="1" t="str">
        <f>IF(C36="","",IF(D36=Trend!$D$5,COUNT($A$3:A35)+1))</f>
        <v/>
      </c>
      <c r="B36" s="1" t="str">
        <f>IF(C36&lt;&gt;"",SUBTOTAL(3,$C$4:C36),"")</f>
        <v/>
      </c>
    </row>
    <row r="37" spans="1:2">
      <c r="A37" s="1" t="str">
        <f>IF(C37="","",IF(D37=Trend!$D$5,COUNT($A$3:A36)+1))</f>
        <v/>
      </c>
      <c r="B37" s="1" t="str">
        <f>IF(C37&lt;&gt;"",SUBTOTAL(3,$C$4:C37),"")</f>
        <v/>
      </c>
    </row>
    <row r="38" spans="1:2">
      <c r="A38" s="1" t="str">
        <f>IF(C38="","",IF(D38=Trend!$D$5,COUNT($A$3:A37)+1))</f>
        <v/>
      </c>
      <c r="B38" s="1" t="str">
        <f>IF(C38&lt;&gt;"",SUBTOTAL(3,$C$4:C38),"")</f>
        <v/>
      </c>
    </row>
    <row r="39" spans="1:2">
      <c r="A39" s="1" t="str">
        <f>IF(C39="","",IF(D39=Trend!$D$5,COUNT($A$3:A38)+1))</f>
        <v/>
      </c>
      <c r="B39" s="1" t="str">
        <f>IF(C39&lt;&gt;"",SUBTOTAL(3,$C$4:C39),"")</f>
        <v/>
      </c>
    </row>
    <row r="40" spans="1:2">
      <c r="A40" s="1" t="str">
        <f>IF(C40="","",IF(D40=Trend!$D$5,COUNT($A$3:A39)+1))</f>
        <v/>
      </c>
      <c r="B40" s="1" t="str">
        <f>IF(C40&lt;&gt;"",SUBTOTAL(3,$C$4:C40),"")</f>
        <v/>
      </c>
    </row>
    <row r="41" spans="1:2">
      <c r="A41" s="1" t="str">
        <f>IF(C41="","",IF(D41=Trend!$D$5,COUNT($A$3:A40)+1))</f>
        <v/>
      </c>
      <c r="B41" s="1" t="str">
        <f>IF(C41&lt;&gt;"",SUBTOTAL(3,$C$4:C41),"")</f>
        <v/>
      </c>
    </row>
    <row r="42" spans="1:2">
      <c r="A42" s="1" t="str">
        <f>IF(C42="","",IF(D42=Trend!$D$5,COUNT($A$3:A41)+1))</f>
        <v/>
      </c>
      <c r="B42" s="1" t="str">
        <f>IF(C42&lt;&gt;"",SUBTOTAL(3,$C$4:C42),"")</f>
        <v/>
      </c>
    </row>
    <row r="43" spans="1:2">
      <c r="A43" s="1" t="str">
        <f>IF(C43="","",IF(D43=Trend!$D$5,COUNT($A$3:A42)+1))</f>
        <v/>
      </c>
      <c r="B43" s="1" t="str">
        <f>IF(C43&lt;&gt;"",SUBTOTAL(3,$C$4:C43),"")</f>
        <v/>
      </c>
    </row>
    <row r="44" spans="1:2">
      <c r="A44" s="1" t="str">
        <f>IF(C44="","",IF(D44=Trend!$D$5,COUNT($A$3:A43)+1))</f>
        <v/>
      </c>
      <c r="B44" s="1" t="str">
        <f>IF(C44&lt;&gt;"",SUBTOTAL(3,$C$4:C44),"")</f>
        <v/>
      </c>
    </row>
    <row r="45" spans="1:2">
      <c r="A45" s="1" t="str">
        <f>IF(C45="","",IF(D45=Trend!$D$5,COUNT($A$3:A44)+1))</f>
        <v/>
      </c>
      <c r="B45" s="1" t="str">
        <f>IF(C45&lt;&gt;"",SUBTOTAL(3,$C$4:C45),"")</f>
        <v/>
      </c>
    </row>
    <row r="46" spans="1:2">
      <c r="A46" s="1" t="str">
        <f>IF(C46="","",IF(D46=Trend!$D$5,COUNT($A$3:A45)+1))</f>
        <v/>
      </c>
      <c r="B46" s="1" t="str">
        <f>IF(C46&lt;&gt;"",SUBTOTAL(3,$C$4:C46),"")</f>
        <v/>
      </c>
    </row>
    <row r="47" spans="1:2">
      <c r="A47" s="1" t="str">
        <f>IF(C47="","",IF(D47=Trend!$D$5,COUNT($A$3:A46)+1))</f>
        <v/>
      </c>
      <c r="B47" s="1" t="str">
        <f>IF(C47&lt;&gt;"",SUBTOTAL(3,$C$4:C47),"")</f>
        <v/>
      </c>
    </row>
    <row r="48" spans="1:2">
      <c r="A48" s="1" t="str">
        <f>IF(C48="","",IF(D48=Trend!$D$5,COUNT($A$3:A47)+1))</f>
        <v/>
      </c>
      <c r="B48" s="1" t="str">
        <f>IF(C48&lt;&gt;"",SUBTOTAL(3,$C$4:C48),"")</f>
        <v/>
      </c>
    </row>
    <row r="49" spans="1:2">
      <c r="A49" s="1" t="str">
        <f>IF(C49="","",IF(D49=Trend!$D$5,COUNT($A$3:A48)+1))</f>
        <v/>
      </c>
      <c r="B49" s="1" t="str">
        <f>IF(C49&lt;&gt;"",SUBTOTAL(3,$C$4:C49),"")</f>
        <v/>
      </c>
    </row>
    <row r="50" spans="1:2">
      <c r="A50" s="1" t="str">
        <f>IF(C50="","",IF(D50=Trend!$D$5,COUNT($A$3:A49)+1))</f>
        <v/>
      </c>
      <c r="B50" s="1" t="str">
        <f>IF(C50&lt;&gt;"",SUBTOTAL(3,$C$4:C50),"")</f>
        <v/>
      </c>
    </row>
    <row r="51" spans="1:2">
      <c r="A51" s="1" t="str">
        <f>IF(C51="","",IF(D51=Trend!$D$5,COUNT($A$3:A50)+1))</f>
        <v/>
      </c>
      <c r="B51" s="1" t="str">
        <f>IF(C51&lt;&gt;"",SUBTOTAL(3,$C$4:C51),"")</f>
        <v/>
      </c>
    </row>
    <row r="52" spans="1:2">
      <c r="A52" s="1" t="str">
        <f>IF(C52="","",IF(D52=Trend!$D$5,COUNT($A$3:A51)+1))</f>
        <v/>
      </c>
      <c r="B52" s="1" t="str">
        <f>IF(C52&lt;&gt;"",SUBTOTAL(3,$C$4:C52),"")</f>
        <v/>
      </c>
    </row>
    <row r="53" spans="1:2">
      <c r="A53" s="1" t="str">
        <f>IF(C53="","",IF(D53=Trend!$D$5,COUNT($A$3:A52)+1))</f>
        <v/>
      </c>
      <c r="B53" s="1" t="str">
        <f>IF(C53&lt;&gt;"",SUBTOTAL(3,$C$4:C53),"")</f>
        <v/>
      </c>
    </row>
    <row r="54" spans="1:2">
      <c r="A54" s="1" t="str">
        <f>IF(C54="","",IF(D54=Trend!$D$5,COUNT($A$3:A53)+1))</f>
        <v/>
      </c>
      <c r="B54" s="1" t="str">
        <f>IF(C54&lt;&gt;"",SUBTOTAL(3,$C$4:C54),"")</f>
        <v/>
      </c>
    </row>
    <row r="55" spans="1:2">
      <c r="A55" s="1" t="str">
        <f>IF(C55="","",IF(D55=Trend!$D$5,COUNT($A$3:A54)+1))</f>
        <v/>
      </c>
      <c r="B55" s="1" t="str">
        <f>IF(C55&lt;&gt;"",SUBTOTAL(3,$C$4:C55),"")</f>
        <v/>
      </c>
    </row>
    <row r="56" spans="1:2">
      <c r="A56" s="1" t="str">
        <f>IF(C56="","",IF(D56=Trend!$D$5,COUNT($A$3:A55)+1))</f>
        <v/>
      </c>
      <c r="B56" s="1" t="str">
        <f>IF(C56&lt;&gt;"",SUBTOTAL(3,$C$4:C56),"")</f>
        <v/>
      </c>
    </row>
    <row r="57" spans="1:2">
      <c r="A57" s="1" t="str">
        <f>IF(C57="","",IF(D57=Trend!$D$5,COUNT($A$3:A56)+1))</f>
        <v/>
      </c>
      <c r="B57" s="1" t="str">
        <f>IF(C57&lt;&gt;"",SUBTOTAL(3,$C$4:C57),"")</f>
        <v/>
      </c>
    </row>
    <row r="58" spans="1:2">
      <c r="A58" s="1" t="str">
        <f>IF(C58="","",IF(D58=Trend!$D$5,COUNT($A$3:A57)+1))</f>
        <v/>
      </c>
      <c r="B58" s="1" t="str">
        <f>IF(C58&lt;&gt;"",SUBTOTAL(3,$C$4:C58),"")</f>
        <v/>
      </c>
    </row>
    <row r="59" spans="1:2">
      <c r="A59" s="1" t="str">
        <f>IF(C59="","",IF(D59=Trend!$D$5,COUNT($A$3:A58)+1))</f>
        <v/>
      </c>
      <c r="B59" s="1" t="str">
        <f>IF(C59&lt;&gt;"",SUBTOTAL(3,$C$4:C59),"")</f>
        <v/>
      </c>
    </row>
    <row r="60" spans="1:2">
      <c r="A60" s="1" t="str">
        <f>IF(C60="","",IF(D60=Trend!$D$5,COUNT($A$3:A59)+1))</f>
        <v/>
      </c>
      <c r="B60" s="1" t="str">
        <f>IF(C60&lt;&gt;"",SUBTOTAL(3,$C$4:C60),"")</f>
        <v/>
      </c>
    </row>
    <row r="61" spans="1:2">
      <c r="A61" s="1" t="str">
        <f>IF(C61="","",IF(D61=Trend!$D$5,COUNT($A$3:A60)+1))</f>
        <v/>
      </c>
      <c r="B61" s="1" t="str">
        <f>IF(C61&lt;&gt;"",SUBTOTAL(3,$C$4:C61),"")</f>
        <v/>
      </c>
    </row>
    <row r="62" spans="1:2">
      <c r="A62" s="1" t="str">
        <f>IF(C62="","",IF(D62=Trend!$D$5,COUNT($A$3:A61)+1))</f>
        <v/>
      </c>
      <c r="B62" s="1" t="str">
        <f>IF(C62&lt;&gt;"",SUBTOTAL(3,$C$4:C62),"")</f>
        <v/>
      </c>
    </row>
    <row r="63" spans="1:2">
      <c r="A63" s="1" t="str">
        <f>IF(C63="","",IF(D63=Trend!$D$5,COUNT($A$3:A62)+1))</f>
        <v/>
      </c>
      <c r="B63" s="1" t="str">
        <f>IF(C63&lt;&gt;"",SUBTOTAL(3,$C$4:C63),"")</f>
        <v/>
      </c>
    </row>
    <row r="64" spans="1:2">
      <c r="A64" s="1" t="str">
        <f>IF(C64="","",IF(D64=Trend!$D$5,COUNT($A$3:A63)+1))</f>
        <v/>
      </c>
      <c r="B64" s="1" t="str">
        <f>IF(C64&lt;&gt;"",SUBTOTAL(3,$C$4:C64),"")</f>
        <v/>
      </c>
    </row>
    <row r="65" spans="1:2">
      <c r="A65" s="1" t="str">
        <f>IF(C65="","",IF(D65=Trend!$D$5,COUNT($A$3:A64)+1))</f>
        <v/>
      </c>
      <c r="B65" s="1" t="str">
        <f>IF(C65&lt;&gt;"",SUBTOTAL(3,$C$4:C65),"")</f>
        <v/>
      </c>
    </row>
    <row r="66" spans="1:2">
      <c r="A66" s="1" t="str">
        <f>IF(C66="","",IF(D66=Trend!$D$5,COUNT($A$3:A65)+1))</f>
        <v/>
      </c>
      <c r="B66" s="1" t="str">
        <f>IF(C66&lt;&gt;"",SUBTOTAL(3,$C$4:C66),"")</f>
        <v/>
      </c>
    </row>
    <row r="67" spans="1:2">
      <c r="A67" s="1" t="str">
        <f>IF(C67="","",IF(D67=Trend!$D$5,COUNT($A$3:A66)+1))</f>
        <v/>
      </c>
      <c r="B67" s="1" t="str">
        <f>IF(C67&lt;&gt;"",SUBTOTAL(3,$C$4:C67),"")</f>
        <v/>
      </c>
    </row>
    <row r="68" spans="1:2">
      <c r="A68" s="1" t="str">
        <f>IF(C68="","",IF(D68=Trend!$D$5,COUNT($A$3:A67)+1))</f>
        <v/>
      </c>
      <c r="B68" s="1" t="str">
        <f>IF(C68&lt;&gt;"",SUBTOTAL(3,$C$4:C68),"")</f>
        <v/>
      </c>
    </row>
    <row r="69" spans="1:2">
      <c r="A69" s="1" t="str">
        <f>IF(C69="","",IF(D69=Trend!$D$5,COUNT($A$3:A68)+1))</f>
        <v/>
      </c>
      <c r="B69" s="1" t="str">
        <f>IF(C69&lt;&gt;"",SUBTOTAL(3,$C$4:C69),"")</f>
        <v/>
      </c>
    </row>
    <row r="70" spans="1:2">
      <c r="A70" s="1" t="str">
        <f>IF(C70="","",IF(D70=Trend!$D$5,COUNT($A$3:A69)+1))</f>
        <v/>
      </c>
      <c r="B70" s="1" t="str">
        <f>IF(C70&lt;&gt;"",SUBTOTAL(3,$C$4:C70),"")</f>
        <v/>
      </c>
    </row>
    <row r="71" spans="1:2">
      <c r="A71" s="1" t="str">
        <f>IF(C71="","",IF(D71=Trend!$D$5,COUNT($A$3:A70)+1))</f>
        <v/>
      </c>
      <c r="B71" s="1" t="str">
        <f>IF(C71&lt;&gt;"",SUBTOTAL(3,$C$4:C71),"")</f>
        <v/>
      </c>
    </row>
    <row r="72" spans="1:2">
      <c r="A72" s="1" t="str">
        <f>IF(C72="","",IF(D72=Trend!$D$5,COUNT($A$3:A71)+1))</f>
        <v/>
      </c>
      <c r="B72" s="1" t="str">
        <f>IF(C72&lt;&gt;"",SUBTOTAL(3,$C$4:C72),"")</f>
        <v/>
      </c>
    </row>
    <row r="73" spans="1:2">
      <c r="A73" s="1" t="str">
        <f>IF(C73="","",IF(D73=Trend!$D$5,COUNT($A$3:A72)+1))</f>
        <v/>
      </c>
      <c r="B73" s="1" t="str">
        <f>IF(C73&lt;&gt;"",SUBTOTAL(3,$C$4:C73),"")</f>
        <v/>
      </c>
    </row>
    <row r="74" spans="1:2">
      <c r="A74" s="1" t="str">
        <f>IF(C74="","",IF(D74=Trend!$D$5,COUNT($A$3:A73)+1))</f>
        <v/>
      </c>
      <c r="B74" s="1" t="str">
        <f>IF(C74&lt;&gt;"",SUBTOTAL(3,$C$4:C74),"")</f>
        <v/>
      </c>
    </row>
    <row r="75" spans="1:2">
      <c r="A75" s="1" t="str">
        <f>IF(C75="","",IF(D75=Trend!$D$5,COUNT($A$3:A74)+1))</f>
        <v/>
      </c>
      <c r="B75" s="1" t="str">
        <f>IF(C75&lt;&gt;"",SUBTOTAL(3,$C$4:C75),"")</f>
        <v/>
      </c>
    </row>
    <row r="76" spans="1:2">
      <c r="A76" s="1" t="str">
        <f>IF(C76="","",IF(D76=Trend!$D$5,COUNT($A$3:A75)+1))</f>
        <v/>
      </c>
      <c r="B76" s="1" t="str">
        <f>IF(C76&lt;&gt;"",SUBTOTAL(3,$C$4:C76),"")</f>
        <v/>
      </c>
    </row>
    <row r="77" spans="1:2">
      <c r="A77" s="1" t="str">
        <f>IF(C77="","",IF(D77=Trend!$D$5,COUNT($A$3:A76)+1))</f>
        <v/>
      </c>
      <c r="B77" s="1" t="str">
        <f>IF(C77&lt;&gt;"",SUBTOTAL(3,$C$4:C77),"")</f>
        <v/>
      </c>
    </row>
    <row r="78" spans="1:2">
      <c r="A78" s="1" t="str">
        <f>IF(C78="","",IF(D78=Trend!$D$5,COUNT($A$3:A77)+1))</f>
        <v/>
      </c>
      <c r="B78" s="1" t="str">
        <f>IF(C78&lt;&gt;"",SUBTOTAL(3,$C$4:C78),"")</f>
        <v/>
      </c>
    </row>
    <row r="79" spans="1:2">
      <c r="A79" s="1" t="str">
        <f>IF(C79="","",IF(D79=Trend!$D$5,COUNT($A$3:A78)+1))</f>
        <v/>
      </c>
      <c r="B79" s="1" t="str">
        <f>IF(C79&lt;&gt;"",SUBTOTAL(3,$C$4:C79),"")</f>
        <v/>
      </c>
    </row>
    <row r="80" spans="1:2">
      <c r="A80" s="1" t="str">
        <f>IF(C80="","",IF(D80=Trend!$D$5,COUNT($A$3:A79)+1))</f>
        <v/>
      </c>
      <c r="B80" s="1" t="str">
        <f>IF(C80&lt;&gt;"",SUBTOTAL(3,$C$4:C80),"")</f>
        <v/>
      </c>
    </row>
    <row r="81" spans="1:2">
      <c r="A81" s="1" t="str">
        <f>IF(C81="","",IF(D81=Trend!$D$5,COUNT($A$3:A80)+1))</f>
        <v/>
      </c>
      <c r="B81" s="1" t="str">
        <f>IF(C81&lt;&gt;"",SUBTOTAL(3,$C$4:C81),"")</f>
        <v/>
      </c>
    </row>
    <row r="82" spans="1:2">
      <c r="A82" s="1" t="str">
        <f>IF(C82="","",IF(D82=Trend!$D$5,COUNT($A$3:A81)+1))</f>
        <v/>
      </c>
      <c r="B82" s="1" t="str">
        <f>IF(C82&lt;&gt;"",SUBTOTAL(3,$C$4:C82),"")</f>
        <v/>
      </c>
    </row>
    <row r="83" spans="1:2">
      <c r="A83" s="1" t="str">
        <f>IF(C83="","",IF(D83=Trend!$D$5,COUNT($A$3:A82)+1))</f>
        <v/>
      </c>
      <c r="B83" s="1" t="str">
        <f>IF(C83&lt;&gt;"",SUBTOTAL(3,$C$4:C83),"")</f>
        <v/>
      </c>
    </row>
    <row r="84" spans="1:2">
      <c r="A84" s="1" t="str">
        <f>IF(C84="","",IF(D84=Trend!$D$5,COUNT($A$3:A83)+1))</f>
        <v/>
      </c>
      <c r="B84" s="1" t="str">
        <f>IF(C84&lt;&gt;"",SUBTOTAL(3,$C$4:C84),"")</f>
        <v/>
      </c>
    </row>
    <row r="85" spans="1:2">
      <c r="A85" s="1" t="str">
        <f>IF(C85="","",IF(D85=Trend!$D$5,COUNT($A$3:A84)+1))</f>
        <v/>
      </c>
      <c r="B85" s="1" t="str">
        <f>IF(C85&lt;&gt;"",SUBTOTAL(3,$C$4:C85),"")</f>
        <v/>
      </c>
    </row>
    <row r="86" spans="1:2">
      <c r="A86" s="1" t="str">
        <f>IF(C86="","",IF(D86=Trend!$D$5,COUNT($A$3:A85)+1))</f>
        <v/>
      </c>
      <c r="B86" s="1" t="str">
        <f>IF(C86&lt;&gt;"",SUBTOTAL(3,$C$4:C86),"")</f>
        <v/>
      </c>
    </row>
    <row r="87" spans="1:2">
      <c r="A87" s="1" t="str">
        <f>IF(C87="","",IF(D87=Trend!$D$5,COUNT($A$3:A86)+1))</f>
        <v/>
      </c>
      <c r="B87" s="1" t="str">
        <f>IF(C87&lt;&gt;"",SUBTOTAL(3,$C$4:C87),"")</f>
        <v/>
      </c>
    </row>
    <row r="88" spans="1:2">
      <c r="A88" s="1" t="str">
        <f>IF(C88="","",IF(D88=Trend!$D$5,COUNT($A$3:A87)+1))</f>
        <v/>
      </c>
      <c r="B88" s="1" t="str">
        <f>IF(C88&lt;&gt;"",SUBTOTAL(3,$C$4:C88),"")</f>
        <v/>
      </c>
    </row>
    <row r="89" spans="1:2">
      <c r="A89" s="1" t="str">
        <f>IF(C89="","",IF(D89=Trend!$D$5,COUNT($A$3:A88)+1))</f>
        <v/>
      </c>
      <c r="B89" s="1" t="str">
        <f>IF(C89&lt;&gt;"",SUBTOTAL(3,$C$4:C89),"")</f>
        <v/>
      </c>
    </row>
    <row r="90" spans="1:2">
      <c r="A90" s="1" t="str">
        <f>IF(C90="","",IF(D90=Trend!$D$5,COUNT($A$3:A89)+1))</f>
        <v/>
      </c>
      <c r="B90" s="1" t="str">
        <f>IF(C90&lt;&gt;"",SUBTOTAL(3,$C$4:C90),"")</f>
        <v/>
      </c>
    </row>
    <row r="91" spans="1:2">
      <c r="A91" s="1" t="str">
        <f>IF(C91="","",IF(D91=Trend!$D$5,COUNT($A$3:A90)+1))</f>
        <v/>
      </c>
      <c r="B91" s="1" t="str">
        <f>IF(C91&lt;&gt;"",SUBTOTAL(3,$C$4:C91),"")</f>
        <v/>
      </c>
    </row>
    <row r="92" spans="1:2">
      <c r="A92" s="1" t="str">
        <f>IF(C92="","",IF(D92=Trend!$D$5,COUNT($A$3:A91)+1))</f>
        <v/>
      </c>
      <c r="B92" s="1" t="str">
        <f>IF(C92&lt;&gt;"",SUBTOTAL(3,$C$4:C92),"")</f>
        <v/>
      </c>
    </row>
    <row r="93" spans="1:2">
      <c r="A93" s="1" t="str">
        <f>IF(C93="","",IF(D93=Trend!$D$5,COUNT($A$3:A92)+1))</f>
        <v/>
      </c>
      <c r="B93" s="1" t="str">
        <f>IF(C93&lt;&gt;"",SUBTOTAL(3,$C$4:C93),"")</f>
        <v/>
      </c>
    </row>
    <row r="94" spans="1:2">
      <c r="A94" s="1" t="str">
        <f>IF(C94="","",IF(D94=Trend!$D$5,COUNT($A$3:A93)+1))</f>
        <v/>
      </c>
      <c r="B94" s="1" t="str">
        <f>IF(C94&lt;&gt;"",SUBTOTAL(3,$C$4:C94),"")</f>
        <v/>
      </c>
    </row>
    <row r="95" spans="1:2">
      <c r="A95" s="1" t="str">
        <f>IF(C95="","",IF(D95=Trend!$D$5,COUNT($A$3:A94)+1))</f>
        <v/>
      </c>
      <c r="B95" s="1" t="str">
        <f>IF(C95&lt;&gt;"",SUBTOTAL(3,$C$4:C95),"")</f>
        <v/>
      </c>
    </row>
    <row r="96" spans="1:2">
      <c r="A96" s="1" t="str">
        <f>IF(C96="","",IF(D96=Trend!$D$5,COUNT($A$3:A95)+1))</f>
        <v/>
      </c>
      <c r="B96" s="1" t="str">
        <f>IF(C96&lt;&gt;"",SUBTOTAL(3,$C$4:C96),"")</f>
        <v/>
      </c>
    </row>
    <row r="97" spans="1:2">
      <c r="A97" s="1" t="str">
        <f>IF(C97="","",IF(D97=Trend!$D$5,COUNT($A$3:A96)+1))</f>
        <v/>
      </c>
      <c r="B97" s="1" t="str">
        <f>IF(C97&lt;&gt;"",SUBTOTAL(3,$C$4:C97),"")</f>
        <v/>
      </c>
    </row>
    <row r="98" spans="1:2">
      <c r="A98" s="1" t="str">
        <f>IF(C98="","",IF(D98=Trend!$D$5,COUNT($A$3:A97)+1))</f>
        <v/>
      </c>
      <c r="B98" s="1" t="str">
        <f>IF(C98&lt;&gt;"",SUBTOTAL(3,$C$4:C98),"")</f>
        <v/>
      </c>
    </row>
    <row r="99" spans="1:2">
      <c r="A99" s="1" t="str">
        <f>IF(C99="","",IF(D99=Trend!$D$5,COUNT($A$3:A98)+1))</f>
        <v/>
      </c>
      <c r="B99" s="1" t="str">
        <f>IF(C99&lt;&gt;"",SUBTOTAL(3,$C$4:C99),"")</f>
        <v/>
      </c>
    </row>
    <row r="100" spans="1:2">
      <c r="A100" s="1" t="str">
        <f>IF(C100="","",IF(D100=Trend!$D$5,COUNT($A$3:A99)+1))</f>
        <v/>
      </c>
      <c r="B100" s="1" t="str">
        <f>IF(C100&lt;&gt;"",SUBTOTAL(3,$C$4:C100),"")</f>
        <v/>
      </c>
    </row>
    <row r="101" spans="1:2">
      <c r="A101" s="1" t="str">
        <f>IF(C101="","",IF(D101=Trend!$D$5,COUNT($A$3:A100)+1))</f>
        <v/>
      </c>
      <c r="B101" s="1" t="str">
        <f>IF(C101&lt;&gt;"",SUBTOTAL(3,$C$4:C101),"")</f>
        <v/>
      </c>
    </row>
    <row r="102" spans="1:2">
      <c r="A102" s="1" t="str">
        <f>IF(C102="","",IF(D102=Trend!$D$5,COUNT($A$3:A101)+1))</f>
        <v/>
      </c>
      <c r="B102" s="1" t="str">
        <f>IF(C102&lt;&gt;"",SUBTOTAL(3,$C$4:C102),"")</f>
        <v/>
      </c>
    </row>
    <row r="103" spans="1:2">
      <c r="A103" s="1" t="str">
        <f>IF(C103="","",IF(D103=Trend!$D$5,COUNT($A$3:A102)+1))</f>
        <v/>
      </c>
      <c r="B103" s="1" t="str">
        <f>IF(C103&lt;&gt;"",SUBTOTAL(3,$C$4:C103),"")</f>
        <v/>
      </c>
    </row>
    <row r="104" spans="1:2">
      <c r="A104" s="1" t="str">
        <f>IF(C104="","",IF(D104=Trend!$D$5,COUNT($A$3:A103)+1))</f>
        <v/>
      </c>
      <c r="B104" s="1" t="str">
        <f>IF(C104&lt;&gt;"",SUBTOTAL(3,$C$4:C104),"")</f>
        <v/>
      </c>
    </row>
    <row r="105" spans="1:2">
      <c r="A105" s="1" t="str">
        <f>IF(C105="","",IF(D105=Trend!$D$5,COUNT($A$3:A104)+1))</f>
        <v/>
      </c>
      <c r="B105" s="1" t="str">
        <f>IF(C105&lt;&gt;"",SUBTOTAL(3,$C$4:C105),"")</f>
        <v/>
      </c>
    </row>
    <row r="106" spans="1:2">
      <c r="A106" s="1" t="str">
        <f>IF(C106="","",IF(D106=Trend!$D$5,COUNT($A$3:A105)+1))</f>
        <v/>
      </c>
      <c r="B106" s="1" t="str">
        <f>IF(C106&lt;&gt;"",SUBTOTAL(3,$C$4:C106),"")</f>
        <v/>
      </c>
    </row>
    <row r="107" spans="1:2">
      <c r="A107" s="1" t="str">
        <f>IF(C107="","",IF(D107=Trend!$D$5,COUNT($A$3:A106)+1))</f>
        <v/>
      </c>
      <c r="B107" s="1" t="str">
        <f>IF(C107&lt;&gt;"",SUBTOTAL(3,$C$4:C107),"")</f>
        <v/>
      </c>
    </row>
    <row r="108" spans="1:2">
      <c r="A108" s="1" t="str">
        <f>IF(C108="","",IF(D108=Trend!$D$5,COUNT($A$3:A107)+1))</f>
        <v/>
      </c>
      <c r="B108" s="1" t="str">
        <f>IF(C108&lt;&gt;"",SUBTOTAL(3,$C$4:C108),"")</f>
        <v/>
      </c>
    </row>
    <row r="109" spans="1:2">
      <c r="A109" s="1" t="str">
        <f>IF(C109="","",IF(D109=Trend!$D$5,COUNT($A$3:A108)+1))</f>
        <v/>
      </c>
      <c r="B109" s="1" t="str">
        <f>IF(C109&lt;&gt;"",SUBTOTAL(3,$C$4:C109),"")</f>
        <v/>
      </c>
    </row>
    <row r="110" spans="1:2">
      <c r="A110" s="1" t="str">
        <f>IF(C110="","",IF(D110=Trend!$D$5,COUNT($A$3:A109)+1))</f>
        <v/>
      </c>
      <c r="B110" s="1" t="str">
        <f>IF(C110&lt;&gt;"",SUBTOTAL(3,$C$4:C110),"")</f>
        <v/>
      </c>
    </row>
    <row r="111" spans="1:2">
      <c r="A111" s="1" t="str">
        <f>IF(C111="","",IF(D111=Trend!$D$5,COUNT($A$3:A110)+1))</f>
        <v/>
      </c>
      <c r="B111" s="1" t="str">
        <f>IF(C111&lt;&gt;"",SUBTOTAL(3,$C$4:C111),"")</f>
        <v/>
      </c>
    </row>
    <row r="112" spans="1:2">
      <c r="A112" s="1" t="str">
        <f>IF(C112="","",IF(D112=Trend!$D$5,COUNT($A$3:A111)+1))</f>
        <v/>
      </c>
      <c r="B112" s="1" t="str">
        <f>IF(C112&lt;&gt;"",SUBTOTAL(3,$C$4:C112),"")</f>
        <v/>
      </c>
    </row>
    <row r="113" spans="1:2">
      <c r="A113" s="1" t="str">
        <f>IF(C113="","",IF(D113=Trend!$D$5,COUNT($A$3:A112)+1))</f>
        <v/>
      </c>
      <c r="B113" s="1" t="str">
        <f>IF(C113&lt;&gt;"",SUBTOTAL(3,$C$4:C113),"")</f>
        <v/>
      </c>
    </row>
    <row r="114" spans="1:2">
      <c r="A114" s="1" t="str">
        <f>IF(C114="","",IF(D114=Trend!$D$5,COUNT($A$3:A113)+1))</f>
        <v/>
      </c>
      <c r="B114" s="1" t="str">
        <f>IF(C114&lt;&gt;"",SUBTOTAL(3,$C$4:C114),"")</f>
        <v/>
      </c>
    </row>
    <row r="115" spans="1:2">
      <c r="A115" s="1" t="str">
        <f>IF(C115="","",IF(D115=Trend!$D$5,COUNT($A$3:A114)+1))</f>
        <v/>
      </c>
      <c r="B115" s="1" t="str">
        <f>IF(C115&lt;&gt;"",SUBTOTAL(3,$C$4:C115),"")</f>
        <v/>
      </c>
    </row>
    <row r="116" spans="1:2">
      <c r="A116" s="1" t="str">
        <f>IF(C116="","",IF(D116=Trend!$D$5,COUNT($A$3:A115)+1))</f>
        <v/>
      </c>
      <c r="B116" s="1" t="str">
        <f>IF(C116&lt;&gt;"",SUBTOTAL(3,$C$4:C116),"")</f>
        <v/>
      </c>
    </row>
    <row r="117" spans="1:2">
      <c r="A117" s="1" t="str">
        <f>IF(C117="","",IF(D117=Trend!$D$5,COUNT($A$3:A116)+1))</f>
        <v/>
      </c>
      <c r="B117" s="1" t="str">
        <f>IF(C117&lt;&gt;"",SUBTOTAL(3,$C$4:C117),"")</f>
        <v/>
      </c>
    </row>
    <row r="118" spans="1:2">
      <c r="A118" s="1" t="str">
        <f>IF(C118="","",IF(D118=Trend!$D$5,COUNT($A$3:A117)+1))</f>
        <v/>
      </c>
      <c r="B118" s="1" t="str">
        <f>IF(C118&lt;&gt;"",SUBTOTAL(3,$C$4:C118),"")</f>
        <v/>
      </c>
    </row>
    <row r="119" spans="1:2">
      <c r="A119" s="1" t="str">
        <f>IF(C119="","",IF(D119=Trend!$D$5,COUNT($A$3:A118)+1))</f>
        <v/>
      </c>
      <c r="B119" s="1" t="str">
        <f>IF(C119&lt;&gt;"",SUBTOTAL(3,$C$4:C119),"")</f>
        <v/>
      </c>
    </row>
    <row r="120" spans="1:2">
      <c r="A120" s="1" t="str">
        <f>IF(C120="","",IF(D120=Trend!$D$5,COUNT($A$3:A119)+1))</f>
        <v/>
      </c>
      <c r="B120" s="1" t="str">
        <f>IF(C120&lt;&gt;"",SUBTOTAL(3,$C$4:C120),"")</f>
        <v/>
      </c>
    </row>
    <row r="121" spans="1:2">
      <c r="A121" s="1" t="str">
        <f>IF(C121="","",IF(D121=Trend!$D$5,COUNT($A$3:A120)+1))</f>
        <v/>
      </c>
      <c r="B121" s="1" t="str">
        <f>IF(C121&lt;&gt;"",SUBTOTAL(3,$C$4:C121),"")</f>
        <v/>
      </c>
    </row>
    <row r="122" spans="1:2">
      <c r="A122" s="1" t="str">
        <f>IF(C122="","",IF(D122=Trend!$D$5,COUNT($A$3:A121)+1))</f>
        <v/>
      </c>
      <c r="B122" s="1" t="str">
        <f>IF(C122&lt;&gt;"",SUBTOTAL(3,$C$4:C122),"")</f>
        <v/>
      </c>
    </row>
    <row r="123" spans="1:2">
      <c r="A123" s="1" t="str">
        <f>IF(C123="","",IF(D123=Trend!$D$5,COUNT($A$3:A122)+1))</f>
        <v/>
      </c>
      <c r="B123" s="1" t="str">
        <f>IF(C123&lt;&gt;"",SUBTOTAL(3,$C$4:C123),"")</f>
        <v/>
      </c>
    </row>
    <row r="124" spans="1:2">
      <c r="A124" s="1" t="str">
        <f>IF(C124="","",IF(D124=Trend!$D$5,COUNT($A$3:A123)+1))</f>
        <v/>
      </c>
      <c r="B124" s="1" t="str">
        <f>IF(C124&lt;&gt;"",SUBTOTAL(3,$C$4:C124),"")</f>
        <v/>
      </c>
    </row>
    <row r="125" spans="1:2">
      <c r="A125" s="1" t="str">
        <f>IF(C125="","",IF(D125=Trend!$D$5,COUNT($A$3:A124)+1))</f>
        <v/>
      </c>
      <c r="B125" s="1" t="str">
        <f>IF(C125&lt;&gt;"",SUBTOTAL(3,$C$4:C125),"")</f>
        <v/>
      </c>
    </row>
    <row r="126" spans="1:2">
      <c r="A126" s="1" t="str">
        <f>IF(C126="","",IF(D126=Trend!$D$5,COUNT($A$3:A125)+1))</f>
        <v/>
      </c>
      <c r="B126" s="1" t="str">
        <f>IF(C126&lt;&gt;"",SUBTOTAL(3,$C$4:C126),"")</f>
        <v/>
      </c>
    </row>
    <row r="127" spans="1:2">
      <c r="A127" s="1" t="str">
        <f>IF(C127="","",IF(D127=Trend!$D$5,COUNT($A$3:A126)+1))</f>
        <v/>
      </c>
      <c r="B127" s="1" t="str">
        <f>IF(C127&lt;&gt;"",SUBTOTAL(3,$C$4:C127),"")</f>
        <v/>
      </c>
    </row>
    <row r="128" spans="1:2">
      <c r="A128" s="1" t="str">
        <f>IF(C128="","",IF(D128=Trend!$D$5,COUNT($A$3:A127)+1))</f>
        <v/>
      </c>
      <c r="B128" s="1" t="str">
        <f>IF(C128&lt;&gt;"",SUBTOTAL(3,$C$4:C128),"")</f>
        <v/>
      </c>
    </row>
    <row r="129" spans="1:2">
      <c r="A129" s="1" t="str">
        <f>IF(C129="","",IF(D129=Trend!$D$5,COUNT($A$3:A128)+1))</f>
        <v/>
      </c>
      <c r="B129" s="1" t="str">
        <f>IF(C129&lt;&gt;"",SUBTOTAL(3,$C$4:C129),"")</f>
        <v/>
      </c>
    </row>
    <row r="130" spans="1:2">
      <c r="A130" s="1" t="str">
        <f>IF(C130="","",IF(D130=Trend!$D$5,COUNT($A$3:A129)+1))</f>
        <v/>
      </c>
      <c r="B130" s="1" t="str">
        <f>IF(C130&lt;&gt;"",SUBTOTAL(3,$C$4:C130),"")</f>
        <v/>
      </c>
    </row>
    <row r="131" spans="1:2">
      <c r="A131" s="1" t="str">
        <f>IF(C131="","",IF(D131=Trend!$D$5,COUNT($A$3:A130)+1))</f>
        <v/>
      </c>
      <c r="B131" s="1" t="str">
        <f>IF(C131&lt;&gt;"",SUBTOTAL(3,$C$4:C131),"")</f>
        <v/>
      </c>
    </row>
    <row r="132" spans="1:2">
      <c r="A132" s="1" t="str">
        <f>IF(C132="","",IF(D132=Trend!$D$5,COUNT($A$3:A131)+1))</f>
        <v/>
      </c>
      <c r="B132" s="1" t="str">
        <f>IF(C132&lt;&gt;"",SUBTOTAL(3,$C$4:C132),"")</f>
        <v/>
      </c>
    </row>
    <row r="133" spans="1:2">
      <c r="A133" s="1" t="str">
        <f>IF(C133="","",IF(D133=Trend!$D$5,COUNT($A$3:A132)+1))</f>
        <v/>
      </c>
      <c r="B133" s="1" t="str">
        <f>IF(C133&lt;&gt;"",SUBTOTAL(3,$C$4:C133),"")</f>
        <v/>
      </c>
    </row>
    <row r="134" spans="1:2">
      <c r="A134" s="1" t="str">
        <f>IF(C134="","",IF(D134=Trend!$D$5,COUNT($A$3:A133)+1))</f>
        <v/>
      </c>
      <c r="B134" s="1" t="str">
        <f>IF(C134&lt;&gt;"",SUBTOTAL(3,$C$4:C134),"")</f>
        <v/>
      </c>
    </row>
    <row r="135" spans="1:2">
      <c r="A135" s="1" t="str">
        <f>IF(C135="","",IF(D135=Trend!$D$5,COUNT($A$3:A134)+1))</f>
        <v/>
      </c>
      <c r="B135" s="1" t="str">
        <f>IF(C135&lt;&gt;"",SUBTOTAL(3,$C$4:C135),"")</f>
        <v/>
      </c>
    </row>
    <row r="136" spans="1:2">
      <c r="A136" s="1" t="str">
        <f>IF(C136="","",IF(D136=Trend!$D$5,COUNT($A$3:A135)+1))</f>
        <v/>
      </c>
      <c r="B136" s="1" t="str">
        <f>IF(C136&lt;&gt;"",SUBTOTAL(3,$C$4:C136),"")</f>
        <v/>
      </c>
    </row>
    <row r="137" spans="1:2">
      <c r="A137" s="1" t="str">
        <f>IF(C137="","",IF(D137=Trend!$D$5,COUNT($A$3:A136)+1))</f>
        <v/>
      </c>
      <c r="B137" s="1" t="str">
        <f>IF(C137&lt;&gt;"",SUBTOTAL(3,$C$4:C137),"")</f>
        <v/>
      </c>
    </row>
    <row r="138" spans="1:2">
      <c r="A138" s="1" t="str">
        <f>IF(C138="","",IF(D138=Trend!$D$5,COUNT($A$3:A137)+1))</f>
        <v/>
      </c>
      <c r="B138" s="1" t="str">
        <f>IF(C138&lt;&gt;"",SUBTOTAL(3,$C$4:C138),"")</f>
        <v/>
      </c>
    </row>
    <row r="139" spans="1:2">
      <c r="A139" s="1" t="str">
        <f>IF(C139="","",IF(D139=Trend!$D$5,COUNT($A$3:A138)+1))</f>
        <v/>
      </c>
      <c r="B139" s="1" t="str">
        <f>IF(C139&lt;&gt;"",SUBTOTAL(3,$C$4:C139),"")</f>
        <v/>
      </c>
    </row>
    <row r="140" spans="1:2">
      <c r="A140" s="1" t="str">
        <f>IF(C140="","",IF(D140=Trend!$D$5,COUNT($A$3:A139)+1))</f>
        <v/>
      </c>
      <c r="B140" s="1" t="str">
        <f>IF(C140&lt;&gt;"",SUBTOTAL(3,$C$4:C140),"")</f>
        <v/>
      </c>
    </row>
    <row r="141" spans="1:2">
      <c r="A141" s="1" t="str">
        <f>IF(C141="","",IF(D141=Trend!$D$5,COUNT($A$3:A140)+1))</f>
        <v/>
      </c>
      <c r="B141" s="1" t="str">
        <f>IF(C141&lt;&gt;"",SUBTOTAL(3,$C$4:C141),"")</f>
        <v/>
      </c>
    </row>
    <row r="142" spans="1:2">
      <c r="A142" s="1" t="str">
        <f>IF(C142="","",IF(D142=Trend!$D$5,COUNT($A$3:A141)+1))</f>
        <v/>
      </c>
      <c r="B142" s="1" t="str">
        <f>IF(C142&lt;&gt;"",SUBTOTAL(3,$C$4:C142),"")</f>
        <v/>
      </c>
    </row>
    <row r="143" spans="1:2">
      <c r="A143" s="1" t="str">
        <f>IF(C143="","",IF(D143=Trend!$D$5,COUNT($A$3:A142)+1))</f>
        <v/>
      </c>
      <c r="B143" s="1" t="str">
        <f>IF(C143&lt;&gt;"",SUBTOTAL(3,$C$4:C143),"")</f>
        <v/>
      </c>
    </row>
    <row r="144" spans="1:2">
      <c r="A144" s="1" t="str">
        <f>IF(C144="","",IF(D144=Trend!$D$5,COUNT($A$3:A143)+1))</f>
        <v/>
      </c>
      <c r="B144" s="1" t="str">
        <f>IF(C144&lt;&gt;"",SUBTOTAL(3,$C$4:C144),"")</f>
        <v/>
      </c>
    </row>
    <row r="145" spans="1:2">
      <c r="A145" s="1" t="str">
        <f>IF(C145="","",IF(D145=Trend!$D$5,COUNT($A$3:A144)+1))</f>
        <v/>
      </c>
      <c r="B145" s="1" t="str">
        <f>IF(C145&lt;&gt;"",SUBTOTAL(3,$C$4:C145),"")</f>
        <v/>
      </c>
    </row>
    <row r="146" spans="1:2">
      <c r="A146" s="1" t="str">
        <f>IF(C146="","",IF(D146=Trend!$D$5,COUNT($A$3:A145)+1))</f>
        <v/>
      </c>
      <c r="B146" s="1" t="str">
        <f>IF(C146&lt;&gt;"",SUBTOTAL(3,$C$4:C146),"")</f>
        <v/>
      </c>
    </row>
    <row r="147" spans="1:2">
      <c r="A147" s="1" t="str">
        <f>IF(C147="","",IF(D147=Trend!$D$5,COUNT($A$3:A146)+1))</f>
        <v/>
      </c>
      <c r="B147" s="1" t="str">
        <f>IF(C147&lt;&gt;"",SUBTOTAL(3,$C$4:C147),"")</f>
        <v/>
      </c>
    </row>
    <row r="148" spans="1:2">
      <c r="A148" s="1" t="str">
        <f>IF(C148="","",IF(D148=Trend!$D$5,COUNT($A$3:A147)+1))</f>
        <v/>
      </c>
      <c r="B148" s="1" t="str">
        <f>IF(C148&lt;&gt;"",SUBTOTAL(3,$C$4:C148),"")</f>
        <v/>
      </c>
    </row>
    <row r="149" spans="1:2">
      <c r="A149" s="1" t="str">
        <f>IF(C149="","",IF(D149=Trend!$D$5,COUNT($A$3:A148)+1))</f>
        <v/>
      </c>
      <c r="B149" s="1" t="str">
        <f>IF(C149&lt;&gt;"",SUBTOTAL(3,$C$4:C149),"")</f>
        <v/>
      </c>
    </row>
    <row r="150" spans="1:2">
      <c r="A150" s="1" t="str">
        <f>IF(C150="","",IF(D150=Trend!$D$5,COUNT($A$3:A149)+1))</f>
        <v/>
      </c>
      <c r="B150" s="1" t="str">
        <f>IF(C150&lt;&gt;"",SUBTOTAL(3,$C$4:C150),"")</f>
        <v/>
      </c>
    </row>
    <row r="151" spans="1:2">
      <c r="A151" s="1" t="str">
        <f>IF(C151="","",IF(D151=Trend!$D$5,COUNT($A$3:A150)+1))</f>
        <v/>
      </c>
      <c r="B151" s="1" t="str">
        <f>IF(C151&lt;&gt;"",SUBTOTAL(3,$C$4:C151),"")</f>
        <v/>
      </c>
    </row>
    <row r="152" spans="1:2">
      <c r="A152" s="1" t="str">
        <f>IF(C152="","",IF(D152=Trend!$D$5,COUNT($A$3:A151)+1))</f>
        <v/>
      </c>
      <c r="B152" s="1" t="str">
        <f>IF(C152&lt;&gt;"",SUBTOTAL(3,$C$4:C152),"")</f>
        <v/>
      </c>
    </row>
    <row r="153" spans="1:2">
      <c r="A153" s="1" t="str">
        <f>IF(C153="","",IF(D153=Trend!$D$5,COUNT($A$3:A152)+1))</f>
        <v/>
      </c>
      <c r="B153" s="1" t="str">
        <f>IF(C153&lt;&gt;"",SUBTOTAL(3,$C$4:C153),"")</f>
        <v/>
      </c>
    </row>
    <row r="154" spans="1:2">
      <c r="A154" s="1" t="str">
        <f>IF(C154="","",IF(D154=Trend!$D$5,COUNT($A$3:A153)+1))</f>
        <v/>
      </c>
      <c r="B154" s="1" t="str">
        <f>IF(C154&lt;&gt;"",SUBTOTAL(3,$C$4:C154),"")</f>
        <v/>
      </c>
    </row>
    <row r="155" spans="1:2">
      <c r="A155" s="1" t="str">
        <f>IF(C155="","",IF(D155=Trend!$D$5,COUNT($A$3:A154)+1))</f>
        <v/>
      </c>
      <c r="B155" s="1" t="str">
        <f>IF(C155&lt;&gt;"",SUBTOTAL(3,$C$4:C155),"")</f>
        <v/>
      </c>
    </row>
    <row r="156" spans="1:2">
      <c r="A156" s="1" t="str">
        <f>IF(C156="","",IF(D156=Trend!$D$5,COUNT($A$3:A155)+1))</f>
        <v/>
      </c>
      <c r="B156" s="1" t="str">
        <f>IF(C156&lt;&gt;"",SUBTOTAL(3,$C$4:C156),"")</f>
        <v/>
      </c>
    </row>
    <row r="157" spans="1:2">
      <c r="A157" s="1" t="str">
        <f>IF(C157="","",IF(D157=Trend!$D$5,COUNT($A$3:A156)+1))</f>
        <v/>
      </c>
      <c r="B157" s="1" t="str">
        <f>IF(C157&lt;&gt;"",SUBTOTAL(3,$C$4:C157),"")</f>
        <v/>
      </c>
    </row>
    <row r="158" spans="1:2">
      <c r="A158" s="1" t="str">
        <f>IF(C158="","",IF(D158=Trend!$D$5,COUNT($A$3:A157)+1))</f>
        <v/>
      </c>
      <c r="B158" s="1" t="str">
        <f>IF(C158&lt;&gt;"",SUBTOTAL(3,$C$4:C158),"")</f>
        <v/>
      </c>
    </row>
    <row r="159" spans="1:2">
      <c r="A159" s="1" t="str">
        <f>IF(C159="","",IF(D159=Trend!$D$5,COUNT($A$3:A158)+1))</f>
        <v/>
      </c>
      <c r="B159" s="1" t="str">
        <f>IF(C159&lt;&gt;"",SUBTOTAL(3,$C$4:C159),"")</f>
        <v/>
      </c>
    </row>
    <row r="160" spans="1:2">
      <c r="A160" s="1" t="str">
        <f>IF(C160="","",IF(D160=Trend!$D$5,COUNT($A$3:A159)+1))</f>
        <v/>
      </c>
      <c r="B160" s="1" t="str">
        <f>IF(C160&lt;&gt;"",SUBTOTAL(3,$C$4:C160),"")</f>
        <v/>
      </c>
    </row>
    <row r="161" spans="1:2">
      <c r="A161" s="1" t="str">
        <f>IF(C161="","",IF(D161=Trend!$D$5,COUNT($A$3:A160)+1))</f>
        <v/>
      </c>
      <c r="B161" s="1" t="str">
        <f>IF(C161&lt;&gt;"",SUBTOTAL(3,$C$4:C161),"")</f>
        <v/>
      </c>
    </row>
    <row r="162" spans="1:2">
      <c r="A162" s="1" t="str">
        <f>IF(C162="","",IF(D162=Trend!$D$5,COUNT($A$3:A161)+1))</f>
        <v/>
      </c>
      <c r="B162" s="1" t="str">
        <f>IF(C162&lt;&gt;"",SUBTOTAL(3,$C$4:C162),"")</f>
        <v/>
      </c>
    </row>
    <row r="163" spans="1:2">
      <c r="A163" s="1" t="str">
        <f>IF(C163="","",IF(D163=Trend!$D$5,COUNT($A$3:A162)+1))</f>
        <v/>
      </c>
      <c r="B163" s="1" t="str">
        <f>IF(C163&lt;&gt;"",SUBTOTAL(3,$C$4:C163),"")</f>
        <v/>
      </c>
    </row>
    <row r="164" spans="1:2">
      <c r="A164" s="1" t="str">
        <f>IF(C164="","",IF(D164=Trend!$D$5,COUNT($A$3:A163)+1))</f>
        <v/>
      </c>
      <c r="B164" s="1" t="str">
        <f>IF(C164&lt;&gt;"",SUBTOTAL(3,$C$4:C164),"")</f>
        <v/>
      </c>
    </row>
    <row r="165" spans="1:2">
      <c r="A165" s="1" t="str">
        <f>IF(C165="","",IF(D165=Trend!$D$5,COUNT($A$3:A164)+1))</f>
        <v/>
      </c>
      <c r="B165" s="1" t="str">
        <f>IF(C165&lt;&gt;"",SUBTOTAL(3,$C$4:C165),"")</f>
        <v/>
      </c>
    </row>
    <row r="166" spans="1:2">
      <c r="A166" s="1" t="str">
        <f>IF(C166="","",IF(D166=Trend!$D$5,COUNT($A$3:A165)+1))</f>
        <v/>
      </c>
      <c r="B166" s="1" t="str">
        <f>IF(C166&lt;&gt;"",SUBTOTAL(3,$C$4:C166),"")</f>
        <v/>
      </c>
    </row>
    <row r="167" spans="1:2">
      <c r="A167" s="1" t="str">
        <f>IF(C167="","",IF(D167=Trend!$D$5,COUNT($A$3:A166)+1))</f>
        <v/>
      </c>
      <c r="B167" s="1" t="str">
        <f>IF(C167&lt;&gt;"",SUBTOTAL(3,$C$4:C167),"")</f>
        <v/>
      </c>
    </row>
    <row r="168" spans="1:2">
      <c r="A168" s="1" t="str">
        <f>IF(C168="","",IF(D168=Trend!$D$5,COUNT($A$3:A167)+1))</f>
        <v/>
      </c>
      <c r="B168" s="1" t="str">
        <f>IF(C168&lt;&gt;"",SUBTOTAL(3,$C$4:C168),"")</f>
        <v/>
      </c>
    </row>
    <row r="169" spans="1:2">
      <c r="A169" s="1" t="str">
        <f>IF(C169="","",IF(D169=Trend!$D$5,COUNT($A$3:A168)+1))</f>
        <v/>
      </c>
      <c r="B169" s="1" t="str">
        <f>IF(C169&lt;&gt;"",SUBTOTAL(3,$C$4:C169),"")</f>
        <v/>
      </c>
    </row>
    <row r="170" spans="1:2">
      <c r="A170" s="1" t="str">
        <f>IF(C170="","",IF(D170=Trend!$D$5,COUNT($A$3:A169)+1))</f>
        <v/>
      </c>
      <c r="B170" s="1" t="str">
        <f>IF(C170&lt;&gt;"",SUBTOTAL(3,$C$4:C170),"")</f>
        <v/>
      </c>
    </row>
    <row r="171" spans="1:2">
      <c r="A171" s="1" t="str">
        <f>IF(C171="","",IF(D171=Trend!$D$5,COUNT($A$3:A170)+1))</f>
        <v/>
      </c>
      <c r="B171" s="1" t="str">
        <f>IF(C171&lt;&gt;"",SUBTOTAL(3,$C$4:C171),"")</f>
        <v/>
      </c>
    </row>
    <row r="172" spans="1:2">
      <c r="A172" s="1" t="str">
        <f>IF(C172="","",IF(D172=Trend!$D$5,COUNT($A$3:A171)+1))</f>
        <v/>
      </c>
      <c r="B172" s="1" t="str">
        <f>IF(C172&lt;&gt;"",SUBTOTAL(3,$C$4:C172),"")</f>
        <v/>
      </c>
    </row>
    <row r="173" spans="1:2">
      <c r="A173" s="1" t="str">
        <f>IF(C173="","",IF(D173=Trend!$D$5,COUNT($A$3:A172)+1))</f>
        <v/>
      </c>
      <c r="B173" s="1" t="str">
        <f>IF(C173&lt;&gt;"",SUBTOTAL(3,$C$4:C173),"")</f>
        <v/>
      </c>
    </row>
    <row r="174" spans="1:2">
      <c r="A174" s="1" t="str">
        <f>IF(C174="","",IF(D174=Trend!$D$5,COUNT($A$3:A173)+1))</f>
        <v/>
      </c>
      <c r="B174" s="1" t="str">
        <f>IF(C174&lt;&gt;"",SUBTOTAL(3,$C$4:C174),"")</f>
        <v/>
      </c>
    </row>
    <row r="175" spans="1:2">
      <c r="A175" s="1" t="str">
        <f>IF(C175="","",IF(D175=Trend!$D$5,COUNT($A$3:A174)+1))</f>
        <v/>
      </c>
      <c r="B175" s="1" t="str">
        <f>IF(C175&lt;&gt;"",SUBTOTAL(3,$C$4:C175),"")</f>
        <v/>
      </c>
    </row>
    <row r="176" spans="1:2">
      <c r="A176" s="1" t="str">
        <f>IF(C176="","",IF(D176=Trend!$D$5,COUNT($A$3:A175)+1))</f>
        <v/>
      </c>
      <c r="B176" s="1" t="str">
        <f>IF(C176&lt;&gt;"",SUBTOTAL(3,$C$4:C176),"")</f>
        <v/>
      </c>
    </row>
    <row r="177" spans="1:2">
      <c r="A177" s="1" t="str">
        <f>IF(C177="","",IF(D177=Trend!$D$5,COUNT($A$3:A176)+1))</f>
        <v/>
      </c>
      <c r="B177" s="1" t="str">
        <f>IF(C177&lt;&gt;"",SUBTOTAL(3,$C$4:C177),"")</f>
        <v/>
      </c>
    </row>
    <row r="178" spans="1:2">
      <c r="A178" s="1" t="str">
        <f>IF(C178="","",IF(D178=Trend!$D$5,COUNT($A$3:A177)+1))</f>
        <v/>
      </c>
      <c r="B178" s="1" t="str">
        <f>IF(C178&lt;&gt;"",SUBTOTAL(3,$C$4:C178),"")</f>
        <v/>
      </c>
    </row>
    <row r="179" spans="1:2">
      <c r="A179" s="1" t="str">
        <f>IF(C179="","",IF(D179=Trend!$D$5,COUNT($A$3:A178)+1))</f>
        <v/>
      </c>
      <c r="B179" s="1" t="str">
        <f>IF(C179&lt;&gt;"",SUBTOTAL(3,$C$4:C179),"")</f>
        <v/>
      </c>
    </row>
    <row r="180" spans="1:2">
      <c r="A180" s="1" t="str">
        <f>IF(C180="","",IF(D180=Trend!$D$5,COUNT($A$3:A179)+1))</f>
        <v/>
      </c>
      <c r="B180" s="1" t="str">
        <f>IF(C180&lt;&gt;"",SUBTOTAL(3,$C$4:C180),"")</f>
        <v/>
      </c>
    </row>
    <row r="181" spans="1:2">
      <c r="A181" s="1" t="str">
        <f>IF(C181="","",IF(D181=Trend!$D$5,COUNT($A$3:A180)+1))</f>
        <v/>
      </c>
      <c r="B181" s="1" t="str">
        <f>IF(C181&lt;&gt;"",SUBTOTAL(3,$C$4:C181),"")</f>
        <v/>
      </c>
    </row>
    <row r="182" spans="1:2">
      <c r="A182" s="1" t="str">
        <f>IF(C182="","",IF(D182=Trend!$D$5,COUNT($A$3:A181)+1))</f>
        <v/>
      </c>
      <c r="B182" s="1" t="str">
        <f>IF(C182&lt;&gt;"",SUBTOTAL(3,$C$4:C182),"")</f>
        <v/>
      </c>
    </row>
    <row r="183" spans="1:2">
      <c r="A183" s="1" t="str">
        <f>IF(C183="","",IF(D183=Trend!$D$5,COUNT($A$3:A182)+1))</f>
        <v/>
      </c>
      <c r="B183" s="1" t="str">
        <f>IF(C183&lt;&gt;"",SUBTOTAL(3,$C$4:C183),"")</f>
        <v/>
      </c>
    </row>
    <row r="184" spans="1:2">
      <c r="A184" s="1" t="str">
        <f>IF(C184="","",IF(D184=Trend!$D$5,COUNT($A$3:A183)+1))</f>
        <v/>
      </c>
      <c r="B184" s="1" t="str">
        <f>IF(C184&lt;&gt;"",SUBTOTAL(3,$C$4:C184),"")</f>
        <v/>
      </c>
    </row>
    <row r="185" spans="1:2">
      <c r="A185" s="1" t="str">
        <f>IF(C185="","",IF(D185=Trend!$D$5,COUNT($A$3:A184)+1))</f>
        <v/>
      </c>
      <c r="B185" s="1" t="str">
        <f>IF(C185&lt;&gt;"",SUBTOTAL(3,$C$4:C185),"")</f>
        <v/>
      </c>
    </row>
    <row r="186" spans="1:2">
      <c r="A186" s="1" t="str">
        <f>IF(C186="","",IF(D186=Trend!$D$5,COUNT($A$3:A185)+1))</f>
        <v/>
      </c>
      <c r="B186" s="1" t="str">
        <f>IF(C186&lt;&gt;"",SUBTOTAL(3,$C$4:C186),"")</f>
        <v/>
      </c>
    </row>
    <row r="187" spans="1:2">
      <c r="A187" s="1" t="str">
        <f>IF(C187="","",IF(D187=Trend!$D$5,COUNT($A$3:A186)+1))</f>
        <v/>
      </c>
      <c r="B187" s="1" t="str">
        <f>IF(C187&lt;&gt;"",SUBTOTAL(3,$C$4:C187),"")</f>
        <v/>
      </c>
    </row>
    <row r="188" spans="1:2">
      <c r="A188" s="1" t="str">
        <f>IF(C188="","",IF(D188=Trend!$D$5,COUNT($A$3:A187)+1))</f>
        <v/>
      </c>
      <c r="B188" s="1" t="str">
        <f>IF(C188&lt;&gt;"",SUBTOTAL(3,$C$4:C188),"")</f>
        <v/>
      </c>
    </row>
    <row r="189" spans="1:2">
      <c r="A189" s="1" t="str">
        <f>IF(C189="","",IF(D189=Trend!$D$5,COUNT($A$3:A188)+1))</f>
        <v/>
      </c>
      <c r="B189" s="1" t="str">
        <f>IF(C189&lt;&gt;"",SUBTOTAL(3,$C$4:C189),"")</f>
        <v/>
      </c>
    </row>
    <row r="190" spans="1:2">
      <c r="A190" s="1" t="str">
        <f>IF(C190="","",IF(D190=Trend!$D$5,COUNT($A$3:A189)+1))</f>
        <v/>
      </c>
      <c r="B190" s="1" t="str">
        <f>IF(C190&lt;&gt;"",SUBTOTAL(3,$C$4:C190),"")</f>
        <v/>
      </c>
    </row>
    <row r="191" spans="1:2">
      <c r="A191" s="1" t="str">
        <f>IF(C191="","",IF(D191=Trend!$D$5,COUNT($A$3:A190)+1))</f>
        <v/>
      </c>
      <c r="B191" s="1" t="str">
        <f>IF(C191&lt;&gt;"",SUBTOTAL(3,$C$4:C191),"")</f>
        <v/>
      </c>
    </row>
    <row r="192" spans="1:2">
      <c r="A192" s="1" t="str">
        <f>IF(C192="","",IF(D192=Trend!$D$5,COUNT($A$3:A191)+1))</f>
        <v/>
      </c>
      <c r="B192" s="1" t="str">
        <f>IF(C192&lt;&gt;"",SUBTOTAL(3,$C$4:C192),"")</f>
        <v/>
      </c>
    </row>
    <row r="193" spans="1:2">
      <c r="A193" s="1" t="str">
        <f>IF(C193="","",IF(D193=Trend!$D$5,COUNT($A$3:A192)+1))</f>
        <v/>
      </c>
      <c r="B193" s="1" t="str">
        <f>IF(C193&lt;&gt;"",SUBTOTAL(3,$C$4:C193),"")</f>
        <v/>
      </c>
    </row>
    <row r="194" spans="1:2">
      <c r="A194" s="1" t="str">
        <f>IF(C194="","",IF(D194=Trend!$D$5,COUNT($A$3:A193)+1))</f>
        <v/>
      </c>
      <c r="B194" s="1" t="str">
        <f>IF(C194&lt;&gt;"",SUBTOTAL(3,$C$4:C194),"")</f>
        <v/>
      </c>
    </row>
    <row r="195" spans="1:2">
      <c r="A195" s="1" t="str">
        <f>IF(C195="","",IF(D195=Trend!$D$5,COUNT($A$3:A194)+1))</f>
        <v/>
      </c>
      <c r="B195" s="1" t="str">
        <f>IF(C195&lt;&gt;"",SUBTOTAL(3,$C$4:C195),"")</f>
        <v/>
      </c>
    </row>
    <row r="196" spans="1:2">
      <c r="A196" s="1" t="str">
        <f>IF(C196="","",IF(D196=Trend!$D$5,COUNT($A$3:A195)+1))</f>
        <v/>
      </c>
      <c r="B196" s="1" t="str">
        <f>IF(C196&lt;&gt;"",SUBTOTAL(3,$C$4:C196),"")</f>
        <v/>
      </c>
    </row>
    <row r="197" spans="1:2">
      <c r="A197" s="1" t="str">
        <f>IF(C197="","",IF(D197=Trend!$D$5,COUNT($A$3:A196)+1))</f>
        <v/>
      </c>
      <c r="B197" s="1" t="str">
        <f>IF(C197&lt;&gt;"",SUBTOTAL(3,$C$4:C197),"")</f>
        <v/>
      </c>
    </row>
    <row r="198" spans="1:2">
      <c r="A198" s="1" t="str">
        <f>IF(C198="","",IF(D198=Trend!$D$5,COUNT($A$3:A197)+1))</f>
        <v/>
      </c>
      <c r="B198" s="1" t="str">
        <f>IF(C198&lt;&gt;"",SUBTOTAL(3,$C$4:C198),"")</f>
        <v/>
      </c>
    </row>
    <row r="199" spans="1:2">
      <c r="A199" s="1" t="str">
        <f>IF(C199="","",IF(D199=Trend!$D$5,COUNT($A$3:A198)+1))</f>
        <v/>
      </c>
      <c r="B199" s="1" t="str">
        <f>IF(C199&lt;&gt;"",SUBTOTAL(3,$C$4:C199),"")</f>
        <v/>
      </c>
    </row>
    <row r="200" spans="1:2">
      <c r="A200" s="1" t="str">
        <f>IF(C200="","",IF(D200=Trend!$D$5,COUNT($A$3:A199)+1))</f>
        <v/>
      </c>
      <c r="B200" s="1" t="str">
        <f>IF(C200&lt;&gt;"",SUBTOTAL(3,$C$4:C200),"")</f>
        <v/>
      </c>
    </row>
    <row r="201" spans="1:2">
      <c r="A201" s="1" t="str">
        <f>IF(C201="","",IF(D201=Trend!$D$5,COUNT($A$3:A200)+1))</f>
        <v/>
      </c>
      <c r="B201" s="1" t="str">
        <f>IF(C201&lt;&gt;"",SUBTOTAL(3,$C$4:C201),"")</f>
        <v/>
      </c>
    </row>
    <row r="202" spans="1:2">
      <c r="A202" s="1" t="str">
        <f>IF(C202="","",IF(D202=Trend!$D$5,COUNT($A$3:A201)+1))</f>
        <v/>
      </c>
      <c r="B202" s="1" t="str">
        <f>IF(C202&lt;&gt;"",SUBTOTAL(3,$C$4:C202),"")</f>
        <v/>
      </c>
    </row>
    <row r="203" spans="1:2">
      <c r="A203" s="1" t="str">
        <f>IF(C203="","",IF(D203=Trend!$D$5,COUNT($A$3:A202)+1))</f>
        <v/>
      </c>
      <c r="B203" s="1" t="str">
        <f>IF(C203&lt;&gt;"",SUBTOTAL(3,$C$4:C203),"")</f>
        <v/>
      </c>
    </row>
    <row r="204" spans="1:2">
      <c r="A204" s="1" t="str">
        <f>IF(C204="","",IF(D204=Trend!$D$5,COUNT($A$3:A203)+1))</f>
        <v/>
      </c>
      <c r="B204" s="1" t="str">
        <f>IF(C204&lt;&gt;"",SUBTOTAL(3,$C$4:C204),"")</f>
        <v/>
      </c>
    </row>
    <row r="205" spans="1:2">
      <c r="A205" s="1" t="str">
        <f>IF(C205="","",IF(D205=Trend!$D$5,COUNT($A$3:A204)+1))</f>
        <v/>
      </c>
      <c r="B205" s="1" t="str">
        <f>IF(C205&lt;&gt;"",SUBTOTAL(3,$C$4:C205),"")</f>
        <v/>
      </c>
    </row>
    <row r="206" spans="1:2">
      <c r="A206" s="1" t="str">
        <f>IF(C206="","",IF(D206=Trend!$D$5,COUNT($A$3:A205)+1))</f>
        <v/>
      </c>
      <c r="B206" s="1" t="str">
        <f>IF(C206&lt;&gt;"",SUBTOTAL(3,$C$4:C206),"")</f>
        <v/>
      </c>
    </row>
    <row r="207" spans="1:2">
      <c r="A207" s="1" t="str">
        <f>IF(C207="","",IF(D207=Trend!$D$5,COUNT($A$3:A206)+1))</f>
        <v/>
      </c>
      <c r="B207" s="1" t="str">
        <f>IF(C207&lt;&gt;"",SUBTOTAL(3,$C$4:C207),"")</f>
        <v/>
      </c>
    </row>
    <row r="208" spans="1:2">
      <c r="A208" s="1" t="str">
        <f>IF(C208="","",IF(D208=Trend!$D$5,COUNT($A$3:A207)+1))</f>
        <v/>
      </c>
      <c r="B208" s="1" t="str">
        <f>IF(C208&lt;&gt;"",SUBTOTAL(3,$C$4:C208),"")</f>
        <v/>
      </c>
    </row>
    <row r="209" spans="1:2">
      <c r="A209" s="1" t="str">
        <f>IF(C209="","",IF(D209=Trend!$D$5,COUNT($A$3:A208)+1))</f>
        <v/>
      </c>
      <c r="B209" s="1" t="str">
        <f>IF(C209&lt;&gt;"",SUBTOTAL(3,$C$4:C209),"")</f>
        <v/>
      </c>
    </row>
    <row r="210" spans="1:2">
      <c r="A210" s="1" t="str">
        <f>IF(C210="","",IF(D210=Trend!$D$5,COUNT($A$3:A209)+1))</f>
        <v/>
      </c>
      <c r="B210" s="1" t="str">
        <f>IF(C210&lt;&gt;"",SUBTOTAL(3,$C$4:C210),"")</f>
        <v/>
      </c>
    </row>
    <row r="211" spans="1:2">
      <c r="A211" s="1" t="str">
        <f>IF(C211="","",IF(D211=Trend!$D$5,COUNT($A$3:A210)+1))</f>
        <v/>
      </c>
      <c r="B211" s="1" t="str">
        <f>IF(C211&lt;&gt;"",SUBTOTAL(3,$C$4:C211),"")</f>
        <v/>
      </c>
    </row>
    <row r="212" spans="1:2">
      <c r="A212" s="1" t="str">
        <f>IF(C212="","",IF(D212=Trend!$D$5,COUNT($A$3:A211)+1))</f>
        <v/>
      </c>
      <c r="B212" s="1" t="str">
        <f>IF(C212&lt;&gt;"",SUBTOTAL(3,$C$4:C212),"")</f>
        <v/>
      </c>
    </row>
    <row r="213" spans="1:2">
      <c r="A213" s="1" t="str">
        <f>IF(C213="","",IF(D213=Trend!$D$5,COUNT($A$3:A212)+1))</f>
        <v/>
      </c>
      <c r="B213" s="1" t="str">
        <f>IF(C213&lt;&gt;"",SUBTOTAL(3,$C$4:C213),"")</f>
        <v/>
      </c>
    </row>
    <row r="214" spans="1:2">
      <c r="A214" s="1" t="str">
        <f>IF(C214="","",IF(D214=Trend!$D$5,COUNT($A$3:A213)+1))</f>
        <v/>
      </c>
      <c r="B214" s="1" t="str">
        <f>IF(C214&lt;&gt;"",SUBTOTAL(3,$C$4:C214),"")</f>
        <v/>
      </c>
    </row>
    <row r="215" spans="1:2">
      <c r="A215" s="1" t="str">
        <f>IF(C215="","",IF(D215=Trend!$D$5,COUNT($A$3:A214)+1))</f>
        <v/>
      </c>
      <c r="B215" s="1" t="str">
        <f>IF(C215&lt;&gt;"",SUBTOTAL(3,$C$4:C215),"")</f>
        <v/>
      </c>
    </row>
    <row r="216" spans="1:2">
      <c r="A216" s="1" t="str">
        <f>IF(C216="","",IF(D216=Trend!$D$5,COUNT($A$3:A215)+1))</f>
        <v/>
      </c>
      <c r="B216" s="1" t="str">
        <f>IF(C216&lt;&gt;"",SUBTOTAL(3,$C$4:C216),"")</f>
        <v/>
      </c>
    </row>
    <row r="217" spans="1:2">
      <c r="A217" s="1" t="str">
        <f>IF(C217="","",IF(D217=Trend!$D$5,COUNT($A$3:A216)+1))</f>
        <v/>
      </c>
      <c r="B217" s="1" t="str">
        <f>IF(C217&lt;&gt;"",SUBTOTAL(3,$C$4:C217),"")</f>
        <v/>
      </c>
    </row>
    <row r="218" spans="1:2">
      <c r="A218" s="1" t="str">
        <f>IF(C218="","",IF(D218=Trend!$D$5,COUNT($A$3:A217)+1))</f>
        <v/>
      </c>
      <c r="B218" s="1" t="str">
        <f>IF(C218&lt;&gt;"",SUBTOTAL(3,$C$4:C218),"")</f>
        <v/>
      </c>
    </row>
    <row r="219" spans="1:2">
      <c r="A219" s="1" t="str">
        <f>IF(C219="","",IF(D219=Trend!$D$5,COUNT($A$3:A218)+1))</f>
        <v/>
      </c>
      <c r="B219" s="1" t="str">
        <f>IF(C219&lt;&gt;"",SUBTOTAL(3,$C$4:C219),"")</f>
        <v/>
      </c>
    </row>
    <row r="220" spans="1:2">
      <c r="A220" s="1" t="str">
        <f>IF(C220="","",IF(D220=Trend!$D$5,COUNT($A$3:A219)+1))</f>
        <v/>
      </c>
      <c r="B220" s="1" t="str">
        <f>IF(C220&lt;&gt;"",SUBTOTAL(3,$C$4:C220),"")</f>
        <v/>
      </c>
    </row>
    <row r="221" spans="1:2">
      <c r="A221" s="1" t="str">
        <f>IF(C221="","",IF(D221=Trend!$D$5,COUNT($A$3:A220)+1))</f>
        <v/>
      </c>
      <c r="B221" s="1" t="str">
        <f>IF(C221&lt;&gt;"",SUBTOTAL(3,$C$4:C221),"")</f>
        <v/>
      </c>
    </row>
    <row r="222" spans="1:2">
      <c r="A222" s="1" t="str">
        <f>IF(C222="","",IF(D222=Trend!$D$5,COUNT($A$3:A221)+1))</f>
        <v/>
      </c>
      <c r="B222" s="1" t="str">
        <f>IF(C222&lt;&gt;"",SUBTOTAL(3,$C$4:C222),"")</f>
        <v/>
      </c>
    </row>
    <row r="223" spans="1:2">
      <c r="A223" s="1" t="str">
        <f>IF(C223="","",IF(D223=Trend!$D$5,COUNT($A$3:A222)+1))</f>
        <v/>
      </c>
      <c r="B223" s="1" t="str">
        <f>IF(C223&lt;&gt;"",SUBTOTAL(3,$C$4:C223),"")</f>
        <v/>
      </c>
    </row>
    <row r="224" spans="1:2">
      <c r="A224" s="1" t="str">
        <f>IF(C224="","",IF(D224=Trend!$D$5,COUNT($A$3:A223)+1))</f>
        <v/>
      </c>
      <c r="B224" s="1" t="str">
        <f>IF(C224&lt;&gt;"",SUBTOTAL(3,$C$4:C224),"")</f>
        <v/>
      </c>
    </row>
    <row r="225" spans="1:2">
      <c r="A225" s="1" t="str">
        <f>IF(C225="","",IF(D225=Trend!$D$5,COUNT($A$3:A224)+1))</f>
        <v/>
      </c>
      <c r="B225" s="1" t="str">
        <f>IF(C225&lt;&gt;"",SUBTOTAL(3,$C$4:C225),"")</f>
        <v/>
      </c>
    </row>
    <row r="226" spans="1:2">
      <c r="A226" s="1" t="str">
        <f>IF(C226="","",IF(D226=Trend!$D$5,COUNT($A$3:A225)+1))</f>
        <v/>
      </c>
      <c r="B226" s="1" t="str">
        <f>IF(C226&lt;&gt;"",SUBTOTAL(3,$C$4:C226),"")</f>
        <v/>
      </c>
    </row>
    <row r="227" spans="1:2">
      <c r="A227" s="1" t="str">
        <f>IF(C227="","",IF(D227=Trend!$D$5,COUNT($A$3:A226)+1))</f>
        <v/>
      </c>
      <c r="B227" s="1" t="str">
        <f>IF(C227&lt;&gt;"",SUBTOTAL(3,$C$4:C227),"")</f>
        <v/>
      </c>
    </row>
    <row r="228" spans="1:2">
      <c r="A228" s="1" t="str">
        <f>IF(C228="","",IF(D228=Trend!$D$5,COUNT($A$3:A227)+1))</f>
        <v/>
      </c>
      <c r="B228" s="1" t="str">
        <f>IF(C228&lt;&gt;"",SUBTOTAL(3,$C$4:C228),"")</f>
        <v/>
      </c>
    </row>
    <row r="229" spans="1:2">
      <c r="A229" s="1" t="str">
        <f>IF(C229="","",IF(D229=Trend!$D$5,COUNT($A$3:A228)+1))</f>
        <v/>
      </c>
      <c r="B229" s="1" t="str">
        <f>IF(C229&lt;&gt;"",SUBTOTAL(3,$C$4:C229),"")</f>
        <v/>
      </c>
    </row>
    <row r="230" spans="1:2">
      <c r="A230" s="1" t="str">
        <f>IF(C230="","",IF(D230=Trend!$D$5,COUNT($A$3:A229)+1))</f>
        <v/>
      </c>
      <c r="B230" s="1" t="str">
        <f>IF(C230&lt;&gt;"",SUBTOTAL(3,$C$4:C230),"")</f>
        <v/>
      </c>
    </row>
    <row r="231" spans="1:2">
      <c r="A231" s="1" t="str">
        <f>IF(C231="","",IF(D231=Trend!$D$5,COUNT($A$3:A230)+1))</f>
        <v/>
      </c>
      <c r="B231" s="1" t="str">
        <f>IF(C231&lt;&gt;"",SUBTOTAL(3,$C$4:C231),"")</f>
        <v/>
      </c>
    </row>
    <row r="232" spans="1:2">
      <c r="A232" s="1" t="str">
        <f>IF(C232="","",IF(D232=Trend!$D$5,COUNT($A$3:A231)+1))</f>
        <v/>
      </c>
      <c r="B232" s="1" t="str">
        <f>IF(C232&lt;&gt;"",SUBTOTAL(3,$C$4:C232),"")</f>
        <v/>
      </c>
    </row>
    <row r="233" spans="1:2">
      <c r="A233" s="1" t="str">
        <f>IF(C233="","",IF(D233=Trend!$D$5,COUNT($A$3:A232)+1))</f>
        <v/>
      </c>
      <c r="B233" s="1" t="str">
        <f>IF(C233&lt;&gt;"",SUBTOTAL(3,$C$4:C233),"")</f>
        <v/>
      </c>
    </row>
    <row r="234" spans="1:2">
      <c r="A234" s="1" t="str">
        <f>IF(C234="","",IF(D234=Trend!$D$5,COUNT($A$3:A233)+1))</f>
        <v/>
      </c>
      <c r="B234" s="1" t="str">
        <f>IF(C234&lt;&gt;"",SUBTOTAL(3,$C$4:C234),"")</f>
        <v/>
      </c>
    </row>
    <row r="235" spans="1:2">
      <c r="A235" s="1" t="str">
        <f>IF(C235="","",IF(D235=Trend!$D$5,COUNT($A$3:A234)+1))</f>
        <v/>
      </c>
      <c r="B235" s="1" t="str">
        <f>IF(C235&lt;&gt;"",SUBTOTAL(3,$C$4:C235),"")</f>
        <v/>
      </c>
    </row>
    <row r="236" spans="1:2">
      <c r="A236" s="1" t="str">
        <f>IF(C236="","",IF(D236=Trend!$D$5,COUNT($A$3:A235)+1))</f>
        <v/>
      </c>
      <c r="B236" s="1" t="str">
        <f>IF(C236&lt;&gt;"",SUBTOTAL(3,$C$4:C236),"")</f>
        <v/>
      </c>
    </row>
    <row r="237" spans="1:2">
      <c r="A237" s="1" t="str">
        <f>IF(C237="","",IF(D237=Trend!$D$5,COUNT($A$3:A236)+1))</f>
        <v/>
      </c>
      <c r="B237" s="1" t="str">
        <f>IF(C237&lt;&gt;"",SUBTOTAL(3,$C$4:C237),"")</f>
        <v/>
      </c>
    </row>
    <row r="238" spans="1:2">
      <c r="A238" s="1" t="str">
        <f>IF(C238="","",IF(D238=Trend!$D$5,COUNT($A$3:A237)+1))</f>
        <v/>
      </c>
      <c r="B238" s="1" t="str">
        <f>IF(C238&lt;&gt;"",SUBTOTAL(3,$C$4:C238),"")</f>
        <v/>
      </c>
    </row>
    <row r="239" spans="1:2">
      <c r="A239" s="1" t="str">
        <f>IF(C239="","",IF(D239=Trend!$D$5,COUNT($A$3:A238)+1))</f>
        <v/>
      </c>
      <c r="B239" s="1" t="str">
        <f>IF(C239&lt;&gt;"",SUBTOTAL(3,$C$4:C239),"")</f>
        <v/>
      </c>
    </row>
    <row r="240" spans="1:2">
      <c r="A240" s="1" t="str">
        <f>IF(C240="","",IF(D240=Trend!$D$5,COUNT($A$3:A239)+1))</f>
        <v/>
      </c>
      <c r="B240" s="1" t="str">
        <f>IF(C240&lt;&gt;"",SUBTOTAL(3,$C$4:C240),"")</f>
        <v/>
      </c>
    </row>
    <row r="241" spans="1:2">
      <c r="A241" s="1" t="str">
        <f>IF(C241="","",IF(D241=Trend!$D$5,COUNT($A$3:A240)+1))</f>
        <v/>
      </c>
      <c r="B241" s="1" t="str">
        <f>IF(C241&lt;&gt;"",SUBTOTAL(3,$C$4:C241),"")</f>
        <v/>
      </c>
    </row>
    <row r="242" spans="1:2">
      <c r="A242" s="1" t="str">
        <f>IF(C242="","",IF(D242=Trend!$D$5,COUNT($A$3:A241)+1))</f>
        <v/>
      </c>
      <c r="B242" s="1" t="str">
        <f>IF(C242&lt;&gt;"",SUBTOTAL(3,$C$4:C242),"")</f>
        <v/>
      </c>
    </row>
    <row r="243" spans="1:2">
      <c r="A243" s="1" t="str">
        <f>IF(C243="","",IF(D243=Trend!$D$5,COUNT($A$3:A242)+1))</f>
        <v/>
      </c>
      <c r="B243" s="1" t="str">
        <f>IF(C243&lt;&gt;"",SUBTOTAL(3,$C$4:C243),"")</f>
        <v/>
      </c>
    </row>
    <row r="244" spans="1:2">
      <c r="A244" s="1" t="str">
        <f>IF(C244="","",IF(D244=Trend!$D$5,COUNT($A$3:A243)+1))</f>
        <v/>
      </c>
      <c r="B244" s="1" t="str">
        <f>IF(C244&lt;&gt;"",SUBTOTAL(3,$C$4:C244),"")</f>
        <v/>
      </c>
    </row>
    <row r="245" spans="1:2">
      <c r="A245" s="1" t="str">
        <f>IF(C245="","",IF(D245=Trend!$D$5,COUNT($A$3:A244)+1))</f>
        <v/>
      </c>
      <c r="B245" s="1" t="str">
        <f>IF(C245&lt;&gt;"",SUBTOTAL(3,$C$4:C245),"")</f>
        <v/>
      </c>
    </row>
    <row r="246" spans="1:2">
      <c r="A246" s="1" t="str">
        <f>IF(C246="","",IF(D246=Trend!$D$5,COUNT($A$3:A245)+1))</f>
        <v/>
      </c>
      <c r="B246" s="1" t="str">
        <f>IF(C246&lt;&gt;"",SUBTOTAL(3,$C$4:C246),"")</f>
        <v/>
      </c>
    </row>
    <row r="247" spans="1:2">
      <c r="A247" s="1" t="str">
        <f>IF(C247="","",IF(D247=Trend!$D$5,COUNT($A$3:A246)+1))</f>
        <v/>
      </c>
      <c r="B247" s="1" t="str">
        <f>IF(C247&lt;&gt;"",SUBTOTAL(3,$C$4:C247),"")</f>
        <v/>
      </c>
    </row>
    <row r="248" spans="1:2">
      <c r="A248" s="1" t="str">
        <f>IF(C248="","",IF(D248=Trend!$D$5,COUNT($A$3:A247)+1))</f>
        <v/>
      </c>
      <c r="B248" s="1" t="str">
        <f>IF(C248&lt;&gt;"",SUBTOTAL(3,$C$4:C248),"")</f>
        <v/>
      </c>
    </row>
    <row r="249" spans="1:2">
      <c r="A249" s="1" t="str">
        <f>IF(C249="","",IF(D249=Trend!$D$5,COUNT($A$3:A248)+1))</f>
        <v/>
      </c>
      <c r="B249" s="1" t="str">
        <f>IF(C249&lt;&gt;"",SUBTOTAL(3,$C$4:C249),"")</f>
        <v/>
      </c>
    </row>
    <row r="250" spans="1:2">
      <c r="A250" s="1" t="str">
        <f>IF(C250="","",IF(D250=Trend!$D$5,COUNT($A$3:A249)+1))</f>
        <v/>
      </c>
      <c r="B250" s="1" t="str">
        <f>IF(C250&lt;&gt;"",SUBTOTAL(3,$C$4:C250),"")</f>
        <v/>
      </c>
    </row>
    <row r="251" spans="1:2">
      <c r="A251" s="1" t="str">
        <f>IF(C251="","",IF(D251=Trend!$D$5,COUNT($A$3:A250)+1))</f>
        <v/>
      </c>
      <c r="B251" s="1" t="str">
        <f>IF(C251&lt;&gt;"",SUBTOTAL(3,$C$4:C251),"")</f>
        <v/>
      </c>
    </row>
    <row r="252" spans="1:2">
      <c r="A252" s="1" t="str">
        <f>IF(C252="","",IF(D252=Trend!$D$5,COUNT($A$3:A251)+1))</f>
        <v/>
      </c>
      <c r="B252" s="1" t="str">
        <f>IF(C252&lt;&gt;"",SUBTOTAL(3,$C$4:C252),"")</f>
        <v/>
      </c>
    </row>
    <row r="253" spans="1:2">
      <c r="A253" s="1" t="str">
        <f>IF(C253="","",IF(D253=Trend!$D$5,COUNT($A$3:A252)+1))</f>
        <v/>
      </c>
      <c r="B253" s="1" t="str">
        <f>IF(C253&lt;&gt;"",SUBTOTAL(3,$C$4:C253),"")</f>
        <v/>
      </c>
    </row>
    <row r="254" spans="1:2">
      <c r="A254" s="1" t="str">
        <f>IF(C254="","",IF(D254=Trend!$D$5,COUNT($A$3:A253)+1))</f>
        <v/>
      </c>
      <c r="B254" s="1" t="str">
        <f>IF(C254&lt;&gt;"",SUBTOTAL(3,$C$4:C254),"")</f>
        <v/>
      </c>
    </row>
    <row r="255" spans="1:2">
      <c r="A255" s="1" t="str">
        <f>IF(C255="","",IF(D255=Trend!$D$5,COUNT($A$3:A254)+1))</f>
        <v/>
      </c>
      <c r="B255" s="1" t="str">
        <f>IF(C255&lt;&gt;"",SUBTOTAL(3,$C$4:C255),"")</f>
        <v/>
      </c>
    </row>
    <row r="256" spans="1:2">
      <c r="A256" s="1" t="str">
        <f>IF(C256="","",IF(D256=Trend!$D$5,COUNT($A$3:A255)+1))</f>
        <v/>
      </c>
      <c r="B256" s="1" t="str">
        <f>IF(C256&lt;&gt;"",SUBTOTAL(3,$C$4:C256),"")</f>
        <v/>
      </c>
    </row>
    <row r="257" spans="1:2">
      <c r="A257" s="1" t="str">
        <f>IF(C257="","",IF(D257=Trend!$D$5,COUNT($A$3:A256)+1))</f>
        <v/>
      </c>
      <c r="B257" s="1" t="str">
        <f>IF(C257&lt;&gt;"",SUBTOTAL(3,$C$4:C257),"")</f>
        <v/>
      </c>
    </row>
    <row r="258" spans="1:2">
      <c r="A258" s="1" t="str">
        <f>IF(C258="","",IF(D258=Trend!$D$5,COUNT($A$3:A257)+1))</f>
        <v/>
      </c>
      <c r="B258" s="1" t="str">
        <f>IF(C258&lt;&gt;"",SUBTOTAL(3,$C$4:C258),"")</f>
        <v/>
      </c>
    </row>
    <row r="259" spans="1:2">
      <c r="A259" s="1" t="str">
        <f>IF(C259="","",IF(D259=Trend!$D$5,COUNT($A$3:A258)+1))</f>
        <v/>
      </c>
      <c r="B259" s="1" t="str">
        <f>IF(C259&lt;&gt;"",SUBTOTAL(3,$C$4:C259),"")</f>
        <v/>
      </c>
    </row>
    <row r="260" spans="1:2">
      <c r="A260" s="1" t="str">
        <f>IF(C260="","",IF(D260=Trend!$D$5,COUNT($A$3:A259)+1))</f>
        <v/>
      </c>
      <c r="B260" s="1" t="str">
        <f>IF(C260&lt;&gt;"",SUBTOTAL(3,$C$4:C260),"")</f>
        <v/>
      </c>
    </row>
    <row r="261" spans="1:2">
      <c r="A261" s="1" t="str">
        <f>IF(C261="","",IF(D261=Trend!$D$5,COUNT($A$3:A260)+1))</f>
        <v/>
      </c>
      <c r="B261" s="1" t="str">
        <f>IF(C261&lt;&gt;"",SUBTOTAL(3,$C$4:C261),"")</f>
        <v/>
      </c>
    </row>
    <row r="262" spans="1:2">
      <c r="A262" s="1" t="str">
        <f>IF(C262="","",IF(D262=Trend!$D$5,COUNT($A$3:A261)+1))</f>
        <v/>
      </c>
      <c r="B262" s="1" t="str">
        <f>IF(C262&lt;&gt;"",SUBTOTAL(3,$C$4:C262),"")</f>
        <v/>
      </c>
    </row>
    <row r="263" spans="1:2">
      <c r="A263" s="1" t="str">
        <f>IF(C263="","",IF(D263=Trend!$D$5,COUNT($A$3:A262)+1))</f>
        <v/>
      </c>
      <c r="B263" s="1" t="str">
        <f>IF(C263&lt;&gt;"",SUBTOTAL(3,$C$4:C263),"")</f>
        <v/>
      </c>
    </row>
    <row r="264" spans="1:2">
      <c r="A264" s="1" t="str">
        <f>IF(C264="","",IF(D264=Trend!$D$5,COUNT($A$3:A263)+1))</f>
        <v/>
      </c>
      <c r="B264" s="1" t="str">
        <f>IF(C264&lt;&gt;"",SUBTOTAL(3,$C$4:C264),"")</f>
        <v/>
      </c>
    </row>
    <row r="265" spans="1:2">
      <c r="A265" s="1" t="str">
        <f>IF(C265="","",IF(D265=Trend!$D$5,COUNT($A$3:A264)+1))</f>
        <v/>
      </c>
      <c r="B265" s="1" t="str">
        <f>IF(C265&lt;&gt;"",SUBTOTAL(3,$C$4:C265),"")</f>
        <v/>
      </c>
    </row>
    <row r="266" spans="1:2">
      <c r="A266" s="1" t="str">
        <f>IF(C266="","",IF(D266=Trend!$D$5,COUNT($A$3:A265)+1))</f>
        <v/>
      </c>
      <c r="B266" s="1" t="str">
        <f>IF(C266&lt;&gt;"",SUBTOTAL(3,$C$4:C266),"")</f>
        <v/>
      </c>
    </row>
    <row r="267" spans="1:2">
      <c r="A267" s="1" t="str">
        <f>IF(C267="","",IF(D267=Trend!$D$5,COUNT($A$3:A266)+1))</f>
        <v/>
      </c>
      <c r="B267" s="1" t="str">
        <f>IF(C267&lt;&gt;"",SUBTOTAL(3,$C$4:C267),"")</f>
        <v/>
      </c>
    </row>
    <row r="268" spans="1:2">
      <c r="A268" s="1" t="str">
        <f>IF(C268="","",IF(D268=Trend!$D$5,COUNT($A$3:A267)+1))</f>
        <v/>
      </c>
      <c r="B268" s="1" t="str">
        <f>IF(C268&lt;&gt;"",SUBTOTAL(3,$C$4:C268),"")</f>
        <v/>
      </c>
    </row>
    <row r="269" spans="1:2">
      <c r="A269" s="1" t="str">
        <f>IF(C269="","",IF(D269=Trend!$D$5,COUNT($A$3:A268)+1))</f>
        <v/>
      </c>
      <c r="B269" s="1" t="str">
        <f>IF(C269&lt;&gt;"",SUBTOTAL(3,$C$4:C269),"")</f>
        <v/>
      </c>
    </row>
    <row r="270" spans="1:2">
      <c r="A270" s="1" t="str">
        <f>IF(C270="","",IF(D270=Trend!$D$5,COUNT($A$3:A269)+1))</f>
        <v/>
      </c>
      <c r="B270" s="1" t="str">
        <f>IF(C270&lt;&gt;"",SUBTOTAL(3,$C$4:C270),"")</f>
        <v/>
      </c>
    </row>
    <row r="271" spans="1:2">
      <c r="A271" s="1" t="str">
        <f>IF(C271="","",IF(D271=Trend!$D$5,COUNT($A$3:A270)+1))</f>
        <v/>
      </c>
      <c r="B271" s="1" t="str">
        <f>IF(C271&lt;&gt;"",SUBTOTAL(3,$C$4:C271),"")</f>
        <v/>
      </c>
    </row>
    <row r="272" spans="1:2">
      <c r="A272" s="1" t="str">
        <f>IF(C272="","",IF(D272=Trend!$D$5,COUNT($A$3:A271)+1))</f>
        <v/>
      </c>
      <c r="B272" s="1" t="str">
        <f>IF(C272&lt;&gt;"",SUBTOTAL(3,$C$4:C272),"")</f>
        <v/>
      </c>
    </row>
    <row r="273" spans="1:2">
      <c r="A273" s="1" t="str">
        <f>IF(C273="","",IF(D273=Trend!$D$5,COUNT($A$3:A272)+1))</f>
        <v/>
      </c>
      <c r="B273" s="1" t="str">
        <f>IF(C273&lt;&gt;"",SUBTOTAL(3,$C$4:C273),"")</f>
        <v/>
      </c>
    </row>
    <row r="274" spans="1:2">
      <c r="A274" s="1" t="str">
        <f>IF(C274="","",IF(D274=Trend!$D$5,COUNT($A$3:A273)+1))</f>
        <v/>
      </c>
      <c r="B274" s="1" t="str">
        <f>IF(C274&lt;&gt;"",SUBTOTAL(3,$C$4:C274),"")</f>
        <v/>
      </c>
    </row>
    <row r="275" spans="1:2">
      <c r="A275" s="1" t="str">
        <f>IF(C275="","",IF(D275=Trend!$D$5,COUNT($A$3:A274)+1))</f>
        <v/>
      </c>
      <c r="B275" s="1" t="str">
        <f>IF(C275&lt;&gt;"",SUBTOTAL(3,$C$4:C275),"")</f>
        <v/>
      </c>
    </row>
    <row r="276" spans="1:2">
      <c r="A276" s="1" t="str">
        <f>IF(C276="","",IF(D276=Trend!$D$5,COUNT($A$3:A275)+1))</f>
        <v/>
      </c>
      <c r="B276" s="1" t="str">
        <f>IF(C276&lt;&gt;"",SUBTOTAL(3,$C$4:C276),"")</f>
        <v/>
      </c>
    </row>
    <row r="277" spans="1:2">
      <c r="A277" s="1" t="str">
        <f>IF(C277="","",IF(D277=Trend!$D$5,COUNT($A$3:A276)+1))</f>
        <v/>
      </c>
      <c r="B277" s="1" t="str">
        <f>IF(C277&lt;&gt;"",SUBTOTAL(3,$C$4:C277),"")</f>
        <v/>
      </c>
    </row>
    <row r="278" spans="1:2">
      <c r="A278" s="1" t="str">
        <f>IF(C278="","",IF(D278=Trend!$D$5,COUNT($A$3:A277)+1))</f>
        <v/>
      </c>
      <c r="B278" s="1" t="str">
        <f>IF(C278&lt;&gt;"",SUBTOTAL(3,$C$4:C278),"")</f>
        <v/>
      </c>
    </row>
    <row r="279" spans="1:2">
      <c r="A279" s="1" t="str">
        <f>IF(C279="","",IF(D279=Trend!$D$5,COUNT($A$3:A278)+1))</f>
        <v/>
      </c>
      <c r="B279" s="1" t="str">
        <f>IF(C279&lt;&gt;"",SUBTOTAL(3,$C$4:C279),"")</f>
        <v/>
      </c>
    </row>
    <row r="280" spans="1:2">
      <c r="A280" s="1" t="str">
        <f>IF(C280="","",IF(D280=Trend!$D$5,COUNT($A$3:A279)+1))</f>
        <v/>
      </c>
      <c r="B280" s="1" t="str">
        <f>IF(C280&lt;&gt;"",SUBTOTAL(3,$C$4:C280),"")</f>
        <v/>
      </c>
    </row>
    <row r="281" spans="1:2">
      <c r="A281" s="1" t="str">
        <f>IF(C281="","",IF(D281=Trend!$D$5,COUNT($A$3:A280)+1))</f>
        <v/>
      </c>
      <c r="B281" s="1" t="str">
        <f>IF(C281&lt;&gt;"",SUBTOTAL(3,$C$4:C281),"")</f>
        <v/>
      </c>
    </row>
    <row r="282" spans="1:2">
      <c r="A282" s="1" t="str">
        <f>IF(C282="","",IF(D282=Trend!$D$5,COUNT($A$3:A281)+1))</f>
        <v/>
      </c>
      <c r="B282" s="1" t="str">
        <f>IF(C282&lt;&gt;"",SUBTOTAL(3,$C$4:C282),"")</f>
        <v/>
      </c>
    </row>
    <row r="283" spans="1:2">
      <c r="A283" s="1" t="str">
        <f>IF(C283="","",IF(D283=Trend!$D$5,COUNT($A$3:A282)+1))</f>
        <v/>
      </c>
      <c r="B283" s="1" t="str">
        <f>IF(C283&lt;&gt;"",SUBTOTAL(3,$C$4:C283),"")</f>
        <v/>
      </c>
    </row>
    <row r="284" spans="1:2">
      <c r="A284" s="1" t="str">
        <f>IF(C284="","",IF(D284=Trend!$D$5,COUNT($A$3:A283)+1))</f>
        <v/>
      </c>
      <c r="B284" s="1" t="str">
        <f>IF(C284&lt;&gt;"",SUBTOTAL(3,$C$4:C284),"")</f>
        <v/>
      </c>
    </row>
    <row r="285" spans="1:2">
      <c r="A285" s="1" t="str">
        <f>IF(C285="","",IF(D285=Trend!$D$5,COUNT($A$3:A284)+1))</f>
        <v/>
      </c>
      <c r="B285" s="1" t="str">
        <f>IF(C285&lt;&gt;"",SUBTOTAL(3,$C$4:C285),"")</f>
        <v/>
      </c>
    </row>
    <row r="286" spans="1:2">
      <c r="A286" s="1" t="str">
        <f>IF(C286="","",IF(D286=Trend!$D$5,COUNT($A$3:A285)+1))</f>
        <v/>
      </c>
      <c r="B286" s="1" t="str">
        <f>IF(C286&lt;&gt;"",SUBTOTAL(3,$C$4:C286),"")</f>
        <v/>
      </c>
    </row>
    <row r="287" spans="1:2">
      <c r="A287" s="1" t="str">
        <f>IF(C287="","",IF(D287=Trend!$D$5,COUNT($A$3:A286)+1))</f>
        <v/>
      </c>
      <c r="B287" s="1" t="str">
        <f>IF(C287&lt;&gt;"",SUBTOTAL(3,$C$4:C287),"")</f>
        <v/>
      </c>
    </row>
    <row r="288" spans="1:2">
      <c r="A288" s="1" t="str">
        <f>IF(C288="","",IF(D288=Trend!$D$5,COUNT($A$3:A287)+1))</f>
        <v/>
      </c>
      <c r="B288" s="1" t="str">
        <f>IF(C288&lt;&gt;"",SUBTOTAL(3,$C$4:C288),"")</f>
        <v/>
      </c>
    </row>
    <row r="289" spans="1:2">
      <c r="A289" s="1" t="str">
        <f>IF(C289="","",IF(D289=Trend!$D$5,COUNT($A$3:A288)+1))</f>
        <v/>
      </c>
      <c r="B289" s="1" t="str">
        <f>IF(C289&lt;&gt;"",SUBTOTAL(3,$C$4:C289),"")</f>
        <v/>
      </c>
    </row>
    <row r="290" spans="1:2">
      <c r="A290" s="1" t="str">
        <f>IF(C290="","",IF(D290=Trend!$D$5,COUNT($A$3:A289)+1))</f>
        <v/>
      </c>
      <c r="B290" s="1" t="str">
        <f>IF(C290&lt;&gt;"",SUBTOTAL(3,$C$4:C290),"")</f>
        <v/>
      </c>
    </row>
    <row r="291" spans="1:2">
      <c r="A291" s="1" t="str">
        <f>IF(C291="","",IF(D291=Trend!$D$5,COUNT($A$3:A290)+1))</f>
        <v/>
      </c>
      <c r="B291" s="1" t="str">
        <f>IF(C291&lt;&gt;"",SUBTOTAL(3,$C$4:C291),"")</f>
        <v/>
      </c>
    </row>
    <row r="292" spans="1:2">
      <c r="A292" s="1" t="str">
        <f>IF(C292="","",IF(D292=Trend!$D$5,COUNT($A$3:A291)+1))</f>
        <v/>
      </c>
      <c r="B292" s="1" t="str">
        <f>IF(C292&lt;&gt;"",SUBTOTAL(3,$C$4:C292),"")</f>
        <v/>
      </c>
    </row>
    <row r="293" spans="1:2">
      <c r="A293" s="1" t="str">
        <f>IF(C293="","",IF(D293=Trend!$D$5,COUNT($A$3:A292)+1))</f>
        <v/>
      </c>
      <c r="B293" s="1" t="str">
        <f>IF(C293&lt;&gt;"",SUBTOTAL(3,$C$4:C293),"")</f>
        <v/>
      </c>
    </row>
    <row r="294" spans="1:2">
      <c r="A294" s="1" t="str">
        <f>IF(C294="","",IF(D294=Trend!$D$5,COUNT($A$3:A293)+1))</f>
        <v/>
      </c>
      <c r="B294" s="1" t="str">
        <f>IF(C294&lt;&gt;"",SUBTOTAL(3,$C$4:C294),"")</f>
        <v/>
      </c>
    </row>
    <row r="295" spans="1:2">
      <c r="A295" s="1" t="str">
        <f>IF(C295="","",IF(D295=Trend!$D$5,COUNT($A$3:A294)+1))</f>
        <v/>
      </c>
      <c r="B295" s="1" t="str">
        <f>IF(C295&lt;&gt;"",SUBTOTAL(3,$C$4:C295),"")</f>
        <v/>
      </c>
    </row>
    <row r="296" spans="1:2">
      <c r="A296" s="1" t="str">
        <f>IF(C296="","",IF(D296=Trend!$D$5,COUNT($A$3:A295)+1))</f>
        <v/>
      </c>
      <c r="B296" s="1" t="str">
        <f>IF(C296&lt;&gt;"",SUBTOTAL(3,$C$4:C296),"")</f>
        <v/>
      </c>
    </row>
    <row r="297" spans="1:2">
      <c r="A297" s="1" t="str">
        <f>IF(C297="","",IF(D297=Trend!$D$5,COUNT($A$3:A296)+1))</f>
        <v/>
      </c>
      <c r="B297" s="1" t="str">
        <f>IF(C297&lt;&gt;"",SUBTOTAL(3,$C$4:C297),"")</f>
        <v/>
      </c>
    </row>
    <row r="298" spans="1:2">
      <c r="A298" s="1" t="str">
        <f>IF(C298="","",IF(D298=Trend!$D$5,COUNT($A$3:A297)+1))</f>
        <v/>
      </c>
      <c r="B298" s="1" t="str">
        <f>IF(C298&lt;&gt;"",SUBTOTAL(3,$C$4:C298),"")</f>
        <v/>
      </c>
    </row>
    <row r="299" spans="1:2">
      <c r="A299" s="1" t="str">
        <f>IF(C299="","",IF(D299=Trend!$D$5,COUNT($A$3:A298)+1))</f>
        <v/>
      </c>
      <c r="B299" s="1" t="str">
        <f>IF(C299&lt;&gt;"",SUBTOTAL(3,$C$4:C299),"")</f>
        <v/>
      </c>
    </row>
    <row r="300" spans="1:2">
      <c r="A300" s="1" t="str">
        <f>IF(C300="","",IF(D300=Trend!$D$5,COUNT($A$3:A299)+1))</f>
        <v/>
      </c>
      <c r="B300" s="1" t="str">
        <f>IF(C300&lt;&gt;"",SUBTOTAL(3,$C$4:C300),"")</f>
        <v/>
      </c>
    </row>
    <row r="301" spans="1:2">
      <c r="A301" s="1" t="str">
        <f>IF(C301="","",IF(D301=Trend!$D$5,COUNT($A$3:A300)+1))</f>
        <v/>
      </c>
      <c r="B301" s="1" t="str">
        <f>IF(C301&lt;&gt;"",SUBTOTAL(3,$C$4:C301),"")</f>
        <v/>
      </c>
    </row>
    <row r="302" spans="1:2">
      <c r="A302" s="1" t="str">
        <f>IF(C302="","",IF(D302=Trend!$D$5,COUNT($A$3:A301)+1))</f>
        <v/>
      </c>
      <c r="B302" s="1" t="str">
        <f>IF(C302&lt;&gt;"",SUBTOTAL(3,$C$4:C302),"")</f>
        <v/>
      </c>
    </row>
    <row r="303" spans="1:2">
      <c r="A303" s="1" t="str">
        <f>IF(C303="","",IF(D303=Trend!$D$5,COUNT($A$3:A302)+1))</f>
        <v/>
      </c>
      <c r="B303" s="1" t="str">
        <f>IF(C303&lt;&gt;"",SUBTOTAL(3,$C$4:C303),"")</f>
        <v/>
      </c>
    </row>
    <row r="304" spans="1:2">
      <c r="A304" s="1" t="str">
        <f>IF(C304="","",IF(D304=Trend!$D$5,COUNT($A$3:A303)+1))</f>
        <v/>
      </c>
      <c r="B304" s="1" t="str">
        <f>IF(C304&lt;&gt;"",SUBTOTAL(3,$C$4:C304),"")</f>
        <v/>
      </c>
    </row>
    <row r="305" spans="1:2">
      <c r="A305" s="1" t="str">
        <f>IF(C305="","",IF(D305=Trend!$D$5,COUNT($A$3:A304)+1))</f>
        <v/>
      </c>
      <c r="B305" s="1" t="str">
        <f>IF(C305&lt;&gt;"",SUBTOTAL(3,$C$4:C305),"")</f>
        <v/>
      </c>
    </row>
    <row r="306" spans="1:2">
      <c r="A306" s="1" t="str">
        <f>IF(C306="","",IF(D306=Trend!$D$5,COUNT($A$3:A305)+1))</f>
        <v/>
      </c>
      <c r="B306" s="1" t="str">
        <f>IF(C306&lt;&gt;"",SUBTOTAL(3,$C$4:C306),"")</f>
        <v/>
      </c>
    </row>
    <row r="307" spans="1:2">
      <c r="A307" s="1" t="str">
        <f>IF(C307="","",IF(D307=Trend!$D$5,COUNT($A$3:A306)+1))</f>
        <v/>
      </c>
      <c r="B307" s="1" t="str">
        <f>IF(C307&lt;&gt;"",SUBTOTAL(3,$C$4:C307),"")</f>
        <v/>
      </c>
    </row>
    <row r="308" spans="1:2">
      <c r="A308" s="1" t="str">
        <f>IF(C308="","",IF(D308=Trend!$D$5,COUNT($A$3:A307)+1))</f>
        <v/>
      </c>
      <c r="B308" s="1" t="str">
        <f>IF(C308&lt;&gt;"",SUBTOTAL(3,$C$4:C308),"")</f>
        <v/>
      </c>
    </row>
    <row r="309" spans="1:2">
      <c r="A309" s="1" t="str">
        <f>IF(C309="","",IF(D309=Trend!$D$5,COUNT($A$3:A308)+1))</f>
        <v/>
      </c>
      <c r="B309" s="1" t="str">
        <f>IF(C309&lt;&gt;"",SUBTOTAL(3,$C$4:C309),"")</f>
        <v/>
      </c>
    </row>
    <row r="310" spans="1:2">
      <c r="A310" s="1" t="str">
        <f>IF(C310="","",IF(D310=Trend!$D$5,COUNT($A$3:A309)+1))</f>
        <v/>
      </c>
      <c r="B310" s="1" t="str">
        <f>IF(C310&lt;&gt;"",SUBTOTAL(3,$C$4:C310),"")</f>
        <v/>
      </c>
    </row>
    <row r="311" spans="1:2">
      <c r="A311" s="1" t="str">
        <f>IF(C311="","",IF(D311=Trend!$D$5,COUNT($A$3:A310)+1))</f>
        <v/>
      </c>
      <c r="B311" s="1" t="str">
        <f>IF(C311&lt;&gt;"",SUBTOTAL(3,$C$4:C311),"")</f>
        <v/>
      </c>
    </row>
    <row r="312" spans="1:2">
      <c r="A312" s="1" t="str">
        <f>IF(C312="","",IF(D312=Trend!$D$5,COUNT($A$3:A311)+1))</f>
        <v/>
      </c>
      <c r="B312" s="1" t="str">
        <f>IF(C312&lt;&gt;"",SUBTOTAL(3,$C$4:C312),"")</f>
        <v/>
      </c>
    </row>
    <row r="313" spans="1:2">
      <c r="A313" s="1" t="str">
        <f>IF(C313="","",IF(D313=Trend!$D$5,COUNT($A$3:A312)+1))</f>
        <v/>
      </c>
      <c r="B313" s="1" t="str">
        <f>IF(C313&lt;&gt;"",SUBTOTAL(3,$C$4:C313),"")</f>
        <v/>
      </c>
    </row>
    <row r="314" spans="1:2">
      <c r="A314" s="1" t="str">
        <f>IF(C314="","",IF(D314=Trend!$D$5,COUNT($A$3:A313)+1))</f>
        <v/>
      </c>
      <c r="B314" s="1" t="str">
        <f>IF(C314&lt;&gt;"",SUBTOTAL(3,$C$4:C314),"")</f>
        <v/>
      </c>
    </row>
    <row r="315" spans="1:2">
      <c r="A315" s="1" t="str">
        <f>IF(C315="","",IF(D315=Trend!$D$5,COUNT($A$3:A314)+1))</f>
        <v/>
      </c>
      <c r="B315" s="1" t="str">
        <f>IF(C315&lt;&gt;"",SUBTOTAL(3,$C$4:C315),"")</f>
        <v/>
      </c>
    </row>
    <row r="316" spans="1:2">
      <c r="A316" s="1" t="str">
        <f>IF(C316="","",IF(D316=Trend!$D$5,COUNT($A$3:A315)+1))</f>
        <v/>
      </c>
      <c r="B316" s="1" t="str">
        <f>IF(C316&lt;&gt;"",SUBTOTAL(3,$C$4:C316),"")</f>
        <v/>
      </c>
    </row>
    <row r="317" spans="1:2">
      <c r="A317" s="1" t="str">
        <f>IF(C317="","",IF(D317=Trend!$D$5,COUNT($A$3:A316)+1))</f>
        <v/>
      </c>
      <c r="B317" s="1" t="str">
        <f>IF(C317&lt;&gt;"",SUBTOTAL(3,$C$4:C317),"")</f>
        <v/>
      </c>
    </row>
    <row r="318" spans="1:2">
      <c r="A318" s="1" t="str">
        <f>IF(C318="","",IF(D318=Trend!$D$5,COUNT($A$3:A317)+1))</f>
        <v/>
      </c>
      <c r="B318" s="1" t="str">
        <f>IF(C318&lt;&gt;"",SUBTOTAL(3,$C$4:C318),"")</f>
        <v/>
      </c>
    </row>
    <row r="319" spans="1:2">
      <c r="A319" s="1" t="str">
        <f>IF(C319="","",IF(D319=Trend!$D$5,COUNT($A$3:A318)+1))</f>
        <v/>
      </c>
      <c r="B319" s="1" t="str">
        <f>IF(C319&lt;&gt;"",SUBTOTAL(3,$C$4:C319),"")</f>
        <v/>
      </c>
    </row>
    <row r="320" spans="1:2">
      <c r="A320" s="1" t="str">
        <f>IF(C320="","",IF(D320=Trend!$D$5,COUNT($A$3:A319)+1))</f>
        <v/>
      </c>
      <c r="B320" s="1" t="str">
        <f>IF(C320&lt;&gt;"",SUBTOTAL(3,$C$4:C320),"")</f>
        <v/>
      </c>
    </row>
    <row r="321" spans="1:2">
      <c r="A321" s="1" t="str">
        <f>IF(C321="","",IF(D321=Trend!$D$5,COUNT($A$3:A320)+1))</f>
        <v/>
      </c>
      <c r="B321" s="1" t="str">
        <f>IF(C321&lt;&gt;"",SUBTOTAL(3,$C$4:C321),"")</f>
        <v/>
      </c>
    </row>
    <row r="322" spans="1:2">
      <c r="A322" s="1" t="str">
        <f>IF(C322="","",IF(D322=Trend!$D$5,COUNT($A$3:A321)+1))</f>
        <v/>
      </c>
      <c r="B322" s="1" t="str">
        <f>IF(C322&lt;&gt;"",SUBTOTAL(3,$C$4:C322),"")</f>
        <v/>
      </c>
    </row>
    <row r="323" spans="1:2">
      <c r="A323" s="1" t="str">
        <f>IF(C323="","",IF(D323=Trend!$D$5,COUNT($A$3:A322)+1))</f>
        <v/>
      </c>
      <c r="B323" s="1" t="str">
        <f>IF(C323&lt;&gt;"",SUBTOTAL(3,$C$4:C323),"")</f>
        <v/>
      </c>
    </row>
    <row r="324" spans="1:2">
      <c r="A324" s="1" t="str">
        <f>IF(C324="","",IF(D324=Trend!$D$5,COUNT($A$3:A323)+1))</f>
        <v/>
      </c>
      <c r="B324" s="1" t="str">
        <f>IF(C324&lt;&gt;"",SUBTOTAL(3,$C$4:C324),"")</f>
        <v/>
      </c>
    </row>
    <row r="325" spans="1:2">
      <c r="A325" s="1" t="str">
        <f>IF(C325="","",IF(D325=Trend!$D$5,COUNT($A$3:A324)+1))</f>
        <v/>
      </c>
      <c r="B325" s="1" t="str">
        <f>IF(C325&lt;&gt;"",SUBTOTAL(3,$C$4:C325),"")</f>
        <v/>
      </c>
    </row>
    <row r="326" spans="1:2">
      <c r="A326" s="1" t="str">
        <f>IF(C326="","",IF(D326=Trend!$D$5,COUNT($A$3:A325)+1))</f>
        <v/>
      </c>
      <c r="B326" s="1" t="str">
        <f>IF(C326&lt;&gt;"",SUBTOTAL(3,$C$4:C326),"")</f>
        <v/>
      </c>
    </row>
    <row r="327" spans="1:2">
      <c r="A327" s="1" t="str">
        <f>IF(C327="","",IF(D327=Trend!$D$5,COUNT($A$3:A326)+1))</f>
        <v/>
      </c>
      <c r="B327" s="1" t="str">
        <f>IF(C327&lt;&gt;"",SUBTOTAL(3,$C$4:C327),"")</f>
        <v/>
      </c>
    </row>
    <row r="328" spans="1:2">
      <c r="A328" s="1" t="str">
        <f>IF(C328="","",IF(D328=Trend!$D$5,COUNT($A$3:A327)+1))</f>
        <v/>
      </c>
      <c r="B328" s="1" t="str">
        <f>IF(C328&lt;&gt;"",SUBTOTAL(3,$C$4:C328),"")</f>
        <v/>
      </c>
    </row>
    <row r="329" spans="1:2">
      <c r="A329" s="1" t="str">
        <f>IF(C329="","",IF(D329=Trend!$D$5,COUNT($A$3:A328)+1))</f>
        <v/>
      </c>
      <c r="B329" s="1" t="str">
        <f>IF(C329&lt;&gt;"",SUBTOTAL(3,$C$4:C329),"")</f>
        <v/>
      </c>
    </row>
    <row r="330" spans="1:2">
      <c r="A330" s="1" t="str">
        <f>IF(C330="","",IF(D330=Trend!$D$5,COUNT($A$3:A329)+1))</f>
        <v/>
      </c>
      <c r="B330" s="1" t="str">
        <f>IF(C330&lt;&gt;"",SUBTOTAL(3,$C$4:C330),"")</f>
        <v/>
      </c>
    </row>
    <row r="331" spans="1:2">
      <c r="A331" s="1" t="str">
        <f>IF(C331="","",IF(D331=Trend!$D$5,COUNT($A$3:A330)+1))</f>
        <v/>
      </c>
      <c r="B331" s="1" t="str">
        <f>IF(C331&lt;&gt;"",SUBTOTAL(3,$C$4:C331),"")</f>
        <v/>
      </c>
    </row>
    <row r="332" spans="1:2">
      <c r="A332" s="1" t="str">
        <f>IF(C332="","",IF(D332=Trend!$D$5,COUNT($A$3:A331)+1))</f>
        <v/>
      </c>
      <c r="B332" s="1" t="str">
        <f>IF(C332&lt;&gt;"",SUBTOTAL(3,$C$4:C332),"")</f>
        <v/>
      </c>
    </row>
    <row r="333" spans="1:2">
      <c r="A333" s="1" t="str">
        <f>IF(C333="","",IF(D333=Trend!$D$5,COUNT($A$3:A332)+1))</f>
        <v/>
      </c>
      <c r="B333" s="1" t="str">
        <f>IF(C333&lt;&gt;"",SUBTOTAL(3,$C$4:C333),"")</f>
        <v/>
      </c>
    </row>
    <row r="334" spans="1:2">
      <c r="A334" s="1" t="str">
        <f>IF(C334="","",IF(D334=Trend!$D$5,COUNT($A$3:A333)+1))</f>
        <v/>
      </c>
      <c r="B334" s="1" t="str">
        <f>IF(C334&lt;&gt;"",SUBTOTAL(3,$C$4:C334),"")</f>
        <v/>
      </c>
    </row>
    <row r="335" spans="1:2">
      <c r="A335" s="1" t="str">
        <f>IF(C335="","",IF(D335=Trend!$D$5,COUNT($A$3:A334)+1))</f>
        <v/>
      </c>
      <c r="B335" s="1" t="str">
        <f>IF(C335&lt;&gt;"",SUBTOTAL(3,$C$4:C335),"")</f>
        <v/>
      </c>
    </row>
    <row r="336" spans="1:2">
      <c r="A336" s="1" t="str">
        <f>IF(C336="","",IF(D336=Trend!$D$5,COUNT($A$3:A335)+1))</f>
        <v/>
      </c>
      <c r="B336" s="1" t="str">
        <f>IF(C336&lt;&gt;"",SUBTOTAL(3,$C$4:C336),"")</f>
        <v/>
      </c>
    </row>
    <row r="337" spans="1:2">
      <c r="A337" s="1" t="str">
        <f>IF(C337="","",IF(D337=Trend!$D$5,COUNT($A$3:A336)+1))</f>
        <v/>
      </c>
      <c r="B337" s="1" t="str">
        <f>IF(C337&lt;&gt;"",SUBTOTAL(3,$C$4:C337),"")</f>
        <v/>
      </c>
    </row>
    <row r="338" spans="1:2">
      <c r="A338" s="1" t="str">
        <f>IF(C338="","",IF(D338=Trend!$D$5,COUNT($A$3:A337)+1))</f>
        <v/>
      </c>
      <c r="B338" s="1" t="str">
        <f>IF(C338&lt;&gt;"",SUBTOTAL(3,$C$4:C338),"")</f>
        <v/>
      </c>
    </row>
    <row r="339" spans="1:2">
      <c r="A339" s="1" t="str">
        <f>IF(C339="","",IF(D339=Trend!$D$5,COUNT($A$3:A338)+1))</f>
        <v/>
      </c>
      <c r="B339" s="1" t="str">
        <f>IF(C339&lt;&gt;"",SUBTOTAL(3,$C$4:C339),"")</f>
        <v/>
      </c>
    </row>
    <row r="340" spans="1:2">
      <c r="A340" s="1" t="str">
        <f>IF(C340="","",IF(D340=Trend!$D$5,COUNT($A$3:A339)+1))</f>
        <v/>
      </c>
      <c r="B340" s="1" t="str">
        <f>IF(C340&lt;&gt;"",SUBTOTAL(3,$C$4:C340),"")</f>
        <v/>
      </c>
    </row>
    <row r="341" spans="1:2">
      <c r="A341" s="1" t="str">
        <f>IF(C341="","",IF(D341=Trend!$D$5,COUNT($A$3:A340)+1))</f>
        <v/>
      </c>
      <c r="B341" s="1" t="str">
        <f>IF(C341&lt;&gt;"",SUBTOTAL(3,$C$4:C341),"")</f>
        <v/>
      </c>
    </row>
    <row r="342" spans="1:2">
      <c r="A342" s="1" t="str">
        <f>IF(C342="","",IF(D342=Trend!$D$5,COUNT($A$3:A341)+1))</f>
        <v/>
      </c>
      <c r="B342" s="1" t="str">
        <f>IF(C342&lt;&gt;"",SUBTOTAL(3,$C$4:C342),"")</f>
        <v/>
      </c>
    </row>
    <row r="343" spans="1:2">
      <c r="A343" s="1" t="str">
        <f>IF(C343="","",IF(D343=Trend!$D$5,COUNT($A$3:A342)+1))</f>
        <v/>
      </c>
      <c r="B343" s="1" t="str">
        <f>IF(C343&lt;&gt;"",SUBTOTAL(3,$C$4:C343),"")</f>
        <v/>
      </c>
    </row>
    <row r="344" spans="1:2">
      <c r="A344" s="1" t="str">
        <f>IF(C344="","",IF(D344=Trend!$D$5,COUNT($A$3:A343)+1))</f>
        <v/>
      </c>
      <c r="B344" s="1" t="str">
        <f>IF(C344&lt;&gt;"",SUBTOTAL(3,$C$4:C344),"")</f>
        <v/>
      </c>
    </row>
    <row r="345" spans="1:2">
      <c r="A345" s="1" t="str">
        <f>IF(C345="","",IF(D345=Trend!$D$5,COUNT($A$3:A344)+1))</f>
        <v/>
      </c>
      <c r="B345" s="1" t="str">
        <f>IF(C345&lt;&gt;"",SUBTOTAL(3,$C$4:C345),"")</f>
        <v/>
      </c>
    </row>
    <row r="346" spans="1:2">
      <c r="A346" s="1" t="str">
        <f>IF(C346="","",IF(D346=Trend!$D$5,COUNT($A$3:A345)+1))</f>
        <v/>
      </c>
      <c r="B346" s="1" t="str">
        <f>IF(C346&lt;&gt;"",SUBTOTAL(3,$C$4:C346),"")</f>
        <v/>
      </c>
    </row>
    <row r="347" spans="1:2">
      <c r="A347" s="1" t="str">
        <f>IF(C347="","",IF(D347=Trend!$D$5,COUNT($A$3:A346)+1))</f>
        <v/>
      </c>
      <c r="B347" s="1" t="str">
        <f>IF(C347&lt;&gt;"",SUBTOTAL(3,$C$4:C347),"")</f>
        <v/>
      </c>
    </row>
    <row r="348" spans="1:2">
      <c r="A348" s="1" t="str">
        <f>IF(C348="","",IF(D348=Trend!$D$5,COUNT($A$3:A347)+1))</f>
        <v/>
      </c>
      <c r="B348" s="1" t="str">
        <f>IF(C348&lt;&gt;"",SUBTOTAL(3,$C$4:C348),"")</f>
        <v/>
      </c>
    </row>
    <row r="349" spans="1:2">
      <c r="A349" s="1" t="str">
        <f>IF(C349="","",IF(D349=Trend!$D$5,COUNT($A$3:A348)+1))</f>
        <v/>
      </c>
      <c r="B349" s="1" t="str">
        <f>IF(C349&lt;&gt;"",SUBTOTAL(3,$C$4:C349),"")</f>
        <v/>
      </c>
    </row>
    <row r="350" spans="1:2">
      <c r="A350" s="1" t="str">
        <f>IF(C350="","",IF(D350=Trend!$D$5,COUNT($A$3:A349)+1))</f>
        <v/>
      </c>
      <c r="B350" s="1" t="str">
        <f>IF(C350&lt;&gt;"",SUBTOTAL(3,$C$4:C350),"")</f>
        <v/>
      </c>
    </row>
    <row r="351" spans="1:2">
      <c r="A351" s="1" t="str">
        <f>IF(C351="","",IF(D351=Trend!$D$5,COUNT($A$3:A350)+1))</f>
        <v/>
      </c>
      <c r="B351" s="1" t="str">
        <f>IF(C351&lt;&gt;"",SUBTOTAL(3,$C$4:C351),"")</f>
        <v/>
      </c>
    </row>
    <row r="352" spans="1:2">
      <c r="A352" s="1" t="str">
        <f>IF(C352="","",IF(D352=Trend!$D$5,COUNT($A$3:A351)+1))</f>
        <v/>
      </c>
      <c r="B352" s="1" t="str">
        <f>IF(C352&lt;&gt;"",SUBTOTAL(3,$C$4:C352),"")</f>
        <v/>
      </c>
    </row>
    <row r="353" spans="1:2">
      <c r="A353" s="1" t="str">
        <f>IF(C353="","",IF(D353=Trend!$D$5,COUNT($A$3:A352)+1))</f>
        <v/>
      </c>
      <c r="B353" s="1" t="str">
        <f>IF(C353&lt;&gt;"",SUBTOTAL(3,$C$4:C353),"")</f>
        <v/>
      </c>
    </row>
    <row r="354" spans="1:2">
      <c r="A354" s="1" t="str">
        <f>IF(C354="","",IF(D354=Trend!$D$5,COUNT($A$3:A353)+1))</f>
        <v/>
      </c>
      <c r="B354" s="1" t="str">
        <f>IF(C354&lt;&gt;"",SUBTOTAL(3,$C$4:C354),"")</f>
        <v/>
      </c>
    </row>
    <row r="355" spans="1:2">
      <c r="A355" s="1" t="str">
        <f>IF(C355="","",IF(D355=Trend!$D$5,COUNT($A$3:A354)+1))</f>
        <v/>
      </c>
      <c r="B355" s="1" t="str">
        <f>IF(C355&lt;&gt;"",SUBTOTAL(3,$C$4:C355),"")</f>
        <v/>
      </c>
    </row>
    <row r="356" spans="1:2">
      <c r="A356" s="1" t="str">
        <f>IF(C356="","",IF(D356=Trend!$D$5,COUNT($A$3:A355)+1))</f>
        <v/>
      </c>
      <c r="B356" s="1" t="str">
        <f>IF(C356&lt;&gt;"",SUBTOTAL(3,$C$4:C356),"")</f>
        <v/>
      </c>
    </row>
    <row r="357" spans="1:2">
      <c r="A357" s="1" t="str">
        <f>IF(C357="","",IF(D357=Trend!$D$5,COUNT($A$3:A356)+1))</f>
        <v/>
      </c>
      <c r="B357" s="1" t="str">
        <f>IF(C357&lt;&gt;"",SUBTOTAL(3,$C$4:C357),"")</f>
        <v/>
      </c>
    </row>
    <row r="358" spans="1:2">
      <c r="A358" s="1" t="str">
        <f>IF(C358="","",IF(D358=Trend!$D$5,COUNT($A$3:A357)+1))</f>
        <v/>
      </c>
      <c r="B358" s="1" t="str">
        <f>IF(C358&lt;&gt;"",SUBTOTAL(3,$C$4:C358),"")</f>
        <v/>
      </c>
    </row>
    <row r="359" spans="1:2">
      <c r="A359" s="1" t="str">
        <f>IF(C359="","",IF(D359=Trend!$D$5,COUNT($A$3:A358)+1))</f>
        <v/>
      </c>
      <c r="B359" s="1" t="str">
        <f>IF(C359&lt;&gt;"",SUBTOTAL(3,$C$4:C359),"")</f>
        <v/>
      </c>
    </row>
    <row r="360" spans="1:2">
      <c r="A360" s="1" t="str">
        <f>IF(C360="","",IF(D360=Trend!$D$5,COUNT($A$3:A359)+1))</f>
        <v/>
      </c>
      <c r="B360" s="1" t="str">
        <f>IF(C360&lt;&gt;"",SUBTOTAL(3,$C$4:C360),"")</f>
        <v/>
      </c>
    </row>
    <row r="361" spans="1:2">
      <c r="A361" s="1" t="str">
        <f>IF(C361="","",IF(D361=Trend!$D$5,COUNT($A$3:A360)+1))</f>
        <v/>
      </c>
      <c r="B361" s="1" t="str">
        <f>IF(C361&lt;&gt;"",SUBTOTAL(3,$C$4:C361),"")</f>
        <v/>
      </c>
    </row>
    <row r="362" spans="1:2">
      <c r="A362" s="1" t="str">
        <f>IF(C362="","",IF(D362=Trend!$D$5,COUNT($A$3:A361)+1))</f>
        <v/>
      </c>
      <c r="B362" s="1" t="str">
        <f>IF(C362&lt;&gt;"",SUBTOTAL(3,$C$4:C362),"")</f>
        <v/>
      </c>
    </row>
    <row r="363" spans="1:2">
      <c r="A363" s="1" t="str">
        <f>IF(C363="","",IF(D363=Trend!$D$5,COUNT($A$3:A362)+1))</f>
        <v/>
      </c>
      <c r="B363" s="1" t="str">
        <f>IF(C363&lt;&gt;"",SUBTOTAL(3,$C$4:C363),"")</f>
        <v/>
      </c>
    </row>
    <row r="364" spans="1:2">
      <c r="A364" s="1" t="str">
        <f>IF(C364="","",IF(D364=Trend!$D$5,COUNT($A$3:A363)+1))</f>
        <v/>
      </c>
      <c r="B364" s="1" t="str">
        <f>IF(C364&lt;&gt;"",SUBTOTAL(3,$C$4:C364),"")</f>
        <v/>
      </c>
    </row>
    <row r="365" spans="1:2">
      <c r="A365" s="1" t="str">
        <f>IF(C365="","",IF(D365=Trend!$D$5,COUNT($A$3:A364)+1))</f>
        <v/>
      </c>
      <c r="B365" s="1" t="str">
        <f>IF(C365&lt;&gt;"",SUBTOTAL(3,$C$4:C365),"")</f>
        <v/>
      </c>
    </row>
    <row r="366" spans="1:2">
      <c r="A366" s="1" t="str">
        <f>IF(C366="","",IF(D366=Trend!$D$5,COUNT($A$3:A365)+1))</f>
        <v/>
      </c>
      <c r="B366" s="1" t="str">
        <f>IF(C366&lt;&gt;"",SUBTOTAL(3,$C$4:C366),"")</f>
        <v/>
      </c>
    </row>
    <row r="367" spans="1:2">
      <c r="A367" s="1" t="str">
        <f>IF(C367="","",IF(D367=Trend!$D$5,COUNT($A$3:A366)+1))</f>
        <v/>
      </c>
      <c r="B367" s="1" t="str">
        <f>IF(C367&lt;&gt;"",SUBTOTAL(3,$C$4:C367),"")</f>
        <v/>
      </c>
    </row>
    <row r="368" spans="1:2">
      <c r="A368" s="1" t="str">
        <f>IF(C368="","",IF(D368=Trend!$D$5,COUNT($A$3:A367)+1))</f>
        <v/>
      </c>
      <c r="B368" s="1" t="str">
        <f>IF(C368&lt;&gt;"",SUBTOTAL(3,$C$4:C368),"")</f>
        <v/>
      </c>
    </row>
    <row r="369" spans="1:2">
      <c r="A369" s="1" t="str">
        <f>IF(C369="","",IF(D369=Trend!$D$5,COUNT($A$3:A368)+1))</f>
        <v/>
      </c>
      <c r="B369" s="1" t="str">
        <f>IF(C369&lt;&gt;"",SUBTOTAL(3,$C$4:C369),"")</f>
        <v/>
      </c>
    </row>
    <row r="370" spans="1:2">
      <c r="A370" s="1" t="str">
        <f>IF(C370="","",IF(D370=Trend!$D$5,COUNT($A$3:A369)+1))</f>
        <v/>
      </c>
      <c r="B370" s="1" t="str">
        <f>IF(C370&lt;&gt;"",SUBTOTAL(3,$C$4:C370),"")</f>
        <v/>
      </c>
    </row>
    <row r="371" spans="1:2">
      <c r="A371" s="1" t="str">
        <f>IF(C371="","",IF(D371=Trend!$D$5,COUNT($A$3:A370)+1))</f>
        <v/>
      </c>
      <c r="B371" s="1" t="str">
        <f>IF(C371&lt;&gt;"",SUBTOTAL(3,$C$4:C371),"")</f>
        <v/>
      </c>
    </row>
    <row r="372" spans="1:2">
      <c r="A372" s="1" t="str">
        <f>IF(C372="","",IF(D372=Trend!$D$5,COUNT($A$3:A371)+1))</f>
        <v/>
      </c>
      <c r="B372" s="1" t="str">
        <f>IF(C372&lt;&gt;"",SUBTOTAL(3,$C$4:C372),"")</f>
        <v/>
      </c>
    </row>
    <row r="373" spans="1:2">
      <c r="A373" s="1" t="str">
        <f>IF(C373="","",IF(D373=Trend!$D$5,COUNT($A$3:A372)+1))</f>
        <v/>
      </c>
      <c r="B373" s="1" t="str">
        <f>IF(C373&lt;&gt;"",SUBTOTAL(3,$C$4:C373),"")</f>
        <v/>
      </c>
    </row>
    <row r="374" spans="1:2">
      <c r="A374" s="1" t="str">
        <f>IF(C374="","",IF(D374=Trend!$D$5,COUNT($A$3:A373)+1))</f>
        <v/>
      </c>
      <c r="B374" s="1" t="str">
        <f>IF(C374&lt;&gt;"",SUBTOTAL(3,$C$4:C374),"")</f>
        <v/>
      </c>
    </row>
    <row r="375" spans="1:2">
      <c r="A375" s="1" t="str">
        <f>IF(C375="","",IF(D375=Trend!$D$5,COUNT($A$3:A374)+1))</f>
        <v/>
      </c>
      <c r="B375" s="1" t="str">
        <f>IF(C375&lt;&gt;"",SUBTOTAL(3,$C$4:C375),"")</f>
        <v/>
      </c>
    </row>
    <row r="376" spans="1:2">
      <c r="A376" s="1" t="str">
        <f>IF(C376="","",IF(D376=Trend!$D$5,COUNT($A$3:A375)+1))</f>
        <v/>
      </c>
      <c r="B376" s="1" t="str">
        <f>IF(C376&lt;&gt;"",SUBTOTAL(3,$C$4:C376),"")</f>
        <v/>
      </c>
    </row>
    <row r="377" spans="1:2">
      <c r="A377" s="1" t="str">
        <f>IF(C377="","",IF(D377=Trend!$D$5,COUNT($A$3:A376)+1))</f>
        <v/>
      </c>
      <c r="B377" s="1" t="str">
        <f>IF(C377&lt;&gt;"",SUBTOTAL(3,$C$4:C377),"")</f>
        <v/>
      </c>
    </row>
    <row r="378" spans="1:2">
      <c r="A378" s="1" t="str">
        <f>IF(C378="","",IF(D378=Trend!$D$5,COUNT($A$3:A377)+1))</f>
        <v/>
      </c>
      <c r="B378" s="1" t="str">
        <f>IF(C378&lt;&gt;"",SUBTOTAL(3,$C$4:C378),"")</f>
        <v/>
      </c>
    </row>
    <row r="379" spans="1:2">
      <c r="A379" s="1" t="str">
        <f>IF(C379="","",IF(D379=Trend!$D$5,COUNT($A$3:A378)+1))</f>
        <v/>
      </c>
      <c r="B379" s="1" t="str">
        <f>IF(C379&lt;&gt;"",SUBTOTAL(3,$C$4:C379),"")</f>
        <v/>
      </c>
    </row>
    <row r="380" spans="1:2">
      <c r="A380" s="1" t="str">
        <f>IF(C380="","",IF(D380=Trend!$D$5,COUNT($A$3:A379)+1))</f>
        <v/>
      </c>
      <c r="B380" s="1" t="str">
        <f>IF(C380&lt;&gt;"",SUBTOTAL(3,$C$4:C380),"")</f>
        <v/>
      </c>
    </row>
    <row r="381" spans="1:2">
      <c r="A381" s="1" t="str">
        <f>IF(C381="","",IF(D381=Trend!$D$5,COUNT($A$3:A380)+1))</f>
        <v/>
      </c>
      <c r="B381" s="1" t="str">
        <f>IF(C381&lt;&gt;"",SUBTOTAL(3,$C$4:C381),"")</f>
        <v/>
      </c>
    </row>
    <row r="382" spans="1:2">
      <c r="A382" s="1" t="str">
        <f>IF(C382="","",IF(D382=Trend!$D$5,COUNT($A$3:A381)+1))</f>
        <v/>
      </c>
      <c r="B382" s="1" t="str">
        <f>IF(C382&lt;&gt;"",SUBTOTAL(3,$C$4:C382),"")</f>
        <v/>
      </c>
    </row>
    <row r="383" spans="1:2">
      <c r="A383" s="1" t="str">
        <f>IF(C383="","",IF(D383=Trend!$D$5,COUNT($A$3:A382)+1))</f>
        <v/>
      </c>
      <c r="B383" s="1" t="str">
        <f>IF(C383&lt;&gt;"",SUBTOTAL(3,$C$4:C383),"")</f>
        <v/>
      </c>
    </row>
    <row r="384" spans="1:2">
      <c r="A384" s="1" t="str">
        <f>IF(C384="","",IF(D384=Trend!$D$5,COUNT($A$3:A383)+1))</f>
        <v/>
      </c>
      <c r="B384" s="1" t="str">
        <f>IF(C384&lt;&gt;"",SUBTOTAL(3,$C$4:C384),"")</f>
        <v/>
      </c>
    </row>
    <row r="385" spans="1:2">
      <c r="A385" s="1" t="str">
        <f>IF(C385="","",IF(D385=Trend!$D$5,COUNT($A$3:A384)+1))</f>
        <v/>
      </c>
      <c r="B385" s="1" t="str">
        <f>IF(C385&lt;&gt;"",SUBTOTAL(3,$C$4:C385),"")</f>
        <v/>
      </c>
    </row>
    <row r="386" spans="1:2">
      <c r="A386" s="1" t="str">
        <f>IF(C386="","",IF(D386=Trend!$D$5,COUNT($A$3:A385)+1))</f>
        <v/>
      </c>
      <c r="B386" s="1" t="str">
        <f>IF(C386&lt;&gt;"",SUBTOTAL(3,$C$4:C386),"")</f>
        <v/>
      </c>
    </row>
    <row r="387" spans="1:2">
      <c r="A387" s="1" t="str">
        <f>IF(C387="","",IF(D387=Trend!$D$5,COUNT($A$3:A386)+1))</f>
        <v/>
      </c>
      <c r="B387" s="1" t="str">
        <f>IF(C387&lt;&gt;"",SUBTOTAL(3,$C$4:C387),"")</f>
        <v/>
      </c>
    </row>
    <row r="388" spans="1:2">
      <c r="A388" s="1" t="str">
        <f>IF(C388="","",IF(D388=Trend!$D$5,COUNT($A$3:A387)+1))</f>
        <v/>
      </c>
      <c r="B388" s="1" t="str">
        <f>IF(C388&lt;&gt;"",SUBTOTAL(3,$C$4:C388),"")</f>
        <v/>
      </c>
    </row>
    <row r="389" spans="1:2">
      <c r="A389" s="1" t="str">
        <f>IF(C389="","",IF(D389=Trend!$D$5,COUNT($A$3:A388)+1))</f>
        <v/>
      </c>
      <c r="B389" s="1" t="str">
        <f>IF(C389&lt;&gt;"",SUBTOTAL(3,$C$4:C389),"")</f>
        <v/>
      </c>
    </row>
    <row r="390" spans="1:2">
      <c r="A390" s="1" t="str">
        <f>IF(C390="","",IF(D390=Trend!$D$5,COUNT($A$3:A389)+1))</f>
        <v/>
      </c>
      <c r="B390" s="1" t="str">
        <f>IF(C390&lt;&gt;"",SUBTOTAL(3,$C$4:C390),"")</f>
        <v/>
      </c>
    </row>
    <row r="391" spans="1:2">
      <c r="A391" s="1" t="str">
        <f>IF(C391="","",IF(D391=Trend!$D$5,COUNT($A$3:A390)+1))</f>
        <v/>
      </c>
      <c r="B391" s="1" t="str">
        <f>IF(C391&lt;&gt;"",SUBTOTAL(3,$C$4:C391),"")</f>
        <v/>
      </c>
    </row>
    <row r="392" spans="1:2">
      <c r="A392" s="1" t="str">
        <f>IF(C392="","",IF(D392=Trend!$D$5,COUNT($A$3:A391)+1))</f>
        <v/>
      </c>
      <c r="B392" s="1" t="str">
        <f>IF(C392&lt;&gt;"",SUBTOTAL(3,$C$4:C392),"")</f>
        <v/>
      </c>
    </row>
    <row r="393" spans="1:2">
      <c r="A393" s="1" t="str">
        <f>IF(C393="","",IF(D393=Trend!$D$5,COUNT($A$3:A392)+1))</f>
        <v/>
      </c>
      <c r="B393" s="1" t="str">
        <f>IF(C393&lt;&gt;"",SUBTOTAL(3,$C$4:C393),"")</f>
        <v/>
      </c>
    </row>
    <row r="394" spans="1:2">
      <c r="A394" s="1" t="str">
        <f>IF(C394="","",IF(D394=Trend!$D$5,COUNT($A$3:A393)+1))</f>
        <v/>
      </c>
      <c r="B394" s="1" t="str">
        <f>IF(C394&lt;&gt;"",SUBTOTAL(3,$C$4:C394),"")</f>
        <v/>
      </c>
    </row>
    <row r="395" spans="1:2">
      <c r="A395" s="1" t="str">
        <f>IF(C395="","",IF(D395=Trend!$D$5,COUNT($A$3:A394)+1))</f>
        <v/>
      </c>
      <c r="B395" s="1" t="str">
        <f>IF(C395&lt;&gt;"",SUBTOTAL(3,$C$4:C395),"")</f>
        <v/>
      </c>
    </row>
    <row r="396" spans="1:2">
      <c r="A396" s="1" t="str">
        <f>IF(C396="","",IF(D396=Trend!$D$5,COUNT($A$3:A395)+1))</f>
        <v/>
      </c>
      <c r="B396" s="1" t="str">
        <f>IF(C396&lt;&gt;"",SUBTOTAL(3,$C$4:C396),"")</f>
        <v/>
      </c>
    </row>
    <row r="397" spans="1:2">
      <c r="A397" s="1" t="str">
        <f>IF(C397="","",IF(D397=Trend!$D$5,COUNT($A$3:A396)+1))</f>
        <v/>
      </c>
      <c r="B397" s="1" t="str">
        <f>IF(C397&lt;&gt;"",SUBTOTAL(3,$C$4:C397),"")</f>
        <v/>
      </c>
    </row>
    <row r="398" spans="1:2">
      <c r="A398" s="1" t="str">
        <f>IF(C398="","",IF(D398=Trend!$D$5,COUNT($A$3:A397)+1))</f>
        <v/>
      </c>
      <c r="B398" s="1" t="str">
        <f>IF(C398&lt;&gt;"",SUBTOTAL(3,$C$4:C398),"")</f>
        <v/>
      </c>
    </row>
    <row r="399" spans="1:2">
      <c r="A399" s="1" t="str">
        <f>IF(C399="","",IF(D399=Trend!$D$5,COUNT($A$3:A398)+1))</f>
        <v/>
      </c>
      <c r="B399" s="1" t="str">
        <f>IF(C399&lt;&gt;"",SUBTOTAL(3,$C$4:C399),"")</f>
        <v/>
      </c>
    </row>
    <row r="400" spans="1:2">
      <c r="A400" s="1" t="str">
        <f>IF(C400="","",IF(D400=Trend!$D$5,COUNT($A$3:A399)+1))</f>
        <v/>
      </c>
      <c r="B400" s="1" t="str">
        <f>IF(C400&lt;&gt;"",SUBTOTAL(3,$C$4:C400),"")</f>
        <v/>
      </c>
    </row>
    <row r="401" spans="1:2">
      <c r="A401" s="1" t="str">
        <f>IF(C401="","",IF(D401=Trend!$D$5,COUNT($A$3:A400)+1))</f>
        <v/>
      </c>
      <c r="B401" s="1" t="str">
        <f>IF(C401&lt;&gt;"",SUBTOTAL(3,$C$4:C401),"")</f>
        <v/>
      </c>
    </row>
    <row r="402" spans="1:2">
      <c r="A402" s="1" t="str">
        <f>IF(C402="","",IF(D402=Trend!$D$5,COUNT($A$3:A401)+1))</f>
        <v/>
      </c>
      <c r="B402" s="1" t="str">
        <f>IF(C402&lt;&gt;"",SUBTOTAL(3,$C$4:C402),"")</f>
        <v/>
      </c>
    </row>
    <row r="403" spans="1:2">
      <c r="A403" s="1" t="str">
        <f>IF(C403="","",IF(D403=Trend!$D$5,COUNT($A$3:A402)+1))</f>
        <v/>
      </c>
      <c r="B403" s="1" t="str">
        <f>IF(C403&lt;&gt;"",SUBTOTAL(3,$C$4:C403),"")</f>
        <v/>
      </c>
    </row>
    <row r="404" spans="1:2">
      <c r="A404" s="1" t="str">
        <f>IF(C404="","",IF(D404=Trend!$D$5,COUNT($A$3:A403)+1))</f>
        <v/>
      </c>
      <c r="B404" s="1" t="str">
        <f>IF(C404&lt;&gt;"",SUBTOTAL(3,$C$4:C404),"")</f>
        <v/>
      </c>
    </row>
    <row r="405" spans="1:2">
      <c r="A405" s="1" t="str">
        <f>IF(C405="","",IF(D405=Trend!$D$5,COUNT($A$3:A404)+1))</f>
        <v/>
      </c>
      <c r="B405" s="1" t="str">
        <f>IF(C405&lt;&gt;"",SUBTOTAL(3,$C$4:C405),"")</f>
        <v/>
      </c>
    </row>
    <row r="406" spans="1:2">
      <c r="A406" s="1" t="str">
        <f>IF(C406="","",IF(D406=Trend!$D$5,COUNT($A$3:A405)+1))</f>
        <v/>
      </c>
      <c r="B406" s="1" t="str">
        <f>IF(C406&lt;&gt;"",SUBTOTAL(3,$C$4:C406),"")</f>
        <v/>
      </c>
    </row>
    <row r="407" spans="1:2">
      <c r="A407" s="1" t="str">
        <f>IF(C407="","",IF(D407=Trend!$D$5,COUNT($A$3:A406)+1))</f>
        <v/>
      </c>
      <c r="B407" s="1" t="str">
        <f>IF(C407&lt;&gt;"",SUBTOTAL(3,$C$4:C407),"")</f>
        <v/>
      </c>
    </row>
    <row r="408" spans="1:2">
      <c r="A408" s="1" t="str">
        <f>IF(C408="","",IF(D408=Trend!$D$5,COUNT($A$3:A407)+1))</f>
        <v/>
      </c>
      <c r="B408" s="1" t="str">
        <f>IF(C408&lt;&gt;"",SUBTOTAL(3,$C$4:C408),"")</f>
        <v/>
      </c>
    </row>
    <row r="409" spans="1:2">
      <c r="A409" s="1" t="str">
        <f>IF(C409="","",IF(D409=Trend!$D$5,COUNT($A$3:A408)+1))</f>
        <v/>
      </c>
      <c r="B409" s="1" t="str">
        <f>IF(C409&lt;&gt;"",SUBTOTAL(3,$C$4:C409),"")</f>
        <v/>
      </c>
    </row>
    <row r="410" spans="1:2">
      <c r="A410" s="1" t="str">
        <f>IF(C410="","",IF(D410=Trend!$D$5,COUNT($A$3:A409)+1))</f>
        <v/>
      </c>
      <c r="B410" s="1" t="str">
        <f>IF(C410&lt;&gt;"",SUBTOTAL(3,$C$4:C410),"")</f>
        <v/>
      </c>
    </row>
    <row r="411" spans="1:2">
      <c r="A411" s="1" t="str">
        <f>IF(C411="","",IF(D411=Trend!$D$5,COUNT($A$3:A410)+1))</f>
        <v/>
      </c>
      <c r="B411" s="1" t="str">
        <f>IF(C411&lt;&gt;"",SUBTOTAL(3,$C$4:C411),"")</f>
        <v/>
      </c>
    </row>
    <row r="412" spans="1:2">
      <c r="A412" s="1" t="str">
        <f>IF(C412="","",IF(D412=Trend!$D$5,COUNT($A$3:A411)+1))</f>
        <v/>
      </c>
      <c r="B412" s="1" t="str">
        <f>IF(C412&lt;&gt;"",SUBTOTAL(3,$C$4:C412),"")</f>
        <v/>
      </c>
    </row>
    <row r="413" spans="1:2">
      <c r="A413" s="1" t="str">
        <f>IF(C413="","",IF(D413=Trend!$D$5,COUNT($A$3:A412)+1))</f>
        <v/>
      </c>
      <c r="B413" s="1" t="str">
        <f>IF(C413&lt;&gt;"",SUBTOTAL(3,$C$4:C413),"")</f>
        <v/>
      </c>
    </row>
    <row r="414" spans="1:2">
      <c r="A414" s="1" t="str">
        <f>IF(C414="","",IF(D414=Trend!$D$5,COUNT($A$3:A413)+1))</f>
        <v/>
      </c>
      <c r="B414" s="1" t="str">
        <f>IF(C414&lt;&gt;"",SUBTOTAL(3,$C$4:C414),"")</f>
        <v/>
      </c>
    </row>
    <row r="415" spans="1:2">
      <c r="A415" s="1" t="str">
        <f>IF(C415="","",IF(D415=Trend!$D$5,COUNT($A$3:A414)+1))</f>
        <v/>
      </c>
      <c r="B415" s="1" t="str">
        <f>IF(C415&lt;&gt;"",SUBTOTAL(3,$C$4:C415),"")</f>
        <v/>
      </c>
    </row>
    <row r="416" spans="1:2">
      <c r="A416" s="1" t="str">
        <f>IF(C416="","",IF(D416=Trend!$D$5,COUNT($A$3:A415)+1))</f>
        <v/>
      </c>
      <c r="B416" s="1" t="str">
        <f>IF(C416&lt;&gt;"",SUBTOTAL(3,$C$4:C416),"")</f>
        <v/>
      </c>
    </row>
    <row r="417" spans="1:2">
      <c r="A417" s="1" t="str">
        <f>IF(C417="","",IF(D417=Trend!$D$5,COUNT($A$3:A416)+1))</f>
        <v/>
      </c>
      <c r="B417" s="1" t="str">
        <f>IF(C417&lt;&gt;"",SUBTOTAL(3,$C$4:C417),"")</f>
        <v/>
      </c>
    </row>
    <row r="418" spans="1:2">
      <c r="A418" s="1" t="str">
        <f>IF(C418="","",IF(D418=Trend!$D$5,COUNT($A$3:A417)+1))</f>
        <v/>
      </c>
      <c r="B418" s="1" t="str">
        <f>IF(C418&lt;&gt;"",SUBTOTAL(3,$C$4:C418),"")</f>
        <v/>
      </c>
    </row>
    <row r="419" spans="1:2">
      <c r="A419" s="1" t="str">
        <f>IF(C419="","",IF(D419=Trend!$D$5,COUNT($A$3:A418)+1))</f>
        <v/>
      </c>
      <c r="B419" s="1" t="str">
        <f>IF(C419&lt;&gt;"",SUBTOTAL(3,$C$4:C419),"")</f>
        <v/>
      </c>
    </row>
    <row r="420" spans="1:2">
      <c r="A420" s="1" t="str">
        <f>IF(C420="","",IF(D420=Trend!$D$5,COUNT($A$3:A419)+1))</f>
        <v/>
      </c>
      <c r="B420" s="1" t="str">
        <f>IF(C420&lt;&gt;"",SUBTOTAL(3,$C$4:C420),"")</f>
        <v/>
      </c>
    </row>
    <row r="421" spans="1:2">
      <c r="A421" s="1" t="str">
        <f>IF(C421="","",IF(D421=Trend!$D$5,COUNT($A$3:A420)+1))</f>
        <v/>
      </c>
      <c r="B421" s="1" t="str">
        <f>IF(C421&lt;&gt;"",SUBTOTAL(3,$C$4:C421),"")</f>
        <v/>
      </c>
    </row>
    <row r="422" spans="1:2">
      <c r="A422" s="1" t="str">
        <f>IF(C422="","",IF(D422=Trend!$D$5,COUNT($A$3:A421)+1))</f>
        <v/>
      </c>
      <c r="B422" s="1" t="str">
        <f>IF(C422&lt;&gt;"",SUBTOTAL(3,$C$4:C422),"")</f>
        <v/>
      </c>
    </row>
    <row r="423" spans="1:2">
      <c r="A423" s="1" t="str">
        <f>IF(C423="","",IF(D423=Trend!$D$5,COUNT($A$3:A422)+1))</f>
        <v/>
      </c>
      <c r="B423" s="1" t="str">
        <f>IF(C423&lt;&gt;"",SUBTOTAL(3,$C$4:C423),"")</f>
        <v/>
      </c>
    </row>
    <row r="424" spans="1:2">
      <c r="A424" s="1" t="str">
        <f>IF(C424="","",IF(D424=Trend!$D$5,COUNT($A$3:A423)+1))</f>
        <v/>
      </c>
      <c r="B424" s="1" t="str">
        <f>IF(C424&lt;&gt;"",SUBTOTAL(3,$C$4:C424),"")</f>
        <v/>
      </c>
    </row>
    <row r="425" spans="1:2">
      <c r="A425" s="1" t="str">
        <f>IF(C425="","",IF(D425=Trend!$D$5,COUNT($A$3:A424)+1))</f>
        <v/>
      </c>
      <c r="B425" s="1" t="str">
        <f>IF(C425&lt;&gt;"",SUBTOTAL(3,$C$4:C425),"")</f>
        <v/>
      </c>
    </row>
    <row r="426" spans="1:2">
      <c r="A426" s="1" t="str">
        <f>IF(C426="","",IF(D426=Trend!$D$5,COUNT($A$3:A425)+1))</f>
        <v/>
      </c>
      <c r="B426" s="1" t="str">
        <f>IF(C426&lt;&gt;"",SUBTOTAL(3,$C$4:C426),"")</f>
        <v/>
      </c>
    </row>
    <row r="427" spans="1:2">
      <c r="A427" s="1" t="str">
        <f>IF(C427="","",IF(D427=Trend!$D$5,COUNT($A$3:A426)+1))</f>
        <v/>
      </c>
      <c r="B427" s="1" t="str">
        <f>IF(C427&lt;&gt;"",SUBTOTAL(3,$C$4:C427),"")</f>
        <v/>
      </c>
    </row>
    <row r="428" spans="1:2">
      <c r="A428" s="1" t="str">
        <f>IF(C428="","",IF(D428=Trend!$D$5,COUNT($A$3:A427)+1))</f>
        <v/>
      </c>
      <c r="B428" s="1" t="str">
        <f>IF(C428&lt;&gt;"",SUBTOTAL(3,$C$4:C428),"")</f>
        <v/>
      </c>
    </row>
    <row r="429" spans="1:2">
      <c r="A429" s="1" t="str">
        <f>IF(C429="","",IF(D429=Trend!$D$5,COUNT($A$3:A428)+1))</f>
        <v/>
      </c>
      <c r="B429" s="1" t="str">
        <f>IF(C429&lt;&gt;"",SUBTOTAL(3,$C$4:C429),"")</f>
        <v/>
      </c>
    </row>
    <row r="430" spans="1:2">
      <c r="A430" s="1" t="str">
        <f>IF(C430="","",IF(D430=Trend!$D$5,COUNT($A$3:A429)+1))</f>
        <v/>
      </c>
      <c r="B430" s="1" t="str">
        <f>IF(C430&lt;&gt;"",SUBTOTAL(3,$C$4:C430),"")</f>
        <v/>
      </c>
    </row>
    <row r="431" spans="1:2">
      <c r="A431" s="1" t="str">
        <f>IF(C431="","",IF(D431=Trend!$D$5,COUNT($A$3:A430)+1))</f>
        <v/>
      </c>
      <c r="B431" s="1" t="str">
        <f>IF(C431&lt;&gt;"",SUBTOTAL(3,$C$4:C431),"")</f>
        <v/>
      </c>
    </row>
    <row r="432" spans="1:2">
      <c r="A432" s="1" t="str">
        <f>IF(C432="","",IF(D432=Trend!$D$5,COUNT($A$3:A431)+1))</f>
        <v/>
      </c>
      <c r="B432" s="1" t="str">
        <f>IF(C432&lt;&gt;"",SUBTOTAL(3,$C$4:C432),"")</f>
        <v/>
      </c>
    </row>
    <row r="433" spans="1:2">
      <c r="A433" s="1" t="str">
        <f>IF(C433="","",IF(D433=Trend!$D$5,COUNT($A$3:A432)+1))</f>
        <v/>
      </c>
      <c r="B433" s="1" t="str">
        <f>IF(C433&lt;&gt;"",SUBTOTAL(3,$C$4:C433),"")</f>
        <v/>
      </c>
    </row>
    <row r="434" spans="1:2">
      <c r="A434" s="1" t="str">
        <f>IF(C434="","",IF(D434=Trend!$D$5,COUNT($A$3:A433)+1))</f>
        <v/>
      </c>
      <c r="B434" s="1" t="str">
        <f>IF(C434&lt;&gt;"",SUBTOTAL(3,$C$4:C434),"")</f>
        <v/>
      </c>
    </row>
    <row r="435" spans="1:2">
      <c r="A435" s="1" t="str">
        <f>IF(C435="","",IF(D435=Trend!$D$5,COUNT($A$3:A434)+1))</f>
        <v/>
      </c>
      <c r="B435" s="1" t="str">
        <f>IF(C435&lt;&gt;"",SUBTOTAL(3,$C$4:C435),"")</f>
        <v/>
      </c>
    </row>
    <row r="436" spans="1:2">
      <c r="A436" s="1" t="str">
        <f>IF(C436="","",IF(D436=Trend!$D$5,COUNT($A$3:A435)+1))</f>
        <v/>
      </c>
      <c r="B436" s="1" t="str">
        <f>IF(C436&lt;&gt;"",SUBTOTAL(3,$C$4:C436),"")</f>
        <v/>
      </c>
    </row>
    <row r="437" spans="1:2">
      <c r="A437" s="1" t="str">
        <f>IF(C437="","",IF(D437=Trend!$D$5,COUNT($A$3:A436)+1))</f>
        <v/>
      </c>
      <c r="B437" s="1" t="str">
        <f>IF(C437&lt;&gt;"",SUBTOTAL(3,$C$4:C437),"")</f>
        <v/>
      </c>
    </row>
    <row r="438" spans="1:2">
      <c r="A438" s="1" t="str">
        <f>IF(C438="","",IF(D438=Trend!$D$5,COUNT($A$3:A437)+1))</f>
        <v/>
      </c>
      <c r="B438" s="1" t="str">
        <f>IF(C438&lt;&gt;"",SUBTOTAL(3,$C$4:C438),"")</f>
        <v/>
      </c>
    </row>
    <row r="439" spans="1:2">
      <c r="A439" s="1" t="str">
        <f>IF(C439="","",IF(D439=Trend!$D$5,COUNT($A$3:A438)+1))</f>
        <v/>
      </c>
      <c r="B439" s="1" t="str">
        <f>IF(C439&lt;&gt;"",SUBTOTAL(3,$C$4:C439),"")</f>
        <v/>
      </c>
    </row>
    <row r="440" spans="1:2">
      <c r="A440" s="1" t="str">
        <f>IF(C440="","",IF(D440=Trend!$D$5,COUNT($A$3:A439)+1))</f>
        <v/>
      </c>
      <c r="B440" s="1" t="str">
        <f>IF(C440&lt;&gt;"",SUBTOTAL(3,$C$4:C440),"")</f>
        <v/>
      </c>
    </row>
    <row r="441" spans="1:2">
      <c r="A441" s="1" t="str">
        <f>IF(C441="","",IF(D441=Trend!$D$5,COUNT($A$3:A440)+1))</f>
        <v/>
      </c>
      <c r="B441" s="1" t="str">
        <f>IF(C441&lt;&gt;"",SUBTOTAL(3,$C$4:C441),"")</f>
        <v/>
      </c>
    </row>
    <row r="442" spans="1:2">
      <c r="A442" s="1" t="str">
        <f>IF(C442="","",IF(D442=Trend!$D$5,COUNT($A$3:A441)+1))</f>
        <v/>
      </c>
      <c r="B442" s="1" t="str">
        <f>IF(C442&lt;&gt;"",SUBTOTAL(3,$C$4:C442),"")</f>
        <v/>
      </c>
    </row>
    <row r="443" spans="1:2">
      <c r="A443" s="1" t="str">
        <f>IF(C443="","",IF(D443=Trend!$D$5,COUNT($A$3:A442)+1))</f>
        <v/>
      </c>
      <c r="B443" s="1" t="str">
        <f>IF(C443&lt;&gt;"",SUBTOTAL(3,$C$4:C443),"")</f>
        <v/>
      </c>
    </row>
    <row r="444" spans="1:2">
      <c r="A444" s="1" t="str">
        <f>IF(C444="","",IF(D444=Trend!$D$5,COUNT($A$3:A443)+1))</f>
        <v/>
      </c>
      <c r="B444" s="1" t="str">
        <f>IF(C444&lt;&gt;"",SUBTOTAL(3,$C$4:C444),"")</f>
        <v/>
      </c>
    </row>
    <row r="445" spans="1:2">
      <c r="A445" s="1" t="str">
        <f>IF(C445="","",IF(D445=Trend!$D$5,COUNT($A$3:A444)+1))</f>
        <v/>
      </c>
      <c r="B445" s="1" t="str">
        <f>IF(C445&lt;&gt;"",SUBTOTAL(3,$C$4:C445),"")</f>
        <v/>
      </c>
    </row>
    <row r="446" spans="1:2">
      <c r="A446" s="1" t="str">
        <f>IF(C446="","",IF(D446=Trend!$D$5,COUNT($A$3:A445)+1))</f>
        <v/>
      </c>
      <c r="B446" s="1" t="str">
        <f>IF(C446&lt;&gt;"",SUBTOTAL(3,$C$4:C446),"")</f>
        <v/>
      </c>
    </row>
    <row r="447" spans="1:2">
      <c r="A447" s="1" t="str">
        <f>IF(C447="","",IF(D447=Trend!$D$5,COUNT($A$3:A446)+1))</f>
        <v/>
      </c>
      <c r="B447" s="1" t="str">
        <f>IF(C447&lt;&gt;"",SUBTOTAL(3,$C$4:C447),"")</f>
        <v/>
      </c>
    </row>
    <row r="448" spans="1:2">
      <c r="A448" s="1" t="str">
        <f>IF(C448="","",IF(D448=Trend!$D$5,COUNT($A$3:A447)+1))</f>
        <v/>
      </c>
      <c r="B448" s="1" t="str">
        <f>IF(C448&lt;&gt;"",SUBTOTAL(3,$C$4:C448),"")</f>
        <v/>
      </c>
    </row>
    <row r="449" spans="1:2">
      <c r="A449" s="1" t="str">
        <f>IF(C449="","",IF(D449=Trend!$D$5,COUNT($A$3:A448)+1))</f>
        <v/>
      </c>
      <c r="B449" s="1" t="str">
        <f>IF(C449&lt;&gt;"",SUBTOTAL(3,$C$4:C449),"")</f>
        <v/>
      </c>
    </row>
    <row r="450" spans="1:2">
      <c r="A450" s="1" t="str">
        <f>IF(C450="","",IF(D450=Trend!$D$5,COUNT($A$3:A449)+1))</f>
        <v/>
      </c>
      <c r="B450" s="1" t="str">
        <f>IF(C450&lt;&gt;"",SUBTOTAL(3,$C$4:C450),"")</f>
        <v/>
      </c>
    </row>
    <row r="451" spans="1:2">
      <c r="A451" s="1" t="str">
        <f>IF(C451="","",IF(D451=Trend!$D$5,COUNT($A$3:A450)+1))</f>
        <v/>
      </c>
      <c r="B451" s="1" t="str">
        <f>IF(C451&lt;&gt;"",SUBTOTAL(3,$C$4:C451),"")</f>
        <v/>
      </c>
    </row>
    <row r="452" spans="1:2">
      <c r="A452" s="1" t="str">
        <f>IF(C452="","",IF(D452=Trend!$D$5,COUNT($A$3:A451)+1))</f>
        <v/>
      </c>
      <c r="B452" s="1" t="str">
        <f>IF(C452&lt;&gt;"",SUBTOTAL(3,$C$4:C452),"")</f>
        <v/>
      </c>
    </row>
    <row r="453" spans="1:2">
      <c r="A453" s="1" t="str">
        <f>IF(C453="","",IF(D453=Trend!$D$5,COUNT($A$3:A452)+1))</f>
        <v/>
      </c>
      <c r="B453" s="1" t="str">
        <f>IF(C453&lt;&gt;"",SUBTOTAL(3,$C$4:C453),"")</f>
        <v/>
      </c>
    </row>
    <row r="454" spans="1:2">
      <c r="A454" s="1" t="str">
        <f>IF(C454="","",IF(D454=Trend!$D$5,COUNT($A$3:A453)+1))</f>
        <v/>
      </c>
      <c r="B454" s="1" t="str">
        <f>IF(C454&lt;&gt;"",SUBTOTAL(3,$C$4:C454),"")</f>
        <v/>
      </c>
    </row>
    <row r="455" spans="1:2">
      <c r="A455" s="1" t="str">
        <f>IF(C455="","",IF(D455=Trend!$D$5,COUNT($A$3:A454)+1))</f>
        <v/>
      </c>
      <c r="B455" s="1" t="str">
        <f>IF(C455&lt;&gt;"",SUBTOTAL(3,$C$4:C455),"")</f>
        <v/>
      </c>
    </row>
    <row r="456" spans="1:2">
      <c r="A456" s="1" t="str">
        <f>IF(C456="","",IF(D456=Trend!$D$5,COUNT($A$3:A455)+1))</f>
        <v/>
      </c>
      <c r="B456" s="1" t="str">
        <f>IF(C456&lt;&gt;"",SUBTOTAL(3,$C$4:C456),"")</f>
        <v/>
      </c>
    </row>
    <row r="457" spans="1:2">
      <c r="A457" s="1" t="str">
        <f>IF(C457="","",IF(D457=Trend!$D$5,COUNT($A$3:A456)+1))</f>
        <v/>
      </c>
      <c r="B457" s="1" t="str">
        <f>IF(C457&lt;&gt;"",SUBTOTAL(3,$C$4:C457),"")</f>
        <v/>
      </c>
    </row>
    <row r="458" spans="1:2">
      <c r="A458" s="1" t="str">
        <f>IF(C458="","",IF(D458=Trend!$D$5,COUNT($A$3:A457)+1))</f>
        <v/>
      </c>
      <c r="B458" s="1" t="str">
        <f>IF(C458&lt;&gt;"",SUBTOTAL(3,$C$4:C458),"")</f>
        <v/>
      </c>
    </row>
    <row r="459" spans="1:2">
      <c r="A459" s="1" t="str">
        <f>IF(C459="","",IF(D459=Trend!$D$5,COUNT($A$3:A458)+1))</f>
        <v/>
      </c>
      <c r="B459" s="1" t="str">
        <f>IF(C459&lt;&gt;"",SUBTOTAL(3,$C$4:C459),"")</f>
        <v/>
      </c>
    </row>
    <row r="460" spans="1:2">
      <c r="A460" s="1" t="str">
        <f>IF(C460="","",IF(D460=Trend!$D$5,COUNT($A$3:A459)+1))</f>
        <v/>
      </c>
      <c r="B460" s="1" t="str">
        <f>IF(C460&lt;&gt;"",SUBTOTAL(3,$C$4:C460),"")</f>
        <v/>
      </c>
    </row>
    <row r="461" spans="1:2">
      <c r="A461" s="1" t="str">
        <f>IF(C461="","",IF(D461=Trend!$D$5,COUNT($A$3:A460)+1))</f>
        <v/>
      </c>
      <c r="B461" s="1" t="str">
        <f>IF(C461&lt;&gt;"",SUBTOTAL(3,$C$4:C461),"")</f>
        <v/>
      </c>
    </row>
    <row r="462" spans="1:2">
      <c r="A462" s="1" t="str">
        <f>IF(C462="","",IF(D462=Trend!$D$5,COUNT($A$3:A461)+1))</f>
        <v/>
      </c>
      <c r="B462" s="1" t="str">
        <f>IF(C462&lt;&gt;"",SUBTOTAL(3,$C$4:C462),"")</f>
        <v/>
      </c>
    </row>
    <row r="463" spans="1:2">
      <c r="A463" s="1" t="str">
        <f>IF(C463="","",IF(D463=Trend!$D$5,COUNT($A$3:A462)+1))</f>
        <v/>
      </c>
      <c r="B463" s="1" t="str">
        <f>IF(C463&lt;&gt;"",SUBTOTAL(3,$C$4:C463),"")</f>
        <v/>
      </c>
    </row>
    <row r="464" spans="1:2">
      <c r="A464" s="1" t="str">
        <f>IF(C464="","",IF(D464=Trend!$D$5,COUNT($A$3:A463)+1))</f>
        <v/>
      </c>
      <c r="B464" s="1" t="str">
        <f>IF(C464&lt;&gt;"",SUBTOTAL(3,$C$4:C464),"")</f>
        <v/>
      </c>
    </row>
    <row r="465" spans="1:2">
      <c r="A465" s="1" t="str">
        <f>IF(C465="","",IF(D465=Trend!$D$5,COUNT($A$3:A464)+1))</f>
        <v/>
      </c>
      <c r="B465" s="1" t="str">
        <f>IF(C465&lt;&gt;"",SUBTOTAL(3,$C$4:C465),"")</f>
        <v/>
      </c>
    </row>
    <row r="466" spans="1:2">
      <c r="A466" s="1" t="str">
        <f>IF(C466="","",IF(D466=Trend!$D$5,COUNT($A$3:A465)+1))</f>
        <v/>
      </c>
      <c r="B466" s="1" t="str">
        <f>IF(C466&lt;&gt;"",SUBTOTAL(3,$C$4:C466),"")</f>
        <v/>
      </c>
    </row>
    <row r="467" spans="1:2">
      <c r="A467" s="1" t="str">
        <f>IF(C467="","",IF(D467=Trend!$D$5,COUNT($A$3:A466)+1))</f>
        <v/>
      </c>
      <c r="B467" s="1" t="str">
        <f>IF(C467&lt;&gt;"",SUBTOTAL(3,$C$4:C467),"")</f>
        <v/>
      </c>
    </row>
    <row r="468" spans="1:2">
      <c r="A468" s="1" t="str">
        <f>IF(C468="","",IF(D468=Trend!$D$5,COUNT($A$3:A467)+1))</f>
        <v/>
      </c>
      <c r="B468" s="1" t="str">
        <f>IF(C468&lt;&gt;"",SUBTOTAL(3,$C$4:C468),"")</f>
        <v/>
      </c>
    </row>
    <row r="469" spans="1:2">
      <c r="A469" s="1" t="str">
        <f>IF(C469="","",IF(D469=Trend!$D$5,COUNT($A$3:A468)+1))</f>
        <v/>
      </c>
      <c r="B469" s="1" t="str">
        <f>IF(C469&lt;&gt;"",SUBTOTAL(3,$C$4:C469),"")</f>
        <v/>
      </c>
    </row>
    <row r="470" spans="1:2">
      <c r="A470" s="1" t="str">
        <f>IF(C470="","",IF(D470=Trend!$D$5,COUNT($A$3:A469)+1))</f>
        <v/>
      </c>
      <c r="B470" s="1" t="str">
        <f>IF(C470&lt;&gt;"",SUBTOTAL(3,$C$4:C470),"")</f>
        <v/>
      </c>
    </row>
    <row r="471" spans="1:2">
      <c r="A471" s="1" t="str">
        <f>IF(C471="","",IF(D471=Trend!$D$5,COUNT($A$3:A470)+1))</f>
        <v/>
      </c>
      <c r="B471" s="1" t="str">
        <f>IF(C471&lt;&gt;"",SUBTOTAL(3,$C$4:C471),"")</f>
        <v/>
      </c>
    </row>
    <row r="472" spans="1:2">
      <c r="A472" s="1" t="str">
        <f>IF(C472="","",IF(D472=Trend!$D$5,COUNT($A$3:A471)+1))</f>
        <v/>
      </c>
      <c r="B472" s="1" t="str">
        <f>IF(C472&lt;&gt;"",SUBTOTAL(3,$C$4:C472),"")</f>
        <v/>
      </c>
    </row>
    <row r="473" spans="1:2">
      <c r="A473" s="1" t="str">
        <f>IF(C473="","",IF(D473=Trend!$D$5,COUNT($A$3:A472)+1))</f>
        <v/>
      </c>
      <c r="B473" s="1" t="str">
        <f>IF(C473&lt;&gt;"",SUBTOTAL(3,$C$4:C473),"")</f>
        <v/>
      </c>
    </row>
    <row r="474" spans="1:2">
      <c r="A474" s="1" t="str">
        <f>IF(C474="","",IF(D474=Trend!$D$5,COUNT($A$3:A473)+1))</f>
        <v/>
      </c>
      <c r="B474" s="1" t="str">
        <f>IF(C474&lt;&gt;"",SUBTOTAL(3,$C$4:C474),"")</f>
        <v/>
      </c>
    </row>
    <row r="475" spans="1:2">
      <c r="A475" s="1" t="str">
        <f>IF(C475="","",IF(D475=Trend!$D$5,COUNT($A$3:A474)+1))</f>
        <v/>
      </c>
      <c r="B475" s="1" t="str">
        <f>IF(C475&lt;&gt;"",SUBTOTAL(3,$C$4:C475),"")</f>
        <v/>
      </c>
    </row>
    <row r="476" spans="1:2">
      <c r="A476" s="1" t="str">
        <f>IF(C476="","",IF(D476=Trend!$D$5,COUNT($A$3:A475)+1))</f>
        <v/>
      </c>
      <c r="B476" s="1" t="str">
        <f>IF(C476&lt;&gt;"",SUBTOTAL(3,$C$4:C476),"")</f>
        <v/>
      </c>
    </row>
    <row r="477" spans="1:2">
      <c r="A477" s="1" t="str">
        <f>IF(C477="","",IF(D477=Trend!$D$5,COUNT($A$3:A476)+1))</f>
        <v/>
      </c>
      <c r="B477" s="1" t="str">
        <f>IF(C477&lt;&gt;"",SUBTOTAL(3,$C$4:C477),"")</f>
        <v/>
      </c>
    </row>
    <row r="478" spans="1:2">
      <c r="A478" s="1" t="str">
        <f>IF(C478="","",IF(D478=Trend!$D$5,COUNT($A$3:A477)+1))</f>
        <v/>
      </c>
      <c r="B478" s="1" t="str">
        <f>IF(C478&lt;&gt;"",SUBTOTAL(3,$C$4:C478),"")</f>
        <v/>
      </c>
    </row>
    <row r="479" spans="1:2">
      <c r="A479" s="1" t="str">
        <f>IF(C479="","",IF(D479=Trend!$D$5,COUNT($A$3:A478)+1))</f>
        <v/>
      </c>
      <c r="B479" s="1" t="str">
        <f>IF(C479&lt;&gt;"",SUBTOTAL(3,$C$4:C479),"")</f>
        <v/>
      </c>
    </row>
    <row r="480" spans="1:2">
      <c r="A480" s="1" t="str">
        <f>IF(C480="","",IF(D480=Trend!$D$5,COUNT($A$3:A479)+1))</f>
        <v/>
      </c>
      <c r="B480" s="1" t="str">
        <f>IF(C480&lt;&gt;"",SUBTOTAL(3,$C$4:C480),"")</f>
        <v/>
      </c>
    </row>
    <row r="481" spans="1:2">
      <c r="A481" s="1" t="str">
        <f>IF(C481="","",IF(D481=Trend!$D$5,COUNT($A$3:A480)+1))</f>
        <v/>
      </c>
      <c r="B481" s="1" t="str">
        <f>IF(C481&lt;&gt;"",SUBTOTAL(3,$C$4:C481),"")</f>
        <v/>
      </c>
    </row>
    <row r="482" spans="1:2">
      <c r="A482" s="1" t="str">
        <f>IF(C482="","",IF(D482=Trend!$D$5,COUNT($A$3:A481)+1))</f>
        <v/>
      </c>
      <c r="B482" s="1" t="str">
        <f>IF(C482&lt;&gt;"",SUBTOTAL(3,$C$4:C482),"")</f>
        <v/>
      </c>
    </row>
    <row r="483" spans="1:2">
      <c r="A483" s="1" t="str">
        <f>IF(C483="","",IF(D483=Trend!$D$5,COUNT($A$3:A482)+1))</f>
        <v/>
      </c>
      <c r="B483" s="1" t="str">
        <f>IF(C483&lt;&gt;"",SUBTOTAL(3,$C$4:C483),"")</f>
        <v/>
      </c>
    </row>
    <row r="484" spans="1:2">
      <c r="A484" s="1" t="str">
        <f>IF(C484="","",IF(D484=Trend!$D$5,COUNT($A$3:A483)+1))</f>
        <v/>
      </c>
      <c r="B484" s="1" t="str">
        <f>IF(C484&lt;&gt;"",SUBTOTAL(3,$C$4:C484),"")</f>
        <v/>
      </c>
    </row>
    <row r="485" spans="1:2">
      <c r="A485" s="1" t="str">
        <f>IF(C485="","",IF(D485=Trend!$D$5,COUNT($A$3:A484)+1))</f>
        <v/>
      </c>
      <c r="B485" s="1" t="str">
        <f>IF(C485&lt;&gt;"",SUBTOTAL(3,$C$4:C485),"")</f>
        <v/>
      </c>
    </row>
    <row r="486" spans="1:2">
      <c r="A486" s="1" t="str">
        <f>IF(C486="","",IF(D486=Trend!$D$5,COUNT($A$3:A485)+1))</f>
        <v/>
      </c>
      <c r="B486" s="1" t="str">
        <f>IF(C486&lt;&gt;"",SUBTOTAL(3,$C$4:C486),"")</f>
        <v/>
      </c>
    </row>
    <row r="487" spans="1:2">
      <c r="A487" s="1" t="str">
        <f>IF(C487="","",IF(D487=Trend!$D$5,COUNT($A$3:A486)+1))</f>
        <v/>
      </c>
      <c r="B487" s="1" t="str">
        <f>IF(C487&lt;&gt;"",SUBTOTAL(3,$C$4:C487),"")</f>
        <v/>
      </c>
    </row>
    <row r="488" spans="1:2">
      <c r="A488" s="1" t="str">
        <f>IF(C488="","",IF(D488=Trend!$D$5,COUNT($A$3:A487)+1))</f>
        <v/>
      </c>
      <c r="B488" s="1" t="str">
        <f>IF(C488&lt;&gt;"",SUBTOTAL(3,$C$4:C488),"")</f>
        <v/>
      </c>
    </row>
    <row r="489" spans="1:2">
      <c r="A489" s="1" t="str">
        <f>IF(C489="","",IF(D489=Trend!$D$5,COUNT($A$3:A488)+1))</f>
        <v/>
      </c>
      <c r="B489" s="1" t="str">
        <f>IF(C489&lt;&gt;"",SUBTOTAL(3,$C$4:C489),"")</f>
        <v/>
      </c>
    </row>
    <row r="490" spans="1:2">
      <c r="A490" s="1" t="str">
        <f>IF(C490="","",IF(D490=Trend!$D$5,COUNT($A$3:A489)+1))</f>
        <v/>
      </c>
      <c r="B490" s="1" t="str">
        <f>IF(C490&lt;&gt;"",SUBTOTAL(3,$C$4:C490),"")</f>
        <v/>
      </c>
    </row>
    <row r="491" spans="1:2">
      <c r="A491" s="1" t="str">
        <f>IF(C491="","",IF(D491=Trend!$D$5,COUNT($A$3:A490)+1))</f>
        <v/>
      </c>
      <c r="B491" s="1" t="str">
        <f>IF(C491&lt;&gt;"",SUBTOTAL(3,$C$4:C491),"")</f>
        <v/>
      </c>
    </row>
    <row r="492" spans="1:2">
      <c r="A492" s="1" t="str">
        <f>IF(C492="","",IF(D492=Trend!$D$5,COUNT($A$3:A491)+1))</f>
        <v/>
      </c>
      <c r="B492" s="1" t="str">
        <f>IF(C492&lt;&gt;"",SUBTOTAL(3,$C$4:C492),"")</f>
        <v/>
      </c>
    </row>
    <row r="493" spans="1:2">
      <c r="A493" s="1" t="str">
        <f>IF(C493="","",IF(D493=Trend!$D$5,COUNT($A$3:A492)+1))</f>
        <v/>
      </c>
      <c r="B493" s="1" t="str">
        <f>IF(C493&lt;&gt;"",SUBTOTAL(3,$C$4:C493),"")</f>
        <v/>
      </c>
    </row>
    <row r="494" spans="1:2">
      <c r="A494" s="1" t="str">
        <f>IF(C494="","",IF(D494=Trend!$D$5,COUNT($A$3:A493)+1))</f>
        <v/>
      </c>
      <c r="B494" s="1" t="str">
        <f>IF(C494&lt;&gt;"",SUBTOTAL(3,$C$4:C494),"")</f>
        <v/>
      </c>
    </row>
    <row r="495" spans="1:2">
      <c r="A495" s="1" t="str">
        <f>IF(C495="","",IF(D495=Trend!$D$5,COUNT($A$3:A494)+1))</f>
        <v/>
      </c>
      <c r="B495" s="1" t="str">
        <f>IF(C495&lt;&gt;"",SUBTOTAL(3,$C$4:C495),"")</f>
        <v/>
      </c>
    </row>
    <row r="496" spans="1:2">
      <c r="A496" s="1" t="str">
        <f>IF(C496="","",IF(D496=Trend!$D$5,COUNT($A$3:A495)+1))</f>
        <v/>
      </c>
      <c r="B496" s="1" t="str">
        <f>IF(C496&lt;&gt;"",SUBTOTAL(3,$C$4:C496),"")</f>
        <v/>
      </c>
    </row>
    <row r="497" spans="1:17">
      <c r="A497" s="1" t="str">
        <f>IF(C497="","",IF(D497=Trend!$D$5,COUNT($A$3:A496)+1))</f>
        <v/>
      </c>
      <c r="B497" s="1" t="str">
        <f>IF(C497&lt;&gt;"",SUBTOTAL(3,$C$4:C497),"")</f>
        <v/>
      </c>
    </row>
    <row r="498" spans="1:17">
      <c r="A498" s="1" t="str">
        <f>IF(C498="","",IF(D498=Trend!$D$5,COUNT($A$3:A497)+1))</f>
        <v/>
      </c>
      <c r="B498" s="1" t="str">
        <f>IF(C498&lt;&gt;"",SUBTOTAL(3,$C$4:C498),"")</f>
        <v/>
      </c>
    </row>
    <row r="499" spans="1:17">
      <c r="A499" s="1" t="str">
        <f>IF(C499="","",IF(D499=Trend!$D$5,COUNT($A$3:A498)+1))</f>
        <v/>
      </c>
      <c r="B499" s="1" t="str">
        <f>IF(C499&lt;&gt;"",SUBTOTAL(3,$C$4:C499),"")</f>
        <v/>
      </c>
    </row>
    <row r="500" spans="1:17">
      <c r="A500" s="1" t="str">
        <f>IF(C500="","",IF(D500=Trend!$D$5,COUNT($A$3:A499)+1))</f>
        <v/>
      </c>
      <c r="B500" s="1" t="str">
        <f>IF(C500&lt;&gt;"",SUBTOTAL(3,$C$4:C500),"")</f>
        <v/>
      </c>
    </row>
    <row r="501" spans="1:17">
      <c r="A501" s="1" t="str">
        <f>IF(C501="","",IF(D501=Trend!$D$5,COUNT($A$3:A500)+1))</f>
        <v/>
      </c>
      <c r="B501" s="1" t="str">
        <f>IF(C501&lt;&gt;"",SUBTOTAL(3,$C$4:C501),"")</f>
        <v/>
      </c>
    </row>
    <row r="502" spans="1:17">
      <c r="A502" s="1" t="str">
        <f>IF(C502="","",IF(D502=Trend!$D$5,COUNT($A$3:A501)+1))</f>
        <v/>
      </c>
      <c r="B502" s="1" t="str">
        <f>IF(C502&lt;&gt;"",SUBTOTAL(3,$C$4:C502),"")</f>
        <v/>
      </c>
    </row>
    <row r="503" spans="1:17">
      <c r="A503" s="1" t="str">
        <f>IF(C503="","",IF(D503=Trend!$D$5,COUNT($A$3:A502)+1))</f>
        <v/>
      </c>
      <c r="B503" s="1" t="str">
        <f>IF(C503&lt;&gt;"",SUBTOTAL(3,$C$4:C503),"")</f>
        <v/>
      </c>
    </row>
    <row r="504" spans="1:17">
      <c r="A504" s="1" t="str">
        <f>IF(C504="","",IF(D504=Trend!$D$5,COUNT($A$3:A503)+1))</f>
        <v/>
      </c>
      <c r="B504" s="1" t="str">
        <f>IF(C504&lt;&gt;"",SUBTOTAL(3,$C$4:C504),"")</f>
        <v/>
      </c>
    </row>
    <row r="505" spans="1:17" s="6" customFormat="1" ht="48" customHeight="1">
      <c r="A505" s="62"/>
      <c r="B505" s="50"/>
      <c r="C505" s="50"/>
      <c r="D505" s="50"/>
      <c r="E505" s="50"/>
      <c r="F505" s="50"/>
      <c r="G505" s="50"/>
      <c r="H505" s="50"/>
      <c r="I505" s="50"/>
      <c r="J505" s="50"/>
      <c r="K505" s="52"/>
      <c r="L505" s="52"/>
      <c r="M505" s="50"/>
      <c r="N505" s="50"/>
      <c r="O505" s="52"/>
      <c r="P505" s="105"/>
      <c r="Q505" s="52"/>
    </row>
  </sheetData>
  <customSheetViews>
    <customSheetView guid="{CA5E68D8-9E94-49AD-B12D-E49A10E46082}" scale="90" showGridLines="0" showRowCol="0" state="veryHidden">
      <selection activeCell="B3" sqref="B3"/>
      <pageMargins left="0.7" right="0.7" top="0.75" bottom="0.75" header="0.3" footer="0.3"/>
    </customSheetView>
  </customSheetViews>
  <conditionalFormatting sqref="B4:Q504">
    <cfRule type="expression" dxfId="0" priority="1">
      <formula>ISEVEN($B4)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Menu</vt:lpstr>
      <vt:lpstr>Adress</vt:lpstr>
      <vt:lpstr>Certificate</vt:lpstr>
      <vt:lpstr>DataSheet</vt:lpstr>
      <vt:lpstr>Form</vt:lpstr>
      <vt:lpstr>level</vt:lpstr>
      <vt:lpstr>Home!Print_Area</vt:lpstr>
      <vt:lpstr>Index!Print_Area</vt:lpstr>
      <vt:lpstr>Menu!Print_Area</vt:lpstr>
      <vt:lpstr>Reject</vt:lpstr>
      <vt:lpstr>ResidAnbar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شاهین درویش</dc:creator>
  <cp:lastModifiedBy>Tazmin1</cp:lastModifiedBy>
  <cp:lastPrinted>2026-02-22T07:57:14Z</cp:lastPrinted>
  <dcterms:created xsi:type="dcterms:W3CDTF">2025-07-16T15:14:28Z</dcterms:created>
  <dcterms:modified xsi:type="dcterms:W3CDTF">2026-07-01T06:58:09Z</dcterms:modified>
</cp:coreProperties>
</file>