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 activeTab="2"/>
  </bookViews>
  <sheets>
    <sheet name="Mutasi Kas" sheetId="1" r:id="rId1"/>
    <sheet name="Anggaran" sheetId="2" r:id="rId2"/>
    <sheet name="Chek" sheetId="3" r:id="rId3"/>
    <sheet name="Detail" sheetId="4" r:id="rId4"/>
  </sheets>
  <calcPr calcId="162913"/>
</workbook>
</file>

<file path=xl/calcChain.xml><?xml version="1.0" encoding="utf-8"?>
<calcChain xmlns="http://schemas.openxmlformats.org/spreadsheetml/2006/main">
  <c r="B5" i="3" l="1"/>
  <c r="D2" i="3"/>
  <c r="B6" i="3"/>
  <c r="E14" i="4" l="1"/>
  <c r="B14" i="4"/>
  <c r="B8" i="3"/>
  <c r="AA23" i="2"/>
  <c r="D23" i="2"/>
  <c r="D25" i="2" s="1"/>
  <c r="C14" i="2"/>
  <c r="C23" i="2" s="1"/>
  <c r="K13" i="2"/>
  <c r="K12" i="2"/>
  <c r="K11" i="2"/>
  <c r="K10" i="2"/>
  <c r="K9" i="2"/>
  <c r="AA8" i="2"/>
  <c r="K8" i="2"/>
  <c r="AA7" i="2"/>
  <c r="K7" i="2"/>
  <c r="AA6" i="2"/>
  <c r="K6" i="2"/>
  <c r="K14" i="2" s="1"/>
  <c r="AA5" i="2"/>
  <c r="AA9" i="2" s="1"/>
  <c r="C6" i="2" s="1"/>
  <c r="C9" i="2" s="1"/>
  <c r="C25" i="2" s="1"/>
  <c r="AA25" i="2" s="1"/>
  <c r="K5" i="2"/>
  <c r="J74" i="1"/>
  <c r="F74" i="1"/>
  <c r="G68" i="1"/>
  <c r="G67" i="1"/>
  <c r="G7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B9" i="3" s="1"/>
  <c r="B11" i="3" l="1"/>
  <c r="H74" i="1"/>
</calcChain>
</file>

<file path=xl/sharedStrings.xml><?xml version="1.0" encoding="utf-8"?>
<sst xmlns="http://schemas.openxmlformats.org/spreadsheetml/2006/main" count="221" uniqueCount="145">
  <si>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</si>
  <si>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</si>
  <si>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</si>
  <si>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</si>
  <si>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</si>
  <si>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</si>
  <si>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</si>
  <si>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</si>
  <si>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</si>
  <si>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</si>
  <si>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</si>
  <si>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</si>
  <si>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</si>
  <si>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</si>
  <si>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</si>
  <si>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</si>
  <si>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</si>
  <si>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</si>
  <si>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</si>
  <si>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</si>
  <si>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</si>
  <si>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</si>
  <si>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</si>
  <si>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</si>
  <si>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</si>
  <si>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</si>
  <si>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</si>
  <si>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</si>
  <si>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</si>
  <si>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</si>
  <si>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</si>
  <si>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</si>
  <si>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</si>
  <si>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</si>
  <si>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</si>
  <si>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</si>
  <si>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</si>
  <si>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</si>
  <si>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</si>
  <si>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</si>
  <si>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</si>
  <si>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</si>
  <si>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</si>
  <si>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</si>
  <si>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</si>
  <si>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</si>
  <si>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</si>
  <si>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</si>
  <si>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</si>
  <si>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</si>
  <si>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</si>
  <si>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</si>
  <si>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</si>
  <si>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</si>
  <si>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</si>
  <si>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</si>
  <si>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</si>
  <si>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</si>
  <si>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</si>
  <si>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</si>
  <si>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</si>
  <si>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</si>
  <si>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</si>
  <si>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</si>
  <si>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</si>
  <si>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</si>
  <si>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</si>
  <si>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</si>
  <si>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</si>
  <si>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</si>
  <si>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</si>
  <si>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</si>
  <si>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</si>
  <si>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</si>
  <si>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</si>
  <si>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Pembelian pulsa syaikh</t>
  </si>
  <si>
    <t>Pembelian ATK</t>
  </si>
  <si>
    <t>Pembelian roti / snack</t>
  </si>
  <si>
    <t xml:space="preserve">Total  </t>
  </si>
  <si>
    <t xml:space="preserve">Keterangan : 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</si>
  <si>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</si>
  <si>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</si>
  <si>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</si>
  <si>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</si>
  <si>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</si>
  <si>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</si>
  <si>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</si>
  <si>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</si>
  <si>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</si>
  <si>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</si>
  <si>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</si>
  <si>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</si>
  <si>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</si>
  <si>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</si>
  <si>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>Kamar VIP</t>
  </si>
  <si>
    <t xml:space="preserve">2. 4 kamar VIP x 4 hari x 250 rb = 4 jt </t>
  </si>
  <si>
    <t>klinik</t>
  </si>
  <si>
    <t>Sewa Villa Tawang Mangu</t>
  </si>
  <si>
    <t>Gedung pertemuan</t>
  </si>
  <si>
    <t xml:space="preserve">3. 1 Gedung pertemuan x 6 jt x 4 hari = 18 jt </t>
  </si>
  <si>
    <t>skretariat</t>
  </si>
  <si>
    <t>Sewa Masjid Agung Karanganyar</t>
  </si>
  <si>
    <t>Dapur</t>
  </si>
  <si>
    <t>4. 1 dapur,300 rb x 4 hr = 1,2 jt.</t>
  </si>
  <si>
    <t>Total Persewaan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</si>
  <si>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</si>
  <si>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</si>
  <si>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</si>
  <si>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</si>
  <si>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</si>
  <si>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</si>
  <si>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</si>
  <si>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</si>
  <si>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</si>
  <si>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</si>
  <si>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</si>
  <si>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</si>
  <si>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</si>
  <si>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</si>
  <si>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</si>
  <si>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</si>
  <si>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Total Anggaran Sie</t>
  </si>
  <si>
    <t>Total Anggaran</t>
  </si>
  <si>
    <t>Mandiri</t>
  </si>
  <si>
    <t>Mengganti Pembangunan</t>
  </si>
  <si>
    <t>Mengganti Banin</t>
  </si>
  <si>
    <t>Cash</t>
  </si>
  <si>
    <t>Sum</t>
  </si>
  <si>
    <t>Excel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</si>
  <si>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</si>
  <si>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</si>
  <si>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</si>
  <si>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</si>
  <si>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</si>
  <si>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</si>
  <si>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</si>
  <si>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</si>
  <si>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</si>
  <si>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</si>
  <si>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</si>
  <si>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</si>
  <si>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</si>
  <si>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</si>
  <si>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</si>
  <si>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Uang yang dipegang abu taqiyan Rp 44.000.000 dialokasikan untuk bayar asrama haji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</si>
</sst>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_ ;_ * \-#,##0_ ;_ * &quot;-&quot;??_ ;_ @_ 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64" fontId="0" fillId="0" borderId="0" xfId="1" applyNumberFormat="1" applyFont="1">
      <alignment vertical="center"/>
    </xf>
    <xf numFmtId="164" fontId="1" fillId="0" borderId="0" xfId="1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65" fontId="0" fillId="0" borderId="0" xfId="1" applyFont="1">
      <alignment vertical="center"/>
    </xf>
    <xf numFmtId="165" fontId="0" fillId="0" borderId="0" xfId="1" applyNumberFormat="1" applyFon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164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165" fontId="1" fillId="0" borderId="1" xfId="1" applyFont="1" applyBorder="1">
      <alignment vertical="center"/>
    </xf>
    <xf numFmtId="164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64" fontId="0" fillId="0" borderId="1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61" workbookViewId="0">
      <selection activeCell="G72" sqref="G72"/>
    </sheetView>
  </sheetViews>
  <sheetFormatPr defaultColWidth="9.125" defaultRowHeight="15"/>
  <cols>
    <col min="1" max="1" width="4.375" customWidth="1"/>
    <col min="2" max="2" width="11.125" customWidth="1"/>
    <col min="3" max="3" width="42.25" style="25" customWidth="1"/>
    <col min="4" max="4" width="16" customWidth="1"/>
    <col min="5" max="5" width="16" style="25" hidden="1" customWidth="1"/>
    <col min="6" max="6" width="14" customWidth="1"/>
    <col min="7" max="7" width="13.875" style="1" customWidth="1"/>
    <col min="8" max="8" width="15.75"/>
    <col min="10" max="10" width="14.75" style="1"/>
    <col min="11" max="11" width="13.625"/>
  </cols>
  <sheetData>
    <row r="1" spans="1:10" ht="36" customHeight="1">
      <c r="A1" s="35" t="s">
        <v>0</v>
      </c>
      <c r="B1" s="35"/>
      <c r="C1" s="36"/>
      <c r="D1" s="35"/>
      <c r="E1" s="35"/>
      <c r="F1" s="35"/>
      <c r="G1" s="37"/>
      <c r="H1" s="35"/>
    </row>
    <row r="3" spans="1:10" ht="21.95" customHeight="1">
      <c r="A3" s="38" t="s">
        <v>1</v>
      </c>
      <c r="B3" s="38" t="s">
        <v>2</v>
      </c>
      <c r="C3" s="42" t="s">
        <v>3</v>
      </c>
      <c r="D3" s="43" t="s">
        <v>4</v>
      </c>
      <c r="E3" s="45" t="s">
        <v>5</v>
      </c>
      <c r="F3" s="38" t="s">
        <v>6</v>
      </c>
      <c r="G3" s="39"/>
      <c r="H3" s="38"/>
    </row>
    <row r="4" spans="1:10" ht="15.75">
      <c r="A4" s="38"/>
      <c r="B4" s="38"/>
      <c r="C4" s="42"/>
      <c r="D4" s="44"/>
      <c r="E4" s="46"/>
      <c r="F4" s="26" t="s">
        <v>7</v>
      </c>
      <c r="G4" s="27" t="s">
        <v>8</v>
      </c>
      <c r="H4" s="26" t="s">
        <v>9</v>
      </c>
      <c r="J4" s="1" t="s">
        <v>10</v>
      </c>
    </row>
    <row r="5" spans="1:10">
      <c r="A5" s="15">
        <v>1</v>
      </c>
      <c r="B5" s="28">
        <v>43112</v>
      </c>
      <c r="C5" s="29" t="s">
        <v>11</v>
      </c>
      <c r="D5" s="15" t="s">
        <v>12</v>
      </c>
      <c r="E5" s="29"/>
      <c r="F5" s="12">
        <v>25000000</v>
      </c>
      <c r="G5" s="12"/>
      <c r="H5" s="12">
        <f>F5-G5</f>
        <v>25000000</v>
      </c>
    </row>
    <row r="6" spans="1:10">
      <c r="A6" s="15">
        <f t="shared" ref="A6:A24" si="0">A5+1</f>
        <v>2</v>
      </c>
      <c r="B6" s="28">
        <v>43112</v>
      </c>
      <c r="C6" s="29" t="s">
        <v>13</v>
      </c>
      <c r="D6" s="15" t="s">
        <v>12</v>
      </c>
      <c r="E6" s="29"/>
      <c r="F6" s="12">
        <v>1291000</v>
      </c>
      <c r="G6" s="12"/>
      <c r="H6" s="12">
        <f t="shared" ref="H6:H18" si="1">H5+F6-G6</f>
        <v>26291000</v>
      </c>
    </row>
    <row r="7" spans="1:10">
      <c r="A7" s="15">
        <f t="shared" si="0"/>
        <v>3</v>
      </c>
      <c r="B7" s="28">
        <v>43112</v>
      </c>
      <c r="C7" s="29" t="s">
        <v>14</v>
      </c>
      <c r="D7" s="15" t="s">
        <v>15</v>
      </c>
      <c r="E7" s="29"/>
      <c r="F7" s="12"/>
      <c r="G7" s="12">
        <v>1291000</v>
      </c>
      <c r="H7" s="12">
        <f t="shared" si="1"/>
        <v>25000000</v>
      </c>
    </row>
    <row r="8" spans="1:10">
      <c r="A8" s="15">
        <f t="shared" si="0"/>
        <v>4</v>
      </c>
      <c r="B8" s="28">
        <v>43113</v>
      </c>
      <c r="C8" s="29" t="s">
        <v>16</v>
      </c>
      <c r="D8" s="15" t="s">
        <v>17</v>
      </c>
      <c r="E8" s="29"/>
      <c r="F8" s="12"/>
      <c r="G8" s="12">
        <v>5000000</v>
      </c>
      <c r="H8" s="12">
        <f t="shared" si="1"/>
        <v>20000000</v>
      </c>
    </row>
    <row r="9" spans="1:10">
      <c r="A9" s="15">
        <f t="shared" si="0"/>
        <v>5</v>
      </c>
      <c r="B9" s="28">
        <v>43113</v>
      </c>
      <c r="C9" s="29" t="s">
        <v>18</v>
      </c>
      <c r="D9" s="15" t="s">
        <v>17</v>
      </c>
      <c r="E9" s="29"/>
      <c r="F9" s="12"/>
      <c r="G9" s="12">
        <v>6500</v>
      </c>
      <c r="H9" s="12">
        <f t="shared" si="1"/>
        <v>19993500</v>
      </c>
    </row>
    <row r="10" spans="1:10" ht="30">
      <c r="A10" s="15">
        <f t="shared" si="0"/>
        <v>6</v>
      </c>
      <c r="B10" s="28">
        <v>43114</v>
      </c>
      <c r="C10" s="29" t="s">
        <v>19</v>
      </c>
      <c r="D10" s="15" t="s">
        <v>20</v>
      </c>
      <c r="E10" s="29"/>
      <c r="F10" s="12"/>
      <c r="G10" s="12">
        <v>1000000</v>
      </c>
      <c r="H10" s="12">
        <f t="shared" si="1"/>
        <v>18993500</v>
      </c>
    </row>
    <row r="11" spans="1:10" ht="30">
      <c r="A11" s="15">
        <f t="shared" si="0"/>
        <v>7</v>
      </c>
      <c r="B11" s="28">
        <v>43115</v>
      </c>
      <c r="C11" s="30" t="s">
        <v>21</v>
      </c>
      <c r="D11" s="31" t="s">
        <v>12</v>
      </c>
      <c r="E11" s="30" t="s">
        <v>22</v>
      </c>
      <c r="F11" s="12"/>
      <c r="G11" s="12">
        <v>25000000</v>
      </c>
      <c r="H11" s="12">
        <f t="shared" si="1"/>
        <v>-6006500</v>
      </c>
      <c r="J11" s="1">
        <v>20000000</v>
      </c>
    </row>
    <row r="12" spans="1:10">
      <c r="A12" s="15">
        <f t="shared" si="0"/>
        <v>8</v>
      </c>
      <c r="B12" s="28">
        <v>43115</v>
      </c>
      <c r="C12" s="29" t="s">
        <v>23</v>
      </c>
      <c r="D12" s="15" t="s">
        <v>12</v>
      </c>
      <c r="E12" s="29" t="s">
        <v>24</v>
      </c>
      <c r="F12" s="12">
        <v>5000000</v>
      </c>
      <c r="G12" s="12"/>
      <c r="H12" s="12">
        <f t="shared" si="1"/>
        <v>-1006500</v>
      </c>
    </row>
    <row r="13" spans="1:10">
      <c r="A13" s="15">
        <f t="shared" si="0"/>
        <v>9</v>
      </c>
      <c r="B13" s="28">
        <v>43115</v>
      </c>
      <c r="C13" s="29" t="s">
        <v>11</v>
      </c>
      <c r="D13" s="15" t="s">
        <v>12</v>
      </c>
      <c r="E13" s="29"/>
      <c r="F13" s="12">
        <v>25000000</v>
      </c>
      <c r="G13" s="12"/>
      <c r="H13" s="12">
        <f t="shared" si="1"/>
        <v>23993500</v>
      </c>
    </row>
    <row r="14" spans="1:10">
      <c r="A14" s="15">
        <f t="shared" si="0"/>
        <v>10</v>
      </c>
      <c r="B14" s="28">
        <v>43115</v>
      </c>
      <c r="C14" s="29" t="s">
        <v>11</v>
      </c>
      <c r="D14" s="15" t="s">
        <v>12</v>
      </c>
      <c r="E14" s="29"/>
      <c r="F14" s="12">
        <v>25000000</v>
      </c>
      <c r="G14" s="12"/>
      <c r="H14" s="12">
        <f t="shared" si="1"/>
        <v>48993500</v>
      </c>
    </row>
    <row r="15" spans="1:10">
      <c r="A15" s="15">
        <f t="shared" si="0"/>
        <v>11</v>
      </c>
      <c r="B15" s="28">
        <v>43115</v>
      </c>
      <c r="C15" s="29" t="s">
        <v>11</v>
      </c>
      <c r="D15" s="15" t="s">
        <v>12</v>
      </c>
      <c r="E15" s="29"/>
      <c r="F15" s="12">
        <v>25000000</v>
      </c>
      <c r="G15" s="12"/>
      <c r="H15" s="12">
        <f t="shared" si="1"/>
        <v>73993500</v>
      </c>
    </row>
    <row r="16" spans="1:10">
      <c r="A16" s="15">
        <f t="shared" si="0"/>
        <v>12</v>
      </c>
      <c r="B16" s="28">
        <v>43115</v>
      </c>
      <c r="C16" s="29" t="s">
        <v>25</v>
      </c>
      <c r="D16" s="15" t="s">
        <v>26</v>
      </c>
      <c r="E16" s="29"/>
      <c r="F16" s="12"/>
      <c r="G16" s="12">
        <v>1500000</v>
      </c>
      <c r="H16" s="12">
        <f t="shared" si="1"/>
        <v>72493500</v>
      </c>
    </row>
    <row r="17" spans="1:10" ht="30">
      <c r="A17" s="15">
        <f t="shared" si="0"/>
        <v>13</v>
      </c>
      <c r="B17" s="28">
        <v>43116</v>
      </c>
      <c r="C17" s="29" t="s">
        <v>27</v>
      </c>
      <c r="D17" s="15" t="s">
        <v>20</v>
      </c>
      <c r="E17" s="29" t="s">
        <v>28</v>
      </c>
      <c r="F17" s="12"/>
      <c r="G17" s="12">
        <v>5000000</v>
      </c>
      <c r="H17" s="12">
        <f t="shared" si="1"/>
        <v>67493500</v>
      </c>
      <c r="J17" s="1">
        <v>5000000</v>
      </c>
    </row>
    <row r="18" spans="1:10">
      <c r="A18" s="15">
        <f t="shared" si="0"/>
        <v>14</v>
      </c>
      <c r="B18" s="28">
        <v>43116</v>
      </c>
      <c r="C18" s="30" t="s">
        <v>29</v>
      </c>
      <c r="D18" s="31" t="s">
        <v>30</v>
      </c>
      <c r="E18" s="29"/>
      <c r="F18" s="12"/>
      <c r="G18" s="12">
        <v>500000</v>
      </c>
      <c r="H18" s="12">
        <f t="shared" si="1"/>
        <v>66993500</v>
      </c>
    </row>
    <row r="19" spans="1:10">
      <c r="A19" s="15">
        <f t="shared" si="0"/>
        <v>15</v>
      </c>
      <c r="B19" s="28">
        <v>43116</v>
      </c>
      <c r="C19" s="30" t="s">
        <v>31</v>
      </c>
      <c r="D19" s="31" t="s">
        <v>32</v>
      </c>
      <c r="E19" s="29"/>
      <c r="F19" s="12"/>
      <c r="G19" s="12">
        <v>5000000</v>
      </c>
      <c r="H19" s="12">
        <f t="shared" ref="H19:H73" si="2">H18+F19-G19</f>
        <v>61993500</v>
      </c>
    </row>
    <row r="20" spans="1:10">
      <c r="A20" s="15">
        <f t="shared" si="0"/>
        <v>16</v>
      </c>
      <c r="B20" s="28">
        <v>43116</v>
      </c>
      <c r="C20" s="30" t="s">
        <v>33</v>
      </c>
      <c r="D20" s="31" t="s">
        <v>32</v>
      </c>
      <c r="E20" s="29"/>
      <c r="F20" s="12"/>
      <c r="G20" s="12">
        <v>6500</v>
      </c>
      <c r="H20" s="12">
        <f t="shared" si="2"/>
        <v>61987000</v>
      </c>
    </row>
    <row r="21" spans="1:10" ht="30">
      <c r="A21" s="15">
        <f t="shared" si="0"/>
        <v>17</v>
      </c>
      <c r="B21" s="28">
        <v>43116</v>
      </c>
      <c r="C21" s="29" t="s">
        <v>34</v>
      </c>
      <c r="D21" s="15" t="s">
        <v>15</v>
      </c>
      <c r="E21" s="29"/>
      <c r="F21" s="12"/>
      <c r="G21" s="12">
        <v>20000000</v>
      </c>
      <c r="H21" s="12">
        <f t="shared" si="2"/>
        <v>41987000</v>
      </c>
    </row>
    <row r="22" spans="1:10">
      <c r="A22" s="15">
        <f t="shared" si="0"/>
        <v>18</v>
      </c>
      <c r="B22" s="28">
        <v>43116</v>
      </c>
      <c r="C22" s="29" t="s">
        <v>11</v>
      </c>
      <c r="D22" s="15" t="s">
        <v>12</v>
      </c>
      <c r="E22" s="29"/>
      <c r="F22" s="12">
        <v>25000000</v>
      </c>
      <c r="G22" s="12"/>
      <c r="H22" s="12">
        <f t="shared" si="2"/>
        <v>66987000</v>
      </c>
    </row>
    <row r="23" spans="1:10">
      <c r="A23" s="15">
        <f t="shared" si="0"/>
        <v>19</v>
      </c>
      <c r="B23" s="28">
        <v>43116</v>
      </c>
      <c r="C23" s="29" t="s">
        <v>11</v>
      </c>
      <c r="D23" s="15" t="s">
        <v>12</v>
      </c>
      <c r="E23" s="29"/>
      <c r="F23" s="12">
        <v>25000000</v>
      </c>
      <c r="G23" s="12"/>
      <c r="H23" s="12">
        <f t="shared" si="2"/>
        <v>91987000</v>
      </c>
    </row>
    <row r="24" spans="1:10">
      <c r="A24" s="15">
        <f t="shared" si="0"/>
        <v>20</v>
      </c>
      <c r="B24" s="28">
        <v>43116</v>
      </c>
      <c r="C24" s="29" t="s">
        <v>29</v>
      </c>
      <c r="D24" s="15" t="s">
        <v>30</v>
      </c>
      <c r="E24" s="29"/>
      <c r="F24" s="12"/>
      <c r="G24" s="12">
        <v>400000</v>
      </c>
      <c r="H24" s="12">
        <f t="shared" si="2"/>
        <v>91587000</v>
      </c>
    </row>
    <row r="25" spans="1:10">
      <c r="A25" s="15">
        <f t="shared" ref="A25:A73" si="3">A24+1</f>
        <v>21</v>
      </c>
      <c r="B25" s="28">
        <v>43116</v>
      </c>
      <c r="C25" s="29" t="s">
        <v>35</v>
      </c>
      <c r="D25" s="15" t="s">
        <v>12</v>
      </c>
      <c r="E25" s="29" t="s">
        <v>36</v>
      </c>
      <c r="F25" s="12">
        <v>5000000</v>
      </c>
      <c r="G25" s="12"/>
      <c r="H25" s="12">
        <f t="shared" si="2"/>
        <v>96587000</v>
      </c>
    </row>
    <row r="26" spans="1:10">
      <c r="A26" s="15">
        <f t="shared" si="3"/>
        <v>22</v>
      </c>
      <c r="B26" s="28">
        <v>43117</v>
      </c>
      <c r="C26" s="29" t="s">
        <v>35</v>
      </c>
      <c r="D26" s="15" t="s">
        <v>12</v>
      </c>
      <c r="E26" s="29" t="s">
        <v>36</v>
      </c>
      <c r="F26" s="12">
        <v>620000</v>
      </c>
      <c r="G26" s="12"/>
      <c r="H26" s="12">
        <f t="shared" si="2"/>
        <v>97207000</v>
      </c>
    </row>
    <row r="27" spans="1:10" ht="30">
      <c r="A27" s="15">
        <f t="shared" si="3"/>
        <v>23</v>
      </c>
      <c r="B27" s="28">
        <v>43117</v>
      </c>
      <c r="C27" s="29" t="s">
        <v>37</v>
      </c>
      <c r="D27" s="15" t="s">
        <v>15</v>
      </c>
      <c r="E27" s="29"/>
      <c r="F27" s="12"/>
      <c r="G27" s="12">
        <v>15000000</v>
      </c>
      <c r="H27" s="12">
        <f t="shared" si="2"/>
        <v>82207000</v>
      </c>
    </row>
    <row r="28" spans="1:10">
      <c r="A28" s="15">
        <f t="shared" si="3"/>
        <v>24</v>
      </c>
      <c r="B28" s="28">
        <v>43117</v>
      </c>
      <c r="C28" s="29" t="s">
        <v>38</v>
      </c>
      <c r="D28" s="15" t="s">
        <v>12</v>
      </c>
      <c r="E28" s="29"/>
      <c r="F28" s="12">
        <v>2000000</v>
      </c>
      <c r="G28" s="12"/>
      <c r="H28" s="12">
        <f t="shared" si="2"/>
        <v>84207000</v>
      </c>
    </row>
    <row r="29" spans="1:10">
      <c r="A29" s="15">
        <f t="shared" si="3"/>
        <v>25</v>
      </c>
      <c r="B29" s="28">
        <v>43117</v>
      </c>
      <c r="C29" s="29" t="s">
        <v>39</v>
      </c>
      <c r="D29" s="15" t="s">
        <v>40</v>
      </c>
      <c r="E29" s="29"/>
      <c r="F29" s="12"/>
      <c r="G29" s="12">
        <v>2000000</v>
      </c>
      <c r="H29" s="12">
        <f t="shared" si="2"/>
        <v>82207000</v>
      </c>
    </row>
    <row r="30" spans="1:10">
      <c r="A30" s="15">
        <f t="shared" si="3"/>
        <v>26</v>
      </c>
      <c r="B30" s="28">
        <v>43117</v>
      </c>
      <c r="C30" s="29" t="s">
        <v>41</v>
      </c>
      <c r="D30" s="15" t="s">
        <v>40</v>
      </c>
      <c r="E30" s="29"/>
      <c r="F30" s="12"/>
      <c r="G30" s="12">
        <v>4000000</v>
      </c>
      <c r="H30" s="12">
        <f t="shared" si="2"/>
        <v>78207000</v>
      </c>
    </row>
    <row r="31" spans="1:10">
      <c r="A31" s="15">
        <f t="shared" si="3"/>
        <v>27</v>
      </c>
      <c r="B31" s="28">
        <v>43117</v>
      </c>
      <c r="C31" s="29" t="s">
        <v>42</v>
      </c>
      <c r="D31" s="15" t="s">
        <v>40</v>
      </c>
      <c r="E31" s="29"/>
      <c r="F31" s="12"/>
      <c r="G31" s="12">
        <v>500000</v>
      </c>
      <c r="H31" s="12">
        <f t="shared" si="2"/>
        <v>77707000</v>
      </c>
    </row>
    <row r="32" spans="1:10">
      <c r="A32" s="15">
        <f t="shared" si="3"/>
        <v>28</v>
      </c>
      <c r="B32" s="28">
        <v>43117</v>
      </c>
      <c r="C32" s="30" t="s">
        <v>43</v>
      </c>
      <c r="D32" s="31" t="s">
        <v>32</v>
      </c>
      <c r="E32" s="29"/>
      <c r="F32" s="12"/>
      <c r="G32" s="12">
        <v>5000000</v>
      </c>
      <c r="H32" s="12">
        <f t="shared" si="2"/>
        <v>72707000</v>
      </c>
    </row>
    <row r="33" spans="1:10">
      <c r="A33" s="15">
        <f t="shared" si="3"/>
        <v>29</v>
      </c>
      <c r="B33" s="28">
        <v>43117</v>
      </c>
      <c r="C33" s="30" t="s">
        <v>33</v>
      </c>
      <c r="D33" s="31" t="s">
        <v>32</v>
      </c>
      <c r="E33" s="29"/>
      <c r="F33" s="12"/>
      <c r="G33" s="12">
        <v>6500</v>
      </c>
      <c r="H33" s="12">
        <f t="shared" si="2"/>
        <v>72700500</v>
      </c>
    </row>
    <row r="34" spans="1:10">
      <c r="A34" s="15">
        <f t="shared" si="3"/>
        <v>30</v>
      </c>
      <c r="B34" s="28">
        <v>43117</v>
      </c>
      <c r="C34" s="29" t="s">
        <v>44</v>
      </c>
      <c r="D34" s="15"/>
      <c r="E34" s="29" t="s">
        <v>45</v>
      </c>
      <c r="F34" s="12">
        <v>1000000</v>
      </c>
      <c r="G34" s="12"/>
      <c r="H34" s="12">
        <f t="shared" si="2"/>
        <v>73700500</v>
      </c>
    </row>
    <row r="35" spans="1:10">
      <c r="A35" s="15">
        <f t="shared" si="3"/>
        <v>31</v>
      </c>
      <c r="B35" s="28">
        <v>43117</v>
      </c>
      <c r="C35" s="29" t="s">
        <v>44</v>
      </c>
      <c r="D35" s="15"/>
      <c r="E35" s="29" t="s">
        <v>46</v>
      </c>
      <c r="F35" s="12">
        <v>1000000</v>
      </c>
      <c r="G35" s="12"/>
      <c r="H35" s="12">
        <f t="shared" si="2"/>
        <v>74700500</v>
      </c>
    </row>
    <row r="36" spans="1:10">
      <c r="A36" s="15">
        <f t="shared" si="3"/>
        <v>32</v>
      </c>
      <c r="B36" s="28">
        <v>43117</v>
      </c>
      <c r="C36" s="29" t="s">
        <v>44</v>
      </c>
      <c r="D36" s="12"/>
      <c r="E36" s="32"/>
      <c r="F36" s="12">
        <v>100000</v>
      </c>
      <c r="G36" s="12"/>
      <c r="H36" s="12">
        <f t="shared" si="2"/>
        <v>74800500</v>
      </c>
    </row>
    <row r="37" spans="1:10">
      <c r="A37" s="15">
        <f t="shared" si="3"/>
        <v>33</v>
      </c>
      <c r="B37" s="28">
        <v>43118</v>
      </c>
      <c r="C37" s="29" t="s">
        <v>47</v>
      </c>
      <c r="D37" s="15" t="s">
        <v>15</v>
      </c>
      <c r="E37" s="29"/>
      <c r="F37" s="12"/>
      <c r="G37" s="12">
        <v>15000000</v>
      </c>
      <c r="H37" s="12">
        <f t="shared" si="2"/>
        <v>59800500</v>
      </c>
      <c r="J37" s="1">
        <v>5000000</v>
      </c>
    </row>
    <row r="38" spans="1:10" ht="30">
      <c r="A38" s="15">
        <f t="shared" si="3"/>
        <v>34</v>
      </c>
      <c r="B38" s="28">
        <v>43118</v>
      </c>
      <c r="C38" s="29" t="s">
        <v>48</v>
      </c>
      <c r="D38" s="15" t="s">
        <v>20</v>
      </c>
      <c r="E38" s="29" t="s">
        <v>28</v>
      </c>
      <c r="F38" s="12"/>
      <c r="G38" s="12">
        <v>5000000</v>
      </c>
      <c r="H38" s="12">
        <f t="shared" si="2"/>
        <v>54800500</v>
      </c>
    </row>
    <row r="39" spans="1:10">
      <c r="A39" s="15">
        <f t="shared" si="3"/>
        <v>35</v>
      </c>
      <c r="B39" s="28">
        <v>43119</v>
      </c>
      <c r="C39" s="29" t="s">
        <v>11</v>
      </c>
      <c r="D39" s="15"/>
      <c r="E39" s="29"/>
      <c r="F39" s="12">
        <v>25000000</v>
      </c>
      <c r="G39" s="12"/>
      <c r="H39" s="12">
        <f t="shared" si="2"/>
        <v>79800500</v>
      </c>
    </row>
    <row r="40" spans="1:10">
      <c r="A40" s="15">
        <f t="shared" si="3"/>
        <v>36</v>
      </c>
      <c r="B40" s="28">
        <v>43119</v>
      </c>
      <c r="C40" s="29" t="s">
        <v>11</v>
      </c>
      <c r="D40" s="15"/>
      <c r="E40" s="29"/>
      <c r="F40" s="12">
        <v>25000000</v>
      </c>
      <c r="G40" s="12"/>
      <c r="H40" s="12">
        <f t="shared" si="2"/>
        <v>104800500</v>
      </c>
    </row>
    <row r="41" spans="1:10">
      <c r="A41" s="15">
        <f t="shared" si="3"/>
        <v>37</v>
      </c>
      <c r="B41" s="28">
        <v>43119</v>
      </c>
      <c r="C41" s="29" t="s">
        <v>44</v>
      </c>
      <c r="D41" s="15"/>
      <c r="E41" s="29" t="s">
        <v>49</v>
      </c>
      <c r="F41" s="12">
        <v>1000000</v>
      </c>
      <c r="G41" s="12"/>
      <c r="H41" s="12">
        <f t="shared" si="2"/>
        <v>105800500</v>
      </c>
    </row>
    <row r="42" spans="1:10">
      <c r="A42" s="15">
        <f t="shared" si="3"/>
        <v>38</v>
      </c>
      <c r="B42" s="28">
        <v>43120</v>
      </c>
      <c r="C42" s="29" t="s">
        <v>44</v>
      </c>
      <c r="D42" s="15"/>
      <c r="E42" s="29" t="s">
        <v>50</v>
      </c>
      <c r="F42" s="12">
        <v>200000</v>
      </c>
      <c r="G42" s="12"/>
      <c r="H42" s="12">
        <f t="shared" si="2"/>
        <v>106000500</v>
      </c>
    </row>
    <row r="43" spans="1:10">
      <c r="A43" s="15">
        <f t="shared" si="3"/>
        <v>39</v>
      </c>
      <c r="B43" s="28">
        <v>43120</v>
      </c>
      <c r="C43" s="29" t="s">
        <v>51</v>
      </c>
      <c r="D43" s="15"/>
      <c r="E43" s="29"/>
      <c r="F43" s="12"/>
      <c r="G43" s="12">
        <v>5000000</v>
      </c>
      <c r="H43" s="12">
        <f t="shared" si="2"/>
        <v>101000500</v>
      </c>
      <c r="J43">
        <v>5000000</v>
      </c>
    </row>
    <row r="44" spans="1:10">
      <c r="A44" s="15">
        <f t="shared" si="3"/>
        <v>40</v>
      </c>
      <c r="B44" s="28">
        <v>43120</v>
      </c>
      <c r="C44" s="29" t="s">
        <v>52</v>
      </c>
      <c r="D44" s="15"/>
      <c r="E44" s="29" t="s">
        <v>53</v>
      </c>
      <c r="F44" s="12">
        <v>3405000</v>
      </c>
      <c r="G44" s="12"/>
      <c r="H44" s="12">
        <f t="shared" si="2"/>
        <v>104405500</v>
      </c>
      <c r="J44"/>
    </row>
    <row r="45" spans="1:10">
      <c r="A45" s="15">
        <f t="shared" si="3"/>
        <v>41</v>
      </c>
      <c r="B45" s="28">
        <v>43120</v>
      </c>
      <c r="C45" s="29" t="s">
        <v>54</v>
      </c>
      <c r="D45" s="15"/>
      <c r="E45" s="29" t="s">
        <v>55</v>
      </c>
      <c r="F45" s="12">
        <v>500000</v>
      </c>
      <c r="G45" s="12"/>
      <c r="H45" s="12">
        <f t="shared" si="2"/>
        <v>104905500</v>
      </c>
      <c r="J45"/>
    </row>
    <row r="46" spans="1:10">
      <c r="A46" s="15">
        <f t="shared" si="3"/>
        <v>42</v>
      </c>
      <c r="B46" s="28">
        <v>43120</v>
      </c>
      <c r="C46" s="29" t="s">
        <v>56</v>
      </c>
      <c r="D46" s="15"/>
      <c r="E46" s="29"/>
      <c r="F46" s="12">
        <v>1000000</v>
      </c>
      <c r="G46" s="12"/>
      <c r="H46" s="12">
        <f t="shared" si="2"/>
        <v>105905500</v>
      </c>
      <c r="J46"/>
    </row>
    <row r="47" spans="1:10">
      <c r="A47" s="15">
        <f t="shared" si="3"/>
        <v>43</v>
      </c>
      <c r="B47" s="28">
        <v>43120</v>
      </c>
      <c r="C47" s="29" t="s">
        <v>57</v>
      </c>
      <c r="D47" s="15"/>
      <c r="E47" s="29"/>
      <c r="F47" s="12"/>
      <c r="G47" s="12">
        <v>1000000</v>
      </c>
      <c r="H47" s="12">
        <f t="shared" si="2"/>
        <v>104905500</v>
      </c>
      <c r="J47"/>
    </row>
    <row r="48" spans="1:10">
      <c r="A48" s="15">
        <f t="shared" si="3"/>
        <v>44</v>
      </c>
      <c r="B48" s="28">
        <v>43120</v>
      </c>
      <c r="C48" s="29" t="s">
        <v>44</v>
      </c>
      <c r="D48" s="15"/>
      <c r="E48" s="29"/>
      <c r="F48" s="12">
        <v>300000</v>
      </c>
      <c r="G48" s="12"/>
      <c r="H48" s="12">
        <f t="shared" si="2"/>
        <v>105205500</v>
      </c>
      <c r="J48"/>
    </row>
    <row r="49" spans="1:10">
      <c r="A49" s="15">
        <f t="shared" si="3"/>
        <v>45</v>
      </c>
      <c r="B49" s="28">
        <v>43120</v>
      </c>
      <c r="C49" s="29" t="s">
        <v>58</v>
      </c>
      <c r="D49" s="15"/>
      <c r="E49" s="29"/>
      <c r="F49" s="12">
        <v>200000</v>
      </c>
      <c r="G49" s="12"/>
      <c r="H49" s="12">
        <f t="shared" si="2"/>
        <v>105405500</v>
      </c>
      <c r="J49"/>
    </row>
    <row r="50" spans="1:10">
      <c r="A50" s="15">
        <f t="shared" si="3"/>
        <v>46</v>
      </c>
      <c r="B50" s="28">
        <v>43120</v>
      </c>
      <c r="C50" s="29" t="s">
        <v>59</v>
      </c>
      <c r="D50" s="15"/>
      <c r="E50" s="29"/>
      <c r="F50" s="12">
        <v>200000</v>
      </c>
      <c r="G50" s="12"/>
      <c r="H50" s="12">
        <f t="shared" si="2"/>
        <v>105605500</v>
      </c>
      <c r="J50"/>
    </row>
    <row r="51" spans="1:10">
      <c r="A51" s="15">
        <f t="shared" si="3"/>
        <v>47</v>
      </c>
      <c r="B51" s="28">
        <v>43120</v>
      </c>
      <c r="C51" s="29" t="s">
        <v>60</v>
      </c>
      <c r="D51" s="15"/>
      <c r="E51" s="29"/>
      <c r="F51" s="15"/>
      <c r="G51" s="12">
        <v>5000000</v>
      </c>
      <c r="H51" s="12">
        <f t="shared" si="2"/>
        <v>100605500</v>
      </c>
      <c r="J51"/>
    </row>
    <row r="52" spans="1:10" ht="45">
      <c r="A52" s="15">
        <f t="shared" si="3"/>
        <v>48</v>
      </c>
      <c r="B52" s="28">
        <v>43120</v>
      </c>
      <c r="C52" s="29" t="s">
        <v>61</v>
      </c>
      <c r="D52" s="15" t="s">
        <v>40</v>
      </c>
      <c r="E52" s="29" t="s">
        <v>62</v>
      </c>
      <c r="F52" s="12"/>
      <c r="G52" s="12">
        <v>1000000</v>
      </c>
      <c r="H52" s="12">
        <f t="shared" si="2"/>
        <v>99605500</v>
      </c>
      <c r="J52"/>
    </row>
    <row r="53" spans="1:10">
      <c r="A53" s="15">
        <f t="shared" si="3"/>
        <v>49</v>
      </c>
      <c r="B53" s="28">
        <v>43120</v>
      </c>
      <c r="C53" s="29" t="s">
        <v>63</v>
      </c>
      <c r="D53" s="15" t="s">
        <v>15</v>
      </c>
      <c r="E53" s="29"/>
      <c r="F53" s="12"/>
      <c r="G53" s="12">
        <v>20000000</v>
      </c>
      <c r="H53" s="12">
        <f t="shared" si="2"/>
        <v>79605500</v>
      </c>
      <c r="J53"/>
    </row>
    <row r="54" spans="1:10">
      <c r="A54" s="15">
        <f t="shared" si="3"/>
        <v>50</v>
      </c>
      <c r="B54" s="28">
        <v>43121</v>
      </c>
      <c r="C54" s="29" t="s">
        <v>64</v>
      </c>
      <c r="D54" s="15" t="s">
        <v>65</v>
      </c>
      <c r="E54" s="29"/>
      <c r="F54" s="12"/>
      <c r="G54" s="12">
        <v>4520000</v>
      </c>
      <c r="H54" s="12">
        <f t="shared" si="2"/>
        <v>75085500</v>
      </c>
      <c r="J54"/>
    </row>
    <row r="55" spans="1:10">
      <c r="A55" s="15">
        <f t="shared" si="3"/>
        <v>51</v>
      </c>
      <c r="B55" s="28">
        <v>43121</v>
      </c>
      <c r="C55" s="29" t="s">
        <v>66</v>
      </c>
      <c r="D55" s="15" t="s">
        <v>20</v>
      </c>
      <c r="E55" s="29"/>
      <c r="F55" s="12"/>
      <c r="G55" s="12">
        <v>1800000</v>
      </c>
      <c r="H55" s="12">
        <f t="shared" si="2"/>
        <v>73285500</v>
      </c>
      <c r="J55"/>
    </row>
    <row r="56" spans="1:10">
      <c r="A56" s="15">
        <f t="shared" si="3"/>
        <v>52</v>
      </c>
      <c r="B56" s="28">
        <v>43121</v>
      </c>
      <c r="C56" s="29" t="s">
        <v>67</v>
      </c>
      <c r="D56" s="15"/>
      <c r="E56" s="29"/>
      <c r="F56" s="12">
        <v>620000</v>
      </c>
      <c r="G56" s="12"/>
      <c r="H56" s="12">
        <f t="shared" si="2"/>
        <v>73905500</v>
      </c>
    </row>
    <row r="57" spans="1:10">
      <c r="A57" s="15">
        <f t="shared" si="3"/>
        <v>53</v>
      </c>
      <c r="B57" s="28">
        <v>43121</v>
      </c>
      <c r="C57" s="29" t="s">
        <v>51</v>
      </c>
      <c r="D57" s="15" t="s">
        <v>20</v>
      </c>
      <c r="E57" s="29"/>
      <c r="F57" s="12"/>
      <c r="G57" s="12">
        <v>3000000</v>
      </c>
      <c r="H57" s="12">
        <f t="shared" si="2"/>
        <v>70905500</v>
      </c>
      <c r="J57" s="1">
        <v>3000000</v>
      </c>
    </row>
    <row r="58" spans="1:10">
      <c r="A58" s="15">
        <f t="shared" si="3"/>
        <v>54</v>
      </c>
      <c r="B58" s="28">
        <v>43121</v>
      </c>
      <c r="C58" s="29" t="s">
        <v>63</v>
      </c>
      <c r="D58" s="15" t="s">
        <v>15</v>
      </c>
      <c r="E58" s="29"/>
      <c r="F58" s="12"/>
      <c r="G58" s="12">
        <v>20000000</v>
      </c>
      <c r="H58" s="12">
        <f t="shared" si="2"/>
        <v>50905500</v>
      </c>
    </row>
    <row r="59" spans="1:10">
      <c r="A59" s="15">
        <f t="shared" si="3"/>
        <v>55</v>
      </c>
      <c r="B59" s="28">
        <v>43121</v>
      </c>
      <c r="C59" s="29" t="s">
        <v>68</v>
      </c>
      <c r="D59" s="15" t="s">
        <v>40</v>
      </c>
      <c r="E59" s="29"/>
      <c r="F59" s="12"/>
      <c r="G59" s="12">
        <v>500000</v>
      </c>
      <c r="H59" s="12">
        <f t="shared" si="2"/>
        <v>50405500</v>
      </c>
    </row>
    <row r="60" spans="1:10">
      <c r="A60" s="15">
        <f t="shared" si="3"/>
        <v>56</v>
      </c>
      <c r="B60" s="28">
        <v>43121</v>
      </c>
      <c r="C60" s="29" t="s">
        <v>51</v>
      </c>
      <c r="D60" s="15" t="s">
        <v>20</v>
      </c>
      <c r="E60" s="29"/>
      <c r="F60" s="12"/>
      <c r="G60" s="12">
        <v>5000000</v>
      </c>
      <c r="H60" s="12">
        <f t="shared" si="2"/>
        <v>45405500</v>
      </c>
      <c r="J60" s="1">
        <v>5000000</v>
      </c>
    </row>
    <row r="61" spans="1:10">
      <c r="A61" s="15">
        <f t="shared" si="3"/>
        <v>57</v>
      </c>
      <c r="B61" s="28">
        <v>43121</v>
      </c>
      <c r="C61" s="29" t="s">
        <v>69</v>
      </c>
      <c r="D61" s="15"/>
      <c r="E61" s="29"/>
      <c r="F61" s="12">
        <v>25000000</v>
      </c>
      <c r="G61" s="12"/>
      <c r="H61" s="12">
        <f t="shared" si="2"/>
        <v>70405500</v>
      </c>
    </row>
    <row r="62" spans="1:10">
      <c r="A62" s="15">
        <f t="shared" si="3"/>
        <v>58</v>
      </c>
      <c r="B62" s="28">
        <v>43122</v>
      </c>
      <c r="C62" s="29" t="s">
        <v>70</v>
      </c>
      <c r="D62" s="15" t="s">
        <v>71</v>
      </c>
      <c r="E62" s="29"/>
      <c r="F62" s="12"/>
      <c r="G62" s="12">
        <v>500000</v>
      </c>
      <c r="H62" s="12">
        <f t="shared" si="2"/>
        <v>69905500</v>
      </c>
    </row>
    <row r="63" spans="1:10">
      <c r="A63" s="15">
        <f t="shared" si="3"/>
        <v>59</v>
      </c>
      <c r="B63" s="28">
        <v>43122</v>
      </c>
      <c r="C63" s="29" t="s">
        <v>72</v>
      </c>
      <c r="D63" s="15" t="s">
        <v>71</v>
      </c>
      <c r="E63" s="29"/>
      <c r="F63" s="12"/>
      <c r="G63" s="12">
        <v>6500</v>
      </c>
      <c r="H63" s="12">
        <f t="shared" si="2"/>
        <v>69899000</v>
      </c>
    </row>
    <row r="64" spans="1:10">
      <c r="A64" s="15">
        <f t="shared" si="3"/>
        <v>60</v>
      </c>
      <c r="B64" s="28">
        <v>43122</v>
      </c>
      <c r="C64" s="30" t="s">
        <v>73</v>
      </c>
      <c r="D64" s="31" t="s">
        <v>15</v>
      </c>
      <c r="E64" s="29"/>
      <c r="F64" s="12"/>
      <c r="G64" s="12">
        <v>15000000</v>
      </c>
      <c r="H64" s="12">
        <f t="shared" si="2"/>
        <v>54899000</v>
      </c>
    </row>
    <row r="65" spans="1:10">
      <c r="A65" s="15">
        <f t="shared" si="3"/>
        <v>61</v>
      </c>
      <c r="B65" s="28">
        <v>43122</v>
      </c>
      <c r="C65" s="30" t="s">
        <v>74</v>
      </c>
      <c r="D65" s="31" t="s">
        <v>12</v>
      </c>
      <c r="E65" s="29"/>
      <c r="F65" s="12"/>
      <c r="G65" s="12">
        <v>30000000</v>
      </c>
      <c r="H65" s="12">
        <f t="shared" si="2"/>
        <v>24899000</v>
      </c>
    </row>
    <row r="66" spans="1:10">
      <c r="A66" s="15">
        <f t="shared" si="3"/>
        <v>62</v>
      </c>
      <c r="B66" s="28">
        <v>43123</v>
      </c>
      <c r="C66" s="29" t="s">
        <v>75</v>
      </c>
      <c r="D66" s="15" t="s">
        <v>30</v>
      </c>
      <c r="E66" s="29"/>
      <c r="F66" s="12"/>
      <c r="G66" s="12">
        <v>200000</v>
      </c>
      <c r="H66" s="12">
        <f t="shared" si="2"/>
        <v>24699000</v>
      </c>
    </row>
    <row r="67" spans="1:10">
      <c r="A67" s="15">
        <f t="shared" si="3"/>
        <v>63</v>
      </c>
      <c r="B67" s="28">
        <v>43123</v>
      </c>
      <c r="C67" s="29" t="s">
        <v>76</v>
      </c>
      <c r="D67" s="15" t="s">
        <v>17</v>
      </c>
      <c r="E67" s="29"/>
      <c r="F67" s="12"/>
      <c r="G67" s="12">
        <f>19000+12000+4000</f>
        <v>35000</v>
      </c>
      <c r="H67" s="12">
        <f t="shared" si="2"/>
        <v>24664000</v>
      </c>
    </row>
    <row r="68" spans="1:10">
      <c r="A68" s="15">
        <f t="shared" si="3"/>
        <v>64</v>
      </c>
      <c r="B68" s="28">
        <v>43123</v>
      </c>
      <c r="C68" s="29" t="s">
        <v>77</v>
      </c>
      <c r="D68" s="15" t="s">
        <v>15</v>
      </c>
      <c r="E68" s="29"/>
      <c r="F68" s="12"/>
      <c r="G68" s="12">
        <f>40000+13000+14000+5000</f>
        <v>72000</v>
      </c>
      <c r="H68" s="12">
        <f t="shared" si="2"/>
        <v>24592000</v>
      </c>
    </row>
    <row r="69" spans="1:10">
      <c r="A69" s="15">
        <f t="shared" si="3"/>
        <v>65</v>
      </c>
      <c r="B69" s="28">
        <v>43123</v>
      </c>
      <c r="C69" s="29" t="s">
        <v>11</v>
      </c>
      <c r="D69" s="15" t="s">
        <v>12</v>
      </c>
      <c r="E69" s="29"/>
      <c r="F69" s="12">
        <v>25000000</v>
      </c>
      <c r="G69" s="12"/>
      <c r="H69" s="12">
        <f t="shared" si="2"/>
        <v>49592000</v>
      </c>
    </row>
    <row r="70" spans="1:10">
      <c r="A70" s="15">
        <f t="shared" si="3"/>
        <v>66</v>
      </c>
      <c r="B70" s="28">
        <v>43123</v>
      </c>
      <c r="C70" s="30" t="s">
        <v>73</v>
      </c>
      <c r="D70" s="15" t="s">
        <v>15</v>
      </c>
      <c r="E70" s="29"/>
      <c r="F70" s="12"/>
      <c r="G70" s="12">
        <v>2000000</v>
      </c>
      <c r="H70" s="12">
        <f t="shared" si="2"/>
        <v>47592000</v>
      </c>
    </row>
    <row r="71" spans="1:10">
      <c r="A71" s="15">
        <f t="shared" si="3"/>
        <v>67</v>
      </c>
      <c r="B71" s="28"/>
      <c r="C71" s="29"/>
      <c r="D71" s="15"/>
      <c r="E71" s="29"/>
      <c r="F71" s="12"/>
      <c r="G71" s="12"/>
      <c r="H71" s="12">
        <f t="shared" si="2"/>
        <v>47592000</v>
      </c>
    </row>
    <row r="72" spans="1:10">
      <c r="A72" s="15">
        <f t="shared" si="3"/>
        <v>68</v>
      </c>
      <c r="B72" s="28"/>
      <c r="C72" s="29"/>
      <c r="D72" s="15"/>
      <c r="E72" s="29"/>
      <c r="F72" s="12"/>
      <c r="G72" s="12"/>
      <c r="H72" s="12">
        <f t="shared" si="2"/>
        <v>47592000</v>
      </c>
    </row>
    <row r="73" spans="1:10">
      <c r="A73" s="15">
        <f t="shared" si="3"/>
        <v>69</v>
      </c>
      <c r="B73" s="28"/>
      <c r="C73" s="29"/>
      <c r="D73" s="15"/>
      <c r="E73" s="29"/>
      <c r="F73" s="12"/>
      <c r="G73" s="12"/>
      <c r="H73" s="12">
        <f t="shared" si="2"/>
        <v>47592000</v>
      </c>
    </row>
    <row r="74" spans="1:10">
      <c r="A74" s="40" t="s">
        <v>78</v>
      </c>
      <c r="B74" s="40"/>
      <c r="C74" s="41"/>
      <c r="D74" s="19"/>
      <c r="E74" s="33"/>
      <c r="F74" s="11">
        <f>SUM(F5:F73)</f>
        <v>273436000</v>
      </c>
      <c r="G74" s="11">
        <f>SUM(G5:G73)</f>
        <v>225844000</v>
      </c>
      <c r="H74" s="11" t="b">
        <f>(F74-G74)=H73</f>
        <v>1</v>
      </c>
      <c r="J74" s="1">
        <f>SUM(J5:J61)</f>
        <v>43000000</v>
      </c>
    </row>
    <row r="76" spans="1:10">
      <c r="A76" t="s">
        <v>79</v>
      </c>
    </row>
    <row r="77" spans="1:10">
      <c r="A77">
        <v>1</v>
      </c>
      <c r="B77" t="s">
        <v>144</v>
      </c>
      <c r="F77" s="55"/>
    </row>
  </sheetData>
  <mergeCells count="8">
    <mergeCell ref="A1:H1"/>
    <mergeCell ref="F3:H3"/>
    <mergeCell ref="A74:C74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D1" workbookViewId="0">
      <selection activeCell="H24" sqref="H24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7.375" customWidth="1"/>
    <col min="7" max="7" width="21.875" customWidth="1"/>
    <col min="8" max="8" width="11.75"/>
    <col min="11" max="11" width="14.75"/>
    <col min="26" max="26" width="56.875" customWidth="1"/>
    <col min="27" max="27" width="16.75" customWidth="1"/>
  </cols>
  <sheetData>
    <row r="1" spans="1:29">
      <c r="A1" s="47" t="s">
        <v>80</v>
      </c>
      <c r="B1" s="47"/>
      <c r="C1" s="47"/>
      <c r="D1" s="47"/>
      <c r="F1" s="54" t="s">
        <v>81</v>
      </c>
      <c r="G1" s="54"/>
      <c r="H1" s="54"/>
      <c r="I1" s="54"/>
      <c r="J1" s="54"/>
      <c r="K1" s="54"/>
    </row>
    <row r="2" spans="1:29">
      <c r="A2" s="47" t="s">
        <v>82</v>
      </c>
      <c r="B2" s="47"/>
      <c r="C2" s="47"/>
      <c r="D2" s="47"/>
    </row>
    <row r="4" spans="1:29">
      <c r="A4" s="9" t="s">
        <v>1</v>
      </c>
      <c r="B4" s="9" t="s">
        <v>4</v>
      </c>
      <c r="C4" s="9" t="s">
        <v>6</v>
      </c>
      <c r="D4" s="9" t="s">
        <v>83</v>
      </c>
      <c r="F4" s="34" t="s">
        <v>1</v>
      </c>
      <c r="G4" s="34" t="s">
        <v>84</v>
      </c>
      <c r="H4" s="34" t="s">
        <v>85</v>
      </c>
      <c r="I4" s="34" t="s">
        <v>86</v>
      </c>
      <c r="J4" s="34" t="s">
        <v>87</v>
      </c>
      <c r="K4" s="34" t="s">
        <v>88</v>
      </c>
      <c r="Z4" s="19" t="s">
        <v>89</v>
      </c>
      <c r="AA4" s="19" t="s">
        <v>6</v>
      </c>
    </row>
    <row r="5" spans="1:29">
      <c r="A5" s="10"/>
      <c r="B5" s="10" t="s">
        <v>90</v>
      </c>
      <c r="C5" s="11"/>
      <c r="D5" s="12"/>
      <c r="F5" s="13">
        <v>1</v>
      </c>
      <c r="G5" s="13" t="s">
        <v>91</v>
      </c>
      <c r="H5" s="14">
        <v>50000</v>
      </c>
      <c r="I5" s="14">
        <v>400</v>
      </c>
      <c r="J5" s="14">
        <v>3</v>
      </c>
      <c r="K5" s="14">
        <f t="shared" ref="K5:K13" si="0">H5*I5*J5</f>
        <v>60000000</v>
      </c>
      <c r="Z5" s="20" t="s">
        <v>92</v>
      </c>
      <c r="AA5" s="21">
        <f>50000*4*385</f>
        <v>77000000</v>
      </c>
      <c r="AC5" t="s">
        <v>93</v>
      </c>
    </row>
    <row r="6" spans="1:29">
      <c r="A6" s="15">
        <v>1</v>
      </c>
      <c r="B6" s="15" t="s">
        <v>89</v>
      </c>
      <c r="C6" s="12">
        <f>AA9</f>
        <v>106200000</v>
      </c>
      <c r="D6" s="12"/>
      <c r="F6" s="13">
        <v>2</v>
      </c>
      <c r="G6" s="13" t="s">
        <v>94</v>
      </c>
      <c r="H6" s="14">
        <v>250000</v>
      </c>
      <c r="I6" s="14">
        <v>6</v>
      </c>
      <c r="J6" s="14">
        <v>3</v>
      </c>
      <c r="K6" s="14">
        <f t="shared" si="0"/>
        <v>4500000</v>
      </c>
      <c r="Z6" s="15" t="s">
        <v>95</v>
      </c>
      <c r="AA6" s="12">
        <f>4*4*250000</f>
        <v>4000000</v>
      </c>
      <c r="AC6" t="s">
        <v>96</v>
      </c>
    </row>
    <row r="7" spans="1:29">
      <c r="A7" s="15">
        <v>2</v>
      </c>
      <c r="B7" s="15" t="s">
        <v>97</v>
      </c>
      <c r="C7" s="12">
        <v>6000000</v>
      </c>
      <c r="D7" s="12"/>
      <c r="F7" s="13">
        <v>3</v>
      </c>
      <c r="G7" s="15" t="s">
        <v>98</v>
      </c>
      <c r="H7" s="14">
        <v>6000000</v>
      </c>
      <c r="I7" s="14">
        <v>1</v>
      </c>
      <c r="J7" s="14">
        <v>3</v>
      </c>
      <c r="K7" s="14">
        <f t="shared" si="0"/>
        <v>18000000</v>
      </c>
      <c r="Z7" s="15" t="s">
        <v>99</v>
      </c>
      <c r="AA7" s="12">
        <f>6000000*4</f>
        <v>24000000</v>
      </c>
      <c r="AC7" t="s">
        <v>100</v>
      </c>
    </row>
    <row r="8" spans="1:29">
      <c r="A8" s="15">
        <v>3</v>
      </c>
      <c r="B8" s="15" t="s">
        <v>101</v>
      </c>
      <c r="C8" s="12">
        <v>1000000</v>
      </c>
      <c r="D8" s="12"/>
      <c r="F8" s="13">
        <v>4</v>
      </c>
      <c r="G8" s="15" t="s">
        <v>102</v>
      </c>
      <c r="H8" s="14">
        <v>300000</v>
      </c>
      <c r="I8" s="14">
        <v>1</v>
      </c>
      <c r="J8" s="14">
        <v>3</v>
      </c>
      <c r="K8" s="14">
        <f t="shared" si="0"/>
        <v>900000</v>
      </c>
      <c r="Z8" s="15" t="s">
        <v>103</v>
      </c>
      <c r="AA8" s="12">
        <f>300000*4</f>
        <v>1200000</v>
      </c>
    </row>
    <row r="9" spans="1:29">
      <c r="A9" s="15"/>
      <c r="B9" s="10" t="s">
        <v>104</v>
      </c>
      <c r="C9" s="11">
        <f>SUM(C6:C8)</f>
        <v>113200000</v>
      </c>
      <c r="D9" s="11">
        <v>125000000</v>
      </c>
      <c r="F9" s="13">
        <v>5</v>
      </c>
      <c r="G9" s="13"/>
      <c r="H9" s="14"/>
      <c r="I9" s="14"/>
      <c r="J9" s="14"/>
      <c r="K9" s="14">
        <f t="shared" si="0"/>
        <v>0</v>
      </c>
      <c r="Z9" s="10" t="s">
        <v>88</v>
      </c>
      <c r="AA9" s="11">
        <f>SUM(AA5:AA8)</f>
        <v>106200000</v>
      </c>
    </row>
    <row r="10" spans="1:29">
      <c r="A10" s="48"/>
      <c r="B10" s="49"/>
      <c r="C10" s="49"/>
      <c r="D10" s="50"/>
      <c r="F10" s="13"/>
      <c r="G10" s="13"/>
      <c r="H10" s="14"/>
      <c r="I10" s="14"/>
      <c r="J10" s="14"/>
      <c r="K10" s="14">
        <f t="shared" si="0"/>
        <v>0</v>
      </c>
    </row>
    <row r="11" spans="1:29">
      <c r="A11" s="15"/>
      <c r="B11" s="10" t="s">
        <v>105</v>
      </c>
      <c r="C11" s="16"/>
      <c r="D11" s="15"/>
      <c r="F11" s="13"/>
      <c r="G11" s="13"/>
      <c r="H11" s="14"/>
      <c r="I11" s="14"/>
      <c r="J11" s="14"/>
      <c r="K11" s="14">
        <f t="shared" si="0"/>
        <v>0</v>
      </c>
      <c r="Z11" t="s">
        <v>106</v>
      </c>
    </row>
    <row r="12" spans="1:29">
      <c r="A12" s="15">
        <v>1</v>
      </c>
      <c r="B12" s="15" t="s">
        <v>107</v>
      </c>
      <c r="C12" s="12">
        <v>3000000</v>
      </c>
      <c r="D12" s="12">
        <v>3000000</v>
      </c>
      <c r="F12" s="13"/>
      <c r="G12" s="13"/>
      <c r="H12" s="14"/>
      <c r="I12" s="14"/>
      <c r="J12" s="14"/>
      <c r="K12" s="14">
        <f t="shared" si="0"/>
        <v>0</v>
      </c>
      <c r="Z12" s="22" t="s">
        <v>108</v>
      </c>
    </row>
    <row r="13" spans="1:29">
      <c r="A13" s="15">
        <v>2</v>
      </c>
      <c r="B13" s="15" t="s">
        <v>20</v>
      </c>
      <c r="C13" s="12">
        <v>68000000</v>
      </c>
      <c r="D13" s="12">
        <v>5000000</v>
      </c>
      <c r="F13" s="13"/>
      <c r="G13" s="13"/>
      <c r="H13" s="14"/>
      <c r="I13" s="14"/>
      <c r="J13" s="14"/>
      <c r="K13" s="14">
        <f t="shared" si="0"/>
        <v>0</v>
      </c>
      <c r="Z13" s="22" t="s">
        <v>109</v>
      </c>
    </row>
    <row r="14" spans="1:29">
      <c r="A14" s="15">
        <v>3</v>
      </c>
      <c r="B14" s="15" t="s">
        <v>32</v>
      </c>
      <c r="C14" s="12">
        <f>13700000+25000000</f>
        <v>38700000</v>
      </c>
      <c r="D14" s="12">
        <v>40000000</v>
      </c>
      <c r="F14" s="51" t="s">
        <v>88</v>
      </c>
      <c r="G14" s="52"/>
      <c r="H14" s="52"/>
      <c r="I14" s="52"/>
      <c r="J14" s="53"/>
      <c r="K14" s="18">
        <f>SUM(K5:K13)</f>
        <v>83400000</v>
      </c>
      <c r="Z14" s="23" t="s">
        <v>110</v>
      </c>
    </row>
    <row r="15" spans="1:29">
      <c r="A15" s="15">
        <v>4</v>
      </c>
      <c r="B15" s="15" t="s">
        <v>15</v>
      </c>
      <c r="C15" s="12">
        <v>113415000</v>
      </c>
      <c r="D15" s="12">
        <v>113500000</v>
      </c>
      <c r="Z15" s="22" t="s">
        <v>111</v>
      </c>
    </row>
    <row r="16" spans="1:29">
      <c r="A16" s="15">
        <v>5</v>
      </c>
      <c r="B16" s="15" t="s">
        <v>112</v>
      </c>
      <c r="C16" s="12">
        <v>1000000</v>
      </c>
      <c r="D16" s="12">
        <v>3000000</v>
      </c>
      <c r="Z16" s="24" t="s">
        <v>113</v>
      </c>
    </row>
    <row r="17" spans="1:27">
      <c r="A17" s="15">
        <v>6</v>
      </c>
      <c r="B17" s="15" t="s">
        <v>114</v>
      </c>
      <c r="C17" s="12">
        <v>3000000</v>
      </c>
      <c r="D17" s="12">
        <v>3000000</v>
      </c>
      <c r="Z17" t="s">
        <v>115</v>
      </c>
    </row>
    <row r="18" spans="1:27">
      <c r="A18" s="15">
        <v>7</v>
      </c>
      <c r="B18" s="15" t="s">
        <v>116</v>
      </c>
      <c r="C18" s="12">
        <v>500000</v>
      </c>
      <c r="D18" s="12">
        <v>5000000</v>
      </c>
      <c r="Z18" s="22" t="s">
        <v>117</v>
      </c>
    </row>
    <row r="19" spans="1:27">
      <c r="A19" s="15">
        <v>8</v>
      </c>
      <c r="B19" s="15" t="s">
        <v>26</v>
      </c>
      <c r="C19" s="12">
        <v>3000000</v>
      </c>
      <c r="D19" s="12">
        <v>5000000</v>
      </c>
      <c r="Z19" s="22" t="s">
        <v>118</v>
      </c>
    </row>
    <row r="20" spans="1:27">
      <c r="A20" s="15">
        <v>9</v>
      </c>
      <c r="B20" s="15" t="s">
        <v>119</v>
      </c>
      <c r="C20" s="12">
        <v>5000000</v>
      </c>
      <c r="D20" s="12">
        <v>2000000</v>
      </c>
    </row>
    <row r="21" spans="1:27">
      <c r="A21" s="15">
        <v>10</v>
      </c>
      <c r="B21" s="15" t="s">
        <v>120</v>
      </c>
      <c r="C21" s="12"/>
      <c r="D21" s="12">
        <v>50000000</v>
      </c>
    </row>
    <row r="22" spans="1:27">
      <c r="A22" s="15">
        <v>11</v>
      </c>
      <c r="B22" s="15" t="s">
        <v>71</v>
      </c>
      <c r="C22" s="12">
        <v>2000000</v>
      </c>
      <c r="D22" s="12">
        <v>3000000</v>
      </c>
    </row>
    <row r="23" spans="1:27">
      <c r="A23" s="15"/>
      <c r="B23" s="10" t="s">
        <v>121</v>
      </c>
      <c r="C23" s="11">
        <f>SUM(C12:C22)</f>
        <v>237615000</v>
      </c>
      <c r="D23" s="11">
        <f>SUM(D12:D22)</f>
        <v>232500000</v>
      </c>
      <c r="AA23" s="6">
        <f>250000*300</f>
        <v>75000000</v>
      </c>
    </row>
    <row r="24" spans="1:27">
      <c r="A24" s="15"/>
      <c r="B24" s="15"/>
      <c r="C24" s="16"/>
      <c r="D24" s="15"/>
    </row>
    <row r="25" spans="1:27">
      <c r="A25" s="15"/>
      <c r="B25" s="10" t="s">
        <v>122</v>
      </c>
      <c r="C25" s="17">
        <f>C9+C23</f>
        <v>350815000</v>
      </c>
      <c r="D25" s="17">
        <f>D9+D23</f>
        <v>357500000</v>
      </c>
      <c r="AA25" s="6">
        <f>C25-AA23</f>
        <v>275815000</v>
      </c>
    </row>
    <row r="26" spans="1:27">
      <c r="A26" s="15"/>
      <c r="B26" s="15"/>
      <c r="C26" s="16"/>
      <c r="D26" s="15"/>
    </row>
    <row r="27" spans="1:27">
      <c r="A27" s="15"/>
      <c r="B27" s="15"/>
      <c r="C27" s="16"/>
      <c r="D27" s="15"/>
    </row>
    <row r="28" spans="1:27">
      <c r="A28" s="15"/>
      <c r="B28" s="15"/>
      <c r="C28" s="16"/>
      <c r="D28" s="15"/>
    </row>
    <row r="29" spans="1:27">
      <c r="A29" s="15"/>
      <c r="B29" s="15"/>
      <c r="C29" s="16"/>
      <c r="D29" s="15"/>
    </row>
    <row r="30" spans="1:27">
      <c r="C30" s="6"/>
    </row>
    <row r="31" spans="1:27">
      <c r="C31" s="6"/>
    </row>
    <row r="32" spans="1:27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</sheetData>
  <mergeCells count="5">
    <mergeCell ref="A1:D1"/>
    <mergeCell ref="A2:D2"/>
    <mergeCell ref="A10:D10"/>
    <mergeCell ref="F14:J14"/>
    <mergeCell ref="F1:K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E12" sqref="E12"/>
    </sheetView>
  </sheetViews>
  <sheetFormatPr defaultColWidth="9.125" defaultRowHeight="15"/>
  <cols>
    <col min="1" max="1" width="25.875" customWidth="1"/>
    <col min="2" max="2" width="15.75" style="6"/>
    <col min="4" max="4" width="12.625" bestFit="1" customWidth="1"/>
  </cols>
  <sheetData>
    <row r="2" spans="1:4">
      <c r="A2" t="s">
        <v>123</v>
      </c>
      <c r="B2" s="7">
        <v>45448633</v>
      </c>
      <c r="D2" s="56">
        <f>B2+B3+B4</f>
        <v>2448633</v>
      </c>
    </row>
    <row r="3" spans="1:4">
      <c r="A3" t="s">
        <v>124</v>
      </c>
      <c r="B3" s="6">
        <v>-38000000</v>
      </c>
    </row>
    <row r="4" spans="1:4">
      <c r="A4" s="8" t="s">
        <v>125</v>
      </c>
      <c r="B4" s="6">
        <v>-5000000</v>
      </c>
    </row>
    <row r="5" spans="1:4">
      <c r="A5" t="s">
        <v>126</v>
      </c>
      <c r="B5" s="6">
        <f>845000</f>
        <v>845000</v>
      </c>
    </row>
    <row r="6" spans="1:4">
      <c r="A6" t="s">
        <v>46</v>
      </c>
      <c r="B6" s="6">
        <f>19000000+25000000</f>
        <v>44000000</v>
      </c>
    </row>
    <row r="8" spans="1:4">
      <c r="A8" t="s">
        <v>127</v>
      </c>
      <c r="B8" s="6">
        <f>SUM(B2:B7)</f>
        <v>47293633</v>
      </c>
    </row>
    <row r="9" spans="1:4">
      <c r="A9" t="s">
        <v>128</v>
      </c>
      <c r="B9" s="6">
        <f>'Mutasi Kas'!H73</f>
        <v>47592000</v>
      </c>
    </row>
    <row r="11" spans="1:4">
      <c r="A11" t="s">
        <v>129</v>
      </c>
      <c r="B11" s="6">
        <f>B8-B9</f>
        <v>-298367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" sqref="G1"/>
    </sheetView>
  </sheetViews>
  <sheetFormatPr defaultColWidth="9.125" defaultRowHeight="15"/>
  <cols>
    <col min="1" max="1" width="63.75" customWidth="1"/>
    <col min="2" max="2" width="10.625"/>
    <col min="4" max="4" width="13.625" customWidth="1"/>
    <col min="5" max="5" width="14.75" style="1"/>
    <col min="8" max="8" width="12.125" customWidth="1"/>
  </cols>
  <sheetData>
    <row r="1" spans="1:8">
      <c r="A1" s="2" t="s">
        <v>55</v>
      </c>
      <c r="B1" s="3">
        <v>43121</v>
      </c>
      <c r="D1" s="4" t="s">
        <v>130</v>
      </c>
      <c r="E1" s="2" t="s">
        <v>131</v>
      </c>
      <c r="G1" s="4" t="s">
        <v>132</v>
      </c>
    </row>
    <row r="2" spans="1:8">
      <c r="A2" s="2"/>
      <c r="B2" s="3"/>
      <c r="D2" s="5">
        <v>43115</v>
      </c>
      <c r="E2" s="1">
        <v>20000000</v>
      </c>
      <c r="G2" s="5">
        <v>43121</v>
      </c>
      <c r="H2" s="1">
        <v>5000000</v>
      </c>
    </row>
    <row r="3" spans="1:8">
      <c r="A3" s="1" t="s">
        <v>133</v>
      </c>
      <c r="B3" s="1">
        <v>1000000</v>
      </c>
      <c r="D3" s="5">
        <v>43116</v>
      </c>
      <c r="E3" s="1">
        <v>5000000</v>
      </c>
    </row>
    <row r="4" spans="1:8">
      <c r="A4" s="1" t="s">
        <v>134</v>
      </c>
      <c r="B4" s="1">
        <v>400000</v>
      </c>
      <c r="D4" s="5">
        <v>43118</v>
      </c>
      <c r="E4" s="1">
        <v>5000000</v>
      </c>
    </row>
    <row r="5" spans="1:8">
      <c r="A5" s="1" t="s">
        <v>135</v>
      </c>
      <c r="B5" s="1">
        <v>1000000</v>
      </c>
      <c r="D5" s="5">
        <v>43120</v>
      </c>
      <c r="E5" s="1">
        <v>5000000</v>
      </c>
    </row>
    <row r="6" spans="1:8">
      <c r="A6" s="1" t="s">
        <v>136</v>
      </c>
      <c r="B6" s="1">
        <v>500000</v>
      </c>
    </row>
    <row r="7" spans="1:8">
      <c r="A7" s="1" t="s">
        <v>137</v>
      </c>
      <c r="B7" s="1">
        <v>300000</v>
      </c>
    </row>
    <row r="8" spans="1:8">
      <c r="A8" s="1" t="s">
        <v>138</v>
      </c>
      <c r="B8" s="1">
        <v>370000</v>
      </c>
    </row>
    <row r="9" spans="1:8">
      <c r="A9" s="1" t="s">
        <v>139</v>
      </c>
      <c r="B9" s="1">
        <v>50000</v>
      </c>
    </row>
    <row r="10" spans="1:8">
      <c r="A10" s="1" t="s">
        <v>140</v>
      </c>
      <c r="B10" s="1">
        <v>100000</v>
      </c>
    </row>
    <row r="11" spans="1:8">
      <c r="A11" s="1" t="s">
        <v>141</v>
      </c>
      <c r="B11" s="1">
        <v>400000</v>
      </c>
    </row>
    <row r="12" spans="1:8">
      <c r="A12" s="1" t="s">
        <v>142</v>
      </c>
      <c r="B12" s="1">
        <v>350000</v>
      </c>
    </row>
    <row r="13" spans="1:8">
      <c r="A13" t="s">
        <v>143</v>
      </c>
      <c r="B13" s="1">
        <v>50000</v>
      </c>
    </row>
    <row r="14" spans="1:8">
      <c r="A14" s="1"/>
      <c r="B14" s="2">
        <f>SUM(B3:B13)</f>
        <v>4520000</v>
      </c>
      <c r="D14" t="s">
        <v>88</v>
      </c>
      <c r="E14" s="1">
        <f>SUM(E2:E13)</f>
        <v>35000000</v>
      </c>
    </row>
  </sheetData>
  <pageMargins left="0.75" right="0.75" top="1" bottom="1" header="0.51180555555555596" footer="0.51180555555555596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2018-01-23T07:39:39Z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