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44525"/>
</workbook>
</file>

<file path=xl/sharedStrings.xml><?xml version="1.0" encoding="utf-8"?>
<sst xmlns="http://schemas.openxmlformats.org/spreadsheetml/2006/main" count="193">
  <si>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</si>
  <si>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</si>
  <si>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</si>
  <si>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</si>
  <si>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</si>
  <si>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</si>
  <si>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</si>
  <si>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</si>
  <si>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</si>
  <si>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</si>
  <si>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</si>
  <si>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</si>
  <si>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</si>
  <si>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</si>
  <si>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</si>
  <si>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</si>
  <si>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</si>
  <si>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</si>
  <si>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</si>
  <si>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</si>
  <si>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</si>
  <si>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</si>
  <si>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</si>
  <si>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</si>
  <si>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</si>
  <si>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</si>
  <si>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</si>
  <si>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</si>
  <si>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</si>
  <si>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</si>
  <si>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</si>
  <si>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</si>
  <si>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</si>
  <si>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</si>
  <si>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</si>
  <si>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</si>
  <si>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</si>
  <si>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</si>
  <si>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</si>
  <si>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</si>
  <si>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</si>
  <si>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</si>
  <si>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</si>
  <si>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</si>
  <si>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</si>
  <si>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</si>
  <si>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</si>
  <si>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</si>
  <si>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</si>
  <si>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</si>
  <si>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</si>
  <si>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</si>
  <si>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</si>
  <si>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</si>
  <si>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</si>
  <si>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</si>
  <si>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</si>
  <si>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</si>
  <si>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</si>
  <si>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</si>
  <si>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</si>
  <si>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</si>
  <si>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</si>
  <si>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</si>
  <si>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</si>
  <si>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</si>
  <si>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</si>
  <si>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</si>
  <si>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</si>
  <si>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</si>
  <si>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</si>
  <si>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</si>
  <si>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</si>
  <si>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</si>
  <si>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</si>
  <si>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Penyerahan dana ke sie kebersihan melalui petugas dana</t>
  </si>
  <si>
    <t>Aqua Ibrahim</t>
  </si>
  <si>
    <t>Terima Dana dari Pak Sonhaji</t>
  </si>
  <si>
    <t>Pembelian pulsa syaikh</t>
  </si>
  <si>
    <t>Pembelian ATK</t>
  </si>
  <si>
    <t>Pembelian roti / snack</t>
  </si>
  <si>
    <t>Transfer ke sie konsumsi</t>
  </si>
  <si>
    <t>Biaya transportasi ke Asrama Haji</t>
  </si>
  <si>
    <t>Pembelian Amplop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</si>
  <si>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</si>
  <si>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</si>
  <si>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</si>
  <si>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</si>
  <si>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</si>
  <si>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</si>
  <si>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</si>
  <si>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Pengembalian Dana dari konsumsi</t>
  </si>
  <si>
    <t>Pengembalian dana registrasi yg kelebihan (Ust Marwan)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</si>
  <si>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</si>
  <si>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</si>
  <si>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</si>
  <si>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</si>
  <si>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</si>
  <si>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</si>
  <si>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</si>
  <si>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</si>
  <si>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</si>
  <si>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</si>
  <si>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</si>
  <si>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</si>
  <si>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</si>
  <si>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</si>
  <si>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</si>
  <si>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</si>
  <si>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</si>
  <si>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</si>
  <si>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</si>
  <si>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</si>
  <si>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</si>
  <si>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</si>
  <si>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</si>
  <si>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</si>
  <si>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</si>
  <si>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</si>
  <si>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</si>
  <si>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</si>
  <si>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</si>
  <si>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</si>
  <si>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</si>
  <si>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</si>
  <si>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</si>
  <si>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</si>
  <si>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</si>
  <si>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</si>
  <si>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</si>
  <si>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</si>
  <si>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</si>
  <si>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</si>
  <si>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</si>
  <si>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</si>
  <si>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</si>
  <si>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</si>
  <si>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</si>
  <si>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</si>
  <si>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</si>
  <si>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</si>
  <si>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</si>
  <si>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</si>
  <si>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</si>
  <si>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</si>
  <si>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</si>
  <si>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</si>
  <si>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</si>
  <si>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</si>
  <si>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</si>
  <si>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</si>
  <si>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</si>
  <si>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</si>
  <si>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</si>
  <si>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</si>
  <si>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</si>
  <si>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Dkembalikan ke pembangunan</t>
  </si>
  <si>
    <t>Mengganti Banin</t>
  </si>
  <si>
    <t>Dipinjam Pembangunan</t>
  </si>
  <si>
    <t>Top Up BL</t>
  </si>
  <si>
    <t>Cash</t>
  </si>
  <si>
    <t>Uang sendiri</t>
  </si>
  <si>
    <t>Real</t>
  </si>
  <si>
    <t>Catatan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</si>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</sst>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535111545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0" xfId="2" applyNumberFormat="1">
      <alignment vertical="center"/>
    </xf>
    <xf numFmtId="178" fontId="1" fillId="0" borderId="1" xfId="2" applyFont="1" applyBorder="1" applyAlignment="1">
      <alignment horizontal="center" vertical="center"/>
    </xf>
    <xf numFmtId="0" fontId="0" fillId="0" borderId="1" xfId="2" applyNumberFormat="1" applyBorder="1">
      <alignment vertical="center"/>
    </xf>
    <xf numFmtId="178" fontId="0" fillId="0" borderId="1" xfId="2" applyBorder="1">
      <alignment vertical="center"/>
    </xf>
    <xf numFmtId="178" fontId="0" fillId="0" borderId="1" xfId="2" applyFont="1" applyBorder="1" applyAlignment="1">
      <alignment horizontal="center" vertical="center"/>
    </xf>
    <xf numFmtId="176" fontId="1" fillId="0" borderId="0" xfId="2" applyNumberFormat="1" applyFont="1">
      <alignment vertical="center"/>
    </xf>
    <xf numFmtId="178" fontId="0" fillId="0" borderId="0" xfId="2">
      <alignment vertical="center"/>
    </xf>
    <xf numFmtId="176" fontId="0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8" fontId="0" fillId="0" borderId="0" xfId="2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2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78" fontId="1" fillId="0" borderId="1" xfId="2" applyFont="1" applyBorder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1" fillId="0" borderId="0" xfId="2" applyFont="1">
      <alignment vertical="center"/>
    </xf>
    <xf numFmtId="0" fontId="0" fillId="4" borderId="1" xfId="0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0" xfId="0" applyFill="1">
      <alignment vertical="center"/>
    </xf>
    <xf numFmtId="178" fontId="0" fillId="4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76" fontId="4" fillId="5" borderId="1" xfId="2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70" workbookViewId="0">
      <selection activeCell="C92" sqref="C92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43" customWidth="1"/>
    <col min="4" max="4" width="16" customWidth="1"/>
    <col min="5" max="5" width="16" style="43" hidden="1" customWidth="1"/>
    <col min="6" max="6" width="14" customWidth="1"/>
    <col min="7" max="7" width="13.8761904761905" style="13" customWidth="1"/>
    <col min="8" max="8" width="15.752380952381"/>
    <col min="10" max="10" width="14.752380952381" style="13"/>
    <col min="11" max="11" width="14.7142857142857" style="6"/>
  </cols>
  <sheetData>
    <row r="1" ht="36" customHeight="1" spans="1:8">
      <c r="A1" s="44" t="s">
        <v>0</v>
      </c>
      <c r="B1" s="44"/>
      <c r="C1" s="45"/>
      <c r="D1" s="44"/>
      <c r="E1" s="44"/>
      <c r="F1" s="44"/>
      <c r="G1" s="46"/>
      <c r="H1" s="44"/>
    </row>
    <row r="3" ht="21.95" customHeight="1" spans="1:8">
      <c r="A3" s="47" t="s">
        <v>1</v>
      </c>
      <c r="B3" s="47" t="s">
        <v>2</v>
      </c>
      <c r="C3" s="48" t="s">
        <v>3</v>
      </c>
      <c r="D3" s="49" t="s">
        <v>4</v>
      </c>
      <c r="E3" s="50" t="s">
        <v>5</v>
      </c>
      <c r="F3" s="47" t="s">
        <v>6</v>
      </c>
      <c r="G3" s="51"/>
      <c r="H3" s="47"/>
    </row>
    <row r="4" ht="15.75" spans="1:10">
      <c r="A4" s="47"/>
      <c r="B4" s="47"/>
      <c r="C4" s="48"/>
      <c r="D4" s="52"/>
      <c r="E4" s="53"/>
      <c r="F4" s="47" t="s">
        <v>7</v>
      </c>
      <c r="G4" s="51" t="s">
        <v>8</v>
      </c>
      <c r="H4" s="47" t="s">
        <v>9</v>
      </c>
      <c r="J4" s="13" t="s">
        <v>10</v>
      </c>
    </row>
    <row r="5" spans="1:11">
      <c r="A5" s="23">
        <v>1</v>
      </c>
      <c r="B5" s="30">
        <v>43112</v>
      </c>
      <c r="C5" s="54" t="s">
        <v>11</v>
      </c>
      <c r="D5" s="23" t="s">
        <v>12</v>
      </c>
      <c r="E5" s="54"/>
      <c r="F5" s="22">
        <v>25000000</v>
      </c>
      <c r="G5" s="22"/>
      <c r="H5" s="22">
        <f>F5-G5</f>
        <v>25000000</v>
      </c>
      <c r="K5" s="6">
        <f t="shared" ref="K5:K68" si="0">I5*G5</f>
        <v>0</v>
      </c>
    </row>
    <row r="6" spans="1:11">
      <c r="A6" s="23">
        <f t="shared" ref="A6:A24" si="1">A5+1</f>
        <v>2</v>
      </c>
      <c r="B6" s="30">
        <v>43112</v>
      </c>
      <c r="C6" s="54" t="s">
        <v>13</v>
      </c>
      <c r="D6" s="23" t="s">
        <v>12</v>
      </c>
      <c r="E6" s="54"/>
      <c r="F6" s="22">
        <v>1291000</v>
      </c>
      <c r="G6" s="22"/>
      <c r="H6" s="22">
        <f t="shared" ref="H6:H69" si="2">H5+F6-G6</f>
        <v>26291000</v>
      </c>
      <c r="K6" s="6">
        <f t="shared" si="0"/>
        <v>0</v>
      </c>
    </row>
    <row r="7" spans="1:11">
      <c r="A7" s="23">
        <f t="shared" si="1"/>
        <v>3</v>
      </c>
      <c r="B7" s="30">
        <v>43112</v>
      </c>
      <c r="C7" s="54" t="s">
        <v>14</v>
      </c>
      <c r="D7" s="23" t="s">
        <v>15</v>
      </c>
      <c r="E7" s="54"/>
      <c r="F7" s="22"/>
      <c r="G7" s="22">
        <v>1291000</v>
      </c>
      <c r="H7" s="22">
        <f t="shared" si="2"/>
        <v>25000000</v>
      </c>
      <c r="K7" s="6">
        <f t="shared" si="0"/>
        <v>0</v>
      </c>
    </row>
    <row r="8" spans="1:11">
      <c r="A8" s="23">
        <f t="shared" si="1"/>
        <v>4</v>
      </c>
      <c r="B8" s="30">
        <v>43113</v>
      </c>
      <c r="C8" s="54" t="s">
        <v>16</v>
      </c>
      <c r="D8" s="23" t="s">
        <v>17</v>
      </c>
      <c r="E8" s="54"/>
      <c r="F8" s="22"/>
      <c r="G8" s="22">
        <v>5000000</v>
      </c>
      <c r="H8" s="22">
        <f t="shared" si="2"/>
        <v>20000000</v>
      </c>
      <c r="K8" s="6">
        <f t="shared" si="0"/>
        <v>0</v>
      </c>
    </row>
    <row r="9" spans="1:11">
      <c r="A9" s="23">
        <f t="shared" si="1"/>
        <v>5</v>
      </c>
      <c r="B9" s="30">
        <v>43113</v>
      </c>
      <c r="C9" s="54" t="s">
        <v>18</v>
      </c>
      <c r="D9" s="23" t="s">
        <v>17</v>
      </c>
      <c r="E9" s="54"/>
      <c r="F9" s="22"/>
      <c r="G9" s="22">
        <v>6500</v>
      </c>
      <c r="H9" s="22">
        <f t="shared" si="2"/>
        <v>19993500</v>
      </c>
      <c r="K9" s="6">
        <f t="shared" si="0"/>
        <v>0</v>
      </c>
    </row>
    <row r="10" ht="30" spans="1:11">
      <c r="A10" s="23">
        <f t="shared" si="1"/>
        <v>6</v>
      </c>
      <c r="B10" s="30">
        <v>43114</v>
      </c>
      <c r="C10" s="54" t="s">
        <v>19</v>
      </c>
      <c r="D10" s="23" t="s">
        <v>20</v>
      </c>
      <c r="E10" s="54"/>
      <c r="F10" s="22"/>
      <c r="G10" s="22">
        <v>1000000</v>
      </c>
      <c r="H10" s="22">
        <f t="shared" si="2"/>
        <v>18993500</v>
      </c>
      <c r="K10" s="6">
        <f t="shared" si="0"/>
        <v>0</v>
      </c>
    </row>
    <row r="11" ht="30" spans="1:11">
      <c r="A11" s="23">
        <f t="shared" si="1"/>
        <v>7</v>
      </c>
      <c r="B11" s="30">
        <v>43115</v>
      </c>
      <c r="C11" s="55" t="s">
        <v>21</v>
      </c>
      <c r="D11" s="3" t="s">
        <v>12</v>
      </c>
      <c r="E11" s="55" t="s">
        <v>22</v>
      </c>
      <c r="F11" s="22"/>
      <c r="G11" s="22">
        <v>25000000</v>
      </c>
      <c r="H11" s="22">
        <f t="shared" si="2"/>
        <v>-6006500</v>
      </c>
      <c r="J11" s="13">
        <v>20000000</v>
      </c>
      <c r="K11" s="6">
        <f t="shared" si="0"/>
        <v>0</v>
      </c>
    </row>
    <row r="12" spans="1:11">
      <c r="A12" s="23">
        <f t="shared" si="1"/>
        <v>8</v>
      </c>
      <c r="B12" s="30">
        <v>43115</v>
      </c>
      <c r="C12" s="54" t="s">
        <v>23</v>
      </c>
      <c r="D12" s="23" t="s">
        <v>12</v>
      </c>
      <c r="E12" s="54" t="s">
        <v>24</v>
      </c>
      <c r="F12" s="22">
        <v>5000000</v>
      </c>
      <c r="G12" s="22"/>
      <c r="H12" s="22">
        <f t="shared" si="2"/>
        <v>-1006500</v>
      </c>
      <c r="K12" s="6">
        <f t="shared" si="0"/>
        <v>0</v>
      </c>
    </row>
    <row r="13" spans="1:11">
      <c r="A13" s="23">
        <f t="shared" si="1"/>
        <v>9</v>
      </c>
      <c r="B13" s="30">
        <v>43115</v>
      </c>
      <c r="C13" s="54" t="s">
        <v>11</v>
      </c>
      <c r="D13" s="23" t="s">
        <v>12</v>
      </c>
      <c r="E13" s="54"/>
      <c r="F13" s="22">
        <v>25000000</v>
      </c>
      <c r="G13" s="22"/>
      <c r="H13" s="22">
        <f t="shared" si="2"/>
        <v>23993500</v>
      </c>
      <c r="K13" s="6">
        <f t="shared" si="0"/>
        <v>0</v>
      </c>
    </row>
    <row r="14" spans="1:11">
      <c r="A14" s="23">
        <f t="shared" si="1"/>
        <v>10</v>
      </c>
      <c r="B14" s="30">
        <v>43115</v>
      </c>
      <c r="C14" s="54" t="s">
        <v>11</v>
      </c>
      <c r="D14" s="23" t="s">
        <v>12</v>
      </c>
      <c r="E14" s="54"/>
      <c r="F14" s="22">
        <v>25000000</v>
      </c>
      <c r="G14" s="22"/>
      <c r="H14" s="22">
        <f t="shared" si="2"/>
        <v>48993500</v>
      </c>
      <c r="K14" s="6">
        <f t="shared" si="0"/>
        <v>0</v>
      </c>
    </row>
    <row r="15" spans="1:11">
      <c r="A15" s="23">
        <f t="shared" si="1"/>
        <v>11</v>
      </c>
      <c r="B15" s="30">
        <v>43115</v>
      </c>
      <c r="C15" s="54" t="s">
        <v>11</v>
      </c>
      <c r="D15" s="23" t="s">
        <v>12</v>
      </c>
      <c r="E15" s="54"/>
      <c r="F15" s="22">
        <v>25000000</v>
      </c>
      <c r="G15" s="22"/>
      <c r="H15" s="22">
        <f t="shared" si="2"/>
        <v>73993500</v>
      </c>
      <c r="K15" s="6">
        <f t="shared" si="0"/>
        <v>0</v>
      </c>
    </row>
    <row r="16" spans="1:11">
      <c r="A16" s="23">
        <f t="shared" si="1"/>
        <v>12</v>
      </c>
      <c r="B16" s="30">
        <v>43115</v>
      </c>
      <c r="C16" s="54" t="s">
        <v>25</v>
      </c>
      <c r="D16" s="23" t="s">
        <v>26</v>
      </c>
      <c r="E16" s="54"/>
      <c r="F16" s="22"/>
      <c r="G16" s="22">
        <v>1500000</v>
      </c>
      <c r="H16" s="22">
        <f t="shared" si="2"/>
        <v>72493500</v>
      </c>
      <c r="K16" s="6">
        <f t="shared" si="0"/>
        <v>0</v>
      </c>
    </row>
    <row r="17" ht="30" spans="1:11">
      <c r="A17" s="23">
        <f t="shared" si="1"/>
        <v>13</v>
      </c>
      <c r="B17" s="30">
        <v>43116</v>
      </c>
      <c r="C17" s="54" t="s">
        <v>27</v>
      </c>
      <c r="D17" s="23" t="s">
        <v>20</v>
      </c>
      <c r="E17" s="54" t="s">
        <v>28</v>
      </c>
      <c r="F17" s="22"/>
      <c r="G17" s="22">
        <v>5000000</v>
      </c>
      <c r="H17" s="22">
        <f t="shared" si="2"/>
        <v>67493500</v>
      </c>
      <c r="J17" s="13">
        <v>5000000</v>
      </c>
      <c r="K17" s="6">
        <f t="shared" si="0"/>
        <v>0</v>
      </c>
    </row>
    <row r="18" spans="1:11">
      <c r="A18" s="23">
        <f t="shared" si="1"/>
        <v>14</v>
      </c>
      <c r="B18" s="30">
        <v>43116</v>
      </c>
      <c r="C18" s="55" t="s">
        <v>29</v>
      </c>
      <c r="D18" s="3" t="s">
        <v>30</v>
      </c>
      <c r="E18" s="54"/>
      <c r="F18" s="22"/>
      <c r="G18" s="22">
        <v>500000</v>
      </c>
      <c r="H18" s="22">
        <f t="shared" si="2"/>
        <v>66993500</v>
      </c>
      <c r="K18" s="6">
        <f t="shared" si="0"/>
        <v>0</v>
      </c>
    </row>
    <row r="19" ht="30" spans="1:11">
      <c r="A19" s="23">
        <f t="shared" si="1"/>
        <v>15</v>
      </c>
      <c r="B19" s="30">
        <v>43116</v>
      </c>
      <c r="C19" s="55" t="s">
        <v>31</v>
      </c>
      <c r="D19" s="3" t="s">
        <v>32</v>
      </c>
      <c r="E19" s="54"/>
      <c r="F19" s="22"/>
      <c r="G19" s="22">
        <v>5000000</v>
      </c>
      <c r="H19" s="22">
        <f t="shared" si="2"/>
        <v>61993500</v>
      </c>
      <c r="K19" s="6">
        <f t="shared" si="0"/>
        <v>0</v>
      </c>
    </row>
    <row r="20" spans="1:11">
      <c r="A20" s="23">
        <f t="shared" si="1"/>
        <v>16</v>
      </c>
      <c r="B20" s="30">
        <v>43116</v>
      </c>
      <c r="C20" s="55" t="s">
        <v>33</v>
      </c>
      <c r="D20" s="3" t="s">
        <v>32</v>
      </c>
      <c r="E20" s="54"/>
      <c r="F20" s="22"/>
      <c r="G20" s="22">
        <v>6500</v>
      </c>
      <c r="H20" s="22">
        <f t="shared" si="2"/>
        <v>61987000</v>
      </c>
      <c r="K20" s="6">
        <f t="shared" si="0"/>
        <v>0</v>
      </c>
    </row>
    <row r="21" ht="30" spans="1:11">
      <c r="A21" s="23">
        <f t="shared" si="1"/>
        <v>17</v>
      </c>
      <c r="B21" s="30">
        <v>43116</v>
      </c>
      <c r="C21" s="54" t="s">
        <v>34</v>
      </c>
      <c r="D21" s="23" t="s">
        <v>15</v>
      </c>
      <c r="E21" s="54"/>
      <c r="F21" s="22"/>
      <c r="G21" s="22">
        <v>20000000</v>
      </c>
      <c r="H21" s="22">
        <f t="shared" si="2"/>
        <v>41987000</v>
      </c>
      <c r="I21">
        <v>1</v>
      </c>
      <c r="K21" s="6">
        <f t="shared" si="0"/>
        <v>20000000</v>
      </c>
    </row>
    <row r="22" spans="1:11">
      <c r="A22" s="23">
        <f t="shared" si="1"/>
        <v>18</v>
      </c>
      <c r="B22" s="30">
        <v>43116</v>
      </c>
      <c r="C22" s="54" t="s">
        <v>11</v>
      </c>
      <c r="D22" s="23" t="s">
        <v>12</v>
      </c>
      <c r="E22" s="54"/>
      <c r="F22" s="22">
        <v>25000000</v>
      </c>
      <c r="G22" s="22"/>
      <c r="H22" s="22">
        <f t="shared" si="2"/>
        <v>66987000</v>
      </c>
      <c r="K22" s="6">
        <f t="shared" si="0"/>
        <v>0</v>
      </c>
    </row>
    <row r="23" spans="1:11">
      <c r="A23" s="23">
        <f t="shared" si="1"/>
        <v>19</v>
      </c>
      <c r="B23" s="30">
        <v>43116</v>
      </c>
      <c r="C23" s="54" t="s">
        <v>11</v>
      </c>
      <c r="D23" s="23" t="s">
        <v>12</v>
      </c>
      <c r="E23" s="54"/>
      <c r="F23" s="22">
        <v>25000000</v>
      </c>
      <c r="G23" s="22"/>
      <c r="H23" s="22">
        <f t="shared" si="2"/>
        <v>91987000</v>
      </c>
      <c r="K23" s="6">
        <f t="shared" si="0"/>
        <v>0</v>
      </c>
    </row>
    <row r="24" spans="1:11">
      <c r="A24" s="23">
        <f t="shared" si="1"/>
        <v>20</v>
      </c>
      <c r="B24" s="30">
        <v>43116</v>
      </c>
      <c r="C24" s="54" t="s">
        <v>29</v>
      </c>
      <c r="D24" s="23" t="s">
        <v>30</v>
      </c>
      <c r="E24" s="54"/>
      <c r="F24" s="22"/>
      <c r="G24" s="22">
        <v>400000</v>
      </c>
      <c r="H24" s="22">
        <f t="shared" si="2"/>
        <v>91587000</v>
      </c>
      <c r="K24" s="6">
        <f t="shared" si="0"/>
        <v>0</v>
      </c>
    </row>
    <row r="25" spans="1:11">
      <c r="A25" s="23">
        <f t="shared" ref="A25:A74" si="3">A24+1</f>
        <v>21</v>
      </c>
      <c r="B25" s="30">
        <v>43116</v>
      </c>
      <c r="C25" s="54" t="s">
        <v>35</v>
      </c>
      <c r="D25" s="23" t="s">
        <v>12</v>
      </c>
      <c r="E25" s="54" t="s">
        <v>36</v>
      </c>
      <c r="F25" s="22">
        <v>5000000</v>
      </c>
      <c r="G25" s="22"/>
      <c r="H25" s="22">
        <f t="shared" si="2"/>
        <v>96587000</v>
      </c>
      <c r="K25" s="6">
        <f t="shared" si="0"/>
        <v>0</v>
      </c>
    </row>
    <row r="26" spans="1:11">
      <c r="A26" s="23">
        <f t="shared" si="3"/>
        <v>22</v>
      </c>
      <c r="B26" s="30">
        <v>43117</v>
      </c>
      <c r="C26" s="54" t="s">
        <v>35</v>
      </c>
      <c r="D26" s="23" t="s">
        <v>12</v>
      </c>
      <c r="E26" s="54" t="s">
        <v>36</v>
      </c>
      <c r="F26" s="22">
        <v>620000</v>
      </c>
      <c r="G26" s="22"/>
      <c r="H26" s="22">
        <f t="shared" si="2"/>
        <v>97207000</v>
      </c>
      <c r="K26" s="6">
        <f t="shared" si="0"/>
        <v>0</v>
      </c>
    </row>
    <row r="27" ht="30" spans="1:11">
      <c r="A27" s="23">
        <f t="shared" si="3"/>
        <v>23</v>
      </c>
      <c r="B27" s="30">
        <v>43117</v>
      </c>
      <c r="C27" s="54" t="s">
        <v>37</v>
      </c>
      <c r="D27" s="23" t="s">
        <v>15</v>
      </c>
      <c r="E27" s="54"/>
      <c r="F27" s="22"/>
      <c r="G27" s="22">
        <v>15000000</v>
      </c>
      <c r="H27" s="22">
        <f t="shared" si="2"/>
        <v>82207000</v>
      </c>
      <c r="I27">
        <v>1</v>
      </c>
      <c r="K27" s="6">
        <f t="shared" si="0"/>
        <v>15000000</v>
      </c>
    </row>
    <row r="28" spans="1:11">
      <c r="A28" s="23">
        <f t="shared" si="3"/>
        <v>24</v>
      </c>
      <c r="B28" s="30">
        <v>43117</v>
      </c>
      <c r="C28" s="54" t="s">
        <v>38</v>
      </c>
      <c r="D28" s="23" t="s">
        <v>12</v>
      </c>
      <c r="E28" s="54"/>
      <c r="F28" s="22">
        <v>2000000</v>
      </c>
      <c r="G28" s="22"/>
      <c r="H28" s="22">
        <f t="shared" si="2"/>
        <v>84207000</v>
      </c>
      <c r="K28" s="6">
        <f t="shared" si="0"/>
        <v>0</v>
      </c>
    </row>
    <row r="29" spans="1:11">
      <c r="A29" s="23">
        <f t="shared" si="3"/>
        <v>25</v>
      </c>
      <c r="B29" s="30">
        <v>43117</v>
      </c>
      <c r="C29" s="54" t="s">
        <v>39</v>
      </c>
      <c r="D29" s="23" t="s">
        <v>40</v>
      </c>
      <c r="E29" s="54"/>
      <c r="F29" s="22"/>
      <c r="G29" s="22">
        <v>2000000</v>
      </c>
      <c r="H29" s="22">
        <f t="shared" si="2"/>
        <v>82207000</v>
      </c>
      <c r="K29" s="6">
        <f t="shared" si="0"/>
        <v>0</v>
      </c>
    </row>
    <row r="30" spans="1:11">
      <c r="A30" s="23">
        <f t="shared" si="3"/>
        <v>26</v>
      </c>
      <c r="B30" s="30">
        <v>43117</v>
      </c>
      <c r="C30" s="54" t="s">
        <v>41</v>
      </c>
      <c r="D30" s="23" t="s">
        <v>40</v>
      </c>
      <c r="E30" s="54"/>
      <c r="F30" s="22"/>
      <c r="G30" s="22">
        <v>4000000</v>
      </c>
      <c r="H30" s="22">
        <f t="shared" si="2"/>
        <v>78207000</v>
      </c>
      <c r="K30" s="6">
        <f t="shared" si="0"/>
        <v>0</v>
      </c>
    </row>
    <row r="31" spans="1:11">
      <c r="A31" s="23">
        <f t="shared" si="3"/>
        <v>27</v>
      </c>
      <c r="B31" s="30">
        <v>43117</v>
      </c>
      <c r="C31" s="54" t="s">
        <v>42</v>
      </c>
      <c r="D31" s="23" t="s">
        <v>40</v>
      </c>
      <c r="E31" s="54"/>
      <c r="F31" s="22"/>
      <c r="G31" s="22">
        <v>500000</v>
      </c>
      <c r="H31" s="22">
        <f t="shared" si="2"/>
        <v>77707000</v>
      </c>
      <c r="K31" s="6">
        <f t="shared" si="0"/>
        <v>0</v>
      </c>
    </row>
    <row r="32" spans="1:11">
      <c r="A32" s="23">
        <f t="shared" si="3"/>
        <v>28</v>
      </c>
      <c r="B32" s="30">
        <v>43117</v>
      </c>
      <c r="C32" s="55" t="s">
        <v>43</v>
      </c>
      <c r="D32" s="3" t="s">
        <v>32</v>
      </c>
      <c r="E32" s="54"/>
      <c r="F32" s="22"/>
      <c r="G32" s="22">
        <v>5000000</v>
      </c>
      <c r="H32" s="22">
        <f t="shared" si="2"/>
        <v>72707000</v>
      </c>
      <c r="K32" s="6">
        <f t="shared" si="0"/>
        <v>0</v>
      </c>
    </row>
    <row r="33" spans="1:11">
      <c r="A33" s="23">
        <f t="shared" si="3"/>
        <v>29</v>
      </c>
      <c r="B33" s="30">
        <v>43117</v>
      </c>
      <c r="C33" s="55" t="s">
        <v>33</v>
      </c>
      <c r="D33" s="3" t="s">
        <v>32</v>
      </c>
      <c r="E33" s="54"/>
      <c r="F33" s="22"/>
      <c r="G33" s="22">
        <v>6500</v>
      </c>
      <c r="H33" s="22">
        <f t="shared" si="2"/>
        <v>72700500</v>
      </c>
      <c r="K33" s="6">
        <f t="shared" si="0"/>
        <v>0</v>
      </c>
    </row>
    <row r="34" spans="1:11">
      <c r="A34" s="23">
        <f t="shared" si="3"/>
        <v>30</v>
      </c>
      <c r="B34" s="30">
        <v>43117</v>
      </c>
      <c r="C34" s="54" t="s">
        <v>44</v>
      </c>
      <c r="D34" s="23"/>
      <c r="E34" s="54" t="s">
        <v>45</v>
      </c>
      <c r="F34" s="22">
        <v>1000000</v>
      </c>
      <c r="G34" s="22"/>
      <c r="H34" s="22">
        <f t="shared" si="2"/>
        <v>73700500</v>
      </c>
      <c r="K34" s="6">
        <f t="shared" si="0"/>
        <v>0</v>
      </c>
    </row>
    <row r="35" spans="1:11">
      <c r="A35" s="23">
        <f t="shared" si="3"/>
        <v>31</v>
      </c>
      <c r="B35" s="30">
        <v>43117</v>
      </c>
      <c r="C35" s="54" t="s">
        <v>44</v>
      </c>
      <c r="D35" s="23"/>
      <c r="E35" s="54" t="s">
        <v>46</v>
      </c>
      <c r="F35" s="22">
        <v>1000000</v>
      </c>
      <c r="G35" s="22"/>
      <c r="H35" s="22">
        <f t="shared" si="2"/>
        <v>74700500</v>
      </c>
      <c r="K35" s="6">
        <f t="shared" si="0"/>
        <v>0</v>
      </c>
    </row>
    <row r="36" spans="1:11">
      <c r="A36" s="23">
        <f t="shared" si="3"/>
        <v>32</v>
      </c>
      <c r="B36" s="30">
        <v>43117</v>
      </c>
      <c r="C36" s="54" t="s">
        <v>44</v>
      </c>
      <c r="D36" s="22"/>
      <c r="E36" s="56"/>
      <c r="F36" s="22">
        <v>100000</v>
      </c>
      <c r="G36" s="22"/>
      <c r="H36" s="22">
        <f t="shared" si="2"/>
        <v>74800500</v>
      </c>
      <c r="K36" s="6">
        <f t="shared" si="0"/>
        <v>0</v>
      </c>
    </row>
    <row r="37" spans="1:11">
      <c r="A37" s="23">
        <f t="shared" si="3"/>
        <v>33</v>
      </c>
      <c r="B37" s="30">
        <v>43118</v>
      </c>
      <c r="C37" s="54" t="s">
        <v>47</v>
      </c>
      <c r="D37" s="23" t="s">
        <v>15</v>
      </c>
      <c r="E37" s="54"/>
      <c r="F37" s="22"/>
      <c r="G37" s="22">
        <v>15000000</v>
      </c>
      <c r="H37" s="22">
        <f t="shared" si="2"/>
        <v>59800500</v>
      </c>
      <c r="I37">
        <v>1</v>
      </c>
      <c r="J37" s="13">
        <v>5000000</v>
      </c>
      <c r="K37" s="6">
        <f t="shared" si="0"/>
        <v>15000000</v>
      </c>
    </row>
    <row r="38" ht="30" spans="1:11">
      <c r="A38" s="23">
        <f t="shared" si="3"/>
        <v>34</v>
      </c>
      <c r="B38" s="30">
        <v>43118</v>
      </c>
      <c r="C38" s="54" t="s">
        <v>48</v>
      </c>
      <c r="D38" s="23" t="s">
        <v>20</v>
      </c>
      <c r="E38" s="54" t="s">
        <v>28</v>
      </c>
      <c r="F38" s="22"/>
      <c r="G38" s="22">
        <v>5000000</v>
      </c>
      <c r="H38" s="22">
        <f t="shared" si="2"/>
        <v>54800500</v>
      </c>
      <c r="K38" s="6">
        <f t="shared" si="0"/>
        <v>0</v>
      </c>
    </row>
    <row r="39" spans="1:11">
      <c r="A39" s="23">
        <f t="shared" si="3"/>
        <v>35</v>
      </c>
      <c r="B39" s="30">
        <v>43119</v>
      </c>
      <c r="C39" s="54" t="s">
        <v>11</v>
      </c>
      <c r="D39" s="23"/>
      <c r="E39" s="54"/>
      <c r="F39" s="22">
        <v>25000000</v>
      </c>
      <c r="G39" s="22"/>
      <c r="H39" s="22">
        <f t="shared" si="2"/>
        <v>79800500</v>
      </c>
      <c r="K39" s="6">
        <f t="shared" si="0"/>
        <v>0</v>
      </c>
    </row>
    <row r="40" spans="1:11">
      <c r="A40" s="23">
        <f t="shared" si="3"/>
        <v>36</v>
      </c>
      <c r="B40" s="30">
        <v>43119</v>
      </c>
      <c r="C40" s="54" t="s">
        <v>11</v>
      </c>
      <c r="D40" s="23"/>
      <c r="E40" s="54"/>
      <c r="F40" s="22">
        <v>25000000</v>
      </c>
      <c r="G40" s="22"/>
      <c r="H40" s="22">
        <f t="shared" si="2"/>
        <v>104800500</v>
      </c>
      <c r="K40" s="6">
        <f t="shared" si="0"/>
        <v>0</v>
      </c>
    </row>
    <row r="41" spans="1:11">
      <c r="A41" s="23">
        <f t="shared" si="3"/>
        <v>37</v>
      </c>
      <c r="B41" s="30">
        <v>43119</v>
      </c>
      <c r="C41" s="54" t="s">
        <v>44</v>
      </c>
      <c r="D41" s="23"/>
      <c r="E41" s="54" t="s">
        <v>49</v>
      </c>
      <c r="F41" s="22">
        <v>1000000</v>
      </c>
      <c r="G41" s="22"/>
      <c r="H41" s="22">
        <f t="shared" si="2"/>
        <v>105800500</v>
      </c>
      <c r="K41" s="6">
        <f t="shared" si="0"/>
        <v>0</v>
      </c>
    </row>
    <row r="42" spans="1:11">
      <c r="A42" s="23">
        <f t="shared" si="3"/>
        <v>38</v>
      </c>
      <c r="B42" s="30">
        <v>43120</v>
      </c>
      <c r="C42" s="54" t="s">
        <v>44</v>
      </c>
      <c r="D42" s="23"/>
      <c r="E42" s="54" t="s">
        <v>50</v>
      </c>
      <c r="F42" s="22">
        <v>200000</v>
      </c>
      <c r="G42" s="22"/>
      <c r="H42" s="22">
        <f t="shared" si="2"/>
        <v>106000500</v>
      </c>
      <c r="K42" s="6">
        <f t="shared" si="0"/>
        <v>0</v>
      </c>
    </row>
    <row r="43" spans="1:11">
      <c r="A43" s="23">
        <f t="shared" si="3"/>
        <v>39</v>
      </c>
      <c r="B43" s="30">
        <v>43120</v>
      </c>
      <c r="C43" s="54" t="s">
        <v>51</v>
      </c>
      <c r="D43" s="23"/>
      <c r="E43" s="54"/>
      <c r="F43" s="22"/>
      <c r="G43" s="22">
        <v>5000000</v>
      </c>
      <c r="H43" s="22">
        <f t="shared" si="2"/>
        <v>101000500</v>
      </c>
      <c r="J43">
        <v>5000000</v>
      </c>
      <c r="K43" s="6">
        <f t="shared" si="0"/>
        <v>0</v>
      </c>
    </row>
    <row r="44" spans="1:11">
      <c r="A44" s="23">
        <f t="shared" si="3"/>
        <v>40</v>
      </c>
      <c r="B44" s="30">
        <v>43120</v>
      </c>
      <c r="C44" s="54" t="s">
        <v>52</v>
      </c>
      <c r="D44" s="23"/>
      <c r="E44" s="54" t="s">
        <v>53</v>
      </c>
      <c r="F44" s="22">
        <v>3405000</v>
      </c>
      <c r="G44" s="22"/>
      <c r="H44" s="22">
        <f t="shared" si="2"/>
        <v>104405500</v>
      </c>
      <c r="J44"/>
      <c r="K44" s="6">
        <f t="shared" si="0"/>
        <v>0</v>
      </c>
    </row>
    <row r="45" spans="1:11">
      <c r="A45" s="23">
        <f t="shared" si="3"/>
        <v>41</v>
      </c>
      <c r="B45" s="30">
        <v>43120</v>
      </c>
      <c r="C45" s="54" t="s">
        <v>54</v>
      </c>
      <c r="D45" s="23"/>
      <c r="E45" s="54" t="s">
        <v>55</v>
      </c>
      <c r="F45" s="22">
        <v>500000</v>
      </c>
      <c r="G45" s="22"/>
      <c r="H45" s="22">
        <f t="shared" si="2"/>
        <v>104905500</v>
      </c>
      <c r="J45"/>
      <c r="K45" s="6">
        <f t="shared" si="0"/>
        <v>0</v>
      </c>
    </row>
    <row r="46" spans="1:11">
      <c r="A46" s="23">
        <f t="shared" si="3"/>
        <v>42</v>
      </c>
      <c r="B46" s="30">
        <v>43120</v>
      </c>
      <c r="C46" s="54" t="s">
        <v>56</v>
      </c>
      <c r="D46" s="23"/>
      <c r="E46" s="54"/>
      <c r="F46" s="22">
        <v>1000000</v>
      </c>
      <c r="G46" s="22"/>
      <c r="H46" s="22">
        <f t="shared" si="2"/>
        <v>105905500</v>
      </c>
      <c r="J46"/>
      <c r="K46" s="6">
        <f t="shared" si="0"/>
        <v>0</v>
      </c>
    </row>
    <row r="47" spans="1:11">
      <c r="A47" s="23">
        <f t="shared" si="3"/>
        <v>43</v>
      </c>
      <c r="B47" s="30">
        <v>43120</v>
      </c>
      <c r="C47" s="54" t="s">
        <v>57</v>
      </c>
      <c r="D47" s="23"/>
      <c r="E47" s="54"/>
      <c r="F47" s="22"/>
      <c r="G47" s="22">
        <v>1000000</v>
      </c>
      <c r="H47" s="22">
        <f t="shared" si="2"/>
        <v>104905500</v>
      </c>
      <c r="J47"/>
      <c r="K47" s="6">
        <f t="shared" si="0"/>
        <v>0</v>
      </c>
    </row>
    <row r="48" spans="1:11">
      <c r="A48" s="23">
        <f t="shared" si="3"/>
        <v>44</v>
      </c>
      <c r="B48" s="30">
        <v>43120</v>
      </c>
      <c r="C48" s="54" t="s">
        <v>44</v>
      </c>
      <c r="D48" s="23"/>
      <c r="E48" s="54"/>
      <c r="F48" s="22">
        <v>300000</v>
      </c>
      <c r="G48" s="22"/>
      <c r="H48" s="22">
        <f t="shared" si="2"/>
        <v>105205500</v>
      </c>
      <c r="J48"/>
      <c r="K48" s="6">
        <f t="shared" si="0"/>
        <v>0</v>
      </c>
    </row>
    <row r="49" spans="1:11">
      <c r="A49" s="23">
        <f t="shared" si="3"/>
        <v>45</v>
      </c>
      <c r="B49" s="30">
        <v>43120</v>
      </c>
      <c r="C49" s="54" t="s">
        <v>58</v>
      </c>
      <c r="D49" s="23"/>
      <c r="E49" s="54"/>
      <c r="F49" s="22">
        <v>200000</v>
      </c>
      <c r="G49" s="22"/>
      <c r="H49" s="22">
        <f t="shared" si="2"/>
        <v>105405500</v>
      </c>
      <c r="J49"/>
      <c r="K49" s="6">
        <f t="shared" si="0"/>
        <v>0</v>
      </c>
    </row>
    <row r="50" spans="1:11">
      <c r="A50" s="23">
        <f t="shared" si="3"/>
        <v>46</v>
      </c>
      <c r="B50" s="30">
        <v>43120</v>
      </c>
      <c r="C50" s="54" t="s">
        <v>59</v>
      </c>
      <c r="D50" s="23"/>
      <c r="E50" s="54"/>
      <c r="F50" s="22">
        <v>200000</v>
      </c>
      <c r="G50" s="22"/>
      <c r="H50" s="22">
        <f t="shared" si="2"/>
        <v>105605500</v>
      </c>
      <c r="J50"/>
      <c r="K50" s="6">
        <f t="shared" si="0"/>
        <v>0</v>
      </c>
    </row>
    <row r="51" spans="1:11">
      <c r="A51" s="23">
        <f t="shared" si="3"/>
        <v>47</v>
      </c>
      <c r="B51" s="30">
        <v>43120</v>
      </c>
      <c r="C51" s="54" t="s">
        <v>60</v>
      </c>
      <c r="D51" s="23"/>
      <c r="E51" s="54"/>
      <c r="F51" s="23"/>
      <c r="G51" s="22">
        <v>5100000</v>
      </c>
      <c r="H51" s="22">
        <f t="shared" si="2"/>
        <v>100505500</v>
      </c>
      <c r="J51"/>
      <c r="K51" s="6">
        <f t="shared" si="0"/>
        <v>0</v>
      </c>
    </row>
    <row r="52" ht="45" spans="1:11">
      <c r="A52" s="23">
        <f t="shared" si="3"/>
        <v>48</v>
      </c>
      <c r="B52" s="30">
        <v>43120</v>
      </c>
      <c r="C52" s="54" t="s">
        <v>61</v>
      </c>
      <c r="D52" s="23" t="s">
        <v>40</v>
      </c>
      <c r="E52" s="54" t="s">
        <v>62</v>
      </c>
      <c r="F52" s="22"/>
      <c r="G52" s="22">
        <v>1000000</v>
      </c>
      <c r="H52" s="22">
        <f t="shared" si="2"/>
        <v>99505500</v>
      </c>
      <c r="J52"/>
      <c r="K52" s="6">
        <f t="shared" si="0"/>
        <v>0</v>
      </c>
    </row>
    <row r="53" spans="1:11">
      <c r="A53" s="23">
        <f t="shared" si="3"/>
        <v>49</v>
      </c>
      <c r="B53" s="30">
        <v>43120</v>
      </c>
      <c r="C53" s="54" t="s">
        <v>63</v>
      </c>
      <c r="D53" s="23" t="s">
        <v>15</v>
      </c>
      <c r="E53" s="54"/>
      <c r="F53" s="22"/>
      <c r="G53" s="22">
        <v>20000000</v>
      </c>
      <c r="H53" s="22">
        <f t="shared" si="2"/>
        <v>79505500</v>
      </c>
      <c r="I53">
        <v>1</v>
      </c>
      <c r="J53"/>
      <c r="K53" s="6">
        <f t="shared" si="0"/>
        <v>20000000</v>
      </c>
    </row>
    <row r="54" spans="1:11">
      <c r="A54" s="23">
        <f t="shared" si="3"/>
        <v>50</v>
      </c>
      <c r="B54" s="30">
        <v>43121</v>
      </c>
      <c r="C54" s="54" t="s">
        <v>64</v>
      </c>
      <c r="D54" s="23" t="s">
        <v>65</v>
      </c>
      <c r="E54" s="54"/>
      <c r="F54" s="22"/>
      <c r="G54" s="22">
        <v>4520000</v>
      </c>
      <c r="H54" s="22">
        <f t="shared" si="2"/>
        <v>74985500</v>
      </c>
      <c r="J54"/>
      <c r="K54" s="6">
        <f t="shared" si="0"/>
        <v>0</v>
      </c>
    </row>
    <row r="55" spans="1:11">
      <c r="A55" s="23">
        <f t="shared" si="3"/>
        <v>51</v>
      </c>
      <c r="B55" s="30">
        <v>43121</v>
      </c>
      <c r="C55" s="54" t="s">
        <v>66</v>
      </c>
      <c r="D55" s="23" t="s">
        <v>20</v>
      </c>
      <c r="E55" s="54"/>
      <c r="F55" s="22"/>
      <c r="G55" s="22">
        <v>1800000</v>
      </c>
      <c r="H55" s="22">
        <f t="shared" si="2"/>
        <v>73185500</v>
      </c>
      <c r="J55"/>
      <c r="K55" s="6">
        <f t="shared" si="0"/>
        <v>0</v>
      </c>
    </row>
    <row r="56" spans="1:11">
      <c r="A56" s="23">
        <f t="shared" si="3"/>
        <v>52</v>
      </c>
      <c r="B56" s="30">
        <v>43121</v>
      </c>
      <c r="C56" s="54" t="s">
        <v>67</v>
      </c>
      <c r="D56" s="23"/>
      <c r="E56" s="54"/>
      <c r="F56" s="22">
        <v>620000</v>
      </c>
      <c r="G56" s="22"/>
      <c r="H56" s="22">
        <f t="shared" si="2"/>
        <v>73805500</v>
      </c>
      <c r="K56" s="6">
        <f t="shared" si="0"/>
        <v>0</v>
      </c>
    </row>
    <row r="57" spans="1:11">
      <c r="A57" s="23">
        <f t="shared" si="3"/>
        <v>53</v>
      </c>
      <c r="B57" s="30">
        <v>43121</v>
      </c>
      <c r="C57" s="54" t="s">
        <v>51</v>
      </c>
      <c r="D57" s="23" t="s">
        <v>20</v>
      </c>
      <c r="E57" s="54"/>
      <c r="F57" s="22"/>
      <c r="G57" s="22">
        <v>3000000</v>
      </c>
      <c r="H57" s="22">
        <f t="shared" si="2"/>
        <v>70805500</v>
      </c>
      <c r="J57" s="13">
        <v>3000000</v>
      </c>
      <c r="K57" s="6">
        <f t="shared" si="0"/>
        <v>0</v>
      </c>
    </row>
    <row r="58" spans="1:11">
      <c r="A58" s="23">
        <f t="shared" si="3"/>
        <v>54</v>
      </c>
      <c r="B58" s="30">
        <v>43121</v>
      </c>
      <c r="C58" s="54" t="s">
        <v>63</v>
      </c>
      <c r="D58" s="23" t="s">
        <v>15</v>
      </c>
      <c r="E58" s="54"/>
      <c r="F58" s="22"/>
      <c r="G58" s="22">
        <v>20000000</v>
      </c>
      <c r="H58" s="22">
        <f t="shared" si="2"/>
        <v>50805500</v>
      </c>
      <c r="I58">
        <v>1</v>
      </c>
      <c r="K58" s="6">
        <f t="shared" si="0"/>
        <v>20000000</v>
      </c>
    </row>
    <row r="59" spans="1:11">
      <c r="A59" s="23">
        <f t="shared" si="3"/>
        <v>55</v>
      </c>
      <c r="B59" s="30">
        <v>43121</v>
      </c>
      <c r="C59" s="54" t="s">
        <v>68</v>
      </c>
      <c r="D59" s="23" t="s">
        <v>40</v>
      </c>
      <c r="E59" s="54"/>
      <c r="F59" s="22"/>
      <c r="G59" s="22">
        <v>500000</v>
      </c>
      <c r="H59" s="22">
        <f t="shared" si="2"/>
        <v>50305500</v>
      </c>
      <c r="K59" s="6">
        <f t="shared" si="0"/>
        <v>0</v>
      </c>
    </row>
    <row r="60" spans="1:11">
      <c r="A60" s="23">
        <f t="shared" si="3"/>
        <v>56</v>
      </c>
      <c r="B60" s="30">
        <v>43121</v>
      </c>
      <c r="C60" s="54" t="s">
        <v>51</v>
      </c>
      <c r="D60" s="23" t="s">
        <v>20</v>
      </c>
      <c r="E60" s="54"/>
      <c r="F60" s="22"/>
      <c r="G60" s="22">
        <v>5000000</v>
      </c>
      <c r="H60" s="22">
        <f t="shared" si="2"/>
        <v>45305500</v>
      </c>
      <c r="J60" s="13">
        <v>5000000</v>
      </c>
      <c r="K60" s="6">
        <f t="shared" si="0"/>
        <v>0</v>
      </c>
    </row>
    <row r="61" spans="1:11">
      <c r="A61" s="23">
        <f t="shared" si="3"/>
        <v>57</v>
      </c>
      <c r="B61" s="30">
        <v>43121</v>
      </c>
      <c r="C61" s="54" t="s">
        <v>69</v>
      </c>
      <c r="D61" s="23"/>
      <c r="E61" s="54"/>
      <c r="F61" s="22">
        <v>25000000</v>
      </c>
      <c r="G61" s="22"/>
      <c r="H61" s="22">
        <f t="shared" si="2"/>
        <v>70305500</v>
      </c>
      <c r="K61" s="6">
        <f t="shared" si="0"/>
        <v>0</v>
      </c>
    </row>
    <row r="62" spans="1:11">
      <c r="A62" s="23">
        <f t="shared" si="3"/>
        <v>58</v>
      </c>
      <c r="B62" s="30">
        <v>43122</v>
      </c>
      <c r="C62" s="54" t="s">
        <v>70</v>
      </c>
      <c r="D62" s="23" t="s">
        <v>71</v>
      </c>
      <c r="E62" s="54"/>
      <c r="F62" s="22"/>
      <c r="G62" s="22">
        <v>500000</v>
      </c>
      <c r="H62" s="22">
        <f t="shared" si="2"/>
        <v>69805500</v>
      </c>
      <c r="K62" s="6">
        <f t="shared" si="0"/>
        <v>0</v>
      </c>
    </row>
    <row r="63" spans="1:11">
      <c r="A63" s="23">
        <f t="shared" si="3"/>
        <v>59</v>
      </c>
      <c r="B63" s="30">
        <v>43122</v>
      </c>
      <c r="C63" s="54" t="s">
        <v>72</v>
      </c>
      <c r="D63" s="23" t="s">
        <v>71</v>
      </c>
      <c r="E63" s="54"/>
      <c r="F63" s="22"/>
      <c r="G63" s="22">
        <v>6500</v>
      </c>
      <c r="H63" s="22">
        <f t="shared" si="2"/>
        <v>69799000</v>
      </c>
      <c r="K63" s="6">
        <f t="shared" si="0"/>
        <v>0</v>
      </c>
    </row>
    <row r="64" spans="1:11">
      <c r="A64" s="23">
        <f t="shared" si="3"/>
        <v>60</v>
      </c>
      <c r="B64" s="30">
        <v>43122</v>
      </c>
      <c r="C64" s="55" t="s">
        <v>73</v>
      </c>
      <c r="D64" s="3" t="s">
        <v>15</v>
      </c>
      <c r="E64" s="54"/>
      <c r="F64" s="22"/>
      <c r="G64" s="22">
        <v>15000000</v>
      </c>
      <c r="H64" s="22">
        <f t="shared" si="2"/>
        <v>54799000</v>
      </c>
      <c r="I64">
        <v>1</v>
      </c>
      <c r="K64" s="6">
        <f t="shared" si="0"/>
        <v>15000000</v>
      </c>
    </row>
    <row r="65" spans="1:11">
      <c r="A65" s="23">
        <f t="shared" si="3"/>
        <v>61</v>
      </c>
      <c r="B65" s="30">
        <v>43122</v>
      </c>
      <c r="C65" s="55" t="s">
        <v>74</v>
      </c>
      <c r="D65" s="3" t="s">
        <v>12</v>
      </c>
      <c r="E65" s="54"/>
      <c r="F65" s="22"/>
      <c r="G65" s="22">
        <v>30000000</v>
      </c>
      <c r="H65" s="22">
        <f t="shared" si="2"/>
        <v>24799000</v>
      </c>
      <c r="K65" s="6">
        <f t="shared" si="0"/>
        <v>0</v>
      </c>
    </row>
    <row r="66" ht="30" spans="1:11">
      <c r="A66" s="23">
        <f t="shared" si="3"/>
        <v>62</v>
      </c>
      <c r="B66" s="30">
        <v>43122</v>
      </c>
      <c r="C66" s="55" t="s">
        <v>75</v>
      </c>
      <c r="D66" s="3" t="s">
        <v>71</v>
      </c>
      <c r="E66" s="54"/>
      <c r="F66" s="22"/>
      <c r="G66" s="22">
        <v>500000</v>
      </c>
      <c r="H66" s="22">
        <f t="shared" si="2"/>
        <v>24299000</v>
      </c>
      <c r="K66" s="6">
        <f t="shared" si="0"/>
        <v>0</v>
      </c>
    </row>
    <row r="67" spans="1:11">
      <c r="A67" s="23">
        <f t="shared" si="3"/>
        <v>63</v>
      </c>
      <c r="B67" s="30">
        <v>43122</v>
      </c>
      <c r="C67" s="55" t="s">
        <v>76</v>
      </c>
      <c r="D67" s="3"/>
      <c r="E67" s="54"/>
      <c r="F67" s="22"/>
      <c r="G67" s="22">
        <v>8000</v>
      </c>
      <c r="H67" s="22">
        <f t="shared" si="2"/>
        <v>24291000</v>
      </c>
      <c r="K67" s="6">
        <f t="shared" si="0"/>
        <v>0</v>
      </c>
    </row>
    <row r="68" ht="30" spans="1:11">
      <c r="A68" s="23">
        <f t="shared" si="3"/>
        <v>64</v>
      </c>
      <c r="B68" s="30">
        <v>43123</v>
      </c>
      <c r="C68" s="55" t="s">
        <v>75</v>
      </c>
      <c r="D68" s="3" t="s">
        <v>71</v>
      </c>
      <c r="E68" s="54"/>
      <c r="F68" s="22"/>
      <c r="G68" s="22">
        <v>550000</v>
      </c>
      <c r="H68" s="22">
        <f t="shared" si="2"/>
        <v>23741000</v>
      </c>
      <c r="K68" s="6">
        <f t="shared" si="0"/>
        <v>0</v>
      </c>
    </row>
    <row r="69" spans="1:11">
      <c r="A69" s="23">
        <f t="shared" si="3"/>
        <v>65</v>
      </c>
      <c r="B69" s="30">
        <v>43123</v>
      </c>
      <c r="C69" s="55" t="s">
        <v>77</v>
      </c>
      <c r="D69" s="3" t="s">
        <v>12</v>
      </c>
      <c r="E69" s="54"/>
      <c r="F69" s="22">
        <v>1230000</v>
      </c>
      <c r="G69" s="22"/>
      <c r="H69" s="22">
        <f t="shared" si="2"/>
        <v>24971000</v>
      </c>
      <c r="K69" s="6">
        <f t="shared" ref="K69:K91" si="4">I69*G69</f>
        <v>0</v>
      </c>
    </row>
    <row r="70" spans="1:11">
      <c r="A70" s="23">
        <f t="shared" si="3"/>
        <v>66</v>
      </c>
      <c r="B70" s="30">
        <v>43123</v>
      </c>
      <c r="C70" s="54" t="s">
        <v>78</v>
      </c>
      <c r="D70" s="23" t="s">
        <v>30</v>
      </c>
      <c r="E70" s="54"/>
      <c r="F70" s="22"/>
      <c r="G70" s="22">
        <v>200000</v>
      </c>
      <c r="H70" s="22">
        <f t="shared" ref="H70:H90" si="5">H69+F70-G70</f>
        <v>24771000</v>
      </c>
      <c r="K70" s="6">
        <f t="shared" si="4"/>
        <v>0</v>
      </c>
    </row>
    <row r="71" spans="1:11">
      <c r="A71" s="23">
        <f t="shared" si="3"/>
        <v>67</v>
      </c>
      <c r="B71" s="30">
        <v>43123</v>
      </c>
      <c r="C71" s="54" t="s">
        <v>79</v>
      </c>
      <c r="D71" s="23" t="s">
        <v>17</v>
      </c>
      <c r="E71" s="54"/>
      <c r="F71" s="22"/>
      <c r="G71" s="22">
        <f>19000+12000+4000</f>
        <v>35000</v>
      </c>
      <c r="H71" s="22">
        <f t="shared" si="5"/>
        <v>24736000</v>
      </c>
      <c r="K71" s="6">
        <f t="shared" si="4"/>
        <v>0</v>
      </c>
    </row>
    <row r="72" spans="1:11">
      <c r="A72" s="23">
        <f t="shared" si="3"/>
        <v>68</v>
      </c>
      <c r="B72" s="30">
        <v>43123</v>
      </c>
      <c r="C72" s="54" t="s">
        <v>80</v>
      </c>
      <c r="D72" s="23" t="s">
        <v>15</v>
      </c>
      <c r="E72" s="54"/>
      <c r="F72" s="22"/>
      <c r="G72" s="22">
        <f>40000+13000+14000+5000</f>
        <v>72000</v>
      </c>
      <c r="H72" s="22">
        <f t="shared" si="5"/>
        <v>24664000</v>
      </c>
      <c r="K72" s="6">
        <f t="shared" si="4"/>
        <v>0</v>
      </c>
    </row>
    <row r="73" spans="1:11">
      <c r="A73" s="23">
        <f t="shared" si="3"/>
        <v>69</v>
      </c>
      <c r="B73" s="30">
        <v>43123</v>
      </c>
      <c r="C73" s="54" t="s">
        <v>11</v>
      </c>
      <c r="D73" s="23" t="s">
        <v>12</v>
      </c>
      <c r="E73" s="54"/>
      <c r="F73" s="22">
        <v>25000000</v>
      </c>
      <c r="G73" s="22"/>
      <c r="H73" s="22">
        <f t="shared" si="5"/>
        <v>49664000</v>
      </c>
      <c r="K73" s="6">
        <f t="shared" si="4"/>
        <v>0</v>
      </c>
    </row>
    <row r="74" spans="1:11">
      <c r="A74" s="23">
        <f t="shared" si="3"/>
        <v>70</v>
      </c>
      <c r="B74" s="30">
        <v>43123</v>
      </c>
      <c r="C74" s="55" t="s">
        <v>81</v>
      </c>
      <c r="D74" s="23" t="s">
        <v>15</v>
      </c>
      <c r="E74" s="54"/>
      <c r="F74" s="22"/>
      <c r="G74" s="22">
        <v>2000000</v>
      </c>
      <c r="H74" s="22">
        <f t="shared" si="5"/>
        <v>47664000</v>
      </c>
      <c r="I74">
        <v>1</v>
      </c>
      <c r="K74" s="6">
        <f t="shared" si="4"/>
        <v>2000000</v>
      </c>
    </row>
    <row r="75" spans="1:11">
      <c r="A75" s="23"/>
      <c r="B75" s="30">
        <v>43123</v>
      </c>
      <c r="C75" s="55" t="s">
        <v>82</v>
      </c>
      <c r="D75" s="23"/>
      <c r="E75" s="54"/>
      <c r="F75" s="22"/>
      <c r="G75" s="22">
        <v>31000</v>
      </c>
      <c r="H75" s="22">
        <f t="shared" si="5"/>
        <v>47633000</v>
      </c>
      <c r="K75" s="6">
        <f t="shared" si="4"/>
        <v>0</v>
      </c>
    </row>
    <row r="76" spans="1:11">
      <c r="A76" s="23"/>
      <c r="B76" s="30">
        <v>43123</v>
      </c>
      <c r="C76" s="55" t="s">
        <v>83</v>
      </c>
      <c r="D76" s="23"/>
      <c r="E76" s="54"/>
      <c r="F76" s="22"/>
      <c r="G76" s="22">
        <f>17000*8</f>
        <v>136000</v>
      </c>
      <c r="H76" s="22">
        <f t="shared" si="5"/>
        <v>47497000</v>
      </c>
      <c r="K76" s="6">
        <f t="shared" si="4"/>
        <v>0</v>
      </c>
    </row>
    <row r="77" spans="1:11">
      <c r="A77" s="23">
        <f>A74+1</f>
        <v>71</v>
      </c>
      <c r="B77" s="30">
        <v>43124</v>
      </c>
      <c r="C77" s="54" t="s">
        <v>84</v>
      </c>
      <c r="D77" s="23" t="s">
        <v>12</v>
      </c>
      <c r="E77" s="54"/>
      <c r="F77" s="22">
        <v>34860000</v>
      </c>
      <c r="G77" s="22"/>
      <c r="H77" s="22">
        <f t="shared" si="5"/>
        <v>82357000</v>
      </c>
      <c r="K77" s="6">
        <f t="shared" si="4"/>
        <v>0</v>
      </c>
    </row>
    <row r="78" spans="1:11">
      <c r="A78" s="23">
        <f t="shared" ref="A78:A89" si="6">A77+1</f>
        <v>72</v>
      </c>
      <c r="B78" s="30">
        <v>43124</v>
      </c>
      <c r="C78" s="54" t="s">
        <v>85</v>
      </c>
      <c r="D78" s="23" t="s">
        <v>12</v>
      </c>
      <c r="E78" s="54"/>
      <c r="F78" s="22"/>
      <c r="G78" s="22">
        <v>23800000</v>
      </c>
      <c r="H78" s="22">
        <f t="shared" si="5"/>
        <v>58557000</v>
      </c>
      <c r="K78" s="6">
        <f t="shared" si="4"/>
        <v>0</v>
      </c>
    </row>
    <row r="79" spans="1:11">
      <c r="A79" s="23">
        <f t="shared" si="6"/>
        <v>73</v>
      </c>
      <c r="B79" s="30">
        <v>43124</v>
      </c>
      <c r="C79" s="54" t="s">
        <v>86</v>
      </c>
      <c r="D79" s="23" t="s">
        <v>12</v>
      </c>
      <c r="E79" s="54"/>
      <c r="F79" s="22"/>
      <c r="G79" s="22">
        <v>20000</v>
      </c>
      <c r="H79" s="22">
        <f t="shared" si="5"/>
        <v>58537000</v>
      </c>
      <c r="K79" s="6">
        <f t="shared" si="4"/>
        <v>0</v>
      </c>
    </row>
    <row r="80" spans="1:11">
      <c r="A80" s="23">
        <f t="shared" si="6"/>
        <v>74</v>
      </c>
      <c r="B80" s="30">
        <v>43124</v>
      </c>
      <c r="C80" s="54" t="s">
        <v>87</v>
      </c>
      <c r="D80" s="23" t="s">
        <v>12</v>
      </c>
      <c r="E80" s="54"/>
      <c r="F80" s="22"/>
      <c r="G80" s="22">
        <v>19000000</v>
      </c>
      <c r="H80" s="22">
        <f t="shared" si="5"/>
        <v>39537000</v>
      </c>
      <c r="K80" s="6">
        <f t="shared" si="4"/>
        <v>0</v>
      </c>
    </row>
    <row r="81" spans="1:11">
      <c r="A81" s="23">
        <f t="shared" si="6"/>
        <v>75</v>
      </c>
      <c r="B81" s="30">
        <v>43124</v>
      </c>
      <c r="C81" s="54" t="s">
        <v>88</v>
      </c>
      <c r="D81" s="23"/>
      <c r="E81" s="54"/>
      <c r="F81" s="22"/>
      <c r="G81" s="22">
        <v>10600000</v>
      </c>
      <c r="H81" s="22">
        <f t="shared" si="5"/>
        <v>28937000</v>
      </c>
      <c r="K81" s="6">
        <f t="shared" si="4"/>
        <v>0</v>
      </c>
    </row>
    <row r="82" spans="1:11">
      <c r="A82" s="23">
        <f t="shared" si="6"/>
        <v>76</v>
      </c>
      <c r="B82" s="30">
        <v>43124</v>
      </c>
      <c r="C82" s="54" t="s">
        <v>89</v>
      </c>
      <c r="D82" s="23"/>
      <c r="E82" s="54"/>
      <c r="F82" s="22">
        <v>5100000</v>
      </c>
      <c r="G82" s="22"/>
      <c r="H82" s="22">
        <f t="shared" si="5"/>
        <v>34037000</v>
      </c>
      <c r="K82" s="6">
        <f t="shared" si="4"/>
        <v>0</v>
      </c>
    </row>
    <row r="83" spans="1:11">
      <c r="A83" s="23">
        <f t="shared" si="6"/>
        <v>77</v>
      </c>
      <c r="B83" s="30">
        <v>43128</v>
      </c>
      <c r="C83" s="54" t="s">
        <v>90</v>
      </c>
      <c r="D83" s="23"/>
      <c r="E83" s="54"/>
      <c r="F83" s="22"/>
      <c r="G83" s="22">
        <v>6000000</v>
      </c>
      <c r="H83" s="22">
        <f t="shared" si="5"/>
        <v>28037000</v>
      </c>
      <c r="K83" s="6">
        <f t="shared" si="4"/>
        <v>0</v>
      </c>
    </row>
    <row r="84" spans="1:11">
      <c r="A84" s="23">
        <f t="shared" si="6"/>
        <v>78</v>
      </c>
      <c r="B84" s="30">
        <v>42788</v>
      </c>
      <c r="C84" s="54" t="s">
        <v>91</v>
      </c>
      <c r="D84" s="23" t="s">
        <v>15</v>
      </c>
      <c r="E84" s="54"/>
      <c r="F84" s="22">
        <v>439500</v>
      </c>
      <c r="G84" s="22"/>
      <c r="H84" s="22">
        <f t="shared" si="5"/>
        <v>28476500</v>
      </c>
      <c r="K84" s="6">
        <f t="shared" si="4"/>
        <v>0</v>
      </c>
    </row>
    <row r="85" ht="30" spans="1:11">
      <c r="A85" s="23">
        <f t="shared" si="6"/>
        <v>79</v>
      </c>
      <c r="B85" s="30">
        <v>42788</v>
      </c>
      <c r="C85" s="54" t="s">
        <v>92</v>
      </c>
      <c r="D85" s="23"/>
      <c r="E85" s="54"/>
      <c r="F85" s="22">
        <v>50000</v>
      </c>
      <c r="G85" s="22"/>
      <c r="H85" s="22">
        <f t="shared" si="5"/>
        <v>28526500</v>
      </c>
      <c r="K85" s="6">
        <f t="shared" si="4"/>
        <v>0</v>
      </c>
    </row>
    <row r="86" spans="1:11">
      <c r="A86" s="23">
        <f t="shared" si="6"/>
        <v>80</v>
      </c>
      <c r="B86" s="30"/>
      <c r="C86" s="54"/>
      <c r="D86" s="23"/>
      <c r="E86" s="54"/>
      <c r="F86" s="22"/>
      <c r="G86" s="22"/>
      <c r="H86" s="22">
        <f t="shared" si="5"/>
        <v>28526500</v>
      </c>
      <c r="K86" s="6">
        <f t="shared" si="4"/>
        <v>0</v>
      </c>
    </row>
    <row r="87" spans="1:11">
      <c r="A87" s="23">
        <f t="shared" si="6"/>
        <v>81</v>
      </c>
      <c r="B87" s="30"/>
      <c r="C87" s="54"/>
      <c r="D87" s="23"/>
      <c r="E87" s="54"/>
      <c r="F87" s="22"/>
      <c r="G87" s="22"/>
      <c r="H87" s="22">
        <f t="shared" si="5"/>
        <v>28526500</v>
      </c>
      <c r="K87" s="6">
        <f t="shared" si="4"/>
        <v>0</v>
      </c>
    </row>
    <row r="88" spans="1:11">
      <c r="A88" s="23">
        <f t="shared" si="6"/>
        <v>82</v>
      </c>
      <c r="B88" s="30"/>
      <c r="C88" s="54"/>
      <c r="D88" s="23"/>
      <c r="E88" s="54"/>
      <c r="F88" s="22"/>
      <c r="G88" s="22"/>
      <c r="H88" s="22">
        <f t="shared" si="5"/>
        <v>28526500</v>
      </c>
      <c r="K88" s="6">
        <f t="shared" si="4"/>
        <v>0</v>
      </c>
    </row>
    <row r="89" spans="1:11">
      <c r="A89" s="23">
        <f t="shared" si="6"/>
        <v>83</v>
      </c>
      <c r="B89" s="30"/>
      <c r="C89" s="54"/>
      <c r="D89" s="23"/>
      <c r="E89" s="54"/>
      <c r="F89" s="22"/>
      <c r="G89" s="22"/>
      <c r="H89" s="22">
        <f t="shared" si="5"/>
        <v>28526500</v>
      </c>
      <c r="K89" s="6">
        <f t="shared" si="4"/>
        <v>0</v>
      </c>
    </row>
    <row r="90" spans="1:11">
      <c r="A90" s="23">
        <f>A79+1</f>
        <v>74</v>
      </c>
      <c r="B90" s="30"/>
      <c r="C90" s="54"/>
      <c r="D90" s="23"/>
      <c r="E90" s="54"/>
      <c r="F90" s="22"/>
      <c r="G90" s="22"/>
      <c r="H90" s="22">
        <f t="shared" si="5"/>
        <v>28526500</v>
      </c>
      <c r="K90" s="6">
        <f t="shared" si="4"/>
        <v>0</v>
      </c>
    </row>
    <row r="91" spans="1:11">
      <c r="A91" s="1" t="s">
        <v>93</v>
      </c>
      <c r="B91" s="1"/>
      <c r="C91" s="57"/>
      <c r="D91" s="1"/>
      <c r="E91" s="57"/>
      <c r="F91" s="21">
        <f>SUM(F5:F90)</f>
        <v>315115500</v>
      </c>
      <c r="G91" s="21">
        <f>SUM(G5:G90)</f>
        <v>286589000</v>
      </c>
      <c r="H91" s="21" t="b">
        <f>(F91-G91)=H90</f>
        <v>1</v>
      </c>
      <c r="I91">
        <f>SUM(I5:I90)</f>
        <v>7</v>
      </c>
      <c r="J91" s="13">
        <f>SUM(J5:J61)</f>
        <v>43000000</v>
      </c>
      <c r="K91" s="6">
        <f>SUM(K5:K90)</f>
        <v>107000000</v>
      </c>
    </row>
    <row r="93" spans="1:1">
      <c r="A93" t="s">
        <v>94</v>
      </c>
    </row>
    <row r="94" spans="1:2">
      <c r="A94">
        <v>1</v>
      </c>
      <c r="B94" t="s">
        <v>95</v>
      </c>
    </row>
  </sheetData>
  <mergeCells count="8">
    <mergeCell ref="A1:H1"/>
    <mergeCell ref="F3:H3"/>
    <mergeCell ref="A91:C91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E11" workbookViewId="0">
      <selection activeCell="J32" sqref="J32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37142857142857" customWidth="1"/>
    <col min="7" max="7" width="39.247619047619" customWidth="1"/>
    <col min="8" max="8" width="11.752380952381"/>
    <col min="9" max="9" width="11.8761904761905" customWidth="1"/>
    <col min="11" max="11" width="14.752380952381"/>
    <col min="12" max="12" width="13.3714285714286" customWidth="1"/>
    <col min="13" max="13" width="14.752380952381"/>
    <col min="26" max="26" width="56.8761904761905" customWidth="1"/>
    <col min="27" max="27" width="16.752380952381" customWidth="1"/>
  </cols>
  <sheetData>
    <row r="1" spans="1:6">
      <c r="A1" s="19" t="s">
        <v>96</v>
      </c>
      <c r="B1" s="19"/>
      <c r="C1" s="19"/>
      <c r="D1" s="19"/>
      <c r="F1" t="s">
        <v>97</v>
      </c>
    </row>
    <row r="2" spans="1:4">
      <c r="A2" s="19" t="s">
        <v>98</v>
      </c>
      <c r="B2" s="19"/>
      <c r="C2" s="19"/>
      <c r="D2" s="19"/>
    </row>
    <row r="4" spans="1:27">
      <c r="A4" s="20" t="s">
        <v>1</v>
      </c>
      <c r="B4" s="20" t="s">
        <v>4</v>
      </c>
      <c r="C4" s="20" t="s">
        <v>6</v>
      </c>
      <c r="D4" s="20" t="s">
        <v>99</v>
      </c>
      <c r="F4" s="1" t="s">
        <v>1</v>
      </c>
      <c r="G4" s="1" t="s">
        <v>100</v>
      </c>
      <c r="H4" s="1" t="s">
        <v>101</v>
      </c>
      <c r="I4" s="1" t="s">
        <v>102</v>
      </c>
      <c r="J4" s="1" t="s">
        <v>103</v>
      </c>
      <c r="K4" s="1" t="s">
        <v>104</v>
      </c>
      <c r="Z4" s="1" t="s">
        <v>105</v>
      </c>
      <c r="AA4" s="1" t="s">
        <v>6</v>
      </c>
    </row>
    <row r="5" spans="1:29">
      <c r="A5" s="2"/>
      <c r="B5" s="2" t="s">
        <v>106</v>
      </c>
      <c r="C5" s="21"/>
      <c r="D5" s="22"/>
      <c r="F5" s="23">
        <v>1</v>
      </c>
      <c r="G5" s="23" t="s">
        <v>107</v>
      </c>
      <c r="H5" s="24">
        <v>50000</v>
      </c>
      <c r="I5" s="24">
        <v>491</v>
      </c>
      <c r="J5" s="24">
        <v>3</v>
      </c>
      <c r="K5" s="24">
        <f>H5*I5*J5</f>
        <v>73650000</v>
      </c>
      <c r="Z5" s="38" t="s">
        <v>108</v>
      </c>
      <c r="AA5" s="39">
        <f>50000*4*385</f>
        <v>77000000</v>
      </c>
      <c r="AC5" t="s">
        <v>109</v>
      </c>
    </row>
    <row r="6" spans="1:29">
      <c r="A6" s="23">
        <v>1</v>
      </c>
      <c r="B6" s="23" t="s">
        <v>105</v>
      </c>
      <c r="C6" s="22">
        <f>AA9</f>
        <v>106200000</v>
      </c>
      <c r="D6" s="22"/>
      <c r="F6" s="23">
        <v>2</v>
      </c>
      <c r="G6" s="23" t="s">
        <v>107</v>
      </c>
      <c r="H6" s="23"/>
      <c r="I6" s="23"/>
      <c r="J6" s="23"/>
      <c r="K6" s="23"/>
      <c r="Z6" s="23" t="s">
        <v>110</v>
      </c>
      <c r="AA6" s="22">
        <f>4*4*250000</f>
        <v>4000000</v>
      </c>
      <c r="AC6" t="s">
        <v>111</v>
      </c>
    </row>
    <row r="7" spans="1:29">
      <c r="A7" s="23">
        <v>2</v>
      </c>
      <c r="B7" s="23" t="s">
        <v>112</v>
      </c>
      <c r="C7" s="22">
        <v>6000000</v>
      </c>
      <c r="D7" s="22"/>
      <c r="F7" s="23">
        <v>3</v>
      </c>
      <c r="G7" s="23" t="s">
        <v>113</v>
      </c>
      <c r="H7" s="23"/>
      <c r="I7" s="23"/>
      <c r="J7" s="23"/>
      <c r="K7" s="23"/>
      <c r="Z7" s="23" t="s">
        <v>114</v>
      </c>
      <c r="AA7" s="22">
        <f>6000000*4</f>
        <v>24000000</v>
      </c>
      <c r="AC7" t="s">
        <v>115</v>
      </c>
    </row>
    <row r="8" spans="1:27">
      <c r="A8" s="23">
        <v>3</v>
      </c>
      <c r="B8" s="23" t="s">
        <v>116</v>
      </c>
      <c r="C8" s="22">
        <v>1000000</v>
      </c>
      <c r="D8" s="22"/>
      <c r="F8" s="23">
        <v>4</v>
      </c>
      <c r="G8" s="23" t="s">
        <v>117</v>
      </c>
      <c r="H8" s="24">
        <v>250000</v>
      </c>
      <c r="I8" s="24">
        <v>7</v>
      </c>
      <c r="J8" s="24">
        <v>3</v>
      </c>
      <c r="K8" s="24">
        <f>H8*I8*J8</f>
        <v>5250000</v>
      </c>
      <c r="Z8" s="23" t="s">
        <v>118</v>
      </c>
      <c r="AA8" s="22">
        <f>300000*4</f>
        <v>1200000</v>
      </c>
    </row>
    <row r="9" spans="1:27">
      <c r="A9" s="23"/>
      <c r="B9" s="2" t="s">
        <v>119</v>
      </c>
      <c r="C9" s="21">
        <f>SUM(C6:C8)</f>
        <v>113200000</v>
      </c>
      <c r="D9" s="21">
        <v>125000000</v>
      </c>
      <c r="F9" s="23">
        <v>5</v>
      </c>
      <c r="G9" s="23" t="s">
        <v>120</v>
      </c>
      <c r="H9" s="23">
        <v>25000</v>
      </c>
      <c r="I9" s="23">
        <v>8</v>
      </c>
      <c r="J9" s="23">
        <v>2</v>
      </c>
      <c r="K9" s="23"/>
      <c r="Z9" s="2" t="s">
        <v>104</v>
      </c>
      <c r="AA9" s="21">
        <f>SUM(AA5:AA8)</f>
        <v>106200000</v>
      </c>
    </row>
    <row r="10" spans="1:11">
      <c r="A10" s="25"/>
      <c r="B10" s="26"/>
      <c r="C10" s="26"/>
      <c r="D10" s="27"/>
      <c r="F10" s="23"/>
      <c r="G10" s="23" t="s">
        <v>121</v>
      </c>
      <c r="H10" s="24">
        <v>6000000</v>
      </c>
      <c r="I10" s="24">
        <v>1</v>
      </c>
      <c r="J10" s="24">
        <v>3</v>
      </c>
      <c r="K10" s="24">
        <f>H10*I10*J10</f>
        <v>18000000</v>
      </c>
    </row>
    <row r="11" spans="1:26">
      <c r="A11" s="23"/>
      <c r="B11" s="2" t="s">
        <v>122</v>
      </c>
      <c r="C11" s="28"/>
      <c r="D11" s="23"/>
      <c r="F11" s="23"/>
      <c r="G11" s="23" t="s">
        <v>123</v>
      </c>
      <c r="H11" s="24">
        <v>300000</v>
      </c>
      <c r="I11" s="24">
        <v>1</v>
      </c>
      <c r="J11" s="24">
        <v>3</v>
      </c>
      <c r="K11" s="24">
        <f>H11*I11*J11</f>
        <v>900000</v>
      </c>
      <c r="Z11" t="s">
        <v>124</v>
      </c>
    </row>
    <row r="12" spans="1:26">
      <c r="A12" s="23">
        <v>1</v>
      </c>
      <c r="B12" s="23" t="s">
        <v>125</v>
      </c>
      <c r="C12" s="22">
        <v>3000000</v>
      </c>
      <c r="D12" s="22">
        <v>3000000</v>
      </c>
      <c r="F12" s="23"/>
      <c r="G12" s="23" t="s">
        <v>126</v>
      </c>
      <c r="H12" s="24">
        <v>300</v>
      </c>
      <c r="I12" s="24">
        <v>1</v>
      </c>
      <c r="J12" s="24"/>
      <c r="K12" s="24">
        <f>H12*I12*J12</f>
        <v>0</v>
      </c>
      <c r="Z12" s="40" t="s">
        <v>127</v>
      </c>
    </row>
    <row r="13" spans="1:26">
      <c r="A13" s="23">
        <v>2</v>
      </c>
      <c r="B13" s="23" t="s">
        <v>20</v>
      </c>
      <c r="C13" s="22">
        <v>68000000</v>
      </c>
      <c r="D13" s="22">
        <v>5000000</v>
      </c>
      <c r="F13" s="23"/>
      <c r="G13" s="23"/>
      <c r="H13" s="24"/>
      <c r="I13" s="24"/>
      <c r="J13" s="24"/>
      <c r="K13" s="24">
        <f>H13*I13*J13</f>
        <v>0</v>
      </c>
      <c r="Z13" s="40" t="s">
        <v>128</v>
      </c>
    </row>
    <row r="14" spans="1:26">
      <c r="A14" s="23">
        <v>3</v>
      </c>
      <c r="B14" s="23" t="s">
        <v>32</v>
      </c>
      <c r="C14" s="22">
        <f>13700000+25000000</f>
        <v>38700000</v>
      </c>
      <c r="D14" s="22">
        <v>40000000</v>
      </c>
      <c r="F14" s="1" t="s">
        <v>104</v>
      </c>
      <c r="G14" s="1"/>
      <c r="H14" s="1"/>
      <c r="I14" s="1"/>
      <c r="J14" s="1"/>
      <c r="K14" s="21">
        <f>SUM(K5:K13)</f>
        <v>97800000</v>
      </c>
      <c r="Z14" s="41" t="s">
        <v>129</v>
      </c>
    </row>
    <row r="15" spans="1:26">
      <c r="A15" s="23">
        <v>4</v>
      </c>
      <c r="B15" s="23" t="s">
        <v>15</v>
      </c>
      <c r="C15" s="22">
        <v>113415000</v>
      </c>
      <c r="D15" s="22">
        <v>113500000</v>
      </c>
      <c r="Z15" s="40" t="s">
        <v>130</v>
      </c>
    </row>
    <row r="16" spans="1:26">
      <c r="A16" s="23">
        <v>5</v>
      </c>
      <c r="B16" s="23" t="s">
        <v>131</v>
      </c>
      <c r="C16" s="22">
        <v>1000000</v>
      </c>
      <c r="D16" s="22">
        <v>3000000</v>
      </c>
      <c r="Z16" s="42" t="s">
        <v>132</v>
      </c>
    </row>
    <row r="17" spans="1:26">
      <c r="A17" s="23">
        <v>6</v>
      </c>
      <c r="B17" s="23" t="s">
        <v>133</v>
      </c>
      <c r="C17" s="22">
        <v>3000000</v>
      </c>
      <c r="D17" s="22">
        <v>3000000</v>
      </c>
      <c r="F17" s="29" t="s">
        <v>1</v>
      </c>
      <c r="G17" s="29" t="s">
        <v>134</v>
      </c>
      <c r="H17" s="29" t="s">
        <v>2</v>
      </c>
      <c r="I17" s="29"/>
      <c r="J17" s="35" t="s">
        <v>135</v>
      </c>
      <c r="K17" s="29" t="s">
        <v>136</v>
      </c>
      <c r="L17" s="29" t="s">
        <v>137</v>
      </c>
      <c r="M17" s="29" t="s">
        <v>104</v>
      </c>
      <c r="Z17" t="s">
        <v>138</v>
      </c>
    </row>
    <row r="18" spans="1:26">
      <c r="A18" s="23">
        <v>7</v>
      </c>
      <c r="B18" s="23" t="s">
        <v>139</v>
      </c>
      <c r="C18" s="22">
        <v>500000</v>
      </c>
      <c r="D18" s="22">
        <v>5000000</v>
      </c>
      <c r="F18" s="29"/>
      <c r="G18" s="29"/>
      <c r="H18" s="29" t="s">
        <v>7</v>
      </c>
      <c r="I18" s="29" t="s">
        <v>8</v>
      </c>
      <c r="J18" s="35"/>
      <c r="K18" s="29"/>
      <c r="L18" s="29"/>
      <c r="M18" s="29"/>
      <c r="Z18" s="40" t="s">
        <v>140</v>
      </c>
    </row>
    <row r="19" spans="1:26">
      <c r="A19" s="23">
        <v>8</v>
      </c>
      <c r="B19" s="23" t="s">
        <v>26</v>
      </c>
      <c r="C19" s="22">
        <v>3000000</v>
      </c>
      <c r="D19" s="22">
        <v>5000000</v>
      </c>
      <c r="F19" s="23">
        <v>1</v>
      </c>
      <c r="G19" s="2" t="s">
        <v>141</v>
      </c>
      <c r="H19" s="23"/>
      <c r="I19" s="23"/>
      <c r="J19" s="23"/>
      <c r="K19" s="23"/>
      <c r="L19" s="23"/>
      <c r="M19" s="23"/>
      <c r="Z19" s="40" t="s">
        <v>142</v>
      </c>
    </row>
    <row r="20" spans="1:13">
      <c r="A20" s="23">
        <v>9</v>
      </c>
      <c r="B20" s="23" t="s">
        <v>143</v>
      </c>
      <c r="C20" s="22">
        <v>5000000</v>
      </c>
      <c r="D20" s="22">
        <v>2000000</v>
      </c>
      <c r="F20" s="23"/>
      <c r="G20" s="23" t="s">
        <v>144</v>
      </c>
      <c r="H20" s="30">
        <v>43122</v>
      </c>
      <c r="I20" s="30">
        <v>43124</v>
      </c>
      <c r="J20" s="23">
        <f t="shared" ref="J20:J25" si="0">I20-H20</f>
        <v>2</v>
      </c>
      <c r="K20" s="23">
        <v>6</v>
      </c>
      <c r="L20" s="9">
        <v>250000</v>
      </c>
      <c r="M20" s="9">
        <f t="shared" ref="M20:M25" si="1">J20*K20*L20</f>
        <v>3000000</v>
      </c>
    </row>
    <row r="21" spans="1:13">
      <c r="A21" s="23">
        <v>10</v>
      </c>
      <c r="B21" s="23" t="s">
        <v>145</v>
      </c>
      <c r="C21" s="22"/>
      <c r="D21" s="22">
        <v>50000000</v>
      </c>
      <c r="F21" s="23"/>
      <c r="G21" s="23" t="s">
        <v>144</v>
      </c>
      <c r="H21" s="30">
        <v>43123</v>
      </c>
      <c r="I21" s="30">
        <v>43124</v>
      </c>
      <c r="J21" s="23">
        <f t="shared" si="0"/>
        <v>1</v>
      </c>
      <c r="K21" s="23">
        <v>1</v>
      </c>
      <c r="L21" s="9">
        <v>250000</v>
      </c>
      <c r="M21" s="9">
        <f t="shared" si="1"/>
        <v>250000</v>
      </c>
    </row>
    <row r="22" spans="1:13">
      <c r="A22" s="23">
        <v>11</v>
      </c>
      <c r="B22" s="23" t="s">
        <v>71</v>
      </c>
      <c r="C22" s="22">
        <v>2000000</v>
      </c>
      <c r="D22" s="22">
        <v>3000000</v>
      </c>
      <c r="F22" s="23"/>
      <c r="G22" s="23" t="s">
        <v>120</v>
      </c>
      <c r="H22" s="30">
        <v>43122</v>
      </c>
      <c r="I22" s="30">
        <v>43124</v>
      </c>
      <c r="J22" s="23">
        <f t="shared" si="0"/>
        <v>2</v>
      </c>
      <c r="K22" s="23">
        <v>8</v>
      </c>
      <c r="L22" s="9">
        <v>25000</v>
      </c>
      <c r="M22" s="9">
        <f t="shared" si="1"/>
        <v>400000</v>
      </c>
    </row>
    <row r="23" spans="1:27">
      <c r="A23" s="23"/>
      <c r="B23" s="2" t="s">
        <v>146</v>
      </c>
      <c r="C23" s="21">
        <f>SUM(C12:C22)</f>
        <v>237615000</v>
      </c>
      <c r="D23" s="21">
        <f>SUM(D12:D22)</f>
        <v>232500000</v>
      </c>
      <c r="F23" s="23"/>
      <c r="G23" s="23" t="s">
        <v>147</v>
      </c>
      <c r="H23" s="30">
        <v>43122</v>
      </c>
      <c r="I23" s="30">
        <v>43124</v>
      </c>
      <c r="J23" s="23">
        <f t="shared" si="0"/>
        <v>2</v>
      </c>
      <c r="K23" s="23">
        <f>490-2</f>
        <v>488</v>
      </c>
      <c r="L23" s="9">
        <v>50000</v>
      </c>
      <c r="M23" s="9">
        <f t="shared" si="1"/>
        <v>48800000</v>
      </c>
      <c r="AA23" s="17">
        <f>250000*300</f>
        <v>75000000</v>
      </c>
    </row>
    <row r="24" spans="1:13">
      <c r="A24" s="23"/>
      <c r="B24" s="23"/>
      <c r="C24" s="28"/>
      <c r="D24" s="23"/>
      <c r="F24" s="23"/>
      <c r="G24" s="23" t="s">
        <v>147</v>
      </c>
      <c r="H24" s="30">
        <v>43123</v>
      </c>
      <c r="I24" s="30">
        <v>43124</v>
      </c>
      <c r="J24" s="23">
        <f t="shared" si="0"/>
        <v>1</v>
      </c>
      <c r="K24" s="23">
        <v>29</v>
      </c>
      <c r="L24" s="9">
        <v>50000</v>
      </c>
      <c r="M24" s="9">
        <f t="shared" si="1"/>
        <v>1450000</v>
      </c>
    </row>
    <row r="25" spans="1:27">
      <c r="A25" s="23"/>
      <c r="B25" s="2" t="s">
        <v>148</v>
      </c>
      <c r="C25" s="31">
        <f>C9+C23</f>
        <v>350815000</v>
      </c>
      <c r="D25" s="31">
        <f>D9+D23</f>
        <v>357500000</v>
      </c>
      <c r="F25" s="23"/>
      <c r="G25" s="23" t="s">
        <v>149</v>
      </c>
      <c r="H25" s="30">
        <v>43122</v>
      </c>
      <c r="I25" s="30">
        <v>43124</v>
      </c>
      <c r="J25" s="23">
        <f t="shared" si="0"/>
        <v>2</v>
      </c>
      <c r="K25" s="23">
        <v>2</v>
      </c>
      <c r="L25" s="9">
        <v>25000</v>
      </c>
      <c r="M25" s="9">
        <f t="shared" si="1"/>
        <v>100000</v>
      </c>
      <c r="AA25" s="17">
        <f>C25-AA23</f>
        <v>275815000</v>
      </c>
    </row>
    <row r="26" spans="1:13">
      <c r="A26" s="23"/>
      <c r="B26" s="23"/>
      <c r="C26" s="28"/>
      <c r="D26" s="23"/>
      <c r="F26" s="2">
        <v>2</v>
      </c>
      <c r="G26" s="2" t="s">
        <v>150</v>
      </c>
      <c r="H26" s="23"/>
      <c r="I26" s="23"/>
      <c r="J26" s="23"/>
      <c r="K26" s="23"/>
      <c r="L26" s="23"/>
      <c r="M26" s="23"/>
    </row>
    <row r="27" spans="1:13">
      <c r="A27" s="23"/>
      <c r="B27" s="23"/>
      <c r="C27" s="28"/>
      <c r="D27" s="23"/>
      <c r="F27" s="23"/>
      <c r="G27" s="23" t="s">
        <v>121</v>
      </c>
      <c r="H27" s="30">
        <v>43122</v>
      </c>
      <c r="I27" s="30">
        <v>43124</v>
      </c>
      <c r="J27" s="23">
        <v>3</v>
      </c>
      <c r="K27" s="23">
        <v>1</v>
      </c>
      <c r="L27" s="9">
        <v>6000000</v>
      </c>
      <c r="M27" s="9">
        <f t="shared" ref="M27:M29" si="2">J27*K27*L27</f>
        <v>18000000</v>
      </c>
    </row>
    <row r="28" spans="1:13">
      <c r="A28" s="23"/>
      <c r="B28" s="23"/>
      <c r="C28" s="28"/>
      <c r="D28" s="23"/>
      <c r="F28" s="23"/>
      <c r="G28" s="23" t="s">
        <v>126</v>
      </c>
      <c r="H28" s="30">
        <v>43122</v>
      </c>
      <c r="I28" s="30">
        <v>43124</v>
      </c>
      <c r="J28" s="23">
        <v>3</v>
      </c>
      <c r="K28" s="23">
        <v>1</v>
      </c>
      <c r="L28" s="9">
        <v>300000</v>
      </c>
      <c r="M28" s="9">
        <f t="shared" si="2"/>
        <v>900000</v>
      </c>
    </row>
    <row r="29" spans="1:13">
      <c r="A29" s="23"/>
      <c r="B29" s="23"/>
      <c r="C29" s="28"/>
      <c r="D29" s="23"/>
      <c r="F29" s="32"/>
      <c r="G29" s="23" t="s">
        <v>151</v>
      </c>
      <c r="H29" s="30">
        <v>43122</v>
      </c>
      <c r="I29" s="30">
        <v>43124</v>
      </c>
      <c r="J29" s="23">
        <v>3</v>
      </c>
      <c r="K29" s="23">
        <v>1</v>
      </c>
      <c r="L29" s="9">
        <v>300000</v>
      </c>
      <c r="M29" s="9">
        <f t="shared" si="2"/>
        <v>900000</v>
      </c>
    </row>
    <row r="30" spans="3:13">
      <c r="C30" s="17"/>
      <c r="F30" s="33" t="s">
        <v>104</v>
      </c>
      <c r="G30" s="34"/>
      <c r="H30" s="34"/>
      <c r="I30" s="34"/>
      <c r="J30" s="34"/>
      <c r="K30" s="34"/>
      <c r="L30" s="36"/>
      <c r="M30" s="31">
        <f>SUM(M20:M29)</f>
        <v>73800000</v>
      </c>
    </row>
    <row r="31" spans="3:13">
      <c r="C31" s="17"/>
      <c r="F31" s="15"/>
      <c r="G31" s="15"/>
      <c r="H31" s="15"/>
      <c r="I31" s="15"/>
      <c r="J31" s="15"/>
      <c r="K31" s="15"/>
      <c r="L31" s="15"/>
      <c r="M31" s="37"/>
    </row>
    <row r="32" spans="3:13">
      <c r="C32" s="17"/>
      <c r="F32" s="15"/>
      <c r="G32" s="15"/>
      <c r="H32" s="15"/>
      <c r="I32" s="15"/>
      <c r="J32" s="15"/>
      <c r="K32" s="15"/>
      <c r="L32" s="15" t="s">
        <v>152</v>
      </c>
      <c r="M32" s="37">
        <v>50000000</v>
      </c>
    </row>
    <row r="33" spans="3:13">
      <c r="C33" s="17"/>
      <c r="F33" s="15"/>
      <c r="G33" s="15"/>
      <c r="H33" s="15"/>
      <c r="I33" s="15"/>
      <c r="J33" s="15"/>
      <c r="K33" s="15"/>
      <c r="L33" s="15" t="s">
        <v>153</v>
      </c>
      <c r="M33" s="37">
        <f>M30-M32</f>
        <v>23800000</v>
      </c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12">
    <mergeCell ref="A1:D1"/>
    <mergeCell ref="A2:D2"/>
    <mergeCell ref="A10:D10"/>
    <mergeCell ref="F14:J14"/>
    <mergeCell ref="H17:I17"/>
    <mergeCell ref="F30:L30"/>
    <mergeCell ref="F17:F18"/>
    <mergeCell ref="G17:G18"/>
    <mergeCell ref="J17:J18"/>
    <mergeCell ref="K17:K18"/>
    <mergeCell ref="L17:L18"/>
    <mergeCell ref="M17:M1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"/>
  <sheetViews>
    <sheetView tabSelected="1" workbookViewId="0">
      <selection activeCell="B7" sqref="B7"/>
    </sheetView>
  </sheetViews>
  <sheetFormatPr defaultColWidth="9.12380952380952" defaultRowHeight="15" outlineLevelCol="3"/>
  <cols>
    <col min="1" max="1" width="25.8761904761905" customWidth="1"/>
    <col min="2" max="2" width="15.752380952381" style="17"/>
    <col min="4" max="4" width="12.8571428571429"/>
  </cols>
  <sheetData>
    <row r="2" spans="1:2">
      <c r="A2" t="s">
        <v>154</v>
      </c>
      <c r="B2" s="12">
        <v>7583907</v>
      </c>
    </row>
    <row r="3" spans="1:4">
      <c r="A3" t="s">
        <v>155</v>
      </c>
      <c r="B3" s="17">
        <f>-38000000+40000000-4500000</f>
        <v>-2500000</v>
      </c>
      <c r="D3" t="s">
        <v>156</v>
      </c>
    </row>
    <row r="4" spans="1:4">
      <c r="A4" s="18" t="s">
        <v>157</v>
      </c>
      <c r="B4" s="17">
        <f>-5000000+5000000</f>
        <v>0</v>
      </c>
      <c r="D4" t="s">
        <v>158</v>
      </c>
    </row>
    <row r="5" spans="1:2">
      <c r="A5" s="18" t="s">
        <v>159</v>
      </c>
      <c r="B5" s="17">
        <f>874810+200000+200000+100100+200000</f>
        <v>1574910</v>
      </c>
    </row>
    <row r="6" spans="1:2">
      <c r="A6" t="s">
        <v>160</v>
      </c>
      <c r="B6" s="17">
        <f>600000+94000+439500+50000</f>
        <v>1183500</v>
      </c>
    </row>
    <row r="7" spans="1:1">
      <c r="A7" t="s">
        <v>161</v>
      </c>
    </row>
    <row r="8" spans="1:2">
      <c r="A8" t="s">
        <v>46</v>
      </c>
      <c r="B8" s="17">
        <v>20180000</v>
      </c>
    </row>
    <row r="10" spans="1:2">
      <c r="A10" t="s">
        <v>162</v>
      </c>
      <c r="B10" s="17">
        <f>SUM(B2:B9)</f>
        <v>28022317</v>
      </c>
    </row>
    <row r="11" spans="1:2">
      <c r="A11" t="s">
        <v>163</v>
      </c>
      <c r="B11" s="17">
        <f>'Mutasi Kas'!H90</f>
        <v>28526500</v>
      </c>
    </row>
    <row r="13" spans="1:4">
      <c r="A13" t="s">
        <v>164</v>
      </c>
      <c r="B13" s="17">
        <f>B10-B11</f>
        <v>-504183</v>
      </c>
      <c r="D13" s="15" t="str">
        <f>IF(B13&lt;0,"KURANG","LEBIH")</f>
        <v>KURANG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3"/>
    <col min="8" max="8" width="12.1238095238095" customWidth="1"/>
  </cols>
  <sheetData>
    <row r="1" spans="1:7">
      <c r="A1" s="11" t="s">
        <v>55</v>
      </c>
      <c r="B1" s="14">
        <v>43121</v>
      </c>
      <c r="D1" s="15" t="s">
        <v>165</v>
      </c>
      <c r="E1" s="11" t="s">
        <v>166</v>
      </c>
      <c r="G1" s="15" t="s">
        <v>167</v>
      </c>
    </row>
    <row r="2" spans="1:8">
      <c r="A2" s="11"/>
      <c r="B2" s="14"/>
      <c r="D2" s="16">
        <v>43115</v>
      </c>
      <c r="E2" s="13">
        <v>20000000</v>
      </c>
      <c r="G2" s="16">
        <v>43121</v>
      </c>
      <c r="H2" s="13">
        <v>5000000</v>
      </c>
    </row>
    <row r="3" spans="1:5">
      <c r="A3" s="13" t="s">
        <v>168</v>
      </c>
      <c r="B3" s="13">
        <v>1000000</v>
      </c>
      <c r="D3" s="16">
        <v>43116</v>
      </c>
      <c r="E3" s="13">
        <v>5000000</v>
      </c>
    </row>
    <row r="4" spans="1:5">
      <c r="A4" s="13" t="s">
        <v>169</v>
      </c>
      <c r="B4" s="13">
        <v>400000</v>
      </c>
      <c r="D4" s="16">
        <v>43118</v>
      </c>
      <c r="E4" s="13">
        <v>5000000</v>
      </c>
    </row>
    <row r="5" spans="1:5">
      <c r="A5" s="13" t="s">
        <v>170</v>
      </c>
      <c r="B5" s="13">
        <v>1000000</v>
      </c>
      <c r="D5" s="16">
        <v>43120</v>
      </c>
      <c r="E5" s="13">
        <v>5000000</v>
      </c>
    </row>
    <row r="6" spans="1:2">
      <c r="A6" s="13" t="s">
        <v>171</v>
      </c>
      <c r="B6" s="13">
        <v>500000</v>
      </c>
    </row>
    <row r="7" spans="1:2">
      <c r="A7" s="13" t="s">
        <v>172</v>
      </c>
      <c r="B7" s="13">
        <v>300000</v>
      </c>
    </row>
    <row r="8" spans="1:2">
      <c r="A8" s="13" t="s">
        <v>173</v>
      </c>
      <c r="B8" s="13">
        <v>370000</v>
      </c>
    </row>
    <row r="9" spans="1:2">
      <c r="A9" s="13" t="s">
        <v>174</v>
      </c>
      <c r="B9" s="13">
        <v>50000</v>
      </c>
    </row>
    <row r="10" spans="1:2">
      <c r="A10" s="13" t="s">
        <v>175</v>
      </c>
      <c r="B10" s="13">
        <v>100000</v>
      </c>
    </row>
    <row r="11" spans="1:2">
      <c r="A11" s="13" t="s">
        <v>176</v>
      </c>
      <c r="B11" s="13">
        <v>400000</v>
      </c>
    </row>
    <row r="12" spans="1:2">
      <c r="A12" s="13" t="s">
        <v>177</v>
      </c>
      <c r="B12" s="13">
        <v>350000</v>
      </c>
    </row>
    <row r="13" spans="1:2">
      <c r="A13" t="s">
        <v>178</v>
      </c>
      <c r="B13" s="13">
        <v>50000</v>
      </c>
    </row>
    <row r="14" spans="1:5">
      <c r="A14" s="13"/>
      <c r="B14" s="11">
        <f>SUM(B3:B13)</f>
        <v>4520000</v>
      </c>
      <c r="D14" t="s">
        <v>104</v>
      </c>
      <c r="E14" s="13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.12380952380952" defaultRowHeight="15" outlineLevelCol="7"/>
  <cols>
    <col min="2" max="2" width="13.6285714285714"/>
    <col min="5" max="5" width="10.6285714285714"/>
    <col min="6" max="6" width="11.752380952381"/>
    <col min="7" max="7" width="13.3714285714286" customWidth="1"/>
    <col min="8" max="8" width="14.8761904761905" customWidth="1"/>
  </cols>
  <sheetData>
    <row r="1" spans="1:6">
      <c r="A1" t="s">
        <v>1</v>
      </c>
      <c r="B1" t="s">
        <v>6</v>
      </c>
      <c r="E1" t="s">
        <v>179</v>
      </c>
      <c r="F1" t="s">
        <v>180</v>
      </c>
    </row>
    <row r="2" spans="1:8">
      <c r="A2">
        <v>1</v>
      </c>
      <c r="B2" s="6">
        <v>1500000</v>
      </c>
      <c r="E2" s="7" t="s">
        <v>1</v>
      </c>
      <c r="F2" s="7" t="s">
        <v>181</v>
      </c>
      <c r="G2" s="1" t="s">
        <v>136</v>
      </c>
      <c r="H2" s="1" t="s">
        <v>6</v>
      </c>
    </row>
    <row r="3" spans="1:8">
      <c r="A3">
        <f>A2+1</f>
        <v>2</v>
      </c>
      <c r="B3" s="6">
        <v>500000</v>
      </c>
      <c r="E3" s="8">
        <v>1</v>
      </c>
      <c r="F3" s="9">
        <v>404</v>
      </c>
      <c r="G3" s="9">
        <v>50000</v>
      </c>
      <c r="H3" s="9">
        <f>F3*G3</f>
        <v>20200000</v>
      </c>
    </row>
    <row r="4" spans="1:8">
      <c r="A4">
        <f>A3+1</f>
        <v>3</v>
      </c>
      <c r="B4" s="6">
        <v>1810000</v>
      </c>
      <c r="E4" s="8">
        <v>2</v>
      </c>
      <c r="F4" s="9">
        <v>110</v>
      </c>
      <c r="G4" s="9">
        <v>100000</v>
      </c>
      <c r="H4" s="9">
        <f>F4*G4</f>
        <v>11000000</v>
      </c>
    </row>
    <row r="5" spans="1:8">
      <c r="A5">
        <f>A4+1</f>
        <v>4</v>
      </c>
      <c r="B5" s="6">
        <v>10350000</v>
      </c>
      <c r="E5" s="10" t="s">
        <v>104</v>
      </c>
      <c r="F5" s="10"/>
      <c r="G5" s="10"/>
      <c r="H5" s="9">
        <f>SUM(H3:H4)</f>
        <v>31200000</v>
      </c>
    </row>
    <row r="6" spans="1:2">
      <c r="A6">
        <f>A5+1</f>
        <v>5</v>
      </c>
      <c r="B6" s="6">
        <v>5700000</v>
      </c>
    </row>
    <row r="7" spans="1:2">
      <c r="A7">
        <f>A6+1</f>
        <v>6</v>
      </c>
      <c r="B7" s="6">
        <v>15000000</v>
      </c>
    </row>
    <row r="8" spans="1:8">
      <c r="A8" t="s">
        <v>104</v>
      </c>
      <c r="B8" s="11">
        <f>SUM(B2:B7)</f>
        <v>34860000</v>
      </c>
      <c r="E8" t="s">
        <v>182</v>
      </c>
      <c r="H8" s="12">
        <f>B8-H5</f>
        <v>3660000</v>
      </c>
    </row>
    <row r="9" spans="2:8">
      <c r="B9" s="6"/>
      <c r="E9" t="s">
        <v>162</v>
      </c>
      <c r="H9" s="12">
        <v>3250000</v>
      </c>
    </row>
    <row r="10" spans="2:8">
      <c r="B10" s="6"/>
      <c r="E10" t="s">
        <v>164</v>
      </c>
      <c r="H10" s="12">
        <f>H8-H9</f>
        <v>410000</v>
      </c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</sheetData>
  <mergeCells count="1">
    <mergeCell ref="E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"/>
    </sheetView>
  </sheetViews>
  <sheetFormatPr defaultColWidth="9.12380952380952" defaultRowHeight="15" outlineLevelCol="2"/>
  <cols>
    <col min="2" max="2" width="31.752380952381" customWidth="1"/>
    <col min="3" max="3" width="9.62857142857143"/>
  </cols>
  <sheetData>
    <row r="1" spans="1:3">
      <c r="A1" s="1" t="s">
        <v>183</v>
      </c>
      <c r="B1" s="1"/>
      <c r="C1" s="1"/>
    </row>
    <row r="2" spans="1:3">
      <c r="A2" s="2" t="s">
        <v>1</v>
      </c>
      <c r="B2" s="2" t="s">
        <v>184</v>
      </c>
      <c r="C2" s="2" t="s">
        <v>136</v>
      </c>
    </row>
    <row r="3" spans="1:3">
      <c r="A3" s="3">
        <v>1</v>
      </c>
      <c r="B3" s="3" t="s">
        <v>185</v>
      </c>
      <c r="C3" s="3">
        <f>7+12+11+17+17+13</f>
        <v>77</v>
      </c>
    </row>
    <row r="4" spans="1:3">
      <c r="A4" s="3">
        <v>2</v>
      </c>
      <c r="B4" s="3" t="s">
        <v>186</v>
      </c>
      <c r="C4" s="3">
        <f>11+16+13+17+13+13+6+15</f>
        <v>104</v>
      </c>
    </row>
    <row r="5" spans="1:3">
      <c r="A5" s="3">
        <v>3</v>
      </c>
      <c r="B5" s="3" t="s">
        <v>187</v>
      </c>
      <c r="C5" s="3">
        <f>12+14+16</f>
        <v>42</v>
      </c>
    </row>
    <row r="6" spans="1:3">
      <c r="A6" s="3">
        <v>4</v>
      </c>
      <c r="B6" s="3" t="s">
        <v>188</v>
      </c>
      <c r="C6" s="3">
        <f>14+14+11+13+16+16</f>
        <v>84</v>
      </c>
    </row>
    <row r="7" spans="1:3">
      <c r="A7" s="3">
        <v>5</v>
      </c>
      <c r="B7" s="3" t="s">
        <v>189</v>
      </c>
      <c r="C7" s="3">
        <f>5+8+13+3</f>
        <v>29</v>
      </c>
    </row>
    <row r="8" spans="1:3">
      <c r="A8" s="3">
        <v>6</v>
      </c>
      <c r="B8" s="3" t="s">
        <v>190</v>
      </c>
      <c r="C8" s="3">
        <f>6+11+8+5</f>
        <v>30</v>
      </c>
    </row>
    <row r="9" spans="1:3">
      <c r="A9" s="3">
        <v>7</v>
      </c>
      <c r="B9" s="3" t="s">
        <v>191</v>
      </c>
      <c r="C9" s="3">
        <v>14</v>
      </c>
    </row>
    <row r="10" spans="1:3">
      <c r="A10" s="4" t="s">
        <v>104</v>
      </c>
      <c r="B10" s="5"/>
      <c r="C10" s="3">
        <f>SUM(C3:C9)</f>
        <v>380</v>
      </c>
    </row>
    <row r="11" spans="2:3">
      <c r="B11" t="s">
        <v>192</v>
      </c>
      <c r="C11">
        <f>C10*50000</f>
        <v>19000000</v>
      </c>
    </row>
    <row r="13" spans="1:3">
      <c r="A13" t="s">
        <v>180</v>
      </c>
      <c r="C13">
        <f>4+6+28+38+16+9+4+1</f>
        <v>106</v>
      </c>
    </row>
    <row r="14" spans="2:3">
      <c r="B14" t="s">
        <v>192</v>
      </c>
      <c r="C14">
        <f>C13*100000</f>
        <v>10600000</v>
      </c>
    </row>
    <row r="16" spans="1:3">
      <c r="A16" t="s">
        <v>104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2018-03-15T16:57:00Z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