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firstSheet="1" activeTab="5"/>
  </bookViews>
  <sheets>
    <sheet name="Banin - Banat" sheetId="1" r:id="rId1"/>
    <sheet name="Masjid" sheetId="2" r:id="rId2"/>
    <sheet name="Banat" sheetId="3" r:id="rId3"/>
    <sheet name="MTS" sheetId="4" r:id="rId4"/>
    <sheet name="Pembebasan Tanah" sheetId="6" r:id="rId5"/>
    <sheet name="Rekap" sheetId="7" r:id="rId6"/>
    <sheet name="Pengeluaran Pembangunan Banin" sheetId="8" r:id="rId7"/>
    <sheet name="Progres Pekerjaan" sheetId="9" r:id="rId8"/>
  </sheets>
  <calcPr calcId="162913"/>
</workbook>
</file>

<file path=xl/calcChain.xml><?xml version="1.0" encoding="utf-8"?>
<calcChain xmlns="http://schemas.openxmlformats.org/spreadsheetml/2006/main">
  <c r="D3" i="9" l="1"/>
  <c r="A6" i="8"/>
  <c r="F5" i="8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2" i="7"/>
  <c r="B23" i="7"/>
  <c r="J16" i="7"/>
  <c r="C8" i="7"/>
  <c r="K6" i="7"/>
  <c r="K5" i="7"/>
  <c r="K4" i="7"/>
  <c r="K7" i="7" s="1"/>
  <c r="B3" i="7"/>
  <c r="J39" i="6"/>
  <c r="I26" i="6"/>
  <c r="I39" i="6" s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6" i="6"/>
  <c r="A7" i="6" s="1"/>
  <c r="A8" i="6" s="1"/>
  <c r="A9" i="6" s="1"/>
  <c r="A10" i="6" s="1"/>
  <c r="A11" i="6" s="1"/>
  <c r="A12" i="6" s="1"/>
  <c r="A14" i="6" s="1"/>
  <c r="A15" i="6" s="1"/>
  <c r="A16" i="6" s="1"/>
  <c r="K5" i="6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A5" i="6"/>
  <c r="K4" i="6"/>
  <c r="J74" i="4"/>
  <c r="J70" i="4"/>
  <c r="H40" i="4"/>
  <c r="G40" i="4"/>
  <c r="H39" i="4"/>
  <c r="H38" i="4"/>
  <c r="G38" i="4"/>
  <c r="H37" i="4"/>
  <c r="G37" i="4"/>
  <c r="A37" i="4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H20" i="4"/>
  <c r="G20" i="4"/>
  <c r="H19" i="4"/>
  <c r="G19" i="4"/>
  <c r="H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H72" i="4" s="1"/>
  <c r="O4" i="4" s="1"/>
  <c r="G9" i="4"/>
  <c r="H8" i="4"/>
  <c r="G8" i="4"/>
  <c r="O7" i="4"/>
  <c r="H7" i="4"/>
  <c r="G7" i="4"/>
  <c r="H6" i="4"/>
  <c r="G6" i="4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H5" i="4"/>
  <c r="G5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H4" i="4"/>
  <c r="F129" i="3"/>
  <c r="I74" i="4" s="1"/>
  <c r="E129" i="3"/>
  <c r="G129" i="3" s="1"/>
  <c r="A35" i="3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9" i="3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H40" i="2"/>
  <c r="G40" i="2"/>
  <c r="F40" i="2"/>
  <c r="A23" i="2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15" i="2"/>
  <c r="A16" i="2" s="1"/>
  <c r="A17" i="2" s="1"/>
  <c r="A18" i="2" s="1"/>
  <c r="A19" i="2" s="1"/>
  <c r="A20" i="2" s="1"/>
  <c r="A21" i="2" s="1"/>
  <c r="A22" i="2" s="1"/>
  <c r="A7" i="2"/>
  <c r="A8" i="2" s="1"/>
  <c r="A9" i="2" s="1"/>
  <c r="A10" i="2" s="1"/>
  <c r="A11" i="2" s="1"/>
  <c r="A12" i="2" s="1"/>
  <c r="A13" i="2" s="1"/>
  <c r="A14" i="2" s="1"/>
  <c r="A5" i="2"/>
  <c r="A6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156" i="1"/>
  <c r="G156" i="1"/>
  <c r="I156" i="1" s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K133" i="1"/>
  <c r="M132" i="1"/>
  <c r="M131" i="1"/>
  <c r="M130" i="1"/>
  <c r="K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7" i="1" s="1"/>
  <c r="A138" i="1" s="1"/>
  <c r="A156" i="1" s="1"/>
  <c r="M4" i="1"/>
  <c r="M156" i="1" s="1"/>
  <c r="O5" i="1" s="1"/>
  <c r="L4" i="1"/>
  <c r="L12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O3" i="1"/>
  <c r="L3" i="1"/>
  <c r="K151" i="1" l="1"/>
  <c r="I152" i="1"/>
  <c r="I153" i="1" s="1"/>
  <c r="I154" i="1" s="1"/>
  <c r="J6" i="7"/>
  <c r="D7" i="7"/>
  <c r="O4" i="1"/>
  <c r="I18" i="4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H41" i="2"/>
  <c r="J76" i="4"/>
  <c r="K39" i="6"/>
  <c r="I39" i="4" l="1"/>
  <c r="G39" i="4" s="1"/>
  <c r="K39" i="4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D6" i="7" s="1"/>
  <c r="E7" i="7"/>
  <c r="F7" i="7"/>
  <c r="G18" i="4"/>
  <c r="I70" i="4"/>
  <c r="O6" i="1"/>
  <c r="O9" i="1" s="1"/>
  <c r="Q4" i="1"/>
  <c r="C26" i="7" l="1"/>
  <c r="C34" i="7" s="1"/>
  <c r="F33" i="7" s="1"/>
  <c r="F6" i="7"/>
  <c r="D8" i="7"/>
  <c r="E6" i="7"/>
  <c r="L40" i="4"/>
  <c r="K70" i="4"/>
  <c r="G72" i="4"/>
  <c r="O6" i="4" s="1"/>
  <c r="J4" i="7"/>
  <c r="O8" i="4" l="1"/>
  <c r="O9" i="4" s="1"/>
  <c r="Q6" i="4"/>
  <c r="Q7" i="4" s="1"/>
  <c r="E8" i="7"/>
  <c r="F8" i="7"/>
  <c r="K9" i="7"/>
  <c r="J7" i="7"/>
  <c r="J18" i="7" s="1"/>
  <c r="J5" i="7"/>
  <c r="F34" i="7"/>
</calcChain>
</file>

<file path=xl/sharedStrings.xml><?xml version="1.0" encoding="utf-8"?>
<sst xmlns="http://schemas.openxmlformats.org/spreadsheetml/2006/main" count="1151" uniqueCount="273">
  <si>
    <t>Penggalangan Dana Pembangunan Gedung Banin - Banat MDS</t>
  </si>
  <si>
    <t>No</t>
  </si>
  <si>
    <t>Tanggal</t>
  </si>
  <si>
    <t>Donatur / PIC</t>
  </si>
  <si>
    <t>Keterangan</t>
  </si>
  <si>
    <t>Is Hutang Banin</t>
  </si>
  <si>
    <t>Nominal</t>
  </si>
  <si>
    <t>Rekapan</t>
  </si>
  <si>
    <t>Masuk</t>
  </si>
  <si>
    <t>Keluar</t>
  </si>
  <si>
    <t>Saldo</t>
  </si>
  <si>
    <t>Banin Banat</t>
  </si>
  <si>
    <t>Sisa Uang Masjid</t>
  </si>
  <si>
    <t>Hamba Allah</t>
  </si>
  <si>
    <t>Transfer</t>
  </si>
  <si>
    <t>Kanopi</t>
  </si>
  <si>
    <t>Uang Masjid Dipakai Pembangunan</t>
  </si>
  <si>
    <t>Abu Haidar</t>
  </si>
  <si>
    <t>Uang Banin Dipakai Pembangunan</t>
  </si>
  <si>
    <t>Cash</t>
  </si>
  <si>
    <t>Hamba Allah Mantung</t>
  </si>
  <si>
    <t>Rekening</t>
  </si>
  <si>
    <t>Hamba Allah Weru</t>
  </si>
  <si>
    <t>Abu Yahya Lirim</t>
  </si>
  <si>
    <t xml:space="preserve">Rosok </t>
  </si>
  <si>
    <t>Abdullah Tuyar Al-Atsari</t>
  </si>
  <si>
    <t>Hamba Allah Semarang</t>
  </si>
  <si>
    <t>Helmi Efendi ST</t>
  </si>
  <si>
    <t>Hamba Allah Gawok</t>
  </si>
  <si>
    <t>Abu Mas'ud Said</t>
  </si>
  <si>
    <t>Hamba Allah NI 6b</t>
  </si>
  <si>
    <t>Fino</t>
  </si>
  <si>
    <t>Hamba Allah Sumber</t>
  </si>
  <si>
    <t>Abu Hanif</t>
  </si>
  <si>
    <t>HP 0821-3690-1985</t>
  </si>
  <si>
    <t>Amin Gawok</t>
  </si>
  <si>
    <t>Hamba Allah Solo</t>
  </si>
  <si>
    <t>Abu Kafka</t>
  </si>
  <si>
    <t>Hamba Allah Talangabang</t>
  </si>
  <si>
    <t>Abu Haikal Utsman</t>
  </si>
  <si>
    <t>Abu Zerico Jatmiko</t>
  </si>
  <si>
    <t>Hamba Allah via Abu Haikal</t>
  </si>
  <si>
    <t>Hamba Allah via dr Dhiya</t>
  </si>
  <si>
    <t>Sudadi</t>
  </si>
  <si>
    <t>Iuran Mudarisat dan Santriwati Banat</t>
  </si>
  <si>
    <t>Abdullah Sapto</t>
  </si>
  <si>
    <t>Abu Musa Zakaria</t>
  </si>
  <si>
    <t>Abdullah</t>
  </si>
  <si>
    <t>Abu Attar</t>
  </si>
  <si>
    <t>Abu Umar Qudwah</t>
  </si>
  <si>
    <t>Sholih Gatak</t>
  </si>
  <si>
    <t>Abu Ihsan</t>
  </si>
  <si>
    <t>Abu Yusuf Haryanto</t>
  </si>
  <si>
    <t>Ummu Fathin/Hamzah</t>
  </si>
  <si>
    <t>Penjualan Sepeda</t>
  </si>
  <si>
    <t>Walisantri Syumailah 1A</t>
  </si>
  <si>
    <t>Abu Harits Aceh</t>
  </si>
  <si>
    <t>Abu Hammim Risman</t>
  </si>
  <si>
    <t>Hamba Allah via Abu Thalhah</t>
  </si>
  <si>
    <t>Abu Zain Cilacap</t>
  </si>
  <si>
    <t>Hasan Windan</t>
  </si>
  <si>
    <t>Abu Amjad</t>
  </si>
  <si>
    <t>Mbah Srini,Sufyan,Zai</t>
  </si>
  <si>
    <t>Hamba Allah via Abu Dzaki</t>
  </si>
  <si>
    <t>Abu Azzam Pati</t>
  </si>
  <si>
    <t>Ummu Sufyan</t>
  </si>
  <si>
    <t>Abu Zuhair Sa'da (Dibungkus Tisu)</t>
  </si>
  <si>
    <t>Ahmad Padang</t>
  </si>
  <si>
    <t>Abu Hambali</t>
  </si>
  <si>
    <t>Ummu Ahmad Arifin</t>
  </si>
  <si>
    <t>Hamba Allah (Kelebihan Transfer)</t>
  </si>
  <si>
    <t>Didik Bandung</t>
  </si>
  <si>
    <t>Hamba Allah Via Sufyan</t>
  </si>
  <si>
    <t>Abdurrasyid</t>
  </si>
  <si>
    <t>Hamba Allah Weru Via Pak Utsman</t>
  </si>
  <si>
    <t>Hamba Allah Limo</t>
  </si>
  <si>
    <t>Abu Ilyas</t>
  </si>
  <si>
    <t>Abu Zakaria Amin S</t>
  </si>
  <si>
    <t>Anonim Konfirmasi via SMS</t>
  </si>
  <si>
    <t> SETIYO UTOMO</t>
  </si>
  <si>
    <t>Abu Muhammad Banjar</t>
  </si>
  <si>
    <t>Hamba Allah Pucang Sawit</t>
  </si>
  <si>
    <t>Mas Ari Pucang Sawit</t>
  </si>
  <si>
    <t>Sdh diambil</t>
  </si>
  <si>
    <t>Abu Hanif Banyuanyar</t>
  </si>
  <si>
    <t>Abu Ismail Bin Ibrahim</t>
  </si>
  <si>
    <t>Mas Mulyono</t>
  </si>
  <si>
    <t>Biaya Pemasangan Kanopi Banat Via Abu Suhailah</t>
  </si>
  <si>
    <t>TRANSFER KE Bpk YUSTANTO DWIANTORO Belanja pembangunan Kelas Banat Periode I</t>
  </si>
  <si>
    <t>Abu Uthbah</t>
  </si>
  <si>
    <t>Santri Banat</t>
  </si>
  <si>
    <t>XYZ</t>
  </si>
  <si>
    <t>Rosok Kardus</t>
  </si>
  <si>
    <t>ABC</t>
  </si>
  <si>
    <t>Banat + Anting2 (Anting2 tdk ada)</t>
  </si>
  <si>
    <t>Banat</t>
  </si>
  <si>
    <t>Abu Abdirrozaq</t>
  </si>
  <si>
    <t>Abu Hambali Dadi</t>
  </si>
  <si>
    <t>Penyerahan uang dari bendahara banat</t>
  </si>
  <si>
    <t>Hamba Allah (Banat)</t>
  </si>
  <si>
    <t>Uang receh</t>
  </si>
  <si>
    <t>Diserahkan ke abu hisyam (info dr WA BMW)</t>
  </si>
  <si>
    <t>Penyerahan uang untuk kebutuhan pembangunan ke Abu Suhailah</t>
  </si>
  <si>
    <t>Dari abu hisyam langsung diserahkan ke mas icok (sesuai info wa dr dr dhiya)</t>
  </si>
  <si>
    <t>Belanja material dan bayar tenaga via Abu Suhailah dan mas Martopo</t>
  </si>
  <si>
    <t>Cash via ATM BNI belakang alifah gas (pinjam SPP)</t>
  </si>
  <si>
    <t>Malam hari via pak utsman pas dijajakke siomay</t>
  </si>
  <si>
    <t>Hamba Allah NI 4B</t>
  </si>
  <si>
    <t>Tranfer BNI tidak terdeteksi dari mana</t>
  </si>
  <si>
    <t>Abu Mas'ud Said / Suyono transfer ke rek SPP</t>
  </si>
  <si>
    <t>Sdh ditransfer</t>
  </si>
  <si>
    <t>Tranfer ke Rek BCA a.n Bustanut Taufiq untuk pembelian material via mas martopo</t>
  </si>
  <si>
    <t>Tranfer via ATM Menggunakan uang SPP</t>
  </si>
  <si>
    <t>Biaya Administrasi Transfer ke BCA</t>
  </si>
  <si>
    <t>Transfer ke Abu Khalid untuk pembelian pasir dan split</t>
  </si>
  <si>
    <t>Transfer via inet BNI</t>
  </si>
  <si>
    <t>Transfer ke bagian pembangunan via rek Mas Icok</t>
  </si>
  <si>
    <t>Rek mas icok yang BNI</t>
  </si>
  <si>
    <t>Abu Abdil Muis</t>
  </si>
  <si>
    <t>Diserahkan ke Abu Haikal</t>
  </si>
  <si>
    <t>Untuk pencatatan saja karena dari awal uang tidak pernah masuk ke rek bendahara</t>
  </si>
  <si>
    <t>Abu Fathin</t>
  </si>
  <si>
    <t>Uang receh via Abu Haikal</t>
  </si>
  <si>
    <t>Uang rosok via Abu Haikal</t>
  </si>
  <si>
    <t>Hamba Allah via Ust. Idral</t>
  </si>
  <si>
    <t>Dalam amplop</t>
  </si>
  <si>
    <t>Nisa' B</t>
  </si>
  <si>
    <t>Rosok</t>
  </si>
  <si>
    <t>Abu Khansa</t>
  </si>
  <si>
    <t>Penyerahan uang ke Mas Icok</t>
  </si>
  <si>
    <t>TRANSFER KE Bpk AGUS WAHYUDI Bayar pasir abu batu oleh mas icok ke Abu Khalid</t>
  </si>
  <si>
    <t>TRANSFER KE Bpk YUSTANTO DWIANTORO Belanja Roof Top</t>
  </si>
  <si>
    <t>Ummu Yahya Hakim</t>
  </si>
  <si>
    <t>Tendean</t>
  </si>
  <si>
    <t>TRANSFER KE Bpk NUR PANCA ADI PUTRA Transfer ke mas Icok 10jt</t>
  </si>
  <si>
    <t>Dana dari TN</t>
  </si>
  <si>
    <t>TRANSFER KE Bpk AGUS WAHYUDI Pembelian pasir mahad</t>
  </si>
  <si>
    <t>TRANSFER KE Bpk NUR PANCA ADI PUTRA Uang pembangunan banin-banat</t>
  </si>
  <si>
    <t>Pinjam Uang Banin</t>
  </si>
  <si>
    <t>TRANSFER KE Bpk NUR PANCA ADI PUTRA Uang pembangunan MTS pinjam dana opr Banin</t>
  </si>
  <si>
    <t>Penyerahan uang ke Mas Icok untuk MTS</t>
  </si>
  <si>
    <t>Penyerahan uang ke Mas Icok untuk MTS pinjam dana opr Banin</t>
  </si>
  <si>
    <t>Sisa uang yang dibawa Pak Utsman</t>
  </si>
  <si>
    <t>Ikhwan Mojolaban</t>
  </si>
  <si>
    <t>Dr Dewi via Mas Icok</t>
  </si>
  <si>
    <t>Penyerahan ke mas Icok Pinjam Banin</t>
  </si>
  <si>
    <t>Pembayaran pasir Abu Khalid pinjam uang banin</t>
  </si>
  <si>
    <t>Penerimaan uang dari banat</t>
  </si>
  <si>
    <t>Zai</t>
  </si>
  <si>
    <t>Hamba Allah via Mas Febi</t>
  </si>
  <si>
    <t>Pak Dadi</t>
  </si>
  <si>
    <t>Penggalangan Dana Pembangunan Kanopi &amp; Penyempurnaan Masjid Ibnu Taimiyah</t>
  </si>
  <si>
    <t>SIDIK DARUSULISTYO / Shidiq Abu Abdirrahman</t>
  </si>
  <si>
    <t>Abu Zufar Helmi Efendi</t>
  </si>
  <si>
    <t>Abu Ummar Qudwah</t>
  </si>
  <si>
    <t>Hendy Abu Hamzah</t>
  </si>
  <si>
    <t>TRANSFER KE Bpk YUSTANTO DWIANTORO DP dan Belanja Kanopi</t>
  </si>
  <si>
    <t>DP dan Belanja Kanopi</t>
  </si>
  <si>
    <t>Abu Mubarok Joko</t>
  </si>
  <si>
    <t>Abu Muhammad</t>
  </si>
  <si>
    <t>Abu Muhammad Salafy</t>
  </si>
  <si>
    <t>Abu Ahmad Sutris</t>
  </si>
  <si>
    <t>Ronald Yusuf</t>
  </si>
  <si>
    <t>Al Ghuroba</t>
  </si>
  <si>
    <t>Hamba Allah via Abu Umamah</t>
  </si>
  <si>
    <t>Hamba Allah Via Abu Zufar</t>
  </si>
  <si>
    <t>Saudaranya Abu Zufar</t>
  </si>
  <si>
    <t>TRANSFER KE Bpk YUSTANTO DWIANTORO Untuk Finishing Kanopi</t>
  </si>
  <si>
    <t>Hamba Allah Gemolong Via Ummu Yahya</t>
  </si>
  <si>
    <t>TRANSFER KE Bpk YULI RAHMANTO Untuk ahmad padang</t>
  </si>
  <si>
    <t xml:space="preserve">Kembalian Uang Yang Dulu Dipinjam 10 Juta </t>
  </si>
  <si>
    <t>Pemindahan Dana Masjid Dari Bendahara Lama</t>
  </si>
  <si>
    <t>Abu Zahra</t>
  </si>
  <si>
    <t>Cek Data</t>
  </si>
  <si>
    <t>Penggalangan Dana Pembangunan Gedung MTS</t>
  </si>
  <si>
    <t>Donatur</t>
  </si>
  <si>
    <t>Donatur Asli</t>
  </si>
  <si>
    <t>Hutang</t>
  </si>
  <si>
    <t>Hutang Masjid</t>
  </si>
  <si>
    <t>Hutang Banin</t>
  </si>
  <si>
    <t>Saldo Awal</t>
  </si>
  <si>
    <t>Pinjam Banin</t>
  </si>
  <si>
    <t>:</t>
  </si>
  <si>
    <t>Pinjam Masjid</t>
  </si>
  <si>
    <t>Selisih Lebih</t>
  </si>
  <si>
    <t>Bayar hutang ke Banin untuk Mukafaah</t>
  </si>
  <si>
    <t>Abu Mas'ud</t>
  </si>
  <si>
    <t>Abu Hafidh Polisi</t>
  </si>
  <si>
    <t>Ibu Tuminah</t>
  </si>
  <si>
    <t>Pak Hendy</t>
  </si>
  <si>
    <t>Hamba Allah Via Pak Utsman</t>
  </si>
  <si>
    <t>Diserahkan pada saat rapat maqshaf</t>
  </si>
  <si>
    <t>Hamba Allah Via dr. Dhiya</t>
  </si>
  <si>
    <t>Abu Zahra Via Pak Utsman</t>
  </si>
  <si>
    <t>Abu Khonsa</t>
  </si>
  <si>
    <t>Hamba Allah Cilacap</t>
  </si>
  <si>
    <t>Pak Sawa</t>
  </si>
  <si>
    <t>Hamba Allah Karanganyar Via Ummu Sufyan</t>
  </si>
  <si>
    <t>Daru</t>
  </si>
  <si>
    <t>Diserahkan pada saat rapotan</t>
  </si>
  <si>
    <t>Abu Hafidh Polisi, Diserahkan pada saat rapotan</t>
  </si>
  <si>
    <t>Hamba Allah Colomadu</t>
  </si>
  <si>
    <t>Agung Colomadu, Diserahkan pada saat rapotan</t>
  </si>
  <si>
    <t>Mas Jatmiko Abu Zerico</t>
  </si>
  <si>
    <t>Abu Hamim</t>
  </si>
  <si>
    <t>Abu Zain</t>
  </si>
  <si>
    <t>Budi Suharjono</t>
  </si>
  <si>
    <t>Bapaknya mas Arif Cetak</t>
  </si>
  <si>
    <t>KW : 2763</t>
  </si>
  <si>
    <t>Ummu Faqih</t>
  </si>
  <si>
    <t>KW : 2782</t>
  </si>
  <si>
    <t>Andjon Djatim , Musyahadah</t>
  </si>
  <si>
    <t>KW : 2828</t>
  </si>
  <si>
    <t>Masjid</t>
  </si>
  <si>
    <t>Banin</t>
  </si>
  <si>
    <t>Pembebasan Tanah</t>
  </si>
  <si>
    <t>16/10/2017</t>
  </si>
  <si>
    <t>Abu Haris Nasution</t>
  </si>
  <si>
    <t>Agus SKH</t>
  </si>
  <si>
    <t>Hamba Allah Via Dr Dhiya</t>
  </si>
  <si>
    <t>Diserahkan pas kirim tabung kosong</t>
  </si>
  <si>
    <t>Diserahkan sebelum dars B arab</t>
  </si>
  <si>
    <t>Diserahkan kerumah</t>
  </si>
  <si>
    <t>Abu Zuhdi</t>
  </si>
  <si>
    <t>KW : 2814</t>
  </si>
  <si>
    <t>Ali Al Auzai</t>
  </si>
  <si>
    <t>Muhammad Dawud</t>
  </si>
  <si>
    <t>Ana ambil ke rumah dr Dhiya habis ta'lim 26 peb2017</t>
  </si>
  <si>
    <t>KW : 3501</t>
  </si>
  <si>
    <t>Rekap Penggalangan Dana Pembangunan Gedung Banin dan Pembebasan Tanah</t>
  </si>
  <si>
    <t>Saldo Catatan</t>
  </si>
  <si>
    <t>Saldo Masjid</t>
  </si>
  <si>
    <t xml:space="preserve"> Kegiatan </t>
  </si>
  <si>
    <t xml:space="preserve"> Target </t>
  </si>
  <si>
    <t xml:space="preserve"> Realisasi </t>
  </si>
  <si>
    <t>Realisasi / Target (%)</t>
  </si>
  <si>
    <t>Kekurangan</t>
  </si>
  <si>
    <t>Saldo Pembangunan</t>
  </si>
  <si>
    <t>Pembangunan Gedung Banin</t>
  </si>
  <si>
    <t>Saldo Pembebasan Tanah</t>
  </si>
  <si>
    <t>Total Catatan</t>
  </si>
  <si>
    <t>Total</t>
  </si>
  <si>
    <t>Kami dari tim penggalangan dana Ma'had Daarus Salaf mengucapkan jazakumullahu khairan</t>
  </si>
  <si>
    <t>Saldo Real</t>
  </si>
  <si>
    <t>Bank Mandiri</t>
  </si>
  <si>
    <t>==========================================================================================</t>
  </si>
  <si>
    <t>INFAQ dapat disalurkan langsung melalui : 
dr. Dhiyaul M (0852 932 956 32)
atau
Rek BNI Syariah Cab Surakarta
No rek 436197489 [Gunakan Kode 009 untuk transfer dari Non BNI]
a.n Bagus Prasojo</t>
  </si>
  <si>
    <t>Bank BNI</t>
  </si>
  <si>
    <t>Total Real</t>
  </si>
  <si>
    <t>Selisih</t>
  </si>
  <si>
    <t>Laporan Neraca Pembangunan Banin</t>
  </si>
  <si>
    <t>Pemasukan</t>
  </si>
  <si>
    <t>Pengeluaran</t>
  </si>
  <si>
    <t>Penggalangan Dana</t>
  </si>
  <si>
    <t>Diserahkan ke Mas Icok</t>
  </si>
  <si>
    <t>Total Pengeluaran</t>
  </si>
  <si>
    <t>Saldo Akhir</t>
  </si>
  <si>
    <t>Rekap Kas Keluar</t>
  </si>
  <si>
    <t>Pembangunan Banin</t>
  </si>
  <si>
    <t>PIC</t>
  </si>
  <si>
    <t>Penyerahan dana ke pembangunan</t>
  </si>
  <si>
    <t>Mas Icok</t>
  </si>
  <si>
    <t>Laporan Progress Pembangunan</t>
  </si>
  <si>
    <t>Ma'had Daarus Salaf</t>
  </si>
  <si>
    <t xml:space="preserve">Per </t>
  </si>
  <si>
    <t>Kegiatan</t>
  </si>
  <si>
    <t>Target Waktu</t>
  </si>
  <si>
    <t>Progress</t>
  </si>
  <si>
    <t>Pembuatan sekat MTS</t>
  </si>
  <si>
    <t>Satu sekat selesai, masih dibutuhkan 1 sekat lagi</t>
  </si>
  <si>
    <t>Pembuatan dinding sebelah barat sakan</t>
  </si>
  <si>
    <t>Penyiapan material dan pencarian tukang</t>
  </si>
  <si>
    <t>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</si>
</sst>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6" formatCode="m/d/yy\ h:mm\ AM/PM;@"/>
    <numFmt numFmtId="167" formatCode="0.00_);[Red]\(0.00\)"/>
    <numFmt numFmtId="168" formatCode="m/d/yyyy;@"/>
  </numFmts>
  <fonts count="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0070C0"/>
      <name val="Book Antiqua"/>
      <charset val="134"/>
    </font>
    <font>
      <sz val="10"/>
      <color theme="1"/>
      <name val="Book Antiqua"/>
      <charset val="134"/>
    </font>
    <font>
      <b/>
      <sz val="11"/>
      <color theme="0"/>
      <name val="Calibri"/>
      <charset val="134"/>
      <scheme val="minor"/>
    </font>
    <font>
      <sz val="9"/>
      <color rgb="FF555555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rgb="FFFFFF00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1" applyNumberFormat="1"/>
    <xf numFmtId="166" fontId="1" fillId="3" borderId="5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166" fontId="0" fillId="0" borderId="0" xfId="0" applyNumberFormat="1" applyAlignment="1"/>
    <xf numFmtId="166" fontId="1" fillId="0" borderId="1" xfId="0" applyNumberFormat="1" applyFont="1" applyBorder="1" applyAlignment="1"/>
    <xf numFmtId="166" fontId="0" fillId="0" borderId="0" xfId="0" applyNumberFormat="1" applyAlignment="1">
      <alignment horizontal="center"/>
    </xf>
    <xf numFmtId="166" fontId="0" fillId="0" borderId="1" xfId="0" applyNumberFormat="1" applyBorder="1" applyAlignment="1">
      <alignment horizontal="left"/>
    </xf>
    <xf numFmtId="43" fontId="1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43" fontId="0" fillId="0" borderId="1" xfId="1" applyBorder="1" applyAlignment="1">
      <alignment horizontal="left" vertical="top"/>
    </xf>
    <xf numFmtId="43" fontId="0" fillId="0" borderId="1" xfId="1" applyBorder="1"/>
    <xf numFmtId="10" fontId="0" fillId="0" borderId="1" xfId="2" applyNumberFormat="1" applyBorder="1" applyAlignment="1"/>
    <xf numFmtId="0" fontId="0" fillId="0" borderId="1" xfId="0" applyBorder="1" applyAlignment="1">
      <alignment horizontal="left"/>
    </xf>
    <xf numFmtId="0" fontId="0" fillId="0" borderId="7" xfId="0" applyBorder="1"/>
    <xf numFmtId="43" fontId="0" fillId="0" borderId="7" xfId="1" applyFont="1" applyBorder="1"/>
    <xf numFmtId="10" fontId="0" fillId="0" borderId="7" xfId="2" applyNumberFormat="1" applyFont="1" applyBorder="1" applyAlignment="1"/>
    <xf numFmtId="0" fontId="1" fillId="0" borderId="8" xfId="0" applyFont="1" applyBorder="1"/>
    <xf numFmtId="43" fontId="1" fillId="0" borderId="8" xfId="1" applyFont="1" applyBorder="1"/>
    <xf numFmtId="10" fontId="1" fillId="0" borderId="8" xfId="2" applyNumberFormat="1" applyFont="1" applyBorder="1" applyAlignment="1"/>
    <xf numFmtId="0" fontId="0" fillId="0" borderId="0" xfId="0" applyAlignment="1">
      <alignment horizontal="left"/>
    </xf>
    <xf numFmtId="0" fontId="4" fillId="5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/>
    <xf numFmtId="164" fontId="0" fillId="6" borderId="1" xfId="1" applyNumberFormat="1" applyFont="1" applyFill="1" applyBorder="1" applyAlignment="1" applyProtection="1"/>
    <xf numFmtId="0" fontId="0" fillId="6" borderId="1" xfId="0" applyNumberFormat="1" applyFont="1" applyFill="1" applyBorder="1" applyAlignment="1" applyProtection="1">
      <alignment wrapText="1"/>
    </xf>
    <xf numFmtId="168" fontId="0" fillId="6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/>
    <xf numFmtId="164" fontId="0" fillId="7" borderId="1" xfId="1" applyNumberFormat="1" applyFont="1" applyFill="1" applyBorder="1" applyAlignment="1" applyProtection="1"/>
    <xf numFmtId="14" fontId="0" fillId="7" borderId="1" xfId="0" applyNumberFormat="1" applyFont="1" applyFill="1" applyBorder="1" applyAlignment="1" applyProtection="1"/>
    <xf numFmtId="0" fontId="0" fillId="7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>
      <alignment wrapText="1"/>
    </xf>
    <xf numFmtId="0" fontId="1" fillId="6" borderId="1" xfId="0" applyNumberFormat="1" applyFont="1" applyFill="1" applyBorder="1" applyAlignment="1" applyProtection="1"/>
    <xf numFmtId="164" fontId="1" fillId="6" borderId="1" xfId="1" applyNumberFormat="1" applyFont="1" applyFill="1" applyBorder="1" applyAlignment="1" applyProtection="1"/>
    <xf numFmtId="0" fontId="1" fillId="7" borderId="1" xfId="0" applyNumberFormat="1" applyFont="1" applyFill="1" applyBorder="1" applyAlignment="1" applyProtection="1">
      <alignment wrapText="1"/>
    </xf>
    <xf numFmtId="168" fontId="1" fillId="7" borderId="1" xfId="0" applyNumberFormat="1" applyFont="1" applyFill="1" applyBorder="1" applyAlignment="1" applyProtection="1"/>
    <xf numFmtId="164" fontId="1" fillId="7" borderId="1" xfId="1" applyNumberFormat="1" applyFont="1" applyFill="1" applyBorder="1" applyAlignment="1" applyProtection="1"/>
    <xf numFmtId="166" fontId="0" fillId="0" borderId="1" xfId="0" applyNumberFormat="1" applyBorder="1" applyAlignment="1"/>
    <xf numFmtId="166" fontId="0" fillId="0" borderId="1" xfId="0" applyNumberFormat="1" applyBorder="1" applyAlignment="1">
      <alignment horizontal="center"/>
    </xf>
    <xf numFmtId="164" fontId="0" fillId="0" borderId="1" xfId="1" applyNumberFormat="1" applyBorder="1" applyAlignment="1">
      <alignment horizontal="center"/>
    </xf>
    <xf numFmtId="43" fontId="0" fillId="0" borderId="0" xfId="1"/>
    <xf numFmtId="0" fontId="1" fillId="0" borderId="1" xfId="0" applyFont="1" applyBorder="1" applyAlignment="1">
      <alignment horizontal="center"/>
    </xf>
    <xf numFmtId="164" fontId="0" fillId="0" borderId="1" xfId="1" applyNumberFormat="1" applyBorder="1"/>
    <xf numFmtId="0" fontId="1" fillId="0" borderId="1" xfId="0" applyFont="1" applyBorder="1"/>
    <xf numFmtId="164" fontId="1" fillId="0" borderId="1" xfId="1" applyNumberFormat="1" applyFont="1" applyBorder="1"/>
    <xf numFmtId="43" fontId="0" fillId="0" borderId="0" xfId="1" applyFont="1"/>
    <xf numFmtId="3" fontId="5" fillId="0" borderId="0" xfId="0" applyNumberFormat="1" applyFont="1"/>
    <xf numFmtId="167" fontId="0" fillId="0" borderId="0" xfId="1" applyNumberFormat="1"/>
    <xf numFmtId="0" fontId="1" fillId="8" borderId="1" xfId="0" applyFont="1" applyFill="1" applyBorder="1" applyAlignment="1">
      <alignment horizontal="center" vertical="center"/>
    </xf>
    <xf numFmtId="168" fontId="0" fillId="0" borderId="1" xfId="0" applyNumberFormat="1" applyBorder="1" applyAlignment="1">
      <alignment wrapText="1"/>
    </xf>
    <xf numFmtId="43" fontId="0" fillId="0" borderId="1" xfId="1" applyBorder="1" applyAlignment="1">
      <alignment wrapText="1"/>
    </xf>
    <xf numFmtId="14" fontId="0" fillId="0" borderId="1" xfId="0" applyNumberFormat="1" applyBorder="1"/>
    <xf numFmtId="164" fontId="0" fillId="0" borderId="1" xfId="1" applyNumberFormat="1" applyBorder="1" applyAlignment="1">
      <alignment wrapText="1"/>
    </xf>
    <xf numFmtId="14" fontId="0" fillId="0" borderId="0" xfId="0" applyNumberFormat="1" applyAlignment="1">
      <alignment wrapText="1"/>
    </xf>
    <xf numFmtId="43" fontId="0" fillId="0" borderId="0" xfId="1" applyAlignment="1">
      <alignment wrapText="1"/>
    </xf>
    <xf numFmtId="43" fontId="0" fillId="0" borderId="1" xfId="1" applyFont="1" applyBorder="1" applyAlignment="1">
      <alignment wrapText="1"/>
    </xf>
    <xf numFmtId="0" fontId="0" fillId="0" borderId="11" xfId="0" applyBorder="1" applyAlignment="1">
      <alignment wrapText="1"/>
    </xf>
    <xf numFmtId="0" fontId="1" fillId="0" borderId="0" xfId="0" applyFont="1"/>
    <xf numFmtId="43" fontId="1" fillId="0" borderId="0" xfId="1" applyFont="1"/>
    <xf numFmtId="168" fontId="0" fillId="0" borderId="1" xfId="0" applyNumberFormat="1" applyBorder="1"/>
    <xf numFmtId="0" fontId="0" fillId="0" borderId="1" xfId="0" applyFill="1" applyBorder="1"/>
    <xf numFmtId="0" fontId="1" fillId="9" borderId="1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0" fillId="0" borderId="1" xfId="0" applyNumberFormat="1" applyBorder="1"/>
    <xf numFmtId="14" fontId="0" fillId="0" borderId="1" xfId="0" applyNumberFormat="1" applyBorder="1" applyAlignment="1">
      <alignment wrapText="1"/>
    </xf>
    <xf numFmtId="14" fontId="0" fillId="8" borderId="1" xfId="0" applyNumberFormat="1" applyFill="1" applyBorder="1"/>
    <xf numFmtId="0" fontId="0" fillId="8" borderId="1" xfId="0" applyFill="1" applyBorder="1" applyAlignment="1">
      <alignment wrapText="1"/>
    </xf>
    <xf numFmtId="0" fontId="0" fillId="8" borderId="1" xfId="0" applyFill="1" applyBorder="1"/>
    <xf numFmtId="164" fontId="0" fillId="8" borderId="1" xfId="1" applyNumberFormat="1" applyFont="1" applyFill="1" applyBorder="1"/>
    <xf numFmtId="164" fontId="0" fillId="8" borderId="1" xfId="0" applyNumberFormat="1" applyFill="1" applyBorder="1"/>
    <xf numFmtId="164" fontId="0" fillId="10" borderId="1" xfId="0" applyNumberFormat="1" applyFill="1" applyBorder="1"/>
    <xf numFmtId="14" fontId="0" fillId="10" borderId="1" xfId="0" applyNumberFormat="1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/>
    <xf numFmtId="164" fontId="0" fillId="10" borderId="1" xfId="1" applyNumberFormat="1" applyFont="1" applyFill="1" applyBorder="1"/>
    <xf numFmtId="14" fontId="0" fillId="8" borderId="7" xfId="0" applyNumberFormat="1" applyFill="1" applyBorder="1"/>
    <xf numFmtId="0" fontId="0" fillId="8" borderId="7" xfId="0" applyFill="1" applyBorder="1" applyAlignment="1">
      <alignment wrapText="1"/>
    </xf>
    <xf numFmtId="0" fontId="0" fillId="8" borderId="7" xfId="0" applyFill="1" applyBorder="1"/>
    <xf numFmtId="164" fontId="0" fillId="8" borderId="7" xfId="1" applyNumberFormat="1" applyFont="1" applyFill="1" applyBorder="1"/>
    <xf numFmtId="164" fontId="0" fillId="8" borderId="7" xfId="0" applyNumberFormat="1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wrapText="1"/>
    </xf>
    <xf numFmtId="164" fontId="0" fillId="0" borderId="1" xfId="1" applyNumberFormat="1" applyFont="1" applyFill="1" applyBorder="1"/>
    <xf numFmtId="164" fontId="0" fillId="0" borderId="7" xfId="0" applyNumberFormat="1" applyFill="1" applyBorder="1"/>
    <xf numFmtId="0" fontId="0" fillId="8" borderId="7" xfId="0" applyNumberFormat="1" applyFill="1" applyBorder="1" applyAlignment="1">
      <alignment wrapText="1"/>
    </xf>
    <xf numFmtId="164" fontId="0" fillId="8" borderId="7" xfId="1" applyNumberFormat="1" applyFill="1" applyBorder="1"/>
    <xf numFmtId="0" fontId="0" fillId="0" borderId="7" xfId="0" applyNumberFormat="1" applyFill="1" applyBorder="1" applyAlignment="1">
      <alignment wrapText="1"/>
    </xf>
    <xf numFmtId="0" fontId="0" fillId="0" borderId="7" xfId="0" applyFill="1" applyBorder="1"/>
    <xf numFmtId="164" fontId="0" fillId="0" borderId="7" xfId="1" applyNumberFormat="1" applyFill="1" applyBorder="1"/>
    <xf numFmtId="164" fontId="0" fillId="0" borderId="1" xfId="0" applyNumberFormat="1" applyFill="1" applyBorder="1"/>
    <xf numFmtId="164" fontId="1" fillId="0" borderId="0" xfId="1" applyNumberFormat="1" applyFont="1"/>
    <xf numFmtId="0" fontId="0" fillId="0" borderId="0" xfId="0" applyNumberFormat="1" applyAlignment="1">
      <alignment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14" fontId="0" fillId="0" borderId="1" xfId="0" applyNumberFormat="1" applyFont="1" applyBorder="1"/>
    <xf numFmtId="0" fontId="0" fillId="0" borderId="1" xfId="0" applyNumberFormat="1" applyFont="1" applyBorder="1" applyAlignment="1">
      <alignment wrapText="1"/>
    </xf>
    <xf numFmtId="0" fontId="0" fillId="0" borderId="1" xfId="0" applyFont="1" applyBorder="1"/>
    <xf numFmtId="0" fontId="0" fillId="0" borderId="1" xfId="0" applyNumberFormat="1" applyFill="1" applyBorder="1" applyAlignment="1">
      <alignment wrapText="1"/>
    </xf>
    <xf numFmtId="0" fontId="0" fillId="10" borderId="1" xfId="0" applyNumberFormat="1" applyFill="1" applyBorder="1" applyAlignment="1">
      <alignment wrapText="1"/>
    </xf>
    <xf numFmtId="164" fontId="0" fillId="10" borderId="1" xfId="1" applyNumberFormat="1" applyFill="1" applyBorder="1"/>
    <xf numFmtId="164" fontId="0" fillId="0" borderId="1" xfId="1" applyNumberFormat="1" applyFill="1" applyBorder="1"/>
    <xf numFmtId="164" fontId="1" fillId="0" borderId="1" xfId="1" applyNumberFormat="1" applyFont="1" applyBorder="1" applyAlignment="1">
      <alignment horizontal="center"/>
    </xf>
    <xf numFmtId="164" fontId="0" fillId="0" borderId="0" xfId="1" applyNumberFormat="1" applyFont="1"/>
    <xf numFmtId="0" fontId="0" fillId="8" borderId="1" xfId="0" applyNumberFormat="1" applyFill="1" applyBorder="1" applyAlignment="1">
      <alignment wrapText="1"/>
    </xf>
    <xf numFmtId="164" fontId="0" fillId="8" borderId="1" xfId="1" applyNumberFormat="1" applyFill="1" applyBorder="1"/>
    <xf numFmtId="0" fontId="0" fillId="0" borderId="7" xfId="0" applyNumberFormat="1" applyBorder="1" applyAlignment="1">
      <alignment wrapText="1"/>
    </xf>
    <xf numFmtId="0" fontId="0" fillId="0" borderId="7" xfId="0" applyBorder="1" applyAlignment="1">
      <alignment wrapText="1"/>
    </xf>
    <xf numFmtId="164" fontId="0" fillId="0" borderId="7" xfId="1" applyNumberFormat="1" applyBorder="1"/>
    <xf numFmtId="14" fontId="0" fillId="11" borderId="1" xfId="0" applyNumberFormat="1" applyFill="1" applyBorder="1"/>
    <xf numFmtId="0" fontId="0" fillId="11" borderId="7" xfId="0" applyNumberFormat="1" applyFill="1" applyBorder="1" applyAlignment="1">
      <alignment wrapText="1"/>
    </xf>
    <xf numFmtId="0" fontId="0" fillId="11" borderId="7" xfId="0" applyFill="1" applyBorder="1"/>
    <xf numFmtId="0" fontId="0" fillId="11" borderId="7" xfId="0" applyFill="1" applyBorder="1" applyAlignment="1">
      <alignment wrapText="1"/>
    </xf>
    <xf numFmtId="164" fontId="0" fillId="11" borderId="7" xfId="1" applyNumberFormat="1" applyFill="1" applyBorder="1"/>
    <xf numFmtId="14" fontId="0" fillId="11" borderId="7" xfId="0" applyNumberFormat="1" applyFill="1" applyBorder="1"/>
    <xf numFmtId="0" fontId="0" fillId="0" borderId="7" xfId="0" applyFill="1" applyBorder="1" applyAlignment="1">
      <alignment wrapText="1"/>
    </xf>
    <xf numFmtId="164" fontId="0" fillId="11" borderId="1" xfId="1" applyNumberFormat="1" applyFill="1" applyBorder="1"/>
    <xf numFmtId="0" fontId="0" fillId="11" borderId="1" xfId="0" applyNumberFormat="1" applyFill="1" applyBorder="1" applyAlignment="1">
      <alignment wrapText="1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0" borderId="11" xfId="0" applyBorder="1"/>
    <xf numFmtId="14" fontId="0" fillId="11" borderId="11" xfId="0" applyNumberFormat="1" applyFill="1" applyBorder="1"/>
    <xf numFmtId="164" fontId="0" fillId="11" borderId="11" xfId="1" applyNumberFormat="1" applyFill="1" applyBorder="1"/>
    <xf numFmtId="0" fontId="1" fillId="0" borderId="11" xfId="0" applyFont="1" applyBorder="1"/>
    <xf numFmtId="0" fontId="1" fillId="0" borderId="11" xfId="0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164" fontId="1" fillId="0" borderId="11" xfId="1" applyNumberFormat="1" applyFont="1" applyBorder="1"/>
    <xf numFmtId="164" fontId="1" fillId="8" borderId="11" xfId="1" applyNumberFormat="1" applyFont="1" applyFill="1" applyBorder="1"/>
    <xf numFmtId="164" fontId="0" fillId="0" borderId="0" xfId="1" applyNumberFormat="1" applyBorder="1"/>
    <xf numFmtId="164" fontId="0" fillId="11" borderId="1" xfId="0" applyNumberFormat="1" applyFill="1" applyBorder="1"/>
    <xf numFmtId="164" fontId="0" fillId="11" borderId="7" xfId="0" applyNumberFormat="1" applyFill="1" applyBorder="1"/>
    <xf numFmtId="164" fontId="0" fillId="0" borderId="14" xfId="0" applyNumberFormat="1" applyFill="1" applyBorder="1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164" fontId="0" fillId="0" borderId="12" xfId="1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43" fontId="1" fillId="8" borderId="1" xfId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166" fontId="1" fillId="3" borderId="0" xfId="0" applyNumberFormat="1" applyFont="1" applyFill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0" fillId="6" borderId="2" xfId="0" applyNumberFormat="1" applyFont="1" applyFill="1" applyBorder="1" applyAlignment="1" applyProtection="1">
      <alignment horizontal="center" wrapText="1"/>
    </xf>
    <xf numFmtId="0" fontId="0" fillId="6" borderId="4" xfId="0" applyNumberFormat="1" applyFont="1" applyFill="1" applyBorder="1" applyAlignment="1" applyProtection="1">
      <alignment horizontal="center" wrapText="1"/>
    </xf>
    <xf numFmtId="0" fontId="0" fillId="6" borderId="9" xfId="0" applyNumberFormat="1" applyFont="1" applyFill="1" applyBorder="1" applyAlignment="1" applyProtection="1">
      <alignment horizontal="center" wrapText="1"/>
    </xf>
    <xf numFmtId="0" fontId="0" fillId="6" borderId="10" xfId="0" applyNumberFormat="1" applyFont="1" applyFill="1" applyBorder="1" applyAlignment="1" applyProtection="1">
      <alignment horizontal="center" wrapText="1"/>
    </xf>
    <xf numFmtId="0" fontId="1" fillId="0" borderId="0" xfId="0" applyFont="1" applyAlignment="1">
      <alignment horizontal="right"/>
    </xf>
    <xf numFmtId="2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7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colors>
    <mruColors>
      <color rgb="FF339966"/>
      <color rgb="FFA1D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F8" totalsRowShown="0">
  <autoFilter ref="B5:F8"/>
  <tableColumns count="5">
    <tableColumn id="1" name=" Kegiatan "/>
    <tableColumn id="2" name=" Target ">
      <calculatedColumnFormula>SUM(C4:C5)</calculatedColumnFormula>
    </tableColumn>
    <tableColumn id="3" name=" Realisasi ">
      <calculatedColumnFormula>SUM(D4:D5)</calculatedColumnFormula>
    </tableColumn>
    <tableColumn id="4" name="Realisasi / Target (%)">
      <calculatedColumnFormula>D6/C6</calculatedColumnFormula>
    </tableColumn>
    <tableColumn id="5" name="Kekurangan">
      <calculatedColumnFormula>C6-D6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:F30" totalsRowShown="0">
  <autoFilter ref="A4:F30"/>
  <tableColumns count="6">
    <tableColumn id="1" name="No"/>
    <tableColumn id="2" name="Tanggal"/>
    <tableColumn id="3" name="Keterangan"/>
    <tableColumn id="4" name="PIC"/>
    <tableColumn id="5" name="Nominal"/>
    <tableColumn id="6" name="Total">
      <calculatedColumnFormula>F4+E5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45" workbookViewId="0">
      <selection activeCell="C164" sqref="C164"/>
    </sheetView>
  </sheetViews>
  <sheetFormatPr defaultColWidth="9" defaultRowHeight="15"/>
  <cols>
    <col min="1" max="1" width="3.5703125" customWidth="1"/>
    <col min="2" max="2" width="12" customWidth="1"/>
    <col min="3" max="4" width="34.28515625" style="104" customWidth="1"/>
    <col min="5" max="5" width="12.85546875" customWidth="1"/>
    <col min="6" max="6" width="12.85546875" style="1" customWidth="1"/>
    <col min="7" max="7" width="15.28515625" customWidth="1"/>
    <col min="8" max="8" width="12.140625" customWidth="1"/>
    <col min="9" max="9" width="13.7109375" customWidth="1"/>
    <col min="10" max="10" width="9" customWidth="1"/>
    <col min="11" max="11" width="20.85546875" style="12" customWidth="1"/>
    <col min="12" max="13" width="16.42578125" customWidth="1"/>
    <col min="14" max="14" width="35.28515625" customWidth="1"/>
    <col min="15" max="15" width="14.7109375"/>
    <col min="17" max="17" width="11.7109375"/>
  </cols>
  <sheetData>
    <row r="1" spans="1:17" ht="28.5" customHeight="1">
      <c r="A1" s="144" t="s">
        <v>0</v>
      </c>
      <c r="B1" s="144"/>
      <c r="C1" s="145"/>
      <c r="D1" s="145"/>
      <c r="E1" s="144"/>
      <c r="F1" s="146"/>
      <c r="G1" s="144"/>
      <c r="H1" s="144"/>
      <c r="I1" s="144"/>
    </row>
    <row r="2" spans="1:17">
      <c r="A2" s="147" t="s">
        <v>1</v>
      </c>
      <c r="B2" s="147" t="s">
        <v>2</v>
      </c>
      <c r="C2" s="150" t="s">
        <v>3</v>
      </c>
      <c r="D2" s="105"/>
      <c r="E2" s="147" t="s">
        <v>4</v>
      </c>
      <c r="F2" s="151" t="s">
        <v>5</v>
      </c>
      <c r="G2" s="147" t="s">
        <v>6</v>
      </c>
      <c r="H2" s="147"/>
      <c r="I2" s="147"/>
      <c r="K2" s="114" t="s">
        <v>7</v>
      </c>
      <c r="L2" s="54" t="s">
        <v>6</v>
      </c>
      <c r="M2" s="2"/>
    </row>
    <row r="3" spans="1:17">
      <c r="A3" s="147"/>
      <c r="B3" s="147"/>
      <c r="C3" s="150"/>
      <c r="D3" s="105" t="s">
        <v>3</v>
      </c>
      <c r="E3" s="147"/>
      <c r="F3" s="152"/>
      <c r="G3" s="74" t="s">
        <v>8</v>
      </c>
      <c r="H3" s="74" t="s">
        <v>9</v>
      </c>
      <c r="I3" s="74" t="s">
        <v>10</v>
      </c>
      <c r="K3" s="75" t="s">
        <v>11</v>
      </c>
      <c r="L3" s="75">
        <f>I156</f>
        <v>-43784900</v>
      </c>
      <c r="M3" s="115"/>
      <c r="N3" t="s">
        <v>12</v>
      </c>
      <c r="O3" s="12">
        <f>L8</f>
        <v>7997797</v>
      </c>
    </row>
    <row r="4" spans="1:17">
      <c r="A4" s="6">
        <v>1</v>
      </c>
      <c r="B4" s="64">
        <v>42841</v>
      </c>
      <c r="C4" s="106" t="s">
        <v>13</v>
      </c>
      <c r="D4" s="106" t="s">
        <v>13</v>
      </c>
      <c r="E4" s="6" t="s">
        <v>14</v>
      </c>
      <c r="F4" s="9"/>
      <c r="G4" s="75">
        <v>100000</v>
      </c>
      <c r="H4" s="75"/>
      <c r="I4" s="76">
        <f>G4-H4</f>
        <v>100000</v>
      </c>
      <c r="K4" s="75" t="s">
        <v>15</v>
      </c>
      <c r="L4" s="75">
        <f>Masjid!H40</f>
        <v>17617200</v>
      </c>
      <c r="M4" s="115">
        <f t="shared" ref="M4:M67" si="0">F4*H4</f>
        <v>0</v>
      </c>
      <c r="N4" t="s">
        <v>16</v>
      </c>
      <c r="O4" s="75">
        <f>-1*(L3+O5)</f>
        <v>15184900</v>
      </c>
      <c r="Q4" s="53">
        <f>L12-O4</f>
        <v>-5565497</v>
      </c>
    </row>
    <row r="5" spans="1:17">
      <c r="A5" s="6">
        <f t="shared" ref="A5:A68" si="1">A4+1</f>
        <v>2</v>
      </c>
      <c r="B5" s="64">
        <v>42842</v>
      </c>
      <c r="C5" s="106" t="s">
        <v>13</v>
      </c>
      <c r="D5" s="106" t="s">
        <v>17</v>
      </c>
      <c r="E5" s="6" t="s">
        <v>14</v>
      </c>
      <c r="F5" s="9"/>
      <c r="G5" s="75">
        <v>500000</v>
      </c>
      <c r="H5" s="75"/>
      <c r="I5" s="76">
        <f t="shared" ref="I5:I68" si="2">I4+G5-H5</f>
        <v>600000</v>
      </c>
      <c r="K5" s="148"/>
      <c r="L5" s="149"/>
      <c r="M5" s="115">
        <f t="shared" si="0"/>
        <v>0</v>
      </c>
      <c r="N5" t="s">
        <v>18</v>
      </c>
      <c r="O5" s="12">
        <f>M156</f>
        <v>28600000</v>
      </c>
    </row>
    <row r="6" spans="1:17">
      <c r="A6" s="6">
        <f t="shared" si="1"/>
        <v>3</v>
      </c>
      <c r="B6" s="64">
        <v>42844</v>
      </c>
      <c r="C6" s="106" t="s">
        <v>13</v>
      </c>
      <c r="D6" s="106" t="s">
        <v>13</v>
      </c>
      <c r="E6" s="6" t="s">
        <v>14</v>
      </c>
      <c r="F6" s="9"/>
      <c r="G6" s="75">
        <v>10000000</v>
      </c>
      <c r="H6" s="75"/>
      <c r="I6" s="76">
        <f t="shared" si="2"/>
        <v>10600000</v>
      </c>
      <c r="K6" s="75"/>
      <c r="L6" s="75"/>
      <c r="M6" s="115">
        <f t="shared" si="0"/>
        <v>0</v>
      </c>
      <c r="O6" s="75">
        <f>O4+O5</f>
        <v>43784900</v>
      </c>
    </row>
    <row r="7" spans="1:17">
      <c r="A7" s="6">
        <f t="shared" si="1"/>
        <v>4</v>
      </c>
      <c r="B7" s="64">
        <v>42844</v>
      </c>
      <c r="C7" s="106" t="s">
        <v>13</v>
      </c>
      <c r="D7" s="106" t="s">
        <v>13</v>
      </c>
      <c r="E7" s="6" t="s">
        <v>19</v>
      </c>
      <c r="F7" s="9"/>
      <c r="G7" s="75">
        <v>1000000</v>
      </c>
      <c r="H7" s="75"/>
      <c r="I7" s="76">
        <f t="shared" si="2"/>
        <v>11600000</v>
      </c>
      <c r="M7" s="115">
        <f t="shared" si="0"/>
        <v>0</v>
      </c>
    </row>
    <row r="8" spans="1:17">
      <c r="A8" s="6">
        <f t="shared" si="1"/>
        <v>5</v>
      </c>
      <c r="B8" s="64">
        <v>42844</v>
      </c>
      <c r="C8" s="106" t="s">
        <v>20</v>
      </c>
      <c r="D8" s="106" t="s">
        <v>20</v>
      </c>
      <c r="E8" s="6" t="s">
        <v>19</v>
      </c>
      <c r="F8" s="9"/>
      <c r="G8" s="75">
        <v>50000</v>
      </c>
      <c r="H8" s="75"/>
      <c r="I8" s="76">
        <f t="shared" si="2"/>
        <v>11650000</v>
      </c>
      <c r="K8" s="12" t="s">
        <v>21</v>
      </c>
      <c r="L8" s="12">
        <v>7997797</v>
      </c>
      <c r="M8" s="115">
        <f t="shared" si="0"/>
        <v>0</v>
      </c>
      <c r="O8" s="53">
        <v>68535797</v>
      </c>
    </row>
    <row r="9" spans="1:17">
      <c r="A9" s="6">
        <f t="shared" si="1"/>
        <v>6</v>
      </c>
      <c r="B9" s="64">
        <v>42845</v>
      </c>
      <c r="C9" s="106" t="s">
        <v>22</v>
      </c>
      <c r="D9" s="106" t="s">
        <v>22</v>
      </c>
      <c r="E9" s="6" t="s">
        <v>19</v>
      </c>
      <c r="F9" s="9"/>
      <c r="G9" s="75">
        <v>200000</v>
      </c>
      <c r="H9" s="75"/>
      <c r="I9" s="76">
        <f t="shared" si="2"/>
        <v>11850000</v>
      </c>
      <c r="K9" s="12" t="s">
        <v>19</v>
      </c>
      <c r="L9" s="12">
        <v>702000</v>
      </c>
      <c r="M9" s="115">
        <f t="shared" si="0"/>
        <v>0</v>
      </c>
      <c r="O9" s="53">
        <f>O6-O8</f>
        <v>-24750897</v>
      </c>
    </row>
    <row r="10" spans="1:17">
      <c r="A10" s="6">
        <f t="shared" si="1"/>
        <v>7</v>
      </c>
      <c r="B10" s="64">
        <v>42845</v>
      </c>
      <c r="C10" s="106" t="s">
        <v>13</v>
      </c>
      <c r="D10" s="106" t="s">
        <v>23</v>
      </c>
      <c r="E10" s="6" t="s">
        <v>19</v>
      </c>
      <c r="F10" s="9"/>
      <c r="G10" s="75">
        <v>600000</v>
      </c>
      <c r="H10" s="75"/>
      <c r="I10" s="76">
        <f t="shared" si="2"/>
        <v>12450000</v>
      </c>
      <c r="L10" s="12"/>
      <c r="M10" s="115">
        <f t="shared" si="0"/>
        <v>0</v>
      </c>
    </row>
    <row r="11" spans="1:17">
      <c r="A11" s="6">
        <f t="shared" si="1"/>
        <v>8</v>
      </c>
      <c r="B11" s="64">
        <v>42845</v>
      </c>
      <c r="C11" s="106" t="s">
        <v>24</v>
      </c>
      <c r="D11" s="106" t="s">
        <v>24</v>
      </c>
      <c r="E11" s="6" t="s">
        <v>19</v>
      </c>
      <c r="F11" s="9"/>
      <c r="G11" s="75">
        <v>1016000</v>
      </c>
      <c r="H11" s="75"/>
      <c r="I11" s="76">
        <f t="shared" si="2"/>
        <v>13466000</v>
      </c>
      <c r="M11" s="115">
        <f t="shared" si="0"/>
        <v>0</v>
      </c>
    </row>
    <row r="12" spans="1:17">
      <c r="A12" s="6">
        <f t="shared" si="1"/>
        <v>9</v>
      </c>
      <c r="B12" s="64">
        <v>42846</v>
      </c>
      <c r="C12" s="106" t="s">
        <v>13</v>
      </c>
      <c r="D12" s="106" t="s">
        <v>25</v>
      </c>
      <c r="E12" s="6" t="s">
        <v>14</v>
      </c>
      <c r="F12" s="9"/>
      <c r="G12" s="75">
        <v>50000</v>
      </c>
      <c r="H12" s="75"/>
      <c r="I12" s="76">
        <f t="shared" si="2"/>
        <v>13516000</v>
      </c>
      <c r="L12">
        <f>L4-L8</f>
        <v>9619403</v>
      </c>
      <c r="M12" s="115">
        <f t="shared" si="0"/>
        <v>0</v>
      </c>
    </row>
    <row r="13" spans="1:17">
      <c r="A13" s="6">
        <f t="shared" si="1"/>
        <v>10</v>
      </c>
      <c r="B13" s="107">
        <v>42847</v>
      </c>
      <c r="C13" s="108" t="s">
        <v>26</v>
      </c>
      <c r="D13" s="108" t="s">
        <v>27</v>
      </c>
      <c r="E13" s="109" t="s">
        <v>14</v>
      </c>
      <c r="F13" s="8"/>
      <c r="G13" s="75">
        <v>5000000</v>
      </c>
      <c r="H13" s="75"/>
      <c r="I13" s="76">
        <f t="shared" si="2"/>
        <v>18516000</v>
      </c>
      <c r="M13" s="115">
        <f t="shared" si="0"/>
        <v>0</v>
      </c>
    </row>
    <row r="14" spans="1:17">
      <c r="A14" s="6">
        <f t="shared" si="1"/>
        <v>11</v>
      </c>
      <c r="B14" s="107">
        <v>42847</v>
      </c>
      <c r="C14" s="106" t="s">
        <v>28</v>
      </c>
      <c r="D14" s="106" t="s">
        <v>29</v>
      </c>
      <c r="E14" s="6" t="s">
        <v>19</v>
      </c>
      <c r="F14" s="9"/>
      <c r="G14" s="75">
        <v>2000000</v>
      </c>
      <c r="H14" s="75"/>
      <c r="I14" s="76">
        <f t="shared" si="2"/>
        <v>20516000</v>
      </c>
      <c r="L14" s="53"/>
      <c r="M14" s="115">
        <f t="shared" si="0"/>
        <v>0</v>
      </c>
    </row>
    <row r="15" spans="1:17">
      <c r="A15" s="6">
        <f t="shared" si="1"/>
        <v>12</v>
      </c>
      <c r="B15" s="107">
        <v>42847</v>
      </c>
      <c r="C15" s="106" t="s">
        <v>30</v>
      </c>
      <c r="D15" s="106" t="s">
        <v>31</v>
      </c>
      <c r="E15" s="6" t="s">
        <v>19</v>
      </c>
      <c r="F15" s="9"/>
      <c r="G15" s="75">
        <v>50000</v>
      </c>
      <c r="H15" s="75"/>
      <c r="I15" s="76">
        <f t="shared" si="2"/>
        <v>20566000</v>
      </c>
      <c r="L15" s="53"/>
      <c r="M15" s="115">
        <f t="shared" si="0"/>
        <v>0</v>
      </c>
    </row>
    <row r="16" spans="1:17">
      <c r="A16" s="6">
        <f t="shared" si="1"/>
        <v>13</v>
      </c>
      <c r="B16" s="107">
        <v>42847</v>
      </c>
      <c r="C16" s="106" t="s">
        <v>32</v>
      </c>
      <c r="D16" s="106" t="s">
        <v>33</v>
      </c>
      <c r="E16" s="6" t="s">
        <v>19</v>
      </c>
      <c r="F16" s="9"/>
      <c r="G16" s="75">
        <v>200000</v>
      </c>
      <c r="H16" s="75"/>
      <c r="I16" s="76">
        <f t="shared" si="2"/>
        <v>20766000</v>
      </c>
      <c r="M16" s="115">
        <f t="shared" si="0"/>
        <v>0</v>
      </c>
    </row>
    <row r="17" spans="1:15">
      <c r="A17" s="6">
        <f t="shared" si="1"/>
        <v>14</v>
      </c>
      <c r="B17" s="107">
        <v>42847</v>
      </c>
      <c r="C17" s="106" t="s">
        <v>13</v>
      </c>
      <c r="D17" s="106" t="s">
        <v>34</v>
      </c>
      <c r="E17" s="6" t="s">
        <v>14</v>
      </c>
      <c r="F17" s="9"/>
      <c r="G17" s="75">
        <v>300000</v>
      </c>
      <c r="H17" s="75"/>
      <c r="I17" s="76">
        <f t="shared" si="2"/>
        <v>21066000</v>
      </c>
      <c r="L17" s="53"/>
      <c r="M17" s="115">
        <f t="shared" si="0"/>
        <v>0</v>
      </c>
    </row>
    <row r="18" spans="1:15">
      <c r="A18" s="6">
        <f t="shared" si="1"/>
        <v>15</v>
      </c>
      <c r="B18" s="107">
        <v>42847</v>
      </c>
      <c r="C18" s="106" t="s">
        <v>28</v>
      </c>
      <c r="D18" s="106" t="s">
        <v>35</v>
      </c>
      <c r="E18" s="6" t="s">
        <v>19</v>
      </c>
      <c r="F18" s="9"/>
      <c r="G18" s="75">
        <v>500000</v>
      </c>
      <c r="H18" s="75"/>
      <c r="I18" s="76">
        <f t="shared" si="2"/>
        <v>21566000</v>
      </c>
      <c r="L18" s="12"/>
      <c r="M18" s="115">
        <f t="shared" si="0"/>
        <v>0</v>
      </c>
    </row>
    <row r="19" spans="1:15">
      <c r="A19" s="6">
        <f t="shared" si="1"/>
        <v>16</v>
      </c>
      <c r="B19" s="107">
        <v>42847</v>
      </c>
      <c r="C19" s="106" t="s">
        <v>36</v>
      </c>
      <c r="D19" s="106" t="s">
        <v>37</v>
      </c>
      <c r="E19" s="6" t="s">
        <v>19</v>
      </c>
      <c r="F19" s="9"/>
      <c r="G19" s="75">
        <v>100000</v>
      </c>
      <c r="H19" s="75"/>
      <c r="I19" s="76">
        <f t="shared" si="2"/>
        <v>21666000</v>
      </c>
      <c r="L19" s="12"/>
      <c r="M19" s="115">
        <f t="shared" si="0"/>
        <v>0</v>
      </c>
      <c r="O19" s="53"/>
    </row>
    <row r="20" spans="1:15">
      <c r="A20" s="6">
        <f t="shared" si="1"/>
        <v>17</v>
      </c>
      <c r="B20" s="107">
        <v>42849</v>
      </c>
      <c r="C20" s="106" t="s">
        <v>38</v>
      </c>
      <c r="D20" s="106" t="s">
        <v>39</v>
      </c>
      <c r="E20" s="6" t="s">
        <v>19</v>
      </c>
      <c r="F20" s="9"/>
      <c r="G20" s="75">
        <v>200000</v>
      </c>
      <c r="H20" s="75"/>
      <c r="I20" s="76">
        <f t="shared" si="2"/>
        <v>21866000</v>
      </c>
      <c r="L20" s="12"/>
      <c r="M20" s="115">
        <f t="shared" si="0"/>
        <v>0</v>
      </c>
      <c r="N20" s="53"/>
      <c r="O20" s="53"/>
    </row>
    <row r="21" spans="1:15">
      <c r="A21" s="6">
        <f t="shared" si="1"/>
        <v>18</v>
      </c>
      <c r="B21" s="107">
        <v>42850</v>
      </c>
      <c r="C21" s="106" t="s">
        <v>13</v>
      </c>
      <c r="D21" s="106" t="s">
        <v>40</v>
      </c>
      <c r="E21" s="6" t="s">
        <v>14</v>
      </c>
      <c r="F21" s="9"/>
      <c r="G21" s="75">
        <v>500000</v>
      </c>
      <c r="H21" s="75"/>
      <c r="I21" s="76">
        <f t="shared" si="2"/>
        <v>22366000</v>
      </c>
      <c r="M21" s="115">
        <f t="shared" si="0"/>
        <v>0</v>
      </c>
      <c r="O21" s="53"/>
    </row>
    <row r="22" spans="1:15">
      <c r="A22" s="6">
        <f t="shared" si="1"/>
        <v>19</v>
      </c>
      <c r="B22" s="64">
        <v>42851</v>
      </c>
      <c r="C22" s="106" t="s">
        <v>13</v>
      </c>
      <c r="D22" s="106" t="s">
        <v>25</v>
      </c>
      <c r="E22" s="6" t="s">
        <v>14</v>
      </c>
      <c r="F22" s="9"/>
      <c r="G22" s="75">
        <v>50000</v>
      </c>
      <c r="H22" s="75"/>
      <c r="I22" s="76">
        <f t="shared" si="2"/>
        <v>22416000</v>
      </c>
      <c r="L22" s="12"/>
      <c r="M22" s="115">
        <f t="shared" si="0"/>
        <v>0</v>
      </c>
      <c r="O22" s="53"/>
    </row>
    <row r="23" spans="1:15">
      <c r="A23" s="6">
        <f t="shared" si="1"/>
        <v>20</v>
      </c>
      <c r="B23" s="64">
        <v>42851</v>
      </c>
      <c r="C23" s="106" t="s">
        <v>41</v>
      </c>
      <c r="D23" s="106" t="s">
        <v>41</v>
      </c>
      <c r="E23" s="6" t="s">
        <v>19</v>
      </c>
      <c r="F23" s="9"/>
      <c r="G23" s="75">
        <v>500000</v>
      </c>
      <c r="H23" s="75"/>
      <c r="I23" s="76">
        <f t="shared" si="2"/>
        <v>22916000</v>
      </c>
      <c r="M23" s="115">
        <f t="shared" si="0"/>
        <v>0</v>
      </c>
      <c r="O23" s="53"/>
    </row>
    <row r="24" spans="1:15">
      <c r="A24" s="6">
        <f t="shared" si="1"/>
        <v>21</v>
      </c>
      <c r="B24" s="64">
        <v>42851</v>
      </c>
      <c r="C24" s="106" t="s">
        <v>42</v>
      </c>
      <c r="D24" s="106" t="s">
        <v>42</v>
      </c>
      <c r="E24" s="6" t="s">
        <v>19</v>
      </c>
      <c r="F24" s="9"/>
      <c r="G24" s="75">
        <v>1000000</v>
      </c>
      <c r="H24" s="75"/>
      <c r="I24" s="76">
        <f t="shared" si="2"/>
        <v>23916000</v>
      </c>
      <c r="M24" s="115">
        <f t="shared" si="0"/>
        <v>0</v>
      </c>
      <c r="O24" s="53"/>
    </row>
    <row r="25" spans="1:15">
      <c r="A25" s="6">
        <f t="shared" si="1"/>
        <v>22</v>
      </c>
      <c r="B25" s="64">
        <v>42851</v>
      </c>
      <c r="C25" s="106" t="s">
        <v>20</v>
      </c>
      <c r="D25" s="106" t="s">
        <v>43</v>
      </c>
      <c r="E25" s="6" t="s">
        <v>19</v>
      </c>
      <c r="F25" s="9"/>
      <c r="G25" s="75">
        <v>350000</v>
      </c>
      <c r="H25" s="75"/>
      <c r="I25" s="76">
        <f t="shared" si="2"/>
        <v>24266000</v>
      </c>
      <c r="M25" s="115">
        <f t="shared" si="0"/>
        <v>0</v>
      </c>
      <c r="O25" s="53"/>
    </row>
    <row r="26" spans="1:15">
      <c r="A26" s="6">
        <f t="shared" si="1"/>
        <v>23</v>
      </c>
      <c r="B26" s="64">
        <v>42853</v>
      </c>
      <c r="C26" s="106" t="s">
        <v>44</v>
      </c>
      <c r="D26" s="106" t="s">
        <v>44</v>
      </c>
      <c r="E26" s="6" t="s">
        <v>19</v>
      </c>
      <c r="F26" s="9"/>
      <c r="G26" s="75">
        <v>4253000</v>
      </c>
      <c r="H26" s="75"/>
      <c r="I26" s="76">
        <f t="shared" si="2"/>
        <v>28519000</v>
      </c>
      <c r="M26" s="115">
        <f t="shared" si="0"/>
        <v>0</v>
      </c>
    </row>
    <row r="27" spans="1:15">
      <c r="A27" s="6">
        <f t="shared" si="1"/>
        <v>24</v>
      </c>
      <c r="B27" s="64">
        <v>42854</v>
      </c>
      <c r="C27" s="106" t="s">
        <v>13</v>
      </c>
      <c r="D27" s="106" t="s">
        <v>45</v>
      </c>
      <c r="E27" s="6" t="s">
        <v>19</v>
      </c>
      <c r="F27" s="9"/>
      <c r="G27" s="75">
        <v>500000</v>
      </c>
      <c r="H27" s="75"/>
      <c r="I27" s="76">
        <f t="shared" si="2"/>
        <v>29019000</v>
      </c>
      <c r="M27" s="115">
        <f t="shared" si="0"/>
        <v>0</v>
      </c>
    </row>
    <row r="28" spans="1:15">
      <c r="A28" s="6">
        <f t="shared" si="1"/>
        <v>25</v>
      </c>
      <c r="B28" s="64">
        <v>42854</v>
      </c>
      <c r="C28" s="106" t="s">
        <v>13</v>
      </c>
      <c r="D28" s="106" t="s">
        <v>46</v>
      </c>
      <c r="E28" s="6" t="s">
        <v>19</v>
      </c>
      <c r="F28" s="9"/>
      <c r="G28" s="75">
        <v>400000</v>
      </c>
      <c r="H28" s="75"/>
      <c r="I28" s="76">
        <f t="shared" si="2"/>
        <v>29419000</v>
      </c>
      <c r="M28" s="115">
        <f t="shared" si="0"/>
        <v>0</v>
      </c>
    </row>
    <row r="29" spans="1:15">
      <c r="A29" s="6">
        <f t="shared" si="1"/>
        <v>26</v>
      </c>
      <c r="B29" s="64">
        <v>42854</v>
      </c>
      <c r="C29" s="106" t="s">
        <v>47</v>
      </c>
      <c r="D29" s="106" t="s">
        <v>48</v>
      </c>
      <c r="E29" s="6" t="s">
        <v>19</v>
      </c>
      <c r="F29" s="9"/>
      <c r="G29" s="75">
        <v>500000</v>
      </c>
      <c r="H29" s="75"/>
      <c r="I29" s="76">
        <f t="shared" si="2"/>
        <v>29919000</v>
      </c>
      <c r="M29" s="115">
        <f t="shared" si="0"/>
        <v>0</v>
      </c>
    </row>
    <row r="30" spans="1:15">
      <c r="A30" s="6">
        <f t="shared" si="1"/>
        <v>27</v>
      </c>
      <c r="B30" s="64">
        <v>42854</v>
      </c>
      <c r="C30" s="106" t="s">
        <v>13</v>
      </c>
      <c r="D30" s="106" t="s">
        <v>49</v>
      </c>
      <c r="E30" s="6" t="s">
        <v>19</v>
      </c>
      <c r="F30" s="9"/>
      <c r="G30" s="75">
        <v>2000000</v>
      </c>
      <c r="H30" s="75"/>
      <c r="I30" s="76">
        <f t="shared" si="2"/>
        <v>31919000</v>
      </c>
      <c r="M30" s="115">
        <f t="shared" si="0"/>
        <v>0</v>
      </c>
    </row>
    <row r="31" spans="1:15">
      <c r="A31" s="6">
        <f t="shared" si="1"/>
        <v>28</v>
      </c>
      <c r="B31" s="64">
        <v>42854</v>
      </c>
      <c r="C31" s="106" t="s">
        <v>13</v>
      </c>
      <c r="D31" s="106" t="s">
        <v>50</v>
      </c>
      <c r="E31" s="6" t="s">
        <v>19</v>
      </c>
      <c r="F31" s="9"/>
      <c r="G31" s="75">
        <v>300000</v>
      </c>
      <c r="H31" s="75"/>
      <c r="I31" s="76">
        <f t="shared" si="2"/>
        <v>32219000</v>
      </c>
      <c r="M31" s="115">
        <f t="shared" si="0"/>
        <v>0</v>
      </c>
    </row>
    <row r="32" spans="1:15">
      <c r="A32" s="6">
        <f t="shared" si="1"/>
        <v>29</v>
      </c>
      <c r="B32" s="64">
        <v>42854</v>
      </c>
      <c r="C32" s="106" t="s">
        <v>13</v>
      </c>
      <c r="D32" s="106" t="s">
        <v>51</v>
      </c>
      <c r="E32" s="6" t="s">
        <v>19</v>
      </c>
      <c r="F32" s="9"/>
      <c r="G32" s="75">
        <v>50000</v>
      </c>
      <c r="H32" s="75"/>
      <c r="I32" s="76">
        <f t="shared" si="2"/>
        <v>32269000</v>
      </c>
      <c r="M32" s="115">
        <f t="shared" si="0"/>
        <v>0</v>
      </c>
    </row>
    <row r="33" spans="1:13">
      <c r="A33" s="6">
        <f t="shared" si="1"/>
        <v>30</v>
      </c>
      <c r="B33" s="64">
        <v>42854</v>
      </c>
      <c r="C33" s="106" t="s">
        <v>13</v>
      </c>
      <c r="D33" s="106" t="s">
        <v>52</v>
      </c>
      <c r="E33" s="6" t="s">
        <v>14</v>
      </c>
      <c r="F33" s="9"/>
      <c r="G33" s="75">
        <v>1000000</v>
      </c>
      <c r="H33" s="75"/>
      <c r="I33" s="76">
        <f t="shared" si="2"/>
        <v>33269000</v>
      </c>
      <c r="M33" s="115">
        <f t="shared" si="0"/>
        <v>0</v>
      </c>
    </row>
    <row r="34" spans="1:13">
      <c r="A34" s="6">
        <f t="shared" si="1"/>
        <v>31</v>
      </c>
      <c r="B34" s="64">
        <v>42856</v>
      </c>
      <c r="C34" s="110" t="s">
        <v>13</v>
      </c>
      <c r="D34" s="110" t="s">
        <v>53</v>
      </c>
      <c r="E34" s="73" t="s">
        <v>19</v>
      </c>
      <c r="F34" s="94"/>
      <c r="G34" s="95">
        <v>500000</v>
      </c>
      <c r="H34" s="6"/>
      <c r="I34" s="76">
        <f t="shared" si="2"/>
        <v>33769000</v>
      </c>
      <c r="M34" s="115">
        <f t="shared" si="0"/>
        <v>0</v>
      </c>
    </row>
    <row r="35" spans="1:13">
      <c r="A35" s="6">
        <f t="shared" si="1"/>
        <v>32</v>
      </c>
      <c r="B35" s="64">
        <v>42856</v>
      </c>
      <c r="C35" s="110" t="s">
        <v>24</v>
      </c>
      <c r="D35" s="110" t="s">
        <v>54</v>
      </c>
      <c r="E35" s="73" t="s">
        <v>19</v>
      </c>
      <c r="F35" s="94"/>
      <c r="G35" s="95">
        <v>400000</v>
      </c>
      <c r="H35" s="6"/>
      <c r="I35" s="76">
        <f t="shared" si="2"/>
        <v>34169000</v>
      </c>
      <c r="M35" s="115">
        <f t="shared" si="0"/>
        <v>0</v>
      </c>
    </row>
    <row r="36" spans="1:13">
      <c r="A36" s="6">
        <f t="shared" si="1"/>
        <v>33</v>
      </c>
      <c r="B36" s="64">
        <v>42857</v>
      </c>
      <c r="C36" s="110" t="s">
        <v>55</v>
      </c>
      <c r="D36" s="110" t="s">
        <v>56</v>
      </c>
      <c r="E36" s="73" t="s">
        <v>14</v>
      </c>
      <c r="F36" s="94"/>
      <c r="G36" s="95">
        <v>2500000</v>
      </c>
      <c r="H36" s="6"/>
      <c r="I36" s="76">
        <f t="shared" si="2"/>
        <v>36669000</v>
      </c>
      <c r="M36" s="115">
        <f t="shared" si="0"/>
        <v>0</v>
      </c>
    </row>
    <row r="37" spans="1:13">
      <c r="A37" s="6">
        <f t="shared" si="1"/>
        <v>34</v>
      </c>
      <c r="B37" s="64">
        <v>42857</v>
      </c>
      <c r="C37" s="106" t="s">
        <v>57</v>
      </c>
      <c r="D37" s="106" t="s">
        <v>57</v>
      </c>
      <c r="E37" s="6" t="s">
        <v>14</v>
      </c>
      <c r="F37" s="9"/>
      <c r="G37" s="75">
        <v>500000</v>
      </c>
      <c r="H37" s="6"/>
      <c r="I37" s="76">
        <f t="shared" si="2"/>
        <v>37169000</v>
      </c>
      <c r="M37" s="115">
        <f t="shared" si="0"/>
        <v>0</v>
      </c>
    </row>
    <row r="38" spans="1:13">
      <c r="A38" s="6">
        <f t="shared" si="1"/>
        <v>35</v>
      </c>
      <c r="B38" s="64">
        <v>42859</v>
      </c>
      <c r="C38" s="106" t="s">
        <v>42</v>
      </c>
      <c r="D38" s="106" t="s">
        <v>42</v>
      </c>
      <c r="E38" s="6" t="s">
        <v>19</v>
      </c>
      <c r="F38" s="9"/>
      <c r="G38" s="55">
        <v>100000</v>
      </c>
      <c r="H38" s="6"/>
      <c r="I38" s="76">
        <f t="shared" si="2"/>
        <v>37269000</v>
      </c>
      <c r="M38" s="115">
        <f t="shared" si="0"/>
        <v>0</v>
      </c>
    </row>
    <row r="39" spans="1:13">
      <c r="A39" s="6">
        <f t="shared" si="1"/>
        <v>36</v>
      </c>
      <c r="B39" s="64">
        <v>42860</v>
      </c>
      <c r="C39" s="106" t="s">
        <v>58</v>
      </c>
      <c r="D39" s="106" t="s">
        <v>58</v>
      </c>
      <c r="E39" s="6" t="s">
        <v>19</v>
      </c>
      <c r="F39" s="9"/>
      <c r="G39" s="55">
        <v>50000</v>
      </c>
      <c r="H39" s="6"/>
      <c r="I39" s="76">
        <f t="shared" si="2"/>
        <v>37319000</v>
      </c>
      <c r="M39" s="115">
        <f t="shared" si="0"/>
        <v>0</v>
      </c>
    </row>
    <row r="40" spans="1:13">
      <c r="A40" s="6">
        <f t="shared" si="1"/>
        <v>37</v>
      </c>
      <c r="B40" s="84">
        <v>42860</v>
      </c>
      <c r="C40" s="111" t="s">
        <v>13</v>
      </c>
      <c r="D40" s="111" t="s">
        <v>59</v>
      </c>
      <c r="E40" s="86" t="s">
        <v>14</v>
      </c>
      <c r="F40" s="85"/>
      <c r="G40" s="112">
        <v>2000000</v>
      </c>
      <c r="H40" s="86"/>
      <c r="I40" s="76">
        <f t="shared" si="2"/>
        <v>39319000</v>
      </c>
      <c r="M40" s="115">
        <f t="shared" si="0"/>
        <v>0</v>
      </c>
    </row>
    <row r="41" spans="1:13">
      <c r="A41" s="6">
        <f t="shared" si="1"/>
        <v>38</v>
      </c>
      <c r="B41" s="64">
        <v>42861</v>
      </c>
      <c r="C41" s="106" t="s">
        <v>13</v>
      </c>
      <c r="D41" s="106" t="s">
        <v>60</v>
      </c>
      <c r="E41" s="6" t="s">
        <v>19</v>
      </c>
      <c r="F41" s="9"/>
      <c r="G41" s="55">
        <v>25000</v>
      </c>
      <c r="H41" s="6"/>
      <c r="I41" s="76">
        <f t="shared" si="2"/>
        <v>39344000</v>
      </c>
      <c r="M41" s="115">
        <f t="shared" si="0"/>
        <v>0</v>
      </c>
    </row>
    <row r="42" spans="1:13">
      <c r="A42" s="6">
        <f t="shared" si="1"/>
        <v>39</v>
      </c>
      <c r="B42" s="64">
        <v>42861</v>
      </c>
      <c r="C42" s="106" t="s">
        <v>13</v>
      </c>
      <c r="D42" s="106" t="s">
        <v>37</v>
      </c>
      <c r="E42" s="6" t="s">
        <v>19</v>
      </c>
      <c r="F42" s="9"/>
      <c r="G42" s="55">
        <v>35000</v>
      </c>
      <c r="H42" s="6"/>
      <c r="I42" s="76">
        <f t="shared" si="2"/>
        <v>39379000</v>
      </c>
      <c r="M42" s="115">
        <f t="shared" si="0"/>
        <v>0</v>
      </c>
    </row>
    <row r="43" spans="1:13">
      <c r="A43" s="6">
        <f t="shared" si="1"/>
        <v>40</v>
      </c>
      <c r="B43" s="64">
        <v>42861</v>
      </c>
      <c r="C43" s="106" t="s">
        <v>13</v>
      </c>
      <c r="D43" s="106" t="s">
        <v>61</v>
      </c>
      <c r="E43" s="6" t="s">
        <v>19</v>
      </c>
      <c r="F43" s="9"/>
      <c r="G43" s="55">
        <v>150000</v>
      </c>
      <c r="H43" s="6"/>
      <c r="I43" s="76">
        <f t="shared" si="2"/>
        <v>39529000</v>
      </c>
      <c r="M43" s="115">
        <f t="shared" si="0"/>
        <v>0</v>
      </c>
    </row>
    <row r="44" spans="1:13">
      <c r="A44" s="6">
        <f t="shared" si="1"/>
        <v>41</v>
      </c>
      <c r="B44" s="64">
        <v>42862</v>
      </c>
      <c r="C44" s="106" t="s">
        <v>13</v>
      </c>
      <c r="D44" s="106" t="s">
        <v>62</v>
      </c>
      <c r="E44" s="6" t="s">
        <v>19</v>
      </c>
      <c r="F44" s="9"/>
      <c r="G44" s="55">
        <v>12000</v>
      </c>
      <c r="H44" s="6"/>
      <c r="I44" s="76">
        <f t="shared" si="2"/>
        <v>39541000</v>
      </c>
      <c r="M44" s="115">
        <f t="shared" si="0"/>
        <v>0</v>
      </c>
    </row>
    <row r="45" spans="1:13">
      <c r="A45" s="6">
        <f t="shared" si="1"/>
        <v>42</v>
      </c>
      <c r="B45" s="64">
        <v>42863</v>
      </c>
      <c r="C45" s="106" t="s">
        <v>63</v>
      </c>
      <c r="D45" s="106" t="s">
        <v>64</v>
      </c>
      <c r="E45" s="6" t="s">
        <v>19</v>
      </c>
      <c r="F45" s="9"/>
      <c r="G45" s="55">
        <v>10000000</v>
      </c>
      <c r="H45" s="6"/>
      <c r="I45" s="76">
        <f t="shared" si="2"/>
        <v>49541000</v>
      </c>
      <c r="M45" s="115">
        <f t="shared" si="0"/>
        <v>0</v>
      </c>
    </row>
    <row r="46" spans="1:13">
      <c r="A46" s="6">
        <f t="shared" si="1"/>
        <v>43</v>
      </c>
      <c r="B46" s="64">
        <v>42864</v>
      </c>
      <c r="C46" s="106" t="s">
        <v>13</v>
      </c>
      <c r="D46" s="106" t="s">
        <v>65</v>
      </c>
      <c r="E46" s="6" t="s">
        <v>19</v>
      </c>
      <c r="F46" s="9"/>
      <c r="G46" s="55">
        <v>50000</v>
      </c>
      <c r="H46" s="6"/>
      <c r="I46" s="76">
        <f t="shared" si="2"/>
        <v>49591000</v>
      </c>
      <c r="M46" s="115">
        <f t="shared" si="0"/>
        <v>0</v>
      </c>
    </row>
    <row r="47" spans="1:13">
      <c r="A47" s="6">
        <f t="shared" si="1"/>
        <v>44</v>
      </c>
      <c r="B47" s="64">
        <v>42865</v>
      </c>
      <c r="C47" s="106" t="s">
        <v>13</v>
      </c>
      <c r="D47" s="106" t="s">
        <v>66</v>
      </c>
      <c r="E47" s="6" t="s">
        <v>19</v>
      </c>
      <c r="F47" s="9"/>
      <c r="G47" s="55">
        <v>500000</v>
      </c>
      <c r="H47" s="6"/>
      <c r="I47" s="76">
        <f t="shared" si="2"/>
        <v>50091000</v>
      </c>
      <c r="M47" s="115">
        <f t="shared" si="0"/>
        <v>0</v>
      </c>
    </row>
    <row r="48" spans="1:13">
      <c r="A48" s="6">
        <f t="shared" si="1"/>
        <v>45</v>
      </c>
      <c r="B48" s="64">
        <v>42865</v>
      </c>
      <c r="C48" s="106" t="s">
        <v>13</v>
      </c>
      <c r="D48" s="106" t="s">
        <v>67</v>
      </c>
      <c r="E48" s="6" t="s">
        <v>19</v>
      </c>
      <c r="F48" s="9"/>
      <c r="G48" s="55">
        <v>155000</v>
      </c>
      <c r="H48" s="6"/>
      <c r="I48" s="76">
        <f t="shared" si="2"/>
        <v>50246000</v>
      </c>
      <c r="M48" s="115">
        <f t="shared" si="0"/>
        <v>0</v>
      </c>
    </row>
    <row r="49" spans="1:13">
      <c r="A49" s="6">
        <f t="shared" si="1"/>
        <v>46</v>
      </c>
      <c r="B49" s="64">
        <v>42865</v>
      </c>
      <c r="C49" s="106" t="s">
        <v>13</v>
      </c>
      <c r="D49" s="106" t="s">
        <v>68</v>
      </c>
      <c r="E49" s="6" t="s">
        <v>19</v>
      </c>
      <c r="F49" s="9"/>
      <c r="G49" s="55">
        <v>250000</v>
      </c>
      <c r="H49" s="6"/>
      <c r="I49" s="76">
        <f t="shared" si="2"/>
        <v>50496000</v>
      </c>
      <c r="M49" s="115">
        <f t="shared" si="0"/>
        <v>0</v>
      </c>
    </row>
    <row r="50" spans="1:13">
      <c r="A50" s="6">
        <f t="shared" si="1"/>
        <v>47</v>
      </c>
      <c r="B50" s="64">
        <v>42866</v>
      </c>
      <c r="C50" s="106" t="s">
        <v>13</v>
      </c>
      <c r="D50" s="106" t="s">
        <v>69</v>
      </c>
      <c r="E50" s="6" t="s">
        <v>19</v>
      </c>
      <c r="F50" s="9"/>
      <c r="G50" s="55">
        <v>200000</v>
      </c>
      <c r="H50" s="6"/>
      <c r="I50" s="76">
        <f t="shared" si="2"/>
        <v>50696000</v>
      </c>
      <c r="M50" s="115">
        <f t="shared" si="0"/>
        <v>0</v>
      </c>
    </row>
    <row r="51" spans="1:13">
      <c r="A51" s="6">
        <f t="shared" si="1"/>
        <v>48</v>
      </c>
      <c r="B51" s="64">
        <v>42866</v>
      </c>
      <c r="C51" s="106" t="s">
        <v>70</v>
      </c>
      <c r="D51" s="106" t="s">
        <v>71</v>
      </c>
      <c r="E51" s="6" t="s">
        <v>19</v>
      </c>
      <c r="F51" s="9"/>
      <c r="G51" s="55">
        <v>5000</v>
      </c>
      <c r="H51" s="6"/>
      <c r="I51" s="76">
        <f t="shared" si="2"/>
        <v>50701000</v>
      </c>
      <c r="M51" s="115">
        <f t="shared" si="0"/>
        <v>0</v>
      </c>
    </row>
    <row r="52" spans="1:13">
      <c r="A52" s="6">
        <f t="shared" si="1"/>
        <v>49</v>
      </c>
      <c r="B52" s="64">
        <v>42870</v>
      </c>
      <c r="C52" s="106" t="s">
        <v>72</v>
      </c>
      <c r="D52" s="106" t="s">
        <v>73</v>
      </c>
      <c r="E52" s="6" t="s">
        <v>19</v>
      </c>
      <c r="F52" s="9"/>
      <c r="G52" s="55">
        <v>5000</v>
      </c>
      <c r="H52" s="6"/>
      <c r="I52" s="76">
        <f t="shared" si="2"/>
        <v>50706000</v>
      </c>
      <c r="M52" s="115">
        <f t="shared" si="0"/>
        <v>0</v>
      </c>
    </row>
    <row r="53" spans="1:13">
      <c r="A53" s="6">
        <f t="shared" si="1"/>
        <v>50</v>
      </c>
      <c r="B53" s="64">
        <v>42870</v>
      </c>
      <c r="C53" s="106" t="s">
        <v>74</v>
      </c>
      <c r="D53" s="106" t="s">
        <v>22</v>
      </c>
      <c r="E53" s="6" t="s">
        <v>19</v>
      </c>
      <c r="F53" s="9"/>
      <c r="G53" s="55">
        <v>1500000</v>
      </c>
      <c r="H53" s="55"/>
      <c r="I53" s="76">
        <f t="shared" si="2"/>
        <v>52206000</v>
      </c>
      <c r="M53" s="115">
        <f t="shared" si="0"/>
        <v>0</v>
      </c>
    </row>
    <row r="54" spans="1:13">
      <c r="A54" s="6">
        <f t="shared" si="1"/>
        <v>51</v>
      </c>
      <c r="B54" s="64">
        <v>42870</v>
      </c>
      <c r="C54" s="106" t="s">
        <v>24</v>
      </c>
      <c r="D54" s="106" t="s">
        <v>24</v>
      </c>
      <c r="E54" s="6" t="s">
        <v>19</v>
      </c>
      <c r="F54" s="9"/>
      <c r="G54" s="55">
        <v>910000</v>
      </c>
      <c r="H54" s="55"/>
      <c r="I54" s="76">
        <f t="shared" si="2"/>
        <v>53116000</v>
      </c>
      <c r="M54" s="115">
        <f t="shared" si="0"/>
        <v>0</v>
      </c>
    </row>
    <row r="55" spans="1:13">
      <c r="A55" s="6">
        <f t="shared" si="1"/>
        <v>52</v>
      </c>
      <c r="B55" s="64">
        <v>42870</v>
      </c>
      <c r="C55" s="106" t="s">
        <v>75</v>
      </c>
      <c r="D55" s="106" t="s">
        <v>75</v>
      </c>
      <c r="E55" s="6" t="s">
        <v>14</v>
      </c>
      <c r="F55" s="9"/>
      <c r="G55" s="55">
        <v>200000</v>
      </c>
      <c r="H55" s="55"/>
      <c r="I55" s="76">
        <f t="shared" si="2"/>
        <v>53316000</v>
      </c>
      <c r="M55" s="115">
        <f t="shared" si="0"/>
        <v>0</v>
      </c>
    </row>
    <row r="56" spans="1:13">
      <c r="A56" s="6">
        <f t="shared" si="1"/>
        <v>53</v>
      </c>
      <c r="B56" s="64">
        <v>42871</v>
      </c>
      <c r="C56" s="106" t="s">
        <v>13</v>
      </c>
      <c r="D56" s="106" t="s">
        <v>76</v>
      </c>
      <c r="E56" s="6" t="s">
        <v>19</v>
      </c>
      <c r="F56" s="9"/>
      <c r="G56" s="55">
        <v>55000</v>
      </c>
      <c r="H56" s="55"/>
      <c r="I56" s="76">
        <f t="shared" si="2"/>
        <v>53371000</v>
      </c>
      <c r="M56" s="115">
        <f t="shared" si="0"/>
        <v>0</v>
      </c>
    </row>
    <row r="57" spans="1:13">
      <c r="A57" s="6">
        <f t="shared" si="1"/>
        <v>54</v>
      </c>
      <c r="B57" s="64">
        <v>42872</v>
      </c>
      <c r="C57" s="106" t="s">
        <v>13</v>
      </c>
      <c r="D57" s="106" t="s">
        <v>77</v>
      </c>
      <c r="E57" s="6" t="s">
        <v>14</v>
      </c>
      <c r="F57" s="9"/>
      <c r="G57" s="55">
        <v>1500000</v>
      </c>
      <c r="H57" s="55"/>
      <c r="I57" s="76">
        <f t="shared" si="2"/>
        <v>54871000</v>
      </c>
      <c r="M57" s="115">
        <f t="shared" si="0"/>
        <v>0</v>
      </c>
    </row>
    <row r="58" spans="1:13">
      <c r="A58" s="6">
        <f t="shared" si="1"/>
        <v>55</v>
      </c>
      <c r="B58" s="64">
        <v>42882</v>
      </c>
      <c r="C58" s="106" t="s">
        <v>13</v>
      </c>
      <c r="D58" s="106" t="s">
        <v>29</v>
      </c>
      <c r="E58" s="6" t="s">
        <v>14</v>
      </c>
      <c r="F58" s="9"/>
      <c r="G58" s="55">
        <v>3000000</v>
      </c>
      <c r="H58" s="55"/>
      <c r="I58" s="76">
        <f t="shared" si="2"/>
        <v>57871000</v>
      </c>
      <c r="M58" s="115">
        <f t="shared" si="0"/>
        <v>0</v>
      </c>
    </row>
    <row r="59" spans="1:13">
      <c r="A59" s="6">
        <f t="shared" si="1"/>
        <v>56</v>
      </c>
      <c r="B59" s="64">
        <v>42885</v>
      </c>
      <c r="C59" s="106" t="s">
        <v>13</v>
      </c>
      <c r="D59" s="106" t="s">
        <v>78</v>
      </c>
      <c r="E59" s="6" t="s">
        <v>14</v>
      </c>
      <c r="F59" s="9"/>
      <c r="G59" s="55">
        <v>5200000</v>
      </c>
      <c r="H59" s="55"/>
      <c r="I59" s="76">
        <f t="shared" si="2"/>
        <v>63071000</v>
      </c>
      <c r="M59" s="115">
        <f t="shared" si="0"/>
        <v>0</v>
      </c>
    </row>
    <row r="60" spans="1:13">
      <c r="A60" s="6">
        <f t="shared" si="1"/>
        <v>57</v>
      </c>
      <c r="B60" s="64">
        <v>42885</v>
      </c>
      <c r="C60" s="106" t="s">
        <v>13</v>
      </c>
      <c r="D60" s="106" t="s">
        <v>79</v>
      </c>
      <c r="E60" s="6" t="s">
        <v>14</v>
      </c>
      <c r="F60" s="9"/>
      <c r="G60" s="55">
        <v>300000</v>
      </c>
      <c r="H60" s="55"/>
      <c r="I60" s="76">
        <f t="shared" si="2"/>
        <v>63371000</v>
      </c>
      <c r="M60" s="115">
        <f t="shared" si="0"/>
        <v>0</v>
      </c>
    </row>
    <row r="61" spans="1:13">
      <c r="A61" s="6">
        <f t="shared" si="1"/>
        <v>58</v>
      </c>
      <c r="B61" s="93">
        <v>42886</v>
      </c>
      <c r="C61" s="110" t="s">
        <v>13</v>
      </c>
      <c r="D61" s="110" t="s">
        <v>80</v>
      </c>
      <c r="E61" s="73" t="s">
        <v>14</v>
      </c>
      <c r="F61" s="94"/>
      <c r="G61" s="113">
        <v>10000000</v>
      </c>
      <c r="H61" s="113"/>
      <c r="I61" s="76">
        <f t="shared" si="2"/>
        <v>73371000</v>
      </c>
      <c r="M61" s="115">
        <f t="shared" si="0"/>
        <v>0</v>
      </c>
    </row>
    <row r="62" spans="1:13">
      <c r="A62" s="6">
        <f t="shared" si="1"/>
        <v>59</v>
      </c>
      <c r="B62" s="64">
        <v>42886</v>
      </c>
      <c r="C62" s="106" t="s">
        <v>81</v>
      </c>
      <c r="D62" s="106" t="s">
        <v>82</v>
      </c>
      <c r="E62" s="6" t="s">
        <v>19</v>
      </c>
      <c r="F62" s="9"/>
      <c r="G62" s="55">
        <v>3000000</v>
      </c>
      <c r="H62" s="55"/>
      <c r="I62" s="76">
        <f t="shared" si="2"/>
        <v>76371000</v>
      </c>
      <c r="M62" s="115">
        <f t="shared" si="0"/>
        <v>0</v>
      </c>
    </row>
    <row r="63" spans="1:13">
      <c r="A63" s="6">
        <f t="shared" si="1"/>
        <v>60</v>
      </c>
      <c r="B63" s="64">
        <v>42887</v>
      </c>
      <c r="C63" s="106" t="s">
        <v>13</v>
      </c>
      <c r="D63" s="106" t="s">
        <v>35</v>
      </c>
      <c r="E63" s="6" t="s">
        <v>19</v>
      </c>
      <c r="F63" s="9"/>
      <c r="G63" s="55">
        <v>25000</v>
      </c>
      <c r="H63" s="55"/>
      <c r="I63" s="76">
        <f t="shared" si="2"/>
        <v>76396000</v>
      </c>
      <c r="K63" s="12" t="s">
        <v>83</v>
      </c>
      <c r="M63" s="115">
        <f t="shared" si="0"/>
        <v>0</v>
      </c>
    </row>
    <row r="64" spans="1:13">
      <c r="A64" s="6">
        <f t="shared" si="1"/>
        <v>61</v>
      </c>
      <c r="B64" s="64">
        <v>42887</v>
      </c>
      <c r="C64" s="106" t="s">
        <v>13</v>
      </c>
      <c r="D64" s="106" t="s">
        <v>84</v>
      </c>
      <c r="E64" s="6" t="s">
        <v>19</v>
      </c>
      <c r="F64" s="9"/>
      <c r="G64" s="55">
        <v>50000</v>
      </c>
      <c r="H64" s="55"/>
      <c r="I64" s="76">
        <f t="shared" si="2"/>
        <v>76446000</v>
      </c>
      <c r="M64" s="115">
        <f t="shared" si="0"/>
        <v>0</v>
      </c>
    </row>
    <row r="65" spans="1:13">
      <c r="A65" s="6">
        <f t="shared" si="1"/>
        <v>62</v>
      </c>
      <c r="B65" s="64">
        <v>42887</v>
      </c>
      <c r="C65" s="106" t="s">
        <v>13</v>
      </c>
      <c r="D65" s="106" t="s">
        <v>85</v>
      </c>
      <c r="E65" s="6" t="s">
        <v>19</v>
      </c>
      <c r="F65" s="9"/>
      <c r="G65" s="55">
        <v>150000</v>
      </c>
      <c r="H65" s="55"/>
      <c r="I65" s="76">
        <f t="shared" si="2"/>
        <v>76596000</v>
      </c>
      <c r="M65" s="115">
        <f t="shared" si="0"/>
        <v>0</v>
      </c>
    </row>
    <row r="66" spans="1:13">
      <c r="A66" s="6">
        <f t="shared" si="1"/>
        <v>63</v>
      </c>
      <c r="B66" s="64">
        <v>42887</v>
      </c>
      <c r="C66" s="106" t="s">
        <v>13</v>
      </c>
      <c r="D66" s="106" t="s">
        <v>61</v>
      </c>
      <c r="E66" s="6" t="s">
        <v>19</v>
      </c>
      <c r="F66" s="9"/>
      <c r="G66" s="55">
        <v>100000</v>
      </c>
      <c r="H66" s="55"/>
      <c r="I66" s="76">
        <f t="shared" si="2"/>
        <v>76696000</v>
      </c>
      <c r="M66" s="115">
        <f t="shared" si="0"/>
        <v>0</v>
      </c>
    </row>
    <row r="67" spans="1:13">
      <c r="A67" s="6">
        <f t="shared" si="1"/>
        <v>64</v>
      </c>
      <c r="B67" s="64">
        <v>42888</v>
      </c>
      <c r="C67" s="106" t="s">
        <v>13</v>
      </c>
      <c r="D67" s="106" t="s">
        <v>13</v>
      </c>
      <c r="E67" s="6" t="s">
        <v>14</v>
      </c>
      <c r="F67" s="9"/>
      <c r="G67" s="55">
        <v>500000</v>
      </c>
      <c r="H67" s="55"/>
      <c r="I67" s="76">
        <f t="shared" si="2"/>
        <v>77196000</v>
      </c>
      <c r="M67" s="115">
        <f t="shared" si="0"/>
        <v>0</v>
      </c>
    </row>
    <row r="68" spans="1:13">
      <c r="A68" s="6">
        <f t="shared" si="1"/>
        <v>65</v>
      </c>
      <c r="B68" s="64">
        <v>42889</v>
      </c>
      <c r="C68" s="106" t="s">
        <v>13</v>
      </c>
      <c r="D68" s="106" t="s">
        <v>13</v>
      </c>
      <c r="E68" s="6" t="s">
        <v>14</v>
      </c>
      <c r="F68" s="9"/>
      <c r="G68" s="55">
        <v>2000000</v>
      </c>
      <c r="H68" s="55"/>
      <c r="I68" s="76">
        <f t="shared" si="2"/>
        <v>79196000</v>
      </c>
      <c r="M68" s="115">
        <f t="shared" ref="M68:M131" si="3">F68*H68</f>
        <v>0</v>
      </c>
    </row>
    <row r="69" spans="1:13">
      <c r="A69" s="6">
        <f t="shared" ref="A69:A114" si="4">A68+1</f>
        <v>66</v>
      </c>
      <c r="B69" s="64">
        <v>42890</v>
      </c>
      <c r="C69" s="106" t="s">
        <v>13</v>
      </c>
      <c r="D69" s="106" t="s">
        <v>13</v>
      </c>
      <c r="E69" s="6" t="s">
        <v>14</v>
      </c>
      <c r="F69" s="9"/>
      <c r="G69" s="55">
        <v>200000</v>
      </c>
      <c r="H69" s="55"/>
      <c r="I69" s="76">
        <f t="shared" ref="I69:I114" si="5">I68+G69-H69</f>
        <v>79396000</v>
      </c>
      <c r="M69" s="115">
        <f t="shared" si="3"/>
        <v>0</v>
      </c>
    </row>
    <row r="70" spans="1:13">
      <c r="A70" s="6">
        <f t="shared" si="4"/>
        <v>67</v>
      </c>
      <c r="B70" s="64">
        <v>42893</v>
      </c>
      <c r="C70" s="106" t="s">
        <v>13</v>
      </c>
      <c r="D70" s="106" t="s">
        <v>86</v>
      </c>
      <c r="E70" s="6" t="s">
        <v>14</v>
      </c>
      <c r="F70" s="9"/>
      <c r="G70" s="55">
        <v>400000</v>
      </c>
      <c r="H70" s="55"/>
      <c r="I70" s="76">
        <f t="shared" si="5"/>
        <v>79796000</v>
      </c>
      <c r="M70" s="115">
        <f t="shared" si="3"/>
        <v>0</v>
      </c>
    </row>
    <row r="71" spans="1:13" ht="30">
      <c r="A71" s="6">
        <f t="shared" si="4"/>
        <v>68</v>
      </c>
      <c r="B71" s="78">
        <v>42893</v>
      </c>
      <c r="C71" s="116" t="s">
        <v>87</v>
      </c>
      <c r="D71" s="116"/>
      <c r="E71" s="80" t="s">
        <v>19</v>
      </c>
      <c r="F71" s="79"/>
      <c r="G71" s="117"/>
      <c r="H71" s="117">
        <v>1500000</v>
      </c>
      <c r="I71" s="82">
        <f t="shared" si="5"/>
        <v>78296000</v>
      </c>
      <c r="M71" s="115">
        <f t="shared" si="3"/>
        <v>0</v>
      </c>
    </row>
    <row r="72" spans="1:13" ht="45">
      <c r="A72" s="6">
        <f t="shared" si="4"/>
        <v>69</v>
      </c>
      <c r="B72" s="78">
        <v>42895</v>
      </c>
      <c r="C72" s="116" t="s">
        <v>88</v>
      </c>
      <c r="D72" s="116"/>
      <c r="E72" s="80" t="s">
        <v>14</v>
      </c>
      <c r="F72" s="79"/>
      <c r="G72" s="117"/>
      <c r="H72" s="117">
        <v>20000000</v>
      </c>
      <c r="I72" s="82">
        <f t="shared" si="5"/>
        <v>58296000</v>
      </c>
      <c r="M72" s="115">
        <f t="shared" si="3"/>
        <v>0</v>
      </c>
    </row>
    <row r="73" spans="1:13">
      <c r="A73" s="6">
        <f t="shared" si="4"/>
        <v>70</v>
      </c>
      <c r="B73" s="64">
        <v>42899</v>
      </c>
      <c r="C73" s="106" t="s">
        <v>13</v>
      </c>
      <c r="D73" s="106" t="s">
        <v>89</v>
      </c>
      <c r="E73" s="6" t="s">
        <v>19</v>
      </c>
      <c r="F73" s="9"/>
      <c r="G73" s="113">
        <v>800000</v>
      </c>
      <c r="H73" s="55"/>
      <c r="I73" s="76">
        <f t="shared" si="5"/>
        <v>59096000</v>
      </c>
      <c r="M73" s="115">
        <f t="shared" si="3"/>
        <v>0</v>
      </c>
    </row>
    <row r="74" spans="1:13">
      <c r="A74" s="6">
        <f t="shared" si="4"/>
        <v>71</v>
      </c>
      <c r="B74" s="64">
        <v>42899</v>
      </c>
      <c r="C74" s="106" t="s">
        <v>13</v>
      </c>
      <c r="D74" s="106" t="s">
        <v>90</v>
      </c>
      <c r="E74" s="6" t="s">
        <v>19</v>
      </c>
      <c r="F74" s="9"/>
      <c r="G74" s="113">
        <v>1025000</v>
      </c>
      <c r="H74" s="55"/>
      <c r="I74" s="76">
        <f t="shared" si="5"/>
        <v>60121000</v>
      </c>
      <c r="M74" s="115">
        <f t="shared" si="3"/>
        <v>0</v>
      </c>
    </row>
    <row r="75" spans="1:13">
      <c r="A75" s="6">
        <f t="shared" si="4"/>
        <v>72</v>
      </c>
      <c r="B75" s="64">
        <v>42899</v>
      </c>
      <c r="C75" s="106" t="s">
        <v>13</v>
      </c>
      <c r="D75" s="106" t="s">
        <v>91</v>
      </c>
      <c r="E75" s="6" t="s">
        <v>19</v>
      </c>
      <c r="F75" s="9"/>
      <c r="G75" s="113">
        <v>1000000</v>
      </c>
      <c r="H75" s="55"/>
      <c r="I75" s="76">
        <f t="shared" si="5"/>
        <v>61121000</v>
      </c>
      <c r="M75" s="115">
        <f t="shared" si="3"/>
        <v>0</v>
      </c>
    </row>
    <row r="76" spans="1:13">
      <c r="A76" s="6">
        <f t="shared" si="4"/>
        <v>73</v>
      </c>
      <c r="B76" s="64">
        <v>42899</v>
      </c>
      <c r="C76" s="106" t="s">
        <v>92</v>
      </c>
      <c r="D76" s="106" t="s">
        <v>92</v>
      </c>
      <c r="E76" s="6" t="s">
        <v>19</v>
      </c>
      <c r="F76" s="9"/>
      <c r="G76" s="113">
        <v>106000</v>
      </c>
      <c r="H76" s="55"/>
      <c r="I76" s="76">
        <f t="shared" si="5"/>
        <v>61227000</v>
      </c>
      <c r="M76" s="115">
        <f t="shared" si="3"/>
        <v>0</v>
      </c>
    </row>
    <row r="77" spans="1:13">
      <c r="A77" s="6">
        <f t="shared" si="4"/>
        <v>74</v>
      </c>
      <c r="B77" s="64">
        <v>42899</v>
      </c>
      <c r="C77" s="106" t="s">
        <v>13</v>
      </c>
      <c r="D77" s="106" t="s">
        <v>93</v>
      </c>
      <c r="E77" s="6" t="s">
        <v>19</v>
      </c>
      <c r="F77" s="9"/>
      <c r="G77" s="113">
        <v>1000000</v>
      </c>
      <c r="H77" s="55"/>
      <c r="I77" s="76">
        <f t="shared" si="5"/>
        <v>62227000</v>
      </c>
      <c r="M77" s="115">
        <f t="shared" si="3"/>
        <v>0</v>
      </c>
    </row>
    <row r="78" spans="1:13">
      <c r="A78" s="6">
        <f t="shared" si="4"/>
        <v>75</v>
      </c>
      <c r="B78" s="64">
        <v>42899</v>
      </c>
      <c r="C78" s="106" t="s">
        <v>13</v>
      </c>
      <c r="D78" s="106" t="s">
        <v>94</v>
      </c>
      <c r="E78" s="6" t="s">
        <v>19</v>
      </c>
      <c r="F78" s="9"/>
      <c r="G78" s="113">
        <v>652000</v>
      </c>
      <c r="H78" s="55"/>
      <c r="I78" s="76">
        <f t="shared" si="5"/>
        <v>62879000</v>
      </c>
      <c r="M78" s="115">
        <f t="shared" si="3"/>
        <v>0</v>
      </c>
    </row>
    <row r="79" spans="1:13">
      <c r="A79" s="6">
        <f t="shared" si="4"/>
        <v>76</v>
      </c>
      <c r="B79" s="64">
        <v>42899</v>
      </c>
      <c r="C79" s="106" t="s">
        <v>13</v>
      </c>
      <c r="D79" s="106" t="s">
        <v>95</v>
      </c>
      <c r="E79" s="6" t="s">
        <v>19</v>
      </c>
      <c r="F79" s="9"/>
      <c r="G79" s="113">
        <v>106600</v>
      </c>
      <c r="H79" s="55"/>
      <c r="I79" s="76">
        <f t="shared" si="5"/>
        <v>62985600</v>
      </c>
      <c r="M79" s="115">
        <f t="shared" si="3"/>
        <v>0</v>
      </c>
    </row>
    <row r="80" spans="1:13">
      <c r="A80" s="6">
        <f t="shared" si="4"/>
        <v>77</v>
      </c>
      <c r="B80" s="64">
        <v>42899</v>
      </c>
      <c r="C80" s="106" t="s">
        <v>13</v>
      </c>
      <c r="D80" s="106" t="s">
        <v>96</v>
      </c>
      <c r="E80" s="6" t="s">
        <v>19</v>
      </c>
      <c r="F80" s="9"/>
      <c r="G80" s="55">
        <v>50000</v>
      </c>
      <c r="H80" s="55"/>
      <c r="I80" s="76">
        <f t="shared" si="5"/>
        <v>63035600</v>
      </c>
      <c r="M80" s="115">
        <f t="shared" si="3"/>
        <v>0</v>
      </c>
    </row>
    <row r="81" spans="1:13">
      <c r="A81" s="6">
        <f t="shared" si="4"/>
        <v>78</v>
      </c>
      <c r="B81" s="64">
        <v>42899</v>
      </c>
      <c r="C81" s="106" t="s">
        <v>13</v>
      </c>
      <c r="D81" s="106" t="s">
        <v>97</v>
      </c>
      <c r="E81" s="6" t="s">
        <v>19</v>
      </c>
      <c r="F81" s="9"/>
      <c r="G81" s="55">
        <v>300000</v>
      </c>
      <c r="H81" s="55"/>
      <c r="I81" s="76">
        <f t="shared" si="5"/>
        <v>63335600</v>
      </c>
      <c r="M81" s="115">
        <f t="shared" si="3"/>
        <v>0</v>
      </c>
    </row>
    <row r="82" spans="1:13" ht="30">
      <c r="A82" s="6">
        <f t="shared" si="4"/>
        <v>79</v>
      </c>
      <c r="B82" s="64">
        <v>42902</v>
      </c>
      <c r="C82" s="106" t="s">
        <v>98</v>
      </c>
      <c r="D82" s="106"/>
      <c r="E82" s="6" t="s">
        <v>19</v>
      </c>
      <c r="F82" s="9"/>
      <c r="G82" s="55">
        <v>70000000</v>
      </c>
      <c r="H82" s="55"/>
      <c r="I82" s="76">
        <f t="shared" si="5"/>
        <v>133335600</v>
      </c>
      <c r="M82" s="115">
        <f t="shared" si="3"/>
        <v>0</v>
      </c>
    </row>
    <row r="83" spans="1:13">
      <c r="A83" s="6">
        <f t="shared" si="4"/>
        <v>80</v>
      </c>
      <c r="B83" s="64">
        <v>42902</v>
      </c>
      <c r="C83" s="106" t="s">
        <v>99</v>
      </c>
      <c r="D83" s="106" t="s">
        <v>100</v>
      </c>
      <c r="E83" s="6" t="s">
        <v>19</v>
      </c>
      <c r="F83" s="9"/>
      <c r="G83" s="55">
        <v>124200</v>
      </c>
      <c r="H83" s="55"/>
      <c r="I83" s="76">
        <f t="shared" si="5"/>
        <v>133459800</v>
      </c>
      <c r="M83" s="115">
        <f t="shared" si="3"/>
        <v>0</v>
      </c>
    </row>
    <row r="84" spans="1:13" ht="30">
      <c r="A84" s="6">
        <f t="shared" si="4"/>
        <v>81</v>
      </c>
      <c r="B84" s="64">
        <v>42902</v>
      </c>
      <c r="C84" s="106" t="s">
        <v>42</v>
      </c>
      <c r="D84" s="106" t="s">
        <v>101</v>
      </c>
      <c r="E84" s="6" t="s">
        <v>19</v>
      </c>
      <c r="F84" s="9"/>
      <c r="G84" s="55">
        <v>1000000</v>
      </c>
      <c r="H84" s="55"/>
      <c r="I84" s="76">
        <f t="shared" si="5"/>
        <v>134459800</v>
      </c>
      <c r="M84" s="115">
        <f t="shared" si="3"/>
        <v>0</v>
      </c>
    </row>
    <row r="85" spans="1:13" ht="45">
      <c r="A85" s="6">
        <f t="shared" si="4"/>
        <v>82</v>
      </c>
      <c r="B85" s="78">
        <v>42902</v>
      </c>
      <c r="C85" s="116" t="s">
        <v>102</v>
      </c>
      <c r="D85" s="116" t="s">
        <v>103</v>
      </c>
      <c r="E85" s="80" t="s">
        <v>19</v>
      </c>
      <c r="F85" s="79"/>
      <c r="G85" s="117"/>
      <c r="H85" s="117">
        <v>1000000</v>
      </c>
      <c r="I85" s="82">
        <f t="shared" si="5"/>
        <v>133459800</v>
      </c>
      <c r="M85" s="115">
        <f t="shared" si="3"/>
        <v>0</v>
      </c>
    </row>
    <row r="86" spans="1:13" ht="30">
      <c r="A86" s="6">
        <f t="shared" si="4"/>
        <v>83</v>
      </c>
      <c r="B86" s="78">
        <v>42903</v>
      </c>
      <c r="C86" s="116" t="s">
        <v>104</v>
      </c>
      <c r="D86" s="116" t="s">
        <v>105</v>
      </c>
      <c r="E86" s="80" t="s">
        <v>19</v>
      </c>
      <c r="F86" s="79"/>
      <c r="G86" s="117"/>
      <c r="H86" s="117">
        <v>10000000</v>
      </c>
      <c r="I86" s="82">
        <f t="shared" si="5"/>
        <v>123459800</v>
      </c>
      <c r="M86" s="115">
        <f t="shared" si="3"/>
        <v>0</v>
      </c>
    </row>
    <row r="87" spans="1:13" ht="30">
      <c r="A87" s="6">
        <f t="shared" si="4"/>
        <v>84</v>
      </c>
      <c r="B87" s="64">
        <v>42904</v>
      </c>
      <c r="C87" s="106" t="s">
        <v>24</v>
      </c>
      <c r="D87" s="106" t="s">
        <v>106</v>
      </c>
      <c r="E87" s="6" t="s">
        <v>19</v>
      </c>
      <c r="F87" s="9"/>
      <c r="G87" s="55">
        <v>75500</v>
      </c>
      <c r="H87" s="55"/>
      <c r="I87" s="76">
        <f t="shared" si="5"/>
        <v>123535300</v>
      </c>
      <c r="M87" s="115">
        <f t="shared" si="3"/>
        <v>0</v>
      </c>
    </row>
    <row r="88" spans="1:13">
      <c r="A88" s="6">
        <f t="shared" si="4"/>
        <v>85</v>
      </c>
      <c r="B88" s="64">
        <v>42904</v>
      </c>
      <c r="C88" s="106" t="s">
        <v>41</v>
      </c>
      <c r="D88" s="106"/>
      <c r="E88" s="6" t="s">
        <v>19</v>
      </c>
      <c r="F88" s="9"/>
      <c r="G88" s="55">
        <v>150000</v>
      </c>
      <c r="H88" s="55"/>
      <c r="I88" s="76">
        <f t="shared" si="5"/>
        <v>123685300</v>
      </c>
      <c r="M88" s="115">
        <f t="shared" si="3"/>
        <v>0</v>
      </c>
    </row>
    <row r="89" spans="1:13">
      <c r="A89" s="6">
        <f t="shared" si="4"/>
        <v>86</v>
      </c>
      <c r="B89" s="64">
        <v>42904</v>
      </c>
      <c r="C89" s="106" t="s">
        <v>13</v>
      </c>
      <c r="D89" s="106" t="s">
        <v>69</v>
      </c>
      <c r="E89" s="6" t="s">
        <v>19</v>
      </c>
      <c r="F89" s="9"/>
      <c r="G89" s="55">
        <v>50000</v>
      </c>
      <c r="H89" s="55"/>
      <c r="I89" s="76">
        <f t="shared" si="5"/>
        <v>123735300</v>
      </c>
      <c r="M89" s="115">
        <f t="shared" si="3"/>
        <v>0</v>
      </c>
    </row>
    <row r="90" spans="1:13">
      <c r="A90" s="6">
        <f t="shared" si="4"/>
        <v>87</v>
      </c>
      <c r="B90" s="64">
        <v>42904</v>
      </c>
      <c r="C90" s="106" t="s">
        <v>13</v>
      </c>
      <c r="D90" s="106" t="s">
        <v>107</v>
      </c>
      <c r="E90" s="6" t="s">
        <v>19</v>
      </c>
      <c r="F90" s="9"/>
      <c r="G90" s="55">
        <v>100000</v>
      </c>
      <c r="H90" s="55"/>
      <c r="I90" s="76">
        <f t="shared" si="5"/>
        <v>123835300</v>
      </c>
      <c r="M90" s="115">
        <f t="shared" si="3"/>
        <v>0</v>
      </c>
    </row>
    <row r="91" spans="1:13" ht="30">
      <c r="A91" s="6">
        <f t="shared" si="4"/>
        <v>88</v>
      </c>
      <c r="B91" s="64">
        <v>42905</v>
      </c>
      <c r="C91" s="106" t="s">
        <v>13</v>
      </c>
      <c r="D91" s="106" t="s">
        <v>108</v>
      </c>
      <c r="E91" s="6" t="s">
        <v>14</v>
      </c>
      <c r="F91" s="9"/>
      <c r="G91" s="55">
        <v>1000000</v>
      </c>
      <c r="H91" s="55"/>
      <c r="I91" s="76">
        <f t="shared" si="5"/>
        <v>124835300</v>
      </c>
      <c r="M91" s="115">
        <f t="shared" si="3"/>
        <v>0</v>
      </c>
    </row>
    <row r="92" spans="1:13" ht="30">
      <c r="A92" s="6">
        <f t="shared" si="4"/>
        <v>89</v>
      </c>
      <c r="B92" s="64">
        <v>42907</v>
      </c>
      <c r="C92" s="106" t="s">
        <v>13</v>
      </c>
      <c r="D92" s="106" t="s">
        <v>109</v>
      </c>
      <c r="E92" s="6" t="s">
        <v>14</v>
      </c>
      <c r="F92" s="9"/>
      <c r="G92" s="55">
        <v>5000000</v>
      </c>
      <c r="H92" s="55"/>
      <c r="I92" s="76">
        <f t="shared" si="5"/>
        <v>129835300</v>
      </c>
      <c r="K92" s="12" t="s">
        <v>110</v>
      </c>
      <c r="M92" s="115">
        <f t="shared" si="3"/>
        <v>0</v>
      </c>
    </row>
    <row r="93" spans="1:13" ht="45">
      <c r="A93" s="6">
        <f t="shared" si="4"/>
        <v>90</v>
      </c>
      <c r="B93" s="78">
        <v>42908</v>
      </c>
      <c r="C93" s="116" t="s">
        <v>111</v>
      </c>
      <c r="D93" s="116" t="s">
        <v>112</v>
      </c>
      <c r="E93" s="80" t="s">
        <v>14</v>
      </c>
      <c r="F93" s="79"/>
      <c r="G93" s="117"/>
      <c r="H93" s="117">
        <v>13621000</v>
      </c>
      <c r="I93" s="82">
        <f t="shared" si="5"/>
        <v>116214300</v>
      </c>
      <c r="K93" s="12" t="s">
        <v>110</v>
      </c>
      <c r="M93" s="115">
        <f t="shared" si="3"/>
        <v>0</v>
      </c>
    </row>
    <row r="94" spans="1:13">
      <c r="A94" s="6">
        <f t="shared" si="4"/>
        <v>91</v>
      </c>
      <c r="B94" s="78">
        <v>42908</v>
      </c>
      <c r="C94" s="116" t="s">
        <v>113</v>
      </c>
      <c r="D94" s="116" t="s">
        <v>113</v>
      </c>
      <c r="E94" s="80" t="s">
        <v>14</v>
      </c>
      <c r="F94" s="79"/>
      <c r="G94" s="117"/>
      <c r="H94" s="117">
        <v>6500</v>
      </c>
      <c r="I94" s="82">
        <f t="shared" si="5"/>
        <v>116207800</v>
      </c>
      <c r="M94" s="115">
        <f t="shared" si="3"/>
        <v>0</v>
      </c>
    </row>
    <row r="95" spans="1:13" ht="30">
      <c r="A95" s="6">
        <f t="shared" si="4"/>
        <v>92</v>
      </c>
      <c r="B95" s="78">
        <v>42908</v>
      </c>
      <c r="C95" s="116" t="s">
        <v>114</v>
      </c>
      <c r="D95" s="116" t="s">
        <v>115</v>
      </c>
      <c r="E95" s="80" t="s">
        <v>14</v>
      </c>
      <c r="F95" s="79"/>
      <c r="G95" s="117"/>
      <c r="H95" s="117">
        <v>2900000</v>
      </c>
      <c r="I95" s="82">
        <f t="shared" si="5"/>
        <v>113307800</v>
      </c>
      <c r="M95" s="115">
        <f t="shared" si="3"/>
        <v>0</v>
      </c>
    </row>
    <row r="96" spans="1:13" ht="30">
      <c r="A96" s="6">
        <f t="shared" si="4"/>
        <v>93</v>
      </c>
      <c r="B96" s="78">
        <v>42908</v>
      </c>
      <c r="C96" s="97" t="s">
        <v>116</v>
      </c>
      <c r="D96" s="97" t="s">
        <v>117</v>
      </c>
      <c r="E96" s="90" t="s">
        <v>14</v>
      </c>
      <c r="F96" s="89"/>
      <c r="G96" s="98"/>
      <c r="H96" s="98">
        <v>20000000</v>
      </c>
      <c r="I96" s="82">
        <f t="shared" si="5"/>
        <v>93307800</v>
      </c>
      <c r="M96" s="115">
        <f t="shared" si="3"/>
        <v>0</v>
      </c>
    </row>
    <row r="97" spans="1:13">
      <c r="A97" s="6">
        <f t="shared" si="4"/>
        <v>94</v>
      </c>
      <c r="B97" s="64">
        <v>42909</v>
      </c>
      <c r="C97" s="118" t="s">
        <v>13</v>
      </c>
      <c r="D97" s="118" t="s">
        <v>118</v>
      </c>
      <c r="E97" s="28" t="s">
        <v>14</v>
      </c>
      <c r="F97" s="119"/>
      <c r="G97" s="120">
        <v>25000000</v>
      </c>
      <c r="H97" s="120"/>
      <c r="I97" s="76">
        <f t="shared" si="5"/>
        <v>118307800</v>
      </c>
      <c r="M97" s="115">
        <f t="shared" si="3"/>
        <v>0</v>
      </c>
    </row>
    <row r="98" spans="1:13" ht="45">
      <c r="A98" s="6">
        <f t="shared" si="4"/>
        <v>95</v>
      </c>
      <c r="B98" s="78">
        <v>42909</v>
      </c>
      <c r="C98" s="97" t="s">
        <v>119</v>
      </c>
      <c r="D98" s="97" t="s">
        <v>120</v>
      </c>
      <c r="E98" s="90" t="s">
        <v>14</v>
      </c>
      <c r="F98" s="89"/>
      <c r="G98" s="98"/>
      <c r="H98" s="98">
        <v>25000000</v>
      </c>
      <c r="I98" s="82">
        <f t="shared" si="5"/>
        <v>93307800</v>
      </c>
      <c r="M98" s="115">
        <f t="shared" si="3"/>
        <v>0</v>
      </c>
    </row>
    <row r="99" spans="1:13">
      <c r="A99" s="6">
        <f t="shared" si="4"/>
        <v>96</v>
      </c>
      <c r="B99" s="64">
        <v>42909</v>
      </c>
      <c r="C99" s="118" t="s">
        <v>41</v>
      </c>
      <c r="D99" s="118"/>
      <c r="E99" s="28" t="s">
        <v>19</v>
      </c>
      <c r="F99" s="119"/>
      <c r="G99" s="120">
        <v>500000</v>
      </c>
      <c r="H99" s="120"/>
      <c r="I99" s="76">
        <f t="shared" si="5"/>
        <v>93807800</v>
      </c>
      <c r="M99" s="115">
        <f t="shared" si="3"/>
        <v>0</v>
      </c>
    </row>
    <row r="100" spans="1:13">
      <c r="A100" s="6">
        <f t="shared" si="4"/>
        <v>97</v>
      </c>
      <c r="B100" s="64">
        <v>42909</v>
      </c>
      <c r="C100" s="118" t="s">
        <v>41</v>
      </c>
      <c r="D100" s="118" t="s">
        <v>121</v>
      </c>
      <c r="E100" s="28" t="s">
        <v>19</v>
      </c>
      <c r="F100" s="119"/>
      <c r="G100" s="120">
        <v>100000</v>
      </c>
      <c r="H100" s="120"/>
      <c r="I100" s="76">
        <f t="shared" si="5"/>
        <v>93907800</v>
      </c>
      <c r="M100" s="115">
        <f t="shared" si="3"/>
        <v>0</v>
      </c>
    </row>
    <row r="101" spans="1:13">
      <c r="A101" s="6">
        <f t="shared" si="4"/>
        <v>98</v>
      </c>
      <c r="B101" s="64">
        <v>42909</v>
      </c>
      <c r="C101" s="118" t="s">
        <v>41</v>
      </c>
      <c r="D101" s="118"/>
      <c r="E101" s="28" t="s">
        <v>19</v>
      </c>
      <c r="F101" s="119"/>
      <c r="G101" s="120">
        <v>500000</v>
      </c>
      <c r="H101" s="120"/>
      <c r="I101" s="76">
        <f t="shared" si="5"/>
        <v>94407800</v>
      </c>
      <c r="M101" s="115">
        <f t="shared" si="3"/>
        <v>0</v>
      </c>
    </row>
    <row r="102" spans="1:13">
      <c r="A102" s="6">
        <f t="shared" si="4"/>
        <v>99</v>
      </c>
      <c r="B102" s="64">
        <v>42909</v>
      </c>
      <c r="C102" s="118" t="s">
        <v>122</v>
      </c>
      <c r="D102" s="118"/>
      <c r="E102" s="28" t="s">
        <v>19</v>
      </c>
      <c r="F102" s="119"/>
      <c r="G102" s="120">
        <v>250000</v>
      </c>
      <c r="H102" s="120"/>
      <c r="I102" s="76">
        <f t="shared" si="5"/>
        <v>94657800</v>
      </c>
      <c r="M102" s="115">
        <f t="shared" si="3"/>
        <v>0</v>
      </c>
    </row>
    <row r="103" spans="1:13">
      <c r="A103" s="6">
        <f t="shared" si="4"/>
        <v>100</v>
      </c>
      <c r="B103" s="64">
        <v>42909</v>
      </c>
      <c r="C103" s="118" t="s">
        <v>123</v>
      </c>
      <c r="D103" s="118"/>
      <c r="E103" s="28" t="s">
        <v>19</v>
      </c>
      <c r="F103" s="119"/>
      <c r="G103" s="120">
        <v>370100</v>
      </c>
      <c r="H103" s="120"/>
      <c r="I103" s="76">
        <f t="shared" si="5"/>
        <v>95027900</v>
      </c>
      <c r="M103" s="115">
        <f t="shared" si="3"/>
        <v>0</v>
      </c>
    </row>
    <row r="104" spans="1:13">
      <c r="A104" s="6">
        <f t="shared" si="4"/>
        <v>101</v>
      </c>
      <c r="B104" s="64">
        <v>42909</v>
      </c>
      <c r="C104" s="118" t="s">
        <v>124</v>
      </c>
      <c r="D104" s="118" t="s">
        <v>125</v>
      </c>
      <c r="E104" s="28" t="s">
        <v>19</v>
      </c>
      <c r="F104" s="119"/>
      <c r="G104" s="120">
        <v>105000</v>
      </c>
      <c r="H104" s="120"/>
      <c r="I104" s="76">
        <f t="shared" si="5"/>
        <v>95132900</v>
      </c>
      <c r="M104" s="115">
        <f t="shared" si="3"/>
        <v>0</v>
      </c>
    </row>
    <row r="105" spans="1:13">
      <c r="A105" s="6">
        <f t="shared" si="4"/>
        <v>102</v>
      </c>
      <c r="B105" s="64">
        <v>42909</v>
      </c>
      <c r="C105" s="118" t="s">
        <v>126</v>
      </c>
      <c r="D105" s="118"/>
      <c r="E105" s="28" t="s">
        <v>19</v>
      </c>
      <c r="F105" s="119"/>
      <c r="G105" s="120">
        <v>3000</v>
      </c>
      <c r="H105" s="120"/>
      <c r="I105" s="76">
        <f t="shared" si="5"/>
        <v>95135900</v>
      </c>
      <c r="M105" s="115">
        <f t="shared" si="3"/>
        <v>0</v>
      </c>
    </row>
    <row r="106" spans="1:13">
      <c r="A106" s="6">
        <f t="shared" si="4"/>
        <v>103</v>
      </c>
      <c r="B106" s="64">
        <v>42909</v>
      </c>
      <c r="C106" s="118" t="s">
        <v>41</v>
      </c>
      <c r="D106" s="118"/>
      <c r="E106" s="28" t="s">
        <v>19</v>
      </c>
      <c r="F106" s="119"/>
      <c r="G106" s="120">
        <v>250000</v>
      </c>
      <c r="H106" s="120"/>
      <c r="I106" s="76">
        <f t="shared" si="5"/>
        <v>95385900</v>
      </c>
      <c r="M106" s="115">
        <f t="shared" si="3"/>
        <v>0</v>
      </c>
    </row>
    <row r="107" spans="1:13">
      <c r="A107" s="6">
        <f t="shared" si="4"/>
        <v>104</v>
      </c>
      <c r="B107" s="64">
        <v>42909</v>
      </c>
      <c r="C107" s="118" t="s">
        <v>127</v>
      </c>
      <c r="D107" s="118"/>
      <c r="E107" s="28" t="s">
        <v>19</v>
      </c>
      <c r="F107" s="119"/>
      <c r="G107" s="120">
        <v>30000</v>
      </c>
      <c r="H107" s="120"/>
      <c r="I107" s="76">
        <f t="shared" si="5"/>
        <v>95415900</v>
      </c>
      <c r="M107" s="115">
        <f t="shared" si="3"/>
        <v>0</v>
      </c>
    </row>
    <row r="108" spans="1:13" ht="30">
      <c r="A108" s="6">
        <f t="shared" si="4"/>
        <v>105</v>
      </c>
      <c r="B108" s="64">
        <v>42909</v>
      </c>
      <c r="C108" s="118" t="s">
        <v>13</v>
      </c>
      <c r="D108" s="118" t="s">
        <v>108</v>
      </c>
      <c r="E108" s="28" t="s">
        <v>14</v>
      </c>
      <c r="F108" s="119"/>
      <c r="G108" s="120">
        <v>3500000</v>
      </c>
      <c r="H108" s="120"/>
      <c r="I108" s="76">
        <f t="shared" si="5"/>
        <v>98915900</v>
      </c>
      <c r="M108" s="115">
        <f t="shared" si="3"/>
        <v>0</v>
      </c>
    </row>
    <row r="109" spans="1:13">
      <c r="A109" s="6">
        <f t="shared" si="4"/>
        <v>106</v>
      </c>
      <c r="B109" s="64">
        <v>42928</v>
      </c>
      <c r="C109" s="118" t="s">
        <v>13</v>
      </c>
      <c r="D109" s="118" t="s">
        <v>128</v>
      </c>
      <c r="E109" s="28" t="s">
        <v>19</v>
      </c>
      <c r="F109" s="119"/>
      <c r="G109" s="120">
        <v>3000000</v>
      </c>
      <c r="H109" s="120"/>
      <c r="I109" s="76">
        <f t="shared" si="5"/>
        <v>101915900</v>
      </c>
      <c r="M109" s="115">
        <f t="shared" si="3"/>
        <v>0</v>
      </c>
    </row>
    <row r="110" spans="1:13">
      <c r="A110" s="73">
        <f t="shared" si="4"/>
        <v>107</v>
      </c>
      <c r="B110" s="78">
        <v>42931</v>
      </c>
      <c r="C110" s="97" t="s">
        <v>129</v>
      </c>
      <c r="D110" s="97" t="s">
        <v>129</v>
      </c>
      <c r="E110" s="90" t="s">
        <v>19</v>
      </c>
      <c r="F110" s="89"/>
      <c r="G110" s="98"/>
      <c r="H110" s="98">
        <v>5000000</v>
      </c>
      <c r="I110" s="82">
        <f t="shared" si="5"/>
        <v>96915900</v>
      </c>
      <c r="M110" s="115">
        <f t="shared" si="3"/>
        <v>0</v>
      </c>
    </row>
    <row r="111" spans="1:13" ht="45">
      <c r="A111" s="73">
        <f t="shared" si="4"/>
        <v>108</v>
      </c>
      <c r="B111" s="78">
        <v>42932</v>
      </c>
      <c r="C111" s="97" t="s">
        <v>130</v>
      </c>
      <c r="D111" s="97" t="s">
        <v>130</v>
      </c>
      <c r="E111" s="90" t="s">
        <v>14</v>
      </c>
      <c r="F111" s="89"/>
      <c r="G111" s="98"/>
      <c r="H111" s="98">
        <v>1550000</v>
      </c>
      <c r="I111" s="82">
        <f t="shared" si="5"/>
        <v>95365900</v>
      </c>
      <c r="M111" s="115">
        <f t="shared" si="3"/>
        <v>0</v>
      </c>
    </row>
    <row r="112" spans="1:13" ht="30">
      <c r="A112" s="73">
        <f t="shared" si="4"/>
        <v>109</v>
      </c>
      <c r="B112" s="78">
        <v>42934</v>
      </c>
      <c r="C112" s="97" t="s">
        <v>131</v>
      </c>
      <c r="D112" s="97" t="s">
        <v>131</v>
      </c>
      <c r="E112" s="90" t="s">
        <v>14</v>
      </c>
      <c r="F112" s="89"/>
      <c r="G112" s="98"/>
      <c r="H112" s="98">
        <v>25000000</v>
      </c>
      <c r="I112" s="82">
        <f t="shared" si="5"/>
        <v>70365900</v>
      </c>
      <c r="M112" s="115">
        <f t="shared" si="3"/>
        <v>0</v>
      </c>
    </row>
    <row r="113" spans="1:13" ht="30">
      <c r="A113" s="73">
        <f t="shared" si="4"/>
        <v>110</v>
      </c>
      <c r="B113" s="78">
        <v>42935</v>
      </c>
      <c r="C113" s="97" t="s">
        <v>131</v>
      </c>
      <c r="D113" s="97" t="s">
        <v>131</v>
      </c>
      <c r="E113" s="90" t="s">
        <v>14</v>
      </c>
      <c r="F113" s="89"/>
      <c r="G113" s="98"/>
      <c r="H113" s="98">
        <v>25000000</v>
      </c>
      <c r="I113" s="82">
        <f t="shared" si="5"/>
        <v>45365900</v>
      </c>
      <c r="M113" s="115">
        <f t="shared" si="3"/>
        <v>0</v>
      </c>
    </row>
    <row r="114" spans="1:13" ht="30">
      <c r="A114" s="73">
        <f t="shared" si="4"/>
        <v>111</v>
      </c>
      <c r="B114" s="78">
        <v>42939</v>
      </c>
      <c r="C114" s="97" t="s">
        <v>131</v>
      </c>
      <c r="D114" s="97" t="s">
        <v>131</v>
      </c>
      <c r="E114" s="90" t="s">
        <v>14</v>
      </c>
      <c r="F114" s="89"/>
      <c r="G114" s="98"/>
      <c r="H114" s="98">
        <v>25000000</v>
      </c>
      <c r="I114" s="82">
        <f t="shared" si="5"/>
        <v>20365900</v>
      </c>
      <c r="M114" s="115">
        <f t="shared" si="3"/>
        <v>0</v>
      </c>
    </row>
    <row r="115" spans="1:13">
      <c r="A115" s="6"/>
      <c r="B115" s="64">
        <v>42938</v>
      </c>
      <c r="C115" s="118" t="s">
        <v>13</v>
      </c>
      <c r="D115" s="118" t="s">
        <v>61</v>
      </c>
      <c r="E115" s="28" t="s">
        <v>19</v>
      </c>
      <c r="F115" s="119"/>
      <c r="G115" s="120">
        <v>10000</v>
      </c>
      <c r="H115" s="120"/>
      <c r="I115" s="102">
        <f t="shared" ref="I115:I121" si="6">I114+G115-H115</f>
        <v>20375900</v>
      </c>
      <c r="M115" s="115">
        <f t="shared" si="3"/>
        <v>0</v>
      </c>
    </row>
    <row r="116" spans="1:13">
      <c r="A116" s="6"/>
      <c r="B116" s="64">
        <v>42938</v>
      </c>
      <c r="C116" s="118" t="s">
        <v>13</v>
      </c>
      <c r="D116" s="118" t="s">
        <v>84</v>
      </c>
      <c r="E116" s="28" t="s">
        <v>19</v>
      </c>
      <c r="F116" s="119"/>
      <c r="G116" s="120">
        <v>50000</v>
      </c>
      <c r="H116" s="120"/>
      <c r="I116" s="102">
        <f t="shared" si="6"/>
        <v>20425900</v>
      </c>
      <c r="M116" s="115">
        <f t="shared" si="3"/>
        <v>0</v>
      </c>
    </row>
    <row r="117" spans="1:13">
      <c r="A117" s="6">
        <f>A114+1</f>
        <v>112</v>
      </c>
      <c r="B117" s="64">
        <v>42941</v>
      </c>
      <c r="C117" s="118" t="s">
        <v>95</v>
      </c>
      <c r="D117" s="118" t="s">
        <v>95</v>
      </c>
      <c r="E117" s="28" t="s">
        <v>19</v>
      </c>
      <c r="F117" s="119"/>
      <c r="G117" s="120">
        <v>202200</v>
      </c>
      <c r="H117" s="120"/>
      <c r="I117" s="102">
        <f t="shared" si="6"/>
        <v>20628100</v>
      </c>
      <c r="M117" s="115">
        <f t="shared" si="3"/>
        <v>0</v>
      </c>
    </row>
    <row r="118" spans="1:13">
      <c r="A118" s="6"/>
      <c r="B118" s="64">
        <v>42941</v>
      </c>
      <c r="C118" s="118" t="s">
        <v>13</v>
      </c>
      <c r="D118" s="118" t="s">
        <v>132</v>
      </c>
      <c r="E118" s="28" t="s">
        <v>19</v>
      </c>
      <c r="F118" s="119"/>
      <c r="G118" s="120">
        <v>500000</v>
      </c>
      <c r="H118" s="120"/>
      <c r="I118" s="102">
        <f t="shared" si="6"/>
        <v>21128100</v>
      </c>
      <c r="M118" s="115">
        <f t="shared" si="3"/>
        <v>0</v>
      </c>
    </row>
    <row r="119" spans="1:13">
      <c r="A119" s="6"/>
      <c r="B119" s="64">
        <v>42941</v>
      </c>
      <c r="C119" s="118" t="s">
        <v>13</v>
      </c>
      <c r="D119" s="118" t="s">
        <v>133</v>
      </c>
      <c r="E119" s="28" t="s">
        <v>19</v>
      </c>
      <c r="F119" s="119"/>
      <c r="G119" s="120">
        <v>500000</v>
      </c>
      <c r="H119" s="120"/>
      <c r="I119" s="102">
        <f t="shared" si="6"/>
        <v>21628100</v>
      </c>
      <c r="M119" s="115">
        <f t="shared" si="3"/>
        <v>0</v>
      </c>
    </row>
    <row r="120" spans="1:13">
      <c r="A120" s="6"/>
      <c r="B120" s="64">
        <v>42941</v>
      </c>
      <c r="C120" s="118" t="s">
        <v>127</v>
      </c>
      <c r="D120" s="118" t="s">
        <v>24</v>
      </c>
      <c r="E120" s="28" t="s">
        <v>19</v>
      </c>
      <c r="F120" s="119"/>
      <c r="G120" s="120">
        <v>30000</v>
      </c>
      <c r="H120" s="120"/>
      <c r="I120" s="102">
        <f t="shared" si="6"/>
        <v>21658100</v>
      </c>
      <c r="M120" s="115">
        <f t="shared" si="3"/>
        <v>0</v>
      </c>
    </row>
    <row r="121" spans="1:13">
      <c r="A121" s="6"/>
      <c r="B121" s="64">
        <v>42941</v>
      </c>
      <c r="C121" s="118" t="s">
        <v>13</v>
      </c>
      <c r="D121" s="118" t="s">
        <v>97</v>
      </c>
      <c r="E121" s="28" t="s">
        <v>19</v>
      </c>
      <c r="F121" s="119"/>
      <c r="G121" s="120">
        <v>200000</v>
      </c>
      <c r="H121" s="120"/>
      <c r="I121" s="102">
        <f t="shared" si="6"/>
        <v>21858100</v>
      </c>
      <c r="M121" s="115">
        <f t="shared" si="3"/>
        <v>0</v>
      </c>
    </row>
    <row r="122" spans="1:13" ht="30">
      <c r="A122" s="6"/>
      <c r="B122" s="78">
        <v>42941</v>
      </c>
      <c r="C122" s="97" t="s">
        <v>134</v>
      </c>
      <c r="D122" s="97" t="s">
        <v>134</v>
      </c>
      <c r="E122" s="90" t="s">
        <v>14</v>
      </c>
      <c r="F122" s="89"/>
      <c r="G122" s="98"/>
      <c r="H122" s="98">
        <v>10000000</v>
      </c>
      <c r="I122" s="82">
        <f t="shared" ref="I122:I129" si="7">I121+G122-H122</f>
        <v>11858100</v>
      </c>
      <c r="M122" s="115">
        <f t="shared" si="3"/>
        <v>0</v>
      </c>
    </row>
    <row r="123" spans="1:13">
      <c r="A123" s="6"/>
      <c r="B123" s="64">
        <v>42941</v>
      </c>
      <c r="C123" s="118" t="s">
        <v>135</v>
      </c>
      <c r="D123" s="118" t="s">
        <v>135</v>
      </c>
      <c r="E123" s="28" t="s">
        <v>19</v>
      </c>
      <c r="F123" s="119"/>
      <c r="G123" s="120">
        <v>12000000</v>
      </c>
      <c r="H123" s="120"/>
      <c r="I123" s="102">
        <f t="shared" si="7"/>
        <v>23858100</v>
      </c>
      <c r="M123" s="115">
        <f t="shared" si="3"/>
        <v>0</v>
      </c>
    </row>
    <row r="124" spans="1:13">
      <c r="A124" s="6"/>
      <c r="B124" s="64">
        <v>42942</v>
      </c>
      <c r="C124" s="118" t="s">
        <v>13</v>
      </c>
      <c r="D124" s="118" t="s">
        <v>29</v>
      </c>
      <c r="E124" s="28" t="s">
        <v>19</v>
      </c>
      <c r="F124" s="119"/>
      <c r="G124" s="120">
        <v>1000000</v>
      </c>
      <c r="H124" s="120"/>
      <c r="I124" s="102">
        <f t="shared" si="7"/>
        <v>24858100</v>
      </c>
      <c r="M124" s="115">
        <f t="shared" si="3"/>
        <v>0</v>
      </c>
    </row>
    <row r="125" spans="1:13">
      <c r="A125" s="6"/>
      <c r="B125" s="78">
        <v>42942</v>
      </c>
      <c r="C125" s="97" t="s">
        <v>119</v>
      </c>
      <c r="D125" s="97" t="s">
        <v>119</v>
      </c>
      <c r="E125" s="90" t="s">
        <v>19</v>
      </c>
      <c r="F125" s="89"/>
      <c r="G125" s="98"/>
      <c r="H125" s="98">
        <v>12000000</v>
      </c>
      <c r="I125" s="82">
        <f t="shared" si="7"/>
        <v>12858100</v>
      </c>
      <c r="M125" s="115">
        <f t="shared" si="3"/>
        <v>0</v>
      </c>
    </row>
    <row r="126" spans="1:13">
      <c r="A126" s="6"/>
      <c r="B126" s="64">
        <v>42949</v>
      </c>
      <c r="C126" s="118" t="s">
        <v>13</v>
      </c>
      <c r="D126" s="118" t="s">
        <v>13</v>
      </c>
      <c r="E126" s="28" t="s">
        <v>19</v>
      </c>
      <c r="F126" s="119"/>
      <c r="G126" s="120">
        <v>1000000</v>
      </c>
      <c r="H126" s="120"/>
      <c r="I126" s="102">
        <f t="shared" si="7"/>
        <v>13858100</v>
      </c>
      <c r="M126" s="115">
        <f t="shared" si="3"/>
        <v>0</v>
      </c>
    </row>
    <row r="127" spans="1:13" ht="30">
      <c r="A127" s="6"/>
      <c r="B127" s="64">
        <v>42956</v>
      </c>
      <c r="C127" s="118" t="s">
        <v>136</v>
      </c>
      <c r="D127" s="118" t="s">
        <v>136</v>
      </c>
      <c r="E127" s="28" t="s">
        <v>14</v>
      </c>
      <c r="F127" s="119"/>
      <c r="G127" s="120"/>
      <c r="H127" s="120">
        <v>1400000</v>
      </c>
      <c r="I127" s="102">
        <f t="shared" si="7"/>
        <v>12458100</v>
      </c>
      <c r="M127" s="115">
        <f t="shared" si="3"/>
        <v>0</v>
      </c>
    </row>
    <row r="128" spans="1:13" ht="45">
      <c r="A128" s="6"/>
      <c r="B128" s="78">
        <v>42956</v>
      </c>
      <c r="C128" s="97" t="s">
        <v>137</v>
      </c>
      <c r="D128" s="97" t="s">
        <v>137</v>
      </c>
      <c r="E128" s="90" t="s">
        <v>14</v>
      </c>
      <c r="F128" s="89"/>
      <c r="G128" s="98"/>
      <c r="H128" s="98">
        <v>10000000</v>
      </c>
      <c r="I128" s="82">
        <f t="shared" si="7"/>
        <v>2458100</v>
      </c>
      <c r="M128" s="115">
        <f t="shared" si="3"/>
        <v>0</v>
      </c>
    </row>
    <row r="129" spans="1:13">
      <c r="A129" s="6"/>
      <c r="B129" s="64">
        <v>42961</v>
      </c>
      <c r="C129" s="118" t="s">
        <v>138</v>
      </c>
      <c r="D129" s="118" t="s">
        <v>138</v>
      </c>
      <c r="E129" s="28" t="s">
        <v>14</v>
      </c>
      <c r="F129" s="119"/>
      <c r="G129" s="120">
        <v>0</v>
      </c>
      <c r="H129" s="120"/>
      <c r="I129" s="102">
        <f t="shared" si="7"/>
        <v>2458100</v>
      </c>
      <c r="K129" s="140"/>
      <c r="M129" s="115">
        <f t="shared" si="3"/>
        <v>0</v>
      </c>
    </row>
    <row r="130" spans="1:13" ht="45">
      <c r="A130" s="6"/>
      <c r="B130" s="121">
        <v>42961</v>
      </c>
      <c r="C130" s="122" t="s">
        <v>139</v>
      </c>
      <c r="D130" s="122" t="s">
        <v>139</v>
      </c>
      <c r="E130" s="123" t="s">
        <v>14</v>
      </c>
      <c r="F130" s="124">
        <v>1</v>
      </c>
      <c r="G130" s="125"/>
      <c r="H130" s="125">
        <v>6000000</v>
      </c>
      <c r="I130" s="141">
        <f t="shared" ref="I130:I135" si="8">I129+G130-H130</f>
        <v>-3541900</v>
      </c>
      <c r="K130" s="140">
        <f>H130</f>
        <v>6000000</v>
      </c>
      <c r="M130" s="115">
        <f t="shared" si="3"/>
        <v>6000000</v>
      </c>
    </row>
    <row r="131" spans="1:13">
      <c r="A131" s="6"/>
      <c r="B131" s="64">
        <v>42966</v>
      </c>
      <c r="C131" s="118" t="s">
        <v>138</v>
      </c>
      <c r="D131" s="118" t="s">
        <v>138</v>
      </c>
      <c r="E131" s="28" t="s">
        <v>19</v>
      </c>
      <c r="F131" s="119"/>
      <c r="G131" s="120">
        <v>0</v>
      </c>
      <c r="H131" s="120"/>
      <c r="I131" s="102">
        <f t="shared" si="8"/>
        <v>-3541900</v>
      </c>
      <c r="K131" s="140"/>
      <c r="M131" s="115">
        <f t="shared" si="3"/>
        <v>0</v>
      </c>
    </row>
    <row r="132" spans="1:13" ht="30">
      <c r="A132" s="6"/>
      <c r="B132" s="64">
        <v>42966</v>
      </c>
      <c r="C132" s="118" t="s">
        <v>140</v>
      </c>
      <c r="D132" s="118" t="s">
        <v>140</v>
      </c>
      <c r="E132" s="28" t="s">
        <v>19</v>
      </c>
      <c r="F132" s="119"/>
      <c r="G132" s="120"/>
      <c r="H132" s="120">
        <v>1000000</v>
      </c>
      <c r="I132" s="102">
        <f t="shared" si="8"/>
        <v>-4541900</v>
      </c>
      <c r="K132" s="140"/>
      <c r="M132" s="115">
        <f t="shared" ref="M132:M151" si="9">F132*H132</f>
        <v>0</v>
      </c>
    </row>
    <row r="133" spans="1:13" ht="30">
      <c r="A133" s="6"/>
      <c r="B133" s="121">
        <v>42966</v>
      </c>
      <c r="C133" s="122" t="s">
        <v>141</v>
      </c>
      <c r="D133" s="122" t="s">
        <v>141</v>
      </c>
      <c r="E133" s="123" t="s">
        <v>19</v>
      </c>
      <c r="F133" s="124">
        <v>1</v>
      </c>
      <c r="G133" s="125"/>
      <c r="H133" s="125">
        <v>1000000</v>
      </c>
      <c r="I133" s="102">
        <f t="shared" si="8"/>
        <v>-5541900</v>
      </c>
      <c r="K133" s="140">
        <f>H133</f>
        <v>1000000</v>
      </c>
      <c r="M133" s="115">
        <f t="shared" si="9"/>
        <v>1000000</v>
      </c>
    </row>
    <row r="134" spans="1:13">
      <c r="A134" s="6"/>
      <c r="B134" s="64">
        <v>42967</v>
      </c>
      <c r="C134" s="118" t="s">
        <v>142</v>
      </c>
      <c r="D134" s="118" t="s">
        <v>142</v>
      </c>
      <c r="E134" s="28" t="s">
        <v>19</v>
      </c>
      <c r="F134" s="119"/>
      <c r="G134" s="120">
        <v>194000</v>
      </c>
      <c r="H134" s="120"/>
      <c r="I134" s="102">
        <f t="shared" si="8"/>
        <v>-5347900</v>
      </c>
      <c r="K134" s="140"/>
      <c r="M134" s="115">
        <f t="shared" si="9"/>
        <v>0</v>
      </c>
    </row>
    <row r="135" spans="1:13">
      <c r="A135" s="6"/>
      <c r="B135" s="64">
        <v>42967</v>
      </c>
      <c r="C135" s="118" t="s">
        <v>127</v>
      </c>
      <c r="D135" s="118" t="s">
        <v>127</v>
      </c>
      <c r="E135" s="28" t="s">
        <v>19</v>
      </c>
      <c r="F135" s="119"/>
      <c r="G135" s="120">
        <v>33000</v>
      </c>
      <c r="H135" s="120"/>
      <c r="I135" s="102">
        <f t="shared" si="8"/>
        <v>-5314900</v>
      </c>
      <c r="K135" s="140"/>
      <c r="M135" s="115">
        <f t="shared" si="9"/>
        <v>0</v>
      </c>
    </row>
    <row r="136" spans="1:13">
      <c r="A136" s="6"/>
      <c r="B136" s="64">
        <v>42967</v>
      </c>
      <c r="C136" s="118" t="s">
        <v>143</v>
      </c>
      <c r="D136" s="118" t="s">
        <v>143</v>
      </c>
      <c r="E136" s="28" t="s">
        <v>19</v>
      </c>
      <c r="F136" s="119"/>
      <c r="G136" s="120">
        <v>970000</v>
      </c>
      <c r="H136" s="120"/>
      <c r="I136" s="102">
        <f t="shared" ref="I136:I154" si="10">I135+G136-H136</f>
        <v>-4344900</v>
      </c>
      <c r="K136" s="140"/>
      <c r="M136" s="115">
        <f t="shared" si="9"/>
        <v>0</v>
      </c>
    </row>
    <row r="137" spans="1:13">
      <c r="A137" s="6"/>
      <c r="B137" s="64">
        <v>42971</v>
      </c>
      <c r="C137" s="118" t="s">
        <v>138</v>
      </c>
      <c r="D137" s="118" t="s">
        <v>138</v>
      </c>
      <c r="E137" s="28" t="s">
        <v>14</v>
      </c>
      <c r="F137" s="119"/>
      <c r="G137" s="120">
        <v>0</v>
      </c>
      <c r="H137" s="120"/>
      <c r="I137" s="102">
        <f t="shared" si="10"/>
        <v>-4344900</v>
      </c>
      <c r="K137" s="140"/>
      <c r="M137" s="115">
        <f t="shared" si="9"/>
        <v>0</v>
      </c>
    </row>
    <row r="138" spans="1:13" ht="45">
      <c r="A138" s="28">
        <f>A117+1</f>
        <v>113</v>
      </c>
      <c r="B138" s="126">
        <v>42971</v>
      </c>
      <c r="C138" s="122" t="s">
        <v>139</v>
      </c>
      <c r="D138" s="122" t="s">
        <v>139</v>
      </c>
      <c r="E138" s="123" t="s">
        <v>14</v>
      </c>
      <c r="F138" s="124">
        <v>1</v>
      </c>
      <c r="G138" s="125"/>
      <c r="H138" s="125">
        <v>4000000</v>
      </c>
      <c r="I138" s="142">
        <f t="shared" si="10"/>
        <v>-8344900</v>
      </c>
      <c r="K138" s="140"/>
      <c r="M138" s="115">
        <f t="shared" si="9"/>
        <v>4000000</v>
      </c>
    </row>
    <row r="139" spans="1:13">
      <c r="A139" s="6"/>
      <c r="B139" s="64">
        <v>42973</v>
      </c>
      <c r="C139" s="99" t="s">
        <v>144</v>
      </c>
      <c r="D139" s="99" t="s">
        <v>144</v>
      </c>
      <c r="E139" s="100" t="s">
        <v>19</v>
      </c>
      <c r="F139" s="127"/>
      <c r="G139" s="101">
        <v>1000000</v>
      </c>
      <c r="H139" s="55"/>
      <c r="I139" s="96">
        <f t="shared" si="10"/>
        <v>-7344900</v>
      </c>
      <c r="K139" s="140"/>
      <c r="M139" s="115">
        <f t="shared" si="9"/>
        <v>0</v>
      </c>
    </row>
    <row r="140" spans="1:13" ht="45">
      <c r="A140" s="6"/>
      <c r="B140" s="121">
        <v>42975</v>
      </c>
      <c r="C140" s="122" t="s">
        <v>139</v>
      </c>
      <c r="D140" s="122"/>
      <c r="E140" s="123" t="s">
        <v>14</v>
      </c>
      <c r="F140" s="124">
        <v>1</v>
      </c>
      <c r="G140" s="125"/>
      <c r="H140" s="128">
        <v>6000000</v>
      </c>
      <c r="I140" s="96">
        <f t="shared" si="10"/>
        <v>-13344900</v>
      </c>
      <c r="K140" s="140"/>
      <c r="M140" s="115">
        <f t="shared" si="9"/>
        <v>6000000</v>
      </c>
    </row>
    <row r="141" spans="1:13" ht="30">
      <c r="A141" s="6"/>
      <c r="B141" s="64">
        <v>42977</v>
      </c>
      <c r="C141" s="118" t="s">
        <v>131</v>
      </c>
      <c r="D141" s="99"/>
      <c r="E141" s="100" t="s">
        <v>14</v>
      </c>
      <c r="F141" s="127"/>
      <c r="G141" s="101"/>
      <c r="H141" s="55">
        <v>12744000</v>
      </c>
      <c r="I141" s="96">
        <f t="shared" si="10"/>
        <v>-26088900</v>
      </c>
      <c r="K141" s="140"/>
      <c r="M141" s="115">
        <f t="shared" si="9"/>
        <v>0</v>
      </c>
    </row>
    <row r="142" spans="1:13" ht="30">
      <c r="A142" s="6"/>
      <c r="B142" s="121">
        <v>42994</v>
      </c>
      <c r="C142" s="129" t="s">
        <v>145</v>
      </c>
      <c r="D142" s="129" t="s">
        <v>145</v>
      </c>
      <c r="E142" s="130" t="s">
        <v>19</v>
      </c>
      <c r="F142" s="131">
        <v>1</v>
      </c>
      <c r="G142" s="128"/>
      <c r="H142" s="128">
        <v>4000000</v>
      </c>
      <c r="I142" s="96">
        <f t="shared" si="10"/>
        <v>-30088900</v>
      </c>
      <c r="K142" s="140"/>
      <c r="M142" s="115">
        <f t="shared" si="9"/>
        <v>4000000</v>
      </c>
    </row>
    <row r="143" spans="1:13">
      <c r="A143" s="6"/>
      <c r="B143" s="64">
        <v>42994</v>
      </c>
      <c r="C143" s="106" t="s">
        <v>42</v>
      </c>
      <c r="D143" s="106" t="s">
        <v>42</v>
      </c>
      <c r="E143" s="6" t="s">
        <v>19</v>
      </c>
      <c r="F143" s="9"/>
      <c r="G143" s="55"/>
      <c r="H143" s="55">
        <v>150000</v>
      </c>
      <c r="I143" s="96">
        <f t="shared" si="10"/>
        <v>-30238900</v>
      </c>
      <c r="K143" s="103"/>
      <c r="M143" s="115">
        <f t="shared" si="9"/>
        <v>0</v>
      </c>
    </row>
    <row r="144" spans="1:13" ht="30">
      <c r="A144" s="6"/>
      <c r="B144" s="121">
        <v>43001</v>
      </c>
      <c r="C144" s="129" t="s">
        <v>145</v>
      </c>
      <c r="D144" s="129" t="s">
        <v>145</v>
      </c>
      <c r="E144" s="130" t="s">
        <v>19</v>
      </c>
      <c r="F144" s="131">
        <v>1</v>
      </c>
      <c r="G144" s="128"/>
      <c r="H144" s="128">
        <v>3000000</v>
      </c>
      <c r="I144" s="96">
        <f t="shared" si="10"/>
        <v>-33238900</v>
      </c>
      <c r="M144" s="115">
        <f t="shared" si="9"/>
        <v>3000000</v>
      </c>
    </row>
    <row r="145" spans="1:13" ht="30">
      <c r="A145" s="6"/>
      <c r="B145" s="121">
        <v>43001</v>
      </c>
      <c r="C145" s="129" t="s">
        <v>146</v>
      </c>
      <c r="D145" s="129" t="s">
        <v>146</v>
      </c>
      <c r="E145" s="130" t="s">
        <v>19</v>
      </c>
      <c r="F145" s="131">
        <v>1</v>
      </c>
      <c r="G145" s="128"/>
      <c r="H145" s="128">
        <v>1600000</v>
      </c>
      <c r="I145" s="96">
        <f t="shared" si="10"/>
        <v>-34838900</v>
      </c>
      <c r="M145" s="115">
        <f t="shared" si="9"/>
        <v>1600000</v>
      </c>
    </row>
    <row r="146" spans="1:13">
      <c r="A146" s="6"/>
      <c r="B146" s="64">
        <v>43003</v>
      </c>
      <c r="C146" s="106" t="s">
        <v>147</v>
      </c>
      <c r="D146" s="106" t="s">
        <v>147</v>
      </c>
      <c r="E146" s="6" t="s">
        <v>19</v>
      </c>
      <c r="F146" s="9"/>
      <c r="G146" s="55">
        <v>902000</v>
      </c>
      <c r="H146" s="55"/>
      <c r="I146" s="96">
        <f t="shared" si="10"/>
        <v>-33936900</v>
      </c>
      <c r="M146" s="115">
        <f t="shared" si="9"/>
        <v>0</v>
      </c>
    </row>
    <row r="147" spans="1:13" ht="30">
      <c r="A147" s="6"/>
      <c r="B147" s="121">
        <v>43022</v>
      </c>
      <c r="C147" s="129" t="s">
        <v>145</v>
      </c>
      <c r="D147" s="129" t="s">
        <v>145</v>
      </c>
      <c r="E147" s="130" t="s">
        <v>19</v>
      </c>
      <c r="F147" s="131">
        <v>1</v>
      </c>
      <c r="G147" s="128"/>
      <c r="H147" s="128">
        <v>3000000</v>
      </c>
      <c r="I147" s="96">
        <f t="shared" si="10"/>
        <v>-36936900</v>
      </c>
      <c r="M147" s="115">
        <f t="shared" si="9"/>
        <v>3000000</v>
      </c>
    </row>
    <row r="148" spans="1:13">
      <c r="A148" s="6"/>
      <c r="B148" s="64"/>
      <c r="C148" s="106"/>
      <c r="D148" s="106"/>
      <c r="E148" s="6"/>
      <c r="F148" s="9"/>
      <c r="G148" s="55"/>
      <c r="H148" s="55"/>
      <c r="I148" s="96">
        <f t="shared" si="10"/>
        <v>-36936900</v>
      </c>
      <c r="M148" s="115">
        <f t="shared" si="9"/>
        <v>0</v>
      </c>
    </row>
    <row r="149" spans="1:13">
      <c r="A149" s="6"/>
      <c r="B149" s="64">
        <v>43027</v>
      </c>
      <c r="C149" s="106" t="s">
        <v>148</v>
      </c>
      <c r="D149" s="106" t="s">
        <v>148</v>
      </c>
      <c r="E149" s="6" t="s">
        <v>19</v>
      </c>
      <c r="F149" s="9"/>
      <c r="G149" s="55">
        <v>2000</v>
      </c>
      <c r="H149" s="55"/>
      <c r="I149" s="96">
        <f t="shared" si="10"/>
        <v>-36934900</v>
      </c>
      <c r="M149" s="115">
        <f t="shared" si="9"/>
        <v>0</v>
      </c>
    </row>
    <row r="150" spans="1:13">
      <c r="A150" s="6"/>
      <c r="B150" s="64">
        <v>43028</v>
      </c>
      <c r="C150" s="106" t="s">
        <v>149</v>
      </c>
      <c r="D150" s="106" t="s">
        <v>149</v>
      </c>
      <c r="E150" s="6"/>
      <c r="F150" s="9"/>
      <c r="G150" s="55">
        <v>50000</v>
      </c>
      <c r="H150" s="55"/>
      <c r="I150" s="96">
        <f t="shared" si="10"/>
        <v>-36884900</v>
      </c>
      <c r="M150" s="115">
        <f t="shared" si="9"/>
        <v>0</v>
      </c>
    </row>
    <row r="151" spans="1:13" ht="30">
      <c r="A151" s="132"/>
      <c r="B151" s="133">
        <v>43029</v>
      </c>
      <c r="C151" s="129" t="s">
        <v>145</v>
      </c>
      <c r="D151" s="129" t="s">
        <v>145</v>
      </c>
      <c r="E151" s="130" t="s">
        <v>19</v>
      </c>
      <c r="F151" s="131">
        <v>1</v>
      </c>
      <c r="G151" s="128"/>
      <c r="H151" s="128">
        <v>4000000</v>
      </c>
      <c r="I151" s="96">
        <f t="shared" si="10"/>
        <v>-40884900</v>
      </c>
      <c r="K151" s="12" t="b">
        <f>I151=I156</f>
        <v>0</v>
      </c>
      <c r="M151" s="115">
        <f t="shared" si="9"/>
        <v>4000000</v>
      </c>
    </row>
    <row r="152" spans="1:13">
      <c r="A152" s="132"/>
      <c r="B152" s="64">
        <v>43031</v>
      </c>
      <c r="C152" s="106" t="s">
        <v>13</v>
      </c>
      <c r="D152" s="106" t="s">
        <v>150</v>
      </c>
      <c r="E152" s="6"/>
      <c r="F152" s="9"/>
      <c r="G152" s="55">
        <v>200000</v>
      </c>
      <c r="H152" s="55"/>
      <c r="I152" s="96">
        <f t="shared" si="10"/>
        <v>-40684900</v>
      </c>
      <c r="M152" s="115"/>
    </row>
    <row r="153" spans="1:13" ht="30">
      <c r="A153" s="132"/>
      <c r="B153" s="121">
        <v>43001</v>
      </c>
      <c r="C153" s="129" t="s">
        <v>146</v>
      </c>
      <c r="D153" s="129" t="s">
        <v>146</v>
      </c>
      <c r="E153" s="130" t="s">
        <v>19</v>
      </c>
      <c r="F153" s="131">
        <v>1</v>
      </c>
      <c r="G153" s="128"/>
      <c r="H153" s="128">
        <v>1600000</v>
      </c>
      <c r="I153" s="96">
        <f t="shared" si="10"/>
        <v>-42284900</v>
      </c>
      <c r="M153" s="115"/>
    </row>
    <row r="154" spans="1:13" ht="30">
      <c r="A154" s="132"/>
      <c r="B154" s="133">
        <v>43036</v>
      </c>
      <c r="C154" s="129" t="s">
        <v>145</v>
      </c>
      <c r="D154" s="129" t="s">
        <v>145</v>
      </c>
      <c r="E154" s="130" t="s">
        <v>19</v>
      </c>
      <c r="F154" s="131">
        <v>1</v>
      </c>
      <c r="G154" s="134"/>
      <c r="H154" s="134">
        <v>1500000</v>
      </c>
      <c r="I154" s="96">
        <f t="shared" si="10"/>
        <v>-43784900</v>
      </c>
      <c r="M154" s="115"/>
    </row>
    <row r="155" spans="1:13">
      <c r="A155" s="132"/>
      <c r="I155" s="143"/>
      <c r="M155" s="115"/>
    </row>
    <row r="156" spans="1:13">
      <c r="A156" s="132">
        <f>A138+1</f>
        <v>114</v>
      </c>
      <c r="B156" s="135"/>
      <c r="C156" s="136"/>
      <c r="D156" s="136"/>
      <c r="E156" s="135"/>
      <c r="F156" s="137"/>
      <c r="G156" s="138">
        <f>SUM(G4:G154)</f>
        <v>214786600</v>
      </c>
      <c r="H156" s="139">
        <f>SUM(H4:H154)</f>
        <v>258571500</v>
      </c>
      <c r="I156" s="138">
        <f>G156-H156</f>
        <v>-43784900</v>
      </c>
      <c r="M156" s="53">
        <f>SUM(M4:M150)</f>
        <v>28600000</v>
      </c>
    </row>
    <row r="157" spans="1:13">
      <c r="A157" s="6"/>
    </row>
    <row r="158" spans="1:13">
      <c r="A158" s="6"/>
    </row>
    <row r="159" spans="1:13">
      <c r="A159" s="6"/>
    </row>
  </sheetData>
  <mergeCells count="8">
    <mergeCell ref="A1:I1"/>
    <mergeCell ref="G2:I2"/>
    <mergeCell ref="K5:L5"/>
    <mergeCell ref="A2:A3"/>
    <mergeCell ref="B2:B3"/>
    <mergeCell ref="C2:C3"/>
    <mergeCell ref="E2:E3"/>
    <mergeCell ref="F2:F3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4" workbookViewId="0">
      <selection activeCell="I34" sqref="I34"/>
    </sheetView>
  </sheetViews>
  <sheetFormatPr defaultColWidth="9" defaultRowHeight="15"/>
  <cols>
    <col min="1" max="1" width="6.140625" customWidth="1"/>
    <col min="2" max="2" width="12.28515625" customWidth="1"/>
    <col min="3" max="3" width="29.28515625" style="1" customWidth="1"/>
    <col min="4" max="4" width="41" style="1" hidden="1" customWidth="1"/>
    <col min="5" max="5" width="21" customWidth="1"/>
    <col min="6" max="8" width="11.5703125" customWidth="1"/>
  </cols>
  <sheetData>
    <row r="1" spans="1:8" ht="32.25" customHeight="1">
      <c r="A1" s="144" t="s">
        <v>151</v>
      </c>
      <c r="B1" s="144"/>
      <c r="C1" s="146"/>
      <c r="D1" s="146"/>
      <c r="E1" s="144"/>
      <c r="F1" s="144"/>
      <c r="G1" s="144"/>
      <c r="H1" s="144"/>
    </row>
    <row r="2" spans="1:8">
      <c r="A2" s="147" t="s">
        <v>1</v>
      </c>
      <c r="B2" s="147" t="s">
        <v>2</v>
      </c>
      <c r="C2" s="151" t="s">
        <v>3</v>
      </c>
      <c r="D2" s="151" t="s">
        <v>3</v>
      </c>
      <c r="E2" s="147" t="s">
        <v>4</v>
      </c>
      <c r="F2" s="147" t="s">
        <v>6</v>
      </c>
      <c r="G2" s="147"/>
      <c r="H2" s="147" t="s">
        <v>10</v>
      </c>
    </row>
    <row r="3" spans="1:8">
      <c r="A3" s="147"/>
      <c r="B3" s="147"/>
      <c r="C3" s="152"/>
      <c r="D3" s="152"/>
      <c r="E3" s="147"/>
      <c r="F3" s="74" t="s">
        <v>8</v>
      </c>
      <c r="G3" s="74" t="s">
        <v>9</v>
      </c>
      <c r="H3" s="147"/>
    </row>
    <row r="4" spans="1:8">
      <c r="A4" s="6">
        <v>1</v>
      </c>
      <c r="B4" s="64">
        <v>42844</v>
      </c>
      <c r="C4" s="9" t="s">
        <v>13</v>
      </c>
      <c r="D4" s="9" t="s">
        <v>13</v>
      </c>
      <c r="E4" s="6" t="s">
        <v>19</v>
      </c>
      <c r="F4" s="75">
        <v>500000</v>
      </c>
      <c r="G4" s="75"/>
      <c r="H4" s="76">
        <f>F4-G4</f>
        <v>500000</v>
      </c>
    </row>
    <row r="5" spans="1:8">
      <c r="A5" s="6">
        <f t="shared" ref="A5:A39" si="0">A4+1</f>
        <v>2</v>
      </c>
      <c r="B5" s="64">
        <v>42845</v>
      </c>
      <c r="C5" s="9" t="s">
        <v>13</v>
      </c>
      <c r="D5" s="9" t="s">
        <v>29</v>
      </c>
      <c r="E5" s="6" t="s">
        <v>19</v>
      </c>
      <c r="F5" s="75">
        <v>1000000</v>
      </c>
      <c r="G5" s="75"/>
      <c r="H5" s="76">
        <f>H4+F5-G5</f>
        <v>1500000</v>
      </c>
    </row>
    <row r="6" spans="1:8" ht="30">
      <c r="A6" s="6">
        <f t="shared" si="0"/>
        <v>3</v>
      </c>
      <c r="B6" s="64">
        <v>42851</v>
      </c>
      <c r="C6" s="77" t="s">
        <v>13</v>
      </c>
      <c r="D6" s="9" t="s">
        <v>152</v>
      </c>
      <c r="E6" s="6" t="s">
        <v>14</v>
      </c>
      <c r="F6" s="75">
        <v>25000000</v>
      </c>
      <c r="G6" s="75"/>
      <c r="H6" s="76">
        <f t="shared" ref="H6:H39" si="1">H5+F6-G6</f>
        <v>26500000</v>
      </c>
    </row>
    <row r="7" spans="1:8">
      <c r="A7" s="6">
        <f t="shared" si="0"/>
        <v>4</v>
      </c>
      <c r="B7" s="64">
        <v>42851</v>
      </c>
      <c r="C7" s="77" t="s">
        <v>42</v>
      </c>
      <c r="D7" s="77" t="s">
        <v>42</v>
      </c>
      <c r="E7" s="6" t="s">
        <v>19</v>
      </c>
      <c r="F7" s="75">
        <v>2000000</v>
      </c>
      <c r="G7" s="75"/>
      <c r="H7" s="76">
        <f t="shared" si="1"/>
        <v>28500000</v>
      </c>
    </row>
    <row r="8" spans="1:8">
      <c r="A8" s="6">
        <f t="shared" si="0"/>
        <v>5</v>
      </c>
      <c r="B8" s="64">
        <v>42853</v>
      </c>
      <c r="C8" s="77" t="s">
        <v>13</v>
      </c>
      <c r="D8" s="9" t="s">
        <v>153</v>
      </c>
      <c r="E8" s="6" t="s">
        <v>14</v>
      </c>
      <c r="F8" s="75">
        <v>250000</v>
      </c>
      <c r="G8" s="75"/>
      <c r="H8" s="76">
        <f t="shared" si="1"/>
        <v>28750000</v>
      </c>
    </row>
    <row r="9" spans="1:8">
      <c r="A9" s="6">
        <f t="shared" si="0"/>
        <v>6</v>
      </c>
      <c r="B9" s="64">
        <v>42854</v>
      </c>
      <c r="C9" s="9" t="s">
        <v>47</v>
      </c>
      <c r="D9" s="9" t="s">
        <v>48</v>
      </c>
      <c r="E9" s="6" t="s">
        <v>19</v>
      </c>
      <c r="F9" s="75">
        <v>500000</v>
      </c>
      <c r="G9" s="75"/>
      <c r="H9" s="76">
        <f t="shared" si="1"/>
        <v>29250000</v>
      </c>
    </row>
    <row r="10" spans="1:8">
      <c r="A10" s="6">
        <f t="shared" si="0"/>
        <v>7</v>
      </c>
      <c r="B10" s="64">
        <v>42854</v>
      </c>
      <c r="C10" s="9" t="s">
        <v>13</v>
      </c>
      <c r="D10" s="9" t="s">
        <v>154</v>
      </c>
      <c r="E10" s="6" t="s">
        <v>19</v>
      </c>
      <c r="F10" s="75">
        <v>1000000</v>
      </c>
      <c r="G10" s="75"/>
      <c r="H10" s="76">
        <f t="shared" si="1"/>
        <v>30250000</v>
      </c>
    </row>
    <row r="11" spans="1:8">
      <c r="A11" s="6">
        <f t="shared" si="0"/>
        <v>8</v>
      </c>
      <c r="B11" s="64">
        <v>42854</v>
      </c>
      <c r="C11" s="9" t="s">
        <v>13</v>
      </c>
      <c r="D11" s="9" t="s">
        <v>52</v>
      </c>
      <c r="E11" s="6" t="s">
        <v>14</v>
      </c>
      <c r="F11" s="75">
        <v>1000000</v>
      </c>
      <c r="G11" s="75"/>
      <c r="H11" s="76">
        <f t="shared" si="1"/>
        <v>31250000</v>
      </c>
    </row>
    <row r="12" spans="1:8">
      <c r="A12" s="6">
        <f t="shared" si="0"/>
        <v>9</v>
      </c>
      <c r="B12" s="64">
        <v>42855</v>
      </c>
      <c r="C12" s="9" t="s">
        <v>13</v>
      </c>
      <c r="D12" s="9" t="s">
        <v>155</v>
      </c>
      <c r="E12" s="6" t="s">
        <v>19</v>
      </c>
      <c r="F12" s="75">
        <v>50000</v>
      </c>
      <c r="G12" s="75"/>
      <c r="H12" s="76">
        <f t="shared" si="1"/>
        <v>31300000</v>
      </c>
    </row>
    <row r="13" spans="1:8" ht="45">
      <c r="A13" s="6">
        <f t="shared" si="0"/>
        <v>10</v>
      </c>
      <c r="B13" s="78">
        <v>42856</v>
      </c>
      <c r="C13" s="79" t="s">
        <v>156</v>
      </c>
      <c r="D13" s="79" t="s">
        <v>156</v>
      </c>
      <c r="E13" s="80" t="s">
        <v>157</v>
      </c>
      <c r="F13" s="81"/>
      <c r="G13" s="81">
        <v>25000000</v>
      </c>
      <c r="H13" s="82">
        <f t="shared" si="1"/>
        <v>6300000</v>
      </c>
    </row>
    <row r="14" spans="1:8">
      <c r="A14" s="6">
        <f t="shared" si="0"/>
        <v>11</v>
      </c>
      <c r="B14" s="64">
        <v>42856</v>
      </c>
      <c r="C14" s="9" t="s">
        <v>13</v>
      </c>
      <c r="D14" s="9" t="s">
        <v>67</v>
      </c>
      <c r="E14" s="6" t="s">
        <v>19</v>
      </c>
      <c r="F14" s="75">
        <v>100000</v>
      </c>
      <c r="G14" s="75"/>
      <c r="H14" s="83">
        <f t="shared" si="1"/>
        <v>6400000</v>
      </c>
    </row>
    <row r="15" spans="1:8">
      <c r="A15" s="6">
        <f t="shared" si="0"/>
        <v>12</v>
      </c>
      <c r="B15" s="64">
        <v>42856</v>
      </c>
      <c r="C15" s="9" t="s">
        <v>13</v>
      </c>
      <c r="D15" s="9" t="s">
        <v>158</v>
      </c>
      <c r="E15" s="6" t="s">
        <v>19</v>
      </c>
      <c r="F15" s="75">
        <v>100000</v>
      </c>
      <c r="G15" s="75"/>
      <c r="H15" s="83">
        <f t="shared" si="1"/>
        <v>6500000</v>
      </c>
    </row>
    <row r="16" spans="1:8">
      <c r="A16" s="6">
        <f t="shared" si="0"/>
        <v>13</v>
      </c>
      <c r="B16" s="64">
        <v>42857</v>
      </c>
      <c r="C16" s="9" t="s">
        <v>57</v>
      </c>
      <c r="D16" s="9" t="s">
        <v>57</v>
      </c>
      <c r="E16" s="6" t="s">
        <v>14</v>
      </c>
      <c r="F16" s="75">
        <v>500000</v>
      </c>
      <c r="G16" s="75"/>
      <c r="H16" s="83">
        <f t="shared" si="1"/>
        <v>7000000</v>
      </c>
    </row>
    <row r="17" spans="1:8">
      <c r="A17" s="6">
        <f t="shared" si="0"/>
        <v>14</v>
      </c>
      <c r="B17" s="64">
        <v>42858</v>
      </c>
      <c r="C17" s="9" t="s">
        <v>159</v>
      </c>
      <c r="D17" s="9" t="s">
        <v>160</v>
      </c>
      <c r="E17" s="6" t="s">
        <v>14</v>
      </c>
      <c r="F17" s="75">
        <v>500000</v>
      </c>
      <c r="G17" s="75"/>
      <c r="H17" s="83">
        <f t="shared" si="1"/>
        <v>7500000</v>
      </c>
    </row>
    <row r="18" spans="1:8">
      <c r="A18" s="6">
        <f t="shared" si="0"/>
        <v>15</v>
      </c>
      <c r="B18" s="64">
        <v>42859</v>
      </c>
      <c r="C18" s="9" t="s">
        <v>42</v>
      </c>
      <c r="D18" s="9" t="s">
        <v>42</v>
      </c>
      <c r="E18" s="6" t="s">
        <v>19</v>
      </c>
      <c r="F18" s="75">
        <v>50000</v>
      </c>
      <c r="G18" s="75"/>
      <c r="H18" s="83">
        <f t="shared" si="1"/>
        <v>7550000</v>
      </c>
    </row>
    <row r="19" spans="1:8">
      <c r="A19" s="6">
        <f t="shared" si="0"/>
        <v>16</v>
      </c>
      <c r="B19" s="64">
        <v>42860</v>
      </c>
      <c r="C19" s="9" t="s">
        <v>58</v>
      </c>
      <c r="D19" s="9" t="s">
        <v>58</v>
      </c>
      <c r="E19" s="6" t="s">
        <v>19</v>
      </c>
      <c r="F19" s="75">
        <v>50000</v>
      </c>
      <c r="G19" s="75"/>
      <c r="H19" s="83">
        <f t="shared" si="1"/>
        <v>7600000</v>
      </c>
    </row>
    <row r="20" spans="1:8">
      <c r="A20" s="6">
        <f t="shared" si="0"/>
        <v>17</v>
      </c>
      <c r="B20" s="64">
        <v>42861</v>
      </c>
      <c r="C20" s="9" t="s">
        <v>13</v>
      </c>
      <c r="D20" s="9" t="s">
        <v>161</v>
      </c>
      <c r="E20" s="6" t="s">
        <v>19</v>
      </c>
      <c r="F20" s="75">
        <v>500000</v>
      </c>
      <c r="G20" s="75"/>
      <c r="H20" s="83">
        <f t="shared" si="1"/>
        <v>8100000</v>
      </c>
    </row>
    <row r="21" spans="1:8">
      <c r="A21" s="6">
        <f t="shared" si="0"/>
        <v>18</v>
      </c>
      <c r="B21" s="64">
        <v>42862</v>
      </c>
      <c r="C21" s="9" t="s">
        <v>13</v>
      </c>
      <c r="D21" s="9" t="s">
        <v>62</v>
      </c>
      <c r="E21" s="6" t="s">
        <v>19</v>
      </c>
      <c r="F21" s="55">
        <v>12000</v>
      </c>
      <c r="G21" s="75"/>
      <c r="H21" s="83">
        <f t="shared" si="1"/>
        <v>8112000</v>
      </c>
    </row>
    <row r="22" spans="1:8">
      <c r="A22" s="6">
        <f t="shared" si="0"/>
        <v>19</v>
      </c>
      <c r="B22" s="64">
        <v>42864</v>
      </c>
      <c r="C22" s="9" t="s">
        <v>13</v>
      </c>
      <c r="D22" s="9" t="s">
        <v>162</v>
      </c>
      <c r="E22" s="6" t="s">
        <v>19</v>
      </c>
      <c r="F22" s="75">
        <v>100000</v>
      </c>
      <c r="G22" s="75"/>
      <c r="H22" s="83">
        <f t="shared" si="1"/>
        <v>8212000</v>
      </c>
    </row>
    <row r="23" spans="1:8">
      <c r="A23" s="6">
        <f t="shared" si="0"/>
        <v>20</v>
      </c>
      <c r="B23" s="64">
        <v>42864</v>
      </c>
      <c r="C23" s="9" t="s">
        <v>163</v>
      </c>
      <c r="D23" s="9" t="s">
        <v>163</v>
      </c>
      <c r="E23" s="6" t="s">
        <v>19</v>
      </c>
      <c r="F23" s="75">
        <v>85200</v>
      </c>
      <c r="G23" s="75"/>
      <c r="H23" s="83">
        <f t="shared" si="1"/>
        <v>8297200</v>
      </c>
    </row>
    <row r="24" spans="1:8">
      <c r="A24" s="6">
        <f t="shared" si="0"/>
        <v>21</v>
      </c>
      <c r="B24" s="64">
        <v>42864</v>
      </c>
      <c r="C24" s="9" t="s">
        <v>164</v>
      </c>
      <c r="D24" s="9" t="s">
        <v>164</v>
      </c>
      <c r="E24" s="6" t="s">
        <v>19</v>
      </c>
      <c r="F24" s="75">
        <v>400000</v>
      </c>
      <c r="G24" s="75"/>
      <c r="H24" s="83">
        <f t="shared" si="1"/>
        <v>8697200</v>
      </c>
    </row>
    <row r="25" spans="1:8">
      <c r="A25" s="6">
        <f t="shared" si="0"/>
        <v>22</v>
      </c>
      <c r="B25" s="64">
        <v>42869</v>
      </c>
      <c r="C25" s="9" t="s">
        <v>13</v>
      </c>
      <c r="D25" s="9" t="s">
        <v>46</v>
      </c>
      <c r="E25" s="6" t="s">
        <v>19</v>
      </c>
      <c r="F25" s="75">
        <v>400000</v>
      </c>
      <c r="G25" s="75"/>
      <c r="H25" s="83">
        <f t="shared" si="1"/>
        <v>9097200</v>
      </c>
    </row>
    <row r="26" spans="1:8">
      <c r="A26" s="6">
        <f t="shared" si="0"/>
        <v>23</v>
      </c>
      <c r="B26" s="64">
        <v>42871</v>
      </c>
      <c r="C26" s="9" t="s">
        <v>13</v>
      </c>
      <c r="D26" s="9" t="s">
        <v>76</v>
      </c>
      <c r="E26" s="6" t="s">
        <v>19</v>
      </c>
      <c r="F26" s="75">
        <v>20000</v>
      </c>
      <c r="G26" s="75"/>
      <c r="H26" s="83">
        <f t="shared" si="1"/>
        <v>9117200</v>
      </c>
    </row>
    <row r="27" spans="1:8">
      <c r="A27" s="6">
        <f t="shared" si="0"/>
        <v>24</v>
      </c>
      <c r="B27" s="64">
        <v>42876</v>
      </c>
      <c r="C27" s="6" t="s">
        <v>165</v>
      </c>
      <c r="D27" s="6" t="s">
        <v>166</v>
      </c>
      <c r="E27" s="6" t="s">
        <v>14</v>
      </c>
      <c r="F27" s="75">
        <v>3000000</v>
      </c>
      <c r="G27" s="75"/>
      <c r="H27" s="83">
        <f t="shared" si="1"/>
        <v>12117200</v>
      </c>
    </row>
    <row r="28" spans="1:8" ht="30">
      <c r="A28" s="6">
        <f t="shared" si="0"/>
        <v>25</v>
      </c>
      <c r="B28" s="84">
        <v>42880</v>
      </c>
      <c r="C28" s="85" t="s">
        <v>13</v>
      </c>
      <c r="D28" s="85" t="s">
        <v>152</v>
      </c>
      <c r="E28" s="86" t="s">
        <v>14</v>
      </c>
      <c r="F28" s="87">
        <v>15000000</v>
      </c>
      <c r="G28" s="87"/>
      <c r="H28" s="83">
        <f t="shared" si="1"/>
        <v>27117200</v>
      </c>
    </row>
    <row r="29" spans="1:8" ht="45">
      <c r="A29" s="6">
        <f t="shared" si="0"/>
        <v>26</v>
      </c>
      <c r="B29" s="88">
        <v>42880</v>
      </c>
      <c r="C29" s="89" t="s">
        <v>167</v>
      </c>
      <c r="D29" s="89"/>
      <c r="E29" s="90" t="s">
        <v>14</v>
      </c>
      <c r="F29" s="91"/>
      <c r="G29" s="91">
        <v>15000000</v>
      </c>
      <c r="H29" s="92">
        <f t="shared" si="1"/>
        <v>12117200</v>
      </c>
    </row>
    <row r="30" spans="1:8" s="73" customFormat="1" ht="30">
      <c r="A30" s="6">
        <f t="shared" si="0"/>
        <v>27</v>
      </c>
      <c r="B30" s="93">
        <v>42906</v>
      </c>
      <c r="C30" s="94" t="s">
        <v>168</v>
      </c>
      <c r="D30" s="94"/>
      <c r="E30" s="73" t="s">
        <v>19</v>
      </c>
      <c r="F30" s="95">
        <v>500000</v>
      </c>
      <c r="G30" s="95"/>
      <c r="H30" s="96">
        <f t="shared" si="1"/>
        <v>12617200</v>
      </c>
    </row>
    <row r="31" spans="1:8" s="73" customFormat="1">
      <c r="A31" s="6">
        <f t="shared" si="0"/>
        <v>28</v>
      </c>
      <c r="B31" s="93">
        <v>42907</v>
      </c>
      <c r="C31" s="94" t="s">
        <v>13</v>
      </c>
      <c r="D31" s="94"/>
      <c r="E31" s="73" t="s">
        <v>19</v>
      </c>
      <c r="F31" s="95">
        <v>500000</v>
      </c>
      <c r="G31" s="95"/>
      <c r="H31" s="96">
        <f t="shared" si="1"/>
        <v>13117200</v>
      </c>
    </row>
    <row r="32" spans="1:8" s="73" customFormat="1" ht="45">
      <c r="A32" s="6">
        <f t="shared" si="0"/>
        <v>29</v>
      </c>
      <c r="B32" s="78">
        <v>42951</v>
      </c>
      <c r="C32" s="97" t="s">
        <v>169</v>
      </c>
      <c r="D32" s="97" t="s">
        <v>169</v>
      </c>
      <c r="E32" s="90" t="s">
        <v>14</v>
      </c>
      <c r="F32" s="98"/>
      <c r="G32" s="98">
        <v>10000000</v>
      </c>
      <c r="H32" s="82">
        <f t="shared" si="1"/>
        <v>3117200</v>
      </c>
    </row>
    <row r="33" spans="1:8" s="73" customFormat="1" ht="30">
      <c r="A33" s="6">
        <f t="shared" si="0"/>
        <v>30</v>
      </c>
      <c r="B33" s="93">
        <v>42744</v>
      </c>
      <c r="C33" s="99" t="s">
        <v>170</v>
      </c>
      <c r="D33" s="99"/>
      <c r="E33" s="100" t="s">
        <v>19</v>
      </c>
      <c r="F33" s="101">
        <v>7000000</v>
      </c>
      <c r="G33" s="101"/>
      <c r="H33" s="102">
        <f t="shared" si="1"/>
        <v>10117200</v>
      </c>
    </row>
    <row r="34" spans="1:8" s="73" customFormat="1" ht="30">
      <c r="A34" s="6">
        <f t="shared" si="0"/>
        <v>31</v>
      </c>
      <c r="B34" s="93">
        <v>42744</v>
      </c>
      <c r="C34" s="99" t="s">
        <v>170</v>
      </c>
      <c r="D34" s="99"/>
      <c r="E34" s="100" t="s">
        <v>19</v>
      </c>
      <c r="F34" s="101">
        <v>3000000</v>
      </c>
      <c r="G34" s="101"/>
      <c r="H34" s="102">
        <f t="shared" si="1"/>
        <v>13117200</v>
      </c>
    </row>
    <row r="35" spans="1:8" s="73" customFormat="1" ht="30">
      <c r="A35" s="6">
        <f t="shared" si="0"/>
        <v>32</v>
      </c>
      <c r="B35" s="93">
        <v>42744</v>
      </c>
      <c r="C35" s="99" t="s">
        <v>171</v>
      </c>
      <c r="D35" s="99"/>
      <c r="E35" s="100" t="s">
        <v>19</v>
      </c>
      <c r="F35" s="101">
        <v>4000000</v>
      </c>
      <c r="G35" s="101"/>
      <c r="H35" s="102">
        <f t="shared" si="1"/>
        <v>17117200</v>
      </c>
    </row>
    <row r="36" spans="1:8" s="73" customFormat="1">
      <c r="A36" s="6">
        <f t="shared" si="0"/>
        <v>33</v>
      </c>
      <c r="B36" s="93">
        <v>43022</v>
      </c>
      <c r="C36" s="99" t="s">
        <v>172</v>
      </c>
      <c r="D36" s="99" t="s">
        <v>172</v>
      </c>
      <c r="E36" s="100" t="s">
        <v>19</v>
      </c>
      <c r="F36" s="101">
        <v>500000</v>
      </c>
      <c r="G36" s="101"/>
      <c r="H36" s="102">
        <f t="shared" si="1"/>
        <v>17617200</v>
      </c>
    </row>
    <row r="37" spans="1:8" s="73" customFormat="1">
      <c r="A37" s="6">
        <f t="shared" si="0"/>
        <v>34</v>
      </c>
      <c r="B37" s="93"/>
      <c r="C37" s="99"/>
      <c r="D37" s="99"/>
      <c r="E37" s="100"/>
      <c r="F37" s="101"/>
      <c r="G37" s="101"/>
      <c r="H37" s="102">
        <f t="shared" si="1"/>
        <v>17617200</v>
      </c>
    </row>
    <row r="38" spans="1:8" s="73" customFormat="1">
      <c r="A38" s="6">
        <f t="shared" si="0"/>
        <v>35</v>
      </c>
      <c r="B38" s="93"/>
      <c r="C38" s="94"/>
      <c r="D38" s="94"/>
      <c r="F38" s="95"/>
      <c r="G38" s="95"/>
      <c r="H38" s="102">
        <f t="shared" si="1"/>
        <v>17617200</v>
      </c>
    </row>
    <row r="39" spans="1:8" s="73" customFormat="1">
      <c r="A39" s="6">
        <f t="shared" si="0"/>
        <v>36</v>
      </c>
      <c r="B39" s="93"/>
      <c r="C39" s="94"/>
      <c r="D39" s="94"/>
      <c r="F39" s="95"/>
      <c r="G39" s="95"/>
      <c r="H39" s="102">
        <f t="shared" si="1"/>
        <v>17617200</v>
      </c>
    </row>
    <row r="40" spans="1:8">
      <c r="F40" s="103">
        <f>SUM(F4:F39)</f>
        <v>67617200</v>
      </c>
      <c r="G40" s="103">
        <f>SUM(G4:G39)</f>
        <v>50000000</v>
      </c>
      <c r="H40" s="103">
        <f>F40-G40</f>
        <v>17617200</v>
      </c>
    </row>
    <row r="41" spans="1:8">
      <c r="G41" s="70" t="s">
        <v>173</v>
      </c>
      <c r="H41" s="70" t="b">
        <f>H40=H39</f>
        <v>1</v>
      </c>
    </row>
  </sheetData>
  <mergeCells count="8">
    <mergeCell ref="A1:H1"/>
    <mergeCell ref="F2:G2"/>
    <mergeCell ref="A2:A3"/>
    <mergeCell ref="B2:B3"/>
    <mergeCell ref="C2:C3"/>
    <mergeCell ref="D2:D3"/>
    <mergeCell ref="E2:E3"/>
    <mergeCell ref="H2:H3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topLeftCell="A115" workbookViewId="0">
      <selection sqref="A1:G130"/>
    </sheetView>
  </sheetViews>
  <sheetFormatPr defaultColWidth="9.140625" defaultRowHeight="15"/>
  <cols>
    <col min="1" max="1" width="4.5703125" customWidth="1"/>
    <col min="2" max="2" width="10.28515625" customWidth="1"/>
    <col min="3" max="3" width="86.140625" customWidth="1"/>
    <col min="4" max="4" width="11.85546875" customWidth="1"/>
    <col min="5" max="7" width="15.7109375" customWidth="1"/>
  </cols>
  <sheetData>
    <row r="1" spans="1:7">
      <c r="A1" s="153" t="s">
        <v>0</v>
      </c>
      <c r="B1" s="153"/>
      <c r="C1" s="153"/>
      <c r="D1" s="153"/>
      <c r="E1" s="153"/>
      <c r="F1" s="153"/>
      <c r="G1" s="153"/>
    </row>
    <row r="2" spans="1:7">
      <c r="A2" s="153" t="s">
        <v>1</v>
      </c>
      <c r="B2" s="153" t="s">
        <v>2</v>
      </c>
      <c r="C2" s="153" t="s">
        <v>3</v>
      </c>
      <c r="D2" s="153" t="s">
        <v>4</v>
      </c>
      <c r="E2" s="153" t="s">
        <v>6</v>
      </c>
      <c r="F2" s="153"/>
      <c r="G2" s="153"/>
    </row>
    <row r="3" spans="1:7">
      <c r="A3" s="153"/>
      <c r="B3" s="153"/>
      <c r="C3" s="153"/>
      <c r="D3" s="153"/>
      <c r="E3" s="61" t="s">
        <v>8</v>
      </c>
      <c r="F3" s="61" t="s">
        <v>9</v>
      </c>
      <c r="G3" s="61" t="s">
        <v>10</v>
      </c>
    </row>
    <row r="4" spans="1:7">
      <c r="A4" s="6">
        <v>1</v>
      </c>
      <c r="B4" s="72">
        <v>42841</v>
      </c>
      <c r="C4" s="6" t="s">
        <v>13</v>
      </c>
      <c r="D4" s="6" t="s">
        <v>14</v>
      </c>
      <c r="E4" s="25">
        <v>100000</v>
      </c>
      <c r="F4" s="25"/>
      <c r="G4" s="25">
        <v>100000</v>
      </c>
    </row>
    <row r="5" spans="1:7">
      <c r="A5" s="6">
        <f t="shared" ref="A5:A68" si="0">A4+1</f>
        <v>2</v>
      </c>
      <c r="B5" s="72">
        <v>42842</v>
      </c>
      <c r="C5" s="6" t="s">
        <v>13</v>
      </c>
      <c r="D5" s="6" t="s">
        <v>14</v>
      </c>
      <c r="E5" s="25">
        <v>500000</v>
      </c>
      <c r="F5" s="25"/>
      <c r="G5" s="25">
        <v>600000</v>
      </c>
    </row>
    <row r="6" spans="1:7">
      <c r="A6" s="6">
        <f t="shared" si="0"/>
        <v>3</v>
      </c>
      <c r="B6" s="72">
        <v>42844</v>
      </c>
      <c r="C6" s="6" t="s">
        <v>13</v>
      </c>
      <c r="D6" s="6" t="s">
        <v>14</v>
      </c>
      <c r="E6" s="25">
        <v>10000000</v>
      </c>
      <c r="F6" s="25"/>
      <c r="G6" s="25">
        <v>10600000</v>
      </c>
    </row>
    <row r="7" spans="1:7">
      <c r="A7" s="6">
        <f t="shared" si="0"/>
        <v>4</v>
      </c>
      <c r="B7" s="72">
        <v>42844</v>
      </c>
      <c r="C7" s="6" t="s">
        <v>13</v>
      </c>
      <c r="D7" s="6" t="s">
        <v>19</v>
      </c>
      <c r="E7" s="25">
        <v>1000000</v>
      </c>
      <c r="F7" s="25"/>
      <c r="G7" s="25">
        <v>11600000</v>
      </c>
    </row>
    <row r="8" spans="1:7">
      <c r="A8" s="6">
        <f t="shared" si="0"/>
        <v>5</v>
      </c>
      <c r="B8" s="72">
        <v>42844</v>
      </c>
      <c r="C8" s="6" t="s">
        <v>20</v>
      </c>
      <c r="D8" s="6" t="s">
        <v>19</v>
      </c>
      <c r="E8" s="25">
        <v>50000</v>
      </c>
      <c r="F8" s="25"/>
      <c r="G8" s="25">
        <v>11650000</v>
      </c>
    </row>
    <row r="9" spans="1:7">
      <c r="A9" s="6">
        <f t="shared" si="0"/>
        <v>6</v>
      </c>
      <c r="B9" s="72">
        <v>42845</v>
      </c>
      <c r="C9" s="6" t="s">
        <v>22</v>
      </c>
      <c r="D9" s="6" t="s">
        <v>19</v>
      </c>
      <c r="E9" s="25">
        <v>200000</v>
      </c>
      <c r="F9" s="25"/>
      <c r="G9" s="25">
        <v>11850000</v>
      </c>
    </row>
    <row r="10" spans="1:7">
      <c r="A10" s="6">
        <f t="shared" si="0"/>
        <v>7</v>
      </c>
      <c r="B10" s="72">
        <v>42845</v>
      </c>
      <c r="C10" s="6" t="s">
        <v>13</v>
      </c>
      <c r="D10" s="6" t="s">
        <v>19</v>
      </c>
      <c r="E10" s="25">
        <v>600000</v>
      </c>
      <c r="F10" s="25"/>
      <c r="G10" s="25">
        <v>12450000</v>
      </c>
    </row>
    <row r="11" spans="1:7">
      <c r="A11" s="6">
        <f t="shared" si="0"/>
        <v>8</v>
      </c>
      <c r="B11" s="72">
        <v>42845</v>
      </c>
      <c r="C11" s="6" t="s">
        <v>24</v>
      </c>
      <c r="D11" s="6" t="s">
        <v>19</v>
      </c>
      <c r="E11" s="25">
        <v>1016000</v>
      </c>
      <c r="F11" s="25"/>
      <c r="G11" s="25">
        <v>13466000</v>
      </c>
    </row>
    <row r="12" spans="1:7">
      <c r="A12" s="6">
        <f t="shared" si="0"/>
        <v>9</v>
      </c>
      <c r="B12" s="72">
        <v>42846</v>
      </c>
      <c r="C12" s="6" t="s">
        <v>13</v>
      </c>
      <c r="D12" s="6" t="s">
        <v>14</v>
      </c>
      <c r="E12" s="25">
        <v>50000</v>
      </c>
      <c r="F12" s="25"/>
      <c r="G12" s="25">
        <v>13516000</v>
      </c>
    </row>
    <row r="13" spans="1:7">
      <c r="A13" s="6">
        <f t="shared" si="0"/>
        <v>10</v>
      </c>
      <c r="B13" s="72">
        <v>42847</v>
      </c>
      <c r="C13" s="6" t="s">
        <v>26</v>
      </c>
      <c r="D13" s="6" t="s">
        <v>14</v>
      </c>
      <c r="E13" s="25">
        <v>5000000</v>
      </c>
      <c r="F13" s="25"/>
      <c r="G13" s="25">
        <v>18516000</v>
      </c>
    </row>
    <row r="14" spans="1:7">
      <c r="A14" s="6">
        <f t="shared" si="0"/>
        <v>11</v>
      </c>
      <c r="B14" s="72">
        <v>42847</v>
      </c>
      <c r="C14" s="6" t="s">
        <v>28</v>
      </c>
      <c r="D14" s="6" t="s">
        <v>19</v>
      </c>
      <c r="E14" s="25">
        <v>2000000</v>
      </c>
      <c r="F14" s="25"/>
      <c r="G14" s="25">
        <v>20516000</v>
      </c>
    </row>
    <row r="15" spans="1:7">
      <c r="A15" s="6">
        <f t="shared" si="0"/>
        <v>12</v>
      </c>
      <c r="B15" s="72">
        <v>42847</v>
      </c>
      <c r="C15" s="6" t="s">
        <v>30</v>
      </c>
      <c r="D15" s="6" t="s">
        <v>19</v>
      </c>
      <c r="E15" s="25">
        <v>50000</v>
      </c>
      <c r="F15" s="25"/>
      <c r="G15" s="25">
        <v>20566000</v>
      </c>
    </row>
    <row r="16" spans="1:7">
      <c r="A16" s="6">
        <f t="shared" si="0"/>
        <v>13</v>
      </c>
      <c r="B16" s="72">
        <v>42847</v>
      </c>
      <c r="C16" s="6" t="s">
        <v>32</v>
      </c>
      <c r="D16" s="6" t="s">
        <v>19</v>
      </c>
      <c r="E16" s="25">
        <v>200000</v>
      </c>
      <c r="F16" s="25"/>
      <c r="G16" s="25">
        <v>20766000</v>
      </c>
    </row>
    <row r="17" spans="1:7">
      <c r="A17" s="6">
        <f t="shared" si="0"/>
        <v>14</v>
      </c>
      <c r="B17" s="72">
        <v>42847</v>
      </c>
      <c r="C17" s="6" t="s">
        <v>13</v>
      </c>
      <c r="D17" s="6" t="s">
        <v>14</v>
      </c>
      <c r="E17" s="25">
        <v>300000</v>
      </c>
      <c r="F17" s="25"/>
      <c r="G17" s="25">
        <v>21066000</v>
      </c>
    </row>
    <row r="18" spans="1:7">
      <c r="A18" s="6">
        <f t="shared" si="0"/>
        <v>15</v>
      </c>
      <c r="B18" s="72">
        <v>42847</v>
      </c>
      <c r="C18" s="6" t="s">
        <v>28</v>
      </c>
      <c r="D18" s="6" t="s">
        <v>19</v>
      </c>
      <c r="E18" s="25">
        <v>500000</v>
      </c>
      <c r="F18" s="25"/>
      <c r="G18" s="25">
        <v>21566000</v>
      </c>
    </row>
    <row r="19" spans="1:7">
      <c r="A19" s="6">
        <f t="shared" si="0"/>
        <v>16</v>
      </c>
      <c r="B19" s="72">
        <v>42847</v>
      </c>
      <c r="C19" s="6" t="s">
        <v>36</v>
      </c>
      <c r="D19" s="6" t="s">
        <v>19</v>
      </c>
      <c r="E19" s="25">
        <v>100000</v>
      </c>
      <c r="F19" s="25"/>
      <c r="G19" s="25">
        <v>21666000</v>
      </c>
    </row>
    <row r="20" spans="1:7">
      <c r="A20" s="6">
        <f t="shared" si="0"/>
        <v>17</v>
      </c>
      <c r="B20" s="72">
        <v>42849</v>
      </c>
      <c r="C20" s="6" t="s">
        <v>38</v>
      </c>
      <c r="D20" s="6" t="s">
        <v>19</v>
      </c>
      <c r="E20" s="25">
        <v>200000</v>
      </c>
      <c r="F20" s="25"/>
      <c r="G20" s="25">
        <v>21866000</v>
      </c>
    </row>
    <row r="21" spans="1:7">
      <c r="A21" s="6">
        <f t="shared" si="0"/>
        <v>18</v>
      </c>
      <c r="B21" s="72">
        <v>42850</v>
      </c>
      <c r="C21" s="6" t="s">
        <v>13</v>
      </c>
      <c r="D21" s="6" t="s">
        <v>14</v>
      </c>
      <c r="E21" s="25">
        <v>500000</v>
      </c>
      <c r="F21" s="25"/>
      <c r="G21" s="25">
        <v>22366000</v>
      </c>
    </row>
    <row r="22" spans="1:7">
      <c r="A22" s="6">
        <f t="shared" si="0"/>
        <v>19</v>
      </c>
      <c r="B22" s="72">
        <v>42851</v>
      </c>
      <c r="C22" s="6" t="s">
        <v>13</v>
      </c>
      <c r="D22" s="6" t="s">
        <v>14</v>
      </c>
      <c r="E22" s="25">
        <v>50000</v>
      </c>
      <c r="F22" s="25"/>
      <c r="G22" s="25">
        <v>22416000</v>
      </c>
    </row>
    <row r="23" spans="1:7">
      <c r="A23" s="6">
        <f t="shared" si="0"/>
        <v>20</v>
      </c>
      <c r="B23" s="72">
        <v>42851</v>
      </c>
      <c r="C23" s="6" t="s">
        <v>41</v>
      </c>
      <c r="D23" s="6" t="s">
        <v>19</v>
      </c>
      <c r="E23" s="25">
        <v>500000</v>
      </c>
      <c r="F23" s="25"/>
      <c r="G23" s="25">
        <v>22916000</v>
      </c>
    </row>
    <row r="24" spans="1:7">
      <c r="A24" s="6">
        <f t="shared" si="0"/>
        <v>21</v>
      </c>
      <c r="B24" s="72">
        <v>42851</v>
      </c>
      <c r="C24" s="6" t="s">
        <v>42</v>
      </c>
      <c r="D24" s="6" t="s">
        <v>19</v>
      </c>
      <c r="E24" s="25">
        <v>1000000</v>
      </c>
      <c r="F24" s="25"/>
      <c r="G24" s="25">
        <v>23916000</v>
      </c>
    </row>
    <row r="25" spans="1:7">
      <c r="A25" s="6">
        <f t="shared" si="0"/>
        <v>22</v>
      </c>
      <c r="B25" s="72">
        <v>42851</v>
      </c>
      <c r="C25" s="6" t="s">
        <v>20</v>
      </c>
      <c r="D25" s="6" t="s">
        <v>19</v>
      </c>
      <c r="E25" s="25">
        <v>350000</v>
      </c>
      <c r="F25" s="25"/>
      <c r="G25" s="25">
        <v>24266000</v>
      </c>
    </row>
    <row r="26" spans="1:7">
      <c r="A26" s="6">
        <f t="shared" si="0"/>
        <v>23</v>
      </c>
      <c r="B26" s="72">
        <v>42853</v>
      </c>
      <c r="C26" s="6" t="s">
        <v>44</v>
      </c>
      <c r="D26" s="6" t="s">
        <v>19</v>
      </c>
      <c r="E26" s="25">
        <v>4253000</v>
      </c>
      <c r="F26" s="25"/>
      <c r="G26" s="25">
        <v>28519000</v>
      </c>
    </row>
    <row r="27" spans="1:7">
      <c r="A27" s="6">
        <f t="shared" si="0"/>
        <v>24</v>
      </c>
      <c r="B27" s="72">
        <v>42854</v>
      </c>
      <c r="C27" s="6" t="s">
        <v>13</v>
      </c>
      <c r="D27" s="6" t="s">
        <v>19</v>
      </c>
      <c r="E27" s="25">
        <v>500000</v>
      </c>
      <c r="F27" s="25"/>
      <c r="G27" s="25">
        <v>29019000</v>
      </c>
    </row>
    <row r="28" spans="1:7">
      <c r="A28" s="6">
        <f t="shared" si="0"/>
        <v>25</v>
      </c>
      <c r="B28" s="72">
        <v>42854</v>
      </c>
      <c r="C28" s="6" t="s">
        <v>13</v>
      </c>
      <c r="D28" s="6" t="s">
        <v>19</v>
      </c>
      <c r="E28" s="25">
        <v>400000</v>
      </c>
      <c r="F28" s="25"/>
      <c r="G28" s="25">
        <v>29419000</v>
      </c>
    </row>
    <row r="29" spans="1:7">
      <c r="A29" s="6">
        <f t="shared" si="0"/>
        <v>26</v>
      </c>
      <c r="B29" s="72">
        <v>42854</v>
      </c>
      <c r="C29" s="6" t="s">
        <v>47</v>
      </c>
      <c r="D29" s="6" t="s">
        <v>19</v>
      </c>
      <c r="E29" s="25">
        <v>500000</v>
      </c>
      <c r="F29" s="25"/>
      <c r="G29" s="25">
        <v>29919000</v>
      </c>
    </row>
    <row r="30" spans="1:7">
      <c r="A30" s="6">
        <f t="shared" si="0"/>
        <v>27</v>
      </c>
      <c r="B30" s="72">
        <v>42854</v>
      </c>
      <c r="C30" s="6" t="s">
        <v>13</v>
      </c>
      <c r="D30" s="6" t="s">
        <v>19</v>
      </c>
      <c r="E30" s="25">
        <v>2000000</v>
      </c>
      <c r="F30" s="25"/>
      <c r="G30" s="25">
        <v>31919000</v>
      </c>
    </row>
    <row r="31" spans="1:7">
      <c r="A31" s="6">
        <f t="shared" si="0"/>
        <v>28</v>
      </c>
      <c r="B31" s="72">
        <v>42854</v>
      </c>
      <c r="C31" s="6" t="s">
        <v>13</v>
      </c>
      <c r="D31" s="6" t="s">
        <v>19</v>
      </c>
      <c r="E31" s="25">
        <v>300000</v>
      </c>
      <c r="F31" s="25"/>
      <c r="G31" s="25">
        <v>32219000</v>
      </c>
    </row>
    <row r="32" spans="1:7">
      <c r="A32" s="6">
        <f t="shared" si="0"/>
        <v>29</v>
      </c>
      <c r="B32" s="72">
        <v>42854</v>
      </c>
      <c r="C32" s="6" t="s">
        <v>13</v>
      </c>
      <c r="D32" s="6" t="s">
        <v>19</v>
      </c>
      <c r="E32" s="25">
        <v>50000</v>
      </c>
      <c r="F32" s="25"/>
      <c r="G32" s="25">
        <v>32269000</v>
      </c>
    </row>
    <row r="33" spans="1:7">
      <c r="A33" s="6">
        <f t="shared" si="0"/>
        <v>30</v>
      </c>
      <c r="B33" s="72">
        <v>42854</v>
      </c>
      <c r="C33" s="6" t="s">
        <v>13</v>
      </c>
      <c r="D33" s="6" t="s">
        <v>14</v>
      </c>
      <c r="E33" s="25">
        <v>1000000</v>
      </c>
      <c r="F33" s="25"/>
      <c r="G33" s="25">
        <v>33269000</v>
      </c>
    </row>
    <row r="34" spans="1:7">
      <c r="A34" s="6">
        <f t="shared" si="0"/>
        <v>31</v>
      </c>
      <c r="B34" s="72">
        <v>42856</v>
      </c>
      <c r="C34" s="6" t="s">
        <v>13</v>
      </c>
      <c r="D34" s="6" t="s">
        <v>19</v>
      </c>
      <c r="E34" s="25">
        <v>500000</v>
      </c>
      <c r="F34" s="25"/>
      <c r="G34" s="25">
        <v>33769000</v>
      </c>
    </row>
    <row r="35" spans="1:7">
      <c r="A35" s="6">
        <f t="shared" si="0"/>
        <v>32</v>
      </c>
      <c r="B35" s="72">
        <v>42856</v>
      </c>
      <c r="C35" s="6" t="s">
        <v>24</v>
      </c>
      <c r="D35" s="6" t="s">
        <v>19</v>
      </c>
      <c r="E35" s="25">
        <v>400000</v>
      </c>
      <c r="F35" s="25"/>
      <c r="G35" s="25">
        <v>34169000</v>
      </c>
    </row>
    <row r="36" spans="1:7">
      <c r="A36" s="6">
        <f t="shared" si="0"/>
        <v>33</v>
      </c>
      <c r="B36" s="72">
        <v>42857</v>
      </c>
      <c r="C36" s="6" t="s">
        <v>55</v>
      </c>
      <c r="D36" s="6" t="s">
        <v>14</v>
      </c>
      <c r="E36" s="25">
        <v>2500000</v>
      </c>
      <c r="F36" s="25"/>
      <c r="G36" s="25">
        <v>36669000</v>
      </c>
    </row>
    <row r="37" spans="1:7">
      <c r="A37" s="6">
        <f t="shared" si="0"/>
        <v>34</v>
      </c>
      <c r="B37" s="72">
        <v>42857</v>
      </c>
      <c r="C37" s="6" t="s">
        <v>57</v>
      </c>
      <c r="D37" s="6" t="s">
        <v>14</v>
      </c>
      <c r="E37" s="25">
        <v>500000</v>
      </c>
      <c r="F37" s="25"/>
      <c r="G37" s="25">
        <v>37169000</v>
      </c>
    </row>
    <row r="38" spans="1:7">
      <c r="A38" s="6">
        <f t="shared" si="0"/>
        <v>35</v>
      </c>
      <c r="B38" s="72">
        <v>42859</v>
      </c>
      <c r="C38" s="6" t="s">
        <v>42</v>
      </c>
      <c r="D38" s="6" t="s">
        <v>19</v>
      </c>
      <c r="E38" s="25">
        <v>100000</v>
      </c>
      <c r="F38" s="25"/>
      <c r="G38" s="25">
        <v>37269000</v>
      </c>
    </row>
    <row r="39" spans="1:7">
      <c r="A39" s="6">
        <f t="shared" si="0"/>
        <v>36</v>
      </c>
      <c r="B39" s="72">
        <v>42860</v>
      </c>
      <c r="C39" s="6" t="s">
        <v>58</v>
      </c>
      <c r="D39" s="6" t="s">
        <v>19</v>
      </c>
      <c r="E39" s="25">
        <v>50000</v>
      </c>
      <c r="F39" s="25"/>
      <c r="G39" s="25">
        <v>37319000</v>
      </c>
    </row>
    <row r="40" spans="1:7">
      <c r="A40" s="6">
        <f t="shared" si="0"/>
        <v>37</v>
      </c>
      <c r="B40" s="72">
        <v>42860</v>
      </c>
      <c r="C40" s="6" t="s">
        <v>13</v>
      </c>
      <c r="D40" s="6" t="s">
        <v>14</v>
      </c>
      <c r="E40" s="25">
        <v>2000000</v>
      </c>
      <c r="F40" s="25"/>
      <c r="G40" s="25">
        <v>39319000</v>
      </c>
    </row>
    <row r="41" spans="1:7">
      <c r="A41" s="6">
        <f t="shared" si="0"/>
        <v>38</v>
      </c>
      <c r="B41" s="72">
        <v>42861</v>
      </c>
      <c r="C41" s="6" t="s">
        <v>13</v>
      </c>
      <c r="D41" s="6" t="s">
        <v>19</v>
      </c>
      <c r="E41" s="25">
        <v>25000</v>
      </c>
      <c r="F41" s="25"/>
      <c r="G41" s="25">
        <v>39344000</v>
      </c>
    </row>
    <row r="42" spans="1:7">
      <c r="A42" s="6">
        <f t="shared" si="0"/>
        <v>39</v>
      </c>
      <c r="B42" s="72">
        <v>42861</v>
      </c>
      <c r="C42" s="6" t="s">
        <v>13</v>
      </c>
      <c r="D42" s="6" t="s">
        <v>19</v>
      </c>
      <c r="E42" s="25">
        <v>35000</v>
      </c>
      <c r="F42" s="25"/>
      <c r="G42" s="25">
        <v>39379000</v>
      </c>
    </row>
    <row r="43" spans="1:7">
      <c r="A43" s="6">
        <f t="shared" si="0"/>
        <v>40</v>
      </c>
      <c r="B43" s="72">
        <v>42861</v>
      </c>
      <c r="C43" s="6" t="s">
        <v>13</v>
      </c>
      <c r="D43" s="6" t="s">
        <v>19</v>
      </c>
      <c r="E43" s="25">
        <v>150000</v>
      </c>
      <c r="F43" s="25"/>
      <c r="G43" s="25">
        <v>39529000</v>
      </c>
    </row>
    <row r="44" spans="1:7">
      <c r="A44" s="6">
        <f t="shared" si="0"/>
        <v>41</v>
      </c>
      <c r="B44" s="72">
        <v>42862</v>
      </c>
      <c r="C44" s="6" t="s">
        <v>13</v>
      </c>
      <c r="D44" s="6" t="s">
        <v>19</v>
      </c>
      <c r="E44" s="25">
        <v>12000</v>
      </c>
      <c r="F44" s="25"/>
      <c r="G44" s="25">
        <v>39541000</v>
      </c>
    </row>
    <row r="45" spans="1:7">
      <c r="A45" s="6">
        <f t="shared" si="0"/>
        <v>42</v>
      </c>
      <c r="B45" s="72">
        <v>42863</v>
      </c>
      <c r="C45" s="6" t="s">
        <v>63</v>
      </c>
      <c r="D45" s="6" t="s">
        <v>19</v>
      </c>
      <c r="E45" s="25">
        <v>10000000</v>
      </c>
      <c r="F45" s="25"/>
      <c r="G45" s="25">
        <v>49541000</v>
      </c>
    </row>
    <row r="46" spans="1:7">
      <c r="A46" s="6">
        <f t="shared" si="0"/>
        <v>43</v>
      </c>
      <c r="B46" s="72">
        <v>42864</v>
      </c>
      <c r="C46" s="6" t="s">
        <v>13</v>
      </c>
      <c r="D46" s="6" t="s">
        <v>19</v>
      </c>
      <c r="E46" s="25">
        <v>50000</v>
      </c>
      <c r="F46" s="25"/>
      <c r="G46" s="25">
        <v>49591000</v>
      </c>
    </row>
    <row r="47" spans="1:7">
      <c r="A47" s="6">
        <f t="shared" si="0"/>
        <v>44</v>
      </c>
      <c r="B47" s="72">
        <v>42865</v>
      </c>
      <c r="C47" s="6" t="s">
        <v>13</v>
      </c>
      <c r="D47" s="6" t="s">
        <v>19</v>
      </c>
      <c r="E47" s="25">
        <v>500000</v>
      </c>
      <c r="F47" s="25"/>
      <c r="G47" s="25">
        <v>50091000</v>
      </c>
    </row>
    <row r="48" spans="1:7">
      <c r="A48" s="6">
        <f t="shared" si="0"/>
        <v>45</v>
      </c>
      <c r="B48" s="72">
        <v>42865</v>
      </c>
      <c r="C48" s="6" t="s">
        <v>13</v>
      </c>
      <c r="D48" s="6" t="s">
        <v>19</v>
      </c>
      <c r="E48" s="25">
        <v>155000</v>
      </c>
      <c r="F48" s="25"/>
      <c r="G48" s="25">
        <v>50246000</v>
      </c>
    </row>
    <row r="49" spans="1:7">
      <c r="A49" s="6">
        <f t="shared" si="0"/>
        <v>46</v>
      </c>
      <c r="B49" s="72">
        <v>42865</v>
      </c>
      <c r="C49" s="6" t="s">
        <v>13</v>
      </c>
      <c r="D49" s="6" t="s">
        <v>19</v>
      </c>
      <c r="E49" s="25">
        <v>250000</v>
      </c>
      <c r="F49" s="25"/>
      <c r="G49" s="25">
        <v>50496000</v>
      </c>
    </row>
    <row r="50" spans="1:7">
      <c r="A50" s="6">
        <f t="shared" si="0"/>
        <v>47</v>
      </c>
      <c r="B50" s="72">
        <v>42866</v>
      </c>
      <c r="C50" s="6" t="s">
        <v>13</v>
      </c>
      <c r="D50" s="6" t="s">
        <v>19</v>
      </c>
      <c r="E50" s="25">
        <v>200000</v>
      </c>
      <c r="F50" s="25"/>
      <c r="G50" s="25">
        <v>50696000</v>
      </c>
    </row>
    <row r="51" spans="1:7">
      <c r="A51" s="6">
        <f t="shared" si="0"/>
        <v>48</v>
      </c>
      <c r="B51" s="72">
        <v>42866</v>
      </c>
      <c r="C51" s="6" t="s">
        <v>70</v>
      </c>
      <c r="D51" s="6" t="s">
        <v>19</v>
      </c>
      <c r="E51" s="25">
        <v>5000</v>
      </c>
      <c r="F51" s="25"/>
      <c r="G51" s="25">
        <v>50701000</v>
      </c>
    </row>
    <row r="52" spans="1:7">
      <c r="A52" s="6">
        <f t="shared" si="0"/>
        <v>49</v>
      </c>
      <c r="B52" s="72">
        <v>42870</v>
      </c>
      <c r="C52" s="6" t="s">
        <v>72</v>
      </c>
      <c r="D52" s="6" t="s">
        <v>19</v>
      </c>
      <c r="E52" s="25">
        <v>5000</v>
      </c>
      <c r="F52" s="25"/>
      <c r="G52" s="25">
        <v>50706000</v>
      </c>
    </row>
    <row r="53" spans="1:7">
      <c r="A53" s="6">
        <f t="shared" si="0"/>
        <v>50</v>
      </c>
      <c r="B53" s="72">
        <v>42870</v>
      </c>
      <c r="C53" s="6" t="s">
        <v>74</v>
      </c>
      <c r="D53" s="6" t="s">
        <v>19</v>
      </c>
      <c r="E53" s="25">
        <v>1500000</v>
      </c>
      <c r="F53" s="25"/>
      <c r="G53" s="25">
        <v>52206000</v>
      </c>
    </row>
    <row r="54" spans="1:7">
      <c r="A54" s="6">
        <f t="shared" si="0"/>
        <v>51</v>
      </c>
      <c r="B54" s="72">
        <v>42870</v>
      </c>
      <c r="C54" s="6" t="s">
        <v>24</v>
      </c>
      <c r="D54" s="6" t="s">
        <v>19</v>
      </c>
      <c r="E54" s="25">
        <v>910000</v>
      </c>
      <c r="F54" s="25"/>
      <c r="G54" s="25">
        <v>53116000</v>
      </c>
    </row>
    <row r="55" spans="1:7">
      <c r="A55" s="6">
        <f t="shared" si="0"/>
        <v>52</v>
      </c>
      <c r="B55" s="72">
        <v>42870</v>
      </c>
      <c r="C55" s="6" t="s">
        <v>75</v>
      </c>
      <c r="D55" s="6" t="s">
        <v>14</v>
      </c>
      <c r="E55" s="25">
        <v>200000</v>
      </c>
      <c r="F55" s="25"/>
      <c r="G55" s="25">
        <v>53316000</v>
      </c>
    </row>
    <row r="56" spans="1:7">
      <c r="A56" s="6">
        <f t="shared" si="0"/>
        <v>53</v>
      </c>
      <c r="B56" s="72">
        <v>42871</v>
      </c>
      <c r="C56" s="6" t="s">
        <v>13</v>
      </c>
      <c r="D56" s="6" t="s">
        <v>19</v>
      </c>
      <c r="E56" s="25">
        <v>55000</v>
      </c>
      <c r="F56" s="25"/>
      <c r="G56" s="25">
        <v>53371000</v>
      </c>
    </row>
    <row r="57" spans="1:7">
      <c r="A57" s="6">
        <f t="shared" si="0"/>
        <v>54</v>
      </c>
      <c r="B57" s="72">
        <v>42872</v>
      </c>
      <c r="C57" s="6" t="s">
        <v>13</v>
      </c>
      <c r="D57" s="6" t="s">
        <v>14</v>
      </c>
      <c r="E57" s="25">
        <v>1500000</v>
      </c>
      <c r="F57" s="25"/>
      <c r="G57" s="25">
        <v>54871000</v>
      </c>
    </row>
    <row r="58" spans="1:7">
      <c r="A58" s="6">
        <f t="shared" si="0"/>
        <v>55</v>
      </c>
      <c r="B58" s="72">
        <v>42882</v>
      </c>
      <c r="C58" s="6" t="s">
        <v>13</v>
      </c>
      <c r="D58" s="6" t="s">
        <v>14</v>
      </c>
      <c r="E58" s="25">
        <v>3000000</v>
      </c>
      <c r="F58" s="25"/>
      <c r="G58" s="25">
        <v>57871000</v>
      </c>
    </row>
    <row r="59" spans="1:7">
      <c r="A59" s="6">
        <f t="shared" si="0"/>
        <v>56</v>
      </c>
      <c r="B59" s="72">
        <v>42885</v>
      </c>
      <c r="C59" s="6" t="s">
        <v>13</v>
      </c>
      <c r="D59" s="6" t="s">
        <v>14</v>
      </c>
      <c r="E59" s="25">
        <v>5200000</v>
      </c>
      <c r="F59" s="25"/>
      <c r="G59" s="25">
        <v>63071000</v>
      </c>
    </row>
    <row r="60" spans="1:7">
      <c r="A60" s="6">
        <f t="shared" si="0"/>
        <v>57</v>
      </c>
      <c r="B60" s="72">
        <v>42885</v>
      </c>
      <c r="C60" s="6" t="s">
        <v>13</v>
      </c>
      <c r="D60" s="6" t="s">
        <v>14</v>
      </c>
      <c r="E60" s="25">
        <v>300000</v>
      </c>
      <c r="F60" s="25"/>
      <c r="G60" s="25">
        <v>63371000</v>
      </c>
    </row>
    <row r="61" spans="1:7">
      <c r="A61" s="6">
        <f t="shared" si="0"/>
        <v>58</v>
      </c>
      <c r="B61" s="72">
        <v>42886</v>
      </c>
      <c r="C61" s="6" t="s">
        <v>13</v>
      </c>
      <c r="D61" s="6" t="s">
        <v>14</v>
      </c>
      <c r="E61" s="25">
        <v>10000000</v>
      </c>
      <c r="F61" s="25"/>
      <c r="G61" s="25">
        <v>73371000</v>
      </c>
    </row>
    <row r="62" spans="1:7">
      <c r="A62" s="6">
        <f t="shared" si="0"/>
        <v>59</v>
      </c>
      <c r="B62" s="72">
        <v>42886</v>
      </c>
      <c r="C62" s="6" t="s">
        <v>81</v>
      </c>
      <c r="D62" s="6" t="s">
        <v>19</v>
      </c>
      <c r="E62" s="25">
        <v>3000000</v>
      </c>
      <c r="F62" s="25"/>
      <c r="G62" s="25">
        <v>76371000</v>
      </c>
    </row>
    <row r="63" spans="1:7">
      <c r="A63" s="6">
        <f t="shared" si="0"/>
        <v>60</v>
      </c>
      <c r="B63" s="72">
        <v>42887</v>
      </c>
      <c r="C63" s="6" t="s">
        <v>13</v>
      </c>
      <c r="D63" s="6" t="s">
        <v>19</v>
      </c>
      <c r="E63" s="25">
        <v>25000</v>
      </c>
      <c r="F63" s="25"/>
      <c r="G63" s="25">
        <v>76396000</v>
      </c>
    </row>
    <row r="64" spans="1:7">
      <c r="A64" s="6">
        <f t="shared" si="0"/>
        <v>61</v>
      </c>
      <c r="B64" s="72">
        <v>42887</v>
      </c>
      <c r="C64" s="6" t="s">
        <v>13</v>
      </c>
      <c r="D64" s="6" t="s">
        <v>19</v>
      </c>
      <c r="E64" s="25">
        <v>50000</v>
      </c>
      <c r="F64" s="25"/>
      <c r="G64" s="25">
        <v>76446000</v>
      </c>
    </row>
    <row r="65" spans="1:7">
      <c r="A65" s="6">
        <f t="shared" si="0"/>
        <v>62</v>
      </c>
      <c r="B65" s="72">
        <v>42887</v>
      </c>
      <c r="C65" s="6" t="s">
        <v>13</v>
      </c>
      <c r="D65" s="6" t="s">
        <v>19</v>
      </c>
      <c r="E65" s="25">
        <v>150000</v>
      </c>
      <c r="F65" s="25"/>
      <c r="G65" s="25">
        <v>76596000</v>
      </c>
    </row>
    <row r="66" spans="1:7">
      <c r="A66" s="6">
        <f t="shared" si="0"/>
        <v>63</v>
      </c>
      <c r="B66" s="72">
        <v>42887</v>
      </c>
      <c r="C66" s="6" t="s">
        <v>13</v>
      </c>
      <c r="D66" s="6" t="s">
        <v>19</v>
      </c>
      <c r="E66" s="25">
        <v>100000</v>
      </c>
      <c r="F66" s="25"/>
      <c r="G66" s="25">
        <v>76696000</v>
      </c>
    </row>
    <row r="67" spans="1:7">
      <c r="A67" s="6">
        <f t="shared" si="0"/>
        <v>64</v>
      </c>
      <c r="B67" s="72">
        <v>42888</v>
      </c>
      <c r="C67" s="6" t="s">
        <v>13</v>
      </c>
      <c r="D67" s="6" t="s">
        <v>14</v>
      </c>
      <c r="E67" s="25">
        <v>500000</v>
      </c>
      <c r="F67" s="25"/>
      <c r="G67" s="25">
        <v>77196000</v>
      </c>
    </row>
    <row r="68" spans="1:7">
      <c r="A68" s="6">
        <f t="shared" si="0"/>
        <v>65</v>
      </c>
      <c r="B68" s="72">
        <v>42889</v>
      </c>
      <c r="C68" s="6" t="s">
        <v>13</v>
      </c>
      <c r="D68" s="6" t="s">
        <v>14</v>
      </c>
      <c r="E68" s="25">
        <v>2000000</v>
      </c>
      <c r="F68" s="25"/>
      <c r="G68" s="25">
        <v>79196000</v>
      </c>
    </row>
    <row r="69" spans="1:7">
      <c r="A69" s="6">
        <f t="shared" ref="A69:A128" si="1">A68+1</f>
        <v>66</v>
      </c>
      <c r="B69" s="72">
        <v>42890</v>
      </c>
      <c r="C69" s="6" t="s">
        <v>13</v>
      </c>
      <c r="D69" s="6" t="s">
        <v>14</v>
      </c>
      <c r="E69" s="25">
        <v>200000</v>
      </c>
      <c r="F69" s="25"/>
      <c r="G69" s="25">
        <v>79396000</v>
      </c>
    </row>
    <row r="70" spans="1:7">
      <c r="A70" s="6">
        <f t="shared" si="1"/>
        <v>67</v>
      </c>
      <c r="B70" s="72">
        <v>42893</v>
      </c>
      <c r="C70" s="6" t="s">
        <v>13</v>
      </c>
      <c r="D70" s="6" t="s">
        <v>14</v>
      </c>
      <c r="E70" s="25">
        <v>400000</v>
      </c>
      <c r="F70" s="25"/>
      <c r="G70" s="25">
        <v>79796000</v>
      </c>
    </row>
    <row r="71" spans="1:7">
      <c r="A71" s="6">
        <f t="shared" si="1"/>
        <v>68</v>
      </c>
      <c r="B71" s="72">
        <v>42893</v>
      </c>
      <c r="C71" s="6" t="s">
        <v>87</v>
      </c>
      <c r="D71" s="6" t="s">
        <v>19</v>
      </c>
      <c r="E71" s="25"/>
      <c r="F71" s="25">
        <v>1500000</v>
      </c>
      <c r="G71" s="25">
        <v>78296000</v>
      </c>
    </row>
    <row r="72" spans="1:7">
      <c r="A72" s="6">
        <f t="shared" si="1"/>
        <v>69</v>
      </c>
      <c r="B72" s="72">
        <v>42895</v>
      </c>
      <c r="C72" s="6" t="s">
        <v>88</v>
      </c>
      <c r="D72" s="6" t="s">
        <v>14</v>
      </c>
      <c r="E72" s="25"/>
      <c r="F72" s="25">
        <v>20000000</v>
      </c>
      <c r="G72" s="25">
        <v>58296000</v>
      </c>
    </row>
    <row r="73" spans="1:7">
      <c r="A73" s="6">
        <f t="shared" si="1"/>
        <v>70</v>
      </c>
      <c r="B73" s="72">
        <v>42899</v>
      </c>
      <c r="C73" s="6" t="s">
        <v>13</v>
      </c>
      <c r="D73" s="6" t="s">
        <v>19</v>
      </c>
      <c r="E73" s="25">
        <v>800000</v>
      </c>
      <c r="F73" s="25"/>
      <c r="G73" s="25">
        <v>59096000</v>
      </c>
    </row>
    <row r="74" spans="1:7">
      <c r="A74" s="6">
        <f t="shared" si="1"/>
        <v>71</v>
      </c>
      <c r="B74" s="72">
        <v>42899</v>
      </c>
      <c r="C74" s="6" t="s">
        <v>13</v>
      </c>
      <c r="D74" s="6" t="s">
        <v>19</v>
      </c>
      <c r="E74" s="25">
        <v>1025000</v>
      </c>
      <c r="F74" s="25"/>
      <c r="G74" s="25">
        <v>60121000</v>
      </c>
    </row>
    <row r="75" spans="1:7">
      <c r="A75" s="6">
        <f t="shared" si="1"/>
        <v>72</v>
      </c>
      <c r="B75" s="72">
        <v>42899</v>
      </c>
      <c r="C75" s="6" t="s">
        <v>13</v>
      </c>
      <c r="D75" s="6" t="s">
        <v>19</v>
      </c>
      <c r="E75" s="25">
        <v>1000000</v>
      </c>
      <c r="F75" s="25"/>
      <c r="G75" s="25">
        <v>61121000</v>
      </c>
    </row>
    <row r="76" spans="1:7">
      <c r="A76" s="6">
        <f t="shared" si="1"/>
        <v>73</v>
      </c>
      <c r="B76" s="72">
        <v>42899</v>
      </c>
      <c r="C76" s="6" t="s">
        <v>92</v>
      </c>
      <c r="D76" s="6" t="s">
        <v>19</v>
      </c>
      <c r="E76" s="25">
        <v>106000</v>
      </c>
      <c r="F76" s="25"/>
      <c r="G76" s="25">
        <v>61227000</v>
      </c>
    </row>
    <row r="77" spans="1:7">
      <c r="A77" s="6">
        <f t="shared" si="1"/>
        <v>74</v>
      </c>
      <c r="B77" s="72">
        <v>42899</v>
      </c>
      <c r="C77" s="6" t="s">
        <v>13</v>
      </c>
      <c r="D77" s="6" t="s">
        <v>19</v>
      </c>
      <c r="E77" s="25">
        <v>1000000</v>
      </c>
      <c r="F77" s="25"/>
      <c r="G77" s="25">
        <v>62227000</v>
      </c>
    </row>
    <row r="78" spans="1:7">
      <c r="A78" s="6">
        <f t="shared" si="1"/>
        <v>75</v>
      </c>
      <c r="B78" s="72">
        <v>42899</v>
      </c>
      <c r="C78" s="6" t="s">
        <v>13</v>
      </c>
      <c r="D78" s="6" t="s">
        <v>19</v>
      </c>
      <c r="E78" s="25">
        <v>652000</v>
      </c>
      <c r="F78" s="25"/>
      <c r="G78" s="25">
        <v>62879000</v>
      </c>
    </row>
    <row r="79" spans="1:7">
      <c r="A79" s="6">
        <f t="shared" si="1"/>
        <v>76</v>
      </c>
      <c r="B79" s="72">
        <v>42899</v>
      </c>
      <c r="C79" s="6" t="s">
        <v>13</v>
      </c>
      <c r="D79" s="6" t="s">
        <v>19</v>
      </c>
      <c r="E79" s="25">
        <v>106600</v>
      </c>
      <c r="F79" s="25"/>
      <c r="G79" s="25">
        <v>62985600</v>
      </c>
    </row>
    <row r="80" spans="1:7">
      <c r="A80" s="6">
        <f t="shared" si="1"/>
        <v>77</v>
      </c>
      <c r="B80" s="72">
        <v>42899</v>
      </c>
      <c r="C80" s="6" t="s">
        <v>13</v>
      </c>
      <c r="D80" s="6" t="s">
        <v>19</v>
      </c>
      <c r="E80" s="25">
        <v>50000</v>
      </c>
      <c r="F80" s="25"/>
      <c r="G80" s="25">
        <v>63035600</v>
      </c>
    </row>
    <row r="81" spans="1:7">
      <c r="A81" s="6">
        <f t="shared" si="1"/>
        <v>78</v>
      </c>
      <c r="B81" s="72">
        <v>42899</v>
      </c>
      <c r="C81" s="6" t="s">
        <v>13</v>
      </c>
      <c r="D81" s="6" t="s">
        <v>19</v>
      </c>
      <c r="E81" s="25">
        <v>300000</v>
      </c>
      <c r="F81" s="25"/>
      <c r="G81" s="25">
        <v>63335600</v>
      </c>
    </row>
    <row r="82" spans="1:7">
      <c r="A82" s="6">
        <f t="shared" si="1"/>
        <v>79</v>
      </c>
      <c r="B82" s="72">
        <v>42902</v>
      </c>
      <c r="C82" s="6" t="s">
        <v>98</v>
      </c>
      <c r="D82" s="6" t="s">
        <v>19</v>
      </c>
      <c r="E82" s="25">
        <v>70000000</v>
      </c>
      <c r="F82" s="25"/>
      <c r="G82" s="25">
        <v>133335600</v>
      </c>
    </row>
    <row r="83" spans="1:7">
      <c r="A83" s="6">
        <f t="shared" si="1"/>
        <v>80</v>
      </c>
      <c r="B83" s="72">
        <v>42902</v>
      </c>
      <c r="C83" s="6" t="s">
        <v>99</v>
      </c>
      <c r="D83" s="6" t="s">
        <v>19</v>
      </c>
      <c r="E83" s="25">
        <v>124200</v>
      </c>
      <c r="F83" s="25"/>
      <c r="G83" s="25">
        <v>133459800</v>
      </c>
    </row>
    <row r="84" spans="1:7">
      <c r="A84" s="6">
        <f t="shared" si="1"/>
        <v>81</v>
      </c>
      <c r="B84" s="72">
        <v>42902</v>
      </c>
      <c r="C84" s="6" t="s">
        <v>42</v>
      </c>
      <c r="D84" s="6" t="s">
        <v>19</v>
      </c>
      <c r="E84" s="25">
        <v>1000000</v>
      </c>
      <c r="F84" s="25"/>
      <c r="G84" s="25">
        <v>134459800</v>
      </c>
    </row>
    <row r="85" spans="1:7">
      <c r="A85" s="6">
        <f t="shared" si="1"/>
        <v>82</v>
      </c>
      <c r="B85" s="72">
        <v>42902</v>
      </c>
      <c r="C85" s="6" t="s">
        <v>102</v>
      </c>
      <c r="D85" s="6" t="s">
        <v>19</v>
      </c>
      <c r="E85" s="25"/>
      <c r="F85" s="25">
        <v>1000000</v>
      </c>
      <c r="G85" s="25">
        <v>133459800</v>
      </c>
    </row>
    <row r="86" spans="1:7">
      <c r="A86" s="6">
        <f t="shared" si="1"/>
        <v>83</v>
      </c>
      <c r="B86" s="72">
        <v>42903</v>
      </c>
      <c r="C86" s="6" t="s">
        <v>104</v>
      </c>
      <c r="D86" s="6" t="s">
        <v>19</v>
      </c>
      <c r="E86" s="25"/>
      <c r="F86" s="25">
        <v>10000000</v>
      </c>
      <c r="G86" s="25">
        <v>123459800</v>
      </c>
    </row>
    <row r="87" spans="1:7">
      <c r="A87" s="6">
        <f t="shared" si="1"/>
        <v>84</v>
      </c>
      <c r="B87" s="72">
        <v>42904</v>
      </c>
      <c r="C87" s="6" t="s">
        <v>24</v>
      </c>
      <c r="D87" s="6" t="s">
        <v>19</v>
      </c>
      <c r="E87" s="25">
        <v>75500</v>
      </c>
      <c r="F87" s="25"/>
      <c r="G87" s="25">
        <v>123535300</v>
      </c>
    </row>
    <row r="88" spans="1:7">
      <c r="A88" s="6">
        <f t="shared" si="1"/>
        <v>85</v>
      </c>
      <c r="B88" s="72">
        <v>42904</v>
      </c>
      <c r="C88" s="6" t="s">
        <v>41</v>
      </c>
      <c r="D88" s="6" t="s">
        <v>19</v>
      </c>
      <c r="E88" s="25">
        <v>150000</v>
      </c>
      <c r="F88" s="25"/>
      <c r="G88" s="25">
        <v>123685300</v>
      </c>
    </row>
    <row r="89" spans="1:7">
      <c r="A89" s="6">
        <f t="shared" si="1"/>
        <v>86</v>
      </c>
      <c r="B89" s="72">
        <v>42904</v>
      </c>
      <c r="C89" s="6" t="s">
        <v>13</v>
      </c>
      <c r="D89" s="6" t="s">
        <v>19</v>
      </c>
      <c r="E89" s="25">
        <v>50000</v>
      </c>
      <c r="F89" s="25"/>
      <c r="G89" s="25">
        <v>123735300</v>
      </c>
    </row>
    <row r="90" spans="1:7">
      <c r="A90" s="6">
        <f t="shared" si="1"/>
        <v>87</v>
      </c>
      <c r="B90" s="72">
        <v>42904</v>
      </c>
      <c r="C90" s="6" t="s">
        <v>13</v>
      </c>
      <c r="D90" s="6" t="s">
        <v>19</v>
      </c>
      <c r="E90" s="25">
        <v>100000</v>
      </c>
      <c r="F90" s="25"/>
      <c r="G90" s="25">
        <v>123835300</v>
      </c>
    </row>
    <row r="91" spans="1:7">
      <c r="A91" s="6">
        <f t="shared" si="1"/>
        <v>88</v>
      </c>
      <c r="B91" s="72">
        <v>42905</v>
      </c>
      <c r="C91" s="6" t="s">
        <v>13</v>
      </c>
      <c r="D91" s="6" t="s">
        <v>14</v>
      </c>
      <c r="E91" s="25">
        <v>1000000</v>
      </c>
      <c r="F91" s="25"/>
      <c r="G91" s="25">
        <v>124835300</v>
      </c>
    </row>
    <row r="92" spans="1:7">
      <c r="A92" s="6">
        <f t="shared" si="1"/>
        <v>89</v>
      </c>
      <c r="B92" s="72">
        <v>42907</v>
      </c>
      <c r="C92" s="6" t="s">
        <v>13</v>
      </c>
      <c r="D92" s="6" t="s">
        <v>14</v>
      </c>
      <c r="E92" s="25">
        <v>5000000</v>
      </c>
      <c r="F92" s="25"/>
      <c r="G92" s="25">
        <v>129835300</v>
      </c>
    </row>
    <row r="93" spans="1:7">
      <c r="A93" s="6">
        <f t="shared" si="1"/>
        <v>90</v>
      </c>
      <c r="B93" s="72">
        <v>42908</v>
      </c>
      <c r="C93" s="6" t="s">
        <v>111</v>
      </c>
      <c r="D93" s="6" t="s">
        <v>14</v>
      </c>
      <c r="E93" s="25"/>
      <c r="F93" s="25">
        <v>13621000</v>
      </c>
      <c r="G93" s="25">
        <v>116214300</v>
      </c>
    </row>
    <row r="94" spans="1:7">
      <c r="A94" s="6">
        <f t="shared" si="1"/>
        <v>91</v>
      </c>
      <c r="B94" s="72">
        <v>42908</v>
      </c>
      <c r="C94" s="6" t="s">
        <v>113</v>
      </c>
      <c r="D94" s="6" t="s">
        <v>14</v>
      </c>
      <c r="E94" s="25"/>
      <c r="F94" s="25">
        <v>6500</v>
      </c>
      <c r="G94" s="25">
        <v>116207800</v>
      </c>
    </row>
    <row r="95" spans="1:7">
      <c r="A95" s="6">
        <f t="shared" si="1"/>
        <v>92</v>
      </c>
      <c r="B95" s="72">
        <v>42908</v>
      </c>
      <c r="C95" s="6" t="s">
        <v>114</v>
      </c>
      <c r="D95" s="6" t="s">
        <v>14</v>
      </c>
      <c r="E95" s="25"/>
      <c r="F95" s="25">
        <v>2900000</v>
      </c>
      <c r="G95" s="25">
        <v>113307800</v>
      </c>
    </row>
    <row r="96" spans="1:7">
      <c r="A96" s="6">
        <f t="shared" si="1"/>
        <v>93</v>
      </c>
      <c r="B96" s="72">
        <v>42908</v>
      </c>
      <c r="C96" s="6" t="s">
        <v>116</v>
      </c>
      <c r="D96" s="6" t="s">
        <v>14</v>
      </c>
      <c r="E96" s="25"/>
      <c r="F96" s="25">
        <v>20000000</v>
      </c>
      <c r="G96" s="25">
        <v>93307800</v>
      </c>
    </row>
    <row r="97" spans="1:7">
      <c r="A97" s="6">
        <f t="shared" si="1"/>
        <v>94</v>
      </c>
      <c r="B97" s="72">
        <v>42909</v>
      </c>
      <c r="C97" s="6" t="s">
        <v>13</v>
      </c>
      <c r="D97" s="6" t="s">
        <v>14</v>
      </c>
      <c r="E97" s="25">
        <v>25000000</v>
      </c>
      <c r="F97" s="25"/>
      <c r="G97" s="25">
        <v>118307800</v>
      </c>
    </row>
    <row r="98" spans="1:7">
      <c r="A98" s="6">
        <f t="shared" si="1"/>
        <v>95</v>
      </c>
      <c r="B98" s="72">
        <v>42909</v>
      </c>
      <c r="C98" s="6" t="s">
        <v>119</v>
      </c>
      <c r="D98" s="6" t="s">
        <v>14</v>
      </c>
      <c r="E98" s="25"/>
      <c r="F98" s="25">
        <v>25000000</v>
      </c>
      <c r="G98" s="25">
        <v>93307800</v>
      </c>
    </row>
    <row r="99" spans="1:7">
      <c r="A99" s="6">
        <f t="shared" si="1"/>
        <v>96</v>
      </c>
      <c r="B99" s="72">
        <v>42909</v>
      </c>
      <c r="C99" s="6" t="s">
        <v>41</v>
      </c>
      <c r="D99" s="6" t="s">
        <v>19</v>
      </c>
      <c r="E99" s="25">
        <v>500000</v>
      </c>
      <c r="F99" s="25"/>
      <c r="G99" s="25">
        <v>93807800</v>
      </c>
    </row>
    <row r="100" spans="1:7">
      <c r="A100" s="6">
        <f t="shared" si="1"/>
        <v>97</v>
      </c>
      <c r="B100" s="72">
        <v>42909</v>
      </c>
      <c r="C100" s="6" t="s">
        <v>41</v>
      </c>
      <c r="D100" s="6" t="s">
        <v>19</v>
      </c>
      <c r="E100" s="25">
        <v>100000</v>
      </c>
      <c r="F100" s="25"/>
      <c r="G100" s="25">
        <v>93907800</v>
      </c>
    </row>
    <row r="101" spans="1:7">
      <c r="A101" s="6">
        <f t="shared" si="1"/>
        <v>98</v>
      </c>
      <c r="B101" s="72">
        <v>42909</v>
      </c>
      <c r="C101" s="6" t="s">
        <v>41</v>
      </c>
      <c r="D101" s="6" t="s">
        <v>19</v>
      </c>
      <c r="E101" s="25">
        <v>500000</v>
      </c>
      <c r="F101" s="25"/>
      <c r="G101" s="25">
        <v>94407800</v>
      </c>
    </row>
    <row r="102" spans="1:7">
      <c r="A102" s="6">
        <f t="shared" si="1"/>
        <v>99</v>
      </c>
      <c r="B102" s="72">
        <v>42909</v>
      </c>
      <c r="C102" s="6" t="s">
        <v>122</v>
      </c>
      <c r="D102" s="6" t="s">
        <v>19</v>
      </c>
      <c r="E102" s="25">
        <v>250000</v>
      </c>
      <c r="F102" s="25"/>
      <c r="G102" s="25">
        <v>94657800</v>
      </c>
    </row>
    <row r="103" spans="1:7">
      <c r="A103" s="6">
        <f t="shared" si="1"/>
        <v>100</v>
      </c>
      <c r="B103" s="72">
        <v>42909</v>
      </c>
      <c r="C103" s="6" t="s">
        <v>123</v>
      </c>
      <c r="D103" s="6" t="s">
        <v>19</v>
      </c>
      <c r="E103" s="25">
        <v>370100</v>
      </c>
      <c r="F103" s="25"/>
      <c r="G103" s="25">
        <v>95027900</v>
      </c>
    </row>
    <row r="104" spans="1:7">
      <c r="A104" s="6">
        <f t="shared" si="1"/>
        <v>101</v>
      </c>
      <c r="B104" s="72">
        <v>42909</v>
      </c>
      <c r="C104" s="6" t="s">
        <v>124</v>
      </c>
      <c r="D104" s="6" t="s">
        <v>19</v>
      </c>
      <c r="E104" s="25">
        <v>105000</v>
      </c>
      <c r="F104" s="25"/>
      <c r="G104" s="25">
        <v>95132900</v>
      </c>
    </row>
    <row r="105" spans="1:7">
      <c r="A105" s="6">
        <f t="shared" si="1"/>
        <v>102</v>
      </c>
      <c r="B105" s="72">
        <v>42909</v>
      </c>
      <c r="C105" s="6" t="s">
        <v>126</v>
      </c>
      <c r="D105" s="6" t="s">
        <v>19</v>
      </c>
      <c r="E105" s="25">
        <v>3000</v>
      </c>
      <c r="F105" s="25"/>
      <c r="G105" s="25">
        <v>95135900</v>
      </c>
    </row>
    <row r="106" spans="1:7">
      <c r="A106" s="6">
        <f t="shared" si="1"/>
        <v>103</v>
      </c>
      <c r="B106" s="72">
        <v>42909</v>
      </c>
      <c r="C106" s="6" t="s">
        <v>41</v>
      </c>
      <c r="D106" s="6" t="s">
        <v>19</v>
      </c>
      <c r="E106" s="25">
        <v>250000</v>
      </c>
      <c r="F106" s="25"/>
      <c r="G106" s="25">
        <v>95385900</v>
      </c>
    </row>
    <row r="107" spans="1:7">
      <c r="A107" s="6">
        <f t="shared" si="1"/>
        <v>104</v>
      </c>
      <c r="B107" s="72">
        <v>42909</v>
      </c>
      <c r="C107" s="6" t="s">
        <v>127</v>
      </c>
      <c r="D107" s="6" t="s">
        <v>19</v>
      </c>
      <c r="E107" s="25">
        <v>30000</v>
      </c>
      <c r="F107" s="25"/>
      <c r="G107" s="25">
        <v>95415900</v>
      </c>
    </row>
    <row r="108" spans="1:7">
      <c r="A108" s="6">
        <f t="shared" si="1"/>
        <v>105</v>
      </c>
      <c r="B108" s="72">
        <v>42909</v>
      </c>
      <c r="C108" s="6" t="s">
        <v>13</v>
      </c>
      <c r="D108" s="6" t="s">
        <v>14</v>
      </c>
      <c r="E108" s="25">
        <v>3500000</v>
      </c>
      <c r="F108" s="25"/>
      <c r="G108" s="25">
        <v>98915900</v>
      </c>
    </row>
    <row r="109" spans="1:7">
      <c r="A109" s="6">
        <f t="shared" si="1"/>
        <v>106</v>
      </c>
      <c r="B109" s="72">
        <v>42928</v>
      </c>
      <c r="C109" s="6" t="s">
        <v>13</v>
      </c>
      <c r="D109" s="6" t="s">
        <v>19</v>
      </c>
      <c r="E109" s="25">
        <v>3000000</v>
      </c>
      <c r="F109" s="25"/>
      <c r="G109" s="25">
        <v>101915900</v>
      </c>
    </row>
    <row r="110" spans="1:7">
      <c r="A110" s="6">
        <f t="shared" si="1"/>
        <v>107</v>
      </c>
      <c r="B110" s="72">
        <v>42931</v>
      </c>
      <c r="C110" s="6" t="s">
        <v>129</v>
      </c>
      <c r="D110" s="6" t="s">
        <v>19</v>
      </c>
      <c r="E110" s="25"/>
      <c r="F110" s="25">
        <v>5000000</v>
      </c>
      <c r="G110" s="25">
        <v>96915900</v>
      </c>
    </row>
    <row r="111" spans="1:7">
      <c r="A111" s="6">
        <f t="shared" si="1"/>
        <v>108</v>
      </c>
      <c r="B111" s="72">
        <v>42932</v>
      </c>
      <c r="C111" s="6" t="s">
        <v>130</v>
      </c>
      <c r="D111" s="6" t="s">
        <v>14</v>
      </c>
      <c r="E111" s="25"/>
      <c r="F111" s="25">
        <v>1550000</v>
      </c>
      <c r="G111" s="25">
        <v>95365900</v>
      </c>
    </row>
    <row r="112" spans="1:7">
      <c r="A112" s="6">
        <f t="shared" si="1"/>
        <v>109</v>
      </c>
      <c r="B112" s="72">
        <v>42934</v>
      </c>
      <c r="C112" s="6" t="s">
        <v>131</v>
      </c>
      <c r="D112" s="6" t="s">
        <v>14</v>
      </c>
      <c r="E112" s="25"/>
      <c r="F112" s="25">
        <v>25000000</v>
      </c>
      <c r="G112" s="25">
        <v>70365900</v>
      </c>
    </row>
    <row r="113" spans="1:7">
      <c r="A113" s="6">
        <f t="shared" si="1"/>
        <v>110</v>
      </c>
      <c r="B113" s="72">
        <v>42935</v>
      </c>
      <c r="C113" s="6" t="s">
        <v>131</v>
      </c>
      <c r="D113" s="6" t="s">
        <v>14</v>
      </c>
      <c r="E113" s="25"/>
      <c r="F113" s="25">
        <v>25000000</v>
      </c>
      <c r="G113" s="25">
        <v>45365900</v>
      </c>
    </row>
    <row r="114" spans="1:7">
      <c r="A114" s="6">
        <f t="shared" si="1"/>
        <v>111</v>
      </c>
      <c r="B114" s="72">
        <v>42939</v>
      </c>
      <c r="C114" s="6" t="s">
        <v>131</v>
      </c>
      <c r="D114" s="6" t="s">
        <v>14</v>
      </c>
      <c r="E114" s="25"/>
      <c r="F114" s="25">
        <v>25000000</v>
      </c>
      <c r="G114" s="25">
        <v>20365900</v>
      </c>
    </row>
    <row r="115" spans="1:7">
      <c r="A115" s="6">
        <f t="shared" si="1"/>
        <v>112</v>
      </c>
      <c r="B115" s="72">
        <v>42938</v>
      </c>
      <c r="C115" s="6" t="s">
        <v>13</v>
      </c>
      <c r="D115" s="6" t="s">
        <v>19</v>
      </c>
      <c r="E115" s="25">
        <v>10000</v>
      </c>
      <c r="F115" s="25"/>
      <c r="G115" s="25">
        <v>20375900</v>
      </c>
    </row>
    <row r="116" spans="1:7">
      <c r="A116" s="6">
        <f t="shared" si="1"/>
        <v>113</v>
      </c>
      <c r="B116" s="72">
        <v>42938</v>
      </c>
      <c r="C116" s="6" t="s">
        <v>13</v>
      </c>
      <c r="D116" s="6" t="s">
        <v>19</v>
      </c>
      <c r="E116" s="25">
        <v>50000</v>
      </c>
      <c r="F116" s="25"/>
      <c r="G116" s="25">
        <v>20425900</v>
      </c>
    </row>
    <row r="117" spans="1:7">
      <c r="A117" s="6">
        <f t="shared" si="1"/>
        <v>114</v>
      </c>
      <c r="B117" s="72">
        <v>42941</v>
      </c>
      <c r="C117" s="6" t="s">
        <v>95</v>
      </c>
      <c r="D117" s="6" t="s">
        <v>19</v>
      </c>
      <c r="E117" s="25">
        <v>202200</v>
      </c>
      <c r="F117" s="25"/>
      <c r="G117" s="25">
        <v>20628100</v>
      </c>
    </row>
    <row r="118" spans="1:7">
      <c r="A118" s="6">
        <f t="shared" si="1"/>
        <v>115</v>
      </c>
      <c r="B118" s="72">
        <v>42941</v>
      </c>
      <c r="C118" s="6" t="s">
        <v>13</v>
      </c>
      <c r="D118" s="6" t="s">
        <v>19</v>
      </c>
      <c r="E118" s="25">
        <v>500000</v>
      </c>
      <c r="F118" s="25"/>
      <c r="G118" s="25">
        <v>21128100</v>
      </c>
    </row>
    <row r="119" spans="1:7">
      <c r="A119" s="6">
        <f t="shared" si="1"/>
        <v>116</v>
      </c>
      <c r="B119" s="72">
        <v>42941</v>
      </c>
      <c r="C119" s="6" t="s">
        <v>13</v>
      </c>
      <c r="D119" s="6" t="s">
        <v>19</v>
      </c>
      <c r="E119" s="25">
        <v>500000</v>
      </c>
      <c r="F119" s="25"/>
      <c r="G119" s="25">
        <v>21628100</v>
      </c>
    </row>
    <row r="120" spans="1:7">
      <c r="A120" s="6">
        <f t="shared" si="1"/>
        <v>117</v>
      </c>
      <c r="B120" s="72">
        <v>42941</v>
      </c>
      <c r="C120" s="6" t="s">
        <v>127</v>
      </c>
      <c r="D120" s="6" t="s">
        <v>19</v>
      </c>
      <c r="E120" s="25">
        <v>30000</v>
      </c>
      <c r="F120" s="25"/>
      <c r="G120" s="25">
        <v>21658100</v>
      </c>
    </row>
    <row r="121" spans="1:7">
      <c r="A121" s="6">
        <f t="shared" si="1"/>
        <v>118</v>
      </c>
      <c r="B121" s="72">
        <v>42941</v>
      </c>
      <c r="C121" s="6" t="s">
        <v>13</v>
      </c>
      <c r="D121" s="6" t="s">
        <v>19</v>
      </c>
      <c r="E121" s="25">
        <v>200000</v>
      </c>
      <c r="F121" s="25"/>
      <c r="G121" s="25">
        <v>21858100</v>
      </c>
    </row>
    <row r="122" spans="1:7">
      <c r="A122" s="6">
        <f t="shared" si="1"/>
        <v>119</v>
      </c>
      <c r="B122" s="72">
        <v>42941</v>
      </c>
      <c r="C122" s="6" t="s">
        <v>134</v>
      </c>
      <c r="D122" s="6" t="s">
        <v>14</v>
      </c>
      <c r="E122" s="25"/>
      <c r="F122" s="25">
        <v>10000000</v>
      </c>
      <c r="G122" s="25">
        <v>11858100</v>
      </c>
    </row>
    <row r="123" spans="1:7">
      <c r="A123" s="6">
        <f t="shared" si="1"/>
        <v>120</v>
      </c>
      <c r="B123" s="72">
        <v>42941</v>
      </c>
      <c r="C123" s="6" t="s">
        <v>135</v>
      </c>
      <c r="D123" s="6" t="s">
        <v>19</v>
      </c>
      <c r="E123" s="25">
        <v>12000000</v>
      </c>
      <c r="F123" s="25"/>
      <c r="G123" s="25">
        <v>23858100</v>
      </c>
    </row>
    <row r="124" spans="1:7">
      <c r="A124" s="6">
        <f t="shared" si="1"/>
        <v>121</v>
      </c>
      <c r="B124" s="72">
        <v>42942</v>
      </c>
      <c r="C124" s="6" t="s">
        <v>13</v>
      </c>
      <c r="D124" s="6" t="s">
        <v>19</v>
      </c>
      <c r="E124" s="25">
        <v>1000000</v>
      </c>
      <c r="F124" s="25"/>
      <c r="G124" s="25">
        <v>24858100</v>
      </c>
    </row>
    <row r="125" spans="1:7">
      <c r="A125" s="6">
        <f t="shared" si="1"/>
        <v>122</v>
      </c>
      <c r="B125" s="72">
        <v>42942</v>
      </c>
      <c r="C125" s="6" t="s">
        <v>119</v>
      </c>
      <c r="D125" s="6" t="s">
        <v>19</v>
      </c>
      <c r="E125" s="25"/>
      <c r="F125" s="25">
        <v>12000000</v>
      </c>
      <c r="G125" s="25">
        <v>12858100</v>
      </c>
    </row>
    <row r="126" spans="1:7">
      <c r="A126" s="6">
        <f t="shared" si="1"/>
        <v>123</v>
      </c>
      <c r="B126" s="72">
        <v>42949</v>
      </c>
      <c r="C126" s="6" t="s">
        <v>13</v>
      </c>
      <c r="D126" s="6" t="s">
        <v>19</v>
      </c>
      <c r="E126" s="25">
        <v>1000000</v>
      </c>
      <c r="F126" s="25"/>
      <c r="G126" s="25">
        <v>13858100</v>
      </c>
    </row>
    <row r="127" spans="1:7">
      <c r="A127" s="6">
        <f t="shared" si="1"/>
        <v>124</v>
      </c>
      <c r="B127" s="72">
        <v>42956</v>
      </c>
      <c r="C127" s="6" t="s">
        <v>136</v>
      </c>
      <c r="D127" s="6" t="s">
        <v>14</v>
      </c>
      <c r="E127" s="25"/>
      <c r="F127" s="25">
        <v>1400000</v>
      </c>
      <c r="G127" s="25">
        <v>12458100</v>
      </c>
    </row>
    <row r="128" spans="1:7">
      <c r="A128" s="6">
        <f t="shared" si="1"/>
        <v>125</v>
      </c>
      <c r="B128" s="72">
        <v>42956</v>
      </c>
      <c r="C128" s="6" t="s">
        <v>137</v>
      </c>
      <c r="D128" s="6" t="s">
        <v>14</v>
      </c>
      <c r="E128" s="25"/>
      <c r="F128" s="25">
        <v>10000000</v>
      </c>
      <c r="G128" s="25">
        <v>2458100</v>
      </c>
    </row>
    <row r="129" spans="5:7">
      <c r="E129" s="53">
        <f>SUM(E4:E128)</f>
        <v>211435600</v>
      </c>
      <c r="F129" s="53">
        <f>SUM(F4:F128)</f>
        <v>208977500</v>
      </c>
      <c r="G129" s="53" t="b">
        <f>(E129-F129)=G128</f>
        <v>1</v>
      </c>
    </row>
  </sheetData>
  <mergeCells count="6">
    <mergeCell ref="A1:G1"/>
    <mergeCell ref="E2:G2"/>
    <mergeCell ref="A2:A3"/>
    <mergeCell ref="B2:B3"/>
    <mergeCell ref="C2:C3"/>
    <mergeCell ref="D2:D3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workbookViewId="0">
      <selection activeCell="E72" sqref="E72:H73"/>
    </sheetView>
  </sheetViews>
  <sheetFormatPr defaultColWidth="9.140625" defaultRowHeight="15"/>
  <cols>
    <col min="1" max="1" width="4.140625" customWidth="1"/>
    <col min="2" max="2" width="11.42578125" customWidth="1"/>
    <col min="3" max="4" width="32.42578125" customWidth="1"/>
    <col min="5" max="5" width="11.85546875" customWidth="1"/>
    <col min="6" max="6" width="7.85546875" customWidth="1"/>
    <col min="7" max="7" width="14.85546875" style="53" customWidth="1"/>
    <col min="8" max="8" width="14.7109375" style="53" customWidth="1"/>
    <col min="9" max="9" width="14.28515625" customWidth="1"/>
    <col min="10" max="10" width="14.7109375" customWidth="1"/>
    <col min="11" max="11" width="15.7109375" customWidth="1"/>
    <col min="12" max="12" width="10.5703125"/>
    <col min="13" max="13" width="14.7109375" customWidth="1"/>
    <col min="14" max="14" width="1.28515625" customWidth="1"/>
    <col min="15" max="15" width="14.7109375" style="53"/>
    <col min="17" max="17" width="14.7109375"/>
  </cols>
  <sheetData>
    <row r="1" spans="1:17">
      <c r="A1" s="153" t="s">
        <v>174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7">
      <c r="A2" s="153" t="s">
        <v>1</v>
      </c>
      <c r="B2" s="153" t="s">
        <v>2</v>
      </c>
      <c r="C2" s="153" t="s">
        <v>175</v>
      </c>
      <c r="D2" s="153" t="s">
        <v>176</v>
      </c>
      <c r="E2" s="153" t="s">
        <v>4</v>
      </c>
      <c r="F2" s="153" t="s">
        <v>177</v>
      </c>
      <c r="G2" s="154" t="s">
        <v>178</v>
      </c>
      <c r="H2" s="154" t="s">
        <v>179</v>
      </c>
      <c r="I2" s="153" t="s">
        <v>6</v>
      </c>
      <c r="J2" s="153"/>
      <c r="K2" s="153"/>
    </row>
    <row r="3" spans="1:17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7" s="1" customFormat="1">
      <c r="A4" s="9">
        <v>1</v>
      </c>
      <c r="B4" s="62">
        <v>42961</v>
      </c>
      <c r="C4" s="9" t="s">
        <v>180</v>
      </c>
      <c r="D4" s="9"/>
      <c r="E4" s="9"/>
      <c r="F4" s="9"/>
      <c r="G4" s="63"/>
      <c r="H4" s="63">
        <f>F4*(I4-J4)</f>
        <v>0</v>
      </c>
      <c r="I4" s="63">
        <v>2458100</v>
      </c>
      <c r="J4" s="63"/>
      <c r="K4" s="63">
        <v>2458100</v>
      </c>
      <c r="M4" s="1" t="s">
        <v>181</v>
      </c>
      <c r="N4" s="1" t="s">
        <v>182</v>
      </c>
      <c r="O4" s="67">
        <f>H72</f>
        <v>30700000</v>
      </c>
    </row>
    <row r="5" spans="1:17" s="1" customFormat="1">
      <c r="A5" s="9">
        <f t="shared" ref="A5:A71" si="0">A4+1</f>
        <v>2</v>
      </c>
      <c r="B5" s="62">
        <v>42961</v>
      </c>
      <c r="C5" s="9" t="s">
        <v>181</v>
      </c>
      <c r="D5" s="9"/>
      <c r="E5" s="9"/>
      <c r="F5" s="9">
        <v>1</v>
      </c>
      <c r="G5" s="63">
        <f t="shared" ref="G5:G40" si="1">IF(F5=2,I5-J5,0)</f>
        <v>0</v>
      </c>
      <c r="H5" s="63">
        <f t="shared" ref="H5:H40" si="2">IF(F5=1,I5-J5,0)</f>
        <v>6000000</v>
      </c>
      <c r="I5" s="63">
        <v>6000000</v>
      </c>
      <c r="J5" s="63"/>
      <c r="K5" s="63">
        <f>K4+I5-J5</f>
        <v>8458100</v>
      </c>
      <c r="O5" s="67"/>
    </row>
    <row r="6" spans="1:17" s="1" customFormat="1" ht="45">
      <c r="A6" s="9">
        <f t="shared" si="0"/>
        <v>3</v>
      </c>
      <c r="B6" s="62">
        <v>42961</v>
      </c>
      <c r="C6" s="9" t="s">
        <v>139</v>
      </c>
      <c r="D6" s="9"/>
      <c r="E6" s="9" t="s">
        <v>14</v>
      </c>
      <c r="F6" s="9"/>
      <c r="G6" s="63">
        <f t="shared" si="1"/>
        <v>0</v>
      </c>
      <c r="H6" s="63">
        <f t="shared" si="2"/>
        <v>0</v>
      </c>
      <c r="I6" s="63"/>
      <c r="J6" s="63">
        <v>6000000</v>
      </c>
      <c r="K6" s="63">
        <f>K5+I6-J6</f>
        <v>2458100</v>
      </c>
      <c r="M6" s="1" t="s">
        <v>183</v>
      </c>
      <c r="N6" s="1" t="s">
        <v>182</v>
      </c>
      <c r="O6" s="67">
        <f>G72</f>
        <v>12784900</v>
      </c>
      <c r="Q6" s="67">
        <f>O4+O6</f>
        <v>43484900</v>
      </c>
    </row>
    <row r="7" spans="1:17" s="1" customFormat="1">
      <c r="A7" s="9">
        <f t="shared" si="0"/>
        <v>4</v>
      </c>
      <c r="B7" s="62">
        <v>42966</v>
      </c>
      <c r="C7" s="9" t="s">
        <v>138</v>
      </c>
      <c r="D7" s="9"/>
      <c r="E7" s="9" t="s">
        <v>19</v>
      </c>
      <c r="F7" s="9">
        <v>1</v>
      </c>
      <c r="G7" s="63">
        <f t="shared" si="1"/>
        <v>0</v>
      </c>
      <c r="H7" s="63">
        <f t="shared" si="2"/>
        <v>1000000</v>
      </c>
      <c r="I7" s="63">
        <v>1000000</v>
      </c>
      <c r="J7" s="63"/>
      <c r="K7" s="63">
        <f>K6+I7-J7</f>
        <v>3458100</v>
      </c>
      <c r="M7" s="1" t="s">
        <v>19</v>
      </c>
      <c r="N7" s="1" t="s">
        <v>182</v>
      </c>
      <c r="O7" s="67">
        <f>3147797+902000+902000</f>
        <v>4951797</v>
      </c>
      <c r="Q7" s="67">
        <f>Q6-O7</f>
        <v>38533103</v>
      </c>
    </row>
    <row r="8" spans="1:17" s="1" customFormat="1" ht="30">
      <c r="A8" s="9">
        <f t="shared" si="0"/>
        <v>5</v>
      </c>
      <c r="B8" s="62">
        <v>42966</v>
      </c>
      <c r="C8" s="9" t="s">
        <v>140</v>
      </c>
      <c r="D8" s="9"/>
      <c r="E8" s="9" t="s">
        <v>19</v>
      </c>
      <c r="F8" s="9"/>
      <c r="G8" s="63">
        <f t="shared" si="1"/>
        <v>0</v>
      </c>
      <c r="H8" s="63">
        <f t="shared" si="2"/>
        <v>0</v>
      </c>
      <c r="I8" s="63"/>
      <c r="J8" s="63">
        <v>1000000</v>
      </c>
      <c r="K8" s="63">
        <f t="shared" ref="K8:K14" si="3">K7+I8-J8</f>
        <v>2458100</v>
      </c>
      <c r="O8" s="67">
        <f>O6+O7</f>
        <v>17736697</v>
      </c>
    </row>
    <row r="9" spans="1:17" s="1" customFormat="1" ht="30">
      <c r="A9" s="9">
        <f t="shared" si="0"/>
        <v>6</v>
      </c>
      <c r="B9" s="62">
        <v>42966</v>
      </c>
      <c r="C9" s="9" t="s">
        <v>140</v>
      </c>
      <c r="D9" s="9"/>
      <c r="E9" s="9" t="s">
        <v>19</v>
      </c>
      <c r="F9" s="9"/>
      <c r="G9" s="63">
        <f t="shared" si="1"/>
        <v>0</v>
      </c>
      <c r="H9" s="63">
        <f t="shared" si="2"/>
        <v>0</v>
      </c>
      <c r="I9" s="63"/>
      <c r="J9" s="63">
        <v>1000000</v>
      </c>
      <c r="K9" s="63">
        <f t="shared" si="3"/>
        <v>1458100</v>
      </c>
      <c r="M9" s="1" t="s">
        <v>184</v>
      </c>
      <c r="O9" s="67">
        <f>Masjid!H40-O8</f>
        <v>-119497</v>
      </c>
    </row>
    <row r="10" spans="1:17" s="1" customFormat="1">
      <c r="A10" s="9">
        <f t="shared" si="0"/>
        <v>7</v>
      </c>
      <c r="B10" s="62">
        <v>42967</v>
      </c>
      <c r="C10" s="9" t="s">
        <v>142</v>
      </c>
      <c r="D10" s="9"/>
      <c r="E10" s="9" t="s">
        <v>19</v>
      </c>
      <c r="F10" s="9"/>
      <c r="G10" s="63">
        <f t="shared" si="1"/>
        <v>0</v>
      </c>
      <c r="H10" s="63">
        <f t="shared" si="2"/>
        <v>0</v>
      </c>
      <c r="I10" s="63">
        <v>194000</v>
      </c>
      <c r="J10" s="63"/>
      <c r="K10" s="63">
        <f t="shared" si="3"/>
        <v>1652100</v>
      </c>
    </row>
    <row r="11" spans="1:17" s="1" customFormat="1">
      <c r="A11" s="9">
        <f t="shared" si="0"/>
        <v>8</v>
      </c>
      <c r="B11" s="62">
        <v>42967</v>
      </c>
      <c r="C11" s="9" t="s">
        <v>127</v>
      </c>
      <c r="D11" s="9"/>
      <c r="E11" s="9" t="s">
        <v>19</v>
      </c>
      <c r="F11" s="9"/>
      <c r="G11" s="63">
        <f t="shared" si="1"/>
        <v>0</v>
      </c>
      <c r="H11" s="63">
        <f t="shared" si="2"/>
        <v>0</v>
      </c>
      <c r="I11" s="63">
        <v>33000</v>
      </c>
      <c r="J11" s="63"/>
      <c r="K11" s="63">
        <f t="shared" si="3"/>
        <v>1685100</v>
      </c>
    </row>
    <row r="12" spans="1:17" s="1" customFormat="1">
      <c r="A12" s="9">
        <f t="shared" si="0"/>
        <v>9</v>
      </c>
      <c r="B12" s="62">
        <v>42967</v>
      </c>
      <c r="C12" s="9" t="s">
        <v>143</v>
      </c>
      <c r="D12" s="9"/>
      <c r="E12" s="9" t="s">
        <v>19</v>
      </c>
      <c r="F12" s="9"/>
      <c r="G12" s="63">
        <f t="shared" si="1"/>
        <v>0</v>
      </c>
      <c r="H12" s="63">
        <f t="shared" si="2"/>
        <v>0</v>
      </c>
      <c r="I12" s="63">
        <v>970000</v>
      </c>
      <c r="J12" s="63"/>
      <c r="K12" s="63">
        <f t="shared" si="3"/>
        <v>2655100</v>
      </c>
    </row>
    <row r="13" spans="1:17" s="1" customFormat="1">
      <c r="A13" s="9">
        <f t="shared" si="0"/>
        <v>10</v>
      </c>
      <c r="B13" s="62">
        <v>42971</v>
      </c>
      <c r="C13" s="9" t="s">
        <v>181</v>
      </c>
      <c r="D13" s="9"/>
      <c r="E13" s="9" t="s">
        <v>19</v>
      </c>
      <c r="F13" s="9">
        <v>1</v>
      </c>
      <c r="G13" s="63">
        <f t="shared" si="1"/>
        <v>0</v>
      </c>
      <c r="H13" s="63">
        <f t="shared" si="2"/>
        <v>4000000</v>
      </c>
      <c r="I13" s="63">
        <v>4000000</v>
      </c>
      <c r="J13" s="63"/>
      <c r="K13" s="63">
        <f t="shared" si="3"/>
        <v>6655100</v>
      </c>
    </row>
    <row r="14" spans="1:17" s="1" customFormat="1" ht="45">
      <c r="A14" s="9">
        <f t="shared" si="0"/>
        <v>11</v>
      </c>
      <c r="B14" s="62">
        <v>42971</v>
      </c>
      <c r="C14" s="9" t="s">
        <v>139</v>
      </c>
      <c r="D14" s="9"/>
      <c r="E14" s="9" t="s">
        <v>14</v>
      </c>
      <c r="F14" s="9"/>
      <c r="G14" s="63">
        <f t="shared" si="1"/>
        <v>0</v>
      </c>
      <c r="H14" s="63">
        <f t="shared" si="2"/>
        <v>0</v>
      </c>
      <c r="I14" s="63"/>
      <c r="J14" s="63">
        <v>4000000</v>
      </c>
      <c r="K14" s="63">
        <f t="shared" si="3"/>
        <v>2655100</v>
      </c>
    </row>
    <row r="15" spans="1:17" s="1" customFormat="1">
      <c r="A15" s="9">
        <f t="shared" si="0"/>
        <v>12</v>
      </c>
      <c r="B15" s="62">
        <v>42973</v>
      </c>
      <c r="C15" s="9" t="s">
        <v>144</v>
      </c>
      <c r="D15" s="9"/>
      <c r="E15" s="9" t="s">
        <v>19</v>
      </c>
      <c r="F15" s="9"/>
      <c r="G15" s="63">
        <f t="shared" si="1"/>
        <v>0</v>
      </c>
      <c r="H15" s="63">
        <f t="shared" si="2"/>
        <v>0</v>
      </c>
      <c r="I15" s="63">
        <v>1000000</v>
      </c>
      <c r="J15" s="63"/>
      <c r="K15" s="63">
        <f t="shared" ref="K15:K21" si="4">K14+I15-J15</f>
        <v>3655100</v>
      </c>
    </row>
    <row r="16" spans="1:17" s="1" customFormat="1">
      <c r="A16" s="9">
        <f t="shared" si="0"/>
        <v>13</v>
      </c>
      <c r="B16" s="62">
        <v>42975</v>
      </c>
      <c r="C16" s="9" t="s">
        <v>181</v>
      </c>
      <c r="D16" s="9"/>
      <c r="E16" s="9" t="s">
        <v>19</v>
      </c>
      <c r="F16" s="9">
        <v>1</v>
      </c>
      <c r="G16" s="63">
        <f t="shared" si="1"/>
        <v>0</v>
      </c>
      <c r="H16" s="63">
        <f t="shared" si="2"/>
        <v>6000000</v>
      </c>
      <c r="I16" s="63">
        <v>6000000</v>
      </c>
      <c r="J16" s="63"/>
      <c r="K16" s="63">
        <f t="shared" si="4"/>
        <v>9655100</v>
      </c>
    </row>
    <row r="17" spans="1:11" s="1" customFormat="1" ht="45">
      <c r="A17" s="9">
        <f t="shared" si="0"/>
        <v>14</v>
      </c>
      <c r="B17" s="62">
        <v>42975</v>
      </c>
      <c r="C17" s="9" t="s">
        <v>139</v>
      </c>
      <c r="D17" s="9"/>
      <c r="E17" s="9" t="s">
        <v>14</v>
      </c>
      <c r="F17" s="9"/>
      <c r="G17" s="63">
        <f t="shared" si="1"/>
        <v>0</v>
      </c>
      <c r="H17" s="63">
        <f t="shared" si="2"/>
        <v>0</v>
      </c>
      <c r="I17" s="63"/>
      <c r="J17" s="63">
        <v>6000000</v>
      </c>
      <c r="K17" s="63">
        <f t="shared" si="4"/>
        <v>3655100</v>
      </c>
    </row>
    <row r="18" spans="1:11" s="1" customFormat="1">
      <c r="A18" s="9">
        <f t="shared" si="0"/>
        <v>15</v>
      </c>
      <c r="B18" s="62">
        <v>42977</v>
      </c>
      <c r="C18" s="9" t="s">
        <v>183</v>
      </c>
      <c r="D18" s="9"/>
      <c r="E18" s="9" t="s">
        <v>19</v>
      </c>
      <c r="F18" s="9">
        <v>2</v>
      </c>
      <c r="G18" s="63">
        <f t="shared" si="1"/>
        <v>9088900</v>
      </c>
      <c r="H18" s="63">
        <f t="shared" si="2"/>
        <v>0</v>
      </c>
      <c r="I18" s="63">
        <f>J19-K17</f>
        <v>9088900</v>
      </c>
      <c r="J18" s="63"/>
      <c r="K18" s="63">
        <f t="shared" si="4"/>
        <v>12744000</v>
      </c>
    </row>
    <row r="19" spans="1:11" s="1" customFormat="1" ht="30">
      <c r="A19" s="9">
        <f t="shared" si="0"/>
        <v>16</v>
      </c>
      <c r="B19" s="62">
        <v>42977</v>
      </c>
      <c r="C19" s="9" t="s">
        <v>131</v>
      </c>
      <c r="D19" s="9"/>
      <c r="E19" s="9" t="s">
        <v>14</v>
      </c>
      <c r="F19" s="9"/>
      <c r="G19" s="63">
        <f t="shared" si="1"/>
        <v>0</v>
      </c>
      <c r="H19" s="63">
        <f t="shared" si="2"/>
        <v>0</v>
      </c>
      <c r="I19" s="63"/>
      <c r="J19" s="63">
        <v>12744000</v>
      </c>
      <c r="K19" s="63">
        <f t="shared" si="4"/>
        <v>0</v>
      </c>
    </row>
    <row r="20" spans="1:11" s="1" customFormat="1">
      <c r="A20" s="9">
        <f t="shared" si="0"/>
        <v>17</v>
      </c>
      <c r="B20" s="62">
        <v>42994</v>
      </c>
      <c r="C20" s="9" t="s">
        <v>181</v>
      </c>
      <c r="D20" s="9"/>
      <c r="E20" s="9"/>
      <c r="F20" s="9">
        <v>1</v>
      </c>
      <c r="G20" s="63">
        <f t="shared" si="1"/>
        <v>0</v>
      </c>
      <c r="H20" s="63">
        <f t="shared" si="2"/>
        <v>4000000</v>
      </c>
      <c r="I20" s="63">
        <v>4000000</v>
      </c>
      <c r="J20" s="63"/>
      <c r="K20" s="63">
        <f t="shared" si="4"/>
        <v>4000000</v>
      </c>
    </row>
    <row r="21" spans="1:11" s="1" customFormat="1" ht="30">
      <c r="A21" s="9">
        <f t="shared" si="0"/>
        <v>18</v>
      </c>
      <c r="B21" s="62">
        <v>42994</v>
      </c>
      <c r="C21" s="9" t="s">
        <v>145</v>
      </c>
      <c r="D21" s="9"/>
      <c r="E21" s="9" t="s">
        <v>19</v>
      </c>
      <c r="F21" s="9"/>
      <c r="G21" s="63">
        <f t="shared" si="1"/>
        <v>0</v>
      </c>
      <c r="H21" s="63">
        <f t="shared" si="2"/>
        <v>0</v>
      </c>
      <c r="I21" s="63"/>
      <c r="J21" s="63">
        <v>4000000</v>
      </c>
      <c r="K21" s="63">
        <f t="shared" si="4"/>
        <v>0</v>
      </c>
    </row>
    <row r="22" spans="1:11" s="1" customFormat="1">
      <c r="A22" s="9">
        <f t="shared" si="0"/>
        <v>19</v>
      </c>
      <c r="B22" s="62">
        <v>42994</v>
      </c>
      <c r="C22" s="9" t="s">
        <v>42</v>
      </c>
      <c r="D22" s="9"/>
      <c r="E22" s="9" t="s">
        <v>19</v>
      </c>
      <c r="F22" s="9"/>
      <c r="G22" s="63">
        <f t="shared" si="1"/>
        <v>0</v>
      </c>
      <c r="H22" s="63">
        <f t="shared" si="2"/>
        <v>0</v>
      </c>
      <c r="I22" s="63">
        <v>150000</v>
      </c>
      <c r="J22" s="63"/>
      <c r="K22" s="63">
        <f t="shared" ref="K22:K26" si="5">K21+I22-J22</f>
        <v>150000</v>
      </c>
    </row>
    <row r="23" spans="1:11" s="1" customFormat="1">
      <c r="A23" s="9">
        <f t="shared" si="0"/>
        <v>20</v>
      </c>
      <c r="B23" s="62">
        <v>43001</v>
      </c>
      <c r="C23" s="9" t="s">
        <v>181</v>
      </c>
      <c r="D23" s="9"/>
      <c r="E23" s="9" t="s">
        <v>19</v>
      </c>
      <c r="F23" s="9">
        <v>1</v>
      </c>
      <c r="G23" s="63">
        <f t="shared" si="1"/>
        <v>0</v>
      </c>
      <c r="H23" s="63">
        <f t="shared" si="2"/>
        <v>3000000</v>
      </c>
      <c r="I23" s="63">
        <v>3000000</v>
      </c>
      <c r="J23" s="63"/>
      <c r="K23" s="63">
        <f t="shared" si="5"/>
        <v>3150000</v>
      </c>
    </row>
    <row r="24" spans="1:11" s="1" customFormat="1" ht="30">
      <c r="A24" s="9">
        <f t="shared" si="0"/>
        <v>21</v>
      </c>
      <c r="B24" s="62">
        <v>43001</v>
      </c>
      <c r="C24" s="9" t="s">
        <v>145</v>
      </c>
      <c r="D24" s="9"/>
      <c r="E24" s="9" t="s">
        <v>19</v>
      </c>
      <c r="F24" s="9"/>
      <c r="G24" s="63">
        <f t="shared" si="1"/>
        <v>0</v>
      </c>
      <c r="H24" s="63">
        <f t="shared" si="2"/>
        <v>0</v>
      </c>
      <c r="I24" s="63"/>
      <c r="J24" s="63">
        <v>3000000</v>
      </c>
      <c r="K24" s="63">
        <f t="shared" si="5"/>
        <v>150000</v>
      </c>
    </row>
    <row r="25" spans="1:11" s="1" customFormat="1">
      <c r="A25" s="9">
        <f t="shared" si="0"/>
        <v>22</v>
      </c>
      <c r="B25" s="62">
        <v>43001</v>
      </c>
      <c r="C25" s="9" t="s">
        <v>138</v>
      </c>
      <c r="D25" s="9"/>
      <c r="E25" s="9" t="s">
        <v>19</v>
      </c>
      <c r="F25" s="9">
        <v>1</v>
      </c>
      <c r="G25" s="63">
        <f t="shared" si="1"/>
        <v>0</v>
      </c>
      <c r="H25" s="63">
        <f t="shared" si="2"/>
        <v>1600000</v>
      </c>
      <c r="I25" s="63">
        <v>1600000</v>
      </c>
      <c r="J25" s="63"/>
      <c r="K25" s="63">
        <f t="shared" si="5"/>
        <v>1750000</v>
      </c>
    </row>
    <row r="26" spans="1:11" s="1" customFormat="1" ht="30">
      <c r="A26" s="9">
        <f t="shared" si="0"/>
        <v>23</v>
      </c>
      <c r="B26" s="62">
        <v>43001</v>
      </c>
      <c r="C26" s="9" t="s">
        <v>146</v>
      </c>
      <c r="D26" s="9"/>
      <c r="E26" s="9" t="s">
        <v>19</v>
      </c>
      <c r="F26" s="9"/>
      <c r="G26" s="63">
        <f t="shared" si="1"/>
        <v>0</v>
      </c>
      <c r="H26" s="63">
        <f t="shared" si="2"/>
        <v>0</v>
      </c>
      <c r="I26" s="63"/>
      <c r="J26" s="63">
        <v>1600000</v>
      </c>
      <c r="K26" s="63">
        <f t="shared" si="5"/>
        <v>150000</v>
      </c>
    </row>
    <row r="27" spans="1:11" s="1" customFormat="1">
      <c r="A27" s="9">
        <f t="shared" si="0"/>
        <v>24</v>
      </c>
      <c r="B27" s="62">
        <v>43003</v>
      </c>
      <c r="C27" s="9" t="s">
        <v>147</v>
      </c>
      <c r="D27" s="9"/>
      <c r="E27" s="9" t="s">
        <v>19</v>
      </c>
      <c r="F27" s="9"/>
      <c r="G27" s="63">
        <f t="shared" si="1"/>
        <v>0</v>
      </c>
      <c r="H27" s="63">
        <f t="shared" si="2"/>
        <v>0</v>
      </c>
      <c r="I27" s="63">
        <v>902000</v>
      </c>
      <c r="J27" s="63"/>
      <c r="K27" s="63">
        <f t="shared" ref="K27:K29" si="6">K26+I27-J27</f>
        <v>1052000</v>
      </c>
    </row>
    <row r="28" spans="1:11" s="1" customFormat="1">
      <c r="A28" s="9">
        <f t="shared" si="0"/>
        <v>25</v>
      </c>
      <c r="B28" s="62">
        <v>43022</v>
      </c>
      <c r="C28" s="9" t="s">
        <v>181</v>
      </c>
      <c r="D28" s="9"/>
      <c r="E28" s="9" t="s">
        <v>19</v>
      </c>
      <c r="F28" s="9">
        <v>1</v>
      </c>
      <c r="G28" s="63">
        <f t="shared" si="1"/>
        <v>0</v>
      </c>
      <c r="H28" s="63">
        <f t="shared" si="2"/>
        <v>3000000</v>
      </c>
      <c r="I28" s="63">
        <v>3000000</v>
      </c>
      <c r="J28" s="63"/>
      <c r="K28" s="63">
        <f t="shared" si="6"/>
        <v>4052000</v>
      </c>
    </row>
    <row r="29" spans="1:11" s="1" customFormat="1" ht="30">
      <c r="A29" s="9">
        <f t="shared" si="0"/>
        <v>26</v>
      </c>
      <c r="B29" s="62">
        <v>43022</v>
      </c>
      <c r="C29" s="9" t="s">
        <v>145</v>
      </c>
      <c r="D29" s="9"/>
      <c r="E29" s="9" t="s">
        <v>19</v>
      </c>
      <c r="F29" s="9"/>
      <c r="G29" s="63">
        <f t="shared" si="1"/>
        <v>0</v>
      </c>
      <c r="H29" s="63">
        <f t="shared" si="2"/>
        <v>0</v>
      </c>
      <c r="I29" s="63"/>
      <c r="J29" s="63">
        <v>3000000</v>
      </c>
      <c r="K29" s="63">
        <f t="shared" si="6"/>
        <v>1052000</v>
      </c>
    </row>
    <row r="30" spans="1:11" s="1" customFormat="1">
      <c r="A30" s="9">
        <f t="shared" si="0"/>
        <v>27</v>
      </c>
      <c r="B30" s="62">
        <v>43027</v>
      </c>
      <c r="C30" s="9" t="s">
        <v>148</v>
      </c>
      <c r="D30" s="9"/>
      <c r="E30" s="9" t="s">
        <v>19</v>
      </c>
      <c r="F30" s="9"/>
      <c r="G30" s="63">
        <f t="shared" si="1"/>
        <v>0</v>
      </c>
      <c r="H30" s="63">
        <f t="shared" si="2"/>
        <v>0</v>
      </c>
      <c r="I30" s="63">
        <v>2000</v>
      </c>
      <c r="J30" s="63"/>
      <c r="K30" s="63">
        <f t="shared" ref="K30:K33" si="7">K29+I30-J30</f>
        <v>1054000</v>
      </c>
    </row>
    <row r="31" spans="1:11" s="1" customFormat="1">
      <c r="A31" s="9">
        <f t="shared" si="0"/>
        <v>28</v>
      </c>
      <c r="B31" s="62">
        <v>43028</v>
      </c>
      <c r="C31" s="9" t="s">
        <v>149</v>
      </c>
      <c r="D31" s="9"/>
      <c r="E31" s="9"/>
      <c r="F31" s="9"/>
      <c r="G31" s="63">
        <f t="shared" si="1"/>
        <v>0</v>
      </c>
      <c r="H31" s="63">
        <f t="shared" si="2"/>
        <v>0</v>
      </c>
      <c r="I31" s="63">
        <v>50000</v>
      </c>
      <c r="J31" s="63"/>
      <c r="K31" s="63">
        <f t="shared" si="7"/>
        <v>1104000</v>
      </c>
    </row>
    <row r="32" spans="1:11" s="1" customFormat="1">
      <c r="A32" s="9">
        <f t="shared" si="0"/>
        <v>29</v>
      </c>
      <c r="B32" s="62">
        <v>43029</v>
      </c>
      <c r="C32" s="9" t="s">
        <v>181</v>
      </c>
      <c r="D32" s="9"/>
      <c r="E32" s="9"/>
      <c r="F32" s="9">
        <v>1</v>
      </c>
      <c r="G32" s="63">
        <f t="shared" si="1"/>
        <v>0</v>
      </c>
      <c r="H32" s="63">
        <f t="shared" si="2"/>
        <v>4000000</v>
      </c>
      <c r="I32" s="63">
        <v>4000000</v>
      </c>
      <c r="J32" s="63"/>
      <c r="K32" s="63">
        <f t="shared" si="7"/>
        <v>5104000</v>
      </c>
    </row>
    <row r="33" spans="1:12" s="1" customFormat="1" ht="30">
      <c r="A33" s="9">
        <f t="shared" si="0"/>
        <v>30</v>
      </c>
      <c r="B33" s="62">
        <v>43029</v>
      </c>
      <c r="C33" s="9" t="s">
        <v>145</v>
      </c>
      <c r="D33" s="9"/>
      <c r="E33" s="9" t="s">
        <v>19</v>
      </c>
      <c r="F33" s="9"/>
      <c r="G33" s="63">
        <f t="shared" si="1"/>
        <v>0</v>
      </c>
      <c r="H33" s="63">
        <f t="shared" si="2"/>
        <v>0</v>
      </c>
      <c r="I33" s="63"/>
      <c r="J33" s="63">
        <v>4000000</v>
      </c>
      <c r="K33" s="63">
        <f t="shared" si="7"/>
        <v>1104000</v>
      </c>
    </row>
    <row r="34" spans="1:12" s="1" customFormat="1">
      <c r="A34" s="9">
        <f t="shared" si="0"/>
        <v>31</v>
      </c>
      <c r="B34" s="62">
        <v>43031</v>
      </c>
      <c r="C34" s="9" t="s">
        <v>13</v>
      </c>
      <c r="D34" s="9"/>
      <c r="E34" s="9"/>
      <c r="F34" s="9"/>
      <c r="G34" s="63">
        <f t="shared" si="1"/>
        <v>0</v>
      </c>
      <c r="H34" s="63">
        <f t="shared" si="2"/>
        <v>0</v>
      </c>
      <c r="I34" s="63">
        <v>200000</v>
      </c>
      <c r="J34" s="63"/>
      <c r="K34" s="63">
        <f t="shared" ref="K34:K69" si="8">K33+I34-J34</f>
        <v>1304000</v>
      </c>
    </row>
    <row r="35" spans="1:12" s="1" customFormat="1">
      <c r="A35" s="9">
        <f t="shared" si="0"/>
        <v>32</v>
      </c>
      <c r="B35" s="62">
        <v>43031</v>
      </c>
      <c r="C35" s="9" t="s">
        <v>181</v>
      </c>
      <c r="D35" s="9"/>
      <c r="E35" s="9" t="s">
        <v>19</v>
      </c>
      <c r="F35" s="9">
        <v>1</v>
      </c>
      <c r="G35" s="63">
        <f t="shared" si="1"/>
        <v>0</v>
      </c>
      <c r="H35" s="63">
        <f t="shared" si="2"/>
        <v>1600000</v>
      </c>
      <c r="I35" s="63">
        <v>1600000</v>
      </c>
      <c r="J35" s="63"/>
      <c r="K35" s="63">
        <f t="shared" si="8"/>
        <v>2904000</v>
      </c>
    </row>
    <row r="36" spans="1:12" s="1" customFormat="1" ht="30">
      <c r="A36" s="9">
        <f t="shared" si="0"/>
        <v>33</v>
      </c>
      <c r="B36" s="62">
        <v>43031</v>
      </c>
      <c r="C36" s="9" t="s">
        <v>146</v>
      </c>
      <c r="D36" s="9"/>
      <c r="E36" s="9" t="s">
        <v>19</v>
      </c>
      <c r="F36" s="9"/>
      <c r="G36" s="63">
        <f t="shared" si="1"/>
        <v>0</v>
      </c>
      <c r="H36" s="63">
        <f t="shared" si="2"/>
        <v>0</v>
      </c>
      <c r="I36" s="63"/>
      <c r="J36" s="63">
        <v>1600000</v>
      </c>
      <c r="K36" s="63">
        <f t="shared" si="8"/>
        <v>1304000</v>
      </c>
    </row>
    <row r="37" spans="1:12" s="1" customFormat="1">
      <c r="A37" s="9">
        <f t="shared" si="0"/>
        <v>34</v>
      </c>
      <c r="B37" s="62">
        <v>43036</v>
      </c>
      <c r="C37" s="9" t="s">
        <v>181</v>
      </c>
      <c r="D37" s="9"/>
      <c r="E37" s="9" t="s">
        <v>19</v>
      </c>
      <c r="F37" s="9">
        <v>1</v>
      </c>
      <c r="G37" s="63">
        <f t="shared" si="1"/>
        <v>0</v>
      </c>
      <c r="H37" s="63">
        <f t="shared" si="2"/>
        <v>1500000</v>
      </c>
      <c r="I37" s="63">
        <v>1500000</v>
      </c>
      <c r="J37" s="63"/>
      <c r="K37" s="63">
        <f t="shared" si="8"/>
        <v>2804000</v>
      </c>
    </row>
    <row r="38" spans="1:12" s="1" customFormat="1" ht="30">
      <c r="A38" s="9">
        <f t="shared" si="0"/>
        <v>35</v>
      </c>
      <c r="B38" s="62">
        <v>43036</v>
      </c>
      <c r="C38" s="9" t="s">
        <v>145</v>
      </c>
      <c r="D38" s="9"/>
      <c r="E38" s="9" t="s">
        <v>19</v>
      </c>
      <c r="F38" s="9"/>
      <c r="G38" s="63">
        <f t="shared" si="1"/>
        <v>0</v>
      </c>
      <c r="H38" s="63">
        <f t="shared" si="2"/>
        <v>0</v>
      </c>
      <c r="I38" s="63"/>
      <c r="J38" s="63">
        <v>1500000</v>
      </c>
      <c r="K38" s="63">
        <f t="shared" si="8"/>
        <v>1304000</v>
      </c>
    </row>
    <row r="39" spans="1:12" s="1" customFormat="1">
      <c r="A39" s="9">
        <f t="shared" si="0"/>
        <v>36</v>
      </c>
      <c r="B39" s="62">
        <v>43045</v>
      </c>
      <c r="C39" s="9" t="s">
        <v>183</v>
      </c>
      <c r="D39" s="9"/>
      <c r="E39" s="9" t="s">
        <v>19</v>
      </c>
      <c r="F39" s="9">
        <v>2</v>
      </c>
      <c r="G39" s="63">
        <f t="shared" si="1"/>
        <v>3696000</v>
      </c>
      <c r="H39" s="63">
        <f t="shared" si="2"/>
        <v>0</v>
      </c>
      <c r="I39" s="63">
        <f>J40-K38</f>
        <v>3696000</v>
      </c>
      <c r="J39" s="63"/>
      <c r="K39" s="63">
        <f t="shared" si="8"/>
        <v>5000000</v>
      </c>
    </row>
    <row r="40" spans="1:12" s="1" customFormat="1" ht="30">
      <c r="A40" s="9">
        <f t="shared" si="0"/>
        <v>37</v>
      </c>
      <c r="B40" s="62">
        <v>43045</v>
      </c>
      <c r="C40" s="9" t="s">
        <v>185</v>
      </c>
      <c r="D40" s="9"/>
      <c r="E40" s="9" t="s">
        <v>19</v>
      </c>
      <c r="F40" s="9">
        <v>1</v>
      </c>
      <c r="G40" s="63">
        <f t="shared" si="1"/>
        <v>0</v>
      </c>
      <c r="H40" s="63">
        <f t="shared" si="2"/>
        <v>-5000000</v>
      </c>
      <c r="I40" s="63"/>
      <c r="J40" s="63">
        <v>5000000</v>
      </c>
      <c r="K40" s="63">
        <f t="shared" si="8"/>
        <v>0</v>
      </c>
      <c r="L40" s="1">
        <f>I70-J70</f>
        <v>23805000</v>
      </c>
    </row>
    <row r="41" spans="1:12" s="1" customFormat="1">
      <c r="A41" s="9">
        <f t="shared" si="0"/>
        <v>38</v>
      </c>
      <c r="B41" s="62">
        <v>43063</v>
      </c>
      <c r="C41" s="9" t="s">
        <v>13</v>
      </c>
      <c r="D41" s="9" t="s">
        <v>186</v>
      </c>
      <c r="E41" s="9" t="s">
        <v>14</v>
      </c>
      <c r="F41" s="9"/>
      <c r="G41" s="63"/>
      <c r="H41" s="63"/>
      <c r="I41" s="63">
        <v>1000000</v>
      </c>
      <c r="J41" s="63"/>
      <c r="K41" s="63">
        <f t="shared" si="8"/>
        <v>1000000</v>
      </c>
    </row>
    <row r="42" spans="1:12" s="1" customFormat="1">
      <c r="A42" s="9">
        <f t="shared" si="0"/>
        <v>39</v>
      </c>
      <c r="B42" s="62">
        <v>43078</v>
      </c>
      <c r="C42" s="9" t="s">
        <v>13</v>
      </c>
      <c r="D42" s="9" t="s">
        <v>187</v>
      </c>
      <c r="E42" s="9" t="s">
        <v>19</v>
      </c>
      <c r="F42" s="9"/>
      <c r="G42" s="63"/>
      <c r="H42" s="63"/>
      <c r="I42" s="63">
        <v>500000</v>
      </c>
      <c r="J42" s="63"/>
      <c r="K42" s="63">
        <f t="shared" si="8"/>
        <v>1500000</v>
      </c>
    </row>
    <row r="43" spans="1:12" s="1" customFormat="1">
      <c r="A43" s="9">
        <f t="shared" si="0"/>
        <v>40</v>
      </c>
      <c r="B43" s="62">
        <v>43078</v>
      </c>
      <c r="C43" s="9" t="s">
        <v>188</v>
      </c>
      <c r="D43" s="9" t="s">
        <v>188</v>
      </c>
      <c r="E43" s="9" t="s">
        <v>19</v>
      </c>
      <c r="F43" s="9"/>
      <c r="G43" s="63"/>
      <c r="H43" s="63"/>
      <c r="I43" s="63">
        <v>500000</v>
      </c>
      <c r="J43" s="63"/>
      <c r="K43" s="63">
        <f t="shared" si="8"/>
        <v>2000000</v>
      </c>
    </row>
    <row r="44" spans="1:12" s="1" customFormat="1">
      <c r="A44" s="9">
        <f t="shared" si="0"/>
        <v>41</v>
      </c>
      <c r="B44" s="62">
        <v>43073</v>
      </c>
      <c r="C44" s="9" t="s">
        <v>13</v>
      </c>
      <c r="D44" s="9" t="s">
        <v>189</v>
      </c>
      <c r="E44" s="9" t="s">
        <v>19</v>
      </c>
      <c r="F44" s="9"/>
      <c r="G44" s="63"/>
      <c r="H44" s="63"/>
      <c r="I44" s="63">
        <v>50000</v>
      </c>
      <c r="J44" s="63"/>
      <c r="K44" s="63">
        <f t="shared" si="8"/>
        <v>2050000</v>
      </c>
    </row>
    <row r="45" spans="1:12" s="1" customFormat="1">
      <c r="A45" s="9">
        <f t="shared" si="0"/>
        <v>42</v>
      </c>
      <c r="B45" s="62">
        <v>43089</v>
      </c>
      <c r="C45" s="9" t="s">
        <v>13</v>
      </c>
      <c r="D45" s="9" t="s">
        <v>17</v>
      </c>
      <c r="E45" s="9" t="s">
        <v>14</v>
      </c>
      <c r="F45" s="9"/>
      <c r="G45" s="63"/>
      <c r="H45" s="63"/>
      <c r="I45" s="63">
        <v>1000000</v>
      </c>
      <c r="J45" s="63"/>
      <c r="K45" s="63">
        <f t="shared" si="8"/>
        <v>3050000</v>
      </c>
    </row>
    <row r="46" spans="1:12" s="1" customFormat="1" ht="30">
      <c r="A46" s="9">
        <f t="shared" si="0"/>
        <v>43</v>
      </c>
      <c r="B46" s="62">
        <v>43089</v>
      </c>
      <c r="C46" s="9" t="s">
        <v>190</v>
      </c>
      <c r="D46" s="9" t="s">
        <v>191</v>
      </c>
      <c r="E46" s="9" t="s">
        <v>19</v>
      </c>
      <c r="F46" s="9"/>
      <c r="G46" s="63"/>
      <c r="H46" s="63"/>
      <c r="I46" s="63">
        <v>100000</v>
      </c>
      <c r="J46" s="63"/>
      <c r="K46" s="63">
        <f t="shared" si="8"/>
        <v>3150000</v>
      </c>
    </row>
    <row r="47" spans="1:12" s="1" customFormat="1" ht="30">
      <c r="A47" s="9">
        <f t="shared" si="0"/>
        <v>44</v>
      </c>
      <c r="B47" s="62">
        <v>43089</v>
      </c>
      <c r="C47" s="9" t="s">
        <v>192</v>
      </c>
      <c r="D47" s="9" t="s">
        <v>191</v>
      </c>
      <c r="E47" s="9" t="s">
        <v>19</v>
      </c>
      <c r="F47" s="9"/>
      <c r="G47" s="63"/>
      <c r="H47" s="63"/>
      <c r="I47" s="63">
        <v>180000</v>
      </c>
      <c r="J47" s="63"/>
      <c r="K47" s="63">
        <f t="shared" si="8"/>
        <v>3330000</v>
      </c>
    </row>
    <row r="48" spans="1:12" s="1" customFormat="1">
      <c r="A48" s="9">
        <f t="shared" si="0"/>
        <v>45</v>
      </c>
      <c r="B48" s="62">
        <v>43095</v>
      </c>
      <c r="C48" s="9" t="s">
        <v>190</v>
      </c>
      <c r="D48" s="9" t="s">
        <v>193</v>
      </c>
      <c r="E48" s="9" t="s">
        <v>19</v>
      </c>
      <c r="F48" s="9"/>
      <c r="G48" s="63"/>
      <c r="H48" s="63"/>
      <c r="I48" s="63">
        <v>1000000</v>
      </c>
      <c r="J48" s="63"/>
      <c r="K48" s="63">
        <f t="shared" si="8"/>
        <v>4330000</v>
      </c>
    </row>
    <row r="49" spans="1:11" s="1" customFormat="1">
      <c r="A49" s="9">
        <f t="shared" si="0"/>
        <v>46</v>
      </c>
      <c r="B49" s="62">
        <v>43095</v>
      </c>
      <c r="C49" s="9" t="s">
        <v>13</v>
      </c>
      <c r="D49" s="9" t="s">
        <v>194</v>
      </c>
      <c r="E49" s="9" t="s">
        <v>14</v>
      </c>
      <c r="F49" s="9"/>
      <c r="G49" s="63"/>
      <c r="H49" s="63"/>
      <c r="I49" s="63">
        <v>10000000</v>
      </c>
      <c r="J49" s="63"/>
      <c r="K49" s="63">
        <f t="shared" si="8"/>
        <v>14330000</v>
      </c>
    </row>
    <row r="50" spans="1:11" s="1" customFormat="1">
      <c r="A50" s="9">
        <f t="shared" si="0"/>
        <v>47</v>
      </c>
      <c r="B50" s="62">
        <v>43097</v>
      </c>
      <c r="C50" s="9" t="s">
        <v>190</v>
      </c>
      <c r="D50" s="9" t="s">
        <v>49</v>
      </c>
      <c r="E50" s="9" t="s">
        <v>19</v>
      </c>
      <c r="F50" s="9"/>
      <c r="G50" s="63"/>
      <c r="H50" s="63"/>
      <c r="I50" s="63">
        <v>1500000</v>
      </c>
      <c r="J50" s="63"/>
      <c r="K50" s="63">
        <f t="shared" si="8"/>
        <v>15830000</v>
      </c>
    </row>
    <row r="51" spans="1:11" s="1" customFormat="1">
      <c r="A51" s="9">
        <f t="shared" si="0"/>
        <v>48</v>
      </c>
      <c r="B51" s="62">
        <v>43097</v>
      </c>
      <c r="C51" s="9" t="s">
        <v>195</v>
      </c>
      <c r="D51" s="9" t="s">
        <v>196</v>
      </c>
      <c r="E51" s="9" t="s">
        <v>14</v>
      </c>
      <c r="F51" s="9"/>
      <c r="G51" s="63"/>
      <c r="H51" s="63"/>
      <c r="I51" s="63">
        <v>350000</v>
      </c>
      <c r="J51" s="63"/>
      <c r="K51" s="63">
        <f t="shared" si="8"/>
        <v>16180000</v>
      </c>
    </row>
    <row r="52" spans="1:11" s="1" customFormat="1">
      <c r="A52" s="9">
        <f t="shared" si="0"/>
        <v>49</v>
      </c>
      <c r="B52" s="62">
        <v>43100</v>
      </c>
      <c r="C52" s="9" t="s">
        <v>42</v>
      </c>
      <c r="D52" s="9"/>
      <c r="E52" s="9" t="s">
        <v>19</v>
      </c>
      <c r="F52" s="9"/>
      <c r="G52" s="63"/>
      <c r="H52" s="63"/>
      <c r="I52" s="63">
        <v>400000</v>
      </c>
      <c r="J52" s="63"/>
      <c r="K52" s="63">
        <f t="shared" si="8"/>
        <v>16580000</v>
      </c>
    </row>
    <row r="53" spans="1:11" s="1" customFormat="1" ht="30">
      <c r="A53" s="9">
        <f t="shared" si="0"/>
        <v>50</v>
      </c>
      <c r="B53" s="62">
        <v>43101</v>
      </c>
      <c r="C53" s="9" t="s">
        <v>197</v>
      </c>
      <c r="D53" s="9" t="s">
        <v>198</v>
      </c>
      <c r="E53" s="9" t="s">
        <v>19</v>
      </c>
      <c r="F53" s="9"/>
      <c r="G53" s="63"/>
      <c r="H53" s="63"/>
      <c r="I53" s="63">
        <v>1000000</v>
      </c>
      <c r="J53" s="63"/>
      <c r="K53" s="63">
        <f t="shared" si="8"/>
        <v>17580000</v>
      </c>
    </row>
    <row r="54" spans="1:11" s="1" customFormat="1">
      <c r="A54" s="9">
        <f t="shared" si="0"/>
        <v>51</v>
      </c>
      <c r="B54" s="62">
        <v>43104</v>
      </c>
      <c r="C54" s="9" t="s">
        <v>13</v>
      </c>
      <c r="D54" s="9" t="s">
        <v>199</v>
      </c>
      <c r="E54" s="9" t="s">
        <v>19</v>
      </c>
      <c r="F54" s="9"/>
      <c r="G54" s="63"/>
      <c r="H54" s="63"/>
      <c r="I54" s="63">
        <v>100000</v>
      </c>
      <c r="J54" s="63"/>
      <c r="K54" s="63">
        <f t="shared" si="8"/>
        <v>17680000</v>
      </c>
    </row>
    <row r="55" spans="1:11" s="1" customFormat="1" ht="30">
      <c r="A55" s="9">
        <f t="shared" si="0"/>
        <v>52</v>
      </c>
      <c r="B55" s="62">
        <v>43104</v>
      </c>
      <c r="C55" s="9" t="s">
        <v>13</v>
      </c>
      <c r="D55" s="9" t="s">
        <v>200</v>
      </c>
      <c r="E55" s="9" t="s">
        <v>19</v>
      </c>
      <c r="F55" s="9"/>
      <c r="G55" s="63"/>
      <c r="H55" s="63"/>
      <c r="I55" s="63">
        <v>500000</v>
      </c>
      <c r="J55" s="63"/>
      <c r="K55" s="63">
        <f t="shared" si="8"/>
        <v>18180000</v>
      </c>
    </row>
    <row r="56" spans="1:11" s="1" customFormat="1" ht="30">
      <c r="A56" s="9">
        <f t="shared" si="0"/>
        <v>53</v>
      </c>
      <c r="B56" s="62">
        <v>43104</v>
      </c>
      <c r="C56" s="9" t="s">
        <v>201</v>
      </c>
      <c r="D56" s="9" t="s">
        <v>202</v>
      </c>
      <c r="E56" s="9" t="s">
        <v>19</v>
      </c>
      <c r="F56" s="9"/>
      <c r="G56" s="63"/>
      <c r="H56" s="63"/>
      <c r="I56" s="63">
        <v>500000</v>
      </c>
      <c r="J56" s="63"/>
      <c r="K56" s="63">
        <f t="shared" si="8"/>
        <v>18680000</v>
      </c>
    </row>
    <row r="57" spans="1:11" s="1" customFormat="1">
      <c r="A57" s="9">
        <f t="shared" si="0"/>
        <v>54</v>
      </c>
      <c r="B57" s="62">
        <v>43104</v>
      </c>
      <c r="C57" s="9" t="s">
        <v>13</v>
      </c>
      <c r="D57" s="9" t="s">
        <v>199</v>
      </c>
      <c r="E57" s="9" t="s">
        <v>19</v>
      </c>
      <c r="F57" s="9"/>
      <c r="G57" s="63"/>
      <c r="H57" s="63"/>
      <c r="I57" s="63">
        <v>200000</v>
      </c>
      <c r="J57" s="63"/>
      <c r="K57" s="63">
        <f t="shared" si="8"/>
        <v>18880000</v>
      </c>
    </row>
    <row r="58" spans="1:11" s="1" customFormat="1">
      <c r="A58" s="9">
        <f t="shared" si="0"/>
        <v>55</v>
      </c>
      <c r="B58" s="62">
        <v>43115</v>
      </c>
      <c r="C58" s="9" t="s">
        <v>13</v>
      </c>
      <c r="D58" s="9" t="s">
        <v>203</v>
      </c>
      <c r="E58" s="9" t="s">
        <v>14</v>
      </c>
      <c r="F58" s="9"/>
      <c r="G58" s="63"/>
      <c r="H58" s="63"/>
      <c r="I58" s="63">
        <v>500000</v>
      </c>
      <c r="J58" s="63"/>
      <c r="K58" s="63">
        <f t="shared" si="8"/>
        <v>19380000</v>
      </c>
    </row>
    <row r="59" spans="1:11" s="1" customFormat="1">
      <c r="A59" s="9">
        <f t="shared" si="0"/>
        <v>56</v>
      </c>
      <c r="B59" s="62">
        <v>43130</v>
      </c>
      <c r="C59" s="9" t="s">
        <v>13</v>
      </c>
      <c r="D59" s="9" t="s">
        <v>204</v>
      </c>
      <c r="E59" s="9" t="s">
        <v>19</v>
      </c>
      <c r="F59" s="9"/>
      <c r="G59" s="63"/>
      <c r="H59" s="63"/>
      <c r="I59" s="63">
        <v>500000</v>
      </c>
      <c r="J59" s="63"/>
      <c r="K59" s="63">
        <f t="shared" si="8"/>
        <v>19880000</v>
      </c>
    </row>
    <row r="60" spans="1:11" s="1" customFormat="1">
      <c r="A60" s="9">
        <f t="shared" si="0"/>
        <v>57</v>
      </c>
      <c r="B60" s="62">
        <v>43130</v>
      </c>
      <c r="C60" s="9" t="s">
        <v>13</v>
      </c>
      <c r="D60" s="9" t="s">
        <v>205</v>
      </c>
      <c r="E60" s="9" t="s">
        <v>19</v>
      </c>
      <c r="F60" s="9"/>
      <c r="G60" s="63"/>
      <c r="H60" s="63"/>
      <c r="I60" s="63">
        <v>1000000</v>
      </c>
      <c r="J60" s="63"/>
      <c r="K60" s="63">
        <f t="shared" si="8"/>
        <v>20880000</v>
      </c>
    </row>
    <row r="61" spans="1:11" s="1" customFormat="1">
      <c r="A61" s="9">
        <f t="shared" si="0"/>
        <v>58</v>
      </c>
      <c r="B61" s="62">
        <v>43130</v>
      </c>
      <c r="C61" s="9" t="s">
        <v>206</v>
      </c>
      <c r="D61" s="9" t="s">
        <v>207</v>
      </c>
      <c r="E61" s="9" t="s">
        <v>19</v>
      </c>
      <c r="F61" s="9"/>
      <c r="G61" s="63"/>
      <c r="H61" s="63"/>
      <c r="I61" s="63">
        <v>1100000</v>
      </c>
      <c r="J61" s="63"/>
      <c r="K61" s="63">
        <f t="shared" si="8"/>
        <v>21980000</v>
      </c>
    </row>
    <row r="62" spans="1:11" s="1" customFormat="1">
      <c r="A62" s="9">
        <f t="shared" si="0"/>
        <v>59</v>
      </c>
      <c r="B62" s="66">
        <v>43134</v>
      </c>
      <c r="C62" s="1" t="s">
        <v>13</v>
      </c>
      <c r="D62" s="1" t="s">
        <v>96</v>
      </c>
      <c r="E62" s="1" t="s">
        <v>208</v>
      </c>
      <c r="I62" s="67">
        <v>100000</v>
      </c>
      <c r="J62" s="63"/>
      <c r="K62" s="63">
        <f t="shared" si="8"/>
        <v>22080000</v>
      </c>
    </row>
    <row r="63" spans="1:11" s="1" customFormat="1">
      <c r="A63" s="9">
        <f t="shared" si="0"/>
        <v>60</v>
      </c>
      <c r="B63" s="62">
        <v>43138</v>
      </c>
      <c r="C63" s="9" t="s">
        <v>42</v>
      </c>
      <c r="D63" s="9"/>
      <c r="E63" s="9" t="s">
        <v>19</v>
      </c>
      <c r="F63" s="9"/>
      <c r="G63" s="63"/>
      <c r="H63" s="63"/>
      <c r="I63" s="63">
        <v>500000</v>
      </c>
      <c r="J63" s="63"/>
      <c r="K63" s="63">
        <f t="shared" si="8"/>
        <v>22580000</v>
      </c>
    </row>
    <row r="64" spans="1:11" s="1" customFormat="1">
      <c r="A64" s="9">
        <f t="shared" si="0"/>
        <v>61</v>
      </c>
      <c r="B64" s="62">
        <v>43148</v>
      </c>
      <c r="C64" s="9" t="s">
        <v>13</v>
      </c>
      <c r="D64" s="9" t="s">
        <v>209</v>
      </c>
      <c r="E64" s="9" t="s">
        <v>210</v>
      </c>
      <c r="F64" s="9"/>
      <c r="G64" s="63"/>
      <c r="H64" s="63"/>
      <c r="I64" s="63">
        <v>150000</v>
      </c>
      <c r="J64" s="63"/>
      <c r="K64" s="63">
        <f t="shared" si="8"/>
        <v>22730000</v>
      </c>
    </row>
    <row r="65" spans="1:11" s="1" customFormat="1">
      <c r="A65" s="9">
        <f t="shared" si="0"/>
        <v>62</v>
      </c>
      <c r="B65" s="62">
        <v>43155</v>
      </c>
      <c r="C65" s="9" t="s">
        <v>211</v>
      </c>
      <c r="D65" s="9" t="s">
        <v>211</v>
      </c>
      <c r="E65" s="9" t="s">
        <v>14</v>
      </c>
      <c r="F65" s="9"/>
      <c r="G65" s="63"/>
      <c r="H65" s="63"/>
      <c r="I65" s="63">
        <v>1000000</v>
      </c>
      <c r="J65" s="63"/>
      <c r="K65" s="63">
        <f t="shared" si="8"/>
        <v>23730000</v>
      </c>
    </row>
    <row r="66" spans="1:11" s="1" customFormat="1">
      <c r="A66" s="9"/>
      <c r="B66" s="62">
        <v>43156</v>
      </c>
      <c r="C66" s="9" t="s">
        <v>127</v>
      </c>
      <c r="D66" s="9" t="s">
        <v>127</v>
      </c>
      <c r="E66" s="9" t="s">
        <v>212</v>
      </c>
      <c r="F66" s="9"/>
      <c r="G66" s="68"/>
      <c r="H66" s="68"/>
      <c r="I66" s="68">
        <v>75000</v>
      </c>
      <c r="J66" s="68"/>
      <c r="K66" s="68">
        <f t="shared" si="8"/>
        <v>23805000</v>
      </c>
    </row>
    <row r="67" spans="1:11" s="1" customFormat="1">
      <c r="A67" s="9"/>
      <c r="B67" s="62"/>
      <c r="C67" s="9"/>
      <c r="D67" s="9"/>
      <c r="E67" s="9"/>
      <c r="F67" s="9"/>
      <c r="G67" s="68"/>
      <c r="H67" s="68"/>
      <c r="I67" s="68"/>
      <c r="J67" s="68"/>
      <c r="K67" s="68">
        <f t="shared" si="8"/>
        <v>23805000</v>
      </c>
    </row>
    <row r="68" spans="1:11" s="1" customFormat="1">
      <c r="A68" s="9"/>
      <c r="B68" s="62"/>
      <c r="C68" s="9"/>
      <c r="D68" s="9"/>
      <c r="E68" s="9"/>
      <c r="F68" s="9"/>
      <c r="G68" s="68"/>
      <c r="H68" s="68"/>
      <c r="I68" s="68"/>
      <c r="J68" s="68"/>
      <c r="K68" s="68">
        <f t="shared" si="8"/>
        <v>23805000</v>
      </c>
    </row>
    <row r="69" spans="1:11" s="1" customFormat="1">
      <c r="A69" s="9">
        <f>A65+1</f>
        <v>63</v>
      </c>
      <c r="B69" s="62"/>
      <c r="C69" s="9"/>
      <c r="D69" s="9"/>
      <c r="E69" s="9"/>
      <c r="F69" s="9"/>
      <c r="G69" s="63"/>
      <c r="H69" s="63"/>
      <c r="I69" s="63"/>
      <c r="J69" s="63"/>
      <c r="K69" s="68">
        <f t="shared" si="8"/>
        <v>23805000</v>
      </c>
    </row>
    <row r="70" spans="1:11">
      <c r="A70" s="69">
        <f t="shared" si="0"/>
        <v>64</v>
      </c>
      <c r="I70" s="53">
        <f>SUM(I4:I69)</f>
        <v>78249000</v>
      </c>
      <c r="J70" s="53">
        <f>SUM(J4:J69)</f>
        <v>54444000</v>
      </c>
      <c r="K70" t="b">
        <f>(I70-J70)=K69</f>
        <v>1</v>
      </c>
    </row>
    <row r="71" spans="1:11">
      <c r="A71" s="9">
        <f t="shared" si="0"/>
        <v>65</v>
      </c>
    </row>
    <row r="72" spans="1:11">
      <c r="A72" s="9">
        <f t="shared" ref="A72:A82" si="9">A71+1</f>
        <v>66</v>
      </c>
      <c r="E72" s="70" t="s">
        <v>177</v>
      </c>
      <c r="G72" s="53">
        <f>SUM(G4:G71)</f>
        <v>12784900</v>
      </c>
      <c r="H72" s="53">
        <f>SUM(H4:H71)</f>
        <v>30700000</v>
      </c>
    </row>
    <row r="73" spans="1:11">
      <c r="A73" s="9">
        <f t="shared" si="9"/>
        <v>67</v>
      </c>
      <c r="E73" s="177" t="s">
        <v>272</v>
      </c>
      <c r="G73" s="71" t="s">
        <v>213</v>
      </c>
      <c r="H73" s="71" t="s">
        <v>214</v>
      </c>
    </row>
    <row r="74" spans="1:11">
      <c r="A74" s="9">
        <f t="shared" si="9"/>
        <v>68</v>
      </c>
      <c r="I74">
        <f>Banat!F129</f>
        <v>208977500</v>
      </c>
      <c r="J74" s="53">
        <f>J70-J40</f>
        <v>49444000</v>
      </c>
    </row>
    <row r="75" spans="1:11">
      <c r="A75" s="9">
        <f t="shared" si="9"/>
        <v>69</v>
      </c>
    </row>
    <row r="76" spans="1:11">
      <c r="A76" s="9">
        <f t="shared" si="9"/>
        <v>70</v>
      </c>
      <c r="J76">
        <f>J74/I74*100</f>
        <v>23.659963393188264</v>
      </c>
    </row>
    <row r="77" spans="1:11">
      <c r="A77" s="9">
        <f t="shared" si="9"/>
        <v>71</v>
      </c>
    </row>
    <row r="78" spans="1:11">
      <c r="A78" s="9">
        <f t="shared" si="9"/>
        <v>72</v>
      </c>
    </row>
    <row r="79" spans="1:11">
      <c r="A79" s="9">
        <f t="shared" si="9"/>
        <v>73</v>
      </c>
    </row>
    <row r="80" spans="1:11">
      <c r="A80" s="9">
        <f t="shared" si="9"/>
        <v>74</v>
      </c>
    </row>
    <row r="81" spans="1:1">
      <c r="A81" s="9">
        <f t="shared" si="9"/>
        <v>75</v>
      </c>
    </row>
    <row r="82" spans="1:1">
      <c r="A82" s="9">
        <f t="shared" si="9"/>
        <v>76</v>
      </c>
    </row>
    <row r="83" spans="1:1">
      <c r="A83" s="9">
        <f t="shared" ref="A83:A88" si="10">A82+1</f>
        <v>77</v>
      </c>
    </row>
    <row r="84" spans="1:1">
      <c r="A84" s="9">
        <f t="shared" si="10"/>
        <v>78</v>
      </c>
    </row>
    <row r="85" spans="1:1">
      <c r="A85" s="9">
        <f t="shared" si="10"/>
        <v>79</v>
      </c>
    </row>
    <row r="86" spans="1:1">
      <c r="A86" s="9">
        <f t="shared" si="10"/>
        <v>80</v>
      </c>
    </row>
    <row r="87" spans="1:1">
      <c r="A87" s="9">
        <f t="shared" si="10"/>
        <v>81</v>
      </c>
    </row>
    <row r="88" spans="1:1">
      <c r="A88" s="9">
        <f t="shared" si="10"/>
        <v>82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  <pageSetup paperSize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workbookViewId="0">
      <selection sqref="A1:K38"/>
    </sheetView>
  </sheetViews>
  <sheetFormatPr defaultColWidth="9.140625" defaultRowHeight="15"/>
  <cols>
    <col min="2" max="2" width="11.42578125"/>
    <col min="3" max="3" width="25.5703125" customWidth="1"/>
    <col min="4" max="4" width="52" hidden="1" customWidth="1"/>
    <col min="5" max="5" width="11.85546875" customWidth="1"/>
    <col min="6" max="6" width="9.140625" hidden="1" customWidth="1"/>
    <col min="7" max="7" width="15.7109375" hidden="1" customWidth="1"/>
    <col min="8" max="8" width="14.28515625" hidden="1" customWidth="1"/>
    <col min="9" max="9" width="14.7109375" customWidth="1"/>
    <col min="10" max="10" width="12.140625" customWidth="1"/>
    <col min="11" max="11" width="15" customWidth="1"/>
  </cols>
  <sheetData>
    <row r="1" spans="1:11">
      <c r="A1" s="153" t="s">
        <v>215</v>
      </c>
      <c r="B1" s="153"/>
      <c r="C1" s="153"/>
      <c r="D1" s="153"/>
      <c r="E1" s="153"/>
      <c r="F1" s="153"/>
      <c r="G1" s="154"/>
      <c r="H1" s="154"/>
      <c r="I1" s="153"/>
      <c r="J1" s="153"/>
      <c r="K1" s="153"/>
    </row>
    <row r="2" spans="1:11">
      <c r="A2" s="153" t="s">
        <v>1</v>
      </c>
      <c r="B2" s="153" t="s">
        <v>2</v>
      </c>
      <c r="C2" s="153" t="s">
        <v>175</v>
      </c>
      <c r="D2" s="153" t="s">
        <v>176</v>
      </c>
      <c r="E2" s="153" t="s">
        <v>4</v>
      </c>
      <c r="F2" s="153" t="s">
        <v>177</v>
      </c>
      <c r="G2" s="154" t="s">
        <v>178</v>
      </c>
      <c r="H2" s="154" t="s">
        <v>179</v>
      </c>
      <c r="I2" s="153" t="s">
        <v>6</v>
      </c>
      <c r="J2" s="153"/>
      <c r="K2" s="153"/>
    </row>
    <row r="3" spans="1:11">
      <c r="A3" s="155"/>
      <c r="B3" s="155"/>
      <c r="C3" s="155"/>
      <c r="D3" s="153"/>
      <c r="E3" s="155"/>
      <c r="F3" s="155"/>
      <c r="G3" s="154"/>
      <c r="H3" s="154"/>
      <c r="I3" s="61" t="s">
        <v>8</v>
      </c>
      <c r="J3" s="61" t="s">
        <v>9</v>
      </c>
      <c r="K3" s="61" t="s">
        <v>10</v>
      </c>
    </row>
    <row r="4" spans="1:11">
      <c r="A4" s="9">
        <v>1</v>
      </c>
      <c r="B4" s="62">
        <v>43073</v>
      </c>
      <c r="C4" s="9" t="s">
        <v>13</v>
      </c>
      <c r="D4" s="9" t="s">
        <v>80</v>
      </c>
      <c r="E4" s="9" t="s">
        <v>14</v>
      </c>
      <c r="F4" s="9"/>
      <c r="G4" s="63"/>
      <c r="H4" s="63"/>
      <c r="I4" s="65">
        <v>10000000</v>
      </c>
      <c r="J4" s="65"/>
      <c r="K4" s="65">
        <f>I4-J4</f>
        <v>10000000</v>
      </c>
    </row>
    <row r="5" spans="1:11">
      <c r="A5" s="9">
        <f t="shared" ref="A5:A12" si="0">A4+1</f>
        <v>2</v>
      </c>
      <c r="B5" s="62">
        <v>43073</v>
      </c>
      <c r="C5" s="9" t="s">
        <v>13</v>
      </c>
      <c r="D5" s="9" t="s">
        <v>13</v>
      </c>
      <c r="E5" s="9" t="s">
        <v>14</v>
      </c>
      <c r="F5" s="9"/>
      <c r="G5" s="63"/>
      <c r="H5" s="63"/>
      <c r="I5" s="65">
        <v>50000</v>
      </c>
      <c r="J5" s="65"/>
      <c r="K5" s="65">
        <f t="shared" ref="K5:K38" si="1">K4+I5-J5</f>
        <v>10050000</v>
      </c>
    </row>
    <row r="6" spans="1:11">
      <c r="A6" s="9">
        <f t="shared" si="0"/>
        <v>3</v>
      </c>
      <c r="B6" s="64">
        <v>43078</v>
      </c>
      <c r="C6" s="6" t="s">
        <v>13</v>
      </c>
      <c r="D6" s="6" t="s">
        <v>187</v>
      </c>
      <c r="E6" s="9" t="s">
        <v>19</v>
      </c>
      <c r="F6" s="6"/>
      <c r="G6" s="6"/>
      <c r="H6" s="6"/>
      <c r="I6" s="55">
        <v>500000</v>
      </c>
      <c r="J6" s="55"/>
      <c r="K6" s="65">
        <f t="shared" si="1"/>
        <v>10550000</v>
      </c>
    </row>
    <row r="7" spans="1:11">
      <c r="A7" s="9">
        <f t="shared" si="0"/>
        <v>4</v>
      </c>
      <c r="B7" s="64">
        <v>43078</v>
      </c>
      <c r="C7" s="6" t="s">
        <v>188</v>
      </c>
      <c r="D7" s="6" t="s">
        <v>188</v>
      </c>
      <c r="E7" s="9" t="s">
        <v>19</v>
      </c>
      <c r="F7" s="6"/>
      <c r="G7" s="6"/>
      <c r="H7" s="6"/>
      <c r="I7" s="55">
        <v>500000</v>
      </c>
      <c r="J7" s="55"/>
      <c r="K7" s="65">
        <f t="shared" si="1"/>
        <v>11050000</v>
      </c>
    </row>
    <row r="8" spans="1:11">
      <c r="A8" s="9">
        <f t="shared" si="0"/>
        <v>5</v>
      </c>
      <c r="B8" s="64">
        <v>43079</v>
      </c>
      <c r="C8" s="6" t="s">
        <v>13</v>
      </c>
      <c r="D8" s="6" t="s">
        <v>13</v>
      </c>
      <c r="E8" s="9" t="s">
        <v>14</v>
      </c>
      <c r="F8" s="6"/>
      <c r="G8" s="6"/>
      <c r="H8" s="6"/>
      <c r="I8" s="55">
        <v>500000</v>
      </c>
      <c r="J8" s="55"/>
      <c r="K8" s="65">
        <f t="shared" si="1"/>
        <v>11550000</v>
      </c>
    </row>
    <row r="9" spans="1:11">
      <c r="A9" s="9">
        <f t="shared" si="0"/>
        <v>6</v>
      </c>
      <c r="B9" s="64" t="s">
        <v>216</v>
      </c>
      <c r="C9" s="6" t="s">
        <v>13</v>
      </c>
      <c r="D9" s="6" t="s">
        <v>13</v>
      </c>
      <c r="E9" s="9" t="s">
        <v>14</v>
      </c>
      <c r="F9" s="6"/>
      <c r="G9" s="6"/>
      <c r="H9" s="6"/>
      <c r="I9" s="55">
        <v>500000</v>
      </c>
      <c r="J9" s="55"/>
      <c r="K9" s="65">
        <f t="shared" si="1"/>
        <v>12050000</v>
      </c>
    </row>
    <row r="10" spans="1:11">
      <c r="A10" s="9">
        <f t="shared" si="0"/>
        <v>7</v>
      </c>
      <c r="B10" s="64">
        <v>43081</v>
      </c>
      <c r="C10" s="6" t="s">
        <v>13</v>
      </c>
      <c r="D10" s="6" t="s">
        <v>13</v>
      </c>
      <c r="E10" s="9" t="s">
        <v>14</v>
      </c>
      <c r="F10" s="6"/>
      <c r="G10" s="6"/>
      <c r="H10" s="6"/>
      <c r="I10" s="55">
        <v>200000</v>
      </c>
      <c r="J10" s="55"/>
      <c r="K10" s="65">
        <f t="shared" si="1"/>
        <v>12250000</v>
      </c>
    </row>
    <row r="11" spans="1:11">
      <c r="A11" s="9">
        <f t="shared" si="0"/>
        <v>8</v>
      </c>
      <c r="B11" s="62">
        <v>43083</v>
      </c>
      <c r="C11" s="9" t="s">
        <v>13</v>
      </c>
      <c r="D11" s="9" t="s">
        <v>186</v>
      </c>
      <c r="E11" s="9" t="s">
        <v>14</v>
      </c>
      <c r="F11" s="9"/>
      <c r="G11" s="63"/>
      <c r="H11" s="63"/>
      <c r="I11" s="65">
        <v>3000000</v>
      </c>
      <c r="J11" s="65"/>
      <c r="K11" s="65">
        <f t="shared" si="1"/>
        <v>15250000</v>
      </c>
    </row>
    <row r="12" spans="1:11">
      <c r="A12" s="9">
        <f t="shared" si="0"/>
        <v>9</v>
      </c>
      <c r="B12" s="64">
        <v>43084</v>
      </c>
      <c r="C12" s="6" t="s">
        <v>13</v>
      </c>
      <c r="D12" s="6" t="s">
        <v>217</v>
      </c>
      <c r="E12" s="9" t="s">
        <v>19</v>
      </c>
      <c r="F12" s="6"/>
      <c r="G12" s="6"/>
      <c r="H12" s="6"/>
      <c r="I12" s="55">
        <v>3500000</v>
      </c>
      <c r="J12" s="55"/>
      <c r="K12" s="65">
        <f t="shared" si="1"/>
        <v>18750000</v>
      </c>
    </row>
    <row r="13" spans="1:11">
      <c r="A13" s="9"/>
      <c r="B13" s="64">
        <v>43084</v>
      </c>
      <c r="C13" s="6" t="s">
        <v>13</v>
      </c>
      <c r="D13" s="6" t="s">
        <v>218</v>
      </c>
      <c r="E13" s="9" t="s">
        <v>14</v>
      </c>
      <c r="F13" s="6"/>
      <c r="G13" s="6"/>
      <c r="H13" s="6"/>
      <c r="I13" s="55">
        <v>200000</v>
      </c>
      <c r="J13" s="55"/>
      <c r="K13" s="65">
        <f t="shared" si="1"/>
        <v>18950000</v>
      </c>
    </row>
    <row r="14" spans="1:11">
      <c r="A14" s="9">
        <f>A12+1</f>
        <v>10</v>
      </c>
      <c r="B14" s="64">
        <v>43090</v>
      </c>
      <c r="C14" s="6" t="s">
        <v>219</v>
      </c>
      <c r="D14" s="6" t="s">
        <v>219</v>
      </c>
      <c r="E14" s="9" t="s">
        <v>14</v>
      </c>
      <c r="F14" s="6"/>
      <c r="G14" s="6"/>
      <c r="H14" s="6"/>
      <c r="I14" s="55">
        <v>1800000</v>
      </c>
      <c r="J14" s="55"/>
      <c r="K14" s="65">
        <f t="shared" si="1"/>
        <v>20750000</v>
      </c>
    </row>
    <row r="15" spans="1:11">
      <c r="A15" s="9">
        <f t="shared" ref="A15:A32" si="2">A14+1</f>
        <v>11</v>
      </c>
      <c r="B15" s="64">
        <v>43090</v>
      </c>
      <c r="C15" s="6" t="s">
        <v>13</v>
      </c>
      <c r="D15" s="6" t="s">
        <v>13</v>
      </c>
      <c r="E15" s="9" t="s">
        <v>14</v>
      </c>
      <c r="F15" s="6"/>
      <c r="G15" s="6"/>
      <c r="H15" s="6"/>
      <c r="I15" s="55">
        <v>1000000</v>
      </c>
      <c r="J15" s="55"/>
      <c r="K15" s="65">
        <f t="shared" si="1"/>
        <v>21750000</v>
      </c>
    </row>
    <row r="16" spans="1:11">
      <c r="A16" s="9">
        <f t="shared" si="2"/>
        <v>12</v>
      </c>
      <c r="B16" s="64">
        <v>43097</v>
      </c>
      <c r="C16" s="6" t="s">
        <v>219</v>
      </c>
      <c r="D16" s="6" t="s">
        <v>219</v>
      </c>
      <c r="E16" s="6" t="s">
        <v>19</v>
      </c>
      <c r="F16" s="6"/>
      <c r="G16" s="6"/>
      <c r="H16" s="6"/>
      <c r="I16" s="55">
        <v>200000</v>
      </c>
      <c r="J16" s="55"/>
      <c r="K16" s="65">
        <f t="shared" si="1"/>
        <v>21950000</v>
      </c>
    </row>
    <row r="17" spans="1:11">
      <c r="A17" s="9">
        <f t="shared" si="2"/>
        <v>13</v>
      </c>
      <c r="B17" s="64">
        <v>43100</v>
      </c>
      <c r="C17" s="6" t="s">
        <v>219</v>
      </c>
      <c r="D17" s="6"/>
      <c r="E17" s="6" t="s">
        <v>19</v>
      </c>
      <c r="F17" s="6"/>
      <c r="G17" s="6"/>
      <c r="H17" s="6"/>
      <c r="I17" s="55">
        <v>400000</v>
      </c>
      <c r="J17" s="55"/>
      <c r="K17" s="65">
        <f t="shared" si="1"/>
        <v>22350000</v>
      </c>
    </row>
    <row r="18" spans="1:11">
      <c r="A18" s="9">
        <f t="shared" si="2"/>
        <v>14</v>
      </c>
      <c r="B18" s="64">
        <v>43101</v>
      </c>
      <c r="C18" s="6" t="s">
        <v>13</v>
      </c>
      <c r="D18" s="6" t="s">
        <v>48</v>
      </c>
      <c r="E18" s="6" t="s">
        <v>19</v>
      </c>
      <c r="F18" s="6"/>
      <c r="G18" s="6"/>
      <c r="H18" s="6"/>
      <c r="I18" s="55">
        <v>150000</v>
      </c>
      <c r="J18" s="55"/>
      <c r="K18" s="65">
        <f t="shared" si="1"/>
        <v>22500000</v>
      </c>
    </row>
    <row r="19" spans="1:11">
      <c r="A19" s="9">
        <f t="shared" si="2"/>
        <v>15</v>
      </c>
      <c r="B19" s="64">
        <v>43102</v>
      </c>
      <c r="C19" s="6" t="s">
        <v>13</v>
      </c>
      <c r="D19" s="6" t="s">
        <v>160</v>
      </c>
      <c r="E19" s="6" t="s">
        <v>14</v>
      </c>
      <c r="F19" s="6"/>
      <c r="G19" s="6"/>
      <c r="H19" s="6"/>
      <c r="I19" s="55">
        <v>800000</v>
      </c>
      <c r="J19" s="55"/>
      <c r="K19" s="65">
        <f t="shared" si="1"/>
        <v>23300000</v>
      </c>
    </row>
    <row r="20" spans="1:11">
      <c r="A20" s="9">
        <f t="shared" si="2"/>
        <v>16</v>
      </c>
      <c r="B20" s="64">
        <v>43102</v>
      </c>
      <c r="C20" s="6" t="s">
        <v>219</v>
      </c>
      <c r="D20" s="6" t="s">
        <v>220</v>
      </c>
      <c r="E20" s="6" t="s">
        <v>19</v>
      </c>
      <c r="F20" s="6"/>
      <c r="G20" s="6"/>
      <c r="H20" s="6"/>
      <c r="I20" s="55">
        <v>500000</v>
      </c>
      <c r="J20" s="55"/>
      <c r="K20" s="65">
        <f t="shared" si="1"/>
        <v>23800000</v>
      </c>
    </row>
    <row r="21" spans="1:11">
      <c r="A21" s="9">
        <f t="shared" si="2"/>
        <v>17</v>
      </c>
      <c r="B21" s="64">
        <v>43102</v>
      </c>
      <c r="C21" s="6" t="s">
        <v>219</v>
      </c>
      <c r="D21" s="6" t="s">
        <v>220</v>
      </c>
      <c r="E21" s="6" t="s">
        <v>19</v>
      </c>
      <c r="F21" s="6"/>
      <c r="G21" s="6"/>
      <c r="H21" s="6"/>
      <c r="I21" s="55">
        <v>100000</v>
      </c>
      <c r="J21" s="55"/>
      <c r="K21" s="65">
        <f t="shared" si="1"/>
        <v>23900000</v>
      </c>
    </row>
    <row r="22" spans="1:11">
      <c r="A22" s="9">
        <f t="shared" si="2"/>
        <v>18</v>
      </c>
      <c r="B22" s="64">
        <v>43102</v>
      </c>
      <c r="C22" s="6" t="s">
        <v>219</v>
      </c>
      <c r="D22" s="6" t="s">
        <v>221</v>
      </c>
      <c r="E22" s="6" t="s">
        <v>19</v>
      </c>
      <c r="F22" s="6"/>
      <c r="G22" s="6"/>
      <c r="H22" s="6"/>
      <c r="I22" s="55">
        <v>300000</v>
      </c>
      <c r="J22" s="55"/>
      <c r="K22" s="65">
        <f t="shared" si="1"/>
        <v>24200000</v>
      </c>
    </row>
    <row r="23" spans="1:11">
      <c r="A23" s="9">
        <f t="shared" si="2"/>
        <v>19</v>
      </c>
      <c r="B23" s="64">
        <v>43104</v>
      </c>
      <c r="C23" s="6" t="s">
        <v>13</v>
      </c>
      <c r="D23" s="6" t="s">
        <v>199</v>
      </c>
      <c r="E23" s="6" t="s">
        <v>19</v>
      </c>
      <c r="F23" s="6"/>
      <c r="G23" s="6"/>
      <c r="H23" s="6"/>
      <c r="I23" s="55">
        <v>50000</v>
      </c>
      <c r="J23" s="55"/>
      <c r="K23" s="65">
        <f t="shared" si="1"/>
        <v>24250000</v>
      </c>
    </row>
    <row r="24" spans="1:11">
      <c r="A24" s="9">
        <f t="shared" si="2"/>
        <v>20</v>
      </c>
      <c r="B24" s="64">
        <v>43113</v>
      </c>
      <c r="C24" s="6" t="s">
        <v>219</v>
      </c>
      <c r="D24" s="6" t="s">
        <v>222</v>
      </c>
      <c r="E24" s="6" t="s">
        <v>19</v>
      </c>
      <c r="F24" s="6"/>
      <c r="G24" s="6"/>
      <c r="H24" s="6"/>
      <c r="I24" s="55">
        <v>100000</v>
      </c>
      <c r="J24" s="55"/>
      <c r="K24" s="65">
        <f t="shared" si="1"/>
        <v>24350000</v>
      </c>
    </row>
    <row r="25" spans="1:11">
      <c r="A25" s="9">
        <f t="shared" si="2"/>
        <v>21</v>
      </c>
      <c r="B25" s="64">
        <v>43113</v>
      </c>
      <c r="C25" s="6" t="s">
        <v>219</v>
      </c>
      <c r="D25" s="6" t="s">
        <v>222</v>
      </c>
      <c r="E25" s="6" t="s">
        <v>19</v>
      </c>
      <c r="F25" s="6"/>
      <c r="G25" s="6"/>
      <c r="H25" s="6"/>
      <c r="I25" s="55">
        <v>500000</v>
      </c>
      <c r="J25" s="55"/>
      <c r="K25" s="65">
        <f t="shared" si="1"/>
        <v>24850000</v>
      </c>
    </row>
    <row r="26" spans="1:11">
      <c r="A26" s="9">
        <f t="shared" si="2"/>
        <v>22</v>
      </c>
      <c r="B26" s="64">
        <v>43138</v>
      </c>
      <c r="C26" s="6" t="s">
        <v>219</v>
      </c>
      <c r="D26" s="6"/>
      <c r="E26" s="6" t="s">
        <v>19</v>
      </c>
      <c r="F26" s="6"/>
      <c r="G26" s="6"/>
      <c r="H26" s="6"/>
      <c r="I26" s="55">
        <f>600000+42600</f>
        <v>642600</v>
      </c>
      <c r="J26" s="55"/>
      <c r="K26" s="65">
        <f t="shared" si="1"/>
        <v>25492600</v>
      </c>
    </row>
    <row r="27" spans="1:11">
      <c r="A27" s="9">
        <f t="shared" si="2"/>
        <v>23</v>
      </c>
      <c r="B27" s="64">
        <v>43138</v>
      </c>
      <c r="C27" s="6" t="s">
        <v>219</v>
      </c>
      <c r="D27" s="6"/>
      <c r="E27" s="6" t="s">
        <v>19</v>
      </c>
      <c r="F27" s="6"/>
      <c r="G27" s="6"/>
      <c r="H27" s="6"/>
      <c r="I27" s="55">
        <v>300000</v>
      </c>
      <c r="J27" s="55"/>
      <c r="K27" s="65">
        <f t="shared" si="1"/>
        <v>25792600</v>
      </c>
    </row>
    <row r="28" spans="1:11">
      <c r="A28" s="9">
        <f t="shared" si="2"/>
        <v>24</v>
      </c>
      <c r="B28" s="64">
        <v>43138</v>
      </c>
      <c r="C28" s="6" t="s">
        <v>13</v>
      </c>
      <c r="D28" s="6" t="s">
        <v>80</v>
      </c>
      <c r="E28" s="6" t="s">
        <v>14</v>
      </c>
      <c r="F28" s="6"/>
      <c r="G28" s="6"/>
      <c r="H28" s="6"/>
      <c r="I28" s="55">
        <v>10000000</v>
      </c>
      <c r="J28" s="55"/>
      <c r="K28" s="65">
        <f t="shared" si="1"/>
        <v>35792600</v>
      </c>
    </row>
    <row r="29" spans="1:11">
      <c r="A29" s="9">
        <f t="shared" si="2"/>
        <v>25</v>
      </c>
      <c r="B29" s="64">
        <v>43148</v>
      </c>
      <c r="C29" s="6" t="s">
        <v>13</v>
      </c>
      <c r="D29" s="6" t="s">
        <v>223</v>
      </c>
      <c r="E29" s="6" t="s">
        <v>224</v>
      </c>
      <c r="F29" s="6"/>
      <c r="G29" s="6"/>
      <c r="H29" s="6"/>
      <c r="I29" s="55">
        <v>50000</v>
      </c>
      <c r="J29" s="55"/>
      <c r="K29" s="65">
        <f t="shared" si="1"/>
        <v>35842600</v>
      </c>
    </row>
    <row r="30" spans="1:11">
      <c r="A30" s="9">
        <f t="shared" si="2"/>
        <v>26</v>
      </c>
      <c r="B30" s="64">
        <v>43148</v>
      </c>
      <c r="C30" s="6" t="s">
        <v>13</v>
      </c>
      <c r="D30" s="6" t="s">
        <v>225</v>
      </c>
      <c r="E30" s="6" t="s">
        <v>19</v>
      </c>
      <c r="F30" s="6"/>
      <c r="G30" s="6"/>
      <c r="H30" s="6"/>
      <c r="I30" s="55">
        <v>4000</v>
      </c>
      <c r="J30" s="55"/>
      <c r="K30" s="65">
        <f t="shared" si="1"/>
        <v>35846600</v>
      </c>
    </row>
    <row r="31" spans="1:11">
      <c r="A31" s="9">
        <f t="shared" si="2"/>
        <v>27</v>
      </c>
      <c r="B31" s="64">
        <v>43148</v>
      </c>
      <c r="C31" s="6" t="s">
        <v>13</v>
      </c>
      <c r="D31" s="6" t="s">
        <v>226</v>
      </c>
      <c r="E31" s="6" t="s">
        <v>19</v>
      </c>
      <c r="F31" s="6"/>
      <c r="G31" s="6"/>
      <c r="H31" s="6"/>
      <c r="I31" s="55">
        <v>4000</v>
      </c>
      <c r="J31" s="55"/>
      <c r="K31" s="65">
        <f t="shared" si="1"/>
        <v>35850600</v>
      </c>
    </row>
    <row r="32" spans="1:11">
      <c r="A32" s="9">
        <f t="shared" si="2"/>
        <v>28</v>
      </c>
      <c r="B32" s="64">
        <v>43148</v>
      </c>
      <c r="C32" s="6" t="s">
        <v>13</v>
      </c>
      <c r="D32" s="6" t="s">
        <v>209</v>
      </c>
      <c r="E32" s="6" t="s">
        <v>210</v>
      </c>
      <c r="F32" s="6"/>
      <c r="G32" s="6"/>
      <c r="H32" s="6"/>
      <c r="I32" s="55">
        <v>100000</v>
      </c>
      <c r="J32" s="55"/>
      <c r="K32" s="65">
        <f t="shared" si="1"/>
        <v>35950600</v>
      </c>
    </row>
    <row r="33" spans="1:11">
      <c r="A33" s="9">
        <f t="shared" ref="A33:A38" si="3">A32+1</f>
        <v>29</v>
      </c>
      <c r="B33" s="64">
        <v>43158</v>
      </c>
      <c r="C33" s="6" t="s">
        <v>219</v>
      </c>
      <c r="D33" s="6" t="s">
        <v>227</v>
      </c>
      <c r="E33" s="6" t="s">
        <v>228</v>
      </c>
      <c r="F33" s="6"/>
      <c r="G33" s="6"/>
      <c r="H33" s="6"/>
      <c r="I33" s="55">
        <v>3400000</v>
      </c>
      <c r="J33" s="55"/>
      <c r="K33" s="65">
        <f t="shared" si="1"/>
        <v>39350600</v>
      </c>
    </row>
    <row r="34" spans="1:11">
      <c r="A34" s="9">
        <f t="shared" si="3"/>
        <v>30</v>
      </c>
      <c r="B34" s="64"/>
      <c r="C34" s="6"/>
      <c r="D34" s="6"/>
      <c r="E34" s="6"/>
      <c r="F34" s="6"/>
      <c r="G34" s="6"/>
      <c r="H34" s="6"/>
      <c r="I34" s="55"/>
      <c r="J34" s="55"/>
      <c r="K34" s="65">
        <f t="shared" si="1"/>
        <v>39350600</v>
      </c>
    </row>
    <row r="35" spans="1:11">
      <c r="A35" s="9">
        <f t="shared" si="3"/>
        <v>31</v>
      </c>
      <c r="B35" s="64"/>
      <c r="C35" s="6"/>
      <c r="D35" s="6"/>
      <c r="E35" s="6"/>
      <c r="F35" s="6"/>
      <c r="G35" s="6"/>
      <c r="H35" s="6"/>
      <c r="I35" s="55"/>
      <c r="J35" s="55"/>
      <c r="K35" s="65">
        <f t="shared" si="1"/>
        <v>39350600</v>
      </c>
    </row>
    <row r="36" spans="1:11">
      <c r="A36" s="9">
        <f t="shared" si="3"/>
        <v>32</v>
      </c>
      <c r="B36" s="64"/>
      <c r="C36" s="6"/>
      <c r="D36" s="6"/>
      <c r="E36" s="6"/>
      <c r="F36" s="6"/>
      <c r="G36" s="6"/>
      <c r="H36" s="6"/>
      <c r="I36" s="55"/>
      <c r="J36" s="55"/>
      <c r="K36" s="65">
        <f t="shared" si="1"/>
        <v>39350600</v>
      </c>
    </row>
    <row r="37" spans="1:11">
      <c r="A37" s="9">
        <f t="shared" si="3"/>
        <v>33</v>
      </c>
      <c r="B37" s="64"/>
      <c r="C37" s="6"/>
      <c r="D37" s="6"/>
      <c r="E37" s="6"/>
      <c r="F37" s="6"/>
      <c r="G37" s="6"/>
      <c r="H37" s="6"/>
      <c r="I37" s="55"/>
      <c r="J37" s="55"/>
      <c r="K37" s="65">
        <f t="shared" si="1"/>
        <v>39350600</v>
      </c>
    </row>
    <row r="38" spans="1:11">
      <c r="A38" s="9">
        <f t="shared" si="3"/>
        <v>34</v>
      </c>
      <c r="B38" s="6"/>
      <c r="C38" s="6"/>
      <c r="D38" s="6"/>
      <c r="E38" s="6"/>
      <c r="F38" s="6"/>
      <c r="G38" s="6"/>
      <c r="H38" s="6"/>
      <c r="I38" s="55"/>
      <c r="J38" s="55"/>
      <c r="K38" s="65">
        <f t="shared" si="1"/>
        <v>39350600</v>
      </c>
    </row>
    <row r="39" spans="1:11">
      <c r="I39" s="53">
        <f>SUM(I4:I38)</f>
        <v>39350600</v>
      </c>
      <c r="J39">
        <f>SUM(J4:J38)</f>
        <v>0</v>
      </c>
      <c r="K39" t="b">
        <f>(I39-J39)=K38</f>
        <v>1</v>
      </c>
    </row>
  </sheetData>
  <mergeCells count="10">
    <mergeCell ref="A1:K1"/>
    <mergeCell ref="I2:K2"/>
    <mergeCell ref="A2:A3"/>
    <mergeCell ref="B2:B3"/>
    <mergeCell ref="C2:C3"/>
    <mergeCell ref="D2:D3"/>
    <mergeCell ref="E2:E3"/>
    <mergeCell ref="F2:F3"/>
    <mergeCell ref="G2:G3"/>
    <mergeCell ref="H2:H3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4"/>
  <sheetViews>
    <sheetView tabSelected="1" topLeftCell="A13" workbookViewId="0">
      <selection activeCell="H4" sqref="H4:J6"/>
    </sheetView>
  </sheetViews>
  <sheetFormatPr defaultColWidth="9.140625" defaultRowHeight="15"/>
  <cols>
    <col min="2" max="2" width="28.28515625" customWidth="1"/>
    <col min="3" max="3" width="15.7109375"/>
    <col min="4" max="4" width="18" customWidth="1"/>
    <col min="5" max="5" width="15.28515625" customWidth="1"/>
    <col min="6" max="6" width="17.42578125" customWidth="1"/>
    <col min="7" max="7" width="12.28515625" customWidth="1"/>
    <col min="8" max="8" width="25.7109375" customWidth="1"/>
    <col min="9" max="9" width="12.28515625" customWidth="1"/>
    <col min="10" max="10" width="17.5703125" customWidth="1"/>
    <col min="11" max="11" width="14.7109375"/>
    <col min="12" max="12" width="9.5703125"/>
    <col min="15" max="15" width="10.42578125"/>
  </cols>
  <sheetData>
    <row r="2" spans="2:15">
      <c r="B2" s="156" t="s">
        <v>229</v>
      </c>
      <c r="C2" s="157"/>
      <c r="D2" s="157"/>
      <c r="E2" s="157"/>
      <c r="F2" s="158"/>
      <c r="H2" s="159" t="s">
        <v>173</v>
      </c>
      <c r="I2" s="159"/>
      <c r="J2" s="159"/>
    </row>
    <row r="3" spans="2:15">
      <c r="B3" s="160" t="str">
        <f ca="1">CONCATENATE("Per : "," ",TEXT(NOW(),"DD/MM/YYYY hh:mm:ss"))</f>
        <v>Per :  28/02/2018 16:38:19</v>
      </c>
      <c r="C3" s="161"/>
      <c r="D3" s="161"/>
      <c r="E3" s="161"/>
      <c r="F3" s="162"/>
      <c r="G3" s="16"/>
      <c r="H3" s="17" t="s">
        <v>230</v>
      </c>
      <c r="I3" s="50"/>
      <c r="J3" s="50" t="s">
        <v>6</v>
      </c>
    </row>
    <row r="4" spans="2:15">
      <c r="B4" s="163"/>
      <c r="C4" s="164"/>
      <c r="D4" s="164"/>
      <c r="E4" s="164"/>
      <c r="F4" s="165"/>
      <c r="G4" s="18"/>
      <c r="H4" s="19" t="s">
        <v>231</v>
      </c>
      <c r="I4" s="51"/>
      <c r="J4" s="52">
        <f>Masjid!H40-SUM(MTS!G4:G69)</f>
        <v>4832300</v>
      </c>
      <c r="K4" s="53">
        <f>F32</f>
        <v>10000000</v>
      </c>
    </row>
    <row r="5" spans="2:15" ht="32.25" customHeight="1">
      <c r="B5" s="20" t="s">
        <v>232</v>
      </c>
      <c r="C5" s="20" t="s">
        <v>233</v>
      </c>
      <c r="D5" s="20" t="s">
        <v>234</v>
      </c>
      <c r="E5" s="21" t="s">
        <v>235</v>
      </c>
      <c r="F5" s="22" t="s">
        <v>236</v>
      </c>
      <c r="G5" s="2"/>
      <c r="H5" s="23" t="s">
        <v>237</v>
      </c>
      <c r="I5" s="54"/>
      <c r="J5" s="55">
        <f>F33</f>
        <v>13805000</v>
      </c>
      <c r="K5" s="53">
        <f>1547797+38000000</f>
        <v>39547797</v>
      </c>
    </row>
    <row r="6" spans="2:15">
      <c r="B6" s="24" t="s">
        <v>238</v>
      </c>
      <c r="C6" s="25">
        <v>99000000</v>
      </c>
      <c r="D6" s="25">
        <f>MTS!K69</f>
        <v>23805000</v>
      </c>
      <c r="E6" s="26">
        <f>D6/C6</f>
        <v>0.24045454545454545</v>
      </c>
      <c r="F6" s="25">
        <f>C6-D6</f>
        <v>75195000</v>
      </c>
      <c r="H6" s="27" t="s">
        <v>239</v>
      </c>
      <c r="I6" s="6"/>
      <c r="J6" s="55">
        <f>'Pembebasan Tanah'!K38</f>
        <v>39350600</v>
      </c>
      <c r="K6" s="53">
        <f>2600000+1000000+251000</f>
        <v>3851000</v>
      </c>
    </row>
    <row r="7" spans="2:15">
      <c r="B7" s="28" t="s">
        <v>215</v>
      </c>
      <c r="C7" s="29">
        <v>150000000</v>
      </c>
      <c r="D7" s="29">
        <f>'Pembebasan Tanah'!K38</f>
        <v>39350600</v>
      </c>
      <c r="E7" s="30">
        <f>D7/C7</f>
        <v>0.26233733333333331</v>
      </c>
      <c r="F7" s="29">
        <f>C7-D7</f>
        <v>110649400</v>
      </c>
      <c r="H7" s="23" t="s">
        <v>240</v>
      </c>
      <c r="I7" s="56"/>
      <c r="J7" s="57">
        <f>SUM(J4:J6)</f>
        <v>57987900</v>
      </c>
      <c r="K7" s="53">
        <f>SUM(K4:K6)</f>
        <v>53398797</v>
      </c>
    </row>
    <row r="8" spans="2:15">
      <c r="B8" s="31" t="s">
        <v>241</v>
      </c>
      <c r="C8" s="32">
        <f>SUM(C6:C7)</f>
        <v>249000000</v>
      </c>
      <c r="D8" s="32">
        <f>SUM(D6:D7)</f>
        <v>63155600</v>
      </c>
      <c r="E8" s="33">
        <f>D8/C8</f>
        <v>0.25363694779116464</v>
      </c>
      <c r="F8" s="32">
        <f>C8-D8</f>
        <v>185844400</v>
      </c>
      <c r="H8" s="34"/>
      <c r="K8" s="58"/>
    </row>
    <row r="9" spans="2:15">
      <c r="B9" s="167" t="s">
        <v>242</v>
      </c>
      <c r="C9" s="167"/>
      <c r="D9" s="167"/>
      <c r="E9" s="167"/>
      <c r="F9" s="167"/>
      <c r="H9" s="34"/>
      <c r="K9" s="53">
        <f>K7-D8</f>
        <v>-9756803</v>
      </c>
    </row>
    <row r="10" spans="2:15">
      <c r="B10" s="167"/>
      <c r="C10" s="167"/>
      <c r="D10" s="167"/>
      <c r="E10" s="167"/>
      <c r="F10" s="167"/>
      <c r="H10" s="23" t="s">
        <v>243</v>
      </c>
      <c r="I10" s="6"/>
      <c r="J10" s="6"/>
    </row>
    <row r="11" spans="2:15">
      <c r="B11" s="167"/>
      <c r="C11" s="167"/>
      <c r="D11" s="167"/>
      <c r="E11" s="167"/>
      <c r="F11" s="167"/>
      <c r="H11" s="6" t="s">
        <v>244</v>
      </c>
      <c r="I11" s="6"/>
      <c r="J11" s="55">
        <v>38000000</v>
      </c>
    </row>
    <row r="12" spans="2:15" hidden="1">
      <c r="B12" s="166" t="s">
        <v>245</v>
      </c>
      <c r="C12" s="167"/>
      <c r="D12" s="167"/>
      <c r="E12" s="167"/>
      <c r="F12" s="167"/>
      <c r="H12" s="6"/>
      <c r="I12" s="6"/>
      <c r="J12" s="6"/>
    </row>
    <row r="13" spans="2:15">
      <c r="B13" s="168" t="s">
        <v>246</v>
      </c>
      <c r="C13" s="169"/>
      <c r="D13" s="169"/>
      <c r="E13" s="169"/>
      <c r="F13" s="169"/>
      <c r="H13" s="27" t="s">
        <v>247</v>
      </c>
      <c r="I13" s="6"/>
      <c r="J13" s="55">
        <v>15451200</v>
      </c>
      <c r="O13" s="59"/>
    </row>
    <row r="14" spans="2:15">
      <c r="B14" s="169"/>
      <c r="C14" s="169"/>
      <c r="D14" s="169"/>
      <c r="E14" s="169"/>
      <c r="F14" s="169"/>
      <c r="H14" s="27"/>
      <c r="I14" s="6"/>
      <c r="J14" s="55"/>
    </row>
    <row r="15" spans="2:15">
      <c r="B15" s="169"/>
      <c r="C15" s="169"/>
      <c r="D15" s="169"/>
      <c r="E15" s="169"/>
      <c r="F15" s="169"/>
      <c r="H15" s="27" t="s">
        <v>19</v>
      </c>
      <c r="I15" s="6"/>
      <c r="J15" s="55">
        <v>1361700</v>
      </c>
    </row>
    <row r="16" spans="2:15">
      <c r="B16" s="169"/>
      <c r="C16" s="169"/>
      <c r="D16" s="169"/>
      <c r="E16" s="169"/>
      <c r="F16" s="169"/>
      <c r="H16" s="23" t="s">
        <v>248</v>
      </c>
      <c r="I16" s="56"/>
      <c r="J16" s="57">
        <f>SUM(J11:J15)</f>
        <v>54812900</v>
      </c>
    </row>
    <row r="17" spans="2:10">
      <c r="B17" s="169"/>
      <c r="C17" s="169"/>
      <c r="D17" s="169"/>
      <c r="E17" s="169"/>
      <c r="F17" s="169"/>
      <c r="J17" s="12"/>
    </row>
    <row r="18" spans="2:10">
      <c r="B18" s="169"/>
      <c r="C18" s="169"/>
      <c r="D18" s="169"/>
      <c r="E18" s="169"/>
      <c r="F18" s="169"/>
      <c r="H18" s="34" t="s">
        <v>249</v>
      </c>
      <c r="J18" s="60">
        <f>J16-J7</f>
        <v>-3175000</v>
      </c>
    </row>
    <row r="19" spans="2:10">
      <c r="B19" s="169"/>
      <c r="C19" s="169"/>
      <c r="D19" s="169"/>
      <c r="E19" s="169"/>
      <c r="F19" s="169"/>
      <c r="H19" s="34"/>
      <c r="J19" s="12"/>
    </row>
    <row r="20" spans="2:10">
      <c r="B20" s="169"/>
      <c r="C20" s="169"/>
      <c r="D20" s="169"/>
      <c r="E20" s="169"/>
      <c r="F20" s="169"/>
      <c r="H20" s="34"/>
    </row>
    <row r="21" spans="2:10">
      <c r="H21" s="34"/>
    </row>
    <row r="22" spans="2:10">
      <c r="B22" s="156" t="s">
        <v>250</v>
      </c>
      <c r="C22" s="157"/>
      <c r="D22" s="157"/>
      <c r="E22" s="157"/>
      <c r="F22" s="158"/>
    </row>
    <row r="23" spans="2:10">
      <c r="B23" s="160" t="str">
        <f ca="1">CONCATENATE("Per : "," ",TEXT(NOW(),"DD/MM/YYYY hh:mm:ss"))</f>
        <v>Per :  28/02/2018 16:38:19</v>
      </c>
      <c r="C23" s="161"/>
      <c r="D23" s="161"/>
      <c r="E23" s="161"/>
      <c r="F23" s="162"/>
    </row>
    <row r="24" spans="2:10">
      <c r="B24" s="13"/>
      <c r="C24" s="14"/>
      <c r="D24" s="14"/>
      <c r="E24" s="14"/>
      <c r="F24" s="15"/>
    </row>
    <row r="25" spans="2:10">
      <c r="B25" s="35" t="s">
        <v>251</v>
      </c>
      <c r="C25" s="35" t="s">
        <v>6</v>
      </c>
      <c r="D25" s="35" t="s">
        <v>252</v>
      </c>
      <c r="E25" s="35" t="s">
        <v>2</v>
      </c>
      <c r="F25" s="35" t="s">
        <v>6</v>
      </c>
    </row>
    <row r="26" spans="2:10" ht="30">
      <c r="B26" s="36" t="s">
        <v>253</v>
      </c>
      <c r="C26" s="37">
        <f>D6</f>
        <v>23805000</v>
      </c>
      <c r="D26" s="38" t="s">
        <v>254</v>
      </c>
      <c r="E26" s="39">
        <v>43113</v>
      </c>
      <c r="F26" s="37">
        <v>5000000</v>
      </c>
    </row>
    <row r="27" spans="2:10" ht="30">
      <c r="B27" s="40"/>
      <c r="C27" s="41"/>
      <c r="D27" s="38" t="s">
        <v>254</v>
      </c>
      <c r="E27" s="42">
        <v>43148</v>
      </c>
      <c r="F27" s="41">
        <v>5000000</v>
      </c>
    </row>
    <row r="28" spans="2:10">
      <c r="B28" s="36"/>
      <c r="C28" s="37"/>
      <c r="D28" s="38"/>
      <c r="E28" s="36"/>
      <c r="F28" s="37"/>
    </row>
    <row r="29" spans="2:10">
      <c r="B29" s="40"/>
      <c r="C29" s="41"/>
      <c r="D29" s="43"/>
      <c r="E29" s="40"/>
      <c r="F29" s="41"/>
    </row>
    <row r="30" spans="2:10">
      <c r="B30" s="36"/>
      <c r="C30" s="37"/>
      <c r="D30" s="38"/>
      <c r="E30" s="36"/>
      <c r="F30" s="37"/>
    </row>
    <row r="31" spans="2:10">
      <c r="B31" s="40"/>
      <c r="C31" s="41"/>
      <c r="D31" s="43"/>
      <c r="E31" s="40"/>
      <c r="F31" s="41"/>
    </row>
    <row r="32" spans="2:10">
      <c r="B32" s="170"/>
      <c r="C32" s="171"/>
      <c r="D32" s="44" t="s">
        <v>255</v>
      </c>
      <c r="E32" s="45"/>
      <c r="F32" s="46">
        <f>SUM(F26:F31)</f>
        <v>10000000</v>
      </c>
    </row>
    <row r="33" spans="2:6">
      <c r="B33" s="172"/>
      <c r="C33" s="173"/>
      <c r="D33" s="47" t="s">
        <v>256</v>
      </c>
      <c r="E33" s="48"/>
      <c r="F33" s="49">
        <f>C34-F32</f>
        <v>13805000</v>
      </c>
    </row>
    <row r="34" spans="2:6">
      <c r="B34" s="45" t="s">
        <v>241</v>
      </c>
      <c r="C34" s="46">
        <f>SUM(C26:C33)</f>
        <v>23805000</v>
      </c>
      <c r="D34" s="44"/>
      <c r="E34" s="45"/>
      <c r="F34" s="46">
        <f>F32+F33</f>
        <v>23805000</v>
      </c>
    </row>
  </sheetData>
  <mergeCells count="10">
    <mergeCell ref="B22:F22"/>
    <mergeCell ref="B23:F23"/>
    <mergeCell ref="B13:F20"/>
    <mergeCell ref="B9:F11"/>
    <mergeCell ref="B32:C33"/>
    <mergeCell ref="B2:F2"/>
    <mergeCell ref="H2:J2"/>
    <mergeCell ref="B3:F3"/>
    <mergeCell ref="B4:F4"/>
    <mergeCell ref="B12:F12"/>
  </mergeCells>
  <pageMargins left="0.75" right="0.75" top="1" bottom="1" header="0.51180555555555596" footer="0.51180555555555596"/>
  <pageSetup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5" sqref="I5"/>
    </sheetView>
  </sheetViews>
  <sheetFormatPr defaultColWidth="9.140625" defaultRowHeight="15"/>
  <cols>
    <col min="1" max="1" width="4.42578125" customWidth="1"/>
    <col min="2" max="2" width="10.28515625"/>
    <col min="3" max="3" width="35.42578125" customWidth="1"/>
    <col min="4" max="4" width="9.140625" customWidth="1"/>
    <col min="5" max="5" width="13.7109375" customWidth="1"/>
    <col min="6" max="6" width="14.7109375"/>
  </cols>
  <sheetData>
    <row r="1" spans="1:6">
      <c r="A1" s="159" t="s">
        <v>257</v>
      </c>
      <c r="B1" s="159"/>
      <c r="C1" s="159"/>
      <c r="D1" s="159"/>
      <c r="E1" s="159"/>
      <c r="F1" s="159"/>
    </row>
    <row r="2" spans="1:6">
      <c r="A2" s="159" t="s">
        <v>258</v>
      </c>
      <c r="B2" s="159"/>
      <c r="C2" s="159"/>
      <c r="D2" s="159"/>
      <c r="E2" s="159"/>
      <c r="F2" s="159"/>
    </row>
    <row r="4" spans="1:6">
      <c r="A4" s="10" t="s">
        <v>1</v>
      </c>
      <c r="B4" s="10" t="s">
        <v>2</v>
      </c>
      <c r="C4" s="10" t="s">
        <v>4</v>
      </c>
      <c r="D4" s="10" t="s">
        <v>259</v>
      </c>
      <c r="E4" s="10" t="s">
        <v>6</v>
      </c>
      <c r="F4" s="10" t="s">
        <v>241</v>
      </c>
    </row>
    <row r="5" spans="1:6">
      <c r="A5">
        <v>1</v>
      </c>
      <c r="B5" s="11">
        <v>43113</v>
      </c>
      <c r="C5" t="s">
        <v>260</v>
      </c>
      <c r="D5" t="s">
        <v>261</v>
      </c>
      <c r="E5" s="12">
        <v>5000000</v>
      </c>
      <c r="F5" s="12">
        <f>E5</f>
        <v>5000000</v>
      </c>
    </row>
    <row r="6" spans="1:6">
      <c r="A6">
        <f>A5+1</f>
        <v>2</v>
      </c>
      <c r="B6" s="11">
        <v>43148</v>
      </c>
      <c r="C6" t="s">
        <v>260</v>
      </c>
      <c r="D6" t="s">
        <v>261</v>
      </c>
      <c r="E6" s="12">
        <v>5000000</v>
      </c>
      <c r="F6" s="12">
        <f t="shared" ref="F6:F30" si="0">F5+E6</f>
        <v>10000000</v>
      </c>
    </row>
    <row r="7" spans="1:6">
      <c r="E7" s="12"/>
      <c r="F7" s="12">
        <f t="shared" si="0"/>
        <v>10000000</v>
      </c>
    </row>
    <row r="8" spans="1:6">
      <c r="E8" s="12"/>
      <c r="F8" s="12">
        <f t="shared" si="0"/>
        <v>10000000</v>
      </c>
    </row>
    <row r="9" spans="1:6">
      <c r="E9" s="12"/>
      <c r="F9" s="12">
        <f t="shared" si="0"/>
        <v>10000000</v>
      </c>
    </row>
    <row r="10" spans="1:6">
      <c r="E10" s="12"/>
      <c r="F10" s="12">
        <f t="shared" si="0"/>
        <v>10000000</v>
      </c>
    </row>
    <row r="11" spans="1:6">
      <c r="E11" s="12"/>
      <c r="F11" s="12">
        <f t="shared" si="0"/>
        <v>10000000</v>
      </c>
    </row>
    <row r="12" spans="1:6">
      <c r="E12" s="12"/>
      <c r="F12" s="12">
        <f t="shared" si="0"/>
        <v>10000000</v>
      </c>
    </row>
    <row r="13" spans="1:6">
      <c r="E13" s="12"/>
      <c r="F13" s="12">
        <f t="shared" si="0"/>
        <v>10000000</v>
      </c>
    </row>
    <row r="14" spans="1:6">
      <c r="E14" s="12"/>
      <c r="F14" s="12">
        <f t="shared" si="0"/>
        <v>10000000</v>
      </c>
    </row>
    <row r="15" spans="1:6">
      <c r="E15" s="12"/>
      <c r="F15" s="12">
        <f t="shared" si="0"/>
        <v>10000000</v>
      </c>
    </row>
    <row r="16" spans="1:6">
      <c r="E16" s="12"/>
      <c r="F16" s="12">
        <f t="shared" si="0"/>
        <v>10000000</v>
      </c>
    </row>
    <row r="17" spans="5:6">
      <c r="E17" s="12"/>
      <c r="F17" s="12">
        <f t="shared" si="0"/>
        <v>10000000</v>
      </c>
    </row>
    <row r="18" spans="5:6">
      <c r="E18" s="12"/>
      <c r="F18" s="12">
        <f t="shared" si="0"/>
        <v>10000000</v>
      </c>
    </row>
    <row r="19" spans="5:6">
      <c r="E19" s="12"/>
      <c r="F19" s="12">
        <f t="shared" si="0"/>
        <v>10000000</v>
      </c>
    </row>
    <row r="20" spans="5:6">
      <c r="E20" s="12"/>
      <c r="F20" s="12">
        <f t="shared" si="0"/>
        <v>10000000</v>
      </c>
    </row>
    <row r="21" spans="5:6">
      <c r="E21" s="12"/>
      <c r="F21" s="12">
        <f t="shared" si="0"/>
        <v>10000000</v>
      </c>
    </row>
    <row r="22" spans="5:6">
      <c r="E22" s="12"/>
      <c r="F22" s="12">
        <f t="shared" si="0"/>
        <v>10000000</v>
      </c>
    </row>
    <row r="23" spans="5:6">
      <c r="E23" s="12"/>
      <c r="F23" s="12">
        <f t="shared" si="0"/>
        <v>10000000</v>
      </c>
    </row>
    <row r="24" spans="5:6">
      <c r="E24" s="12"/>
      <c r="F24" s="12">
        <f t="shared" si="0"/>
        <v>10000000</v>
      </c>
    </row>
    <row r="25" spans="5:6">
      <c r="E25" s="12"/>
      <c r="F25" s="12">
        <f t="shared" si="0"/>
        <v>10000000</v>
      </c>
    </row>
    <row r="26" spans="5:6">
      <c r="E26" s="12"/>
      <c r="F26" s="12">
        <f t="shared" si="0"/>
        <v>10000000</v>
      </c>
    </row>
    <row r="27" spans="5:6">
      <c r="E27" s="12"/>
      <c r="F27" s="12">
        <f t="shared" si="0"/>
        <v>10000000</v>
      </c>
    </row>
    <row r="28" spans="5:6">
      <c r="E28" s="12"/>
      <c r="F28" s="12">
        <f t="shared" si="0"/>
        <v>10000000</v>
      </c>
    </row>
    <row r="29" spans="5:6">
      <c r="E29" s="12"/>
      <c r="F29" s="12">
        <f t="shared" si="0"/>
        <v>10000000</v>
      </c>
    </row>
    <row r="30" spans="5:6">
      <c r="E30" s="12"/>
      <c r="F30" s="12">
        <f t="shared" si="0"/>
        <v>10000000</v>
      </c>
    </row>
  </sheetData>
  <mergeCells count="2">
    <mergeCell ref="A1:F1"/>
    <mergeCell ref="A2:F2"/>
  </mergeCells>
  <pageMargins left="0.75" right="0.75" top="1" bottom="1" header="0.51180555555555596" footer="0.51180555555555596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6" sqref="H6"/>
    </sheetView>
  </sheetViews>
  <sheetFormatPr defaultColWidth="9" defaultRowHeight="15"/>
  <cols>
    <col min="1" max="1" width="4.85546875" customWidth="1"/>
    <col min="2" max="2" width="37" customWidth="1"/>
    <col min="3" max="3" width="12.7109375" customWidth="1"/>
    <col min="4" max="4" width="16" customWidth="1"/>
    <col min="5" max="5" width="49" style="1" customWidth="1"/>
  </cols>
  <sheetData>
    <row r="1" spans="1:5">
      <c r="A1" s="159" t="s">
        <v>262</v>
      </c>
      <c r="B1" s="159"/>
      <c r="C1" s="159"/>
      <c r="D1" s="159"/>
      <c r="E1" s="159"/>
    </row>
    <row r="2" spans="1:5">
      <c r="A2" s="159" t="s">
        <v>263</v>
      </c>
      <c r="B2" s="159"/>
      <c r="C2" s="159"/>
      <c r="D2" s="159"/>
      <c r="E2" s="159"/>
    </row>
    <row r="3" spans="1:5">
      <c r="A3" s="174" t="s">
        <v>264</v>
      </c>
      <c r="B3" s="174"/>
      <c r="C3" s="174"/>
      <c r="D3" s="175">
        <f ca="1">NOW()</f>
        <v>43159.693270254633</v>
      </c>
      <c r="E3" s="176"/>
    </row>
    <row r="4" spans="1:5">
      <c r="A4" s="3"/>
    </row>
    <row r="5" spans="1:5">
      <c r="A5" s="4" t="s">
        <v>1</v>
      </c>
      <c r="B5" s="4" t="s">
        <v>265</v>
      </c>
      <c r="C5" s="4" t="s">
        <v>266</v>
      </c>
      <c r="D5" s="4" t="s">
        <v>267</v>
      </c>
      <c r="E5" s="5" t="s">
        <v>4</v>
      </c>
    </row>
    <row r="6" spans="1:5">
      <c r="A6" s="6">
        <v>1</v>
      </c>
      <c r="B6" s="6" t="s">
        <v>268</v>
      </c>
      <c r="C6" s="6"/>
      <c r="D6" s="7">
        <v>0.5</v>
      </c>
      <c r="E6" s="8" t="s">
        <v>269</v>
      </c>
    </row>
    <row r="7" spans="1:5">
      <c r="A7" s="6">
        <v>2</v>
      </c>
      <c r="B7" s="6" t="s">
        <v>270</v>
      </c>
      <c r="C7" s="6"/>
      <c r="D7" s="7">
        <v>0.05</v>
      </c>
      <c r="E7" s="9" t="s">
        <v>271</v>
      </c>
    </row>
    <row r="8" spans="1:5">
      <c r="A8" s="6"/>
      <c r="B8" s="6"/>
      <c r="C8" s="6"/>
      <c r="D8" s="6"/>
      <c r="E8" s="9"/>
    </row>
    <row r="9" spans="1:5">
      <c r="A9" s="6"/>
      <c r="B9" s="6"/>
      <c r="C9" s="6"/>
      <c r="D9" s="6"/>
      <c r="E9" s="9"/>
    </row>
    <row r="10" spans="1:5">
      <c r="A10" s="6"/>
      <c r="B10" s="6"/>
      <c r="C10" s="6"/>
      <c r="D10" s="6"/>
      <c r="E10" s="9"/>
    </row>
    <row r="11" spans="1:5">
      <c r="A11" s="6"/>
      <c r="B11" s="6"/>
      <c r="C11" s="6"/>
      <c r="D11" s="6"/>
      <c r="E11" s="9"/>
    </row>
    <row r="12" spans="1:5">
      <c r="A12" s="6"/>
      <c r="B12" s="6"/>
      <c r="C12" s="6"/>
      <c r="D12" s="6"/>
      <c r="E12" s="9"/>
    </row>
  </sheetData>
  <mergeCells count="4">
    <mergeCell ref="A1:E1"/>
    <mergeCell ref="A2:E2"/>
    <mergeCell ref="A3:C3"/>
    <mergeCell ref="D3:E3"/>
  </mergeCells>
  <pageMargins left="0.69930555555555596" right="0.69930555555555596" top="0.75" bottom="0.75" header="0.3" footer="0.3"/>
  <pageSetup paperSize="9" orientation="portrait" horizontalDpi="203" verticalDpi="20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8B5EC5A-E776-44EA-8834-9D8CFE208C8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Banin - Banat</vt:lpstr>
      <vt:lpstr>Masjid</vt:lpstr>
      <vt:lpstr>Banat</vt:lpstr>
      <vt:lpstr>MTS</vt:lpstr>
      <vt:lpstr>Pembebasan Tanah</vt:lpstr>
      <vt:lpstr>Rekap</vt:lpstr>
      <vt:lpstr>Pengeluaran Pembangunan Banin</vt:lpstr>
      <vt:lpstr>Progres Pekerjaan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2017-04-19T00:31:00Z</dcterms:created>
  <dcterms:modified xsi:type="dcterms:W3CDTF">2018-02-28T09:40:16Z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