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Utama" sheetId="1" r:id="rId1"/>
    <sheet name="Data Referensi" sheetId="2" r:id="rId2"/>
    <sheet name="Slip Gaji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C19" i="3"/>
  <c r="C15"/>
  <c r="C14"/>
  <c r="F9"/>
  <c r="F8"/>
  <c r="C10"/>
  <c r="C9"/>
  <c r="C8"/>
  <c r="A4" i="4" l="1"/>
  <c r="B15" i="2"/>
  <c r="O35" i="1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M35"/>
  <c r="J35"/>
  <c r="G35"/>
  <c r="F35"/>
  <c r="M34"/>
  <c r="J34"/>
  <c r="G34"/>
  <c r="F34"/>
  <c r="B14" i="2"/>
  <c r="B11"/>
  <c r="B10"/>
  <c r="G33" i="1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"/>
  <c r="M3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9"/>
  <c r="J8"/>
  <c r="J7"/>
  <c r="J6"/>
  <c r="J5"/>
  <c r="J4"/>
  <c r="J3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J10"/>
  <c r="M9"/>
  <c r="M8"/>
  <c r="M7"/>
  <c r="M6"/>
  <c r="M5"/>
  <c r="M4"/>
  <c r="D34" l="1"/>
  <c r="D35"/>
  <c r="D8"/>
  <c r="D33"/>
  <c r="D9"/>
  <c r="D6"/>
  <c r="D32"/>
  <c r="D31"/>
  <c r="D10"/>
  <c r="D12"/>
  <c r="D14"/>
  <c r="D16"/>
  <c r="D18"/>
  <c r="D20"/>
  <c r="D22"/>
  <c r="D24"/>
  <c r="D26"/>
  <c r="D28"/>
  <c r="D30"/>
  <c r="D11"/>
  <c r="D13"/>
  <c r="D17"/>
  <c r="D19"/>
  <c r="D21"/>
  <c r="D23"/>
  <c r="D25"/>
  <c r="D27"/>
  <c r="D29"/>
  <c r="D5"/>
  <c r="D7"/>
  <c r="D36" l="1"/>
</calcChain>
</file>

<file path=xl/sharedStrings.xml><?xml version="1.0" encoding="utf-8"?>
<sst xmlns="http://schemas.openxmlformats.org/spreadsheetml/2006/main" count="234" uniqueCount="120">
  <si>
    <t>Kode</t>
  </si>
  <si>
    <t>Nama</t>
  </si>
  <si>
    <t>Jabatan</t>
  </si>
  <si>
    <t>Mukafaah / Bulan</t>
  </si>
  <si>
    <t>Lama Mengajar</t>
  </si>
  <si>
    <t>Pokok</t>
  </si>
  <si>
    <t>Tunjangan Jabatan</t>
  </si>
  <si>
    <t>Jam Mengajar Hifdh</t>
  </si>
  <si>
    <t>Jam Mengajar Diniyah</t>
  </si>
  <si>
    <t>Tunjangan Transportasi</t>
  </si>
  <si>
    <t>Rp / Jam</t>
  </si>
  <si>
    <t>Jenis</t>
  </si>
  <si>
    <t>Nominal</t>
  </si>
  <si>
    <t>IH</t>
  </si>
  <si>
    <t>Mudir</t>
  </si>
  <si>
    <t>Lama Sekali</t>
  </si>
  <si>
    <t>Sangat Jauh</t>
  </si>
  <si>
    <t>Lama</t>
  </si>
  <si>
    <t>Wakil Mudir</t>
  </si>
  <si>
    <t>Jauh</t>
  </si>
  <si>
    <t>Baru</t>
  </si>
  <si>
    <t>Masul</t>
  </si>
  <si>
    <t>Sedang</t>
  </si>
  <si>
    <t>Wali Kelas</t>
  </si>
  <si>
    <t>Dekat</t>
  </si>
  <si>
    <t>Sekretaris</t>
  </si>
  <si>
    <t>Ma'had</t>
  </si>
  <si>
    <t>Bendahara</t>
  </si>
  <si>
    <t>Sarpras</t>
  </si>
  <si>
    <t>AS</t>
  </si>
  <si>
    <t>Ust.Idral Harits</t>
  </si>
  <si>
    <t xml:space="preserve">Ust. Abu Shalih Fauzan </t>
  </si>
  <si>
    <t xml:space="preserve">Ust. Abu Dzulkifli </t>
  </si>
  <si>
    <t xml:space="preserve">Ust. Abul Asad </t>
  </si>
  <si>
    <t xml:space="preserve">Ust. Syihabuddin </t>
  </si>
  <si>
    <t xml:space="preserve">Ust. Abdullah Seti </t>
  </si>
  <si>
    <t xml:space="preserve">Ust. Awang Fauzi </t>
  </si>
  <si>
    <t xml:space="preserve">Ust. Abu Asma’ </t>
  </si>
  <si>
    <t xml:space="preserve">Ust. Abu Utsman </t>
  </si>
  <si>
    <t xml:space="preserve">Ust. Abu Salamah </t>
  </si>
  <si>
    <t xml:space="preserve">Ust. Abu Taqiyan </t>
  </si>
  <si>
    <t xml:space="preserve">Ust. Abu Salwa Purwanto </t>
  </si>
  <si>
    <t>Ust. Abu Shafiyyah Bowo</t>
  </si>
  <si>
    <t xml:space="preserve">Ust. Abu Hamidah </t>
  </si>
  <si>
    <t xml:space="preserve">Ust. Amin Silitonga </t>
  </si>
  <si>
    <t>Ust. Abul Ashim</t>
  </si>
  <si>
    <t xml:space="preserve">Ust. Fawwaz </t>
  </si>
  <si>
    <t xml:space="preserve">Ust. Abu Fadhel </t>
  </si>
  <si>
    <t xml:space="preserve">Ust. Abu Umar </t>
  </si>
  <si>
    <t xml:space="preserve">Ust. Ibnu Setyadi </t>
  </si>
  <si>
    <t xml:space="preserve">Ust. Hidayat </t>
  </si>
  <si>
    <t xml:space="preserve">Ust. Taqiyan </t>
  </si>
  <si>
    <t>Ust. Abu Abdillah Riyan</t>
  </si>
  <si>
    <t xml:space="preserve">Ust. Abu Nu’man </t>
  </si>
  <si>
    <t xml:space="preserve">Ust. Ibnu Hamzah </t>
  </si>
  <si>
    <t xml:space="preserve">Ust. Abu Dzaki </t>
  </si>
  <si>
    <t xml:space="preserve">Ust. Faishal </t>
  </si>
  <si>
    <t xml:space="preserve">Ust. Ukkasyah </t>
  </si>
  <si>
    <t>Ust. Ayip S</t>
  </si>
  <si>
    <t>FZN</t>
  </si>
  <si>
    <t xml:space="preserve">Ust. Abu Thalhah </t>
  </si>
  <si>
    <t>YHY</t>
  </si>
  <si>
    <t>AMN</t>
  </si>
  <si>
    <t>RND</t>
  </si>
  <si>
    <t>SHB</t>
  </si>
  <si>
    <t>STI</t>
  </si>
  <si>
    <t>AWF</t>
  </si>
  <si>
    <t>RST</t>
  </si>
  <si>
    <t>AGG</t>
  </si>
  <si>
    <t>SLM</t>
  </si>
  <si>
    <t>AT</t>
  </si>
  <si>
    <t>PWT</t>
  </si>
  <si>
    <t>BWO</t>
  </si>
  <si>
    <t>APR</t>
  </si>
  <si>
    <t>AMS</t>
  </si>
  <si>
    <t>ABA</t>
  </si>
  <si>
    <t>FWZ</t>
  </si>
  <si>
    <t>FDL</t>
  </si>
  <si>
    <t>ABU</t>
  </si>
  <si>
    <t>IBS</t>
  </si>
  <si>
    <t>HDY</t>
  </si>
  <si>
    <t>TQY</t>
  </si>
  <si>
    <t>RYN</t>
  </si>
  <si>
    <t>NMN</t>
  </si>
  <si>
    <t>ADZ</t>
  </si>
  <si>
    <t>IHM</t>
  </si>
  <si>
    <t>FAI</t>
  </si>
  <si>
    <t>UKK</t>
  </si>
  <si>
    <t>Wakil Wali Kelas</t>
  </si>
  <si>
    <t>AZK</t>
  </si>
  <si>
    <t>Ust. Abu Zaka</t>
  </si>
  <si>
    <t>Total Jam</t>
  </si>
  <si>
    <t>Total Rp</t>
  </si>
  <si>
    <t>Gaji Pokok</t>
  </si>
  <si>
    <t>Mukafaah Pokok</t>
  </si>
  <si>
    <t>Wali Kelas + Masul</t>
  </si>
  <si>
    <t>Wali Kelas + Sarpras</t>
  </si>
  <si>
    <t>Total</t>
  </si>
  <si>
    <t>Wali Kelas + Rumah Tangga</t>
  </si>
  <si>
    <t>Rumah Tangga</t>
  </si>
  <si>
    <t>DWD</t>
  </si>
  <si>
    <t>MUA</t>
  </si>
  <si>
    <t>Ust. Dawud</t>
  </si>
  <si>
    <t>Ust. Muadz</t>
  </si>
  <si>
    <t>Hari Kedatangan</t>
  </si>
  <si>
    <t>Hifdh</t>
  </si>
  <si>
    <t>Diniyah</t>
  </si>
  <si>
    <t>:</t>
  </si>
  <si>
    <t>Wakil Wali Kelas + Sekretaris</t>
  </si>
  <si>
    <t>Periode :</t>
  </si>
  <si>
    <t>Ma'had Daarus Salaf Al-Islamy</t>
  </si>
  <si>
    <t>Tahfidhul Qur'an Lil Banin</t>
  </si>
  <si>
    <t>SLIP MUKAFAAH</t>
  </si>
  <si>
    <t>Periode</t>
  </si>
  <si>
    <t>Nop 2016</t>
  </si>
  <si>
    <t>Identitas</t>
  </si>
  <si>
    <t>Rincian Mukafaah</t>
  </si>
  <si>
    <t xml:space="preserve">Tunjangan Jab </t>
  </si>
  <si>
    <t>Tunjangan Trans</t>
  </si>
  <si>
    <t>Jam Mengajar</t>
  </si>
</sst>
</file>

<file path=xl/styles.xml><?xml version="1.0" encoding="utf-8"?>
<styleSheet xmlns="http://schemas.openxmlformats.org/spreadsheetml/2006/main">
  <numFmts count="1">
    <numFmt numFmtId="164" formatCode="#\-####\-###"/>
  </numFmts>
  <fonts count="1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name val="Verdana"/>
      <family val="2"/>
    </font>
    <font>
      <b/>
      <sz val="10"/>
      <name val="Castellar"/>
      <family val="1"/>
    </font>
    <font>
      <sz val="9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8" xfId="0" applyFont="1" applyBorder="1" applyAlignment="1"/>
    <xf numFmtId="4" fontId="2" fillId="0" borderId="8" xfId="0" applyNumberFormat="1" applyFont="1" applyBorder="1" applyAlignment="1"/>
    <xf numFmtId="0" fontId="1" fillId="0" borderId="0" xfId="0" applyFont="1"/>
    <xf numFmtId="4" fontId="2" fillId="0" borderId="8" xfId="0" applyNumberFormat="1" applyFont="1" applyBorder="1"/>
    <xf numFmtId="0" fontId="1" fillId="0" borderId="8" xfId="0" applyFont="1" applyBorder="1" applyAlignment="1"/>
    <xf numFmtId="0" fontId="2" fillId="0" borderId="8" xfId="0" applyFont="1" applyBorder="1"/>
    <xf numFmtId="0" fontId="2" fillId="0" borderId="7" xfId="0" applyFont="1" applyBorder="1"/>
    <xf numFmtId="0" fontId="2" fillId="0" borderId="2" xfId="0" applyFont="1" applyBorder="1" applyAlignment="1"/>
    <xf numFmtId="0" fontId="2" fillId="0" borderId="2" xfId="0" applyFont="1" applyBorder="1"/>
    <xf numFmtId="4" fontId="2" fillId="0" borderId="4" xfId="0" applyNumberFormat="1" applyFont="1" applyBorder="1" applyAlignment="1"/>
    <xf numFmtId="0" fontId="0" fillId="0" borderId="9" xfId="0" applyBorder="1"/>
    <xf numFmtId="4" fontId="2" fillId="0" borderId="9" xfId="0" applyNumberFormat="1" applyFont="1" applyBorder="1" applyAlignment="1"/>
    <xf numFmtId="0" fontId="0" fillId="0" borderId="9" xfId="0" applyBorder="1" applyAlignment="1"/>
    <xf numFmtId="0" fontId="0" fillId="0" borderId="9" xfId="0" applyFont="1" applyBorder="1" applyAlignment="1"/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4" fillId="2" borderId="6" xfId="0" applyFont="1" applyFill="1" applyBorder="1" applyAlignment="1"/>
    <xf numFmtId="4" fontId="3" fillId="0" borderId="4" xfId="0" applyNumberFormat="1" applyFont="1" applyBorder="1" applyAlignment="1"/>
    <xf numFmtId="0" fontId="3" fillId="0" borderId="8" xfId="0" applyFont="1" applyBorder="1"/>
    <xf numFmtId="0" fontId="5" fillId="0" borderId="9" xfId="0" applyFont="1" applyBorder="1"/>
    <xf numFmtId="0" fontId="5" fillId="0" borderId="0" xfId="0" applyFont="1" applyAlignment="1"/>
    <xf numFmtId="4" fontId="0" fillId="0" borderId="0" xfId="0" applyNumberFormat="1" applyFont="1" applyAlignment="1"/>
    <xf numFmtId="4" fontId="7" fillId="0" borderId="4" xfId="0" applyNumberFormat="1" applyFont="1" applyBorder="1" applyAlignment="1"/>
    <xf numFmtId="4" fontId="7" fillId="0" borderId="8" xfId="0" applyNumberFormat="1" applyFont="1" applyBorder="1" applyAlignment="1"/>
    <xf numFmtId="4" fontId="7" fillId="0" borderId="8" xfId="0" applyNumberFormat="1" applyFont="1" applyBorder="1"/>
    <xf numFmtId="0" fontId="7" fillId="0" borderId="8" xfId="0" applyFont="1" applyBorder="1" applyAlignment="1"/>
    <xf numFmtId="0" fontId="7" fillId="0" borderId="8" xfId="0" applyFont="1" applyBorder="1"/>
    <xf numFmtId="0" fontId="7" fillId="0" borderId="2" xfId="0" applyFont="1" applyBorder="1"/>
    <xf numFmtId="0" fontId="7" fillId="0" borderId="9" xfId="0" applyFont="1" applyBorder="1" applyAlignment="1"/>
    <xf numFmtId="0" fontId="2" fillId="0" borderId="1" xfId="0" applyFont="1" applyBorder="1"/>
    <xf numFmtId="4" fontId="2" fillId="0" borderId="11" xfId="0" applyNumberFormat="1" applyFont="1" applyBorder="1" applyAlignment="1"/>
    <xf numFmtId="4" fontId="3" fillId="0" borderId="10" xfId="0" applyNumberFormat="1" applyFont="1" applyBorder="1" applyAlignment="1"/>
    <xf numFmtId="4" fontId="2" fillId="0" borderId="1" xfId="0" applyNumberFormat="1" applyFont="1" applyBorder="1" applyAlignment="1"/>
    <xf numFmtId="4" fontId="2" fillId="0" borderId="1" xfId="0" applyNumberFormat="1" applyFont="1" applyBorder="1"/>
    <xf numFmtId="0" fontId="2" fillId="0" borderId="1" xfId="0" applyFont="1" applyBorder="1" applyAlignment="1"/>
    <xf numFmtId="0" fontId="7" fillId="0" borderId="1" xfId="0" applyFont="1" applyBorder="1" applyAlignment="1"/>
    <xf numFmtId="0" fontId="2" fillId="0" borderId="5" xfId="0" applyFont="1" applyBorder="1"/>
    <xf numFmtId="0" fontId="3" fillId="0" borderId="9" xfId="0" applyFont="1" applyFill="1" applyBorder="1" applyAlignment="1"/>
    <xf numFmtId="0" fontId="0" fillId="0" borderId="9" xfId="0" applyFont="1" applyFill="1" applyBorder="1" applyAlignment="1"/>
    <xf numFmtId="4" fontId="3" fillId="0" borderId="9" xfId="0" applyNumberFormat="1" applyFont="1" applyBorder="1" applyAlignment="1"/>
    <xf numFmtId="4" fontId="2" fillId="0" borderId="9" xfId="0" applyNumberFormat="1" applyFont="1" applyBorder="1"/>
    <xf numFmtId="0" fontId="2" fillId="0" borderId="9" xfId="0" applyFont="1" applyBorder="1"/>
    <xf numFmtId="0" fontId="3" fillId="0" borderId="0" xfId="0" applyFont="1" applyAlignment="1">
      <alignment vertical="center"/>
    </xf>
    <xf numFmtId="0" fontId="3" fillId="0" borderId="9" xfId="0" applyFont="1" applyBorder="1" applyAlignment="1"/>
    <xf numFmtId="0" fontId="0" fillId="0" borderId="0" xfId="0" applyAlignment="1"/>
    <xf numFmtId="0" fontId="0" fillId="4" borderId="9" xfId="0" applyFill="1" applyBorder="1"/>
    <xf numFmtId="0" fontId="5" fillId="4" borderId="9" xfId="0" applyFont="1" applyFill="1" applyBorder="1"/>
    <xf numFmtId="0" fontId="2" fillId="4" borderId="2" xfId="0" applyFont="1" applyFill="1" applyBorder="1"/>
    <xf numFmtId="4" fontId="2" fillId="4" borderId="9" xfId="0" applyNumberFormat="1" applyFont="1" applyFill="1" applyBorder="1" applyAlignment="1"/>
    <xf numFmtId="4" fontId="3" fillId="4" borderId="4" xfId="0" applyNumberFormat="1" applyFont="1" applyFill="1" applyBorder="1" applyAlignment="1"/>
    <xf numFmtId="4" fontId="2" fillId="4" borderId="8" xfId="0" applyNumberFormat="1" applyFont="1" applyFill="1" applyBorder="1" applyAlignment="1"/>
    <xf numFmtId="4" fontId="2" fillId="4" borderId="8" xfId="0" applyNumberFormat="1" applyFont="1" applyFill="1" applyBorder="1"/>
    <xf numFmtId="0" fontId="2" fillId="4" borderId="8" xfId="0" applyFont="1" applyFill="1" applyBorder="1" applyAlignment="1"/>
    <xf numFmtId="0" fontId="7" fillId="4" borderId="8" xfId="0" applyFont="1" applyFill="1" applyBorder="1" applyAlignment="1"/>
    <xf numFmtId="0" fontId="2" fillId="4" borderId="8" xfId="0" applyFont="1" applyFill="1" applyBorder="1"/>
    <xf numFmtId="0" fontId="3" fillId="4" borderId="9" xfId="0" applyFont="1" applyFill="1" applyBorder="1" applyAlignment="1"/>
    <xf numFmtId="0" fontId="7" fillId="4" borderId="9" xfId="0" applyFont="1" applyFill="1" applyBorder="1" applyAlignment="1"/>
    <xf numFmtId="0" fontId="0" fillId="4" borderId="0" xfId="0" applyFont="1" applyFill="1" applyAlignment="1"/>
    <xf numFmtId="4" fontId="2" fillId="4" borderId="4" xfId="0" applyNumberFormat="1" applyFont="1" applyFill="1" applyBorder="1" applyAlignment="1"/>
    <xf numFmtId="0" fontId="0" fillId="0" borderId="0" xfId="0"/>
    <xf numFmtId="0" fontId="8" fillId="0" borderId="16" xfId="0" applyFont="1" applyBorder="1" applyAlignment="1">
      <alignment horizontal="centerContinuous" vertical="center"/>
    </xf>
    <xf numFmtId="0" fontId="9" fillId="0" borderId="20" xfId="0" applyFont="1" applyBorder="1" applyAlignment="1">
      <alignment horizontal="centerContinuous" vertical="center"/>
    </xf>
    <xf numFmtId="0" fontId="9" fillId="0" borderId="21" xfId="0" applyFont="1" applyBorder="1" applyAlignment="1">
      <alignment horizontal="centerContinuous" vertical="center"/>
    </xf>
    <xf numFmtId="0" fontId="9" fillId="0" borderId="22" xfId="0" applyFont="1" applyBorder="1" applyAlignment="1">
      <alignment horizontal="centerContinuous" vertical="center"/>
    </xf>
    <xf numFmtId="0" fontId="0" fillId="0" borderId="0" xfId="0" applyBorder="1"/>
    <xf numFmtId="0" fontId="0" fillId="0" borderId="0" xfId="0" applyFont="1" applyFill="1" applyBorder="1"/>
    <xf numFmtId="0" fontId="0" fillId="0" borderId="16" xfId="0" applyFont="1" applyBorder="1"/>
    <xf numFmtId="0" fontId="10" fillId="0" borderId="1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11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16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12" fillId="0" borderId="12" xfId="0" applyFont="1" applyBorder="1" applyAlignment="1">
      <alignment vertical="center"/>
    </xf>
    <xf numFmtId="0" fontId="13" fillId="0" borderId="0" xfId="0" applyFont="1" applyBorder="1"/>
    <xf numFmtId="0" fontId="0" fillId="0" borderId="16" xfId="0" applyBorder="1"/>
    <xf numFmtId="0" fontId="0" fillId="0" borderId="12" xfId="0" applyFont="1" applyBorder="1" applyAlignment="1"/>
    <xf numFmtId="0" fontId="0" fillId="0" borderId="0" xfId="0" applyFont="1" applyBorder="1" applyAlignment="1"/>
    <xf numFmtId="0" fontId="0" fillId="0" borderId="16" xfId="0" applyFont="1" applyBorder="1" applyAlignment="1"/>
    <xf numFmtId="4" fontId="0" fillId="0" borderId="0" xfId="0" applyNumberFormat="1" applyFont="1" applyBorder="1" applyAlignment="1"/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0" fillId="0" borderId="18" xfId="0" applyFont="1" applyBorder="1" applyAlignment="1"/>
    <xf numFmtId="0" fontId="0" fillId="0" borderId="19" xfId="0" applyFont="1" applyBorder="1" applyAlignment="1"/>
    <xf numFmtId="0" fontId="10" fillId="0" borderId="17" xfId="0" applyFont="1" applyFill="1" applyBorder="1" applyAlignment="1">
      <alignment vertical="center"/>
    </xf>
    <xf numFmtId="4" fontId="0" fillId="0" borderId="18" xfId="0" applyNumberFormat="1" applyFont="1" applyBorder="1" applyAlignment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0" fontId="6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5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"/>
  <sheetViews>
    <sheetView tabSelected="1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35" sqref="B35"/>
    </sheetView>
  </sheetViews>
  <sheetFormatPr defaultColWidth="14.42578125" defaultRowHeight="15.75" customHeight="1"/>
  <cols>
    <col min="1" max="1" width="5.7109375" hidden="1" customWidth="1"/>
    <col min="2" max="2" width="17.140625" customWidth="1"/>
    <col min="3" max="3" width="16.140625" customWidth="1"/>
    <col min="4" max="4" width="13.5703125" customWidth="1"/>
    <col min="5" max="5" width="15.42578125" bestFit="1" customWidth="1"/>
    <col min="7" max="7" width="12.42578125" customWidth="1"/>
    <col min="8" max="8" width="10" bestFit="1" customWidth="1"/>
    <col min="9" max="9" width="9" bestFit="1" customWidth="1"/>
    <col min="11" max="11" width="10" bestFit="1" customWidth="1"/>
    <col min="12" max="12" width="10" customWidth="1"/>
    <col min="13" max="13" width="11.140625" customWidth="1"/>
    <col min="14" max="14" width="7.7109375" customWidth="1"/>
  </cols>
  <sheetData>
    <row r="1" spans="1:22" ht="15.75" customHeight="1">
      <c r="A1" s="102" t="s">
        <v>0</v>
      </c>
      <c r="B1" s="102" t="s">
        <v>1</v>
      </c>
      <c r="C1" s="102" t="s">
        <v>2</v>
      </c>
      <c r="D1" s="104" t="s">
        <v>3</v>
      </c>
      <c r="E1" s="98" t="s">
        <v>94</v>
      </c>
      <c r="F1" s="99"/>
      <c r="G1" s="104" t="s">
        <v>6</v>
      </c>
      <c r="H1" s="95" t="s">
        <v>7</v>
      </c>
      <c r="I1" s="96"/>
      <c r="J1" s="97"/>
      <c r="K1" s="95" t="s">
        <v>8</v>
      </c>
      <c r="L1" s="96"/>
      <c r="M1" s="96"/>
      <c r="N1" s="100" t="s">
        <v>9</v>
      </c>
      <c r="O1" s="101"/>
      <c r="P1" s="101"/>
      <c r="Q1" s="1"/>
      <c r="R1" s="1"/>
      <c r="S1" s="1"/>
      <c r="T1" s="1"/>
      <c r="U1" s="1"/>
      <c r="V1" s="1"/>
    </row>
    <row r="2" spans="1:22" ht="15.75" customHeight="1">
      <c r="A2" s="103"/>
      <c r="B2" s="105"/>
      <c r="C2" s="105"/>
      <c r="D2" s="105"/>
      <c r="E2" s="20" t="s">
        <v>4</v>
      </c>
      <c r="F2" s="20" t="s">
        <v>5</v>
      </c>
      <c r="G2" s="103"/>
      <c r="H2" s="16" t="s">
        <v>91</v>
      </c>
      <c r="I2" s="16" t="s">
        <v>10</v>
      </c>
      <c r="J2" s="16" t="s">
        <v>92</v>
      </c>
      <c r="K2" s="16" t="s">
        <v>91</v>
      </c>
      <c r="L2" s="16" t="s">
        <v>10</v>
      </c>
      <c r="M2" s="17" t="s">
        <v>92</v>
      </c>
      <c r="N2" s="18" t="s">
        <v>11</v>
      </c>
      <c r="O2" s="18" t="s">
        <v>12</v>
      </c>
      <c r="P2" s="46" t="s">
        <v>104</v>
      </c>
      <c r="Q2" s="1"/>
      <c r="R2" s="1"/>
      <c r="S2" s="1"/>
      <c r="T2" s="1"/>
      <c r="U2" s="1"/>
      <c r="V2" s="1"/>
    </row>
    <row r="3" spans="1:22" ht="15.75" customHeight="1">
      <c r="A3" s="9" t="s">
        <v>13</v>
      </c>
      <c r="B3" s="49" t="s">
        <v>30</v>
      </c>
      <c r="C3" s="12" t="s">
        <v>14</v>
      </c>
      <c r="D3" s="13">
        <v>800000</v>
      </c>
      <c r="E3" s="26" t="s">
        <v>15</v>
      </c>
      <c r="F3" s="27">
        <f>IF(ISNA(VLOOKUP(E3:E33,'Data Referensi'!$A$18:$B$25,2,0)),0,VLOOKUP(E3:E33,'Data Referensi'!$A$18:$B$25,2,0))</f>
        <v>200000</v>
      </c>
      <c r="G3" s="28">
        <f>IF(ISNA(VLOOKUP(C3,'Data Referensi'!$A$3:$B$15,2,FALSE)),0,VLOOKUP(C3,'Data Referensi'!$A$3:$B$15,2,FALSE))</f>
        <v>500000</v>
      </c>
      <c r="H3" s="29">
        <v>0</v>
      </c>
      <c r="I3" s="29">
        <v>5000</v>
      </c>
      <c r="J3" s="30">
        <f>H3*I3</f>
        <v>0</v>
      </c>
      <c r="K3" s="30">
        <v>2</v>
      </c>
      <c r="L3" s="29">
        <v>4000</v>
      </c>
      <c r="M3" s="31">
        <f>K3*L3</f>
        <v>8000</v>
      </c>
      <c r="N3" s="32" t="s">
        <v>24</v>
      </c>
      <c r="O3" s="32">
        <f>VLOOKUP(N3,'Data Referensi'!$D$2:$E$14,2,FALSE)*P3</f>
        <v>10000</v>
      </c>
      <c r="P3">
        <v>20</v>
      </c>
    </row>
    <row r="4" spans="1:22" ht="15.75" customHeight="1">
      <c r="A4" s="9" t="s">
        <v>29</v>
      </c>
      <c r="B4" s="12" t="s">
        <v>58</v>
      </c>
      <c r="C4" s="12" t="s">
        <v>18</v>
      </c>
      <c r="D4" s="13">
        <v>0</v>
      </c>
      <c r="E4" s="11" t="s">
        <v>15</v>
      </c>
      <c r="F4" s="3">
        <f>VLOOKUP(E4:E34,'Data Referensi'!$A$18:$B$25,2,0)</f>
        <v>200000</v>
      </c>
      <c r="G4" s="5">
        <f>IF(ISNA(VLOOKUP(C4,'Data Referensi'!$A$3:$B$15,2,FALSE)),0,VLOOKUP(C4,'Data Referensi'!$A$3:$B$15,2,FALSE))</f>
        <v>300000</v>
      </c>
      <c r="H4" s="2">
        <v>0</v>
      </c>
      <c r="I4" s="29">
        <v>5000</v>
      </c>
      <c r="J4" s="7">
        <f t="shared" ref="J4:J33" si="0">H4*I4</f>
        <v>0</v>
      </c>
      <c r="K4" s="7">
        <v>0</v>
      </c>
      <c r="L4" s="7">
        <v>5000</v>
      </c>
      <c r="M4" s="10">
        <f t="shared" ref="M4:M33" si="1">K4*L4</f>
        <v>0</v>
      </c>
      <c r="N4" s="19" t="s">
        <v>19</v>
      </c>
      <c r="O4" s="32">
        <f>VLOOKUP(N4,'Data Referensi'!$D$2:$E$14,2,FALSE)*P4</f>
        <v>40000</v>
      </c>
      <c r="P4">
        <v>20</v>
      </c>
    </row>
    <row r="5" spans="1:22" ht="15.75" customHeight="1">
      <c r="A5" s="9" t="s">
        <v>59</v>
      </c>
      <c r="B5" s="49" t="s">
        <v>31</v>
      </c>
      <c r="C5" s="50" t="s">
        <v>96</v>
      </c>
      <c r="D5" s="13">
        <f t="shared" ref="D5:D35" si="2">F5+G5+J5+M5+O5</f>
        <v>695000</v>
      </c>
      <c r="E5" s="11" t="s">
        <v>15</v>
      </c>
      <c r="F5" s="3">
        <f>VLOOKUP(E5:E36,'Data Referensi'!$A$18:$B$25,2,0)</f>
        <v>200000</v>
      </c>
      <c r="G5" s="5">
        <f>IF(ISNA(VLOOKUP(C5,'Data Referensi'!$A$3:$B$15,2,FALSE)),0,VLOOKUP(C5,'Data Referensi'!$A$3:$B$15,2,FALSE))</f>
        <v>125000</v>
      </c>
      <c r="H5" s="2">
        <v>0</v>
      </c>
      <c r="I5" s="29">
        <v>5000</v>
      </c>
      <c r="J5" s="7">
        <f t="shared" si="0"/>
        <v>0</v>
      </c>
      <c r="K5" s="7">
        <v>72</v>
      </c>
      <c r="L5" s="7">
        <v>5000</v>
      </c>
      <c r="M5" s="10">
        <f t="shared" si="1"/>
        <v>360000</v>
      </c>
      <c r="N5" s="47" t="s">
        <v>24</v>
      </c>
      <c r="O5" s="32">
        <f>VLOOKUP(N5,'Data Referensi'!$D$2:$E$14,2,FALSE)*P5</f>
        <v>10000</v>
      </c>
      <c r="P5">
        <v>20</v>
      </c>
    </row>
    <row r="6" spans="1:22" ht="15.75" customHeight="1">
      <c r="A6" s="10" t="s">
        <v>61</v>
      </c>
      <c r="B6" s="49" t="s">
        <v>60</v>
      </c>
      <c r="C6" s="12" t="s">
        <v>23</v>
      </c>
      <c r="D6" s="13">
        <f t="shared" si="2"/>
        <v>710000</v>
      </c>
      <c r="E6" s="21" t="s">
        <v>22</v>
      </c>
      <c r="F6" s="3">
        <f>VLOOKUP(E6:E37,'Data Referensi'!$A$18:$B$25,2,0)</f>
        <v>100000</v>
      </c>
      <c r="G6" s="5">
        <f>IF(ISNA(VLOOKUP(C6,'Data Referensi'!$A$3:$B$15,2,FALSE)),0,VLOOKUP(C6,'Data Referensi'!$A$3:$B$15,2,FALSE))</f>
        <v>100000</v>
      </c>
      <c r="H6" s="2">
        <v>0</v>
      </c>
      <c r="I6" s="29">
        <v>5000</v>
      </c>
      <c r="J6" s="7">
        <f t="shared" si="0"/>
        <v>0</v>
      </c>
      <c r="K6" s="7">
        <v>100</v>
      </c>
      <c r="L6" s="7">
        <v>5000</v>
      </c>
      <c r="M6" s="10">
        <f t="shared" si="1"/>
        <v>500000</v>
      </c>
      <c r="N6" s="19" t="s">
        <v>24</v>
      </c>
      <c r="O6" s="32">
        <f>VLOOKUP(N6,'Data Referensi'!$D$2:$E$14,2,FALSE)*P6</f>
        <v>10000</v>
      </c>
      <c r="P6">
        <v>20</v>
      </c>
    </row>
    <row r="7" spans="1:22" ht="15.75" customHeight="1">
      <c r="A7" s="10" t="s">
        <v>62</v>
      </c>
      <c r="B7" s="49" t="s">
        <v>32</v>
      </c>
      <c r="C7" s="23" t="s">
        <v>95</v>
      </c>
      <c r="D7" s="13">
        <f t="shared" si="2"/>
        <v>880000</v>
      </c>
      <c r="E7" s="11" t="s">
        <v>15</v>
      </c>
      <c r="F7" s="3">
        <f>VLOOKUP(E7:E38,'Data Referensi'!$A$18:$B$25,2,0)</f>
        <v>200000</v>
      </c>
      <c r="G7" s="5">
        <f>IF(ISNA(VLOOKUP(C7,'Data Referensi'!$A$3:$B$15,2,FALSE)),0,VLOOKUP(C7,'Data Referensi'!$A$3:$B$15,2,FALSE))</f>
        <v>300000</v>
      </c>
      <c r="H7" s="2">
        <v>40</v>
      </c>
      <c r="I7" s="29">
        <v>5000</v>
      </c>
      <c r="J7" s="7">
        <f t="shared" si="0"/>
        <v>200000</v>
      </c>
      <c r="K7" s="7">
        <v>32</v>
      </c>
      <c r="L7" s="7">
        <v>5000</v>
      </c>
      <c r="M7" s="10">
        <f t="shared" si="1"/>
        <v>160000</v>
      </c>
      <c r="N7" s="47" t="s">
        <v>22</v>
      </c>
      <c r="O7" s="32">
        <f>VLOOKUP(N7,'Data Referensi'!$D$2:$E$14,2,FALSE)*P7</f>
        <v>20000</v>
      </c>
      <c r="P7">
        <v>20</v>
      </c>
    </row>
    <row r="8" spans="1:22" ht="15.75" customHeight="1">
      <c r="A8" s="10" t="s">
        <v>63</v>
      </c>
      <c r="B8" s="120" t="s">
        <v>33</v>
      </c>
      <c r="C8" s="12" t="s">
        <v>23</v>
      </c>
      <c r="D8" s="13">
        <f t="shared" si="2"/>
        <v>600000</v>
      </c>
      <c r="E8" s="21" t="s">
        <v>22</v>
      </c>
      <c r="F8" s="3">
        <f>VLOOKUP(E8:E39,'Data Referensi'!$A$18:$B$25,2,0)</f>
        <v>100000</v>
      </c>
      <c r="G8" s="5">
        <f>IF(ISNA(VLOOKUP(C8,'Data Referensi'!$A$3:$B$15,2,FALSE)),0,VLOOKUP(C8,'Data Referensi'!$A$3:$B$15,2,FALSE))</f>
        <v>100000</v>
      </c>
      <c r="H8" s="2">
        <v>40</v>
      </c>
      <c r="I8" s="29">
        <v>5000</v>
      </c>
      <c r="J8" s="7">
        <f t="shared" si="0"/>
        <v>200000</v>
      </c>
      <c r="K8" s="7">
        <v>32</v>
      </c>
      <c r="L8" s="7">
        <v>5000</v>
      </c>
      <c r="M8" s="10">
        <f t="shared" si="1"/>
        <v>160000</v>
      </c>
      <c r="N8" s="19" t="s">
        <v>19</v>
      </c>
      <c r="O8" s="32">
        <f>VLOOKUP(N8,'Data Referensi'!$D$2:$E$14,2,FALSE)*P8</f>
        <v>40000</v>
      </c>
      <c r="P8">
        <v>20</v>
      </c>
    </row>
    <row r="9" spans="1:22" s="61" customFormat="1" ht="15.75" customHeight="1">
      <c r="A9" s="51" t="s">
        <v>64</v>
      </c>
      <c r="B9" s="49" t="s">
        <v>34</v>
      </c>
      <c r="C9" s="49" t="s">
        <v>23</v>
      </c>
      <c r="D9" s="52">
        <f t="shared" si="2"/>
        <v>670000</v>
      </c>
      <c r="E9" s="53" t="s">
        <v>15</v>
      </c>
      <c r="F9" s="54">
        <f>VLOOKUP(E9:E40,'Data Referensi'!$A$18:$B$25,2,0)</f>
        <v>200000</v>
      </c>
      <c r="G9" s="55">
        <f>IF(ISNA(VLOOKUP(C9,'Data Referensi'!$A$3:$B$15,2,FALSE)),0,VLOOKUP(C9,'Data Referensi'!$A$3:$B$15,2,FALSE))</f>
        <v>100000</v>
      </c>
      <c r="H9" s="56">
        <v>40</v>
      </c>
      <c r="I9" s="57">
        <v>5000</v>
      </c>
      <c r="J9" s="58">
        <f t="shared" si="0"/>
        <v>200000</v>
      </c>
      <c r="K9" s="58">
        <v>32</v>
      </c>
      <c r="L9" s="58">
        <v>5000</v>
      </c>
      <c r="M9" s="51">
        <f t="shared" si="1"/>
        <v>160000</v>
      </c>
      <c r="N9" s="59" t="s">
        <v>24</v>
      </c>
      <c r="O9" s="60">
        <f>VLOOKUP(N9,'Data Referensi'!$D$2:$E$14,2,FALSE)*P9</f>
        <v>10000</v>
      </c>
      <c r="P9" s="61">
        <v>20</v>
      </c>
    </row>
    <row r="10" spans="1:22" s="61" customFormat="1" ht="15.75" customHeight="1">
      <c r="A10" s="51" t="s">
        <v>65</v>
      </c>
      <c r="B10" s="49" t="s">
        <v>35</v>
      </c>
      <c r="C10" s="49"/>
      <c r="D10" s="52">
        <f t="shared" si="2"/>
        <v>440000</v>
      </c>
      <c r="E10" s="53" t="s">
        <v>15</v>
      </c>
      <c r="F10" s="54">
        <f>VLOOKUP(E10:E41,'Data Referensi'!$A$18:$B$25,2,0)</f>
        <v>200000</v>
      </c>
      <c r="G10" s="55">
        <f>IF(ISNA(VLOOKUP(C10,'Data Referensi'!$A$3:$B$15,2,FALSE)),0,VLOOKUP(C10,'Data Referensi'!$A$3:$B$15,2,FALSE))</f>
        <v>0</v>
      </c>
      <c r="H10" s="56">
        <v>40</v>
      </c>
      <c r="I10" s="57">
        <v>5000</v>
      </c>
      <c r="J10" s="58">
        <f t="shared" si="0"/>
        <v>200000</v>
      </c>
      <c r="K10" s="58">
        <v>4</v>
      </c>
      <c r="L10" s="58">
        <v>5000</v>
      </c>
      <c r="M10" s="51">
        <f t="shared" si="1"/>
        <v>20000</v>
      </c>
      <c r="N10" s="59" t="s">
        <v>22</v>
      </c>
      <c r="O10" s="60">
        <f>VLOOKUP(N10,'Data Referensi'!$D$2:$E$14,2,FALSE)*P10</f>
        <v>20000</v>
      </c>
      <c r="P10" s="61">
        <v>20</v>
      </c>
    </row>
    <row r="11" spans="1:22" s="61" customFormat="1" ht="15.75" customHeight="1">
      <c r="A11" s="51" t="s">
        <v>66</v>
      </c>
      <c r="B11" s="49" t="s">
        <v>36</v>
      </c>
      <c r="C11" s="49"/>
      <c r="D11" s="52">
        <f t="shared" si="2"/>
        <v>230000</v>
      </c>
      <c r="E11" s="53" t="s">
        <v>20</v>
      </c>
      <c r="F11" s="54">
        <f>VLOOKUP(E11:E42,'Data Referensi'!$A$18:$B$25,2,0)</f>
        <v>50000</v>
      </c>
      <c r="G11" s="55">
        <f>IF(ISNA(VLOOKUP(C11,'Data Referensi'!$A$3:$B$15,2,FALSE)),0,VLOOKUP(C11,'Data Referensi'!$A$3:$B$15,2,FALSE))</f>
        <v>0</v>
      </c>
      <c r="H11" s="56">
        <v>0</v>
      </c>
      <c r="I11" s="57">
        <v>5000</v>
      </c>
      <c r="J11" s="58">
        <f t="shared" si="0"/>
        <v>0</v>
      </c>
      <c r="K11" s="58">
        <v>28</v>
      </c>
      <c r="L11" s="58">
        <v>5000</v>
      </c>
      <c r="M11" s="51">
        <f t="shared" si="1"/>
        <v>140000</v>
      </c>
      <c r="N11" s="59" t="s">
        <v>19</v>
      </c>
      <c r="O11" s="60">
        <f>VLOOKUP(N11,'Data Referensi'!$D$2:$E$14,2,FALSE)*P11</f>
        <v>40000</v>
      </c>
      <c r="P11" s="61">
        <v>20</v>
      </c>
    </row>
    <row r="12" spans="1:22" s="61" customFormat="1" ht="15.75" customHeight="1">
      <c r="A12" s="51" t="s">
        <v>67</v>
      </c>
      <c r="B12" s="49" t="s">
        <v>37</v>
      </c>
      <c r="C12" s="49"/>
      <c r="D12" s="52">
        <f t="shared" si="2"/>
        <v>570000</v>
      </c>
      <c r="E12" s="53" t="s">
        <v>15</v>
      </c>
      <c r="F12" s="54">
        <f>VLOOKUP(E12:E43,'Data Referensi'!$A$18:$B$25,2,0)</f>
        <v>200000</v>
      </c>
      <c r="G12" s="55">
        <f>IF(ISNA(VLOOKUP(C12,'Data Referensi'!$A$3:$B$15,2,FALSE)),0,VLOOKUP(C12,'Data Referensi'!$A$3:$B$15,2,FALSE))</f>
        <v>0</v>
      </c>
      <c r="H12" s="56">
        <v>40</v>
      </c>
      <c r="I12" s="57">
        <v>5000</v>
      </c>
      <c r="J12" s="58">
        <f t="shared" si="0"/>
        <v>200000</v>
      </c>
      <c r="K12" s="58">
        <v>32</v>
      </c>
      <c r="L12" s="58">
        <v>5000</v>
      </c>
      <c r="M12" s="51">
        <f t="shared" si="1"/>
        <v>160000</v>
      </c>
      <c r="N12" s="59" t="s">
        <v>24</v>
      </c>
      <c r="O12" s="60">
        <f>VLOOKUP(N12,'Data Referensi'!$D$2:$E$14,2,FALSE)*P12</f>
        <v>10000</v>
      </c>
      <c r="P12" s="61">
        <v>20</v>
      </c>
    </row>
    <row r="13" spans="1:22" s="61" customFormat="1" ht="15.75" customHeight="1">
      <c r="A13" s="51" t="s">
        <v>68</v>
      </c>
      <c r="B13" s="49" t="s">
        <v>38</v>
      </c>
      <c r="C13" s="49" t="s">
        <v>88</v>
      </c>
      <c r="D13" s="52">
        <f t="shared" si="2"/>
        <v>425000</v>
      </c>
      <c r="E13" s="62" t="s">
        <v>17</v>
      </c>
      <c r="F13" s="54">
        <f>VLOOKUP(E13:E44,'Data Referensi'!$A$18:$B$25,2,0)</f>
        <v>150000</v>
      </c>
      <c r="G13" s="55">
        <f>IF(ISNA(VLOOKUP(C13,'Data Referensi'!$A$3:$B$15,2,FALSE)),0,VLOOKUP(C13,'Data Referensi'!$A$3:$B$15,2,FALSE))</f>
        <v>75000</v>
      </c>
      <c r="H13" s="56">
        <v>0</v>
      </c>
      <c r="I13" s="57">
        <v>5000</v>
      </c>
      <c r="J13" s="58">
        <f t="shared" si="0"/>
        <v>0</v>
      </c>
      <c r="K13" s="58">
        <v>32</v>
      </c>
      <c r="L13" s="58">
        <v>5000</v>
      </c>
      <c r="M13" s="51">
        <f t="shared" si="1"/>
        <v>160000</v>
      </c>
      <c r="N13" s="59" t="s">
        <v>19</v>
      </c>
      <c r="O13" s="60">
        <f>VLOOKUP(N13,'Data Referensi'!$D$2:$E$14,2,FALSE)*P13</f>
        <v>40000</v>
      </c>
      <c r="P13" s="61">
        <v>20</v>
      </c>
    </row>
    <row r="14" spans="1:22" s="61" customFormat="1" ht="15.75" customHeight="1">
      <c r="A14" s="51" t="s">
        <v>69</v>
      </c>
      <c r="B14" s="49" t="s">
        <v>39</v>
      </c>
      <c r="C14" s="49"/>
      <c r="D14" s="52">
        <f t="shared" si="2"/>
        <v>200000</v>
      </c>
      <c r="E14" s="53" t="s">
        <v>22</v>
      </c>
      <c r="F14" s="54">
        <f>VLOOKUP(E14:E45,'Data Referensi'!$A$18:$B$25,2,0)</f>
        <v>100000</v>
      </c>
      <c r="G14" s="55">
        <f>IF(ISNA(VLOOKUP(C14,'Data Referensi'!$A$3:$B$15,2,FALSE)),0,VLOOKUP(C14,'Data Referensi'!$A$3:$B$15,2,FALSE))</f>
        <v>0</v>
      </c>
      <c r="H14" s="56">
        <v>0</v>
      </c>
      <c r="I14" s="57">
        <v>5000</v>
      </c>
      <c r="J14" s="58">
        <f t="shared" si="0"/>
        <v>0</v>
      </c>
      <c r="K14" s="58">
        <v>12</v>
      </c>
      <c r="L14" s="58">
        <v>5000</v>
      </c>
      <c r="M14" s="51">
        <f t="shared" si="1"/>
        <v>60000</v>
      </c>
      <c r="N14" s="59" t="s">
        <v>19</v>
      </c>
      <c r="O14" s="60">
        <f>VLOOKUP(N14,'Data Referensi'!$D$2:$E$14,2,FALSE)*P14</f>
        <v>40000</v>
      </c>
      <c r="P14" s="61">
        <v>20</v>
      </c>
    </row>
    <row r="15" spans="1:22" ht="15.75" customHeight="1">
      <c r="A15" s="10" t="s">
        <v>70</v>
      </c>
      <c r="B15" s="12" t="s">
        <v>40</v>
      </c>
      <c r="C15" s="12" t="s">
        <v>88</v>
      </c>
      <c r="D15" s="13">
        <v>0</v>
      </c>
      <c r="E15" s="21" t="s">
        <v>15</v>
      </c>
      <c r="F15" s="3">
        <f>VLOOKUP(E15:E46,'Data Referensi'!$A$18:$B$25,2,0)</f>
        <v>200000</v>
      </c>
      <c r="G15" s="5">
        <f>IF(ISNA(VLOOKUP(C15,'Data Referensi'!$A$3:$B$15,2,FALSE)),0,VLOOKUP(C15,'Data Referensi'!$A$3:$B$15,2,FALSE))</f>
        <v>75000</v>
      </c>
      <c r="H15" s="2">
        <v>40</v>
      </c>
      <c r="I15" s="29">
        <v>5000</v>
      </c>
      <c r="J15" s="7">
        <f t="shared" si="0"/>
        <v>200000</v>
      </c>
      <c r="K15" s="7">
        <v>16</v>
      </c>
      <c r="L15" s="7">
        <v>5000</v>
      </c>
      <c r="M15" s="10">
        <f t="shared" si="1"/>
        <v>80000</v>
      </c>
      <c r="N15" s="47" t="s">
        <v>24</v>
      </c>
      <c r="O15" s="32">
        <f>VLOOKUP(N15,'Data Referensi'!$D$2:$E$14,2,FALSE)*P15</f>
        <v>10000</v>
      </c>
      <c r="P15">
        <v>20</v>
      </c>
    </row>
    <row r="16" spans="1:22" s="61" customFormat="1" ht="15.75" customHeight="1">
      <c r="A16" s="51" t="s">
        <v>71</v>
      </c>
      <c r="B16" s="49" t="s">
        <v>41</v>
      </c>
      <c r="C16" s="49" t="s">
        <v>88</v>
      </c>
      <c r="D16" s="52">
        <f t="shared" si="2"/>
        <v>655000</v>
      </c>
      <c r="E16" s="53" t="s">
        <v>15</v>
      </c>
      <c r="F16" s="54">
        <f>VLOOKUP(E16:E47,'Data Referensi'!$A$18:$B$25,2,0)</f>
        <v>200000</v>
      </c>
      <c r="G16" s="55">
        <f>IF(ISNA(VLOOKUP(C16,'Data Referensi'!$A$3:$B$15,2,FALSE)),0,VLOOKUP(C16,'Data Referensi'!$A$3:$B$15,2,FALSE))</f>
        <v>75000</v>
      </c>
      <c r="H16" s="56">
        <v>40</v>
      </c>
      <c r="I16" s="57">
        <v>5000</v>
      </c>
      <c r="J16" s="58">
        <f t="shared" si="0"/>
        <v>200000</v>
      </c>
      <c r="K16" s="58">
        <v>28</v>
      </c>
      <c r="L16" s="58">
        <v>5000</v>
      </c>
      <c r="M16" s="51">
        <f t="shared" si="1"/>
        <v>140000</v>
      </c>
      <c r="N16" s="59" t="s">
        <v>19</v>
      </c>
      <c r="O16" s="60">
        <f>VLOOKUP(N16,'Data Referensi'!$D$2:$E$14,2,FALSE)*P16</f>
        <v>40000</v>
      </c>
      <c r="P16" s="61">
        <v>20</v>
      </c>
    </row>
    <row r="17" spans="1:16" s="61" customFormat="1" ht="15.75" customHeight="1">
      <c r="A17" s="51" t="s">
        <v>72</v>
      </c>
      <c r="B17" s="49" t="s">
        <v>42</v>
      </c>
      <c r="C17" s="49"/>
      <c r="D17" s="52">
        <f t="shared" si="2"/>
        <v>400000</v>
      </c>
      <c r="E17" s="53" t="s">
        <v>22</v>
      </c>
      <c r="F17" s="54">
        <f>VLOOKUP(E17:E48,'Data Referensi'!$A$18:$B$25,2,0)</f>
        <v>100000</v>
      </c>
      <c r="G17" s="55">
        <f>IF(ISNA(VLOOKUP(C17,'Data Referensi'!$A$3:$B$15,2,FALSE)),0,VLOOKUP(C17,'Data Referensi'!$A$3:$B$15,2,FALSE))</f>
        <v>0</v>
      </c>
      <c r="H17" s="56">
        <v>40</v>
      </c>
      <c r="I17" s="57">
        <v>5000</v>
      </c>
      <c r="J17" s="58">
        <f t="shared" si="0"/>
        <v>200000</v>
      </c>
      <c r="K17" s="58">
        <v>12</v>
      </c>
      <c r="L17" s="58">
        <v>5000</v>
      </c>
      <c r="M17" s="51">
        <f t="shared" si="1"/>
        <v>60000</v>
      </c>
      <c r="N17" s="59" t="s">
        <v>19</v>
      </c>
      <c r="O17" s="60">
        <f>VLOOKUP(N17,'Data Referensi'!$D$2:$E$14,2,FALSE)*P17</f>
        <v>40000</v>
      </c>
      <c r="P17" s="61">
        <v>20</v>
      </c>
    </row>
    <row r="18" spans="1:16" s="61" customFormat="1" ht="15.75" customHeight="1">
      <c r="A18" s="51" t="s">
        <v>73</v>
      </c>
      <c r="B18" s="49" t="s">
        <v>43</v>
      </c>
      <c r="C18" s="49"/>
      <c r="D18" s="52">
        <f t="shared" si="2"/>
        <v>510000</v>
      </c>
      <c r="E18" s="62" t="s">
        <v>17</v>
      </c>
      <c r="F18" s="54">
        <f>VLOOKUP(E18:E49,'Data Referensi'!$A$18:$B$25,2,0)</f>
        <v>150000</v>
      </c>
      <c r="G18" s="55">
        <f>IF(ISNA(VLOOKUP(C18,'Data Referensi'!$A$3:$B$15,2,FALSE)),0,VLOOKUP(C18,'Data Referensi'!$A$3:$B$15,2,FALSE))</f>
        <v>0</v>
      </c>
      <c r="H18" s="56">
        <v>40</v>
      </c>
      <c r="I18" s="57">
        <v>5000</v>
      </c>
      <c r="J18" s="58">
        <f t="shared" si="0"/>
        <v>200000</v>
      </c>
      <c r="K18" s="58">
        <v>24</v>
      </c>
      <c r="L18" s="58">
        <v>5000</v>
      </c>
      <c r="M18" s="51">
        <f t="shared" si="1"/>
        <v>120000</v>
      </c>
      <c r="N18" s="59" t="s">
        <v>19</v>
      </c>
      <c r="O18" s="60">
        <f>VLOOKUP(N18,'Data Referensi'!$D$2:$E$14,2,FALSE)*P18</f>
        <v>40000</v>
      </c>
      <c r="P18" s="61">
        <v>20</v>
      </c>
    </row>
    <row r="19" spans="1:16" ht="15.75" customHeight="1">
      <c r="A19" s="10" t="s">
        <v>74</v>
      </c>
      <c r="B19" s="12" t="s">
        <v>44</v>
      </c>
      <c r="C19" s="12" t="s">
        <v>23</v>
      </c>
      <c r="D19" s="13">
        <f t="shared" si="2"/>
        <v>530000</v>
      </c>
      <c r="E19" s="11" t="s">
        <v>17</v>
      </c>
      <c r="F19" s="3">
        <f>VLOOKUP(E19:E50,'Data Referensi'!$A$18:$B$25,2,0)</f>
        <v>150000</v>
      </c>
      <c r="G19" s="5">
        <f>IF(ISNA(VLOOKUP(C19,'Data Referensi'!$A$3:$B$15,2,FALSE)),0,VLOOKUP(C19,'Data Referensi'!$A$3:$B$15,2,FALSE))</f>
        <v>100000</v>
      </c>
      <c r="H19" s="2">
        <v>40</v>
      </c>
      <c r="I19" s="29">
        <v>5000</v>
      </c>
      <c r="J19" s="7">
        <f t="shared" si="0"/>
        <v>200000</v>
      </c>
      <c r="K19" s="7">
        <v>16</v>
      </c>
      <c r="L19" s="7">
        <v>5000</v>
      </c>
      <c r="M19" s="10">
        <f t="shared" si="1"/>
        <v>80000</v>
      </c>
      <c r="N19" s="47" t="s">
        <v>26</v>
      </c>
      <c r="O19" s="32">
        <f>VLOOKUP(N19,'Data Referensi'!$D$2:$E$14,2,FALSE)*P19</f>
        <v>0</v>
      </c>
      <c r="P19">
        <v>20</v>
      </c>
    </row>
    <row r="20" spans="1:16" ht="15.75" customHeight="1">
      <c r="A20" s="10" t="s">
        <v>75</v>
      </c>
      <c r="B20" s="12" t="s">
        <v>45</v>
      </c>
      <c r="C20" s="23" t="s">
        <v>98</v>
      </c>
      <c r="D20" s="13">
        <f t="shared" si="2"/>
        <v>565000</v>
      </c>
      <c r="E20" s="11" t="s">
        <v>17</v>
      </c>
      <c r="F20" s="3">
        <f>VLOOKUP(E20:E51,'Data Referensi'!$A$18:$B$25,2,0)</f>
        <v>150000</v>
      </c>
      <c r="G20" s="5">
        <f>IF(ISNA(VLOOKUP(C20,'Data Referensi'!$A$3:$B$15,2,FALSE)),0,VLOOKUP(C20,'Data Referensi'!$A$3:$B$15,2,FALSE))</f>
        <v>125000</v>
      </c>
      <c r="H20" s="2">
        <v>40</v>
      </c>
      <c r="I20" s="29">
        <v>5000</v>
      </c>
      <c r="J20" s="7">
        <f t="shared" si="0"/>
        <v>200000</v>
      </c>
      <c r="K20" s="7">
        <v>18</v>
      </c>
      <c r="L20" s="7">
        <v>5000</v>
      </c>
      <c r="M20" s="10">
        <f t="shared" si="1"/>
        <v>90000</v>
      </c>
      <c r="N20" s="47" t="s">
        <v>26</v>
      </c>
      <c r="O20" s="32">
        <f>VLOOKUP(N20,'Data Referensi'!$D$2:$E$14,2,FALSE)*P20</f>
        <v>0</v>
      </c>
      <c r="P20">
        <v>20</v>
      </c>
    </row>
    <row r="21" spans="1:16" s="61" customFormat="1" ht="15.75" customHeight="1">
      <c r="A21" s="51" t="s">
        <v>76</v>
      </c>
      <c r="B21" s="49" t="s">
        <v>46</v>
      </c>
      <c r="C21" s="49" t="s">
        <v>23</v>
      </c>
      <c r="D21" s="52">
        <f t="shared" si="2"/>
        <v>490000</v>
      </c>
      <c r="E21" s="53" t="s">
        <v>20</v>
      </c>
      <c r="F21" s="54">
        <f>VLOOKUP(E21:E52,'Data Referensi'!$A$18:$B$25,2,0)</f>
        <v>50000</v>
      </c>
      <c r="G21" s="55">
        <f>IF(ISNA(VLOOKUP(C21,'Data Referensi'!$A$3:$B$15,2,FALSE)),0,VLOOKUP(C21,'Data Referensi'!$A$3:$B$15,2,FALSE))</f>
        <v>100000</v>
      </c>
      <c r="H21" s="56">
        <v>40</v>
      </c>
      <c r="I21" s="57">
        <v>5000</v>
      </c>
      <c r="J21" s="58">
        <f t="shared" si="0"/>
        <v>200000</v>
      </c>
      <c r="K21" s="58">
        <v>28</v>
      </c>
      <c r="L21" s="58">
        <v>5000</v>
      </c>
      <c r="M21" s="51">
        <f t="shared" si="1"/>
        <v>140000</v>
      </c>
      <c r="N21" s="59" t="s">
        <v>26</v>
      </c>
      <c r="O21" s="60">
        <f>VLOOKUP(N21,'Data Referensi'!$D$2:$E$14,2,FALSE)*P21</f>
        <v>0</v>
      </c>
      <c r="P21" s="61">
        <v>20</v>
      </c>
    </row>
    <row r="22" spans="1:16" ht="15.75" customHeight="1">
      <c r="A22" s="10" t="s">
        <v>77</v>
      </c>
      <c r="B22" s="12" t="s">
        <v>47</v>
      </c>
      <c r="C22" s="12" t="s">
        <v>23</v>
      </c>
      <c r="D22" s="13">
        <f t="shared" si="2"/>
        <v>670000</v>
      </c>
      <c r="E22" s="11" t="s">
        <v>17</v>
      </c>
      <c r="F22" s="3">
        <f>VLOOKUP(E22:E53,'Data Referensi'!$A$18:$B$25,2,0)</f>
        <v>150000</v>
      </c>
      <c r="G22" s="5">
        <f>IF(ISNA(VLOOKUP(C22,'Data Referensi'!$A$3:$B$15,2,FALSE)),0,VLOOKUP(C22,'Data Referensi'!$A$3:$B$15,2,FALSE))</f>
        <v>100000</v>
      </c>
      <c r="H22" s="2">
        <v>40</v>
      </c>
      <c r="I22" s="29">
        <v>5000</v>
      </c>
      <c r="J22" s="7">
        <f t="shared" si="0"/>
        <v>200000</v>
      </c>
      <c r="K22" s="7">
        <v>40</v>
      </c>
      <c r="L22" s="7">
        <v>5000</v>
      </c>
      <c r="M22" s="10">
        <f t="shared" si="1"/>
        <v>200000</v>
      </c>
      <c r="N22" s="47" t="s">
        <v>22</v>
      </c>
      <c r="O22" s="32">
        <f>VLOOKUP(N22,'Data Referensi'!$D$2:$E$14,2,FALSE)*P22</f>
        <v>20000</v>
      </c>
      <c r="P22">
        <v>20</v>
      </c>
    </row>
    <row r="23" spans="1:16" s="61" customFormat="1" ht="15.75" customHeight="1">
      <c r="A23" s="51" t="s">
        <v>78</v>
      </c>
      <c r="B23" s="49" t="s">
        <v>48</v>
      </c>
      <c r="C23" s="49" t="s">
        <v>23</v>
      </c>
      <c r="D23" s="52">
        <f t="shared" si="2"/>
        <v>660000</v>
      </c>
      <c r="E23" s="62" t="s">
        <v>17</v>
      </c>
      <c r="F23" s="54">
        <f>VLOOKUP(E23:E54,'Data Referensi'!$A$18:$B$25,2,0)</f>
        <v>150000</v>
      </c>
      <c r="G23" s="55">
        <f>IF(ISNA(VLOOKUP(C23,'Data Referensi'!$A$3:$B$15,2,FALSE)),0,VLOOKUP(C23,'Data Referensi'!$A$3:$B$15,2,FALSE))</f>
        <v>100000</v>
      </c>
      <c r="H23" s="56">
        <v>40</v>
      </c>
      <c r="I23" s="57">
        <v>5000</v>
      </c>
      <c r="J23" s="58">
        <f t="shared" si="0"/>
        <v>200000</v>
      </c>
      <c r="K23" s="58">
        <v>40</v>
      </c>
      <c r="L23" s="58">
        <v>5000</v>
      </c>
      <c r="M23" s="51">
        <f t="shared" si="1"/>
        <v>200000</v>
      </c>
      <c r="N23" s="59" t="s">
        <v>24</v>
      </c>
      <c r="O23" s="60">
        <f>VLOOKUP(N23,'Data Referensi'!$D$2:$E$14,2,FALSE)*P23</f>
        <v>10000</v>
      </c>
      <c r="P23" s="61">
        <v>20</v>
      </c>
    </row>
    <row r="24" spans="1:16" ht="15.75" customHeight="1">
      <c r="A24" s="10" t="s">
        <v>79</v>
      </c>
      <c r="B24" s="12" t="s">
        <v>49</v>
      </c>
      <c r="C24" s="12" t="s">
        <v>88</v>
      </c>
      <c r="D24" s="13">
        <f t="shared" si="2"/>
        <v>495000</v>
      </c>
      <c r="E24" s="11" t="s">
        <v>17</v>
      </c>
      <c r="F24" s="3">
        <f>VLOOKUP(E24:E55,'Data Referensi'!$A$18:$B$25,2,0)</f>
        <v>150000</v>
      </c>
      <c r="G24" s="5">
        <f>IF(ISNA(VLOOKUP(C24,'Data Referensi'!$A$3:$B$15,2,FALSE)),0,VLOOKUP(C24,'Data Referensi'!$A$3:$B$15,2,FALSE))</f>
        <v>75000</v>
      </c>
      <c r="H24" s="2">
        <v>40</v>
      </c>
      <c r="I24" s="29">
        <v>5000</v>
      </c>
      <c r="J24" s="7">
        <f t="shared" si="0"/>
        <v>200000</v>
      </c>
      <c r="K24" s="7">
        <v>12</v>
      </c>
      <c r="L24" s="7">
        <v>5000</v>
      </c>
      <c r="M24" s="10">
        <f t="shared" si="1"/>
        <v>60000</v>
      </c>
      <c r="N24" s="47" t="s">
        <v>24</v>
      </c>
      <c r="O24" s="32">
        <f>VLOOKUP(N24,'Data Referensi'!$D$2:$E$14,2,FALSE)*P24</f>
        <v>10000</v>
      </c>
      <c r="P24">
        <v>20</v>
      </c>
    </row>
    <row r="25" spans="1:16" s="61" customFormat="1" ht="15.75" customHeight="1">
      <c r="A25" s="51" t="s">
        <v>80</v>
      </c>
      <c r="B25" s="49" t="s">
        <v>50</v>
      </c>
      <c r="C25" s="49" t="s">
        <v>108</v>
      </c>
      <c r="D25" s="52">
        <f t="shared" si="2"/>
        <v>470000</v>
      </c>
      <c r="E25" s="62" t="s">
        <v>17</v>
      </c>
      <c r="F25" s="54">
        <f>VLOOKUP(E25:E56,'Data Referensi'!$A$18:$B$25,2,0)</f>
        <v>150000</v>
      </c>
      <c r="G25" s="55">
        <f>IF(ISNA(VLOOKUP(C25,'Data Referensi'!$A$3:$B$15,2,FALSE)),0,VLOOKUP(C25,'Data Referensi'!$A$3:$B$15,2,FALSE))</f>
        <v>150000</v>
      </c>
      <c r="H25" s="56">
        <v>20</v>
      </c>
      <c r="I25" s="57">
        <v>5000</v>
      </c>
      <c r="J25" s="58">
        <f t="shared" si="0"/>
        <v>100000</v>
      </c>
      <c r="K25" s="58">
        <v>12</v>
      </c>
      <c r="L25" s="58">
        <v>5000</v>
      </c>
      <c r="M25" s="51">
        <f t="shared" si="1"/>
        <v>60000</v>
      </c>
      <c r="N25" s="59" t="s">
        <v>24</v>
      </c>
      <c r="O25" s="60">
        <f>VLOOKUP(N25,'Data Referensi'!$D$2:$E$14,2,FALSE)*P25</f>
        <v>10000</v>
      </c>
      <c r="P25" s="61">
        <v>20</v>
      </c>
    </row>
    <row r="26" spans="1:16" s="61" customFormat="1" ht="15.75" customHeight="1">
      <c r="A26" s="51" t="s">
        <v>81</v>
      </c>
      <c r="B26" s="49" t="s">
        <v>51</v>
      </c>
      <c r="C26" s="49" t="s">
        <v>88</v>
      </c>
      <c r="D26" s="52">
        <f t="shared" si="2"/>
        <v>485000</v>
      </c>
      <c r="E26" s="53" t="s">
        <v>22</v>
      </c>
      <c r="F26" s="54">
        <f>VLOOKUP(E26:E57,'Data Referensi'!$A$18:$B$25,2,0)</f>
        <v>100000</v>
      </c>
      <c r="G26" s="55">
        <f>IF(ISNA(VLOOKUP(C26,'Data Referensi'!$A$3:$B$15,2,FALSE)),0,VLOOKUP(C26,'Data Referensi'!$A$3:$B$15,2,FALSE))</f>
        <v>75000</v>
      </c>
      <c r="H26" s="56">
        <v>40</v>
      </c>
      <c r="I26" s="57">
        <v>5000</v>
      </c>
      <c r="J26" s="58">
        <f t="shared" si="0"/>
        <v>200000</v>
      </c>
      <c r="K26" s="58">
        <v>20</v>
      </c>
      <c r="L26" s="58">
        <v>5000</v>
      </c>
      <c r="M26" s="51">
        <f t="shared" si="1"/>
        <v>100000</v>
      </c>
      <c r="N26" s="59" t="s">
        <v>24</v>
      </c>
      <c r="O26" s="60">
        <f>VLOOKUP(N26,'Data Referensi'!$D$2:$E$14,2,FALSE)*P26</f>
        <v>10000</v>
      </c>
      <c r="P26" s="61">
        <v>20</v>
      </c>
    </row>
    <row r="27" spans="1:16" ht="15.75" customHeight="1">
      <c r="A27" s="10" t="s">
        <v>82</v>
      </c>
      <c r="B27" s="12" t="s">
        <v>52</v>
      </c>
      <c r="C27" s="12" t="s">
        <v>88</v>
      </c>
      <c r="D27" s="13">
        <f t="shared" si="2"/>
        <v>535000</v>
      </c>
      <c r="E27" s="21" t="s">
        <v>20</v>
      </c>
      <c r="F27" s="3">
        <f>VLOOKUP(E27:E58,'Data Referensi'!$A$18:$B$25,2,0)</f>
        <v>50000</v>
      </c>
      <c r="G27" s="5">
        <f>IF(ISNA(VLOOKUP(C27,'Data Referensi'!$A$3:$B$15,2,FALSE)),0,VLOOKUP(C27,'Data Referensi'!$A$3:$B$15,2,FALSE))</f>
        <v>75000</v>
      </c>
      <c r="H27" s="2">
        <v>40</v>
      </c>
      <c r="I27" s="29">
        <v>5000</v>
      </c>
      <c r="J27" s="7">
        <f t="shared" si="0"/>
        <v>200000</v>
      </c>
      <c r="K27" s="7">
        <v>40</v>
      </c>
      <c r="L27" s="7">
        <v>5000</v>
      </c>
      <c r="M27" s="10">
        <f t="shared" si="1"/>
        <v>200000</v>
      </c>
      <c r="N27" s="47" t="s">
        <v>24</v>
      </c>
      <c r="O27" s="32">
        <f>VLOOKUP(N27,'Data Referensi'!$D$2:$E$14,2,FALSE)*P27</f>
        <v>10000</v>
      </c>
      <c r="P27">
        <v>20</v>
      </c>
    </row>
    <row r="28" spans="1:16" s="61" customFormat="1" ht="15.75" customHeight="1">
      <c r="A28" s="51" t="s">
        <v>83</v>
      </c>
      <c r="B28" s="49" t="s">
        <v>53</v>
      </c>
      <c r="C28" s="49" t="s">
        <v>88</v>
      </c>
      <c r="D28" s="52">
        <f t="shared" si="2"/>
        <v>545000</v>
      </c>
      <c r="E28" s="53" t="s">
        <v>20</v>
      </c>
      <c r="F28" s="54">
        <f>VLOOKUP(E28:E59,'Data Referensi'!$A$18:$B$25,2,0)</f>
        <v>50000</v>
      </c>
      <c r="G28" s="55">
        <f>IF(ISNA(VLOOKUP(C28,'Data Referensi'!$A$3:$B$15,2,FALSE)),0,VLOOKUP(C28,'Data Referensi'!$A$3:$B$15,2,FALSE))</f>
        <v>75000</v>
      </c>
      <c r="H28" s="56">
        <v>40</v>
      </c>
      <c r="I28" s="57">
        <v>5000</v>
      </c>
      <c r="J28" s="58">
        <f t="shared" si="0"/>
        <v>200000</v>
      </c>
      <c r="K28" s="58">
        <v>40</v>
      </c>
      <c r="L28" s="58">
        <v>5000</v>
      </c>
      <c r="M28" s="51">
        <f t="shared" si="1"/>
        <v>200000</v>
      </c>
      <c r="N28" s="59" t="s">
        <v>22</v>
      </c>
      <c r="O28" s="60">
        <f>VLOOKUP(N28,'Data Referensi'!$D$2:$E$14,2,FALSE)*P28</f>
        <v>20000</v>
      </c>
      <c r="P28" s="61">
        <v>20</v>
      </c>
    </row>
    <row r="29" spans="1:16" ht="15.75" customHeight="1">
      <c r="A29" s="10" t="s">
        <v>85</v>
      </c>
      <c r="B29" s="12" t="s">
        <v>54</v>
      </c>
      <c r="C29" s="12"/>
      <c r="D29" s="13">
        <f t="shared" si="2"/>
        <v>250000</v>
      </c>
      <c r="E29" s="11" t="s">
        <v>17</v>
      </c>
      <c r="F29" s="3">
        <f>VLOOKUP(E29:E60,'Data Referensi'!$A$18:$B$25,2,0)</f>
        <v>150000</v>
      </c>
      <c r="G29" s="5">
        <f>IF(ISNA(VLOOKUP(C29,'Data Referensi'!$A$3:$B$15,2,FALSE)),0,VLOOKUP(C29,'Data Referensi'!$A$3:$B$15,2,FALSE))</f>
        <v>0</v>
      </c>
      <c r="H29" s="2">
        <v>0</v>
      </c>
      <c r="I29" s="29">
        <v>5000</v>
      </c>
      <c r="J29" s="7">
        <f t="shared" si="0"/>
        <v>0</v>
      </c>
      <c r="K29" s="7">
        <v>12</v>
      </c>
      <c r="L29" s="7">
        <v>5000</v>
      </c>
      <c r="M29" s="10">
        <f t="shared" si="1"/>
        <v>60000</v>
      </c>
      <c r="N29" s="47" t="s">
        <v>19</v>
      </c>
      <c r="O29" s="32">
        <f>VLOOKUP(N29,'Data Referensi'!$D$2:$E$14,2,FALSE)*P29</f>
        <v>40000</v>
      </c>
      <c r="P29">
        <v>20</v>
      </c>
    </row>
    <row r="30" spans="1:16" s="61" customFormat="1" ht="15.75" customHeight="1">
      <c r="A30" s="51" t="s">
        <v>84</v>
      </c>
      <c r="B30" s="49" t="s">
        <v>55</v>
      </c>
      <c r="C30" s="49" t="s">
        <v>23</v>
      </c>
      <c r="D30" s="52">
        <f t="shared" si="2"/>
        <v>560000</v>
      </c>
      <c r="E30" s="62" t="s">
        <v>17</v>
      </c>
      <c r="F30" s="54">
        <f>VLOOKUP(E30:E61,'Data Referensi'!$A$18:$B$25,2,0)</f>
        <v>150000</v>
      </c>
      <c r="G30" s="55">
        <f>IF(ISNA(VLOOKUP(C30,'Data Referensi'!$A$3:$B$15,2,FALSE)),0,VLOOKUP(C30,'Data Referensi'!$A$3:$B$15,2,FALSE))</f>
        <v>100000</v>
      </c>
      <c r="H30" s="56">
        <v>40</v>
      </c>
      <c r="I30" s="57">
        <v>5000</v>
      </c>
      <c r="J30" s="58">
        <f t="shared" si="0"/>
        <v>200000</v>
      </c>
      <c r="K30" s="58">
        <v>20</v>
      </c>
      <c r="L30" s="58">
        <v>5000</v>
      </c>
      <c r="M30" s="51">
        <f t="shared" si="1"/>
        <v>100000</v>
      </c>
      <c r="N30" s="59" t="s">
        <v>24</v>
      </c>
      <c r="O30" s="60">
        <f>VLOOKUP(N30,'Data Referensi'!$D$2:$E$14,2,FALSE)*P30</f>
        <v>10000</v>
      </c>
      <c r="P30" s="61">
        <v>20</v>
      </c>
    </row>
    <row r="31" spans="1:16" ht="15.75" customHeight="1">
      <c r="A31" s="10" t="s">
        <v>86</v>
      </c>
      <c r="B31" s="12" t="s">
        <v>56</v>
      </c>
      <c r="C31" s="12" t="s">
        <v>88</v>
      </c>
      <c r="D31" s="13">
        <f t="shared" si="2"/>
        <v>345000</v>
      </c>
      <c r="E31" s="21" t="s">
        <v>20</v>
      </c>
      <c r="F31" s="3">
        <f>VLOOKUP(E31:E62,'Data Referensi'!$A$18:$B$25,2,0)</f>
        <v>50000</v>
      </c>
      <c r="G31" s="5">
        <f>IF(ISNA(VLOOKUP(C31,'Data Referensi'!$A$3:$B$15,2,FALSE)),0,VLOOKUP(C31,'Data Referensi'!$A$3:$B$15,2,FALSE))</f>
        <v>75000</v>
      </c>
      <c r="H31" s="2">
        <v>40</v>
      </c>
      <c r="I31" s="29">
        <v>5000</v>
      </c>
      <c r="J31" s="7">
        <f t="shared" si="0"/>
        <v>200000</v>
      </c>
      <c r="K31" s="7">
        <v>0</v>
      </c>
      <c r="L31" s="7">
        <v>5000</v>
      </c>
      <c r="M31" s="10">
        <f t="shared" si="1"/>
        <v>0</v>
      </c>
      <c r="N31" s="47" t="s">
        <v>22</v>
      </c>
      <c r="O31" s="32">
        <f>VLOOKUP(N31,'Data Referensi'!$D$2:$E$14,2,FALSE)*P31</f>
        <v>20000</v>
      </c>
      <c r="P31">
        <v>20</v>
      </c>
    </row>
    <row r="32" spans="1:16" s="61" customFormat="1" ht="15.75" customHeight="1">
      <c r="A32" s="51" t="s">
        <v>87</v>
      </c>
      <c r="B32" s="49" t="s">
        <v>57</v>
      </c>
      <c r="C32" s="49" t="s">
        <v>88</v>
      </c>
      <c r="D32" s="52">
        <f t="shared" si="2"/>
        <v>365000</v>
      </c>
      <c r="E32" s="53" t="s">
        <v>20</v>
      </c>
      <c r="F32" s="54">
        <f>VLOOKUP(E32:E63,'Data Referensi'!$A$18:$B$25,2,0)</f>
        <v>50000</v>
      </c>
      <c r="G32" s="55">
        <f>IF(ISNA(VLOOKUP(C32,'Data Referensi'!$A$3:$B$15,2,FALSE)),0,VLOOKUP(C32,'Data Referensi'!$A$3:$B$15,2,FALSE))</f>
        <v>75000</v>
      </c>
      <c r="H32" s="56">
        <v>40</v>
      </c>
      <c r="I32" s="57">
        <v>5000</v>
      </c>
      <c r="J32" s="58">
        <f t="shared" si="0"/>
        <v>200000</v>
      </c>
      <c r="K32" s="58">
        <v>0</v>
      </c>
      <c r="L32" s="58">
        <v>5000</v>
      </c>
      <c r="M32" s="51">
        <f t="shared" si="1"/>
        <v>0</v>
      </c>
      <c r="N32" s="59" t="s">
        <v>19</v>
      </c>
      <c r="O32" s="60">
        <f>VLOOKUP(N32,'Data Referensi'!$D$2:$E$14,2,FALSE)*P32</f>
        <v>40000</v>
      </c>
      <c r="P32" s="61">
        <v>20</v>
      </c>
    </row>
    <row r="33" spans="1:16" ht="15.75" customHeight="1">
      <c r="A33" s="33" t="s">
        <v>89</v>
      </c>
      <c r="B33" s="8" t="s">
        <v>90</v>
      </c>
      <c r="C33" s="8"/>
      <c r="D33" s="34">
        <f t="shared" si="2"/>
        <v>80000</v>
      </c>
      <c r="E33" s="35" t="s">
        <v>20</v>
      </c>
      <c r="F33" s="36">
        <f>VLOOKUP(E33:E64,'Data Referensi'!$A$18:$B$25,2,0)</f>
        <v>50000</v>
      </c>
      <c r="G33" s="37">
        <f>IF(ISNA(VLOOKUP(C33,'Data Referensi'!$A$3:$B$15,2,FALSE)),0,VLOOKUP(C33,'Data Referensi'!$A$3:$B$15,2,FALSE))</f>
        <v>0</v>
      </c>
      <c r="H33" s="38">
        <v>0</v>
      </c>
      <c r="I33" s="39">
        <v>5000</v>
      </c>
      <c r="J33" s="33">
        <f t="shared" si="0"/>
        <v>0</v>
      </c>
      <c r="K33" s="33">
        <v>4</v>
      </c>
      <c r="L33" s="33">
        <v>5000</v>
      </c>
      <c r="M33" s="40">
        <f t="shared" si="1"/>
        <v>20000</v>
      </c>
      <c r="N33" s="47" t="s">
        <v>24</v>
      </c>
      <c r="O33" s="32">
        <f>VLOOKUP(N33,'Data Referensi'!$D$2:$E$14,2,FALSE)*P33</f>
        <v>10000</v>
      </c>
      <c r="P33">
        <v>20</v>
      </c>
    </row>
    <row r="34" spans="1:16" ht="15.75" customHeight="1">
      <c r="A34" s="41" t="s">
        <v>100</v>
      </c>
      <c r="B34" s="42" t="s">
        <v>102</v>
      </c>
      <c r="C34" s="15"/>
      <c r="D34" s="34">
        <f t="shared" si="2"/>
        <v>310000</v>
      </c>
      <c r="E34" s="43" t="s">
        <v>20</v>
      </c>
      <c r="F34" s="13">
        <f>VLOOKUP(E34:E65,'Data Referensi'!$A$18:$B$25,2,0)</f>
        <v>50000</v>
      </c>
      <c r="G34" s="44">
        <f>IF(ISNA(VLOOKUP(C34,'Data Referensi'!$A$3:$B$15,2,FALSE)),0,VLOOKUP(C34,'Data Referensi'!$A$3:$B$15,2,FALSE))</f>
        <v>0</v>
      </c>
      <c r="H34" s="19">
        <v>40</v>
      </c>
      <c r="I34" s="32">
        <v>5000</v>
      </c>
      <c r="J34" s="45">
        <f t="shared" ref="J34:J35" si="3">H34*I34</f>
        <v>200000</v>
      </c>
      <c r="K34" s="45">
        <v>4</v>
      </c>
      <c r="L34" s="45">
        <v>5000</v>
      </c>
      <c r="M34" s="45">
        <f t="shared" ref="M34:M35" si="4">K34*L34</f>
        <v>20000</v>
      </c>
      <c r="N34" s="47" t="s">
        <v>19</v>
      </c>
      <c r="O34" s="32">
        <f>VLOOKUP(N34,'Data Referensi'!$D$2:$E$14,2,FALSE)*P34</f>
        <v>40000</v>
      </c>
      <c r="P34">
        <v>20</v>
      </c>
    </row>
    <row r="35" spans="1:16" ht="15.75" customHeight="1">
      <c r="A35" s="41" t="s">
        <v>101</v>
      </c>
      <c r="B35" s="42" t="s">
        <v>103</v>
      </c>
      <c r="C35" s="15"/>
      <c r="D35" s="34">
        <f t="shared" si="2"/>
        <v>330000</v>
      </c>
      <c r="E35" s="43" t="s">
        <v>20</v>
      </c>
      <c r="F35" s="13">
        <f>VLOOKUP(E35:E66,'Data Referensi'!$A$18:$B$25,2,0)</f>
        <v>50000</v>
      </c>
      <c r="G35" s="44">
        <f>IF(ISNA(VLOOKUP(C35,'Data Referensi'!$A$3:$B$15,2,FALSE)),0,VLOOKUP(C35,'Data Referensi'!$A$3:$B$15,2,FALSE))</f>
        <v>0</v>
      </c>
      <c r="H35" s="19">
        <v>40</v>
      </c>
      <c r="I35" s="32">
        <v>5000</v>
      </c>
      <c r="J35" s="45">
        <f t="shared" si="3"/>
        <v>200000</v>
      </c>
      <c r="K35" s="45">
        <v>12</v>
      </c>
      <c r="L35" s="45">
        <v>5000</v>
      </c>
      <c r="M35" s="45">
        <f t="shared" si="4"/>
        <v>60000</v>
      </c>
      <c r="N35" s="47" t="s">
        <v>22</v>
      </c>
      <c r="O35" s="32">
        <f>VLOOKUP(N35,'Data Referensi'!$D$2:$E$14,2,FALSE)*P35</f>
        <v>20000</v>
      </c>
      <c r="P35">
        <v>20</v>
      </c>
    </row>
    <row r="36" spans="1:16" ht="15.75" customHeight="1">
      <c r="C36" s="24" t="s">
        <v>97</v>
      </c>
      <c r="D36" s="25">
        <f>SUM(D3:D33)</f>
        <v>14830000</v>
      </c>
    </row>
  </sheetData>
  <mergeCells count="9">
    <mergeCell ref="K1:M1"/>
    <mergeCell ref="H1:J1"/>
    <mergeCell ref="E1:F1"/>
    <mergeCell ref="N1:P1"/>
    <mergeCell ref="A1:A2"/>
    <mergeCell ref="D1:D2"/>
    <mergeCell ref="B1:B2"/>
    <mergeCell ref="C1:C2"/>
    <mergeCell ref="G1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A6" sqref="A6"/>
    </sheetView>
  </sheetViews>
  <sheetFormatPr defaultColWidth="14.42578125" defaultRowHeight="15.75" customHeight="1"/>
  <cols>
    <col min="1" max="1" width="25.140625" bestFit="1" customWidth="1"/>
  </cols>
  <sheetData>
    <row r="1" spans="1:5" ht="15.75" customHeight="1">
      <c r="A1" s="106" t="s">
        <v>6</v>
      </c>
      <c r="B1" s="107"/>
      <c r="C1" s="4"/>
      <c r="D1" s="106" t="s">
        <v>9</v>
      </c>
      <c r="E1" s="107"/>
    </row>
    <row r="2" spans="1:5" ht="15.75" customHeight="1">
      <c r="A2" s="6" t="s">
        <v>2</v>
      </c>
      <c r="B2" s="6" t="s">
        <v>12</v>
      </c>
      <c r="C2" s="4"/>
      <c r="D2" s="6" t="s">
        <v>11</v>
      </c>
      <c r="E2" s="6" t="s">
        <v>12</v>
      </c>
    </row>
    <row r="3" spans="1:5" ht="15.75" customHeight="1">
      <c r="A3" s="2" t="s">
        <v>14</v>
      </c>
      <c r="B3" s="2">
        <v>500000</v>
      </c>
      <c r="D3" s="2" t="s">
        <v>16</v>
      </c>
      <c r="E3" s="2">
        <v>3000</v>
      </c>
    </row>
    <row r="4" spans="1:5" ht="15.75" customHeight="1">
      <c r="A4" s="2" t="s">
        <v>18</v>
      </c>
      <c r="B4" s="2">
        <v>300000</v>
      </c>
      <c r="D4" s="2" t="s">
        <v>19</v>
      </c>
      <c r="E4" s="2">
        <v>2000</v>
      </c>
    </row>
    <row r="5" spans="1:5" ht="15.75" customHeight="1">
      <c r="A5" s="2" t="s">
        <v>21</v>
      </c>
      <c r="B5" s="2">
        <v>200000</v>
      </c>
      <c r="D5" s="2" t="s">
        <v>22</v>
      </c>
      <c r="E5" s="2">
        <v>1000</v>
      </c>
    </row>
    <row r="6" spans="1:5" ht="15.75" customHeight="1">
      <c r="A6" s="2" t="s">
        <v>23</v>
      </c>
      <c r="B6" s="2">
        <v>100000</v>
      </c>
      <c r="D6" s="2" t="s">
        <v>24</v>
      </c>
      <c r="E6" s="2">
        <v>500</v>
      </c>
    </row>
    <row r="7" spans="1:5" ht="15.75" customHeight="1">
      <c r="A7" s="2" t="s">
        <v>25</v>
      </c>
      <c r="B7" s="2">
        <v>50000</v>
      </c>
      <c r="D7" s="2" t="s">
        <v>26</v>
      </c>
      <c r="E7" s="2">
        <v>0</v>
      </c>
    </row>
    <row r="8" spans="1:5" ht="15.75" customHeight="1">
      <c r="A8" s="2" t="s">
        <v>27</v>
      </c>
      <c r="B8" s="2">
        <v>50000</v>
      </c>
      <c r="D8" s="7"/>
      <c r="E8" s="7"/>
    </row>
    <row r="9" spans="1:5" ht="15.75" customHeight="1">
      <c r="A9" s="2" t="s">
        <v>28</v>
      </c>
      <c r="B9" s="2">
        <v>25000</v>
      </c>
      <c r="D9" s="7"/>
      <c r="E9" s="7"/>
    </row>
    <row r="10" spans="1:5" ht="15.75" customHeight="1">
      <c r="A10" s="22" t="s">
        <v>95</v>
      </c>
      <c r="B10" s="7">
        <f>B6+B5</f>
        <v>300000</v>
      </c>
      <c r="D10" s="7"/>
      <c r="E10" s="7"/>
    </row>
    <row r="11" spans="1:5" ht="15.75" customHeight="1">
      <c r="A11" s="22" t="s">
        <v>96</v>
      </c>
      <c r="B11" s="7">
        <f>B9+B6</f>
        <v>125000</v>
      </c>
      <c r="D11" s="7"/>
      <c r="E11" s="7"/>
    </row>
    <row r="12" spans="1:5" ht="15.75" customHeight="1">
      <c r="A12" s="22" t="s">
        <v>88</v>
      </c>
      <c r="B12" s="7">
        <v>75000</v>
      </c>
      <c r="D12" s="7"/>
      <c r="E12" s="7"/>
    </row>
    <row r="13" spans="1:5" ht="15.75" customHeight="1">
      <c r="A13" s="22" t="s">
        <v>99</v>
      </c>
      <c r="B13" s="7">
        <v>25000</v>
      </c>
      <c r="D13" s="7"/>
      <c r="E13" s="7"/>
    </row>
    <row r="14" spans="1:5" ht="15.75" customHeight="1">
      <c r="A14" s="22" t="s">
        <v>98</v>
      </c>
      <c r="B14" s="7">
        <f>B13+B6</f>
        <v>125000</v>
      </c>
      <c r="D14" s="7"/>
      <c r="E14" s="7"/>
    </row>
    <row r="15" spans="1:5" ht="15.75" customHeight="1">
      <c r="A15" s="22" t="s">
        <v>108</v>
      </c>
      <c r="B15" s="7">
        <f>B7+B6</f>
        <v>150000</v>
      </c>
    </row>
    <row r="17" spans="1:2" ht="15.75" customHeight="1">
      <c r="A17" s="108" t="s">
        <v>93</v>
      </c>
      <c r="B17" s="108"/>
    </row>
    <row r="18" spans="1:2" ht="15.75" customHeight="1">
      <c r="A18" s="14" t="s">
        <v>15</v>
      </c>
      <c r="B18" s="15">
        <v>200000</v>
      </c>
    </row>
    <row r="19" spans="1:2" ht="15.75" customHeight="1">
      <c r="A19" s="14" t="s">
        <v>17</v>
      </c>
      <c r="B19" s="15">
        <v>150000</v>
      </c>
    </row>
    <row r="20" spans="1:2" ht="15.75" customHeight="1">
      <c r="A20" s="14" t="s">
        <v>22</v>
      </c>
      <c r="B20" s="15">
        <v>100000</v>
      </c>
    </row>
    <row r="21" spans="1:2" ht="15.75" customHeight="1">
      <c r="A21" s="14" t="s">
        <v>20</v>
      </c>
      <c r="B21" s="15">
        <v>50000</v>
      </c>
    </row>
  </sheetData>
  <mergeCells count="3">
    <mergeCell ref="A1:B1"/>
    <mergeCell ref="D1:E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A3:F19"/>
    </sheetView>
  </sheetViews>
  <sheetFormatPr defaultRowHeight="12.75"/>
  <cols>
    <col min="1" max="1" width="14" bestFit="1" customWidth="1"/>
    <col min="2" max="2" width="1.42578125" bestFit="1" customWidth="1"/>
    <col min="3" max="3" width="12.85546875" bestFit="1" customWidth="1"/>
    <col min="5" max="5" width="1.42578125" bestFit="1" customWidth="1"/>
  </cols>
  <sheetData>
    <row r="1" spans="1:7">
      <c r="A1" s="48" t="s">
        <v>109</v>
      </c>
      <c r="C1" s="48" t="s">
        <v>114</v>
      </c>
    </row>
    <row r="3" spans="1:7">
      <c r="A3" s="112" t="s">
        <v>110</v>
      </c>
      <c r="B3" s="113"/>
      <c r="C3" s="113"/>
      <c r="D3" s="113"/>
      <c r="E3" s="113"/>
      <c r="F3" s="114"/>
      <c r="G3" s="63"/>
    </row>
    <row r="4" spans="1:7">
      <c r="A4" s="115" t="s">
        <v>111</v>
      </c>
      <c r="B4" s="116"/>
      <c r="C4" s="116"/>
      <c r="D4" s="116"/>
      <c r="E4" s="116"/>
      <c r="F4" s="64"/>
      <c r="G4" s="63"/>
    </row>
    <row r="5" spans="1:7">
      <c r="A5" s="117"/>
      <c r="B5" s="118"/>
      <c r="C5" s="118"/>
      <c r="D5" s="118"/>
      <c r="E5" s="118"/>
      <c r="F5" s="119"/>
      <c r="G5" s="63"/>
    </row>
    <row r="6" spans="1:7" ht="13.5">
      <c r="A6" s="65" t="s">
        <v>112</v>
      </c>
      <c r="B6" s="66"/>
      <c r="C6" s="66"/>
      <c r="D6" s="66"/>
      <c r="E6" s="66"/>
      <c r="F6" s="67"/>
      <c r="G6" s="63"/>
    </row>
    <row r="7" spans="1:7">
      <c r="A7" s="82" t="s">
        <v>115</v>
      </c>
      <c r="B7" s="83"/>
      <c r="C7" s="68"/>
      <c r="D7" s="82" t="s">
        <v>119</v>
      </c>
      <c r="E7" s="69"/>
      <c r="F7" s="70"/>
      <c r="G7" s="63"/>
    </row>
    <row r="8" spans="1:7">
      <c r="A8" s="71" t="s">
        <v>113</v>
      </c>
      <c r="B8" s="72" t="s">
        <v>107</v>
      </c>
      <c r="C8" s="73" t="str">
        <f>$C$1</f>
        <v>Nop 2016</v>
      </c>
      <c r="D8" s="71" t="s">
        <v>106</v>
      </c>
      <c r="E8" s="74" t="s">
        <v>107</v>
      </c>
      <c r="F8" s="75">
        <f>Utama!K3</f>
        <v>2</v>
      </c>
      <c r="G8" s="63"/>
    </row>
    <row r="9" spans="1:7">
      <c r="A9" s="76" t="s">
        <v>1</v>
      </c>
      <c r="B9" s="72" t="s">
        <v>107</v>
      </c>
      <c r="C9" s="72" t="str">
        <f>Utama!B3</f>
        <v>Ust.Idral Harits</v>
      </c>
      <c r="D9" s="71" t="s">
        <v>105</v>
      </c>
      <c r="E9" s="74" t="s">
        <v>107</v>
      </c>
      <c r="F9" s="75">
        <f>Utama!H3</f>
        <v>0</v>
      </c>
      <c r="G9" s="63"/>
    </row>
    <row r="10" spans="1:7">
      <c r="A10" s="71" t="s">
        <v>2</v>
      </c>
      <c r="B10" s="72" t="s">
        <v>107</v>
      </c>
      <c r="C10" s="72" t="str">
        <f>Utama!C3</f>
        <v>Mudir</v>
      </c>
      <c r="D10" s="71"/>
      <c r="E10" s="72"/>
      <c r="F10" s="75"/>
      <c r="G10" s="84"/>
    </row>
    <row r="11" spans="1:7">
      <c r="A11" s="77"/>
      <c r="B11" s="78"/>
      <c r="C11" s="78"/>
      <c r="D11" s="79"/>
      <c r="E11" s="80"/>
      <c r="F11" s="81"/>
      <c r="G11" s="63"/>
    </row>
    <row r="12" spans="1:7">
      <c r="A12" s="85"/>
      <c r="B12" s="86"/>
      <c r="C12" s="86"/>
      <c r="D12" s="86"/>
      <c r="E12" s="86"/>
      <c r="F12" s="87"/>
    </row>
    <row r="13" spans="1:7">
      <c r="A13" s="109" t="s">
        <v>116</v>
      </c>
      <c r="B13" s="110"/>
      <c r="C13" s="110"/>
      <c r="D13" s="110"/>
      <c r="E13" s="110"/>
      <c r="F13" s="111"/>
    </row>
    <row r="14" spans="1:7">
      <c r="A14" s="71" t="s">
        <v>5</v>
      </c>
      <c r="B14" s="72" t="s">
        <v>107</v>
      </c>
      <c r="C14" s="88">
        <f>Utama!F3</f>
        <v>200000</v>
      </c>
      <c r="D14" s="86"/>
      <c r="E14" s="86"/>
      <c r="F14" s="87"/>
    </row>
    <row r="15" spans="1:7">
      <c r="A15" s="71" t="s">
        <v>117</v>
      </c>
      <c r="B15" s="72" t="s">
        <v>107</v>
      </c>
      <c r="C15" s="88">
        <f>Utama!G3</f>
        <v>500000</v>
      </c>
      <c r="D15" s="86"/>
      <c r="E15" s="86"/>
      <c r="F15" s="87"/>
    </row>
    <row r="16" spans="1:7">
      <c r="A16" s="71" t="s">
        <v>106</v>
      </c>
      <c r="B16" s="72" t="s">
        <v>107</v>
      </c>
      <c r="C16" s="86"/>
      <c r="D16" s="86"/>
      <c r="E16" s="86"/>
      <c r="F16" s="87"/>
    </row>
    <row r="17" spans="1:6">
      <c r="A17" s="71" t="s">
        <v>105</v>
      </c>
      <c r="B17" s="72" t="s">
        <v>107</v>
      </c>
      <c r="C17" s="86"/>
      <c r="D17" s="86"/>
      <c r="E17" s="86"/>
      <c r="F17" s="87"/>
    </row>
    <row r="18" spans="1:6">
      <c r="A18" s="89" t="s">
        <v>118</v>
      </c>
      <c r="B18" s="90" t="s">
        <v>107</v>
      </c>
      <c r="C18" s="91"/>
      <c r="D18" s="91"/>
      <c r="E18" s="91"/>
      <c r="F18" s="92"/>
    </row>
    <row r="19" spans="1:6">
      <c r="A19" s="93" t="s">
        <v>97</v>
      </c>
      <c r="B19" s="91"/>
      <c r="C19" s="94">
        <f>Utama!D3</f>
        <v>800000</v>
      </c>
      <c r="D19" s="91"/>
      <c r="E19" s="91"/>
      <c r="F19" s="92"/>
    </row>
  </sheetData>
  <mergeCells count="4">
    <mergeCell ref="A13:F13"/>
    <mergeCell ref="A3:F3"/>
    <mergeCell ref="A4:E4"/>
    <mergeCell ref="A5:F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5" sqref="A5"/>
    </sheetView>
  </sheetViews>
  <sheetFormatPr defaultRowHeight="12.75"/>
  <sheetData>
    <row r="2" spans="1:1">
      <c r="A2">
        <v>570000</v>
      </c>
    </row>
    <row r="3" spans="1:1">
      <c r="A3">
        <v>425000</v>
      </c>
    </row>
    <row r="4" spans="1:1">
      <c r="A4">
        <f>A2-A3</f>
        <v>145000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Utama</vt:lpstr>
      <vt:lpstr>Data Referensi</vt:lpstr>
      <vt:lpstr>Slip Gaji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cp:lastPrinted>2016-11-13T15:01:44Z</cp:lastPrinted>
  <dcterms:created xsi:type="dcterms:W3CDTF">2016-10-14T15:26:28Z</dcterms:created>
  <dcterms:modified xsi:type="dcterms:W3CDTF">2016-12-14T00:09:50Z</dcterms:modified>
</cp:coreProperties>
</file>