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har\OneDrive\Desktop\python project\cards\data\"/>
    </mc:Choice>
  </mc:AlternateContent>
  <bookViews>
    <workbookView xWindow="0" yWindow="0" windowWidth="22560" windowHeight="10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29" i="1" l="1"/>
  <c r="B517" i="1"/>
  <c r="B804" i="1"/>
  <c r="B292" i="1"/>
  <c r="B783" i="1"/>
  <c r="B119" i="1"/>
  <c r="B173" i="1"/>
  <c r="B144" i="1"/>
  <c r="B312" i="1"/>
  <c r="B810" i="1"/>
  <c r="B15" i="1"/>
  <c r="B666" i="1"/>
  <c r="B3" i="1"/>
  <c r="B688" i="1"/>
  <c r="B957" i="1"/>
  <c r="B445" i="1"/>
  <c r="B732" i="1"/>
  <c r="B220" i="1"/>
  <c r="B687" i="1"/>
  <c r="B37" i="1"/>
  <c r="B26" i="1"/>
  <c r="B960" i="1"/>
  <c r="B127" i="1"/>
  <c r="B650" i="1"/>
  <c r="B690" i="1"/>
  <c r="B1018" i="1"/>
  <c r="B670" i="1"/>
  <c r="B329" i="1"/>
  <c r="B743" i="1"/>
  <c r="B134" i="1"/>
  <c r="B885" i="1"/>
  <c r="B373" i="1"/>
  <c r="B660" i="1"/>
  <c r="B148" i="1"/>
  <c r="B591" i="1"/>
  <c r="B974" i="1"/>
  <c r="B951" i="1"/>
  <c r="B746" i="1"/>
  <c r="B651" i="1"/>
  <c r="B848" i="1"/>
  <c r="B318" i="1"/>
  <c r="B819" i="1"/>
  <c r="B336" i="1"/>
  <c r="B831" i="1"/>
  <c r="B813" i="1"/>
  <c r="B301" i="1"/>
  <c r="B588" i="1"/>
  <c r="B76" i="1"/>
  <c r="B495" i="1"/>
  <c r="B866" i="1"/>
  <c r="B843" i="1"/>
  <c r="B586" i="1"/>
  <c r="B481" i="1"/>
  <c r="B656" i="1"/>
  <c r="B41" i="1"/>
  <c r="B627" i="1"/>
  <c r="B57" i="1"/>
  <c r="B639" i="1"/>
  <c r="B677" i="1"/>
  <c r="B964" i="1"/>
  <c r="B452" i="1"/>
  <c r="B1000" i="1"/>
  <c r="B313" i="1"/>
  <c r="B578" i="1"/>
  <c r="B599" i="1"/>
  <c r="B738" i="1"/>
  <c r="B153" i="1"/>
  <c r="B320" i="1"/>
  <c r="B368" i="1"/>
  <c r="B304" i="1"/>
  <c r="B383" i="1"/>
  <c r="B310" i="1"/>
  <c r="B807" i="1"/>
  <c r="B152" i="1"/>
  <c r="B605" i="1"/>
  <c r="B892" i="1"/>
  <c r="B380" i="1"/>
  <c r="B899" i="1"/>
  <c r="B219" i="1"/>
  <c r="B386" i="1"/>
  <c r="B1004" i="1"/>
  <c r="B696" i="1"/>
  <c r="B385" i="1"/>
  <c r="B927" i="1"/>
  <c r="B830" i="1"/>
  <c r="B105" i="1"/>
  <c r="B400" i="1"/>
  <c r="B180" i="1"/>
  <c r="B343" i="1"/>
  <c r="B443" i="1"/>
  <c r="B457" i="1"/>
  <c r="B51" i="1"/>
  <c r="B184" i="1"/>
  <c r="B886" i="1"/>
  <c r="B625" i="1"/>
  <c r="B138" i="1"/>
  <c r="B879" i="1"/>
  <c r="B330" i="1"/>
  <c r="B66" i="1"/>
  <c r="B686" i="1"/>
  <c r="B466" i="1"/>
  <c r="B614" i="1"/>
  <c r="B719" i="1"/>
  <c r="B306" i="1"/>
  <c r="B963" i="1"/>
  <c r="B424" i="1"/>
  <c r="B567" i="1"/>
  <c r="B803" i="1"/>
  <c r="B722" i="1"/>
  <c r="B595" i="1"/>
  <c r="B853" i="1"/>
  <c r="B547" i="1"/>
  <c r="B448" i="1"/>
  <c r="B216" i="1"/>
  <c r="B774" i="1"/>
  <c r="B635" i="1"/>
  <c r="B94" i="1"/>
  <c r="B162" i="1"/>
  <c r="B295" i="1"/>
  <c r="B463" i="1"/>
  <c r="B475" i="1"/>
  <c r="B191" i="1"/>
  <c r="B194" i="1"/>
  <c r="B1006" i="1"/>
  <c r="B812" i="1"/>
  <c r="B360" i="1"/>
  <c r="B244" i="1"/>
  <c r="B965" i="1"/>
  <c r="B453" i="1"/>
  <c r="B740" i="1"/>
  <c r="B228" i="1"/>
  <c r="B697" i="1"/>
  <c r="B46" i="1"/>
  <c r="B35" i="1"/>
  <c r="B1022" i="1"/>
  <c r="B145" i="1"/>
  <c r="B662" i="1"/>
  <c r="B734" i="1"/>
  <c r="B347" i="1"/>
  <c r="B712" i="1"/>
  <c r="B362" i="1"/>
  <c r="B893" i="1"/>
  <c r="B381" i="1"/>
  <c r="B668" i="1"/>
  <c r="B156" i="1"/>
  <c r="B601" i="1"/>
  <c r="B985" i="1"/>
  <c r="B961" i="1"/>
  <c r="B768" i="1"/>
  <c r="B673" i="1"/>
  <c r="B870" i="1"/>
  <c r="B351" i="1"/>
  <c r="B841" i="1"/>
  <c r="B369" i="1"/>
  <c r="B851" i="1"/>
  <c r="B198" i="1"/>
  <c r="B699" i="1"/>
  <c r="B821" i="1"/>
  <c r="B309" i="1"/>
  <c r="B596" i="1"/>
  <c r="B84" i="1"/>
  <c r="B505" i="1"/>
  <c r="B878" i="1"/>
  <c r="B855" i="1"/>
  <c r="B598" i="1"/>
  <c r="B491" i="1"/>
  <c r="B678" i="1"/>
  <c r="B70" i="1"/>
  <c r="B649" i="1"/>
  <c r="B86" i="1"/>
  <c r="B659" i="1"/>
  <c r="B749" i="1"/>
  <c r="B237" i="1"/>
  <c r="B524" i="1"/>
  <c r="B1027" i="1"/>
  <c r="B409" i="1"/>
  <c r="B760" i="1"/>
  <c r="B759" i="1"/>
  <c r="B490" i="1"/>
  <c r="B311" i="1"/>
  <c r="B487" i="1"/>
  <c r="B775" i="1"/>
  <c r="B464" i="1"/>
  <c r="B731" i="1"/>
  <c r="B474" i="1"/>
  <c r="B613" i="1"/>
  <c r="B900" i="1"/>
  <c r="B388" i="1"/>
  <c r="B911" i="1"/>
  <c r="B229" i="1"/>
  <c r="B408" i="1"/>
  <c r="B407" i="1"/>
  <c r="B568" i="1"/>
  <c r="B16" i="1"/>
  <c r="B193" i="1"/>
  <c r="B113" i="1"/>
  <c r="B176" i="1"/>
  <c r="B129" i="1"/>
  <c r="B914" i="1"/>
  <c r="B230" i="1"/>
  <c r="B763" i="1"/>
  <c r="B541" i="1"/>
  <c r="B828" i="1"/>
  <c r="B316" i="1"/>
  <c r="B815" i="1"/>
  <c r="B146" i="1"/>
  <c r="B218" i="1"/>
  <c r="B748" i="1"/>
  <c r="B45" i="1"/>
  <c r="B994" i="1"/>
  <c r="B543" i="1"/>
  <c r="B178" i="1"/>
  <c r="B374" i="1"/>
  <c r="B50" i="1"/>
  <c r="B975" i="1"/>
  <c r="B842" i="1"/>
  <c r="B149" i="1"/>
  <c r="B647" i="1"/>
  <c r="B327" i="1"/>
  <c r="B593" i="1"/>
  <c r="B912" i="1"/>
  <c r="B816" i="1"/>
  <c r="B447" i="1"/>
  <c r="B201" i="1"/>
  <c r="B286" i="1"/>
  <c r="B65" i="1"/>
  <c r="B117" i="1"/>
  <c r="B224" i="1"/>
  <c r="B415" i="1"/>
  <c r="B395" i="1"/>
  <c r="B909" i="1"/>
  <c r="B623" i="1"/>
  <c r="B794" i="1"/>
  <c r="B710" i="1"/>
  <c r="B209" i="1"/>
  <c r="B901" i="1"/>
  <c r="B389" i="1"/>
  <c r="B676" i="1"/>
  <c r="B164" i="1"/>
  <c r="B611" i="1"/>
  <c r="B999" i="1"/>
  <c r="B971" i="1"/>
  <c r="B800" i="1"/>
  <c r="B695" i="1"/>
  <c r="B890" i="1"/>
  <c r="B384" i="1"/>
  <c r="B863" i="1"/>
  <c r="B402" i="1"/>
  <c r="B873" i="1"/>
  <c r="B829" i="1"/>
  <c r="B317" i="1"/>
  <c r="B604" i="1"/>
  <c r="B92" i="1"/>
  <c r="B515" i="1"/>
  <c r="B888" i="1"/>
  <c r="B865" i="1"/>
  <c r="B608" i="1"/>
  <c r="B513" i="1"/>
  <c r="B698" i="1"/>
  <c r="B102" i="1"/>
  <c r="B671" i="1"/>
  <c r="B114" i="1"/>
  <c r="B681" i="1"/>
  <c r="B894" i="1"/>
  <c r="B185" i="1"/>
  <c r="B757" i="1"/>
  <c r="B245" i="1"/>
  <c r="B532" i="1"/>
  <c r="B20" i="1"/>
  <c r="B419" i="1"/>
  <c r="B782" i="1"/>
  <c r="B769" i="1"/>
  <c r="B502" i="1"/>
  <c r="B331" i="1"/>
  <c r="B507" i="1"/>
  <c r="B795" i="1"/>
  <c r="B486" i="1"/>
  <c r="B753" i="1"/>
  <c r="B496" i="1"/>
  <c r="B685" i="1"/>
  <c r="B972" i="1"/>
  <c r="B460" i="1"/>
  <c r="B1014" i="1"/>
  <c r="B323" i="1"/>
  <c r="B600" i="1"/>
  <c r="B619" i="1"/>
  <c r="B770" i="1"/>
  <c r="B171" i="1"/>
  <c r="B338" i="1"/>
  <c r="B401" i="1"/>
  <c r="B319" i="1"/>
  <c r="B416" i="1"/>
  <c r="B328" i="1"/>
  <c r="B549" i="1"/>
  <c r="B836" i="1"/>
  <c r="B324" i="1"/>
  <c r="B825" i="1"/>
  <c r="B155" i="1"/>
  <c r="B238" i="1"/>
  <c r="B837" i="1"/>
  <c r="B325" i="1"/>
  <c r="B612" i="1"/>
  <c r="B100" i="1"/>
  <c r="B527" i="1"/>
  <c r="B898" i="1"/>
  <c r="B887" i="1"/>
  <c r="B618" i="1"/>
  <c r="B535" i="1"/>
  <c r="B720" i="1"/>
  <c r="B130" i="1"/>
  <c r="B691" i="1"/>
  <c r="B143" i="1"/>
  <c r="B703" i="1"/>
  <c r="B765" i="1"/>
  <c r="B253" i="1"/>
  <c r="B540" i="1"/>
  <c r="B28" i="1"/>
  <c r="B431" i="1"/>
  <c r="B792" i="1"/>
  <c r="B779" i="1"/>
  <c r="B512" i="1"/>
  <c r="B353" i="1"/>
  <c r="B529" i="1"/>
  <c r="B839" i="1"/>
  <c r="B506" i="1"/>
  <c r="B817" i="1"/>
  <c r="B518" i="1"/>
  <c r="B278" i="1"/>
  <c r="B850" i="1"/>
  <c r="B693" i="1"/>
  <c r="B980" i="1"/>
  <c r="B468" i="1"/>
  <c r="B1025" i="1"/>
  <c r="B335" i="1"/>
  <c r="B622" i="1"/>
  <c r="B641" i="1"/>
  <c r="B814" i="1"/>
  <c r="B181" i="1"/>
  <c r="B358" i="1"/>
  <c r="B434" i="1"/>
  <c r="B337" i="1"/>
  <c r="B456" i="1"/>
  <c r="B346" i="1"/>
  <c r="B621" i="1"/>
  <c r="B908" i="1"/>
  <c r="B396" i="1"/>
  <c r="B921" i="1"/>
  <c r="B239" i="1"/>
  <c r="B430" i="1"/>
  <c r="B427" i="1"/>
  <c r="B590" i="1"/>
  <c r="B34" i="1"/>
  <c r="B206" i="1"/>
  <c r="B142" i="1"/>
  <c r="B189" i="1"/>
  <c r="B158" i="1"/>
  <c r="B997" i="1"/>
  <c r="B485" i="1"/>
  <c r="B772" i="1"/>
  <c r="B260" i="1"/>
  <c r="B739" i="1"/>
  <c r="B82" i="1"/>
  <c r="B99" i="1"/>
  <c r="B71" i="1"/>
  <c r="B227" i="1"/>
  <c r="B736" i="1"/>
  <c r="B904" i="1"/>
  <c r="B497" i="1"/>
  <c r="B882" i="1"/>
  <c r="B519" i="1"/>
  <c r="B32" i="1"/>
  <c r="B314" i="1"/>
  <c r="B925" i="1"/>
  <c r="B413" i="1"/>
  <c r="B700" i="1"/>
  <c r="B188" i="1"/>
  <c r="B643" i="1"/>
  <c r="B2" i="1"/>
  <c r="B1009" i="1"/>
  <c r="B236" i="1"/>
  <c r="B375" i="1"/>
  <c r="B570" i="1"/>
  <c r="B499" i="1"/>
  <c r="B83" i="1"/>
  <c r="B214" i="1"/>
  <c r="B661" i="1"/>
  <c r="B291" i="1"/>
  <c r="B504" i="1"/>
  <c r="B667" i="1"/>
  <c r="B915" i="1"/>
  <c r="B167" i="1"/>
  <c r="B281" i="1"/>
  <c r="B422" i="1"/>
  <c r="B658" i="1"/>
  <c r="B766" i="1"/>
  <c r="B577" i="1"/>
  <c r="B745" i="1"/>
  <c r="B820" i="1"/>
  <c r="B297" i="1"/>
  <c r="B525" i="1"/>
  <c r="B913" i="1"/>
  <c r="B682" i="1"/>
  <c r="B397" i="1"/>
  <c r="B514" i="1"/>
  <c r="B414" i="1"/>
  <c r="B5" i="1"/>
  <c r="B200" i="1"/>
  <c r="B128" i="1"/>
  <c r="B773" i="1"/>
  <c r="B261" i="1"/>
  <c r="B548" i="1"/>
  <c r="B36" i="1"/>
  <c r="B441" i="1"/>
  <c r="B802" i="1"/>
  <c r="B791" i="1"/>
  <c r="B522" i="1"/>
  <c r="B363" i="1"/>
  <c r="B550" i="1"/>
  <c r="B859" i="1"/>
  <c r="B528" i="1"/>
  <c r="B881" i="1"/>
  <c r="B534" i="1"/>
  <c r="B701" i="1"/>
  <c r="B988" i="1"/>
  <c r="B476" i="1"/>
  <c r="B979" i="1"/>
  <c r="B345" i="1"/>
  <c r="B654" i="1"/>
  <c r="B663" i="1"/>
  <c r="B962" i="1"/>
  <c r="B199" i="1"/>
  <c r="B371" i="1"/>
  <c r="B478" i="1"/>
  <c r="B352" i="1"/>
  <c r="B498" i="1"/>
  <c r="B361" i="1"/>
  <c r="B22" i="1"/>
  <c r="B256" i="1"/>
  <c r="B629" i="1"/>
  <c r="B916" i="1"/>
  <c r="B404" i="1"/>
  <c r="B931" i="1"/>
  <c r="B249" i="1"/>
  <c r="B450" i="1"/>
  <c r="B449" i="1"/>
  <c r="B610" i="1"/>
  <c r="B53" i="1"/>
  <c r="B222" i="1"/>
  <c r="B170" i="1"/>
  <c r="B205" i="1"/>
  <c r="B186" i="1"/>
  <c r="B213" i="1"/>
  <c r="B557" i="1"/>
  <c r="B844" i="1"/>
  <c r="B332" i="1"/>
  <c r="B835" i="1"/>
  <c r="B165" i="1"/>
  <c r="B258" i="1"/>
  <c r="B257" i="1"/>
  <c r="B418" i="1"/>
  <c r="B918" i="1"/>
  <c r="B88" i="1"/>
  <c r="B880" i="1"/>
  <c r="B74" i="1"/>
  <c r="B902" i="1"/>
  <c r="B933" i="1"/>
  <c r="B421" i="1"/>
  <c r="B708" i="1"/>
  <c r="B196" i="1"/>
  <c r="B655" i="1"/>
  <c r="B10" i="1"/>
  <c r="B1023" i="1"/>
  <c r="B874" i="1"/>
  <c r="B72" i="1"/>
  <c r="B976" i="1"/>
  <c r="B562" i="1"/>
  <c r="B947" i="1"/>
  <c r="B542" i="1"/>
  <c r="B959" i="1"/>
  <c r="B488" i="1"/>
  <c r="B48" i="1"/>
  <c r="B861" i="1"/>
  <c r="B349" i="1"/>
  <c r="B636" i="1"/>
  <c r="B124" i="1"/>
  <c r="B559" i="1"/>
  <c r="B930" i="1"/>
  <c r="B973" i="1"/>
  <c r="B995" i="1"/>
  <c r="B864" i="1"/>
  <c r="B161" i="1"/>
  <c r="B903" i="1"/>
  <c r="B393" i="1"/>
  <c r="B679" i="1"/>
  <c r="B405" i="1"/>
  <c r="B1024" i="1"/>
  <c r="B875" i="1"/>
  <c r="B12" i="1"/>
  <c r="B432" i="1"/>
  <c r="B616" i="1"/>
  <c r="B715" i="1"/>
  <c r="B603" i="1"/>
  <c r="B93" i="1"/>
  <c r="B123" i="1"/>
  <c r="B640" i="1"/>
  <c r="B411" i="1"/>
  <c r="B52" i="1"/>
  <c r="B266" i="1"/>
  <c r="B44" i="1"/>
  <c r="B326" i="1"/>
  <c r="B382" i="1"/>
  <c r="B940" i="1"/>
  <c r="B984" i="1"/>
  <c r="B240" i="1"/>
  <c r="B551" i="1"/>
  <c r="B714" i="1"/>
  <c r="B523" i="1"/>
  <c r="B8" i="1"/>
  <c r="B628" i="1"/>
  <c r="B919" i="1"/>
  <c r="B854" i="1"/>
  <c r="B390" i="1"/>
  <c r="B61" i="1"/>
  <c r="B223" i="1"/>
  <c r="B108" i="1"/>
  <c r="B187" i="1"/>
  <c r="B511" i="1"/>
  <c r="B287" i="1"/>
  <c r="B296" i="1"/>
  <c r="B251" i="1"/>
  <c r="B811" i="1"/>
  <c r="B862" i="1"/>
  <c r="B272" i="1"/>
  <c r="B563" i="1"/>
  <c r="B945" i="1"/>
  <c r="B709" i="1"/>
  <c r="B356" i="1"/>
  <c r="B494" i="1"/>
  <c r="B208" i="1"/>
  <c r="B990" i="1"/>
  <c r="B242" i="1"/>
  <c r="B412" i="1"/>
  <c r="B110" i="1"/>
  <c r="B462" i="1"/>
  <c r="B215" i="1"/>
  <c r="B646" i="1"/>
  <c r="B1013" i="1"/>
  <c r="B340" i="1"/>
  <c r="B27" i="1"/>
  <c r="B270" i="1"/>
  <c r="B922" i="1"/>
  <c r="B1007" i="1"/>
  <c r="B716" i="1"/>
  <c r="B91" i="1"/>
  <c r="B726" i="1"/>
  <c r="B626" i="1"/>
  <c r="B560" i="1"/>
  <c r="B1028" i="1"/>
  <c r="B483" i="1"/>
  <c r="B235" i="1"/>
  <c r="B896" i="1"/>
  <c r="B838" i="1"/>
  <c r="B858" i="1"/>
  <c r="B958" i="1"/>
  <c r="B477" i="1"/>
  <c r="B252" i="1"/>
  <c r="B73" i="1"/>
  <c r="B492" i="1"/>
  <c r="B954" i="1"/>
  <c r="B657" i="1"/>
  <c r="B917" i="1"/>
  <c r="B470" i="1"/>
  <c r="B56" i="1"/>
  <c r="B151" i="1"/>
  <c r="B895" i="1"/>
  <c r="B907" i="1"/>
  <c r="B533" i="1"/>
  <c r="B38" i="1"/>
  <c r="B554" i="1"/>
  <c r="B1010" i="1"/>
  <c r="B350" i="1"/>
  <c r="B426" i="1"/>
  <c r="B85" i="1"/>
  <c r="B889" i="1"/>
  <c r="B587" i="1"/>
  <c r="B30" i="1"/>
  <c r="B197" i="1"/>
  <c r="B876" i="1"/>
  <c r="B735" i="1"/>
  <c r="B308" i="1"/>
  <c r="B111" i="1"/>
  <c r="B1016" i="1"/>
  <c r="B160" i="1"/>
  <c r="B823" i="1"/>
  <c r="B207" i="1"/>
  <c r="B781" i="1"/>
  <c r="B417" i="1"/>
  <c r="B509" i="1"/>
  <c r="B479" i="1"/>
  <c r="B47" i="1"/>
  <c r="B530" i="1"/>
  <c r="B924" i="1"/>
  <c r="B939" i="1"/>
  <c r="B265" i="1"/>
  <c r="B544" i="1"/>
  <c r="B122" i="1"/>
  <c r="B552" i="1"/>
  <c r="B706" i="1"/>
  <c r="B967" i="1"/>
  <c r="B645" i="1"/>
  <c r="B987" i="1"/>
  <c r="B322" i="1"/>
  <c r="B80" i="1"/>
  <c r="B370" i="1"/>
  <c r="B1021" i="1"/>
  <c r="B348" i="1"/>
  <c r="B472" i="1"/>
  <c r="B290" i="1"/>
  <c r="B966" i="1"/>
  <c r="B225" i="1"/>
  <c r="B949" i="1"/>
  <c r="B276" i="1"/>
  <c r="B280" i="1"/>
  <c r="B109" i="1"/>
  <c r="B582" i="1"/>
  <c r="B1005" i="1"/>
  <c r="B652" i="1"/>
  <c r="B18" i="1"/>
  <c r="B248" i="1"/>
  <c r="B283" i="1"/>
  <c r="B982" i="1"/>
  <c r="B644" i="1"/>
  <c r="B399" i="1"/>
  <c r="B704" i="1"/>
  <c r="B806" i="1"/>
  <c r="B777" i="1"/>
  <c r="B787" i="1"/>
  <c r="B446" i="1"/>
  <c r="B285" i="1"/>
  <c r="B60" i="1"/>
  <c r="B846" i="1"/>
  <c r="B707" i="1"/>
  <c r="B521" i="1"/>
  <c r="B977" i="1"/>
  <c r="B948" i="1"/>
  <c r="B267" i="1"/>
  <c r="B744" i="1"/>
  <c r="B822" i="1"/>
  <c r="B410" i="1"/>
  <c r="B334" i="1"/>
  <c r="B137" i="1"/>
  <c r="B824" i="1"/>
  <c r="B754" i="1"/>
  <c r="B217" i="1"/>
  <c r="B157" i="1"/>
  <c r="B556" i="1"/>
  <c r="B827" i="1"/>
  <c r="B210" i="1"/>
  <c r="B226" i="1"/>
  <c r="B232" i="1"/>
  <c r="B106" i="1"/>
  <c r="B620" i="1"/>
  <c r="B203" i="1"/>
  <c r="B834" i="1"/>
  <c r="B785" i="1"/>
  <c r="B262" i="1"/>
  <c r="B786" i="1"/>
  <c r="B182" i="1"/>
  <c r="B166" i="1"/>
  <c r="B25" i="1"/>
  <c r="B776" i="1"/>
  <c r="B321" i="1"/>
  <c r="B437" i="1"/>
  <c r="B493" i="1"/>
  <c r="B805" i="1"/>
  <c r="B58" i="1"/>
  <c r="B729" i="1"/>
  <c r="B11" i="1"/>
  <c r="B59" i="1"/>
  <c r="B653" i="1"/>
  <c r="B705" i="1"/>
  <c r="B455" i="1"/>
  <c r="B163" i="1"/>
  <c r="B133" i="1"/>
  <c r="B234" i="1"/>
  <c r="B852" i="1"/>
  <c r="B104" i="1"/>
  <c r="B1001" i="1"/>
  <c r="B609" i="1"/>
  <c r="B572" i="1"/>
  <c r="B69" i="1"/>
  <c r="B883" i="1"/>
  <c r="B684" i="1"/>
  <c r="B190" i="1"/>
  <c r="B273" i="1"/>
  <c r="B21" i="1"/>
  <c r="B581" i="1"/>
  <c r="B953" i="1"/>
  <c r="B683" i="1"/>
  <c r="B970" i="1"/>
  <c r="B233" i="1"/>
  <c r="B637" i="1"/>
  <c r="B284" i="1"/>
  <c r="B302" i="1"/>
  <c r="B62" i="1"/>
  <c r="B624" i="1"/>
  <c r="B489" i="1"/>
  <c r="B565" i="1"/>
  <c r="B212" i="1"/>
  <c r="B136" i="1"/>
  <c r="B938" i="1"/>
  <c r="B993" i="1"/>
  <c r="B941" i="1"/>
  <c r="B268" i="1"/>
  <c r="B952" i="1"/>
  <c r="B90" i="1"/>
  <c r="B538" i="1"/>
  <c r="B809" i="1"/>
  <c r="B580" i="1"/>
  <c r="B942" i="1"/>
  <c r="B576" i="1"/>
  <c r="B634" i="1"/>
  <c r="B607" i="1"/>
  <c r="B617" i="1"/>
  <c r="B96" i="1"/>
  <c r="B1020" i="1"/>
  <c r="B1011" i="1"/>
  <c r="B728" i="1"/>
  <c r="B367" i="1"/>
  <c r="B923" i="1"/>
  <c r="B195" i="1"/>
  <c r="B692" i="1"/>
  <c r="B983" i="1"/>
  <c r="B150" i="1"/>
  <c r="B366" i="1"/>
  <c r="B23" i="1"/>
  <c r="B832" i="1"/>
  <c r="B897" i="1"/>
  <c r="B566" i="1"/>
  <c r="B575" i="1"/>
  <c r="B458" i="1"/>
  <c r="B277" i="1"/>
  <c r="B439" i="1"/>
  <c r="B849" i="1"/>
  <c r="B920" i="1"/>
  <c r="B784" i="1"/>
  <c r="B583" i="1"/>
  <c r="B378" i="1"/>
  <c r="B537" i="1"/>
  <c r="B730" i="1"/>
  <c r="B630" i="1"/>
  <c r="B269" i="1"/>
  <c r="B169" i="1"/>
  <c r="B211" i="1"/>
  <c r="B585" i="1"/>
  <c r="B125" i="1"/>
  <c r="B264" i="1"/>
  <c r="B97" i="1"/>
  <c r="B955" i="1"/>
  <c r="B555" i="1"/>
  <c r="B935" i="1"/>
  <c r="B433" i="1"/>
  <c r="B63" i="1"/>
  <c r="B141" i="1"/>
  <c r="B932" i="1"/>
  <c r="B790" i="1"/>
  <c r="B279" i="1"/>
  <c r="B968" i="1"/>
  <c r="B758" i="1"/>
  <c r="B750" i="1"/>
  <c r="B989" i="1"/>
  <c r="B147" i="1"/>
  <c r="B742" i="1"/>
  <c r="B341" i="1"/>
  <c r="B139" i="1"/>
  <c r="B79" i="1"/>
  <c r="B868" i="1"/>
  <c r="B299" i="1"/>
  <c r="B675" i="1"/>
  <c r="B751" i="1"/>
  <c r="B741" i="1"/>
  <c r="B250" i="1"/>
  <c r="B473" i="1"/>
  <c r="B905" i="1"/>
  <c r="B315" i="1"/>
  <c r="B159" i="1"/>
  <c r="B574" i="1"/>
  <c r="B664" i="1"/>
  <c r="B996" i="1"/>
  <c r="B867" i="1"/>
  <c r="B503" i="1"/>
  <c r="B391" i="1"/>
  <c r="B115" i="1"/>
  <c r="B573" i="1"/>
  <c r="B943" i="1"/>
  <c r="B154" i="1"/>
  <c r="B950" i="1"/>
  <c r="B221" i="1"/>
  <c r="B121" i="1"/>
  <c r="B501" i="1"/>
  <c r="B847" i="1"/>
  <c r="B17" i="1"/>
  <c r="B778" i="1"/>
  <c r="B87" i="1"/>
  <c r="B877" i="1"/>
  <c r="B204" i="1"/>
  <c r="B118" i="1"/>
  <c r="B631" i="1"/>
  <c r="B969" i="1"/>
  <c r="B869" i="1"/>
  <c r="B516" i="1"/>
  <c r="B856" i="1"/>
  <c r="B480" i="1"/>
  <c r="B465" i="1"/>
  <c r="B442" i="1"/>
  <c r="B454" i="1"/>
  <c r="B594" i="1"/>
  <c r="B956" i="1"/>
  <c r="B986" i="1"/>
  <c r="B558" i="1"/>
  <c r="B55" i="1"/>
  <c r="B40" i="1"/>
  <c r="B702" i="1"/>
  <c r="B436" i="1"/>
  <c r="B934" i="1"/>
  <c r="B571" i="1"/>
  <c r="B727" i="1"/>
  <c r="B721" i="1"/>
  <c r="B31" i="1"/>
  <c r="B43" i="1"/>
  <c r="B98" i="1"/>
  <c r="B274" i="1"/>
  <c r="B247" i="1"/>
  <c r="B564" i="1"/>
  <c r="B818" i="1"/>
  <c r="B597" i="1"/>
  <c r="B376" i="1"/>
  <c r="B406" i="1"/>
  <c r="B767" i="1"/>
  <c r="B910" i="1"/>
  <c r="B288" i="1"/>
  <c r="B300" i="1"/>
  <c r="B762" i="1"/>
  <c r="B243" i="1"/>
  <c r="B355" i="1"/>
  <c r="B9" i="1"/>
  <c r="B294" i="1"/>
  <c r="B801" i="1"/>
  <c r="B263" i="1"/>
  <c r="B435" i="1"/>
  <c r="B680" i="1"/>
  <c r="B342" i="1"/>
  <c r="B246" i="1"/>
  <c r="B484" i="1"/>
  <c r="B192" i="1"/>
  <c r="B642" i="1"/>
  <c r="B520" i="1"/>
  <c r="B24" i="1"/>
  <c r="B860" i="1"/>
  <c r="B259" i="1"/>
  <c r="B126" i="1"/>
  <c r="B120" i="1"/>
  <c r="B202" i="1"/>
  <c r="B531" i="1"/>
  <c r="B788" i="1"/>
  <c r="B174" i="1"/>
  <c r="B928" i="1"/>
  <c r="B992" i="1"/>
  <c r="B944" i="1"/>
  <c r="B365" i="1"/>
  <c r="B665" i="1"/>
  <c r="B89" i="1"/>
  <c r="B826" i="1"/>
  <c r="B584" i="1"/>
  <c r="B357" i="1"/>
  <c r="B1019" i="1"/>
  <c r="B833" i="1"/>
  <c r="B459" i="1"/>
  <c r="B13" i="1"/>
  <c r="B29" i="1"/>
  <c r="B638" i="1"/>
  <c r="B733" i="1"/>
  <c r="B508" i="1"/>
  <c r="B387" i="1"/>
  <c r="B717" i="1"/>
  <c r="B526" i="1"/>
  <c r="B937" i="1"/>
  <c r="B377" i="1"/>
  <c r="B998" i="1"/>
  <c r="B423" i="1"/>
  <c r="B307" i="1"/>
  <c r="B403" i="1"/>
  <c r="B589" i="1"/>
  <c r="B49" i="1"/>
  <c r="B275" i="1"/>
  <c r="B6" i="1"/>
  <c r="B428" i="1"/>
  <c r="B510" i="1"/>
  <c r="B840" i="1"/>
  <c r="B615" i="1"/>
  <c r="B372" i="1"/>
  <c r="B672" i="1"/>
  <c r="B752" i="1"/>
  <c r="B339" i="1"/>
  <c r="B425" i="1"/>
  <c r="B135" i="1"/>
  <c r="B359" i="1"/>
  <c r="B175" i="1"/>
  <c r="B694" i="1"/>
  <c r="B546" i="1"/>
  <c r="B33" i="1"/>
  <c r="B64" i="1"/>
  <c r="B467" i="1"/>
  <c r="B500" i="1"/>
  <c r="B254" i="1"/>
  <c r="B392" i="1"/>
  <c r="B1026" i="1"/>
  <c r="B799" i="1"/>
  <c r="B75" i="1"/>
  <c r="B81" i="1"/>
  <c r="B891" i="1"/>
  <c r="B282" i="1"/>
  <c r="B798" i="1"/>
  <c r="B394" i="1"/>
  <c r="B451" i="1"/>
  <c r="B872" i="1"/>
  <c r="B438" i="1"/>
  <c r="B1017" i="1"/>
  <c r="B107" i="1"/>
  <c r="B429" i="1"/>
  <c r="B926" i="1"/>
  <c r="B929" i="1"/>
  <c r="B797" i="1"/>
  <c r="B179" i="1"/>
  <c r="B77" i="1"/>
  <c r="B67" i="1"/>
  <c r="B884" i="1"/>
  <c r="B95" i="1"/>
  <c r="B1003" i="1"/>
  <c r="B255" i="1"/>
  <c r="B420" i="1"/>
  <c r="B674" i="1"/>
  <c r="B482" i="1"/>
  <c r="B231" i="1"/>
  <c r="B379" i="1"/>
  <c r="B796" i="1"/>
  <c r="B183" i="1"/>
  <c r="B632" i="1"/>
  <c r="B4" i="1"/>
  <c r="B1015" i="1"/>
  <c r="B7" i="1"/>
  <c r="B724" i="1"/>
  <c r="B101" i="1"/>
  <c r="B440" i="1"/>
  <c r="B648" i="1"/>
  <c r="B602" i="1"/>
  <c r="B780" i="1"/>
  <c r="B579" i="1"/>
  <c r="B906" i="1"/>
  <c r="B946" i="1"/>
  <c r="B298" i="1"/>
  <c r="B293" i="1"/>
  <c r="B569" i="1"/>
  <c r="B747" i="1"/>
  <c r="B289" i="1"/>
  <c r="B711" i="1"/>
  <c r="B689" i="1"/>
  <c r="B168" i="1"/>
  <c r="B669" i="1"/>
  <c r="B444" i="1"/>
  <c r="B303" i="1"/>
  <c r="B461" i="1"/>
  <c r="B54" i="1"/>
  <c r="B553" i="1"/>
  <c r="B177" i="1"/>
  <c r="B737" i="1"/>
  <c r="B131" i="1"/>
  <c r="B936" i="1"/>
  <c r="B42" i="1"/>
  <c r="B364" i="1"/>
  <c r="B871" i="1"/>
  <c r="B241" i="1"/>
  <c r="B469" i="1"/>
  <c r="B172" i="1"/>
  <c r="B333" i="1"/>
  <c r="B723" i="1"/>
  <c r="B756" i="1"/>
  <c r="B116" i="1"/>
  <c r="B344" i="1"/>
  <c r="B755" i="1"/>
  <c r="B978" i="1"/>
  <c r="B845" i="1"/>
  <c r="B305" i="1"/>
  <c r="B789" i="1"/>
  <c r="B1002" i="1"/>
  <c r="B991" i="1"/>
  <c r="B592" i="1"/>
  <c r="B793" i="1"/>
  <c r="B1008" i="1"/>
  <c r="B39" i="1"/>
  <c r="B718" i="1"/>
  <c r="B539" i="1"/>
  <c r="B857" i="1"/>
  <c r="B471" i="1"/>
  <c r="B103" i="1"/>
  <c r="B761" i="1"/>
  <c r="B140" i="1"/>
  <c r="B132" i="1"/>
  <c r="B398" i="1"/>
  <c r="B764" i="1"/>
  <c r="B633" i="1"/>
  <c r="B14" i="1"/>
  <c r="B545" i="1"/>
  <c r="B354" i="1"/>
  <c r="B725" i="1"/>
  <c r="B271" i="1"/>
  <c r="B771" i="1"/>
  <c r="B78" i="1"/>
  <c r="B606" i="1"/>
  <c r="B68" i="1"/>
  <c r="B112" i="1"/>
  <c r="B981" i="1"/>
  <c r="B536" i="1"/>
  <c r="B808" i="1"/>
  <c r="B19" i="1"/>
  <c r="B561" i="1"/>
  <c r="B713" i="1"/>
  <c r="B1012" i="1"/>
</calcChain>
</file>

<file path=xl/sharedStrings.xml><?xml version="1.0" encoding="utf-8"?>
<sst xmlns="http://schemas.openxmlformats.org/spreadsheetml/2006/main" count="1864" uniqueCount="1379">
  <si>
    <t>vill</t>
  </si>
  <si>
    <t>många</t>
  </si>
  <si>
    <t>måste</t>
  </si>
  <si>
    <t>något</t>
  </si>
  <si>
    <t>detta</t>
  </si>
  <si>
    <t>allt</t>
  </si>
  <si>
    <t>fick</t>
  </si>
  <si>
    <t>skall</t>
  </si>
  <si>
    <t>mellan</t>
  </si>
  <si>
    <t>även</t>
  </si>
  <si>
    <t>några</t>
  </si>
  <si>
    <t>varit</t>
  </si>
  <si>
    <t>sitt</t>
  </si>
  <si>
    <t>kom</t>
  </si>
  <si>
    <t>fram</t>
  </si>
  <si>
    <t>ju</t>
  </si>
  <si>
    <t>själv</t>
  </si>
  <si>
    <t>bland</t>
  </si>
  <si>
    <t>annat</t>
  </si>
  <si>
    <t>redan</t>
  </si>
  <si>
    <t>inom</t>
  </si>
  <si>
    <t>väl</t>
  </si>
  <si>
    <t>samma</t>
  </si>
  <si>
    <t>denna</t>
  </si>
  <si>
    <t>enligt</t>
  </si>
  <si>
    <t>fått</t>
  </si>
  <si>
    <t>lite</t>
  </si>
  <si>
    <t>både</t>
  </si>
  <si>
    <t>tidigare</t>
  </si>
  <si>
    <t>tror</t>
  </si>
  <si>
    <t>dessa</t>
  </si>
  <si>
    <t>just</t>
  </si>
  <si>
    <t>ner</t>
  </si>
  <si>
    <t>flera</t>
  </si>
  <si>
    <t>varje</t>
  </si>
  <si>
    <t>gjorde</t>
  </si>
  <si>
    <t>gäller</t>
  </si>
  <si>
    <t>mest</t>
  </si>
  <si>
    <t>sade</t>
  </si>
  <si>
    <t>ändå</t>
  </si>
  <si>
    <t>tillbaka</t>
  </si>
  <si>
    <t>fall</t>
  </si>
  <si>
    <t>ger</t>
  </si>
  <si>
    <t>gamla</t>
  </si>
  <si>
    <t>annan</t>
  </si>
  <si>
    <t>trots</t>
  </si>
  <si>
    <t>vilket</t>
  </si>
  <si>
    <t>regeringen</t>
  </si>
  <si>
    <t>samtidigt</t>
  </si>
  <si>
    <t>längre</t>
  </si>
  <si>
    <t>dessutom</t>
  </si>
  <si>
    <t>större</t>
  </si>
  <si>
    <t>bort</t>
  </si>
  <si>
    <t>mindre</t>
  </si>
  <si>
    <t>först</t>
  </si>
  <si>
    <t>inget</t>
  </si>
  <si>
    <t>fanns</t>
  </si>
  <si>
    <t>inför</t>
  </si>
  <si>
    <t>själva</t>
  </si>
  <si>
    <t>länge</t>
  </si>
  <si>
    <t>senare</t>
  </si>
  <si>
    <t>ofta</t>
  </si>
  <si>
    <t>senaste</t>
  </si>
  <si>
    <t>började</t>
  </si>
  <si>
    <t>enda</t>
  </si>
  <si>
    <t>svårt</t>
  </si>
  <si>
    <t>egen</t>
  </si>
  <si>
    <t>nästa</t>
  </si>
  <si>
    <t>visar</t>
  </si>
  <si>
    <t>tillsammans</t>
  </si>
  <si>
    <t>stort</t>
  </si>
  <si>
    <t>alltså</t>
  </si>
  <si>
    <t>långt</t>
  </si>
  <si>
    <t>fler</t>
  </si>
  <si>
    <t>fortfarande</t>
  </si>
  <si>
    <t>menar</t>
  </si>
  <si>
    <t>utanför</t>
  </si>
  <si>
    <t>förra</t>
  </si>
  <si>
    <t>framför</t>
  </si>
  <si>
    <t>bör</t>
  </si>
  <si>
    <t>våra</t>
  </si>
  <si>
    <t>folk</t>
  </si>
  <si>
    <t>håller</t>
  </si>
  <si>
    <t>handlar</t>
  </si>
  <si>
    <t>problem</t>
  </si>
  <si>
    <t>heller</t>
  </si>
  <si>
    <t>vidare</t>
  </si>
  <si>
    <t>borde</t>
  </si>
  <si>
    <t>början</t>
  </si>
  <si>
    <t>minst</t>
  </si>
  <si>
    <t>egna</t>
  </si>
  <si>
    <t>satt</t>
  </si>
  <si>
    <t>berättar</t>
  </si>
  <si>
    <t>klart</t>
  </si>
  <si>
    <t>känner</t>
  </si>
  <si>
    <t>samt</t>
  </si>
  <si>
    <t>ytterligare</t>
  </si>
  <si>
    <t>världen</t>
  </si>
  <si>
    <t>särskilt</t>
  </si>
  <si>
    <t>kommit</t>
  </si>
  <si>
    <t>riktigt</t>
  </si>
  <si>
    <t>innebär</t>
  </si>
  <si>
    <t>största</t>
  </si>
  <si>
    <t>ibland</t>
  </si>
  <si>
    <t>gånger</t>
  </si>
  <si>
    <t>emot</t>
  </si>
  <si>
    <t>s</t>
  </si>
  <si>
    <t>kring</t>
  </si>
  <si>
    <t>ihop</t>
  </si>
  <si>
    <t>varandra</t>
  </si>
  <si>
    <t>företag</t>
  </si>
  <si>
    <t>hemma</t>
  </si>
  <si>
    <t>däremot</t>
  </si>
  <si>
    <t>sagt</t>
  </si>
  <si>
    <t>snart</t>
  </si>
  <si>
    <t>Andersson</t>
  </si>
  <si>
    <t>börjar</t>
  </si>
  <si>
    <t>helst</t>
  </si>
  <si>
    <t>vilka</t>
  </si>
  <si>
    <t>därmed</t>
  </si>
  <si>
    <t>direkt</t>
  </si>
  <si>
    <t>visst</t>
  </si>
  <si>
    <t>ned</t>
  </si>
  <si>
    <t>liksom</t>
  </si>
  <si>
    <t>vissa</t>
  </si>
  <si>
    <t>t</t>
  </si>
  <si>
    <t>politiska</t>
  </si>
  <si>
    <t>sådan</t>
  </si>
  <si>
    <t>vilken</t>
  </si>
  <si>
    <t>kände</t>
  </si>
  <si>
    <t>ingenting</t>
  </si>
  <si>
    <t>ute</t>
  </si>
  <si>
    <t>verkligen</t>
  </si>
  <si>
    <t>tänker</t>
  </si>
  <si>
    <t>möjligt</t>
  </si>
  <si>
    <t>säkert</t>
  </si>
  <si>
    <t>faktiskt</t>
  </si>
  <si>
    <t>snabbt</t>
  </si>
  <si>
    <t>alldeles</t>
  </si>
  <si>
    <t>all</t>
  </si>
  <si>
    <t>ordförande</t>
  </si>
  <si>
    <t>precis</t>
  </si>
  <si>
    <t>unga</t>
  </si>
  <si>
    <t>vårt</t>
  </si>
  <si>
    <t>tyckte</t>
  </si>
  <si>
    <t>skriver</t>
  </si>
  <si>
    <t>talar</t>
  </si>
  <si>
    <t>sådana</t>
  </si>
  <si>
    <t>visste</t>
  </si>
  <si>
    <t>klara</t>
  </si>
  <si>
    <t>drygt</t>
  </si>
  <si>
    <t>naturligtvis</t>
  </si>
  <si>
    <t>stöd</t>
  </si>
  <si>
    <t>ekonomiska</t>
  </si>
  <si>
    <t>the</t>
  </si>
  <si>
    <t>högre</t>
  </si>
  <si>
    <t>eget</t>
  </si>
  <si>
    <t>grund</t>
  </si>
  <si>
    <t>viktigt</t>
  </si>
  <si>
    <t>visade</t>
  </si>
  <si>
    <t>alls</t>
  </si>
  <si>
    <t>ifrån</t>
  </si>
  <si>
    <t>annars</t>
  </si>
  <si>
    <t>hittills</t>
  </si>
  <si>
    <t>verkar</t>
  </si>
  <si>
    <t>kr</t>
  </si>
  <si>
    <t>långa</t>
  </si>
  <si>
    <t>endast</t>
  </si>
  <si>
    <t>krav</t>
  </si>
  <si>
    <t>Persson</t>
  </si>
  <si>
    <t>förstås</t>
  </si>
  <si>
    <t>försöker</t>
  </si>
  <si>
    <t>mera</t>
  </si>
  <si>
    <t>enkelt</t>
  </si>
  <si>
    <t>hör</t>
  </si>
  <si>
    <t>litet</t>
  </si>
  <si>
    <t>hårt</t>
  </si>
  <si>
    <t>brukar</t>
  </si>
  <si>
    <t>nämligen</t>
  </si>
  <si>
    <t>låter</t>
  </si>
  <si>
    <t>slog</t>
  </si>
  <si>
    <t>roll</t>
  </si>
  <si>
    <t>tycks</t>
  </si>
  <si>
    <t>igenom</t>
  </si>
  <si>
    <t>heter</t>
  </si>
  <si>
    <t>övriga</t>
  </si>
  <si>
    <t>sådant</t>
  </si>
  <si>
    <t>trodde</t>
  </si>
  <si>
    <t>internationella</t>
  </si>
  <si>
    <t>främst</t>
  </si>
  <si>
    <t>b</t>
  </si>
  <si>
    <t>kunnat</t>
  </si>
  <si>
    <t>inne</t>
  </si>
  <si>
    <t>satte</t>
  </si>
  <si>
    <t>höga</t>
  </si>
  <si>
    <t>fortsätter</t>
  </si>
  <si>
    <t>håll</t>
  </si>
  <si>
    <t>samhället</t>
  </si>
  <si>
    <t>timmar</t>
  </si>
  <si>
    <t>Nilsson</t>
  </si>
  <si>
    <t>utveckling</t>
  </si>
  <si>
    <t>huvudet</t>
  </si>
  <si>
    <t>kräver</t>
  </si>
  <si>
    <t>frågade</t>
  </si>
  <si>
    <t>ansvar</t>
  </si>
  <si>
    <t>lever</t>
  </si>
  <si>
    <t>borta</t>
  </si>
  <si>
    <t>dels</t>
  </si>
  <si>
    <t>kallade</t>
  </si>
  <si>
    <t>tills</t>
  </si>
  <si>
    <t>närmare</t>
  </si>
  <si>
    <t>skrev</t>
  </si>
  <si>
    <t>ungdomar</t>
  </si>
  <si>
    <t>tag</t>
  </si>
  <si>
    <t>känns</t>
  </si>
  <si>
    <t>försökte</t>
  </si>
  <si>
    <t>spelade</t>
  </si>
  <si>
    <t>totalt</t>
  </si>
  <si>
    <t>svarade</t>
  </si>
  <si>
    <t>samband</t>
  </si>
  <si>
    <t>tur</t>
  </si>
  <si>
    <t>viss</t>
  </si>
  <si>
    <t>högt</t>
  </si>
  <si>
    <t>ökar</t>
  </si>
  <si>
    <t>förstår</t>
  </si>
  <si>
    <t>behövs</t>
  </si>
  <si>
    <t>resultat</t>
  </si>
  <si>
    <t>anställda</t>
  </si>
  <si>
    <t>världens</t>
  </si>
  <si>
    <t>betydligt</t>
  </si>
  <si>
    <t>alltför</t>
  </si>
  <si>
    <t>samarbete</t>
  </si>
  <si>
    <t>k</t>
  </si>
  <si>
    <t>chef</t>
  </si>
  <si>
    <t>politiker</t>
  </si>
  <si>
    <t>bl</t>
  </si>
  <si>
    <t>erik</t>
  </si>
  <si>
    <t>beror</t>
  </si>
  <si>
    <t>ställer</t>
  </si>
  <si>
    <t>någonting</t>
  </si>
  <si>
    <t>området</t>
  </si>
  <si>
    <t>leder</t>
  </si>
  <si>
    <t>hävdar</t>
  </si>
  <si>
    <t>ökat</t>
  </si>
  <si>
    <t>Carlsson</t>
  </si>
  <si>
    <t>slags</t>
  </si>
  <si>
    <t>vanligt</t>
  </si>
  <si>
    <t>undan</t>
  </si>
  <si>
    <t>verksamhet</t>
  </si>
  <si>
    <t>tidigt</t>
  </si>
  <si>
    <t>såväl</t>
  </si>
  <si>
    <t>starkt</t>
  </si>
  <si>
    <t>därefter</t>
  </si>
  <si>
    <t>enbart</t>
  </si>
  <si>
    <t>pengarna</t>
  </si>
  <si>
    <t>fullt</t>
  </si>
  <si>
    <t>hörde</t>
  </si>
  <si>
    <t>uppgifter</t>
  </si>
  <si>
    <t>väntar</t>
  </si>
  <si>
    <t>stan</t>
  </si>
  <si>
    <t>företaget</t>
  </si>
  <si>
    <t>uppgift</t>
  </si>
  <si>
    <t>ökade</t>
  </si>
  <si>
    <t>centrum</t>
  </si>
  <si>
    <t>vänta</t>
  </si>
  <si>
    <t>vanliga</t>
  </si>
  <si>
    <t>utvecklingen</t>
  </si>
  <si>
    <t>illa</t>
  </si>
  <si>
    <t>viktiga</t>
  </si>
  <si>
    <t>kostar</t>
  </si>
  <si>
    <t>resultatet</t>
  </si>
  <si>
    <t>förr</t>
  </si>
  <si>
    <t>fortsatte</t>
  </si>
  <si>
    <t>övrigt</t>
  </si>
  <si>
    <t>poäng</t>
  </si>
  <si>
    <t>strax</t>
  </si>
  <si>
    <t>förklarar</t>
  </si>
  <si>
    <t>närmaste</t>
  </si>
  <si>
    <t>börjat</t>
  </si>
  <si>
    <t>drar</t>
  </si>
  <si>
    <t>knappt</t>
  </si>
  <si>
    <t>socialdemokraterna</t>
  </si>
  <si>
    <t>slår</t>
  </si>
  <si>
    <t>Svensson</t>
  </si>
  <si>
    <t>vars</t>
  </si>
  <si>
    <t>varken</t>
  </si>
  <si>
    <t>politik</t>
  </si>
  <si>
    <t>samtliga</t>
  </si>
  <si>
    <t>tas</t>
  </si>
  <si>
    <t>sätter</t>
  </si>
  <si>
    <t>Larsson</t>
  </si>
  <si>
    <t>krävs</t>
  </si>
  <si>
    <t>åter</t>
  </si>
  <si>
    <t>talade</t>
  </si>
  <si>
    <t>tänkt</t>
  </si>
  <si>
    <t>allra</t>
  </si>
  <si>
    <t>områden</t>
  </si>
  <si>
    <t>lyckades</t>
  </si>
  <si>
    <t>förbi</t>
  </si>
  <si>
    <t>arbetslösheten</t>
  </si>
  <si>
    <t>stund</t>
  </si>
  <si>
    <t>samman</t>
  </si>
  <si>
    <t>president</t>
  </si>
  <si>
    <t>råd</t>
  </si>
  <si>
    <t>föll</t>
  </si>
  <si>
    <t>regeringens</t>
  </si>
  <si>
    <t>ända</t>
  </si>
  <si>
    <t>lägre</t>
  </si>
  <si>
    <t>v</t>
  </si>
  <si>
    <t>räcker</t>
  </si>
  <si>
    <t>publiken</t>
  </si>
  <si>
    <t>ingår</t>
  </si>
  <si>
    <t>senast</t>
  </si>
  <si>
    <t>förrän</t>
  </si>
  <si>
    <t>delen</t>
  </si>
  <si>
    <t>räknar</t>
  </si>
  <si>
    <t>nuvarande</t>
  </si>
  <si>
    <t>högsta</t>
  </si>
  <si>
    <t>medlemmar</t>
  </si>
  <si>
    <t>nån</t>
  </si>
  <si>
    <t>marknaden</t>
  </si>
  <si>
    <t>kallas</t>
  </si>
  <si>
    <t>konstaterar</t>
  </si>
  <si>
    <t>fungerar</t>
  </si>
  <si>
    <t>dåligt</t>
  </si>
  <si>
    <t>vände</t>
  </si>
  <si>
    <t>Eriksson</t>
  </si>
  <si>
    <t>sent</t>
  </si>
  <si>
    <t>starka</t>
  </si>
  <si>
    <t>projekt</t>
  </si>
  <si>
    <t>ledare</t>
  </si>
  <si>
    <t>södra</t>
  </si>
  <si>
    <t>ständigt</t>
  </si>
  <si>
    <t>minns</t>
  </si>
  <si>
    <t>problemet</t>
  </si>
  <si>
    <t>gett</t>
  </si>
  <si>
    <t>visat</t>
  </si>
  <si>
    <t>ställning</t>
  </si>
  <si>
    <t>europeiska</t>
  </si>
  <si>
    <t>jämfört</t>
  </si>
  <si>
    <t>hänt</t>
  </si>
  <si>
    <t>Karlsson</t>
  </si>
  <si>
    <t>vare</t>
  </si>
  <si>
    <t>sociala</t>
  </si>
  <si>
    <t>o</t>
  </si>
  <si>
    <t>klarar</t>
  </si>
  <si>
    <t>viktigaste</t>
  </si>
  <si>
    <t>lämnade</t>
  </si>
  <si>
    <t>riksdagen</t>
  </si>
  <si>
    <t>tillräckligt</t>
  </si>
  <si>
    <t>f</t>
  </si>
  <si>
    <t>svarar</t>
  </si>
  <si>
    <t>allvar</t>
  </si>
  <si>
    <t>bidrag</t>
  </si>
  <si>
    <t>norra</t>
  </si>
  <si>
    <t>bygger</t>
  </si>
  <si>
    <t>offentliga</t>
  </si>
  <si>
    <t>halv</t>
  </si>
  <si>
    <t>g</t>
  </si>
  <si>
    <t>förutom</t>
  </si>
  <si>
    <t>lokala</t>
  </si>
  <si>
    <t>sällan</t>
  </si>
  <si>
    <t>Stig</t>
  </si>
  <si>
    <t>vattnet</t>
  </si>
  <si>
    <t>lyckats</t>
  </si>
  <si>
    <t>istället</t>
  </si>
  <si>
    <t>speciellt</t>
  </si>
  <si>
    <t>universitet</t>
  </si>
  <si>
    <t>Olsson</t>
  </si>
  <si>
    <t>hört</t>
  </si>
  <si>
    <t>tittade</t>
  </si>
  <si>
    <t>röda</t>
  </si>
  <si>
    <t>verksamheten</t>
  </si>
  <si>
    <t>mesta</t>
  </si>
  <si>
    <t>forskning</t>
  </si>
  <si>
    <t>närmast</t>
  </si>
  <si>
    <t>iväg</t>
  </si>
  <si>
    <t>tvingas</t>
  </si>
  <si>
    <t>fort</t>
  </si>
  <si>
    <t>avgörande</t>
  </si>
  <si>
    <t>någonsin</t>
  </si>
  <si>
    <t>privata</t>
  </si>
  <si>
    <t>taget</t>
  </si>
  <si>
    <t>söker</t>
  </si>
  <si>
    <t>c</t>
  </si>
  <si>
    <t>bestämt</t>
  </si>
  <si>
    <t>vm</t>
  </si>
  <si>
    <t>teater</t>
  </si>
  <si>
    <t>politikerna</t>
  </si>
  <si>
    <t>uppdrag</t>
  </si>
  <si>
    <t>frågar</t>
  </si>
  <si>
    <t>saknar</t>
  </si>
  <si>
    <t>snarare</t>
  </si>
  <si>
    <t>nåt</t>
  </si>
  <si>
    <t>•</t>
  </si>
  <si>
    <t>sist</t>
  </si>
  <si>
    <t>h</t>
  </si>
  <si>
    <t>självklart</t>
  </si>
  <si>
    <t>skull</t>
  </si>
  <si>
    <t>uppe</t>
  </si>
  <si>
    <t>skrivit</t>
  </si>
  <si>
    <t>York</t>
  </si>
  <si>
    <t>projektet</t>
  </si>
  <si>
    <t>värld</t>
  </si>
  <si>
    <t>jobbet</t>
  </si>
  <si>
    <t>förmodligen</t>
  </si>
  <si>
    <t>ökad</t>
  </si>
  <si>
    <t>företagen</t>
  </si>
  <si>
    <t>nivå</t>
  </si>
  <si>
    <t>roligt</t>
  </si>
  <si>
    <t>annorlunda</t>
  </si>
  <si>
    <t>situationen</t>
  </si>
  <si>
    <t>intill</t>
  </si>
  <si>
    <t>stanna</t>
  </si>
  <si>
    <t>la</t>
  </si>
  <si>
    <t>undrar</t>
  </si>
  <si>
    <t>framåt</t>
  </si>
  <si>
    <t>ledningen</t>
  </si>
  <si>
    <t>beroende</t>
  </si>
  <si>
    <t>består</t>
  </si>
  <si>
    <t>reda</t>
  </si>
  <si>
    <t>pågår</t>
  </si>
  <si>
    <t>avtal</t>
  </si>
  <si>
    <t>fallet</t>
  </si>
  <si>
    <t>öppet</t>
  </si>
  <si>
    <t>Lasse</t>
  </si>
  <si>
    <t>spår</t>
  </si>
  <si>
    <t>statliga</t>
  </si>
  <si>
    <t>tyvärr</t>
  </si>
  <si>
    <t>lättare</t>
  </si>
  <si>
    <t>längs</t>
  </si>
  <si>
    <t>lämnar</t>
  </si>
  <si>
    <t>satsa</t>
  </si>
  <si>
    <t>brott</t>
  </si>
  <si>
    <t>Jonas</t>
  </si>
  <si>
    <t>sämre</t>
  </si>
  <si>
    <t>kraftigt</t>
  </si>
  <si>
    <t>resurser</t>
  </si>
  <si>
    <t>luften</t>
  </si>
  <si>
    <t>svåra</t>
  </si>
  <si>
    <t>genast</t>
  </si>
  <si>
    <t>allting</t>
  </si>
  <si>
    <t>bit</t>
  </si>
  <si>
    <t>förklarade</t>
  </si>
  <si>
    <t>utom</t>
  </si>
  <si>
    <t>Tomas</t>
  </si>
  <si>
    <t>ledning</t>
  </si>
  <si>
    <t>GP</t>
  </si>
  <si>
    <t>omfattande</t>
  </si>
  <si>
    <t>kommunala</t>
  </si>
  <si>
    <t>politiskt</t>
  </si>
  <si>
    <t>verket</t>
  </si>
  <si>
    <t>verk</t>
  </si>
  <si>
    <t>ålder</t>
  </si>
  <si>
    <t>högst</t>
  </si>
  <si>
    <t>sjukhus</t>
  </si>
  <si>
    <t>samhälle</t>
  </si>
  <si>
    <t>följde</t>
  </si>
  <si>
    <t>ställde</t>
  </si>
  <si>
    <t>nere</t>
  </si>
  <si>
    <t>marken</t>
  </si>
  <si>
    <t>Robert</t>
  </si>
  <si>
    <t>igång</t>
  </si>
  <si>
    <t>moderna</t>
  </si>
  <si>
    <t>besked</t>
  </si>
  <si>
    <t>debatt</t>
  </si>
  <si>
    <t>platser</t>
  </si>
  <si>
    <t>väntade</t>
  </si>
  <si>
    <t>ledde</t>
  </si>
  <si>
    <t>fortsatt</t>
  </si>
  <si>
    <t>verkligheten</t>
  </si>
  <si>
    <t>Michael</t>
  </si>
  <si>
    <t>tydligt</t>
  </si>
  <si>
    <t>väljer</t>
  </si>
  <si>
    <t>kommande</t>
  </si>
  <si>
    <t>äntligen</t>
  </si>
  <si>
    <t>gällde</t>
  </si>
  <si>
    <t>lopp</t>
  </si>
  <si>
    <t>slutade</t>
  </si>
  <si>
    <t>överens</t>
  </si>
  <si>
    <t>kultur</t>
  </si>
  <si>
    <t>forskare</t>
  </si>
  <si>
    <t>växer</t>
  </si>
  <si>
    <t>debatten</t>
  </si>
  <si>
    <t>enskilda</t>
  </si>
  <si>
    <t>scenen</t>
  </si>
  <si>
    <t>d</t>
  </si>
  <si>
    <t>kallar</t>
  </si>
  <si>
    <t>känt</t>
  </si>
  <si>
    <t>innehåller</t>
  </si>
  <si>
    <t>fritt</t>
  </si>
  <si>
    <t>oftast</t>
  </si>
  <si>
    <t>villkor</t>
  </si>
  <si>
    <t>Alexander</t>
  </si>
  <si>
    <t>folket</t>
  </si>
  <si>
    <t>rakt</t>
  </si>
  <si>
    <t>Henrik</t>
  </si>
  <si>
    <t>söder</t>
  </si>
  <si>
    <t>sannolikt</t>
  </si>
  <si>
    <t>Håkan</t>
  </si>
  <si>
    <t>tänk</t>
  </si>
  <si>
    <t>Volvo</t>
  </si>
  <si>
    <t>respektive</t>
  </si>
  <si>
    <t>situation</t>
  </si>
  <si>
    <t>vuxna</t>
  </si>
  <si>
    <t>tillhör</t>
  </si>
  <si>
    <t>svenskt</t>
  </si>
  <si>
    <t>hände</t>
  </si>
  <si>
    <t>utländska</t>
  </si>
  <si>
    <t>l</t>
  </si>
  <si>
    <t>gemensamma</t>
  </si>
  <si>
    <t>Tommy</t>
  </si>
  <si>
    <t>regi</t>
  </si>
  <si>
    <t>sikt</t>
  </si>
  <si>
    <t>Charles</t>
  </si>
  <si>
    <t>makt</t>
  </si>
  <si>
    <t>arbetslösa</t>
  </si>
  <si>
    <t>medel</t>
  </si>
  <si>
    <t>denne</t>
  </si>
  <si>
    <t>ansåg</t>
  </si>
  <si>
    <t>jobbar</t>
  </si>
  <si>
    <t>hot</t>
  </si>
  <si>
    <t>väntas</t>
  </si>
  <si>
    <t>försvann</t>
  </si>
  <si>
    <t>stilla</t>
  </si>
  <si>
    <t>bredvid</t>
  </si>
  <si>
    <t>centrala</t>
  </si>
  <si>
    <t>ekonomisk</t>
  </si>
  <si>
    <t>kvinnliga</t>
  </si>
  <si>
    <t>verkade</t>
  </si>
  <si>
    <t>musiken</t>
  </si>
  <si>
    <t>IFK</t>
  </si>
  <si>
    <t>insatser</t>
  </si>
  <si>
    <t>historien</t>
  </si>
  <si>
    <t>försvinner</t>
  </si>
  <si>
    <t>säsongen</t>
  </si>
  <si>
    <t>centern</t>
  </si>
  <si>
    <t>os</t>
  </si>
  <si>
    <t>sant</t>
  </si>
  <si>
    <t>fint</t>
  </si>
  <si>
    <t>faktum</t>
  </si>
  <si>
    <t>personal</t>
  </si>
  <si>
    <t>utgör</t>
  </si>
  <si>
    <t>gränsen</t>
  </si>
  <si>
    <t>mötet</t>
  </si>
  <si>
    <t>menade</t>
  </si>
  <si>
    <t>våld</t>
  </si>
  <si>
    <t>ringde</t>
  </si>
  <si>
    <t>göras</t>
  </si>
  <si>
    <t>hänger</t>
  </si>
  <si>
    <t>band</t>
  </si>
  <si>
    <t>tekniska</t>
  </si>
  <si>
    <t>inre</t>
  </si>
  <si>
    <t>troligen</t>
  </si>
  <si>
    <t>Ingrid</t>
  </si>
  <si>
    <t>närvarande</t>
  </si>
  <si>
    <t>möter</t>
  </si>
  <si>
    <t>lämnat</t>
  </si>
  <si>
    <t>utveckla</t>
  </si>
  <si>
    <t>uppfattning</t>
  </si>
  <si>
    <t>djupt</t>
  </si>
  <si>
    <t>född</t>
  </si>
  <si>
    <t>omöjligt</t>
  </si>
  <si>
    <t>ekonomiskt</t>
  </si>
  <si>
    <t>Åke</t>
  </si>
  <si>
    <t>förstod</t>
  </si>
  <si>
    <t>delvis</t>
  </si>
  <si>
    <t>försökt</t>
  </si>
  <si>
    <t>normalt</t>
  </si>
  <si>
    <t>givetvis</t>
  </si>
  <si>
    <t>yngre</t>
  </si>
  <si>
    <t>föra</t>
  </si>
  <si>
    <t>spelat</t>
  </si>
  <si>
    <t>läget</t>
  </si>
  <si>
    <t>nordiska</t>
  </si>
  <si>
    <t>Rolf</t>
  </si>
  <si>
    <t>funnits</t>
  </si>
  <si>
    <t>miljö</t>
  </si>
  <si>
    <t>sättet</t>
  </si>
  <si>
    <t>politiken</t>
  </si>
  <si>
    <t>personalen</t>
  </si>
  <si>
    <t>Pettersson</t>
  </si>
  <si>
    <t>van</t>
  </si>
  <si>
    <t>skapar</t>
  </si>
  <si>
    <t>län</t>
  </si>
  <si>
    <t>fina</t>
  </si>
  <si>
    <t>ges</t>
  </si>
  <si>
    <t>ovanligt</t>
  </si>
  <si>
    <t>framtida</t>
  </si>
  <si>
    <t>körde</t>
  </si>
  <si>
    <t>bodde</t>
  </si>
  <si>
    <t>ej</t>
  </si>
  <si>
    <t>perioden</t>
  </si>
  <si>
    <t>djurgården</t>
  </si>
  <si>
    <t>Olle</t>
  </si>
  <si>
    <t>moderaterna</t>
  </si>
  <si>
    <t>tittar</t>
  </si>
  <si>
    <t>vågar</t>
  </si>
  <si>
    <t>publik</t>
  </si>
  <si>
    <t>läser</t>
  </si>
  <si>
    <t>gemensamt</t>
  </si>
  <si>
    <t>köket</t>
  </si>
  <si>
    <t>motsvarande</t>
  </si>
  <si>
    <t>passar</t>
  </si>
  <si>
    <t>teknik</t>
  </si>
  <si>
    <t>kända</t>
  </si>
  <si>
    <t>utredningen</t>
  </si>
  <si>
    <t>valde</t>
  </si>
  <si>
    <t>Kjell</t>
  </si>
  <si>
    <t>desto</t>
  </si>
  <si>
    <t>betalar</t>
  </si>
  <si>
    <t>vackra</t>
  </si>
  <si>
    <t>blick</t>
  </si>
  <si>
    <t>korta</t>
  </si>
  <si>
    <t>påpekar</t>
  </si>
  <si>
    <t>värre</t>
  </si>
  <si>
    <t>arne</t>
  </si>
  <si>
    <t>främsta</t>
  </si>
  <si>
    <t>hunnit</t>
  </si>
  <si>
    <t>hette</t>
  </si>
  <si>
    <t>förre</t>
  </si>
  <si>
    <t>klass</t>
  </si>
  <si>
    <t>Bertil</t>
  </si>
  <si>
    <t>Christer</t>
  </si>
  <si>
    <t>åkte</t>
  </si>
  <si>
    <t>tydligen</t>
  </si>
  <si>
    <t>gillar</t>
  </si>
  <si>
    <t>gröna</t>
  </si>
  <si>
    <t>socialdemokratiska</t>
  </si>
  <si>
    <t>EMU</t>
  </si>
  <si>
    <t>pekar</t>
  </si>
  <si>
    <t>sammanhang</t>
  </si>
  <si>
    <t>efteråt</t>
  </si>
  <si>
    <t>ansvaret</t>
  </si>
  <si>
    <t>någonstans</t>
  </si>
  <si>
    <t>väntat</t>
  </si>
  <si>
    <t>kilometer</t>
  </si>
  <si>
    <t>antingen</t>
  </si>
  <si>
    <t>kontroll</t>
  </si>
  <si>
    <t>valt</t>
  </si>
  <si>
    <t>ihåg</t>
  </si>
  <si>
    <t>start</t>
  </si>
  <si>
    <t>Dan</t>
  </si>
  <si>
    <t>gatan</t>
  </si>
  <si>
    <t>rena</t>
  </si>
  <si>
    <t>omedelbart</t>
  </si>
  <si>
    <t>bolaget</t>
  </si>
  <si>
    <t>jobba</t>
  </si>
  <si>
    <t>kändes</t>
  </si>
  <si>
    <t>scen</t>
  </si>
  <si>
    <t>utifrån</t>
  </si>
  <si>
    <t>hänsyn</t>
  </si>
  <si>
    <t>minskar</t>
  </si>
  <si>
    <t>problemen</t>
  </si>
  <si>
    <t>faller</t>
  </si>
  <si>
    <t>riskerar</t>
  </si>
  <si>
    <t>föreslår</t>
  </si>
  <si>
    <t>minsta</t>
  </si>
  <si>
    <t>bolag</t>
  </si>
  <si>
    <t>satsar</t>
  </si>
  <si>
    <t>miljön</t>
  </si>
  <si>
    <t>idéer</t>
  </si>
  <si>
    <t>studier</t>
  </si>
  <si>
    <t>nationella</t>
  </si>
  <si>
    <t>ordentligt</t>
  </si>
  <si>
    <t>påverka</t>
  </si>
  <si>
    <t>mänskliga</t>
  </si>
  <si>
    <t>görs</t>
  </si>
  <si>
    <t>kampen</t>
  </si>
  <si>
    <t>långsamt</t>
  </si>
  <si>
    <t>dåliga</t>
  </si>
  <si>
    <t>flyttade</t>
  </si>
  <si>
    <t>sjukhuset</t>
  </si>
  <si>
    <t>förlorade</t>
  </si>
  <si>
    <t>allvarligt</t>
  </si>
  <si>
    <t>råder</t>
  </si>
  <si>
    <t>värsta</t>
  </si>
  <si>
    <t>känd</t>
  </si>
  <si>
    <t>positiva</t>
  </si>
  <si>
    <t>hittar</t>
  </si>
  <si>
    <t>plus</t>
  </si>
  <si>
    <t>vinst</t>
  </si>
  <si>
    <t>väst</t>
  </si>
  <si>
    <t>brittiska</t>
  </si>
  <si>
    <t>erfarenhet</t>
  </si>
  <si>
    <t>tränare</t>
  </si>
  <si>
    <t>läste</t>
  </si>
  <si>
    <t>invandrare</t>
  </si>
  <si>
    <t>låga</t>
  </si>
  <si>
    <t>relativt</t>
  </si>
  <si>
    <t>sammanlagt</t>
  </si>
  <si>
    <t>Bosnien</t>
  </si>
  <si>
    <t>återstår</t>
  </si>
  <si>
    <t>gemensam</t>
  </si>
  <si>
    <t>utvecklas</t>
  </si>
  <si>
    <t>norr</t>
  </si>
  <si>
    <t>svårare</t>
  </si>
  <si>
    <t>glädje</t>
  </si>
  <si>
    <t>Margareta</t>
  </si>
  <si>
    <t>Reine</t>
  </si>
  <si>
    <t>hårda</t>
  </si>
  <si>
    <t>if</t>
  </si>
  <si>
    <t>färre</t>
  </si>
  <si>
    <t>kostnader</t>
  </si>
  <si>
    <t>brukade</t>
  </si>
  <si>
    <t>makten</t>
  </si>
  <si>
    <t>ringa</t>
  </si>
  <si>
    <t>inflytande</t>
  </si>
  <si>
    <t>spelas</t>
  </si>
  <si>
    <t>SAAB</t>
  </si>
  <si>
    <t>stannade</t>
  </si>
  <si>
    <t>västra</t>
  </si>
  <si>
    <t>vunnit</t>
  </si>
  <si>
    <t>va</t>
  </si>
  <si>
    <t>driva</t>
  </si>
  <si>
    <t>Kelderek</t>
  </si>
  <si>
    <t>borgerliga</t>
  </si>
  <si>
    <t>startade</t>
  </si>
  <si>
    <t>saknas</t>
  </si>
  <si>
    <t>kostnaderna</t>
  </si>
  <si>
    <t>intresset</t>
  </si>
  <si>
    <t>uppåt</t>
  </si>
  <si>
    <t>gjorts</t>
  </si>
  <si>
    <t>grunden</t>
  </si>
  <si>
    <t>äger</t>
  </si>
  <si>
    <t>läge</t>
  </si>
  <si>
    <t>befinner</t>
  </si>
  <si>
    <t>lärt</t>
  </si>
  <si>
    <t>hjälper</t>
  </si>
  <si>
    <t>David</t>
  </si>
  <si>
    <t>talat</t>
  </si>
  <si>
    <t>tillgång</t>
  </si>
  <si>
    <t>Mr</t>
  </si>
  <si>
    <t>östra</t>
  </si>
  <si>
    <t>totala</t>
  </si>
  <si>
    <t>aktuella</t>
  </si>
  <si>
    <t>förlorat</t>
  </si>
  <si>
    <t>patienter</t>
  </si>
  <si>
    <t>halvt</t>
  </si>
  <si>
    <t>fyller</t>
  </si>
  <si>
    <t>samarbetet</t>
  </si>
  <si>
    <t>ämnen</t>
  </si>
  <si>
    <t>fängelse</t>
  </si>
  <si>
    <t>vänster</t>
  </si>
  <si>
    <t>finner</t>
  </si>
  <si>
    <t>internationellt</t>
  </si>
  <si>
    <t>konstigt</t>
  </si>
  <si>
    <t>praktiken</t>
  </si>
  <si>
    <t>lägenheter</t>
  </si>
  <si>
    <t>sånt</t>
  </si>
  <si>
    <t>skaffa</t>
  </si>
  <si>
    <t>vice</t>
  </si>
  <si>
    <t>positivt</t>
  </si>
  <si>
    <t>minskat</t>
  </si>
  <si>
    <t>sägs</t>
  </si>
  <si>
    <t>folkpartiet</t>
  </si>
  <si>
    <t>pratar</t>
  </si>
  <si>
    <t>växte</t>
  </si>
  <si>
    <t>Kerstin</t>
  </si>
  <si>
    <t>platsen</t>
  </si>
  <si>
    <t>nödvändigt</t>
  </si>
  <si>
    <t>internationell</t>
  </si>
  <si>
    <t>staffan</t>
  </si>
  <si>
    <t>vända</t>
  </si>
  <si>
    <t>sängen</t>
  </si>
  <si>
    <t>döden</t>
  </si>
  <si>
    <t>Getrud</t>
  </si>
  <si>
    <t>närheten</t>
  </si>
  <si>
    <t>hinner</t>
  </si>
  <si>
    <t>författaren</t>
  </si>
  <si>
    <t>ytterst</t>
  </si>
  <si>
    <t>drabbas</t>
  </si>
  <si>
    <t>lugnt</t>
  </si>
  <si>
    <t>Moskva</t>
  </si>
  <si>
    <t>Hansson</t>
  </si>
  <si>
    <t>avtalet</t>
  </si>
  <si>
    <t>träffade</t>
  </si>
  <si>
    <t>främmande</t>
  </si>
  <si>
    <t>naturen</t>
  </si>
  <si>
    <t>personliga</t>
  </si>
  <si>
    <t>internet</t>
  </si>
  <si>
    <t>köper</t>
  </si>
  <si>
    <t>takt</t>
  </si>
  <si>
    <t>stått</t>
  </si>
  <si>
    <t>undrade</t>
  </si>
  <si>
    <t>vård</t>
  </si>
  <si>
    <t>ledande</t>
  </si>
  <si>
    <t>spelet</t>
  </si>
  <si>
    <t>sökte</t>
  </si>
  <si>
    <t>segern</t>
  </si>
  <si>
    <t>framgång</t>
  </si>
  <si>
    <t>privat</t>
  </si>
  <si>
    <t>slagit</t>
  </si>
  <si>
    <t>tungt</t>
  </si>
  <si>
    <t>log</t>
  </si>
  <si>
    <t>snabba</t>
  </si>
  <si>
    <t>unge</t>
  </si>
  <si>
    <t>skönt</t>
  </si>
  <si>
    <t>undantag</t>
  </si>
  <si>
    <t>utredning</t>
  </si>
  <si>
    <t>Gustafsson</t>
  </si>
  <si>
    <t>skrek</t>
  </si>
  <si>
    <t>taket</t>
  </si>
  <si>
    <t>vackert</t>
  </si>
  <si>
    <t>NATO</t>
  </si>
  <si>
    <t>överallt</t>
  </si>
  <si>
    <t>utomlands</t>
  </si>
  <si>
    <t>ditt</t>
  </si>
  <si>
    <t>hann</t>
  </si>
  <si>
    <t>ljuset</t>
  </si>
  <si>
    <t>Nils</t>
  </si>
  <si>
    <t>säljer</t>
  </si>
  <si>
    <t>verklighet</t>
  </si>
  <si>
    <t>myndigheterna</t>
  </si>
  <si>
    <t>helgen</t>
  </si>
  <si>
    <t>leende</t>
  </si>
  <si>
    <t>kunder</t>
  </si>
  <si>
    <t>militära</t>
  </si>
  <si>
    <t>lokaler</t>
  </si>
  <si>
    <t>pass</t>
  </si>
  <si>
    <t>delta</t>
  </si>
  <si>
    <t>princip</t>
  </si>
  <si>
    <t>spanien</t>
  </si>
  <si>
    <t>Annika</t>
  </si>
  <si>
    <t>snabbare</t>
  </si>
  <si>
    <t>vänder</t>
  </si>
  <si>
    <t>Marie</t>
  </si>
  <si>
    <t>modell</t>
  </si>
  <si>
    <t>möjliga</t>
  </si>
  <si>
    <t>beredd</t>
  </si>
  <si>
    <t>alltmer</t>
  </si>
  <si>
    <t>frihet</t>
  </si>
  <si>
    <t>föddes</t>
  </si>
  <si>
    <t>särskild</t>
  </si>
  <si>
    <t>sjunger</t>
  </si>
  <si>
    <t>orsaken</t>
  </si>
  <si>
    <t>Jonsson</t>
  </si>
  <si>
    <t>styrelsen</t>
  </si>
  <si>
    <t>verkliga</t>
  </si>
  <si>
    <t>släppa</t>
  </si>
  <si>
    <t>oavsett</t>
  </si>
  <si>
    <t>sjönk</t>
  </si>
  <si>
    <t>Jansson</t>
  </si>
  <si>
    <t>arbetsmarknaden</t>
  </si>
  <si>
    <t>handlade</t>
  </si>
  <si>
    <t>öppnar</t>
  </si>
  <si>
    <t>Jörgen</t>
  </si>
  <si>
    <t>sprang</t>
  </si>
  <si>
    <t>starkare</t>
  </si>
  <si>
    <t>värd</t>
  </si>
  <si>
    <t>klubben</t>
  </si>
  <si>
    <t>Patrik</t>
  </si>
  <si>
    <t>posten</t>
  </si>
  <si>
    <t>invånare</t>
  </si>
  <si>
    <t>kallad</t>
  </si>
  <si>
    <t>kvalitet</t>
  </si>
  <si>
    <t>äter</t>
  </si>
  <si>
    <t>rätten</t>
  </si>
  <si>
    <t>nånting</t>
  </si>
  <si>
    <t>tillväxt</t>
  </si>
  <si>
    <t>igår</t>
  </si>
  <si>
    <t>samlade</t>
  </si>
  <si>
    <t>förlust</t>
  </si>
  <si>
    <t>starta</t>
  </si>
  <si>
    <t>bostäder</t>
  </si>
  <si>
    <t>hamnade</t>
  </si>
  <si>
    <t>vinner</t>
  </si>
  <si>
    <t>försvaret</t>
  </si>
  <si>
    <t>teatern</t>
  </si>
  <si>
    <t>förklaring</t>
  </si>
  <si>
    <t>slutar</t>
  </si>
  <si>
    <t>ställt</t>
  </si>
  <si>
    <t>traditionella</t>
  </si>
  <si>
    <t>hittade</t>
  </si>
  <si>
    <t>idén</t>
  </si>
  <si>
    <t>innebära</t>
  </si>
  <si>
    <t>arbetslöshet</t>
  </si>
  <si>
    <t>varav</t>
  </si>
  <si>
    <t>Claes</t>
  </si>
  <si>
    <t>stannar</t>
  </si>
  <si>
    <t>slippa</t>
  </si>
  <si>
    <t>skedde</t>
  </si>
  <si>
    <t>utrymme</t>
  </si>
  <si>
    <t>intresserad</t>
  </si>
  <si>
    <t>kritiken</t>
  </si>
  <si>
    <t>höger</t>
  </si>
  <si>
    <t>speciella</t>
  </si>
  <si>
    <t>utnyttja</t>
  </si>
  <si>
    <t>därifrån</t>
  </si>
  <si>
    <t>längst</t>
  </si>
  <si>
    <t>årsskiftet</t>
  </si>
  <si>
    <t>definitivt</t>
  </si>
  <si>
    <t>gränser</t>
  </si>
  <si>
    <t>genomföra</t>
  </si>
  <si>
    <t>läst</t>
  </si>
  <si>
    <t>ringer</t>
  </si>
  <si>
    <t>levde</t>
  </si>
  <si>
    <t>statsminister</t>
  </si>
  <si>
    <t>synd</t>
  </si>
  <si>
    <t>fortsättningen</t>
  </si>
  <si>
    <t>stämmer</t>
  </si>
  <si>
    <t>Gunilla</t>
  </si>
  <si>
    <t>inslag</t>
  </si>
  <si>
    <t>räknas</t>
  </si>
  <si>
    <t>hittat</t>
  </si>
  <si>
    <t>Bryssel</t>
  </si>
  <si>
    <t>skiljer</t>
  </si>
  <si>
    <t>antagligen</t>
  </si>
  <si>
    <t>lust</t>
  </si>
  <si>
    <t>behovet</t>
  </si>
  <si>
    <t>beräknas</t>
  </si>
  <si>
    <t>maten</t>
  </si>
  <si>
    <t>syfte</t>
  </si>
  <si>
    <t>förresten</t>
  </si>
  <si>
    <t>bröt</t>
  </si>
  <si>
    <t>mötte</t>
  </si>
  <si>
    <t>når</t>
  </si>
  <si>
    <t>lokal</t>
  </si>
  <si>
    <t>svaret</t>
  </si>
  <si>
    <t>myndigheter</t>
  </si>
  <si>
    <t>forskarna</t>
  </si>
  <si>
    <t>naturligt</t>
  </si>
  <si>
    <t>ersättning</t>
  </si>
  <si>
    <t>försiktigt</t>
  </si>
  <si>
    <t>raka</t>
  </si>
  <si>
    <t>reser</t>
  </si>
  <si>
    <t>tvingades</t>
  </si>
  <si>
    <t>förhandlingar</t>
  </si>
  <si>
    <t>kontakter</t>
  </si>
  <si>
    <t>skrattar</t>
  </si>
  <si>
    <t>slutligen</t>
  </si>
  <si>
    <t>Ulla</t>
  </si>
  <si>
    <t>höstas</t>
  </si>
  <si>
    <t>riktiga</t>
  </si>
  <si>
    <t>Roger</t>
  </si>
  <si>
    <t>håret</t>
  </si>
  <si>
    <t>tjänst</t>
  </si>
  <si>
    <t>intressen</t>
  </si>
  <si>
    <t>skett</t>
  </si>
  <si>
    <t>utvändigt</t>
  </si>
  <si>
    <t>allmänheten</t>
  </si>
  <si>
    <t>intryck</t>
  </si>
  <si>
    <t>perspektiv</t>
  </si>
  <si>
    <t>detsamma</t>
  </si>
  <si>
    <t>Frölunda</t>
  </si>
  <si>
    <t>tjänster</t>
  </si>
  <si>
    <t>skrattade</t>
  </si>
  <si>
    <t>Europas</t>
  </si>
  <si>
    <t>presidenten</t>
  </si>
  <si>
    <t>Solna</t>
  </si>
  <si>
    <t>Sovjet</t>
  </si>
  <si>
    <t>rättigheter</t>
  </si>
  <si>
    <t>företrädare</t>
  </si>
  <si>
    <t>intresserade</t>
  </si>
  <si>
    <t>säkra</t>
  </si>
  <si>
    <t>befolkningen</t>
  </si>
  <si>
    <t>kontrakt</t>
  </si>
  <si>
    <t>sakta</t>
  </si>
  <si>
    <t>tyder</t>
  </si>
  <si>
    <t>således</t>
  </si>
  <si>
    <t>uppenbarligen</t>
  </si>
  <si>
    <t>påverkar</t>
  </si>
  <si>
    <t>beskriver</t>
  </si>
  <si>
    <t>LO</t>
  </si>
  <si>
    <t>meningen</t>
  </si>
  <si>
    <t>nytta</t>
  </si>
  <si>
    <t>skydd</t>
  </si>
  <si>
    <t>satsning</t>
  </si>
  <si>
    <t>vågade</t>
  </si>
  <si>
    <t>gjordes</t>
  </si>
  <si>
    <t>bevis</t>
  </si>
  <si>
    <t>karriär</t>
  </si>
  <si>
    <t>tillfällen</t>
  </si>
  <si>
    <t>klassiska</t>
  </si>
  <si>
    <t>sam</t>
  </si>
  <si>
    <t>trafiken</t>
  </si>
  <si>
    <t>Bildt</t>
  </si>
  <si>
    <t>inställning</t>
  </si>
  <si>
    <t>bjuder</t>
  </si>
  <si>
    <t>dras</t>
  </si>
  <si>
    <t>kraven</t>
  </si>
  <si>
    <t>museet</t>
  </si>
  <si>
    <t>viktigare</t>
  </si>
  <si>
    <t>aning</t>
  </si>
  <si>
    <t>grepp</t>
  </si>
  <si>
    <t>lågt</t>
  </si>
  <si>
    <t>kallt</t>
  </si>
  <si>
    <t>gården</t>
  </si>
  <si>
    <t>ställe</t>
  </si>
  <si>
    <t>stycken</t>
  </si>
  <si>
    <t>ungdomarna</t>
  </si>
  <si>
    <t>grundläggande</t>
  </si>
  <si>
    <t>utsträckning</t>
  </si>
  <si>
    <t>behandling</t>
  </si>
  <si>
    <t>Umeå</t>
  </si>
  <si>
    <t>banken</t>
  </si>
  <si>
    <t>hängde</t>
  </si>
  <si>
    <t>Paul</t>
  </si>
  <si>
    <t>länsstyrelsen</t>
  </si>
  <si>
    <t>allmänt</t>
  </si>
  <si>
    <t>övertygad</t>
  </si>
  <si>
    <t>betalt</t>
  </si>
  <si>
    <t>Washington</t>
  </si>
  <si>
    <t>därtill</t>
  </si>
  <si>
    <t>likt</t>
  </si>
  <si>
    <t>önskar</t>
  </si>
  <si>
    <t>Richard</t>
  </si>
  <si>
    <t>räckte</t>
  </si>
  <si>
    <t>förhandlingarna</t>
  </si>
  <si>
    <t>premiärminister</t>
  </si>
  <si>
    <t>spelarna</t>
  </si>
  <si>
    <t>city</t>
  </si>
  <si>
    <t>föreställningen</t>
  </si>
  <si>
    <t>insats</t>
  </si>
  <si>
    <t>billigare</t>
  </si>
  <si>
    <t>Clinton</t>
  </si>
  <si>
    <t>funnit</t>
  </si>
  <si>
    <t>utställningen</t>
  </si>
  <si>
    <t>skicka</t>
  </si>
  <si>
    <t>skådespelare</t>
  </si>
  <si>
    <t>våras</t>
  </si>
  <si>
    <t>älskade</t>
  </si>
  <si>
    <t>farligt</t>
  </si>
  <si>
    <t>blicken</t>
  </si>
  <si>
    <t>minskade</t>
  </si>
  <si>
    <t>överraskande</t>
  </si>
  <si>
    <t>Bill</t>
  </si>
  <si>
    <t>forward</t>
  </si>
  <si>
    <t>both</t>
  </si>
  <si>
    <t>still</t>
  </si>
  <si>
    <t>despite</t>
  </si>
  <si>
    <t>at the same time</t>
  </si>
  <si>
    <t>infront of</t>
  </si>
  <si>
    <t>Next</t>
  </si>
  <si>
    <t>together</t>
  </si>
  <si>
    <t>in other words</t>
  </si>
  <si>
    <t>outside</t>
  </si>
  <si>
    <t>last</t>
  </si>
  <si>
    <t>people</t>
  </si>
  <si>
    <t>holding</t>
  </si>
  <si>
    <t>should</t>
  </si>
  <si>
    <t>beginning</t>
  </si>
  <si>
    <t>Own</t>
  </si>
  <si>
    <t>feel</t>
  </si>
  <si>
    <t>and</t>
  </si>
  <si>
    <t>come</t>
  </si>
  <si>
    <t>around</t>
  </si>
  <si>
    <t>Together</t>
  </si>
  <si>
    <t>However</t>
  </si>
  <si>
    <t>Said</t>
  </si>
  <si>
    <t>preferably</t>
  </si>
  <si>
    <t>Thinking</t>
  </si>
  <si>
    <t>actually</t>
  </si>
  <si>
    <t>Right</t>
  </si>
  <si>
    <t>thought</t>
  </si>
  <si>
    <t>Writes</t>
  </si>
  <si>
    <t>such</t>
  </si>
  <si>
    <t>of course</t>
  </si>
  <si>
    <t>own</t>
  </si>
  <si>
    <t>at all</t>
  </si>
  <si>
    <t>from</t>
  </si>
  <si>
    <t>otherwise</t>
  </si>
  <si>
    <t>seems</t>
  </si>
  <si>
    <t>requirement</t>
  </si>
  <si>
    <t>trying</t>
  </si>
  <si>
    <t>hear</t>
  </si>
  <si>
    <t>usually</t>
  </si>
  <si>
    <t>namely</t>
  </si>
  <si>
    <t>allows</t>
  </si>
  <si>
    <t>struck</t>
  </si>
  <si>
    <t>through</t>
  </si>
  <si>
    <t>called</t>
  </si>
  <si>
    <t>been able to</t>
  </si>
  <si>
    <t>in</t>
  </si>
  <si>
    <t>continues</t>
  </si>
  <si>
    <t>hold</t>
  </si>
  <si>
    <t>requires</t>
  </si>
  <si>
    <t>liver</t>
  </si>
  <si>
    <t>until</t>
  </si>
  <si>
    <t>Feels</t>
  </si>
  <si>
    <t>tried</t>
  </si>
  <si>
    <t>certain</t>
  </si>
  <si>
    <t>understands</t>
  </si>
  <si>
    <t>needed</t>
  </si>
  <si>
    <t>employees</t>
  </si>
  <si>
    <t>considerably</t>
  </si>
  <si>
    <t>too</t>
  </si>
  <si>
    <t>depend</t>
  </si>
  <si>
    <t>Places</t>
  </si>
  <si>
    <t>away</t>
  </si>
  <si>
    <t>Operation</t>
  </si>
  <si>
    <t>Both</t>
  </si>
  <si>
    <t>then</t>
  </si>
  <si>
    <t>solely</t>
  </si>
  <si>
    <t>heard</t>
  </si>
  <si>
    <t>tasks</t>
  </si>
  <si>
    <t>task</t>
  </si>
  <si>
    <t>costs</t>
  </si>
  <si>
    <t>before</t>
  </si>
  <si>
    <t>continued</t>
  </si>
  <si>
    <t>pulls</t>
  </si>
  <si>
    <t>The Social Democrats</t>
  </si>
  <si>
    <t>beats</t>
  </si>
  <si>
    <t>neither</t>
  </si>
  <si>
    <t>every</t>
  </si>
  <si>
    <t>puts</t>
  </si>
  <si>
    <t>required</t>
  </si>
  <si>
    <t>very</t>
  </si>
  <si>
    <t>managed</t>
  </si>
  <si>
    <t>past</t>
  </si>
  <si>
    <t>unemployment</t>
  </si>
  <si>
    <t>while</t>
  </si>
  <si>
    <t>advice</t>
  </si>
  <si>
    <t>fell</t>
  </si>
  <si>
    <t>enough</t>
  </si>
  <si>
    <t>included</t>
  </si>
  <si>
    <t>current</t>
  </si>
  <si>
    <t>Members</t>
  </si>
  <si>
    <t>the market</t>
  </si>
  <si>
    <t>notes</t>
  </si>
  <si>
    <t>Works</t>
  </si>
  <si>
    <t>turned</t>
  </si>
  <si>
    <t>constantly</t>
  </si>
  <si>
    <t>Remember</t>
  </si>
  <si>
    <t>given</t>
  </si>
  <si>
    <t>position</t>
  </si>
  <si>
    <t>compared</t>
  </si>
  <si>
    <t>Happened</t>
  </si>
  <si>
    <t>Parliament</t>
  </si>
  <si>
    <t>seriously</t>
  </si>
  <si>
    <t>builds</t>
  </si>
  <si>
    <t>half</t>
  </si>
  <si>
    <t>except</t>
  </si>
  <si>
    <t>succeeded</t>
  </si>
  <si>
    <t>the business</t>
  </si>
  <si>
    <t>Most of it</t>
  </si>
  <si>
    <t>Away</t>
  </si>
  <si>
    <t>forced</t>
  </si>
  <si>
    <t>crucial</t>
  </si>
  <si>
    <t>ever</t>
  </si>
  <si>
    <t>private</t>
  </si>
  <si>
    <t>taken</t>
  </si>
  <si>
    <t>searching</t>
  </si>
  <si>
    <t>Certainly</t>
  </si>
  <si>
    <t>World Cup</t>
  </si>
  <si>
    <t>obvious</t>
  </si>
  <si>
    <t>sake</t>
  </si>
  <si>
    <t>up</t>
  </si>
  <si>
    <t>written</t>
  </si>
  <si>
    <t>increased</t>
  </si>
  <si>
    <t>the situation</t>
  </si>
  <si>
    <t>next to</t>
  </si>
  <si>
    <t>Forward</t>
  </si>
  <si>
    <t>the lead</t>
  </si>
  <si>
    <t>dependent</t>
  </si>
  <si>
    <t>consists</t>
  </si>
  <si>
    <t>In progress</t>
  </si>
  <si>
    <t>track</t>
  </si>
  <si>
    <t>state</t>
  </si>
  <si>
    <t>unfortunately</t>
  </si>
  <si>
    <t>along</t>
  </si>
  <si>
    <t>resources</t>
  </si>
  <si>
    <t>management</t>
  </si>
  <si>
    <t>Gp</t>
  </si>
  <si>
    <t>Extensive</t>
  </si>
  <si>
    <t>Municipal</t>
  </si>
  <si>
    <t>followed</t>
  </si>
  <si>
    <t>Pared</t>
  </si>
  <si>
    <t>down</t>
  </si>
  <si>
    <t>running</t>
  </si>
  <si>
    <t>information</t>
  </si>
  <si>
    <t>debate</t>
  </si>
  <si>
    <t>led</t>
  </si>
  <si>
    <t>reality</t>
  </si>
  <si>
    <t>clearly</t>
  </si>
  <si>
    <t>Selects</t>
  </si>
  <si>
    <t>coming</t>
  </si>
  <si>
    <t>applied</t>
  </si>
  <si>
    <t>race</t>
  </si>
  <si>
    <t>The debate</t>
  </si>
  <si>
    <t>individual</t>
  </si>
  <si>
    <t>known</t>
  </si>
  <si>
    <t>contains</t>
  </si>
  <si>
    <t>Most often</t>
  </si>
  <si>
    <t>The people</t>
  </si>
  <si>
    <t>think</t>
  </si>
  <si>
    <t>respective</t>
  </si>
  <si>
    <t>belongs</t>
  </si>
  <si>
    <t>foreign</t>
  </si>
  <si>
    <t>Common</t>
  </si>
  <si>
    <t>direction</t>
  </si>
  <si>
    <t>term</t>
  </si>
  <si>
    <t>unemployed</t>
  </si>
  <si>
    <t>average</t>
  </si>
  <si>
    <t>he</t>
  </si>
  <si>
    <t>considered</t>
  </si>
  <si>
    <t>disappeared</t>
  </si>
  <si>
    <t>Central</t>
  </si>
  <si>
    <t>seemed</t>
  </si>
  <si>
    <t>efforts</t>
  </si>
  <si>
    <t>disappears</t>
  </si>
  <si>
    <t>The season</t>
  </si>
  <si>
    <t>Center</t>
  </si>
  <si>
    <t>staff</t>
  </si>
  <si>
    <t>constitutes</t>
  </si>
  <si>
    <t>violence</t>
  </si>
  <si>
    <t>Hangs</t>
  </si>
  <si>
    <t>Technical</t>
  </si>
  <si>
    <t>present</t>
  </si>
  <si>
    <t>Meeting</t>
  </si>
  <si>
    <t>understood</t>
  </si>
  <si>
    <t>bring</t>
  </si>
  <si>
    <t>Nordic</t>
  </si>
  <si>
    <t>existed</t>
  </si>
  <si>
    <t>the staff</t>
  </si>
  <si>
    <t>county</t>
  </si>
  <si>
    <t>drove</t>
  </si>
  <si>
    <t>Djurgården</t>
  </si>
  <si>
    <t>commonly</t>
  </si>
  <si>
    <t>corresponding</t>
  </si>
  <si>
    <t>technique</t>
  </si>
  <si>
    <t>the investigation</t>
  </si>
  <si>
    <t>Desto</t>
  </si>
  <si>
    <t>pays</t>
  </si>
  <si>
    <t>glance</t>
  </si>
  <si>
    <t>Arne</t>
  </si>
  <si>
    <t>foremost</t>
  </si>
  <si>
    <t>got</t>
  </si>
  <si>
    <t>was called</t>
  </si>
  <si>
    <t>former</t>
  </si>
  <si>
    <t>went</t>
  </si>
  <si>
    <t>apparently</t>
  </si>
  <si>
    <t>Social Democratic</t>
  </si>
  <si>
    <t>context</t>
  </si>
  <si>
    <t>afterwards</t>
  </si>
  <si>
    <t>somewhere</t>
  </si>
  <si>
    <t>either</t>
  </si>
  <si>
    <t>Control</t>
  </si>
  <si>
    <t>Selected</t>
  </si>
  <si>
    <t>immediately</t>
  </si>
  <si>
    <t>felt</t>
  </si>
  <si>
    <t>regard</t>
  </si>
  <si>
    <t>falling</t>
  </si>
  <si>
    <t>proposes</t>
  </si>
  <si>
    <t>Studies</t>
  </si>
  <si>
    <t>proper</t>
  </si>
  <si>
    <t>affect</t>
  </si>
  <si>
    <t>done</t>
  </si>
  <si>
    <t>prevails</t>
  </si>
  <si>
    <t>British</t>
  </si>
  <si>
    <t>experience</t>
  </si>
  <si>
    <t>In total</t>
  </si>
  <si>
    <t>Remains</t>
  </si>
  <si>
    <t>common</t>
  </si>
  <si>
    <t>develop</t>
  </si>
  <si>
    <t>Margaret</t>
  </si>
  <si>
    <t>used to</t>
  </si>
  <si>
    <t>influence</t>
  </si>
  <si>
    <t>drive</t>
  </si>
  <si>
    <t>bourgeois</t>
  </si>
  <si>
    <t>Started</t>
  </si>
  <si>
    <t>been done</t>
  </si>
  <si>
    <t>Owns</t>
  </si>
  <si>
    <t>location</t>
  </si>
  <si>
    <t>is located</t>
  </si>
  <si>
    <t>learned</t>
  </si>
  <si>
    <t>helps</t>
  </si>
  <si>
    <t>Mr.</t>
  </si>
  <si>
    <t>total</t>
  </si>
  <si>
    <t>Current</t>
  </si>
  <si>
    <t>filling</t>
  </si>
  <si>
    <t>finds</t>
  </si>
  <si>
    <t>practice</t>
  </si>
  <si>
    <t>apartments</t>
  </si>
  <si>
    <t>Like</t>
  </si>
  <si>
    <t>is said</t>
  </si>
  <si>
    <t>The People's Party</t>
  </si>
  <si>
    <t>Talking</t>
  </si>
  <si>
    <t>Staffan</t>
  </si>
  <si>
    <t>have time to</t>
  </si>
  <si>
    <t>utter</t>
  </si>
  <si>
    <t>Buying</t>
  </si>
  <si>
    <t>Stood</t>
  </si>
  <si>
    <t>leading</t>
  </si>
  <si>
    <t>searched</t>
  </si>
  <si>
    <t>success</t>
  </si>
  <si>
    <t>exception</t>
  </si>
  <si>
    <t>investigation</t>
  </si>
  <si>
    <t>screamed</t>
  </si>
  <si>
    <t>abroad</t>
  </si>
  <si>
    <t>Hann</t>
  </si>
  <si>
    <t>sells</t>
  </si>
  <si>
    <t>authorities</t>
  </si>
  <si>
    <t>weekend</t>
  </si>
  <si>
    <t>Military</t>
  </si>
  <si>
    <t>principle</t>
  </si>
  <si>
    <t>Spain</t>
  </si>
  <si>
    <t>turns</t>
  </si>
  <si>
    <t>prepared</t>
  </si>
  <si>
    <t>increasingly</t>
  </si>
  <si>
    <t>special</t>
  </si>
  <si>
    <t>sings</t>
  </si>
  <si>
    <t>The Board</t>
  </si>
  <si>
    <t>regardless</t>
  </si>
  <si>
    <t>sank</t>
  </si>
  <si>
    <t>labor market</t>
  </si>
  <si>
    <t>ran</t>
  </si>
  <si>
    <t>inhabitant</t>
  </si>
  <si>
    <t>Eat</t>
  </si>
  <si>
    <t>Something</t>
  </si>
  <si>
    <t>growth</t>
  </si>
  <si>
    <t>Housing</t>
  </si>
  <si>
    <t>Wins</t>
  </si>
  <si>
    <t>the defense</t>
  </si>
  <si>
    <t>Set</t>
  </si>
  <si>
    <t>of which</t>
  </si>
  <si>
    <t>happened</t>
  </si>
  <si>
    <t>space</t>
  </si>
  <si>
    <t>interested</t>
  </si>
  <si>
    <t>use</t>
  </si>
  <si>
    <t>From there</t>
  </si>
  <si>
    <t>definitely</t>
  </si>
  <si>
    <t>implement</t>
  </si>
  <si>
    <t>Calls</t>
  </si>
  <si>
    <t>Lived</t>
  </si>
  <si>
    <t>the continuation</t>
  </si>
  <si>
    <t>correct</t>
  </si>
  <si>
    <t>element</t>
  </si>
  <si>
    <t>different</t>
  </si>
  <si>
    <t>broke</t>
  </si>
  <si>
    <t>met</t>
  </si>
  <si>
    <t>reaches</t>
  </si>
  <si>
    <t>agencies</t>
  </si>
  <si>
    <t>replacement</t>
  </si>
  <si>
    <t>Negotiations</t>
  </si>
  <si>
    <t>finally</t>
  </si>
  <si>
    <t>the public</t>
  </si>
  <si>
    <t>impression</t>
  </si>
  <si>
    <t>perspective</t>
  </si>
  <si>
    <t>the same</t>
  </si>
  <si>
    <t>Soviet</t>
  </si>
  <si>
    <t>Rights</t>
  </si>
  <si>
    <t>Representatives</t>
  </si>
  <si>
    <t>secure</t>
  </si>
  <si>
    <t>the population</t>
  </si>
  <si>
    <t>suggests</t>
  </si>
  <si>
    <t>thus</t>
  </si>
  <si>
    <t>obviously</t>
  </si>
  <si>
    <t>describes</t>
  </si>
  <si>
    <t>Lo</t>
  </si>
  <si>
    <t>benefit</t>
  </si>
  <si>
    <t>was made</t>
  </si>
  <si>
    <t>Classic</t>
  </si>
  <si>
    <t>Sam</t>
  </si>
  <si>
    <t>attitude</t>
  </si>
  <si>
    <t>Offers</t>
  </si>
  <si>
    <t>drawn</t>
  </si>
  <si>
    <t>the requirements</t>
  </si>
  <si>
    <t>The museum</t>
  </si>
  <si>
    <t>idea</t>
  </si>
  <si>
    <t>grip</t>
  </si>
  <si>
    <t>the yard</t>
  </si>
  <si>
    <t>place</t>
  </si>
  <si>
    <t>Pieces</t>
  </si>
  <si>
    <t>extent</t>
  </si>
  <si>
    <t>treatment</t>
  </si>
  <si>
    <t>hung</t>
  </si>
  <si>
    <t>The County Administrative Board</t>
  </si>
  <si>
    <t>Paid</t>
  </si>
  <si>
    <t>thereto</t>
  </si>
  <si>
    <t>handed</t>
  </si>
  <si>
    <t>The negotiations</t>
  </si>
  <si>
    <t>insert</t>
  </si>
  <si>
    <t>found</t>
  </si>
  <si>
    <t>the exhibition</t>
  </si>
  <si>
    <t>The gaze</t>
  </si>
  <si>
    <t>surprisingly</t>
  </si>
  <si>
    <t>swedish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</si>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</sst>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6"/>
  <sheetViews>
    <sheetView tabSelected="1" workbookViewId="0">
      <selection activeCell="B1" sqref="B1"/>
    </sheetView>
  </sheetViews>
  <sheetFormatPr defaultColWidth="14.453125" defaultRowHeight="15" customHeight="1" x14ac:dyDescent="0.35"/>
  <cols>
    <col min="1" max="25" width="8.7265625" customWidth="1"/>
  </cols>
  <sheetData>
    <row r="1" spans="1:2" ht="14.25" customHeight="1" x14ac:dyDescent="0.35">
      <c r="A1" s="1" t="s">
        <v>1377</v>
      </c>
      <c r="B1" t="s">
        <v>1378</v>
      </c>
    </row>
    <row r="2" spans="1:2" ht="14.25" customHeight="1" x14ac:dyDescent="0.35">
      <c r="A2" s="2" t="s">
        <v>0</v>
      </c>
      <c r="B2" s="2" t="str">
        <f ca="1">IFERROR(__xludf.DUMMYFUNCTION("GOOGLETRANSLATE(B2,""sv"",""en"")"),"wants")</f>
        <v>wants</v>
      </c>
    </row>
    <row r="3" spans="1:2" ht="14.25" customHeight="1" x14ac:dyDescent="0.35">
      <c r="A3" s="2" t="s">
        <v>1</v>
      </c>
      <c r="B3" s="2" t="str">
        <f ca="1">IFERROR(__xludf.DUMMYFUNCTION("GOOGLETRANSLATE(B3,""sv"",""en"")"),"many")</f>
        <v>many</v>
      </c>
    </row>
    <row r="4" spans="1:2" ht="14.25" customHeight="1" x14ac:dyDescent="0.35">
      <c r="A4" s="2" t="s">
        <v>2</v>
      </c>
      <c r="B4" s="2" t="str">
        <f ca="1">IFERROR(__xludf.DUMMYFUNCTION("GOOGLETRANSLATE(B4,""sv"",""en"")"),"must")</f>
        <v>must</v>
      </c>
    </row>
    <row r="5" spans="1:2" ht="14.25" customHeight="1" x14ac:dyDescent="0.35">
      <c r="A5" s="2" t="s">
        <v>3</v>
      </c>
      <c r="B5" s="2" t="str">
        <f ca="1">IFERROR(__xludf.DUMMYFUNCTION("GOOGLETRANSLATE(B5,""sv"",""en"")"),"something")</f>
        <v>something</v>
      </c>
    </row>
    <row r="6" spans="1:2" ht="14.25" customHeight="1" x14ac:dyDescent="0.35">
      <c r="A6" s="2" t="s">
        <v>4</v>
      </c>
      <c r="B6" s="2" t="str">
        <f ca="1">IFERROR(__xludf.DUMMYFUNCTION("GOOGLETRANSLATE(B6,""sv"",""en"")"),"this")</f>
        <v>this</v>
      </c>
    </row>
    <row r="7" spans="1:2" ht="14.25" customHeight="1" x14ac:dyDescent="0.35">
      <c r="A7" s="2" t="s">
        <v>5</v>
      </c>
      <c r="B7" s="2" t="str">
        <f ca="1">IFERROR(__xludf.DUMMYFUNCTION("GOOGLETRANSLATE(B7,""sv"",""en"")"),"all")</f>
        <v>all</v>
      </c>
    </row>
    <row r="8" spans="1:2" ht="14.25" customHeight="1" x14ac:dyDescent="0.35">
      <c r="A8" s="2" t="s">
        <v>6</v>
      </c>
      <c r="B8" s="2" t="str">
        <f ca="1">IFERROR(__xludf.DUMMYFUNCTION("GOOGLETRANSLATE(B8,""sv"",""en"")"),"got")</f>
        <v>got</v>
      </c>
    </row>
    <row r="9" spans="1:2" ht="14.25" customHeight="1" x14ac:dyDescent="0.35">
      <c r="A9" s="2" t="s">
        <v>7</v>
      </c>
      <c r="B9" s="2" t="str">
        <f ca="1">IFERROR(__xludf.DUMMYFUNCTION("GOOGLETRANSLATE(B9,""sv"",""en"")"),"shall")</f>
        <v>shall</v>
      </c>
    </row>
    <row r="10" spans="1:2" ht="14.25" customHeight="1" x14ac:dyDescent="0.35">
      <c r="A10" s="2" t="s">
        <v>8</v>
      </c>
      <c r="B10" s="2" t="str">
        <f ca="1">IFERROR(__xludf.DUMMYFUNCTION("GOOGLETRANSLATE(B10,""sv"",""en"")"),"between")</f>
        <v>between</v>
      </c>
    </row>
    <row r="11" spans="1:2" ht="14.25" customHeight="1" x14ac:dyDescent="0.35">
      <c r="A11" s="2" t="s">
        <v>9</v>
      </c>
      <c r="B11" s="2" t="str">
        <f ca="1">IFERROR(__xludf.DUMMYFUNCTION("GOOGLETRANSLATE(B11,""sv"",""en"")"),"also")</f>
        <v>also</v>
      </c>
    </row>
    <row r="12" spans="1:2" ht="14.25" customHeight="1" x14ac:dyDescent="0.35">
      <c r="A12" s="2" t="s">
        <v>10</v>
      </c>
      <c r="B12" s="2" t="str">
        <f ca="1">IFERROR(__xludf.DUMMYFUNCTION("GOOGLETRANSLATE(B12,""sv"",""en"")"),"a few")</f>
        <v>a few</v>
      </c>
    </row>
    <row r="13" spans="1:2" ht="14.25" customHeight="1" x14ac:dyDescent="0.35">
      <c r="A13" s="2" t="s">
        <v>11</v>
      </c>
      <c r="B13" s="2" t="str">
        <f ca="1">IFERROR(__xludf.DUMMYFUNCTION("GOOGLETRANSLATE(B13,""sv"",""en"")"),"been")</f>
        <v>been</v>
      </c>
    </row>
    <row r="14" spans="1:2" ht="14.25" customHeight="1" x14ac:dyDescent="0.35">
      <c r="A14" s="2" t="s">
        <v>12</v>
      </c>
      <c r="B14" s="2" t="str">
        <f ca="1">IFERROR(__xludf.DUMMYFUNCTION("GOOGLETRANSLATE(B14,""sv"",""en"")"),"his")</f>
        <v>his</v>
      </c>
    </row>
    <row r="15" spans="1:2" ht="14.25" customHeight="1" x14ac:dyDescent="0.35">
      <c r="A15" s="2" t="s">
        <v>13</v>
      </c>
      <c r="B15" s="2" t="str">
        <f ca="1">IFERROR(__xludf.DUMMYFUNCTION("GOOGLETRANSLATE(B15,""sv"",""en"")"),"Come")</f>
        <v>Come</v>
      </c>
    </row>
    <row r="16" spans="1:2" ht="14.25" customHeight="1" x14ac:dyDescent="0.35">
      <c r="A16" s="2" t="s">
        <v>14</v>
      </c>
      <c r="B16" s="2" t="str">
        <f ca="1">IFERROR(__xludf.DUMMYFUNCTION("GOOGLETRANSLATE(B16,""sv"",""en"")"),"forward")</f>
        <v>forward</v>
      </c>
    </row>
    <row r="17" spans="1:2" ht="14.25" customHeight="1" x14ac:dyDescent="0.35">
      <c r="A17" s="2" t="s">
        <v>15</v>
      </c>
      <c r="B17" s="2" t="str">
        <f ca="1">IFERROR(__xludf.DUMMYFUNCTION("GOOGLETRANSLATE(B17,""sv"",""en"")"),"Well")</f>
        <v>Well</v>
      </c>
    </row>
    <row r="18" spans="1:2" ht="14.25" customHeight="1" x14ac:dyDescent="0.35">
      <c r="A18" s="2" t="s">
        <v>16</v>
      </c>
      <c r="B18" s="2" t="str">
        <f ca="1">IFERROR(__xludf.DUMMYFUNCTION("GOOGLETRANSLATE(B18,""sv"",""en"")"),"self")</f>
        <v>self</v>
      </c>
    </row>
    <row r="19" spans="1:2" ht="14.25" customHeight="1" x14ac:dyDescent="0.35">
      <c r="A19" s="2" t="s">
        <v>17</v>
      </c>
      <c r="B19" s="2" t="str">
        <f ca="1">IFERROR(__xludf.DUMMYFUNCTION("GOOGLETRANSLATE(B19,""sv"",""en"")"),"among")</f>
        <v>among</v>
      </c>
    </row>
    <row r="20" spans="1:2" ht="14.25" customHeight="1" x14ac:dyDescent="0.35">
      <c r="A20" s="2" t="s">
        <v>18</v>
      </c>
      <c r="B20" s="2" t="str">
        <f ca="1">IFERROR(__xludf.DUMMYFUNCTION("GOOGLETRANSLATE(B20,""sv"",""en"")"),"Other")</f>
        <v>Other</v>
      </c>
    </row>
    <row r="21" spans="1:2" ht="14.25" customHeight="1" x14ac:dyDescent="0.35">
      <c r="A21" s="2" t="s">
        <v>19</v>
      </c>
      <c r="B21" s="2" t="str">
        <f ca="1">IFERROR(__xludf.DUMMYFUNCTION("GOOGLETRANSLATE(B21,""sv"",""en"")"),"already")</f>
        <v>already</v>
      </c>
    </row>
    <row r="22" spans="1:2" ht="14.25" customHeight="1" x14ac:dyDescent="0.35">
      <c r="A22" s="2" t="s">
        <v>20</v>
      </c>
      <c r="B22" s="2" t="str">
        <f ca="1">IFERROR(__xludf.DUMMYFUNCTION("GOOGLETRANSLATE(B22,""sv"",""en"")"),"within")</f>
        <v>within</v>
      </c>
    </row>
    <row r="23" spans="1:2" ht="14.25" customHeight="1" x14ac:dyDescent="0.35">
      <c r="A23" s="2" t="s">
        <v>21</v>
      </c>
      <c r="B23" s="2" t="str">
        <f ca="1">IFERROR(__xludf.DUMMYFUNCTION("GOOGLETRANSLATE(B23,""sv"",""en"")"),"well")</f>
        <v>well</v>
      </c>
    </row>
    <row r="24" spans="1:2" ht="14.25" customHeight="1" x14ac:dyDescent="0.35">
      <c r="A24" s="2" t="s">
        <v>22</v>
      </c>
      <c r="B24" s="2" t="str">
        <f ca="1">IFERROR(__xludf.DUMMYFUNCTION("GOOGLETRANSLATE(B24,""sv"",""en"")"),"same")</f>
        <v>same</v>
      </c>
    </row>
    <row r="25" spans="1:2" ht="14.25" customHeight="1" x14ac:dyDescent="0.35">
      <c r="A25" s="2" t="s">
        <v>23</v>
      </c>
      <c r="B25" s="2" t="str">
        <f ca="1">IFERROR(__xludf.DUMMYFUNCTION("GOOGLETRANSLATE(B25,""sv"",""en"")"),"this one")</f>
        <v>this one</v>
      </c>
    </row>
    <row r="26" spans="1:2" ht="14.25" customHeight="1" x14ac:dyDescent="0.35">
      <c r="A26" s="2" t="s">
        <v>24</v>
      </c>
      <c r="B26" s="2" t="str">
        <f ca="1">IFERROR(__xludf.DUMMYFUNCTION("GOOGLETRANSLATE(B26,""sv"",""en"")"),"according to")</f>
        <v>according to</v>
      </c>
    </row>
    <row r="27" spans="1:2" ht="14.25" customHeight="1" x14ac:dyDescent="0.35">
      <c r="A27" s="2" t="s">
        <v>25</v>
      </c>
      <c r="B27" s="2" t="str">
        <f ca="1">IFERROR(__xludf.DUMMYFUNCTION("GOOGLETRANSLATE(B27,""sv"",""en"")"),"got")</f>
        <v>got</v>
      </c>
    </row>
    <row r="28" spans="1:2" ht="14.25" customHeight="1" x14ac:dyDescent="0.35">
      <c r="A28" s="2" t="s">
        <v>26</v>
      </c>
      <c r="B28" s="2" t="str">
        <f ca="1">IFERROR(__xludf.DUMMYFUNCTION("GOOGLETRANSLATE(B28,""sv"",""en"")"),"a little")</f>
        <v>a little</v>
      </c>
    </row>
    <row r="29" spans="1:2" ht="14.25" customHeight="1" x14ac:dyDescent="0.35">
      <c r="A29" s="2" t="s">
        <v>27</v>
      </c>
      <c r="B29" s="2" t="str">
        <f ca="1">IFERROR(__xludf.DUMMYFUNCTION("GOOGLETRANSLATE(B29,""sv"",""en"")"),"both")</f>
        <v>both</v>
      </c>
    </row>
    <row r="30" spans="1:2" ht="14.25" customHeight="1" x14ac:dyDescent="0.35">
      <c r="A30" s="2" t="s">
        <v>28</v>
      </c>
      <c r="B30" s="2" t="str">
        <f ca="1">IFERROR(__xludf.DUMMYFUNCTION("GOOGLETRANSLATE(B30,""sv"",""en"")"),"earlier")</f>
        <v>earlier</v>
      </c>
    </row>
    <row r="31" spans="1:2" ht="14.25" customHeight="1" x14ac:dyDescent="0.35">
      <c r="A31" s="2" t="s">
        <v>29</v>
      </c>
      <c r="B31" s="2" t="str">
        <f ca="1">IFERROR(__xludf.DUMMYFUNCTION("GOOGLETRANSLATE(B31,""sv"",""en"")"),"think")</f>
        <v>think</v>
      </c>
    </row>
    <row r="32" spans="1:2" ht="14.25" customHeight="1" x14ac:dyDescent="0.35">
      <c r="A32" s="2" t="s">
        <v>30</v>
      </c>
      <c r="B32" s="2" t="str">
        <f ca="1">IFERROR(__xludf.DUMMYFUNCTION("GOOGLETRANSLATE(B32,""sv"",""en"")"),"these")</f>
        <v>these</v>
      </c>
    </row>
    <row r="33" spans="1:2" ht="14.25" customHeight="1" x14ac:dyDescent="0.35">
      <c r="A33" s="2" t="s">
        <v>31</v>
      </c>
      <c r="B33" s="2" t="str">
        <f ca="1">IFERROR(__xludf.DUMMYFUNCTION("GOOGLETRANSLATE(B33,""sv"",""en"")"),"just")</f>
        <v>just</v>
      </c>
    </row>
    <row r="34" spans="1:2" ht="14.25" customHeight="1" x14ac:dyDescent="0.35">
      <c r="A34" s="2" t="s">
        <v>32</v>
      </c>
      <c r="B34" s="2" t="str">
        <f ca="1">IFERROR(__xludf.DUMMYFUNCTION("GOOGLETRANSLATE(B34,""sv"",""en"")"),"down")</f>
        <v>down</v>
      </c>
    </row>
    <row r="35" spans="1:2" ht="14.25" customHeight="1" x14ac:dyDescent="0.35">
      <c r="A35" s="2" t="s">
        <v>33</v>
      </c>
      <c r="B35" s="2" t="str">
        <f ca="1">IFERROR(__xludf.DUMMYFUNCTION("GOOGLETRANSLATE(B35,""sv"",""en"")"),"several")</f>
        <v>several</v>
      </c>
    </row>
    <row r="36" spans="1:2" ht="14.25" customHeight="1" x14ac:dyDescent="0.35">
      <c r="A36" s="2" t="s">
        <v>34</v>
      </c>
      <c r="B36" s="2" t="str">
        <f ca="1">IFERROR(__xludf.DUMMYFUNCTION("GOOGLETRANSLATE(B36,""sv"",""en"")"),"each")</f>
        <v>each</v>
      </c>
    </row>
    <row r="37" spans="1:2" ht="14.25" customHeight="1" x14ac:dyDescent="0.35">
      <c r="A37" s="2" t="s">
        <v>35</v>
      </c>
      <c r="B37" s="2" t="str">
        <f ca="1">IFERROR(__xludf.DUMMYFUNCTION("GOOGLETRANSLATE(B37,""sv"",""en"")"),"did")</f>
        <v>did</v>
      </c>
    </row>
    <row r="38" spans="1:2" ht="14.25" customHeight="1" x14ac:dyDescent="0.35">
      <c r="A38" s="2" t="s">
        <v>36</v>
      </c>
      <c r="B38" s="2" t="str">
        <f ca="1">IFERROR(__xludf.DUMMYFUNCTION("GOOGLETRANSLATE(B38,""sv"",""en"")"),"applies")</f>
        <v>applies</v>
      </c>
    </row>
    <row r="39" spans="1:2" ht="14.25" customHeight="1" x14ac:dyDescent="0.35">
      <c r="A39" s="2" t="s">
        <v>37</v>
      </c>
      <c r="B39" s="2" t="str">
        <f ca="1">IFERROR(__xludf.DUMMYFUNCTION("GOOGLETRANSLATE(B39,""sv"",""en"")"),"most")</f>
        <v>most</v>
      </c>
    </row>
    <row r="40" spans="1:2" ht="14.25" customHeight="1" x14ac:dyDescent="0.35">
      <c r="A40" s="2" t="s">
        <v>38</v>
      </c>
      <c r="B40" s="2" t="str">
        <f ca="1">IFERROR(__xludf.DUMMYFUNCTION("GOOGLETRANSLATE(B40,""sv"",""en"")"),"said")</f>
        <v>said</v>
      </c>
    </row>
    <row r="41" spans="1:2" ht="14.25" customHeight="1" x14ac:dyDescent="0.35">
      <c r="A41" s="2" t="s">
        <v>39</v>
      </c>
      <c r="B41" s="2" t="str">
        <f ca="1">IFERROR(__xludf.DUMMYFUNCTION("GOOGLETRANSLATE(B41,""sv"",""en"")"),"still")</f>
        <v>still</v>
      </c>
    </row>
    <row r="42" spans="1:2" ht="14.25" customHeight="1" x14ac:dyDescent="0.35">
      <c r="A42" s="2" t="s">
        <v>40</v>
      </c>
      <c r="B42" s="2" t="str">
        <f ca="1">IFERROR(__xludf.DUMMYFUNCTION("GOOGLETRANSLATE(B42,""sv"",""en"")"),"back")</f>
        <v>back</v>
      </c>
    </row>
    <row r="43" spans="1:2" ht="14.25" customHeight="1" x14ac:dyDescent="0.35">
      <c r="A43" s="2" t="s">
        <v>41</v>
      </c>
      <c r="B43" s="2" t="str">
        <f ca="1">IFERROR(__xludf.DUMMYFUNCTION("GOOGLETRANSLATE(B43,""sv"",""en"")"),"case")</f>
        <v>case</v>
      </c>
    </row>
    <row r="44" spans="1:2" ht="14.25" customHeight="1" x14ac:dyDescent="0.35">
      <c r="A44" s="2" t="s">
        <v>42</v>
      </c>
      <c r="B44" s="2" t="str">
        <f ca="1">IFERROR(__xludf.DUMMYFUNCTION("GOOGLETRANSLATE(B44,""sv"",""en"")"),"ger")</f>
        <v>ger</v>
      </c>
    </row>
    <row r="45" spans="1:2" ht="14.25" customHeight="1" x14ac:dyDescent="0.35">
      <c r="A45" s="2" t="s">
        <v>43</v>
      </c>
      <c r="B45" s="2" t="str">
        <f ca="1">IFERROR(__xludf.DUMMYFUNCTION("GOOGLETRANSLATE(B45,""sv"",""en"")"),"Old")</f>
        <v>Old</v>
      </c>
    </row>
    <row r="46" spans="1:2" ht="14.25" customHeight="1" x14ac:dyDescent="0.35">
      <c r="A46" s="2" t="s">
        <v>44</v>
      </c>
      <c r="B46" s="2" t="str">
        <f ca="1">IFERROR(__xludf.DUMMYFUNCTION("GOOGLETRANSLATE(B46,""sv"",""en"")"),"Other")</f>
        <v>Other</v>
      </c>
    </row>
    <row r="47" spans="1:2" ht="14.25" customHeight="1" x14ac:dyDescent="0.35">
      <c r="A47" s="2" t="s">
        <v>45</v>
      </c>
      <c r="B47" s="2" t="str">
        <f ca="1">IFERROR(__xludf.DUMMYFUNCTION("GOOGLETRANSLATE(B47,""sv"",""en"")"),"despite")</f>
        <v>despite</v>
      </c>
    </row>
    <row r="48" spans="1:2" ht="14.25" customHeight="1" x14ac:dyDescent="0.35">
      <c r="A48" s="2" t="s">
        <v>46</v>
      </c>
      <c r="B48" s="2" t="str">
        <f ca="1">IFERROR(__xludf.DUMMYFUNCTION("GOOGLETRANSLATE(B48,""sv"",""en"")"),"which")</f>
        <v>which</v>
      </c>
    </row>
    <row r="49" spans="1:2" ht="14.25" customHeight="1" x14ac:dyDescent="0.35">
      <c r="A49" s="2" t="s">
        <v>47</v>
      </c>
      <c r="B49" s="2" t="str">
        <f ca="1">IFERROR(__xludf.DUMMYFUNCTION("GOOGLETRANSLATE(B49,""sv"",""en"")"),"the government")</f>
        <v>the government</v>
      </c>
    </row>
    <row r="50" spans="1:2" ht="14.25" customHeight="1" x14ac:dyDescent="0.35">
      <c r="A50" s="2" t="s">
        <v>48</v>
      </c>
      <c r="B50" s="2" t="str">
        <f ca="1">IFERROR(__xludf.DUMMYFUNCTION("GOOGLETRANSLATE(B50,""sv"",""en"")"),"at the same time")</f>
        <v>at the same time</v>
      </c>
    </row>
    <row r="51" spans="1:2" ht="14.25" customHeight="1" x14ac:dyDescent="0.35">
      <c r="A51" s="2" t="s">
        <v>49</v>
      </c>
      <c r="B51" s="2" t="str">
        <f ca="1">IFERROR(__xludf.DUMMYFUNCTION("GOOGLETRANSLATE(B51,""sv"",""en"")"),"Further")</f>
        <v>Further</v>
      </c>
    </row>
    <row r="52" spans="1:2" ht="14.25" customHeight="1" x14ac:dyDescent="0.35">
      <c r="A52" s="2" t="s">
        <v>50</v>
      </c>
      <c r="B52" s="2" t="str">
        <f ca="1">IFERROR(__xludf.DUMMYFUNCTION("GOOGLETRANSLATE(B52,""sv"",""en"")"),"In addition")</f>
        <v>In addition</v>
      </c>
    </row>
    <row r="53" spans="1:2" ht="14.25" customHeight="1" x14ac:dyDescent="0.35">
      <c r="A53" s="2" t="s">
        <v>51</v>
      </c>
      <c r="B53" s="2" t="str">
        <f ca="1">IFERROR(__xludf.DUMMYFUNCTION("GOOGLETRANSLATE(B53,""sv"",""en"")"),"major")</f>
        <v>major</v>
      </c>
    </row>
    <row r="54" spans="1:2" ht="14.25" customHeight="1" x14ac:dyDescent="0.35">
      <c r="A54" s="2" t="s">
        <v>52</v>
      </c>
      <c r="B54" s="2" t="str">
        <f ca="1">IFERROR(__xludf.DUMMYFUNCTION("GOOGLETRANSLATE(B54,""sv"",""en"")"),"away")</f>
        <v>away</v>
      </c>
    </row>
    <row r="55" spans="1:2" ht="14.25" customHeight="1" x14ac:dyDescent="0.35">
      <c r="A55" s="2" t="s">
        <v>53</v>
      </c>
      <c r="B55" s="2" t="str">
        <f ca="1">IFERROR(__xludf.DUMMYFUNCTION("GOOGLETRANSLATE(B55,""sv"",""en"")"),"less")</f>
        <v>less</v>
      </c>
    </row>
    <row r="56" spans="1:2" ht="14.25" customHeight="1" x14ac:dyDescent="0.35">
      <c r="A56" s="2" t="s">
        <v>54</v>
      </c>
      <c r="B56" s="2" t="str">
        <f ca="1">IFERROR(__xludf.DUMMYFUNCTION("GOOGLETRANSLATE(B56,""sv"",""en"")"),"first")</f>
        <v>first</v>
      </c>
    </row>
    <row r="57" spans="1:2" ht="14.25" customHeight="1" x14ac:dyDescent="0.35">
      <c r="A57" s="2" t="s">
        <v>55</v>
      </c>
      <c r="B57" s="2" t="str">
        <f ca="1">IFERROR(__xludf.DUMMYFUNCTION("GOOGLETRANSLATE(B57,""sv"",""en"")"),"nothing")</f>
        <v>nothing</v>
      </c>
    </row>
    <row r="58" spans="1:2" ht="14.25" customHeight="1" x14ac:dyDescent="0.35">
      <c r="A58" s="2" t="s">
        <v>56</v>
      </c>
      <c r="B58" s="2" t="str">
        <f ca="1">IFERROR(__xludf.DUMMYFUNCTION("GOOGLETRANSLATE(B58,""sv"",""en"")"),"existed")</f>
        <v>existed</v>
      </c>
    </row>
    <row r="59" spans="1:2" ht="14.25" customHeight="1" x14ac:dyDescent="0.35">
      <c r="A59" s="2" t="s">
        <v>57</v>
      </c>
      <c r="B59" s="2" t="str">
        <f ca="1">IFERROR(__xludf.DUMMYFUNCTION("GOOGLETRANSLATE(B59,""sv"",""en"")"),"infront of")</f>
        <v>infront of</v>
      </c>
    </row>
    <row r="60" spans="1:2" ht="14.25" customHeight="1" x14ac:dyDescent="0.35">
      <c r="A60" s="2" t="s">
        <v>58</v>
      </c>
      <c r="B60" s="2" t="str">
        <f ca="1">IFERROR(__xludf.DUMMYFUNCTION("GOOGLETRANSLATE(B60,""sv"",""en"")"),"themselves")</f>
        <v>themselves</v>
      </c>
    </row>
    <row r="61" spans="1:2" ht="14.25" customHeight="1" x14ac:dyDescent="0.35">
      <c r="A61" s="2" t="s">
        <v>59</v>
      </c>
      <c r="B61" s="2" t="str">
        <f ca="1">IFERROR(__xludf.DUMMYFUNCTION("GOOGLETRANSLATE(B61,""sv"",""en"")"),"long")</f>
        <v>long</v>
      </c>
    </row>
    <row r="62" spans="1:2" ht="14.25" customHeight="1" x14ac:dyDescent="0.35">
      <c r="A62" s="2" t="s">
        <v>60</v>
      </c>
      <c r="B62" s="2" t="str">
        <f ca="1">IFERROR(__xludf.DUMMYFUNCTION("GOOGLETRANSLATE(B62,""sv"",""en"")"),"later")</f>
        <v>later</v>
      </c>
    </row>
    <row r="63" spans="1:2" ht="14.25" customHeight="1" x14ac:dyDescent="0.35">
      <c r="A63" s="2" t="s">
        <v>61</v>
      </c>
      <c r="B63" s="2" t="str">
        <f ca="1">IFERROR(__xludf.DUMMYFUNCTION("GOOGLETRANSLATE(B63,""sv"",""en"")"),"Often")</f>
        <v>Often</v>
      </c>
    </row>
    <row r="64" spans="1:2" ht="14.25" customHeight="1" x14ac:dyDescent="0.35">
      <c r="A64" s="2" t="s">
        <v>62</v>
      </c>
      <c r="B64" s="2" t="str">
        <f ca="1">IFERROR(__xludf.DUMMYFUNCTION("GOOGLETRANSLATE(B64,""sv"",""en"")"),"Last")</f>
        <v>Last</v>
      </c>
    </row>
    <row r="65" spans="1:2" ht="14.25" customHeight="1" x14ac:dyDescent="0.35">
      <c r="A65" s="2" t="s">
        <v>63</v>
      </c>
      <c r="B65" s="2" t="str">
        <f ca="1">IFERROR(__xludf.DUMMYFUNCTION("GOOGLETRANSLATE(B65,""sv"",""en"")"),"Started")</f>
        <v>Started</v>
      </c>
    </row>
    <row r="66" spans="1:2" ht="14.25" customHeight="1" x14ac:dyDescent="0.35">
      <c r="A66" s="2" t="s">
        <v>64</v>
      </c>
      <c r="B66" s="2" t="str">
        <f ca="1">IFERROR(__xludf.DUMMYFUNCTION("GOOGLETRANSLATE(B66,""sv"",""en"")"),"only")</f>
        <v>only</v>
      </c>
    </row>
    <row r="67" spans="1:2" ht="14.25" customHeight="1" x14ac:dyDescent="0.35">
      <c r="A67" s="2" t="s">
        <v>65</v>
      </c>
      <c r="B67" s="2" t="str">
        <f ca="1">IFERROR(__xludf.DUMMYFUNCTION("GOOGLETRANSLATE(B67,""sv"",""en"")"),"Hard")</f>
        <v>Hard</v>
      </c>
    </row>
    <row r="68" spans="1:2" ht="14.25" customHeight="1" x14ac:dyDescent="0.35">
      <c r="A68" s="2" t="s">
        <v>66</v>
      </c>
      <c r="B68" s="2" t="str">
        <f ca="1">IFERROR(__xludf.DUMMYFUNCTION("GOOGLETRANSLATE(B68,""sv"",""en"")"),"own")</f>
        <v>own</v>
      </c>
    </row>
    <row r="69" spans="1:2" ht="14.25" customHeight="1" x14ac:dyDescent="0.35">
      <c r="A69" s="2" t="s">
        <v>67</v>
      </c>
      <c r="B69" s="2" t="str">
        <f ca="1">IFERROR(__xludf.DUMMYFUNCTION("GOOGLETRANSLATE(B69,""sv"",""en"")"),"Next")</f>
        <v>Next</v>
      </c>
    </row>
    <row r="70" spans="1:2" ht="14.25" customHeight="1" x14ac:dyDescent="0.35">
      <c r="A70" s="2" t="s">
        <v>68</v>
      </c>
      <c r="B70" s="2" t="str">
        <f ca="1">IFERROR(__xludf.DUMMYFUNCTION("GOOGLETRANSLATE(B70,""sv"",""en"")"),"shows")</f>
        <v>shows</v>
      </c>
    </row>
    <row r="71" spans="1:2" ht="14.25" customHeight="1" x14ac:dyDescent="0.35">
      <c r="A71" s="2" t="s">
        <v>69</v>
      </c>
      <c r="B71" s="2" t="str">
        <f ca="1">IFERROR(__xludf.DUMMYFUNCTION("GOOGLETRANSLATE(B71,""sv"",""en"")"),"together")</f>
        <v>together</v>
      </c>
    </row>
    <row r="72" spans="1:2" ht="14.25" customHeight="1" x14ac:dyDescent="0.35">
      <c r="A72" s="2" t="s">
        <v>70</v>
      </c>
      <c r="B72" s="2" t="str">
        <f ca="1">IFERROR(__xludf.DUMMYFUNCTION("GOOGLETRANSLATE(B72,""sv"",""en"")"),"Large")</f>
        <v>Large</v>
      </c>
    </row>
    <row r="73" spans="1:2" ht="14.25" customHeight="1" x14ac:dyDescent="0.35">
      <c r="A73" s="2" t="s">
        <v>71</v>
      </c>
      <c r="B73" s="2" t="str">
        <f ca="1">IFERROR(__xludf.DUMMYFUNCTION("GOOGLETRANSLATE(B73,""sv"",""en"")"),"in other words")</f>
        <v>in other words</v>
      </c>
    </row>
    <row r="74" spans="1:2" ht="14.25" customHeight="1" x14ac:dyDescent="0.35">
      <c r="A74" s="2" t="s">
        <v>72</v>
      </c>
      <c r="B74" s="2" t="str">
        <f ca="1">IFERROR(__xludf.DUMMYFUNCTION("GOOGLETRANSLATE(B74,""sv"",""en"")"),"far")</f>
        <v>far</v>
      </c>
    </row>
    <row r="75" spans="1:2" ht="14.25" customHeight="1" x14ac:dyDescent="0.35">
      <c r="A75" s="2" t="s">
        <v>73</v>
      </c>
      <c r="B75" s="2" t="str">
        <f ca="1">IFERROR(__xludf.DUMMYFUNCTION("GOOGLETRANSLATE(B75,""sv"",""en"")"),"More")</f>
        <v>More</v>
      </c>
    </row>
    <row r="76" spans="1:2" ht="14.25" customHeight="1" x14ac:dyDescent="0.35">
      <c r="A76" s="2" t="s">
        <v>74</v>
      </c>
      <c r="B76" s="2" t="str">
        <f ca="1">IFERROR(__xludf.DUMMYFUNCTION("GOOGLETRANSLATE(B76,""sv"",""en"")"),"still")</f>
        <v>still</v>
      </c>
    </row>
    <row r="77" spans="1:2" ht="14.25" customHeight="1" x14ac:dyDescent="0.35">
      <c r="A77" s="2" t="s">
        <v>75</v>
      </c>
      <c r="B77" s="2" t="str">
        <f ca="1">IFERROR(__xludf.DUMMYFUNCTION("GOOGLETRANSLATE(B77,""sv"",""en"")"),"mean")</f>
        <v>mean</v>
      </c>
    </row>
    <row r="78" spans="1:2" ht="14.25" customHeight="1" x14ac:dyDescent="0.35">
      <c r="A78" s="2" t="s">
        <v>76</v>
      </c>
      <c r="B78" s="2" t="str">
        <f ca="1">IFERROR(__xludf.DUMMYFUNCTION("GOOGLETRANSLATE(B78,""sv"",""en"")"),"outside")</f>
        <v>outside</v>
      </c>
    </row>
    <row r="79" spans="1:2" ht="14.25" customHeight="1" x14ac:dyDescent="0.35">
      <c r="A79" s="2" t="s">
        <v>77</v>
      </c>
      <c r="B79" s="2" t="str">
        <f ca="1">IFERROR(__xludf.DUMMYFUNCTION("GOOGLETRANSLATE(B79,""sv"",""en"")"),"last")</f>
        <v>last</v>
      </c>
    </row>
    <row r="80" spans="1:2" ht="14.25" customHeight="1" x14ac:dyDescent="0.35">
      <c r="A80" s="2" t="s">
        <v>78</v>
      </c>
      <c r="B80" s="2" t="str">
        <f ca="1">IFERROR(__xludf.DUMMYFUNCTION("GOOGLETRANSLATE(B80,""sv"",""en"")"),"in front")</f>
        <v>in front</v>
      </c>
    </row>
    <row r="81" spans="1:2" ht="14.25" customHeight="1" x14ac:dyDescent="0.35">
      <c r="A81" s="2" t="s">
        <v>79</v>
      </c>
      <c r="B81" s="2" t="str">
        <f ca="1">IFERROR(__xludf.DUMMYFUNCTION("GOOGLETRANSLATE(B81,""sv"",""en"")"),"should")</f>
        <v>should</v>
      </c>
    </row>
    <row r="82" spans="1:2" ht="14.25" customHeight="1" x14ac:dyDescent="0.35">
      <c r="A82" s="2" t="s">
        <v>80</v>
      </c>
      <c r="B82" s="2" t="str">
        <f ca="1">IFERROR(__xludf.DUMMYFUNCTION("GOOGLETRANSLATE(B82,""sv"",""en"")"),"ours")</f>
        <v>ours</v>
      </c>
    </row>
    <row r="83" spans="1:2" ht="14.25" customHeight="1" x14ac:dyDescent="0.35">
      <c r="A83" s="2" t="s">
        <v>81</v>
      </c>
      <c r="B83" s="2" t="str">
        <f ca="1">IFERROR(__xludf.DUMMYFUNCTION("GOOGLETRANSLATE(B83,""sv"",""en"")"),"people")</f>
        <v>people</v>
      </c>
    </row>
    <row r="84" spans="1:2" ht="14.25" customHeight="1" x14ac:dyDescent="0.35">
      <c r="A84" s="2" t="s">
        <v>82</v>
      </c>
      <c r="B84" s="2" t="str">
        <f ca="1">IFERROR(__xludf.DUMMYFUNCTION("GOOGLETRANSLATE(B84,""sv"",""en"")"),"holding")</f>
        <v>holding</v>
      </c>
    </row>
    <row r="85" spans="1:2" ht="14.25" customHeight="1" x14ac:dyDescent="0.35">
      <c r="A85" s="2" t="s">
        <v>83</v>
      </c>
      <c r="B85" s="2" t="str">
        <f ca="1">IFERROR(__xludf.DUMMYFUNCTION("GOOGLETRANSLATE(B85,""sv"",""en"")"),"shopping")</f>
        <v>shopping</v>
      </c>
    </row>
    <row r="86" spans="1:2" ht="14.25" customHeight="1" x14ac:dyDescent="0.35">
      <c r="A86" s="2" t="s">
        <v>84</v>
      </c>
      <c r="B86" s="2" t="str">
        <f ca="1">IFERROR(__xludf.DUMMYFUNCTION("GOOGLETRANSLATE(B86,""sv"",""en"")"),"problem")</f>
        <v>problem</v>
      </c>
    </row>
    <row r="87" spans="1:2" ht="14.25" customHeight="1" x14ac:dyDescent="0.35">
      <c r="A87" s="2" t="s">
        <v>85</v>
      </c>
      <c r="B87" s="2" t="str">
        <f ca="1">IFERROR(__xludf.DUMMYFUNCTION("GOOGLETRANSLATE(B87,""sv"",""en"")"),"either")</f>
        <v>either</v>
      </c>
    </row>
    <row r="88" spans="1:2" ht="14.25" customHeight="1" x14ac:dyDescent="0.35">
      <c r="A88" s="2" t="s">
        <v>86</v>
      </c>
      <c r="B88" s="2" t="str">
        <f ca="1">IFERROR(__xludf.DUMMYFUNCTION("GOOGLETRANSLATE(B88,""sv"",""en"")"),"further")</f>
        <v>further</v>
      </c>
    </row>
    <row r="89" spans="1:2" ht="14.25" customHeight="1" x14ac:dyDescent="0.35">
      <c r="A89" s="2" t="s">
        <v>87</v>
      </c>
      <c r="B89" s="2" t="str">
        <f ca="1">IFERROR(__xludf.DUMMYFUNCTION("GOOGLETRANSLATE(B89,""sv"",""en"")"),"should")</f>
        <v>should</v>
      </c>
    </row>
    <row r="90" spans="1:2" ht="14.25" customHeight="1" x14ac:dyDescent="0.35">
      <c r="A90" s="2" t="s">
        <v>88</v>
      </c>
      <c r="B90" s="2" t="str">
        <f ca="1">IFERROR(__xludf.DUMMYFUNCTION("GOOGLETRANSLATE(B90,""sv"",""en"")"),"beginning")</f>
        <v>beginning</v>
      </c>
    </row>
    <row r="91" spans="1:2" ht="14.25" customHeight="1" x14ac:dyDescent="0.35">
      <c r="A91" s="2" t="s">
        <v>89</v>
      </c>
      <c r="B91" s="2" t="str">
        <f ca="1">IFERROR(__xludf.DUMMYFUNCTION("GOOGLETRANSLATE(B91,""sv"",""en"")"),"least")</f>
        <v>least</v>
      </c>
    </row>
    <row r="92" spans="1:2" ht="14.25" customHeight="1" x14ac:dyDescent="0.35">
      <c r="A92" s="2" t="s">
        <v>90</v>
      </c>
      <c r="B92" s="2" t="str">
        <f ca="1">IFERROR(__xludf.DUMMYFUNCTION("GOOGLETRANSLATE(B92,""sv"",""en"")"),"Own")</f>
        <v>Own</v>
      </c>
    </row>
    <row r="93" spans="1:2" ht="14.25" customHeight="1" x14ac:dyDescent="0.35">
      <c r="A93" s="2" t="s">
        <v>91</v>
      </c>
      <c r="B93" s="2" t="str">
        <f ca="1">IFERROR(__xludf.DUMMYFUNCTION("GOOGLETRANSLATE(B93,""sv"",""en"")"),"sat")</f>
        <v>sat</v>
      </c>
    </row>
    <row r="94" spans="1:2" ht="14.25" customHeight="1" x14ac:dyDescent="0.35">
      <c r="A94" s="2" t="s">
        <v>92</v>
      </c>
      <c r="B94" s="2" t="str">
        <f ca="1">IFERROR(__xludf.DUMMYFUNCTION("GOOGLETRANSLATE(B94,""sv"",""en"")"),"tells")</f>
        <v>tells</v>
      </c>
    </row>
    <row r="95" spans="1:2" ht="14.25" customHeight="1" x14ac:dyDescent="0.35">
      <c r="A95" s="2" t="s">
        <v>93</v>
      </c>
      <c r="B95" s="2" t="str">
        <f ca="1">IFERROR(__xludf.DUMMYFUNCTION("GOOGLETRANSLATE(B95,""sv"",""en"")"),"clear")</f>
        <v>clear</v>
      </c>
    </row>
    <row r="96" spans="1:2" ht="14.25" customHeight="1" x14ac:dyDescent="0.35">
      <c r="A96" s="2" t="s">
        <v>94</v>
      </c>
      <c r="B96" s="2" t="str">
        <f ca="1">IFERROR(__xludf.DUMMYFUNCTION("GOOGLETRANSLATE(B96,""sv"",""en"")"),"feel")</f>
        <v>feel</v>
      </c>
    </row>
    <row r="97" spans="1:2" ht="14.25" customHeight="1" x14ac:dyDescent="0.35">
      <c r="A97" s="2" t="s">
        <v>95</v>
      </c>
      <c r="B97" s="2" t="str">
        <f ca="1">IFERROR(__xludf.DUMMYFUNCTION("GOOGLETRANSLATE(B97,""sv"",""en"")"),"and")</f>
        <v>and</v>
      </c>
    </row>
    <row r="98" spans="1:2" ht="14.25" customHeight="1" x14ac:dyDescent="0.35">
      <c r="A98" s="2" t="s">
        <v>96</v>
      </c>
      <c r="B98" s="2" t="str">
        <f ca="1">IFERROR(__xludf.DUMMYFUNCTION("GOOGLETRANSLATE(B98,""sv"",""en"")"),"further")</f>
        <v>further</v>
      </c>
    </row>
    <row r="99" spans="1:2" ht="14.25" customHeight="1" x14ac:dyDescent="0.35">
      <c r="A99" s="2" t="s">
        <v>97</v>
      </c>
      <c r="B99" s="2" t="str">
        <f ca="1">IFERROR(__xludf.DUMMYFUNCTION("GOOGLETRANSLATE(B99,""sv"",""en"")"),"The world")</f>
        <v>The world</v>
      </c>
    </row>
    <row r="100" spans="1:2" ht="14.25" customHeight="1" x14ac:dyDescent="0.35">
      <c r="A100" s="2" t="s">
        <v>98</v>
      </c>
      <c r="B100" s="2" t="str">
        <f ca="1">IFERROR(__xludf.DUMMYFUNCTION("GOOGLETRANSLATE(B100,""sv"",""en"")"),"particularly")</f>
        <v>particularly</v>
      </c>
    </row>
    <row r="101" spans="1:2" ht="14.25" customHeight="1" x14ac:dyDescent="0.35">
      <c r="A101" s="2" t="s">
        <v>99</v>
      </c>
      <c r="B101" s="2" t="str">
        <f ca="1">IFERROR(__xludf.DUMMYFUNCTION("GOOGLETRANSLATE(B101,""sv"",""en"")"),"come")</f>
        <v>come</v>
      </c>
    </row>
    <row r="102" spans="1:2" ht="14.25" customHeight="1" x14ac:dyDescent="0.35">
      <c r="A102" s="2" t="s">
        <v>100</v>
      </c>
      <c r="B102" s="2" t="str">
        <f ca="1">IFERROR(__xludf.DUMMYFUNCTION("GOOGLETRANSLATE(B102,""sv"",""en"")"),"really")</f>
        <v>really</v>
      </c>
    </row>
    <row r="103" spans="1:2" ht="14.25" customHeight="1" x14ac:dyDescent="0.35">
      <c r="A103" s="2" t="s">
        <v>101</v>
      </c>
      <c r="B103" s="2" t="str">
        <f ca="1">IFERROR(__xludf.DUMMYFUNCTION("GOOGLETRANSLATE(B103,""sv"",""en"")"),"means")</f>
        <v>means</v>
      </c>
    </row>
    <row r="104" spans="1:2" ht="14.25" customHeight="1" x14ac:dyDescent="0.35">
      <c r="A104" s="2" t="s">
        <v>102</v>
      </c>
      <c r="B104" s="2" t="str">
        <f ca="1">IFERROR(__xludf.DUMMYFUNCTION("GOOGLETRANSLATE(B104,""sv"",""en"")"),"largest")</f>
        <v>largest</v>
      </c>
    </row>
    <row r="105" spans="1:2" ht="14.25" customHeight="1" x14ac:dyDescent="0.35">
      <c r="A105" s="2" t="s">
        <v>103</v>
      </c>
      <c r="B105" s="2" t="str">
        <f ca="1">IFERROR(__xludf.DUMMYFUNCTION("GOOGLETRANSLATE(B105,""sv"",""en"")"),"sometimes")</f>
        <v>sometimes</v>
      </c>
    </row>
    <row r="106" spans="1:2" ht="14.25" customHeight="1" x14ac:dyDescent="0.35">
      <c r="A106" s="2" t="s">
        <v>104</v>
      </c>
      <c r="B106" s="2" t="str">
        <f ca="1">IFERROR(__xludf.DUMMYFUNCTION("GOOGLETRANSLATE(B106,""sv"",""en"")"),"times")</f>
        <v>times</v>
      </c>
    </row>
    <row r="107" spans="1:2" ht="14.25" customHeight="1" x14ac:dyDescent="0.35">
      <c r="A107" s="2" t="s">
        <v>105</v>
      </c>
      <c r="B107" s="2" t="str">
        <f ca="1">IFERROR(__xludf.DUMMYFUNCTION("GOOGLETRANSLATE(B107,""sv"",""en"")"),"against")</f>
        <v>against</v>
      </c>
    </row>
    <row r="108" spans="1:2" ht="14.25" customHeight="1" x14ac:dyDescent="0.35">
      <c r="A108" s="2" t="s">
        <v>106</v>
      </c>
      <c r="B108" s="2" t="str">
        <f ca="1">IFERROR(__xludf.DUMMYFUNCTION("GOOGLETRANSLATE(B108,""sv"",""en"")"),"s")</f>
        <v>s</v>
      </c>
    </row>
    <row r="109" spans="1:2" ht="14.25" customHeight="1" x14ac:dyDescent="0.35">
      <c r="A109" s="2" t="s">
        <v>107</v>
      </c>
      <c r="B109" s="2" t="str">
        <f ca="1">IFERROR(__xludf.DUMMYFUNCTION("GOOGLETRANSLATE(B109,""sv"",""en"")"),"around")</f>
        <v>around</v>
      </c>
    </row>
    <row r="110" spans="1:2" ht="14.25" customHeight="1" x14ac:dyDescent="0.35">
      <c r="A110" s="2" t="s">
        <v>108</v>
      </c>
      <c r="B110" s="2" t="str">
        <f ca="1">IFERROR(__xludf.DUMMYFUNCTION("GOOGLETRANSLATE(B110,""sv"",""en"")"),"Together")</f>
        <v>Together</v>
      </c>
    </row>
    <row r="111" spans="1:2" ht="14.25" customHeight="1" x14ac:dyDescent="0.35">
      <c r="A111" s="2" t="s">
        <v>109</v>
      </c>
      <c r="B111" s="2" t="str">
        <f ca="1">IFERROR(__xludf.DUMMYFUNCTION("GOOGLETRANSLATE(B111,""sv"",""en"")"),"each other")</f>
        <v>each other</v>
      </c>
    </row>
    <row r="112" spans="1:2" ht="14.25" customHeight="1" x14ac:dyDescent="0.35">
      <c r="A112" s="2" t="s">
        <v>110</v>
      </c>
      <c r="B112" s="2" t="str">
        <f ca="1">IFERROR(__xludf.DUMMYFUNCTION("GOOGLETRANSLATE(B112,""sv"",""en"")"),"business")</f>
        <v>business</v>
      </c>
    </row>
    <row r="113" spans="1:2" ht="14.25" customHeight="1" x14ac:dyDescent="0.35">
      <c r="A113" s="2" t="s">
        <v>111</v>
      </c>
      <c r="B113" s="2" t="str">
        <f ca="1">IFERROR(__xludf.DUMMYFUNCTION("GOOGLETRANSLATE(B113,""sv"",""en"")"),"home")</f>
        <v>home</v>
      </c>
    </row>
    <row r="114" spans="1:2" ht="14.25" customHeight="1" x14ac:dyDescent="0.35">
      <c r="A114" s="2" t="s">
        <v>112</v>
      </c>
      <c r="B114" s="2" t="str">
        <f ca="1">IFERROR(__xludf.DUMMYFUNCTION("GOOGLETRANSLATE(B114,""sv"",""en"")"),"However")</f>
        <v>However</v>
      </c>
    </row>
    <row r="115" spans="1:2" ht="14.25" customHeight="1" x14ac:dyDescent="0.35">
      <c r="A115" s="2" t="s">
        <v>113</v>
      </c>
      <c r="B115" s="2" t="str">
        <f ca="1">IFERROR(__xludf.DUMMYFUNCTION("GOOGLETRANSLATE(B115,""sv"",""en"")"),"Said")</f>
        <v>Said</v>
      </c>
    </row>
    <row r="116" spans="1:2" ht="14.25" customHeight="1" x14ac:dyDescent="0.35">
      <c r="A116" s="2" t="s">
        <v>114</v>
      </c>
      <c r="B116" s="2" t="str">
        <f ca="1">IFERROR(__xludf.DUMMYFUNCTION("GOOGLETRANSLATE(B116,""sv"",""en"")"),"soon")</f>
        <v>soon</v>
      </c>
    </row>
    <row r="117" spans="1:2" ht="14.25" customHeight="1" x14ac:dyDescent="0.35">
      <c r="A117" s="2" t="s">
        <v>115</v>
      </c>
      <c r="B117" s="2" t="str">
        <f ca="1">IFERROR(__xludf.DUMMYFUNCTION("GOOGLETRANSLATE(B117,""sv"",""en"")"),"Andersson")</f>
        <v>Andersson</v>
      </c>
    </row>
    <row r="118" spans="1:2" ht="14.25" customHeight="1" x14ac:dyDescent="0.35">
      <c r="A118" s="2" t="s">
        <v>116</v>
      </c>
      <c r="B118" s="2" t="str">
        <f ca="1">IFERROR(__xludf.DUMMYFUNCTION("GOOGLETRANSLATE(B118,""sv"",""en"")"),"Starts")</f>
        <v>Starts</v>
      </c>
    </row>
    <row r="119" spans="1:2" ht="14.25" customHeight="1" x14ac:dyDescent="0.35">
      <c r="A119" s="2" t="s">
        <v>117</v>
      </c>
      <c r="B119" s="2" t="str">
        <f ca="1">IFERROR(__xludf.DUMMYFUNCTION("GOOGLETRANSLATE(B119,""sv"",""en"")"),"preferably")</f>
        <v>preferably</v>
      </c>
    </row>
    <row r="120" spans="1:2" ht="14.25" customHeight="1" x14ac:dyDescent="0.35">
      <c r="A120" s="2" t="s">
        <v>118</v>
      </c>
      <c r="B120" s="2" t="str">
        <f ca="1">IFERROR(__xludf.DUMMYFUNCTION("GOOGLETRANSLATE(B120,""sv"",""en"")"),"which")</f>
        <v>which</v>
      </c>
    </row>
    <row r="121" spans="1:2" ht="14.25" customHeight="1" x14ac:dyDescent="0.35">
      <c r="A121" s="2" t="s">
        <v>119</v>
      </c>
      <c r="B121" s="2" t="str">
        <f ca="1">IFERROR(__xludf.DUMMYFUNCTION("GOOGLETRANSLATE(B121,""sv"",""en"")"),"thus")</f>
        <v>thus</v>
      </c>
    </row>
    <row r="122" spans="1:2" ht="14.25" customHeight="1" x14ac:dyDescent="0.35">
      <c r="A122" s="2" t="s">
        <v>120</v>
      </c>
      <c r="B122" s="2" t="str">
        <f ca="1">IFERROR(__xludf.DUMMYFUNCTION("GOOGLETRANSLATE(B122,""sv"",""en"")"),"Immediately")</f>
        <v>Immediately</v>
      </c>
    </row>
    <row r="123" spans="1:2" ht="14.25" customHeight="1" x14ac:dyDescent="0.35">
      <c r="A123" s="2" t="s">
        <v>121</v>
      </c>
      <c r="B123" s="2" t="str">
        <f ca="1">IFERROR(__xludf.DUMMYFUNCTION("GOOGLETRANSLATE(B123,""sv"",""en"")"),"Certainly")</f>
        <v>Certainly</v>
      </c>
    </row>
    <row r="124" spans="1:2" ht="14.25" customHeight="1" x14ac:dyDescent="0.35">
      <c r="A124" s="2" t="s">
        <v>122</v>
      </c>
      <c r="B124" s="2" t="str">
        <f ca="1">IFERROR(__xludf.DUMMYFUNCTION("GOOGLETRANSLATE(B124,""sv"",""en"")"),"down")</f>
        <v>down</v>
      </c>
    </row>
    <row r="125" spans="1:2" ht="14.25" customHeight="1" x14ac:dyDescent="0.35">
      <c r="A125" s="2" t="s">
        <v>123</v>
      </c>
      <c r="B125" s="2" t="str">
        <f ca="1">IFERROR(__xludf.DUMMYFUNCTION("GOOGLETRANSLATE(B125,""sv"",""en"")"),"as well as")</f>
        <v>as well as</v>
      </c>
    </row>
    <row r="126" spans="1:2" ht="14.25" customHeight="1" x14ac:dyDescent="0.35">
      <c r="A126" s="2" t="s">
        <v>124</v>
      </c>
      <c r="B126" s="2" t="str">
        <f ca="1">IFERROR(__xludf.DUMMYFUNCTION("GOOGLETRANSLATE(B126,""sv"",""en"")"),"certain")</f>
        <v>certain</v>
      </c>
    </row>
    <row r="127" spans="1:2" ht="14.25" customHeight="1" x14ac:dyDescent="0.35">
      <c r="A127" s="2" t="s">
        <v>125</v>
      </c>
      <c r="B127" s="2" t="str">
        <f ca="1">IFERROR(__xludf.DUMMYFUNCTION("GOOGLETRANSLATE(B127,""sv"",""en"")"),"t")</f>
        <v>t</v>
      </c>
    </row>
    <row r="128" spans="1:2" ht="14.25" customHeight="1" x14ac:dyDescent="0.35">
      <c r="A128" s="2" t="s">
        <v>126</v>
      </c>
      <c r="B128" s="2" t="str">
        <f ca="1">IFERROR(__xludf.DUMMYFUNCTION("GOOGLETRANSLATE(B128,""sv"",""en"")"),"Political")</f>
        <v>Political</v>
      </c>
    </row>
    <row r="129" spans="1:2" ht="14.25" customHeight="1" x14ac:dyDescent="0.35">
      <c r="A129" s="2" t="s">
        <v>127</v>
      </c>
      <c r="B129" s="2" t="str">
        <f ca="1">IFERROR(__xludf.DUMMYFUNCTION("GOOGLETRANSLATE(B129,""sv"",""en"")"),"such")</f>
        <v>such</v>
      </c>
    </row>
    <row r="130" spans="1:2" ht="14.25" customHeight="1" x14ac:dyDescent="0.35">
      <c r="A130" s="2" t="s">
        <v>128</v>
      </c>
      <c r="B130" s="2" t="str">
        <f ca="1">IFERROR(__xludf.DUMMYFUNCTION("GOOGLETRANSLATE(B130,""sv"",""en"")"),"which")</f>
        <v>which</v>
      </c>
    </row>
    <row r="131" spans="1:2" ht="14.25" customHeight="1" x14ac:dyDescent="0.35">
      <c r="A131" s="2" t="s">
        <v>129</v>
      </c>
      <c r="B131" s="2" t="str">
        <f ca="1">IFERROR(__xludf.DUMMYFUNCTION("GOOGLETRANSLATE(B131,""sv"",""en"")"),"felt")</f>
        <v>felt</v>
      </c>
    </row>
    <row r="132" spans="1:2" ht="14.25" customHeight="1" x14ac:dyDescent="0.35">
      <c r="A132" s="2" t="s">
        <v>130</v>
      </c>
      <c r="B132" s="2" t="str">
        <f ca="1">IFERROR(__xludf.DUMMYFUNCTION("GOOGLETRANSLATE(B132,""sv"",""en"")"),"nothing")</f>
        <v>nothing</v>
      </c>
    </row>
    <row r="133" spans="1:2" ht="14.25" customHeight="1" x14ac:dyDescent="0.35">
      <c r="A133" s="2" t="s">
        <v>131</v>
      </c>
      <c r="B133" s="2" t="str">
        <f ca="1">IFERROR(__xludf.DUMMYFUNCTION("GOOGLETRANSLATE(B133,""sv"",""en"")"),"out")</f>
        <v>out</v>
      </c>
    </row>
    <row r="134" spans="1:2" ht="14.25" customHeight="1" x14ac:dyDescent="0.35">
      <c r="A134" s="2" t="s">
        <v>132</v>
      </c>
      <c r="B134" s="2" t="str">
        <f ca="1">IFERROR(__xludf.DUMMYFUNCTION("GOOGLETRANSLATE(B134,""sv"",""en"")"),"really")</f>
        <v>really</v>
      </c>
    </row>
    <row r="135" spans="1:2" ht="14.25" customHeight="1" x14ac:dyDescent="0.35">
      <c r="A135" s="2" t="s">
        <v>133</v>
      </c>
      <c r="B135" s="2" t="str">
        <f ca="1">IFERROR(__xludf.DUMMYFUNCTION("GOOGLETRANSLATE(B135,""sv"",""en"")"),"Thinking")</f>
        <v>Thinking</v>
      </c>
    </row>
    <row r="136" spans="1:2" ht="14.25" customHeight="1" x14ac:dyDescent="0.35">
      <c r="A136" s="2" t="s">
        <v>134</v>
      </c>
      <c r="B136" s="2" t="str">
        <f ca="1">IFERROR(__xludf.DUMMYFUNCTION("GOOGLETRANSLATE(B136,""sv"",""en"")"),"possible")</f>
        <v>possible</v>
      </c>
    </row>
    <row r="137" spans="1:2" ht="14.25" customHeight="1" x14ac:dyDescent="0.35">
      <c r="A137" s="2" t="s">
        <v>135</v>
      </c>
      <c r="B137" s="2" t="str">
        <f ca="1">IFERROR(__xludf.DUMMYFUNCTION("GOOGLETRANSLATE(B137,""sv"",""en"")"),"Safe")</f>
        <v>Safe</v>
      </c>
    </row>
    <row r="138" spans="1:2" ht="14.25" customHeight="1" x14ac:dyDescent="0.35">
      <c r="A138" s="2" t="s">
        <v>136</v>
      </c>
      <c r="B138" s="2" t="str">
        <f ca="1">IFERROR(__xludf.DUMMYFUNCTION("GOOGLETRANSLATE(B138,""sv"",""en"")"),"actually")</f>
        <v>actually</v>
      </c>
    </row>
    <row r="139" spans="1:2" ht="14.25" customHeight="1" x14ac:dyDescent="0.35">
      <c r="A139" s="2" t="s">
        <v>137</v>
      </c>
      <c r="B139" s="2" t="str">
        <f ca="1">IFERROR(__xludf.DUMMYFUNCTION("GOOGLETRANSLATE(B139,""sv"",""en"")"),"Quickly")</f>
        <v>Quickly</v>
      </c>
    </row>
    <row r="140" spans="1:2" ht="14.25" customHeight="1" x14ac:dyDescent="0.35">
      <c r="A140" s="2" t="s">
        <v>138</v>
      </c>
      <c r="B140" s="2" t="str">
        <f ca="1">IFERROR(__xludf.DUMMYFUNCTION("GOOGLETRANSLATE(B140,""sv"",""en"")"),"Right")</f>
        <v>Right</v>
      </c>
    </row>
    <row r="141" spans="1:2" ht="14.25" customHeight="1" x14ac:dyDescent="0.35">
      <c r="A141" s="2" t="s">
        <v>139</v>
      </c>
      <c r="B141" s="2" t="str">
        <f ca="1">IFERROR(__xludf.DUMMYFUNCTION("GOOGLETRANSLATE(B141,""sv"",""en"")"),"all")</f>
        <v>all</v>
      </c>
    </row>
    <row r="142" spans="1:2" ht="14.25" customHeight="1" x14ac:dyDescent="0.35">
      <c r="A142" s="2" t="s">
        <v>140</v>
      </c>
      <c r="B142" s="2" t="str">
        <f ca="1">IFERROR(__xludf.DUMMYFUNCTION("GOOGLETRANSLATE(B142,""sv"",""en"")"),"President")</f>
        <v>President</v>
      </c>
    </row>
    <row r="143" spans="1:2" ht="14.25" customHeight="1" x14ac:dyDescent="0.35">
      <c r="A143" s="2" t="s">
        <v>141</v>
      </c>
      <c r="B143" s="2" t="str">
        <f ca="1">IFERROR(__xludf.DUMMYFUNCTION("GOOGLETRANSLATE(B143,""sv"",""en"")"),"just")</f>
        <v>just</v>
      </c>
    </row>
    <row r="144" spans="1:2" ht="14.25" customHeight="1" x14ac:dyDescent="0.35">
      <c r="A144" s="2" t="s">
        <v>142</v>
      </c>
      <c r="B144" s="2" t="str">
        <f ca="1">IFERROR(__xludf.DUMMYFUNCTION("GOOGLETRANSLATE(B144,""sv"",""en"")"),"Young")</f>
        <v>Young</v>
      </c>
    </row>
    <row r="145" spans="1:2" ht="14.25" customHeight="1" x14ac:dyDescent="0.35">
      <c r="A145" s="2" t="s">
        <v>143</v>
      </c>
      <c r="B145" s="2" t="str">
        <f ca="1">IFERROR(__xludf.DUMMYFUNCTION("GOOGLETRANSLATE(B145,""sv"",""en"")"),"ours")</f>
        <v>ours</v>
      </c>
    </row>
    <row r="146" spans="1:2" ht="14.25" customHeight="1" x14ac:dyDescent="0.35">
      <c r="A146" s="2" t="s">
        <v>144</v>
      </c>
      <c r="B146" s="2" t="str">
        <f ca="1">IFERROR(__xludf.DUMMYFUNCTION("GOOGLETRANSLATE(B146,""sv"",""en"")"),"thought")</f>
        <v>thought</v>
      </c>
    </row>
    <row r="147" spans="1:2" ht="14.25" customHeight="1" x14ac:dyDescent="0.35">
      <c r="A147" s="2" t="s">
        <v>145</v>
      </c>
      <c r="B147" s="2" t="str">
        <f ca="1">IFERROR(__xludf.DUMMYFUNCTION("GOOGLETRANSLATE(B147,""sv"",""en"")"),"Writes")</f>
        <v>Writes</v>
      </c>
    </row>
    <row r="148" spans="1:2" ht="14.25" customHeight="1" x14ac:dyDescent="0.35">
      <c r="A148" s="2" t="s">
        <v>146</v>
      </c>
      <c r="B148" s="2" t="str">
        <f ca="1">IFERROR(__xludf.DUMMYFUNCTION("GOOGLETRANSLATE(B148,""sv"",""en"")"),"speaks")</f>
        <v>speaks</v>
      </c>
    </row>
    <row r="149" spans="1:2" ht="14.25" customHeight="1" x14ac:dyDescent="0.35">
      <c r="A149" s="2" t="s">
        <v>147</v>
      </c>
      <c r="B149" s="2" t="str">
        <f ca="1">IFERROR(__xludf.DUMMYFUNCTION("GOOGLETRANSLATE(B149,""sv"",""en"")"),"such")</f>
        <v>such</v>
      </c>
    </row>
    <row r="150" spans="1:2" ht="14.25" customHeight="1" x14ac:dyDescent="0.35">
      <c r="A150" s="2" t="s">
        <v>148</v>
      </c>
      <c r="B150" s="2" t="str">
        <f ca="1">IFERROR(__xludf.DUMMYFUNCTION("GOOGLETRANSLATE(B150,""sv"",""en"")"),"knew")</f>
        <v>knew</v>
      </c>
    </row>
    <row r="151" spans="1:2" ht="14.25" customHeight="1" x14ac:dyDescent="0.35">
      <c r="A151" s="2" t="s">
        <v>149</v>
      </c>
      <c r="B151" s="2" t="str">
        <f ca="1">IFERROR(__xludf.DUMMYFUNCTION("GOOGLETRANSLATE(B151,""sv"",""en"")"),"done")</f>
        <v>done</v>
      </c>
    </row>
    <row r="152" spans="1:2" ht="14.25" customHeight="1" x14ac:dyDescent="0.35">
      <c r="A152" s="2" t="s">
        <v>150</v>
      </c>
      <c r="B152" s="2" t="str">
        <f ca="1">IFERROR(__xludf.DUMMYFUNCTION("GOOGLETRANSLATE(B152,""sv"",""en"")"),"Just over")</f>
        <v>Just over</v>
      </c>
    </row>
    <row r="153" spans="1:2" ht="14.25" customHeight="1" x14ac:dyDescent="0.35">
      <c r="A153" s="2" t="s">
        <v>151</v>
      </c>
      <c r="B153" s="2" t="str">
        <f ca="1">IFERROR(__xludf.DUMMYFUNCTION("GOOGLETRANSLATE(B153,""sv"",""en"")"),"of course")</f>
        <v>of course</v>
      </c>
    </row>
    <row r="154" spans="1:2" ht="14.25" customHeight="1" x14ac:dyDescent="0.35">
      <c r="A154" s="2" t="s">
        <v>152</v>
      </c>
      <c r="B154" s="2" t="str">
        <f ca="1">IFERROR(__xludf.DUMMYFUNCTION("GOOGLETRANSLATE(B154,""sv"",""en"")"),"support")</f>
        <v>support</v>
      </c>
    </row>
    <row r="155" spans="1:2" ht="14.25" customHeight="1" x14ac:dyDescent="0.35">
      <c r="A155" s="2" t="s">
        <v>153</v>
      </c>
      <c r="B155" s="2" t="str">
        <f ca="1">IFERROR(__xludf.DUMMYFUNCTION("GOOGLETRANSLATE(B155,""sv"",""en"")"),"Economic")</f>
        <v>Economic</v>
      </c>
    </row>
    <row r="156" spans="1:2" ht="14.25" customHeight="1" x14ac:dyDescent="0.35">
      <c r="A156" s="2" t="s">
        <v>154</v>
      </c>
      <c r="B156" s="2" t="str">
        <f ca="1">IFERROR(__xludf.DUMMYFUNCTION("GOOGLETRANSLATE(B156,""sv"",""en"")"),"The")</f>
        <v>The</v>
      </c>
    </row>
    <row r="157" spans="1:2" ht="14.25" customHeight="1" x14ac:dyDescent="0.35">
      <c r="A157" s="2" t="s">
        <v>155</v>
      </c>
      <c r="B157" s="2" t="str">
        <f ca="1">IFERROR(__xludf.DUMMYFUNCTION("GOOGLETRANSLATE(B157,""sv"",""en"")"),"higher")</f>
        <v>higher</v>
      </c>
    </row>
    <row r="158" spans="1:2" ht="14.25" customHeight="1" x14ac:dyDescent="0.35">
      <c r="A158" s="2" t="s">
        <v>156</v>
      </c>
      <c r="B158" s="2" t="str">
        <f ca="1">IFERROR(__xludf.DUMMYFUNCTION("GOOGLETRANSLATE(B158,""sv"",""en"")"),"own")</f>
        <v>own</v>
      </c>
    </row>
    <row r="159" spans="1:2" ht="14.25" customHeight="1" x14ac:dyDescent="0.35">
      <c r="A159" s="2" t="s">
        <v>157</v>
      </c>
      <c r="B159" s="2" t="str">
        <f ca="1">IFERROR(__xludf.DUMMYFUNCTION("GOOGLETRANSLATE(B159,""sv"",""en"")"),"basic")</f>
        <v>basic</v>
      </c>
    </row>
    <row r="160" spans="1:2" ht="14.25" customHeight="1" x14ac:dyDescent="0.35">
      <c r="A160" s="2" t="s">
        <v>158</v>
      </c>
      <c r="B160" s="2" t="str">
        <f ca="1">IFERROR(__xludf.DUMMYFUNCTION("GOOGLETRANSLATE(B160,""sv"",""en"")"),"Important")</f>
        <v>Important</v>
      </c>
    </row>
    <row r="161" spans="1:2" ht="14.25" customHeight="1" x14ac:dyDescent="0.35">
      <c r="A161" s="2" t="s">
        <v>159</v>
      </c>
      <c r="B161" s="2" t="str">
        <f ca="1">IFERROR(__xludf.DUMMYFUNCTION("GOOGLETRANSLATE(B161,""sv"",""en"")"),"showed")</f>
        <v>showed</v>
      </c>
    </row>
    <row r="162" spans="1:2" ht="14.25" customHeight="1" x14ac:dyDescent="0.35">
      <c r="A162" s="2" t="s">
        <v>160</v>
      </c>
      <c r="B162" s="2" t="str">
        <f ca="1">IFERROR(__xludf.DUMMYFUNCTION("GOOGLETRANSLATE(B162,""sv"",""en"")"),"at all")</f>
        <v>at all</v>
      </c>
    </row>
    <row r="163" spans="1:2" ht="14.25" customHeight="1" x14ac:dyDescent="0.35">
      <c r="A163" s="2" t="s">
        <v>161</v>
      </c>
      <c r="B163" s="2" t="str">
        <f ca="1">IFERROR(__xludf.DUMMYFUNCTION("GOOGLETRANSLATE(B163,""sv"",""en"")"),"from")</f>
        <v>from</v>
      </c>
    </row>
    <row r="164" spans="1:2" ht="14.25" customHeight="1" x14ac:dyDescent="0.35">
      <c r="A164" s="2" t="s">
        <v>162</v>
      </c>
      <c r="B164" s="2" t="str">
        <f ca="1">IFERROR(__xludf.DUMMYFUNCTION("GOOGLETRANSLATE(B164,""sv"",""en"")"),"otherwise")</f>
        <v>otherwise</v>
      </c>
    </row>
    <row r="165" spans="1:2" ht="14.25" customHeight="1" x14ac:dyDescent="0.35">
      <c r="A165" s="2" t="s">
        <v>163</v>
      </c>
      <c r="B165" s="2" t="str">
        <f ca="1">IFERROR(__xludf.DUMMYFUNCTION("GOOGLETRANSLATE(B165,""sv"",""en"")"),"to date")</f>
        <v>to date</v>
      </c>
    </row>
    <row r="166" spans="1:2" ht="14.25" customHeight="1" x14ac:dyDescent="0.35">
      <c r="A166" s="2" t="s">
        <v>164</v>
      </c>
      <c r="B166" s="2" t="str">
        <f ca="1">IFERROR(__xludf.DUMMYFUNCTION("GOOGLETRANSLATE(B166,""sv"",""en"")"),"seems")</f>
        <v>seems</v>
      </c>
    </row>
    <row r="167" spans="1:2" ht="14.25" customHeight="1" x14ac:dyDescent="0.35">
      <c r="A167" s="2" t="s">
        <v>165</v>
      </c>
      <c r="B167" s="2" t="str">
        <f ca="1">IFERROR(__xludf.DUMMYFUNCTION("GOOGLETRANSLATE(B167,""sv"",""en"")"),"kr")</f>
        <v>kr</v>
      </c>
    </row>
    <row r="168" spans="1:2" ht="14.25" customHeight="1" x14ac:dyDescent="0.35">
      <c r="A168" s="2" t="s">
        <v>166</v>
      </c>
      <c r="B168" s="2" t="str">
        <f ca="1">IFERROR(__xludf.DUMMYFUNCTION("GOOGLETRANSLATE(B168,""sv"",""en"")"),"Long")</f>
        <v>Long</v>
      </c>
    </row>
    <row r="169" spans="1:2" ht="14.25" customHeight="1" x14ac:dyDescent="0.35">
      <c r="A169" s="2" t="s">
        <v>167</v>
      </c>
      <c r="B169" s="2" t="str">
        <f ca="1">IFERROR(__xludf.DUMMYFUNCTION("GOOGLETRANSLATE(B169,""sv"",""en"")"),"only")</f>
        <v>only</v>
      </c>
    </row>
    <row r="170" spans="1:2" ht="14.25" customHeight="1" x14ac:dyDescent="0.35">
      <c r="A170" s="2" t="s">
        <v>168</v>
      </c>
      <c r="B170" s="2" t="str">
        <f ca="1">IFERROR(__xludf.DUMMYFUNCTION("GOOGLETRANSLATE(B170,""sv"",""en"")"),"requirement")</f>
        <v>requirement</v>
      </c>
    </row>
    <row r="171" spans="1:2" ht="14.25" customHeight="1" x14ac:dyDescent="0.35">
      <c r="A171" s="2" t="s">
        <v>169</v>
      </c>
      <c r="B171" s="2" t="str">
        <f ca="1">IFERROR(__xludf.DUMMYFUNCTION("GOOGLETRANSLATE(B171,""sv"",""en"")"),"Persson")</f>
        <v>Persson</v>
      </c>
    </row>
    <row r="172" spans="1:2" ht="14.25" customHeight="1" x14ac:dyDescent="0.35">
      <c r="A172" s="2" t="s">
        <v>170</v>
      </c>
      <c r="B172" s="2" t="str">
        <f ca="1">IFERROR(__xludf.DUMMYFUNCTION("GOOGLETRANSLATE(B172,""sv"",""en"")"),"of course")</f>
        <v>of course</v>
      </c>
    </row>
    <row r="173" spans="1:2" ht="14.25" customHeight="1" x14ac:dyDescent="0.35">
      <c r="A173" s="2" t="s">
        <v>171</v>
      </c>
      <c r="B173" s="2" t="str">
        <f ca="1">IFERROR(__xludf.DUMMYFUNCTION("GOOGLETRANSLATE(B173,""sv"",""en"")"),"trying")</f>
        <v>trying</v>
      </c>
    </row>
    <row r="174" spans="1:2" ht="14.25" customHeight="1" x14ac:dyDescent="0.35">
      <c r="A174" s="2" t="s">
        <v>172</v>
      </c>
      <c r="B174" s="2" t="str">
        <f ca="1">IFERROR(__xludf.DUMMYFUNCTION("GOOGLETRANSLATE(B174,""sv"",""en"")"),"more")</f>
        <v>more</v>
      </c>
    </row>
    <row r="175" spans="1:2" ht="14.25" customHeight="1" x14ac:dyDescent="0.35">
      <c r="A175" s="2" t="s">
        <v>173</v>
      </c>
      <c r="B175" s="2" t="str">
        <f ca="1">IFERROR(__xludf.DUMMYFUNCTION("GOOGLETRANSLATE(B175,""sv"",""en"")"),"easy")</f>
        <v>easy</v>
      </c>
    </row>
    <row r="176" spans="1:2" ht="14.25" customHeight="1" x14ac:dyDescent="0.35">
      <c r="A176" s="2" t="s">
        <v>174</v>
      </c>
      <c r="B176" s="2" t="str">
        <f ca="1">IFERROR(__xludf.DUMMYFUNCTION("GOOGLETRANSLATE(B176,""sv"",""en"")"),"hear")</f>
        <v>hear</v>
      </c>
    </row>
    <row r="177" spans="1:2" ht="14.25" customHeight="1" x14ac:dyDescent="0.35">
      <c r="A177" s="2" t="s">
        <v>175</v>
      </c>
      <c r="B177" s="2" t="str">
        <f ca="1">IFERROR(__xludf.DUMMYFUNCTION("GOOGLETRANSLATE(B177,""sv"",""en"")"),"small")</f>
        <v>small</v>
      </c>
    </row>
    <row r="178" spans="1:2" ht="14.25" customHeight="1" x14ac:dyDescent="0.35">
      <c r="A178" s="2" t="s">
        <v>176</v>
      </c>
      <c r="B178" s="2" t="str">
        <f ca="1">IFERROR(__xludf.DUMMYFUNCTION("GOOGLETRANSLATE(B178,""sv"",""en"")"),"hard")</f>
        <v>hard</v>
      </c>
    </row>
    <row r="179" spans="1:2" ht="14.25" customHeight="1" x14ac:dyDescent="0.35">
      <c r="A179" s="2" t="s">
        <v>177</v>
      </c>
      <c r="B179" s="2" t="str">
        <f ca="1">IFERROR(__xludf.DUMMYFUNCTION("GOOGLETRANSLATE(B179,""sv"",""en"")"),"usually")</f>
        <v>usually</v>
      </c>
    </row>
    <row r="180" spans="1:2" ht="14.25" customHeight="1" x14ac:dyDescent="0.35">
      <c r="A180" s="2" t="s">
        <v>178</v>
      </c>
      <c r="B180" s="2" t="str">
        <f ca="1">IFERROR(__xludf.DUMMYFUNCTION("GOOGLETRANSLATE(B180,""sv"",""en"")"),"namely")</f>
        <v>namely</v>
      </c>
    </row>
    <row r="181" spans="1:2" ht="14.25" customHeight="1" x14ac:dyDescent="0.35">
      <c r="A181" s="2" t="s">
        <v>179</v>
      </c>
      <c r="B181" s="2" t="str">
        <f ca="1">IFERROR(__xludf.DUMMYFUNCTION("GOOGLETRANSLATE(B181,""sv"",""en"")"),"allows")</f>
        <v>allows</v>
      </c>
    </row>
    <row r="182" spans="1:2" ht="14.25" customHeight="1" x14ac:dyDescent="0.35">
      <c r="A182" s="2" t="s">
        <v>180</v>
      </c>
      <c r="B182" s="2" t="str">
        <f ca="1">IFERROR(__xludf.DUMMYFUNCTION("GOOGLETRANSLATE(B182,""sv"",""en"")"),"struck")</f>
        <v>struck</v>
      </c>
    </row>
    <row r="183" spans="1:2" ht="14.25" customHeight="1" x14ac:dyDescent="0.35">
      <c r="A183" s="2" t="s">
        <v>181</v>
      </c>
      <c r="B183" s="2" t="str">
        <f ca="1">IFERROR(__xludf.DUMMYFUNCTION("GOOGLETRANSLATE(B183,""sv"",""en"")"),"role")</f>
        <v>role</v>
      </c>
    </row>
    <row r="184" spans="1:2" ht="14.25" customHeight="1" x14ac:dyDescent="0.35">
      <c r="A184" s="2" t="s">
        <v>182</v>
      </c>
      <c r="B184" s="2" t="str">
        <f ca="1">IFERROR(__xludf.DUMMYFUNCTION("GOOGLETRANSLATE(B184,""sv"",""en"")"),"seems")</f>
        <v>seems</v>
      </c>
    </row>
    <row r="185" spans="1:2" ht="14.25" customHeight="1" x14ac:dyDescent="0.35">
      <c r="A185" s="2" t="s">
        <v>183</v>
      </c>
      <c r="B185" s="2" t="str">
        <f ca="1">IFERROR(__xludf.DUMMYFUNCTION("GOOGLETRANSLATE(B185,""sv"",""en"")"),"through")</f>
        <v>through</v>
      </c>
    </row>
    <row r="186" spans="1:2" ht="14.25" customHeight="1" x14ac:dyDescent="0.35">
      <c r="A186" s="2" t="s">
        <v>184</v>
      </c>
      <c r="B186" s="2" t="str">
        <f ca="1">IFERROR(__xludf.DUMMYFUNCTION("GOOGLETRANSLATE(B186,""sv"",""en"")"),"called")</f>
        <v>called</v>
      </c>
    </row>
    <row r="187" spans="1:2" ht="14.25" customHeight="1" x14ac:dyDescent="0.35">
      <c r="A187" s="2" t="s">
        <v>185</v>
      </c>
      <c r="B187" s="2" t="str">
        <f ca="1">IFERROR(__xludf.DUMMYFUNCTION("GOOGLETRANSLATE(B187,""sv"",""en"")"),"others")</f>
        <v>others</v>
      </c>
    </row>
    <row r="188" spans="1:2" ht="14.25" customHeight="1" x14ac:dyDescent="0.35">
      <c r="A188" s="2" t="s">
        <v>186</v>
      </c>
      <c r="B188" s="2" t="str">
        <f ca="1">IFERROR(__xludf.DUMMYFUNCTION("GOOGLETRANSLATE(B188,""sv"",""en"")"),"such")</f>
        <v>such</v>
      </c>
    </row>
    <row r="189" spans="1:2" ht="14.25" customHeight="1" x14ac:dyDescent="0.35">
      <c r="A189" s="2" t="s">
        <v>187</v>
      </c>
      <c r="B189" s="2" t="str">
        <f ca="1">IFERROR(__xludf.DUMMYFUNCTION("GOOGLETRANSLATE(B189,""sv"",""en"")"),"thought")</f>
        <v>thought</v>
      </c>
    </row>
    <row r="190" spans="1:2" ht="14.25" customHeight="1" x14ac:dyDescent="0.35">
      <c r="A190" s="2" t="s">
        <v>188</v>
      </c>
      <c r="B190" s="2" t="str">
        <f ca="1">IFERROR(__xludf.DUMMYFUNCTION("GOOGLETRANSLATE(B190,""sv"",""en"")"),"International")</f>
        <v>International</v>
      </c>
    </row>
    <row r="191" spans="1:2" ht="14.25" customHeight="1" x14ac:dyDescent="0.35">
      <c r="A191" s="2" t="s">
        <v>189</v>
      </c>
      <c r="B191" s="2" t="str">
        <f ca="1">IFERROR(__xludf.DUMMYFUNCTION("GOOGLETRANSLATE(B191,""sv"",""en"")"),"mainly")</f>
        <v>mainly</v>
      </c>
    </row>
    <row r="192" spans="1:2" ht="14.25" customHeight="1" x14ac:dyDescent="0.35">
      <c r="A192" s="2" t="s">
        <v>190</v>
      </c>
      <c r="B192" s="2" t="str">
        <f ca="1">IFERROR(__xludf.DUMMYFUNCTION("GOOGLETRANSLATE(B192,""sv"",""en"")"),"b")</f>
        <v>b</v>
      </c>
    </row>
    <row r="193" spans="1:2" ht="14.25" customHeight="1" x14ac:dyDescent="0.35">
      <c r="A193" s="2" t="s">
        <v>191</v>
      </c>
      <c r="B193" s="2" t="str">
        <f ca="1">IFERROR(__xludf.DUMMYFUNCTION("GOOGLETRANSLATE(B193,""sv"",""en"")"),"been able to")</f>
        <v>been able to</v>
      </c>
    </row>
    <row r="194" spans="1:2" ht="14.25" customHeight="1" x14ac:dyDescent="0.35">
      <c r="A194" s="2" t="s">
        <v>192</v>
      </c>
      <c r="B194" s="2" t="str">
        <f ca="1">IFERROR(__xludf.DUMMYFUNCTION("GOOGLETRANSLATE(B194,""sv"",""en"")"),"in")</f>
        <v>in</v>
      </c>
    </row>
    <row r="195" spans="1:2" ht="14.25" customHeight="1" x14ac:dyDescent="0.35">
      <c r="A195" s="2" t="s">
        <v>193</v>
      </c>
      <c r="B195" s="2" t="str">
        <f ca="1">IFERROR(__xludf.DUMMYFUNCTION("GOOGLETRANSLATE(B195,""sv"",""en"")"),"put")</f>
        <v>put</v>
      </c>
    </row>
    <row r="196" spans="1:2" ht="14.25" customHeight="1" x14ac:dyDescent="0.35">
      <c r="A196" s="2" t="s">
        <v>194</v>
      </c>
      <c r="B196" s="2" t="str">
        <f ca="1">IFERROR(__xludf.DUMMYFUNCTION("GOOGLETRANSLATE(B196,""sv"",""en"")"),"High")</f>
        <v>High</v>
      </c>
    </row>
    <row r="197" spans="1:2" ht="14.25" customHeight="1" x14ac:dyDescent="0.35">
      <c r="A197" s="2" t="s">
        <v>195</v>
      </c>
      <c r="B197" s="2" t="str">
        <f ca="1">IFERROR(__xludf.DUMMYFUNCTION("GOOGLETRANSLATE(B197,""sv"",""en"")"),"continues")</f>
        <v>continues</v>
      </c>
    </row>
    <row r="198" spans="1:2" ht="14.25" customHeight="1" x14ac:dyDescent="0.35">
      <c r="A198" s="2" t="s">
        <v>196</v>
      </c>
      <c r="B198" s="2" t="str">
        <f ca="1">IFERROR(__xludf.DUMMYFUNCTION("GOOGLETRANSLATE(B198,""sv"",""en"")"),"hold")</f>
        <v>hold</v>
      </c>
    </row>
    <row r="199" spans="1:2" ht="14.25" customHeight="1" x14ac:dyDescent="0.35">
      <c r="A199" s="2" t="s">
        <v>197</v>
      </c>
      <c r="B199" s="2" t="str">
        <f ca="1">IFERROR(__xludf.DUMMYFUNCTION("GOOGLETRANSLATE(B199,""sv"",""en"")"),"Society")</f>
        <v>Society</v>
      </c>
    </row>
    <row r="200" spans="1:2" ht="14.25" customHeight="1" x14ac:dyDescent="0.35">
      <c r="A200" s="2" t="s">
        <v>198</v>
      </c>
      <c r="B200" s="2" t="str">
        <f ca="1">IFERROR(__xludf.DUMMYFUNCTION("GOOGLETRANSLATE(B200,""sv"",""en"")"),"hours")</f>
        <v>hours</v>
      </c>
    </row>
    <row r="201" spans="1:2" ht="14.25" customHeight="1" x14ac:dyDescent="0.35">
      <c r="A201" s="2" t="s">
        <v>199</v>
      </c>
      <c r="B201" s="2" t="str">
        <f ca="1">IFERROR(__xludf.DUMMYFUNCTION("GOOGLETRANSLATE(B201,""sv"",""en"")"),"Nilsson")</f>
        <v>Nilsson</v>
      </c>
    </row>
    <row r="202" spans="1:2" ht="14.25" customHeight="1" x14ac:dyDescent="0.35">
      <c r="A202" s="2" t="s">
        <v>200</v>
      </c>
      <c r="B202" s="2" t="str">
        <f ca="1">IFERROR(__xludf.DUMMYFUNCTION("GOOGLETRANSLATE(B202,""sv"",""en"")"),"development")</f>
        <v>development</v>
      </c>
    </row>
    <row r="203" spans="1:2" ht="14.25" customHeight="1" x14ac:dyDescent="0.35">
      <c r="A203" s="2" t="s">
        <v>201</v>
      </c>
      <c r="B203" s="2" t="str">
        <f ca="1">IFERROR(__xludf.DUMMYFUNCTION("GOOGLETRANSLATE(B203,""sv"",""en"")"),"head")</f>
        <v>head</v>
      </c>
    </row>
    <row r="204" spans="1:2" ht="14.25" customHeight="1" x14ac:dyDescent="0.35">
      <c r="A204" s="2" t="s">
        <v>202</v>
      </c>
      <c r="B204" s="2" t="str">
        <f ca="1">IFERROR(__xludf.DUMMYFUNCTION("GOOGLETRANSLATE(B204,""sv"",""en"")"),"requires")</f>
        <v>requires</v>
      </c>
    </row>
    <row r="205" spans="1:2" ht="14.25" customHeight="1" x14ac:dyDescent="0.35">
      <c r="A205" s="2" t="s">
        <v>203</v>
      </c>
      <c r="B205" s="2" t="str">
        <f ca="1">IFERROR(__xludf.DUMMYFUNCTION("GOOGLETRANSLATE(B205,""sv"",""en"")"),"asked")</f>
        <v>asked</v>
      </c>
    </row>
    <row r="206" spans="1:2" ht="14.25" customHeight="1" x14ac:dyDescent="0.35">
      <c r="A206" s="2" t="s">
        <v>204</v>
      </c>
      <c r="B206" s="2" t="str">
        <f ca="1">IFERROR(__xludf.DUMMYFUNCTION("GOOGLETRANSLATE(B206,""sv"",""en"")"),"responsibility")</f>
        <v>responsibility</v>
      </c>
    </row>
    <row r="207" spans="1:2" ht="14.25" customHeight="1" x14ac:dyDescent="0.35">
      <c r="A207" s="2" t="s">
        <v>205</v>
      </c>
      <c r="B207" s="2" t="str">
        <f ca="1">IFERROR(__xludf.DUMMYFUNCTION("GOOGLETRANSLATE(B207,""sv"",""en"")"),"liver")</f>
        <v>liver</v>
      </c>
    </row>
    <row r="208" spans="1:2" ht="14.25" customHeight="1" x14ac:dyDescent="0.35">
      <c r="A208" s="2" t="s">
        <v>206</v>
      </c>
      <c r="B208" s="2" t="str">
        <f ca="1">IFERROR(__xludf.DUMMYFUNCTION("GOOGLETRANSLATE(B208,""sv"",""en"")"),"away")</f>
        <v>away</v>
      </c>
    </row>
    <row r="209" spans="1:2" ht="14.25" customHeight="1" x14ac:dyDescent="0.35">
      <c r="A209" s="2" t="s">
        <v>207</v>
      </c>
      <c r="B209" s="2" t="str">
        <f ca="1">IFERROR(__xludf.DUMMYFUNCTION("GOOGLETRANSLATE(B209,""sv"",""en"")"),"partly")</f>
        <v>partly</v>
      </c>
    </row>
    <row r="210" spans="1:2" ht="14.25" customHeight="1" x14ac:dyDescent="0.35">
      <c r="A210" s="2" t="s">
        <v>208</v>
      </c>
      <c r="B210" s="2" t="str">
        <f ca="1">IFERROR(__xludf.DUMMYFUNCTION("GOOGLETRANSLATE(B210,""sv"",""en"")"),"called")</f>
        <v>called</v>
      </c>
    </row>
    <row r="211" spans="1:2" ht="14.25" customHeight="1" x14ac:dyDescent="0.35">
      <c r="A211" s="2" t="s">
        <v>209</v>
      </c>
      <c r="B211" s="2" t="str">
        <f ca="1">IFERROR(__xludf.DUMMYFUNCTION("GOOGLETRANSLATE(B211,""sv"",""en"")"),"until")</f>
        <v>until</v>
      </c>
    </row>
    <row r="212" spans="1:2" ht="14.25" customHeight="1" x14ac:dyDescent="0.35">
      <c r="A212" s="2" t="s">
        <v>210</v>
      </c>
      <c r="B212" s="2" t="str">
        <f ca="1">IFERROR(__xludf.DUMMYFUNCTION("GOOGLETRANSLATE(B212,""sv"",""en"")"),"closer")</f>
        <v>closer</v>
      </c>
    </row>
    <row r="213" spans="1:2" ht="14.25" customHeight="1" x14ac:dyDescent="0.35">
      <c r="A213" s="2" t="s">
        <v>211</v>
      </c>
      <c r="B213" s="2" t="str">
        <f ca="1">IFERROR(__xludf.DUMMYFUNCTION("GOOGLETRANSLATE(B213,""sv"",""en"")"),"wrote")</f>
        <v>wrote</v>
      </c>
    </row>
    <row r="214" spans="1:2" ht="14.25" customHeight="1" x14ac:dyDescent="0.35">
      <c r="A214" s="2" t="s">
        <v>212</v>
      </c>
      <c r="B214" s="2" t="str">
        <f ca="1">IFERROR(__xludf.DUMMYFUNCTION("GOOGLETRANSLATE(B214,""sv"",""en"")"),"Young people")</f>
        <v>Young people</v>
      </c>
    </row>
    <row r="215" spans="1:2" ht="14.25" customHeight="1" x14ac:dyDescent="0.35">
      <c r="A215" s="2" t="s">
        <v>213</v>
      </c>
      <c r="B215" s="2" t="str">
        <f ca="1">IFERROR(__xludf.DUMMYFUNCTION("GOOGLETRANSLATE(B215,""sv"",""en"")"),"tag")</f>
        <v>tag</v>
      </c>
    </row>
    <row r="216" spans="1:2" ht="14.25" customHeight="1" x14ac:dyDescent="0.35">
      <c r="A216" s="2" t="s">
        <v>214</v>
      </c>
      <c r="B216" s="2" t="str">
        <f ca="1">IFERROR(__xludf.DUMMYFUNCTION("GOOGLETRANSLATE(B216,""sv"",""en"")"),"Feels")</f>
        <v>Feels</v>
      </c>
    </row>
    <row r="217" spans="1:2" ht="14.25" customHeight="1" x14ac:dyDescent="0.35">
      <c r="A217" s="2" t="s">
        <v>215</v>
      </c>
      <c r="B217" s="2" t="str">
        <f ca="1">IFERROR(__xludf.DUMMYFUNCTION("GOOGLETRANSLATE(B217,""sv"",""en"")"),"tried")</f>
        <v>tried</v>
      </c>
    </row>
    <row r="218" spans="1:2" ht="14.25" customHeight="1" x14ac:dyDescent="0.35">
      <c r="A218" s="2" t="s">
        <v>216</v>
      </c>
      <c r="B218" s="2" t="str">
        <f ca="1">IFERROR(__xludf.DUMMYFUNCTION("GOOGLETRANSLATE(B218,""sv"",""en"")"),"Played")</f>
        <v>Played</v>
      </c>
    </row>
    <row r="219" spans="1:2" ht="14.25" customHeight="1" x14ac:dyDescent="0.35">
      <c r="A219" s="2" t="s">
        <v>217</v>
      </c>
      <c r="B219" s="2" t="str">
        <f ca="1">IFERROR(__xludf.DUMMYFUNCTION("GOOGLETRANSLATE(B219,""sv"",""en"")"),"Total")</f>
        <v>Total</v>
      </c>
    </row>
    <row r="220" spans="1:2" ht="14.25" customHeight="1" x14ac:dyDescent="0.35">
      <c r="A220" s="2" t="s">
        <v>218</v>
      </c>
      <c r="B220" s="2" t="str">
        <f ca="1">IFERROR(__xludf.DUMMYFUNCTION("GOOGLETRANSLATE(B220,""sv"",""en"")"),"replied")</f>
        <v>replied</v>
      </c>
    </row>
    <row r="221" spans="1:2" ht="14.25" customHeight="1" x14ac:dyDescent="0.35">
      <c r="A221" s="2" t="s">
        <v>219</v>
      </c>
      <c r="B221" s="2" t="str">
        <f ca="1">IFERROR(__xludf.DUMMYFUNCTION("GOOGLETRANSLATE(B221,""sv"",""en"")"),"connection")</f>
        <v>connection</v>
      </c>
    </row>
    <row r="222" spans="1:2" ht="14.25" customHeight="1" x14ac:dyDescent="0.35">
      <c r="A222" s="2" t="s">
        <v>220</v>
      </c>
      <c r="B222" s="2" t="str">
        <f ca="1">IFERROR(__xludf.DUMMYFUNCTION("GOOGLETRANSLATE(B222,""sv"",""en"")"),"lucky")</f>
        <v>lucky</v>
      </c>
    </row>
    <row r="223" spans="1:2" ht="14.25" customHeight="1" x14ac:dyDescent="0.35">
      <c r="A223" s="2" t="s">
        <v>221</v>
      </c>
      <c r="B223" s="2" t="str">
        <f ca="1">IFERROR(__xludf.DUMMYFUNCTION("GOOGLETRANSLATE(B223,""sv"",""en"")"),"certain")</f>
        <v>certain</v>
      </c>
    </row>
    <row r="224" spans="1:2" ht="14.25" customHeight="1" x14ac:dyDescent="0.35">
      <c r="A224" s="2" t="s">
        <v>222</v>
      </c>
      <c r="B224" s="2" t="str">
        <f ca="1">IFERROR(__xludf.DUMMYFUNCTION("GOOGLETRANSLATE(B224,""sv"",""en"")"),"high")</f>
        <v>high</v>
      </c>
    </row>
    <row r="225" spans="1:2" ht="14.25" customHeight="1" x14ac:dyDescent="0.35">
      <c r="A225" s="2" t="s">
        <v>223</v>
      </c>
      <c r="B225" s="2" t="str">
        <f ca="1">IFERROR(__xludf.DUMMYFUNCTION("GOOGLETRANSLATE(B225,""sv"",""en"")"),"increases")</f>
        <v>increases</v>
      </c>
    </row>
    <row r="226" spans="1:2" ht="14.25" customHeight="1" x14ac:dyDescent="0.35">
      <c r="A226" s="2" t="s">
        <v>224</v>
      </c>
      <c r="B226" s="2" t="str">
        <f ca="1">IFERROR(__xludf.DUMMYFUNCTION("GOOGLETRANSLATE(B226,""sv"",""en"")"),"understands")</f>
        <v>understands</v>
      </c>
    </row>
    <row r="227" spans="1:2" ht="14.25" customHeight="1" x14ac:dyDescent="0.35">
      <c r="A227" s="2" t="s">
        <v>225</v>
      </c>
      <c r="B227" s="2" t="str">
        <f ca="1">IFERROR(__xludf.DUMMYFUNCTION("GOOGLETRANSLATE(B227,""sv"",""en"")"),"needed")</f>
        <v>needed</v>
      </c>
    </row>
    <row r="228" spans="1:2" ht="14.25" customHeight="1" x14ac:dyDescent="0.35">
      <c r="A228" s="2" t="s">
        <v>226</v>
      </c>
      <c r="B228" s="2" t="str">
        <f ca="1">IFERROR(__xludf.DUMMYFUNCTION("GOOGLETRANSLATE(B228,""sv"",""en"")"),"results")</f>
        <v>results</v>
      </c>
    </row>
    <row r="229" spans="1:2" ht="14.25" customHeight="1" x14ac:dyDescent="0.35">
      <c r="A229" s="2" t="s">
        <v>227</v>
      </c>
      <c r="B229" s="2" t="str">
        <f ca="1">IFERROR(__xludf.DUMMYFUNCTION("GOOGLETRANSLATE(B229,""sv"",""en"")"),"employees")</f>
        <v>employees</v>
      </c>
    </row>
    <row r="230" spans="1:2" ht="14.25" customHeight="1" x14ac:dyDescent="0.35">
      <c r="A230" s="2" t="s">
        <v>228</v>
      </c>
      <c r="B230" s="2" t="str">
        <f ca="1">IFERROR(__xludf.DUMMYFUNCTION("GOOGLETRANSLATE(B230,""sv"",""en"")"),"The world")</f>
        <v>The world</v>
      </c>
    </row>
    <row r="231" spans="1:2" ht="14.25" customHeight="1" x14ac:dyDescent="0.35">
      <c r="A231" s="2" t="s">
        <v>229</v>
      </c>
      <c r="B231" s="2" t="str">
        <f ca="1">IFERROR(__xludf.DUMMYFUNCTION("GOOGLETRANSLATE(B231,""sv"",""en"")"),"considerably")</f>
        <v>considerably</v>
      </c>
    </row>
    <row r="232" spans="1:2" ht="14.25" customHeight="1" x14ac:dyDescent="0.35">
      <c r="A232" s="2" t="s">
        <v>230</v>
      </c>
      <c r="B232" s="2" t="str">
        <f ca="1">IFERROR(__xludf.DUMMYFUNCTION("GOOGLETRANSLATE(B232,""sv"",""en"")"),"too")</f>
        <v>too</v>
      </c>
    </row>
    <row r="233" spans="1:2" ht="14.25" customHeight="1" x14ac:dyDescent="0.35">
      <c r="A233" s="2" t="s">
        <v>231</v>
      </c>
      <c r="B233" s="2" t="str">
        <f ca="1">IFERROR(__xludf.DUMMYFUNCTION("GOOGLETRANSLATE(B233,""sv"",""en"")"),"cooperation")</f>
        <v>cooperation</v>
      </c>
    </row>
    <row r="234" spans="1:2" ht="14.25" customHeight="1" x14ac:dyDescent="0.35">
      <c r="A234" s="2" t="s">
        <v>232</v>
      </c>
      <c r="B234" s="2" t="str">
        <f ca="1">IFERROR(__xludf.DUMMYFUNCTION("GOOGLETRANSLATE(B234,""sv"",""en"")"),"k")</f>
        <v>k</v>
      </c>
    </row>
    <row r="235" spans="1:2" ht="14.25" customHeight="1" x14ac:dyDescent="0.35">
      <c r="A235" s="2" t="s">
        <v>233</v>
      </c>
      <c r="B235" s="2" t="str">
        <f ca="1">IFERROR(__xludf.DUMMYFUNCTION("GOOGLETRANSLATE(B235,""sv"",""en"")"),"manager")</f>
        <v>manager</v>
      </c>
    </row>
    <row r="236" spans="1:2" ht="14.25" customHeight="1" x14ac:dyDescent="0.35">
      <c r="A236" s="2" t="s">
        <v>234</v>
      </c>
      <c r="B236" s="2" t="str">
        <f ca="1">IFERROR(__xludf.DUMMYFUNCTION("GOOGLETRANSLATE(B236,""sv"",""en"")"),"Politician")</f>
        <v>Politician</v>
      </c>
    </row>
    <row r="237" spans="1:2" ht="14.25" customHeight="1" x14ac:dyDescent="0.35">
      <c r="A237" s="2" t="s">
        <v>235</v>
      </c>
      <c r="B237" s="2" t="str">
        <f ca="1">IFERROR(__xludf.DUMMYFUNCTION("GOOGLETRANSLATE(B237,""sv"",""en"")"),"bl")</f>
        <v>bl</v>
      </c>
    </row>
    <row r="238" spans="1:2" ht="14.25" customHeight="1" x14ac:dyDescent="0.35">
      <c r="A238" s="2" t="s">
        <v>236</v>
      </c>
      <c r="B238" s="2" t="str">
        <f ca="1">IFERROR(__xludf.DUMMYFUNCTION("GOOGLETRANSLATE(B238,""sv"",""en"")"),"Erik")</f>
        <v>Erik</v>
      </c>
    </row>
    <row r="239" spans="1:2" ht="14.25" customHeight="1" x14ac:dyDescent="0.35">
      <c r="A239" s="2" t="s">
        <v>237</v>
      </c>
      <c r="B239" s="2" t="str">
        <f ca="1">IFERROR(__xludf.DUMMYFUNCTION("GOOGLETRANSLATE(B239,""sv"",""en"")"),"depend")</f>
        <v>depend</v>
      </c>
    </row>
    <row r="240" spans="1:2" ht="14.25" customHeight="1" x14ac:dyDescent="0.35">
      <c r="A240" s="2" t="s">
        <v>238</v>
      </c>
      <c r="B240" s="2" t="str">
        <f ca="1">IFERROR(__xludf.DUMMYFUNCTION("GOOGLETRANSLATE(B240,""sv"",""en"")"),"Places")</f>
        <v>Places</v>
      </c>
    </row>
    <row r="241" spans="1:2" ht="14.25" customHeight="1" x14ac:dyDescent="0.35">
      <c r="A241" s="2" t="s">
        <v>239</v>
      </c>
      <c r="B241" s="2" t="str">
        <f ca="1">IFERROR(__xludf.DUMMYFUNCTION("GOOGLETRANSLATE(B241,""sv"",""en"")"),"anything")</f>
        <v>anything</v>
      </c>
    </row>
    <row r="242" spans="1:2" ht="14.25" customHeight="1" x14ac:dyDescent="0.35">
      <c r="A242" s="2" t="s">
        <v>240</v>
      </c>
      <c r="B242" s="2" t="str">
        <f ca="1">IFERROR(__xludf.DUMMYFUNCTION("GOOGLETRANSLATE(B242,""sv"",""en"")"),"area")</f>
        <v>area</v>
      </c>
    </row>
    <row r="243" spans="1:2" ht="14.25" customHeight="1" x14ac:dyDescent="0.35">
      <c r="A243" s="2" t="s">
        <v>241</v>
      </c>
      <c r="B243" s="2" t="str">
        <f ca="1">IFERROR(__xludf.DUMMYFUNCTION("GOOGLETRANSLATE(B243,""sv"",""en"")"),"Leads")</f>
        <v>Leads</v>
      </c>
    </row>
    <row r="244" spans="1:2" ht="14.25" customHeight="1" x14ac:dyDescent="0.35">
      <c r="A244" s="2" t="s">
        <v>242</v>
      </c>
      <c r="B244" s="2" t="str">
        <f ca="1">IFERROR(__xludf.DUMMYFUNCTION("GOOGLETRANSLATE(B244,""sv"",""en"")"),"claims")</f>
        <v>claims</v>
      </c>
    </row>
    <row r="245" spans="1:2" ht="14.25" customHeight="1" x14ac:dyDescent="0.35">
      <c r="A245" s="2" t="s">
        <v>243</v>
      </c>
      <c r="B245" s="2" t="str">
        <f ca="1">IFERROR(__xludf.DUMMYFUNCTION("GOOGLETRANSLATE(B245,""sv"",""en"")"),"increased")</f>
        <v>increased</v>
      </c>
    </row>
    <row r="246" spans="1:2" ht="14.25" customHeight="1" x14ac:dyDescent="0.35">
      <c r="A246" s="2" t="s">
        <v>244</v>
      </c>
      <c r="B246" s="2" t="str">
        <f ca="1">IFERROR(__xludf.DUMMYFUNCTION("GOOGLETRANSLATE(B246,""sv"",""en"")"),"Carlsson")</f>
        <v>Carlsson</v>
      </c>
    </row>
    <row r="247" spans="1:2" ht="14.25" customHeight="1" x14ac:dyDescent="0.35">
      <c r="A247" s="2" t="s">
        <v>245</v>
      </c>
      <c r="B247" s="2" t="str">
        <f ca="1">IFERROR(__xludf.DUMMYFUNCTION("GOOGLETRANSLATE(B247,""sv"",""en"")"),"sort of")</f>
        <v>sort of</v>
      </c>
    </row>
    <row r="248" spans="1:2" ht="14.25" customHeight="1" x14ac:dyDescent="0.35">
      <c r="A248" s="2" t="s">
        <v>246</v>
      </c>
      <c r="B248" s="2" t="str">
        <f ca="1">IFERROR(__xludf.DUMMYFUNCTION("GOOGLETRANSLATE(B248,""sv"",""en"")"),"plain")</f>
        <v>plain</v>
      </c>
    </row>
    <row r="249" spans="1:2" ht="14.25" customHeight="1" x14ac:dyDescent="0.35">
      <c r="A249" s="2" t="s">
        <v>247</v>
      </c>
      <c r="B249" s="2" t="str">
        <f ca="1">IFERROR(__xludf.DUMMYFUNCTION("GOOGLETRANSLATE(B249,""sv"",""en"")"),"away")</f>
        <v>away</v>
      </c>
    </row>
    <row r="250" spans="1:2" ht="14.25" customHeight="1" x14ac:dyDescent="0.35">
      <c r="A250" s="2" t="s">
        <v>248</v>
      </c>
      <c r="B250" s="2" t="str">
        <f ca="1">IFERROR(__xludf.DUMMYFUNCTION("GOOGLETRANSLATE(B250,""sv"",""en"")"),"Operation")</f>
        <v>Operation</v>
      </c>
    </row>
    <row r="251" spans="1:2" ht="14.25" customHeight="1" x14ac:dyDescent="0.35">
      <c r="A251" s="2" t="s">
        <v>249</v>
      </c>
      <c r="B251" s="2" t="str">
        <f ca="1">IFERROR(__xludf.DUMMYFUNCTION("GOOGLETRANSLATE(B251,""sv"",""en"")"),"early")</f>
        <v>early</v>
      </c>
    </row>
    <row r="252" spans="1:2" ht="14.25" customHeight="1" x14ac:dyDescent="0.35">
      <c r="A252" s="2" t="s">
        <v>250</v>
      </c>
      <c r="B252" s="2" t="str">
        <f ca="1">IFERROR(__xludf.DUMMYFUNCTION("GOOGLETRANSLATE(B252,""sv"",""en"")"),"Both")</f>
        <v>Both</v>
      </c>
    </row>
    <row r="253" spans="1:2" ht="14.25" customHeight="1" x14ac:dyDescent="0.35">
      <c r="A253" s="2" t="s">
        <v>251</v>
      </c>
      <c r="B253" s="2" t="str">
        <f ca="1">IFERROR(__xludf.DUMMYFUNCTION("GOOGLETRANSLATE(B253,""sv"",""en"")"),"strong")</f>
        <v>strong</v>
      </c>
    </row>
    <row r="254" spans="1:2" ht="14.25" customHeight="1" x14ac:dyDescent="0.35">
      <c r="A254" s="2" t="s">
        <v>252</v>
      </c>
      <c r="B254" s="2" t="str">
        <f ca="1">IFERROR(__xludf.DUMMYFUNCTION("GOOGLETRANSLATE(B254,""sv"",""en"")"),"then")</f>
        <v>then</v>
      </c>
    </row>
    <row r="255" spans="1:2" ht="14.25" customHeight="1" x14ac:dyDescent="0.35">
      <c r="A255" s="2" t="s">
        <v>253</v>
      </c>
      <c r="B255" s="2" t="str">
        <f ca="1">IFERROR(__xludf.DUMMYFUNCTION("GOOGLETRANSLATE(B255,""sv"",""en"")"),"solely")</f>
        <v>solely</v>
      </c>
    </row>
    <row r="256" spans="1:2" ht="14.25" customHeight="1" x14ac:dyDescent="0.35">
      <c r="A256" s="2" t="s">
        <v>254</v>
      </c>
      <c r="B256" s="2" t="str">
        <f ca="1">IFERROR(__xludf.DUMMYFUNCTION("GOOGLETRANSLATE(B256,""sv"",""en"")"),"the money")</f>
        <v>the money</v>
      </c>
    </row>
    <row r="257" spans="1:2" ht="14.25" customHeight="1" x14ac:dyDescent="0.35">
      <c r="A257" s="2" t="s">
        <v>255</v>
      </c>
      <c r="B257" s="2" t="str">
        <f ca="1">IFERROR(__xludf.DUMMYFUNCTION("GOOGLETRANSLATE(B257,""sv"",""en"")"),"fully")</f>
        <v>fully</v>
      </c>
    </row>
    <row r="258" spans="1:2" ht="14.25" customHeight="1" x14ac:dyDescent="0.35">
      <c r="A258" s="2" t="s">
        <v>256</v>
      </c>
      <c r="B258" s="2" t="str">
        <f ca="1">IFERROR(__xludf.DUMMYFUNCTION("GOOGLETRANSLATE(B258,""sv"",""en"")"),"heard")</f>
        <v>heard</v>
      </c>
    </row>
    <row r="259" spans="1:2" ht="14.25" customHeight="1" x14ac:dyDescent="0.35">
      <c r="A259" s="2" t="s">
        <v>257</v>
      </c>
      <c r="B259" s="2" t="str">
        <f ca="1">IFERROR(__xludf.DUMMYFUNCTION("GOOGLETRANSLATE(B259,""sv"",""en"")"),"tasks")</f>
        <v>tasks</v>
      </c>
    </row>
    <row r="260" spans="1:2" ht="14.25" customHeight="1" x14ac:dyDescent="0.35">
      <c r="A260" s="2" t="s">
        <v>258</v>
      </c>
      <c r="B260" s="2" t="str">
        <f ca="1">IFERROR(__xludf.DUMMYFUNCTION("GOOGLETRANSLATE(B260,""sv"",""en"")"),"Waiting")</f>
        <v>Waiting</v>
      </c>
    </row>
    <row r="261" spans="1:2" ht="14.25" customHeight="1" x14ac:dyDescent="0.35">
      <c r="A261" s="2" t="s">
        <v>259</v>
      </c>
      <c r="B261" s="2" t="str">
        <f ca="1">IFERROR(__xludf.DUMMYFUNCTION("GOOGLETRANSLATE(B261,""sv"",""en"")"),"town")</f>
        <v>town</v>
      </c>
    </row>
    <row r="262" spans="1:2" ht="14.25" customHeight="1" x14ac:dyDescent="0.35">
      <c r="A262" s="2" t="s">
        <v>260</v>
      </c>
      <c r="B262" s="2" t="str">
        <f ca="1">IFERROR(__xludf.DUMMYFUNCTION("GOOGLETRANSLATE(B262,""sv"",""en"")"),"the company")</f>
        <v>the company</v>
      </c>
    </row>
    <row r="263" spans="1:2" ht="14.25" customHeight="1" x14ac:dyDescent="0.35">
      <c r="A263" s="2" t="s">
        <v>261</v>
      </c>
      <c r="B263" s="2" t="str">
        <f ca="1">IFERROR(__xludf.DUMMYFUNCTION("GOOGLETRANSLATE(B263,""sv"",""en"")"),"task")</f>
        <v>task</v>
      </c>
    </row>
    <row r="264" spans="1:2" ht="14.25" customHeight="1" x14ac:dyDescent="0.35">
      <c r="A264" s="2" t="s">
        <v>262</v>
      </c>
      <c r="B264" s="2" t="str">
        <f ca="1">IFERROR(__xludf.DUMMYFUNCTION("GOOGLETRANSLATE(B264,""sv"",""en"")"),"increased")</f>
        <v>increased</v>
      </c>
    </row>
    <row r="265" spans="1:2" ht="14.25" customHeight="1" x14ac:dyDescent="0.35">
      <c r="A265" s="2" t="s">
        <v>263</v>
      </c>
      <c r="B265" s="2" t="str">
        <f ca="1">IFERROR(__xludf.DUMMYFUNCTION("GOOGLETRANSLATE(B265,""sv"",""en"")"),"center")</f>
        <v>center</v>
      </c>
    </row>
    <row r="266" spans="1:2" ht="14.25" customHeight="1" x14ac:dyDescent="0.35">
      <c r="A266" s="2" t="s">
        <v>264</v>
      </c>
      <c r="B266" s="2" t="str">
        <f ca="1">IFERROR(__xludf.DUMMYFUNCTION("GOOGLETRANSLATE(B266,""sv"",""en"")"),"wait")</f>
        <v>wait</v>
      </c>
    </row>
    <row r="267" spans="1:2" ht="14.25" customHeight="1" x14ac:dyDescent="0.35">
      <c r="A267" s="2" t="s">
        <v>265</v>
      </c>
      <c r="B267" s="2" t="str">
        <f ca="1">IFERROR(__xludf.DUMMYFUNCTION("GOOGLETRANSLATE(B267,""sv"",""en"")"),"usual")</f>
        <v>usual</v>
      </c>
    </row>
    <row r="268" spans="1:2" ht="14.25" customHeight="1" x14ac:dyDescent="0.35">
      <c r="A268" s="2" t="s">
        <v>266</v>
      </c>
      <c r="B268" s="2" t="str">
        <f ca="1">IFERROR(__xludf.DUMMYFUNCTION("GOOGLETRANSLATE(B268,""sv"",""en"")"),"The development")</f>
        <v>The development</v>
      </c>
    </row>
    <row r="269" spans="1:2" ht="14.25" customHeight="1" x14ac:dyDescent="0.35">
      <c r="A269" s="2" t="s">
        <v>267</v>
      </c>
      <c r="B269" s="2" t="str">
        <f ca="1">IFERROR(__xludf.DUMMYFUNCTION("GOOGLETRANSLATE(B269,""sv"",""en"")"),"badly")</f>
        <v>badly</v>
      </c>
    </row>
    <row r="270" spans="1:2" ht="14.25" customHeight="1" x14ac:dyDescent="0.35">
      <c r="A270" s="2" t="s">
        <v>268</v>
      </c>
      <c r="B270" s="2" t="str">
        <f ca="1">IFERROR(__xludf.DUMMYFUNCTION("GOOGLETRANSLATE(B270,""sv"",""en"")"),"Important")</f>
        <v>Important</v>
      </c>
    </row>
    <row r="271" spans="1:2" ht="14.25" customHeight="1" x14ac:dyDescent="0.35">
      <c r="A271" s="2" t="s">
        <v>269</v>
      </c>
      <c r="B271" s="2" t="str">
        <f ca="1">IFERROR(__xludf.DUMMYFUNCTION("GOOGLETRANSLATE(B271,""sv"",""en"")"),"costs")</f>
        <v>costs</v>
      </c>
    </row>
    <row r="272" spans="1:2" ht="14.25" customHeight="1" x14ac:dyDescent="0.35">
      <c r="A272" s="2" t="s">
        <v>270</v>
      </c>
      <c r="B272" s="2" t="str">
        <f ca="1">IFERROR(__xludf.DUMMYFUNCTION("GOOGLETRANSLATE(B272,""sv"",""en"")"),"The result")</f>
        <v>The result</v>
      </c>
    </row>
    <row r="273" spans="1:2" ht="14.25" customHeight="1" x14ac:dyDescent="0.35">
      <c r="A273" s="2" t="s">
        <v>271</v>
      </c>
      <c r="B273" s="2" t="str">
        <f ca="1">IFERROR(__xludf.DUMMYFUNCTION("GOOGLETRANSLATE(B273,""sv"",""en"")"),"before")</f>
        <v>before</v>
      </c>
    </row>
    <row r="274" spans="1:2" ht="14.25" customHeight="1" x14ac:dyDescent="0.35">
      <c r="A274" s="2" t="s">
        <v>272</v>
      </c>
      <c r="B274" s="2" t="str">
        <f ca="1">IFERROR(__xludf.DUMMYFUNCTION("GOOGLETRANSLATE(B274,""sv"",""en"")"),"continued")</f>
        <v>continued</v>
      </c>
    </row>
    <row r="275" spans="1:2" ht="14.25" customHeight="1" x14ac:dyDescent="0.35">
      <c r="A275" s="2" t="s">
        <v>273</v>
      </c>
      <c r="B275" s="2" t="str">
        <f ca="1">IFERROR(__xludf.DUMMYFUNCTION("GOOGLETRANSLATE(B275,""sv"",""en"")"),"Other")</f>
        <v>Other</v>
      </c>
    </row>
    <row r="276" spans="1:2" ht="14.25" customHeight="1" x14ac:dyDescent="0.35">
      <c r="A276" s="2" t="s">
        <v>274</v>
      </c>
      <c r="B276" s="2" t="str">
        <f ca="1">IFERROR(__xludf.DUMMYFUNCTION("GOOGLETRANSLATE(B276,""sv"",""en"")"),"point")</f>
        <v>point</v>
      </c>
    </row>
    <row r="277" spans="1:2" ht="14.25" customHeight="1" x14ac:dyDescent="0.35">
      <c r="A277" s="2" t="s">
        <v>275</v>
      </c>
      <c r="B277" s="2" t="str">
        <f ca="1">IFERROR(__xludf.DUMMYFUNCTION("GOOGLETRANSLATE(B277,""sv"",""en"")"),"just")</f>
        <v>just</v>
      </c>
    </row>
    <row r="278" spans="1:2" ht="14.25" customHeight="1" x14ac:dyDescent="0.35">
      <c r="A278" s="2" t="s">
        <v>276</v>
      </c>
      <c r="B278" s="2" t="str">
        <f ca="1">IFERROR(__xludf.DUMMYFUNCTION("GOOGLETRANSLATE(B278,""sv"",""en"")"),"explaining")</f>
        <v>explaining</v>
      </c>
    </row>
    <row r="279" spans="1:2" ht="14.25" customHeight="1" x14ac:dyDescent="0.35">
      <c r="A279" s="2" t="s">
        <v>277</v>
      </c>
      <c r="B279" s="2" t="str">
        <f ca="1">IFERROR(__xludf.DUMMYFUNCTION("GOOGLETRANSLATE(B279,""sv"",""en"")"),"closest")</f>
        <v>closest</v>
      </c>
    </row>
    <row r="280" spans="1:2" ht="14.25" customHeight="1" x14ac:dyDescent="0.35">
      <c r="A280" s="2" t="s">
        <v>278</v>
      </c>
      <c r="B280" s="2" t="str">
        <f ca="1">IFERROR(__xludf.DUMMYFUNCTION("GOOGLETRANSLATE(B280,""sv"",""en"")"),"began")</f>
        <v>began</v>
      </c>
    </row>
    <row r="281" spans="1:2" ht="14.25" customHeight="1" x14ac:dyDescent="0.35">
      <c r="A281" s="2" t="s">
        <v>279</v>
      </c>
      <c r="B281" s="2" t="str">
        <f ca="1">IFERROR(__xludf.DUMMYFUNCTION("GOOGLETRANSLATE(B281,""sv"",""en"")"),"pulls")</f>
        <v>pulls</v>
      </c>
    </row>
    <row r="282" spans="1:2" ht="14.25" customHeight="1" x14ac:dyDescent="0.35">
      <c r="A282" s="2" t="s">
        <v>280</v>
      </c>
      <c r="B282" s="2" t="str">
        <f ca="1">IFERROR(__xludf.DUMMYFUNCTION("GOOGLETRANSLATE(B282,""sv"",""en"")"),"hardly")</f>
        <v>hardly</v>
      </c>
    </row>
    <row r="283" spans="1:2" ht="14.25" customHeight="1" x14ac:dyDescent="0.35">
      <c r="A283" s="2" t="s">
        <v>281</v>
      </c>
      <c r="B283" s="2" t="str">
        <f ca="1">IFERROR(__xludf.DUMMYFUNCTION("GOOGLETRANSLATE(B283,""sv"",""en"")"),"The Social Democrats")</f>
        <v>The Social Democrats</v>
      </c>
    </row>
    <row r="284" spans="1:2" ht="14.25" customHeight="1" x14ac:dyDescent="0.35">
      <c r="A284" s="2" t="s">
        <v>282</v>
      </c>
      <c r="B284" s="2" t="str">
        <f ca="1">IFERROR(__xludf.DUMMYFUNCTION("GOOGLETRANSLATE(B284,""sv"",""en"")"),"beats")</f>
        <v>beats</v>
      </c>
    </row>
    <row r="285" spans="1:2" ht="14.25" customHeight="1" x14ac:dyDescent="0.35">
      <c r="A285" s="2" t="s">
        <v>283</v>
      </c>
      <c r="B285" s="2" t="str">
        <f ca="1">IFERROR(__xludf.DUMMYFUNCTION("GOOGLETRANSLATE(B285,""sv"",""en"")"),"Svensson")</f>
        <v>Svensson</v>
      </c>
    </row>
    <row r="286" spans="1:2" ht="14.25" customHeight="1" x14ac:dyDescent="0.35">
      <c r="A286" s="2" t="s">
        <v>284</v>
      </c>
      <c r="B286" s="2" t="str">
        <f ca="1">IFERROR(__xludf.DUMMYFUNCTION("GOOGLETRANSLATE(B286,""sv"",""en"")"),"whose")</f>
        <v>whose</v>
      </c>
    </row>
    <row r="287" spans="1:2" ht="14.25" customHeight="1" x14ac:dyDescent="0.35">
      <c r="A287" s="2" t="s">
        <v>285</v>
      </c>
      <c r="B287" s="2" t="str">
        <f ca="1">IFERROR(__xludf.DUMMYFUNCTION("GOOGLETRANSLATE(B287,""sv"",""en"")"),"neither")</f>
        <v>neither</v>
      </c>
    </row>
    <row r="288" spans="1:2" ht="14.25" customHeight="1" x14ac:dyDescent="0.35">
      <c r="A288" s="2" t="s">
        <v>286</v>
      </c>
      <c r="B288" s="2" t="str">
        <f ca="1">IFERROR(__xludf.DUMMYFUNCTION("GOOGLETRANSLATE(B288,""sv"",""en"")"),"policy")</f>
        <v>policy</v>
      </c>
    </row>
    <row r="289" spans="1:2" ht="14.25" customHeight="1" x14ac:dyDescent="0.35">
      <c r="A289" s="2" t="s">
        <v>287</v>
      </c>
      <c r="B289" s="2" t="str">
        <f ca="1">IFERROR(__xludf.DUMMYFUNCTION("GOOGLETRANSLATE(B289,""sv"",""en"")"),"every")</f>
        <v>every</v>
      </c>
    </row>
    <row r="290" spans="1:2" ht="14.25" customHeight="1" x14ac:dyDescent="0.35">
      <c r="A290" s="2" t="s">
        <v>288</v>
      </c>
      <c r="B290" s="2" t="str">
        <f ca="1">IFERROR(__xludf.DUMMYFUNCTION("GOOGLETRANSLATE(B290,""sv"",""en"")"),"taken")</f>
        <v>taken</v>
      </c>
    </row>
    <row r="291" spans="1:2" ht="14.25" customHeight="1" x14ac:dyDescent="0.35">
      <c r="A291" s="2" t="s">
        <v>289</v>
      </c>
      <c r="B291" s="2" t="str">
        <f ca="1">IFERROR(__xludf.DUMMYFUNCTION("GOOGLETRANSLATE(B291,""sv"",""en"")"),"puts")</f>
        <v>puts</v>
      </c>
    </row>
    <row r="292" spans="1:2" ht="14.25" customHeight="1" x14ac:dyDescent="0.35">
      <c r="A292" s="2" t="s">
        <v>290</v>
      </c>
      <c r="B292" s="2" t="str">
        <f ca="1">IFERROR(__xludf.DUMMYFUNCTION("GOOGLETRANSLATE(B292,""sv"",""en"")"),"Larsson")</f>
        <v>Larsson</v>
      </c>
    </row>
    <row r="293" spans="1:2" ht="14.25" customHeight="1" x14ac:dyDescent="0.35">
      <c r="A293" s="2" t="s">
        <v>291</v>
      </c>
      <c r="B293" s="2" t="str">
        <f ca="1">IFERROR(__xludf.DUMMYFUNCTION("GOOGLETRANSLATE(B293,""sv"",""en"")"),"required")</f>
        <v>required</v>
      </c>
    </row>
    <row r="294" spans="1:2" ht="14.25" customHeight="1" x14ac:dyDescent="0.35">
      <c r="A294" s="2" t="s">
        <v>292</v>
      </c>
      <c r="B294" s="2" t="str">
        <f ca="1">IFERROR(__xludf.DUMMYFUNCTION("GOOGLETRANSLATE(B294,""sv"",""en"")"),"re")</f>
        <v>re</v>
      </c>
    </row>
    <row r="295" spans="1:2" ht="14.25" customHeight="1" x14ac:dyDescent="0.35">
      <c r="A295" s="2" t="s">
        <v>293</v>
      </c>
      <c r="B295" s="2" t="str">
        <f ca="1">IFERROR(__xludf.DUMMYFUNCTION("GOOGLETRANSLATE(B295,""sv"",""en"")"),"spoke")</f>
        <v>spoke</v>
      </c>
    </row>
    <row r="296" spans="1:2" ht="14.25" customHeight="1" x14ac:dyDescent="0.35">
      <c r="A296" s="2" t="s">
        <v>294</v>
      </c>
      <c r="B296" s="2" t="str">
        <f ca="1">IFERROR(__xludf.DUMMYFUNCTION("GOOGLETRANSLATE(B296,""sv"",""en"")"),"thought")</f>
        <v>thought</v>
      </c>
    </row>
    <row r="297" spans="1:2" ht="14.25" customHeight="1" x14ac:dyDescent="0.35">
      <c r="A297" s="2" t="s">
        <v>295</v>
      </c>
      <c r="B297" s="2" t="str">
        <f ca="1">IFERROR(__xludf.DUMMYFUNCTION("GOOGLETRANSLATE(B297,""sv"",""en"")"),"very")</f>
        <v>very</v>
      </c>
    </row>
    <row r="298" spans="1:2" ht="14.25" customHeight="1" x14ac:dyDescent="0.35">
      <c r="A298" s="2" t="s">
        <v>296</v>
      </c>
      <c r="B298" s="2" t="str">
        <f ca="1">IFERROR(__xludf.DUMMYFUNCTION("GOOGLETRANSLATE(B298,""sv"",""en"")"),"areas")</f>
        <v>areas</v>
      </c>
    </row>
    <row r="299" spans="1:2" ht="14.25" customHeight="1" x14ac:dyDescent="0.35">
      <c r="A299" s="2" t="s">
        <v>297</v>
      </c>
      <c r="B299" s="2" t="str">
        <f ca="1">IFERROR(__xludf.DUMMYFUNCTION("GOOGLETRANSLATE(B299,""sv"",""en"")"),"managed")</f>
        <v>managed</v>
      </c>
    </row>
    <row r="300" spans="1:2" ht="14.25" customHeight="1" x14ac:dyDescent="0.35">
      <c r="A300" s="2" t="s">
        <v>298</v>
      </c>
      <c r="B300" s="2" t="str">
        <f ca="1">IFERROR(__xludf.DUMMYFUNCTION("GOOGLETRANSLATE(B300,""sv"",""en"")"),"past")</f>
        <v>past</v>
      </c>
    </row>
    <row r="301" spans="1:2" ht="14.25" customHeight="1" x14ac:dyDescent="0.35">
      <c r="A301" s="2" t="s">
        <v>299</v>
      </c>
      <c r="B301" s="2" t="str">
        <f ca="1">IFERROR(__xludf.DUMMYFUNCTION("GOOGLETRANSLATE(B301,""sv"",""en"")"),"unemployment")</f>
        <v>unemployment</v>
      </c>
    </row>
    <row r="302" spans="1:2" ht="14.25" customHeight="1" x14ac:dyDescent="0.35">
      <c r="A302" s="2" t="s">
        <v>300</v>
      </c>
      <c r="B302" s="2" t="str">
        <f ca="1">IFERROR(__xludf.DUMMYFUNCTION("GOOGLETRANSLATE(B302,""sv"",""en"")"),"while")</f>
        <v>while</v>
      </c>
    </row>
    <row r="303" spans="1:2" ht="14.25" customHeight="1" x14ac:dyDescent="0.35">
      <c r="A303" s="2" t="s">
        <v>301</v>
      </c>
      <c r="B303" s="2" t="str">
        <f ca="1">IFERROR(__xludf.DUMMYFUNCTION("GOOGLETRANSLATE(B303,""sv"",""en"")"),"Together")</f>
        <v>Together</v>
      </c>
    </row>
    <row r="304" spans="1:2" ht="14.25" customHeight="1" x14ac:dyDescent="0.35">
      <c r="A304" s="2" t="s">
        <v>302</v>
      </c>
      <c r="B304" s="2" t="str">
        <f ca="1">IFERROR(__xludf.DUMMYFUNCTION("GOOGLETRANSLATE(B304,""sv"",""en"")"),"President")</f>
        <v>President</v>
      </c>
    </row>
    <row r="305" spans="1:2" ht="14.25" customHeight="1" x14ac:dyDescent="0.35">
      <c r="A305" s="2" t="s">
        <v>303</v>
      </c>
      <c r="B305" s="2" t="str">
        <f ca="1">IFERROR(__xludf.DUMMYFUNCTION("GOOGLETRANSLATE(B305,""sv"",""en"")"),"advice")</f>
        <v>advice</v>
      </c>
    </row>
    <row r="306" spans="1:2" ht="14.25" customHeight="1" x14ac:dyDescent="0.35">
      <c r="A306" s="2" t="s">
        <v>304</v>
      </c>
      <c r="B306" s="2" t="str">
        <f ca="1">IFERROR(__xludf.DUMMYFUNCTION("GOOGLETRANSLATE(B306,""sv"",""en"")"),"fell")</f>
        <v>fell</v>
      </c>
    </row>
    <row r="307" spans="1:2" ht="14.25" customHeight="1" x14ac:dyDescent="0.35">
      <c r="A307" s="2" t="s">
        <v>305</v>
      </c>
      <c r="B307" s="2" t="str">
        <f ca="1">IFERROR(__xludf.DUMMYFUNCTION("GOOGLETRANSLATE(B307,""sv"",""en"")"),"the government's")</f>
        <v>the government's</v>
      </c>
    </row>
    <row r="308" spans="1:2" ht="14.25" customHeight="1" x14ac:dyDescent="0.35">
      <c r="A308" s="2" t="s">
        <v>306</v>
      </c>
      <c r="B308" s="2" t="str">
        <f ca="1">IFERROR(__xludf.DUMMYFUNCTION("GOOGLETRANSLATE(B308,""sv"",""en"")"),"end")</f>
        <v>end</v>
      </c>
    </row>
    <row r="309" spans="1:2" ht="14.25" customHeight="1" x14ac:dyDescent="0.35">
      <c r="A309" s="2" t="s">
        <v>307</v>
      </c>
      <c r="B309" s="2" t="str">
        <f ca="1">IFERROR(__xludf.DUMMYFUNCTION("GOOGLETRANSLATE(B309,""sv"",""en"")"),"lower")</f>
        <v>lower</v>
      </c>
    </row>
    <row r="310" spans="1:2" ht="14.25" customHeight="1" x14ac:dyDescent="0.35">
      <c r="A310" s="2" t="s">
        <v>308</v>
      </c>
      <c r="B310" s="2" t="str">
        <f ca="1">IFERROR(__xludf.DUMMYFUNCTION("GOOGLETRANSLATE(B310,""sv"",""en"")"),"v")</f>
        <v>v</v>
      </c>
    </row>
    <row r="311" spans="1:2" ht="14.25" customHeight="1" x14ac:dyDescent="0.35">
      <c r="A311" s="2" t="s">
        <v>309</v>
      </c>
      <c r="B311" s="2" t="str">
        <f ca="1">IFERROR(__xludf.DUMMYFUNCTION("GOOGLETRANSLATE(B311,""sv"",""en"")"),"enough")</f>
        <v>enough</v>
      </c>
    </row>
    <row r="312" spans="1:2" ht="14.25" customHeight="1" x14ac:dyDescent="0.35">
      <c r="A312" s="2" t="s">
        <v>310</v>
      </c>
      <c r="B312" s="2" t="str">
        <f ca="1">IFERROR(__xludf.DUMMYFUNCTION("GOOGLETRANSLATE(B312,""sv"",""en"")"),"The audience")</f>
        <v>The audience</v>
      </c>
    </row>
    <row r="313" spans="1:2" ht="14.25" customHeight="1" x14ac:dyDescent="0.35">
      <c r="A313" s="2" t="s">
        <v>311</v>
      </c>
      <c r="B313" s="2" t="str">
        <f ca="1">IFERROR(__xludf.DUMMYFUNCTION("GOOGLETRANSLATE(B313,""sv"",""en"")"),"included")</f>
        <v>included</v>
      </c>
    </row>
    <row r="314" spans="1:2" ht="14.25" customHeight="1" x14ac:dyDescent="0.35">
      <c r="A314" s="2" t="s">
        <v>312</v>
      </c>
      <c r="B314" s="2" t="str">
        <f ca="1">IFERROR(__xludf.DUMMYFUNCTION("GOOGLETRANSLATE(B314,""sv"",""en"")"),"last")</f>
        <v>last</v>
      </c>
    </row>
    <row r="315" spans="1:2" ht="14.25" customHeight="1" x14ac:dyDescent="0.35">
      <c r="A315" s="2" t="s">
        <v>313</v>
      </c>
      <c r="B315" s="2" t="str">
        <f ca="1">IFERROR(__xludf.DUMMYFUNCTION("GOOGLETRANSLATE(B315,""sv"",""en"")"),"before")</f>
        <v>before</v>
      </c>
    </row>
    <row r="316" spans="1:2" ht="14.25" customHeight="1" x14ac:dyDescent="0.35">
      <c r="A316" s="2" t="s">
        <v>314</v>
      </c>
      <c r="B316" s="2" t="str">
        <f ca="1">IFERROR(__xludf.DUMMYFUNCTION("GOOGLETRANSLATE(B316,""sv"",""en"")"),"part")</f>
        <v>part</v>
      </c>
    </row>
    <row r="317" spans="1:2" ht="14.25" customHeight="1" x14ac:dyDescent="0.35">
      <c r="A317" s="2" t="s">
        <v>315</v>
      </c>
      <c r="B317" s="2" t="str">
        <f ca="1">IFERROR(__xludf.DUMMYFUNCTION("GOOGLETRANSLATE(B317,""sv"",""en"")"),"counts")</f>
        <v>counts</v>
      </c>
    </row>
    <row r="318" spans="1:2" ht="14.25" customHeight="1" x14ac:dyDescent="0.35">
      <c r="A318" s="2" t="s">
        <v>316</v>
      </c>
      <c r="B318" s="2" t="str">
        <f ca="1">IFERROR(__xludf.DUMMYFUNCTION("GOOGLETRANSLATE(B318,""sv"",""en"")"),"current")</f>
        <v>current</v>
      </c>
    </row>
    <row r="319" spans="1:2" ht="14.25" customHeight="1" x14ac:dyDescent="0.35">
      <c r="A319" s="2" t="s">
        <v>317</v>
      </c>
      <c r="B319" s="2" t="str">
        <f ca="1">IFERROR(__xludf.DUMMYFUNCTION("GOOGLETRANSLATE(B319,""sv"",""en"")"),"highest")</f>
        <v>highest</v>
      </c>
    </row>
    <row r="320" spans="1:2" ht="14.25" customHeight="1" x14ac:dyDescent="0.35">
      <c r="A320" s="2" t="s">
        <v>318</v>
      </c>
      <c r="B320" s="2" t="str">
        <f ca="1">IFERROR(__xludf.DUMMYFUNCTION("GOOGLETRANSLATE(B320,""sv"",""en"")"),"Members")</f>
        <v>Members</v>
      </c>
    </row>
    <row r="321" spans="1:2" ht="14.25" customHeight="1" x14ac:dyDescent="0.35">
      <c r="A321" s="2" t="s">
        <v>319</v>
      </c>
      <c r="B321" s="2" t="str">
        <f ca="1">IFERROR(__xludf.DUMMYFUNCTION("GOOGLETRANSLATE(B321,""sv"",""en"")"),"Someone")</f>
        <v>Someone</v>
      </c>
    </row>
    <row r="322" spans="1:2" ht="14.25" customHeight="1" x14ac:dyDescent="0.35">
      <c r="A322" s="2" t="s">
        <v>320</v>
      </c>
      <c r="B322" s="2" t="str">
        <f ca="1">IFERROR(__xludf.DUMMYFUNCTION("GOOGLETRANSLATE(B322,""sv"",""en"")"),"the market")</f>
        <v>the market</v>
      </c>
    </row>
    <row r="323" spans="1:2" ht="14.25" customHeight="1" x14ac:dyDescent="0.35">
      <c r="A323" s="2" t="s">
        <v>321</v>
      </c>
      <c r="B323" s="2" t="str">
        <f ca="1">IFERROR(__xludf.DUMMYFUNCTION("GOOGLETRANSLATE(B323,""sv"",""en"")"),"called")</f>
        <v>called</v>
      </c>
    </row>
    <row r="324" spans="1:2" ht="14.25" customHeight="1" x14ac:dyDescent="0.35">
      <c r="A324" s="2" t="s">
        <v>322</v>
      </c>
      <c r="B324" s="2" t="str">
        <f ca="1">IFERROR(__xludf.DUMMYFUNCTION("GOOGLETRANSLATE(B324,""sv"",""en"")"),"notes")</f>
        <v>notes</v>
      </c>
    </row>
    <row r="325" spans="1:2" ht="14.25" customHeight="1" x14ac:dyDescent="0.35">
      <c r="A325" s="2" t="s">
        <v>323</v>
      </c>
      <c r="B325" s="2" t="str">
        <f ca="1">IFERROR(__xludf.DUMMYFUNCTION("GOOGLETRANSLATE(B325,""sv"",""en"")"),"Works")</f>
        <v>Works</v>
      </c>
    </row>
    <row r="326" spans="1:2" ht="14.25" customHeight="1" x14ac:dyDescent="0.35">
      <c r="A326" s="2" t="s">
        <v>324</v>
      </c>
      <c r="B326" s="2" t="str">
        <f ca="1">IFERROR(__xludf.DUMMYFUNCTION("GOOGLETRANSLATE(B326,""sv"",""en"")"),"badly")</f>
        <v>badly</v>
      </c>
    </row>
    <row r="327" spans="1:2" ht="14.25" customHeight="1" x14ac:dyDescent="0.35">
      <c r="A327" s="2" t="s">
        <v>325</v>
      </c>
      <c r="B327" s="2" t="str">
        <f ca="1">IFERROR(__xludf.DUMMYFUNCTION("GOOGLETRANSLATE(B327,""sv"",""en"")"),"turned")</f>
        <v>turned</v>
      </c>
    </row>
    <row r="328" spans="1:2" ht="14.25" customHeight="1" x14ac:dyDescent="0.35">
      <c r="A328" s="2" t="s">
        <v>326</v>
      </c>
      <c r="B328" s="2" t="str">
        <f ca="1">IFERROR(__xludf.DUMMYFUNCTION("GOOGLETRANSLATE(B328,""sv"",""en"")"),"Eriksson")</f>
        <v>Eriksson</v>
      </c>
    </row>
    <row r="329" spans="1:2" ht="14.25" customHeight="1" x14ac:dyDescent="0.35">
      <c r="A329" s="2" t="s">
        <v>327</v>
      </c>
      <c r="B329" s="2" t="str">
        <f ca="1">IFERROR(__xludf.DUMMYFUNCTION("GOOGLETRANSLATE(B329,""sv"",""en"")"),"late")</f>
        <v>late</v>
      </c>
    </row>
    <row r="330" spans="1:2" ht="14.25" customHeight="1" x14ac:dyDescent="0.35">
      <c r="A330" s="2" t="s">
        <v>328</v>
      </c>
      <c r="B330" s="2" t="str">
        <f ca="1">IFERROR(__xludf.DUMMYFUNCTION("GOOGLETRANSLATE(B330,""sv"",""en"")"),"Strong")</f>
        <v>Strong</v>
      </c>
    </row>
    <row r="331" spans="1:2" ht="14.25" customHeight="1" x14ac:dyDescent="0.35">
      <c r="A331" s="2" t="s">
        <v>329</v>
      </c>
      <c r="B331" s="2" t="str">
        <f ca="1">IFERROR(__xludf.DUMMYFUNCTION("GOOGLETRANSLATE(B331,""sv"",""en"")"),"project")</f>
        <v>project</v>
      </c>
    </row>
    <row r="332" spans="1:2" ht="14.25" customHeight="1" x14ac:dyDescent="0.35">
      <c r="A332" s="2" t="s">
        <v>330</v>
      </c>
      <c r="B332" s="2" t="str">
        <f ca="1">IFERROR(__xludf.DUMMYFUNCTION("GOOGLETRANSLATE(B332,""sv"",""en"")"),"leader")</f>
        <v>leader</v>
      </c>
    </row>
    <row r="333" spans="1:2" ht="14.25" customHeight="1" x14ac:dyDescent="0.35">
      <c r="A333" s="2" t="s">
        <v>331</v>
      </c>
      <c r="B333" s="2" t="str">
        <f ca="1">IFERROR(__xludf.DUMMYFUNCTION("GOOGLETRANSLATE(B333,""sv"",""en"")"),"South")</f>
        <v>South</v>
      </c>
    </row>
    <row r="334" spans="1:2" ht="14.25" customHeight="1" x14ac:dyDescent="0.35">
      <c r="A334" s="2" t="s">
        <v>332</v>
      </c>
      <c r="B334" s="2" t="str">
        <f ca="1">IFERROR(__xludf.DUMMYFUNCTION("GOOGLETRANSLATE(B334,""sv"",""en"")"),"constantly")</f>
        <v>constantly</v>
      </c>
    </row>
    <row r="335" spans="1:2" ht="14.25" customHeight="1" x14ac:dyDescent="0.35">
      <c r="A335" s="2" t="s">
        <v>333</v>
      </c>
      <c r="B335" s="2" t="str">
        <f ca="1">IFERROR(__xludf.DUMMYFUNCTION("GOOGLETRANSLATE(B335,""sv"",""en"")"),"Remember")</f>
        <v>Remember</v>
      </c>
    </row>
    <row r="336" spans="1:2" ht="14.25" customHeight="1" x14ac:dyDescent="0.35">
      <c r="A336" s="2" t="s">
        <v>334</v>
      </c>
      <c r="B336" s="2" t="str">
        <f ca="1">IFERROR(__xludf.DUMMYFUNCTION("GOOGLETRANSLATE(B336,""sv"",""en"")"),"the problem")</f>
        <v>the problem</v>
      </c>
    </row>
    <row r="337" spans="1:2" ht="14.25" customHeight="1" x14ac:dyDescent="0.35">
      <c r="A337" s="2" t="s">
        <v>335</v>
      </c>
      <c r="B337" s="2" t="str">
        <f ca="1">IFERROR(__xludf.DUMMYFUNCTION("GOOGLETRANSLATE(B337,""sv"",""en"")"),"given")</f>
        <v>given</v>
      </c>
    </row>
    <row r="338" spans="1:2" ht="14.25" customHeight="1" x14ac:dyDescent="0.35">
      <c r="A338" s="2" t="s">
        <v>336</v>
      </c>
      <c r="B338" s="2" t="str">
        <f ca="1">IFERROR(__xludf.DUMMYFUNCTION("GOOGLETRANSLATE(B338,""sv"",""en"")"),"Visa")</f>
        <v>Visa</v>
      </c>
    </row>
    <row r="339" spans="1:2" ht="14.25" customHeight="1" x14ac:dyDescent="0.35">
      <c r="A339" s="2" t="s">
        <v>337</v>
      </c>
      <c r="B339" s="2" t="str">
        <f ca="1">IFERROR(__xludf.DUMMYFUNCTION("GOOGLETRANSLATE(B339,""sv"",""en"")"),"position")</f>
        <v>position</v>
      </c>
    </row>
    <row r="340" spans="1:2" ht="14.25" customHeight="1" x14ac:dyDescent="0.35">
      <c r="A340" s="2" t="s">
        <v>338</v>
      </c>
      <c r="B340" s="2" t="str">
        <f ca="1">IFERROR(__xludf.DUMMYFUNCTION("GOOGLETRANSLATE(B340,""sv"",""en"")"),"European")</f>
        <v>European</v>
      </c>
    </row>
    <row r="341" spans="1:2" ht="14.25" customHeight="1" x14ac:dyDescent="0.35">
      <c r="A341" s="2" t="s">
        <v>339</v>
      </c>
      <c r="B341" s="2" t="str">
        <f ca="1">IFERROR(__xludf.DUMMYFUNCTION("GOOGLETRANSLATE(B341,""sv"",""en"")"),"compared")</f>
        <v>compared</v>
      </c>
    </row>
    <row r="342" spans="1:2" ht="14.25" customHeight="1" x14ac:dyDescent="0.35">
      <c r="A342" s="2" t="s">
        <v>340</v>
      </c>
      <c r="B342" s="2" t="str">
        <f ca="1">IFERROR(__xludf.DUMMYFUNCTION("GOOGLETRANSLATE(B342,""sv"",""en"")"),"Happened")</f>
        <v>Happened</v>
      </c>
    </row>
    <row r="343" spans="1:2" ht="14.25" customHeight="1" x14ac:dyDescent="0.35">
      <c r="A343" s="2" t="s">
        <v>341</v>
      </c>
      <c r="B343" s="2" t="str">
        <f ca="1">IFERROR(__xludf.DUMMYFUNCTION("GOOGLETRANSLATE(B343,""sv"",""en"")"),"Karlsson")</f>
        <v>Karlsson</v>
      </c>
    </row>
    <row r="344" spans="1:2" ht="14.25" customHeight="1" x14ac:dyDescent="0.35">
      <c r="A344" s="2" t="s">
        <v>342</v>
      </c>
      <c r="B344" s="2" t="str">
        <f ca="1">IFERROR(__xludf.DUMMYFUNCTION("GOOGLETRANSLATE(B344,""sv"",""en"")"),"it")</f>
        <v>it</v>
      </c>
    </row>
    <row r="345" spans="1:2" ht="14.25" customHeight="1" x14ac:dyDescent="0.35">
      <c r="A345" s="2" t="s">
        <v>343</v>
      </c>
      <c r="B345" s="2" t="str">
        <f ca="1">IFERROR(__xludf.DUMMYFUNCTION("GOOGLETRANSLATE(B345,""sv"",""en"")"),"Social")</f>
        <v>Social</v>
      </c>
    </row>
    <row r="346" spans="1:2" ht="14.25" customHeight="1" x14ac:dyDescent="0.35">
      <c r="A346" s="2" t="s">
        <v>344</v>
      </c>
      <c r="B346" s="2" t="str">
        <f ca="1">IFERROR(__xludf.DUMMYFUNCTION("GOOGLETRANSLATE(B346,""sv"",""en"")"),"O")</f>
        <v>O</v>
      </c>
    </row>
    <row r="347" spans="1:2" ht="14.25" customHeight="1" x14ac:dyDescent="0.35">
      <c r="A347" s="2" t="s">
        <v>345</v>
      </c>
      <c r="B347" s="2" t="str">
        <f ca="1">IFERROR(__xludf.DUMMYFUNCTION("GOOGLETRANSLATE(B347,""sv"",""en"")"),"Can handle")</f>
        <v>Can handle</v>
      </c>
    </row>
    <row r="348" spans="1:2" ht="14.25" customHeight="1" x14ac:dyDescent="0.35">
      <c r="A348" s="2" t="s">
        <v>346</v>
      </c>
      <c r="B348" s="2" t="str">
        <f ca="1">IFERROR(__xludf.DUMMYFUNCTION("GOOGLETRANSLATE(B348,""sv"",""en"")"),"Most important")</f>
        <v>Most important</v>
      </c>
    </row>
    <row r="349" spans="1:2" ht="14.25" customHeight="1" x14ac:dyDescent="0.35">
      <c r="A349" s="2" t="s">
        <v>347</v>
      </c>
      <c r="B349" s="2" t="str">
        <f ca="1">IFERROR(__xludf.DUMMYFUNCTION("GOOGLETRANSLATE(B349,""sv"",""en"")"),"left")</f>
        <v>left</v>
      </c>
    </row>
    <row r="350" spans="1:2" ht="14.25" customHeight="1" x14ac:dyDescent="0.35">
      <c r="A350" s="2" t="s">
        <v>348</v>
      </c>
      <c r="B350" s="2" t="str">
        <f ca="1">IFERROR(__xludf.DUMMYFUNCTION("GOOGLETRANSLATE(B350,""sv"",""en"")"),"Parliament")</f>
        <v>Parliament</v>
      </c>
    </row>
    <row r="351" spans="1:2" ht="14.25" customHeight="1" x14ac:dyDescent="0.35">
      <c r="A351" s="2" t="s">
        <v>349</v>
      </c>
      <c r="B351" s="2" t="str">
        <f ca="1">IFERROR(__xludf.DUMMYFUNCTION("GOOGLETRANSLATE(B351,""sv"",""en"")"),"enough")</f>
        <v>enough</v>
      </c>
    </row>
    <row r="352" spans="1:2" ht="14.25" customHeight="1" x14ac:dyDescent="0.35">
      <c r="A352" s="2" t="s">
        <v>350</v>
      </c>
      <c r="B352" s="2" t="str">
        <f ca="1">IFERROR(__xludf.DUMMYFUNCTION("GOOGLETRANSLATE(B352,""sv"",""en"")"),"f")</f>
        <v>f</v>
      </c>
    </row>
    <row r="353" spans="1:2" ht="14.25" customHeight="1" x14ac:dyDescent="0.35">
      <c r="A353" s="2" t="s">
        <v>351</v>
      </c>
      <c r="B353" s="2" t="str">
        <f ca="1">IFERROR(__xludf.DUMMYFUNCTION("GOOGLETRANSLATE(B353,""sv"",""en"")"),"answers")</f>
        <v>answers</v>
      </c>
    </row>
    <row r="354" spans="1:2" ht="14.25" customHeight="1" x14ac:dyDescent="0.35">
      <c r="A354" s="2" t="s">
        <v>352</v>
      </c>
      <c r="B354" s="2" t="str">
        <f ca="1">IFERROR(__xludf.DUMMYFUNCTION("GOOGLETRANSLATE(B354,""sv"",""en"")"),"seriously")</f>
        <v>seriously</v>
      </c>
    </row>
    <row r="355" spans="1:2" ht="14.25" customHeight="1" x14ac:dyDescent="0.35">
      <c r="A355" s="2" t="s">
        <v>353</v>
      </c>
      <c r="B355" s="2" t="str">
        <f ca="1">IFERROR(__xludf.DUMMYFUNCTION("GOOGLETRANSLATE(B355,""sv"",""en"")"),"contribution")</f>
        <v>contribution</v>
      </c>
    </row>
    <row r="356" spans="1:2" ht="14.25" customHeight="1" x14ac:dyDescent="0.35">
      <c r="A356" s="2" t="s">
        <v>354</v>
      </c>
      <c r="B356" s="2" t="str">
        <f ca="1">IFERROR(__xludf.DUMMYFUNCTION("GOOGLETRANSLATE(B356,""sv"",""en"")"),"North")</f>
        <v>North</v>
      </c>
    </row>
    <row r="357" spans="1:2" ht="14.25" customHeight="1" x14ac:dyDescent="0.35">
      <c r="A357" s="2" t="s">
        <v>355</v>
      </c>
      <c r="B357" s="2" t="str">
        <f ca="1">IFERROR(__xludf.DUMMYFUNCTION("GOOGLETRANSLATE(B357,""sv"",""en"")"),"builds")</f>
        <v>builds</v>
      </c>
    </row>
    <row r="358" spans="1:2" ht="14.25" customHeight="1" x14ac:dyDescent="0.35">
      <c r="A358" s="2" t="s">
        <v>356</v>
      </c>
      <c r="B358" s="2" t="str">
        <f ca="1">IFERROR(__xludf.DUMMYFUNCTION("GOOGLETRANSLATE(B358,""sv"",""en"")"),"public")</f>
        <v>public</v>
      </c>
    </row>
    <row r="359" spans="1:2" ht="14.25" customHeight="1" x14ac:dyDescent="0.35">
      <c r="A359" s="2" t="s">
        <v>357</v>
      </c>
      <c r="B359" s="2" t="str">
        <f ca="1">IFERROR(__xludf.DUMMYFUNCTION("GOOGLETRANSLATE(B359,""sv"",""en"")"),"half")</f>
        <v>half</v>
      </c>
    </row>
    <row r="360" spans="1:2" ht="14.25" customHeight="1" x14ac:dyDescent="0.35">
      <c r="A360" s="2" t="s">
        <v>358</v>
      </c>
      <c r="B360" s="2" t="str">
        <f ca="1">IFERROR(__xludf.DUMMYFUNCTION("GOOGLETRANSLATE(B360,""sv"",""en"")"),"g")</f>
        <v>g</v>
      </c>
    </row>
    <row r="361" spans="1:2" ht="14.25" customHeight="1" x14ac:dyDescent="0.35">
      <c r="A361" s="2" t="s">
        <v>359</v>
      </c>
      <c r="B361" s="2" t="str">
        <f ca="1">IFERROR(__xludf.DUMMYFUNCTION("GOOGLETRANSLATE(B361,""sv"",""en"")"),"except")</f>
        <v>except</v>
      </c>
    </row>
    <row r="362" spans="1:2" ht="14.25" customHeight="1" x14ac:dyDescent="0.35">
      <c r="A362" s="2" t="s">
        <v>360</v>
      </c>
      <c r="B362" s="2" t="str">
        <f ca="1">IFERROR(__xludf.DUMMYFUNCTION("GOOGLETRANSLATE(B362,""sv"",""en"")"),"Local")</f>
        <v>Local</v>
      </c>
    </row>
    <row r="363" spans="1:2" ht="14.25" customHeight="1" x14ac:dyDescent="0.35">
      <c r="A363" s="2" t="s">
        <v>361</v>
      </c>
      <c r="B363" s="2" t="str">
        <f ca="1">IFERROR(__xludf.DUMMYFUNCTION("GOOGLETRANSLATE(B363,""sv"",""en"")"),"rarely")</f>
        <v>rarely</v>
      </c>
    </row>
    <row r="364" spans="1:2" ht="14.25" customHeight="1" x14ac:dyDescent="0.35">
      <c r="A364" s="2" t="s">
        <v>362</v>
      </c>
      <c r="B364" s="2" t="str">
        <f ca="1">IFERROR(__xludf.DUMMYFUNCTION("GOOGLETRANSLATE(B364,""sv"",""en"")"),"Path")</f>
        <v>Path</v>
      </c>
    </row>
    <row r="365" spans="1:2" ht="14.25" customHeight="1" x14ac:dyDescent="0.35">
      <c r="A365" s="2" t="s">
        <v>363</v>
      </c>
      <c r="B365" s="2" t="str">
        <f ca="1">IFERROR(__xludf.DUMMYFUNCTION("GOOGLETRANSLATE(B365,""sv"",""en"")"),"the water")</f>
        <v>the water</v>
      </c>
    </row>
    <row r="366" spans="1:2" ht="14.25" customHeight="1" x14ac:dyDescent="0.35">
      <c r="A366" s="2" t="s">
        <v>364</v>
      </c>
      <c r="B366" s="2" t="str">
        <f ca="1">IFERROR(__xludf.DUMMYFUNCTION("GOOGLETRANSLATE(B366,""sv"",""en"")"),"succeeded")</f>
        <v>succeeded</v>
      </c>
    </row>
    <row r="367" spans="1:2" ht="14.25" customHeight="1" x14ac:dyDescent="0.35">
      <c r="A367" s="2" t="s">
        <v>365</v>
      </c>
      <c r="B367" s="2" t="str">
        <f ca="1">IFERROR(__xludf.DUMMYFUNCTION("GOOGLETRANSLATE(B367,""sv"",""en"")"),"instead")</f>
        <v>instead</v>
      </c>
    </row>
    <row r="368" spans="1:2" ht="14.25" customHeight="1" x14ac:dyDescent="0.35">
      <c r="A368" s="2" t="s">
        <v>366</v>
      </c>
      <c r="B368" s="2" t="str">
        <f ca="1">IFERROR(__xludf.DUMMYFUNCTION("GOOGLETRANSLATE(B368,""sv"",""en"")"),"especially")</f>
        <v>especially</v>
      </c>
    </row>
    <row r="369" spans="1:2" ht="14.25" customHeight="1" x14ac:dyDescent="0.35">
      <c r="A369" s="2" t="s">
        <v>367</v>
      </c>
      <c r="B369" s="2" t="str">
        <f ca="1">IFERROR(__xludf.DUMMYFUNCTION("GOOGLETRANSLATE(B369,""sv"",""en"")"),"university")</f>
        <v>university</v>
      </c>
    </row>
    <row r="370" spans="1:2" ht="14.25" customHeight="1" x14ac:dyDescent="0.35">
      <c r="A370" s="2" t="s">
        <v>368</v>
      </c>
      <c r="B370" s="2" t="str">
        <f ca="1">IFERROR(__xludf.DUMMYFUNCTION("GOOGLETRANSLATE(B370,""sv"",""en"")"),"Olsson")</f>
        <v>Olsson</v>
      </c>
    </row>
    <row r="371" spans="1:2" ht="14.25" customHeight="1" x14ac:dyDescent="0.35">
      <c r="A371" s="2" t="s">
        <v>369</v>
      </c>
      <c r="B371" s="2" t="str">
        <f ca="1">IFERROR(__xludf.DUMMYFUNCTION("GOOGLETRANSLATE(B371,""sv"",""en"")"),"heard")</f>
        <v>heard</v>
      </c>
    </row>
    <row r="372" spans="1:2" ht="14.25" customHeight="1" x14ac:dyDescent="0.35">
      <c r="A372" s="2" t="s">
        <v>370</v>
      </c>
      <c r="B372" s="2" t="str">
        <f ca="1">IFERROR(__xludf.DUMMYFUNCTION("GOOGLETRANSLATE(B372,""sv"",""en"")"),"looked")</f>
        <v>looked</v>
      </c>
    </row>
    <row r="373" spans="1:2" ht="14.25" customHeight="1" x14ac:dyDescent="0.35">
      <c r="A373" s="2" t="s">
        <v>371</v>
      </c>
      <c r="B373" s="2" t="str">
        <f ca="1">IFERROR(__xludf.DUMMYFUNCTION("GOOGLETRANSLATE(B373,""sv"",""en"")"),"Red")</f>
        <v>Red</v>
      </c>
    </row>
    <row r="374" spans="1:2" ht="14.25" customHeight="1" x14ac:dyDescent="0.35">
      <c r="A374" s="2" t="s">
        <v>372</v>
      </c>
      <c r="B374" s="2" t="str">
        <f ca="1">IFERROR(__xludf.DUMMYFUNCTION("GOOGLETRANSLATE(B374,""sv"",""en"")"),"the business")</f>
        <v>the business</v>
      </c>
    </row>
    <row r="375" spans="1:2" ht="14.25" customHeight="1" x14ac:dyDescent="0.35">
      <c r="A375" s="2" t="s">
        <v>373</v>
      </c>
      <c r="B375" s="2" t="str">
        <f ca="1">IFERROR(__xludf.DUMMYFUNCTION("GOOGLETRANSLATE(B375,""sv"",""en"")"),"Most of it")</f>
        <v>Most of it</v>
      </c>
    </row>
    <row r="376" spans="1:2" ht="14.25" customHeight="1" x14ac:dyDescent="0.35">
      <c r="A376" s="2" t="s">
        <v>374</v>
      </c>
      <c r="B376" s="2" t="str">
        <f ca="1">IFERROR(__xludf.DUMMYFUNCTION("GOOGLETRANSLATE(B376,""sv"",""en"")"),"research")</f>
        <v>research</v>
      </c>
    </row>
    <row r="377" spans="1:2" ht="14.25" customHeight="1" x14ac:dyDescent="0.35">
      <c r="A377" s="2" t="s">
        <v>375</v>
      </c>
      <c r="B377" s="2" t="str">
        <f ca="1">IFERROR(__xludf.DUMMYFUNCTION("GOOGLETRANSLATE(B377,""sv"",""en"")"),"closest")</f>
        <v>closest</v>
      </c>
    </row>
    <row r="378" spans="1:2" ht="14.25" customHeight="1" x14ac:dyDescent="0.35">
      <c r="A378" s="2" t="s">
        <v>376</v>
      </c>
      <c r="B378" s="2" t="str">
        <f ca="1">IFERROR(__xludf.DUMMYFUNCTION("GOOGLETRANSLATE(B378,""sv"",""en"")"),"Away")</f>
        <v>Away</v>
      </c>
    </row>
    <row r="379" spans="1:2" ht="14.25" customHeight="1" x14ac:dyDescent="0.35">
      <c r="A379" s="2" t="s">
        <v>377</v>
      </c>
      <c r="B379" s="2" t="str">
        <f ca="1">IFERROR(__xludf.DUMMYFUNCTION("GOOGLETRANSLATE(B379,""sv"",""en"")"),"forced")</f>
        <v>forced</v>
      </c>
    </row>
    <row r="380" spans="1:2" ht="14.25" customHeight="1" x14ac:dyDescent="0.35">
      <c r="A380" s="2" t="s">
        <v>378</v>
      </c>
      <c r="B380" s="2" t="str">
        <f ca="1">IFERROR(__xludf.DUMMYFUNCTION("GOOGLETRANSLATE(B380,""sv"",""en"")"),"fast")</f>
        <v>fast</v>
      </c>
    </row>
    <row r="381" spans="1:2" ht="14.25" customHeight="1" x14ac:dyDescent="0.35">
      <c r="A381" s="2" t="s">
        <v>379</v>
      </c>
      <c r="B381" s="2" t="str">
        <f ca="1">IFERROR(__xludf.DUMMYFUNCTION("GOOGLETRANSLATE(B381,""sv"",""en"")"),"crucial")</f>
        <v>crucial</v>
      </c>
    </row>
    <row r="382" spans="1:2" ht="14.25" customHeight="1" x14ac:dyDescent="0.35">
      <c r="A382" s="2" t="s">
        <v>380</v>
      </c>
      <c r="B382" s="2" t="str">
        <f ca="1">IFERROR(__xludf.DUMMYFUNCTION("GOOGLETRANSLATE(B382,""sv"",""en"")"),"ever")</f>
        <v>ever</v>
      </c>
    </row>
    <row r="383" spans="1:2" ht="14.25" customHeight="1" x14ac:dyDescent="0.35">
      <c r="A383" s="2" t="s">
        <v>381</v>
      </c>
      <c r="B383" s="2" t="str">
        <f ca="1">IFERROR(__xludf.DUMMYFUNCTION("GOOGLETRANSLATE(B383,""sv"",""en"")"),"private")</f>
        <v>private</v>
      </c>
    </row>
    <row r="384" spans="1:2" ht="14.25" customHeight="1" x14ac:dyDescent="0.35">
      <c r="A384" s="2" t="s">
        <v>382</v>
      </c>
      <c r="B384" s="2" t="str">
        <f ca="1">IFERROR(__xludf.DUMMYFUNCTION("GOOGLETRANSLATE(B384,""sv"",""en"")"),"taken")</f>
        <v>taken</v>
      </c>
    </row>
    <row r="385" spans="1:2" ht="14.25" customHeight="1" x14ac:dyDescent="0.35">
      <c r="A385" s="2" t="s">
        <v>383</v>
      </c>
      <c r="B385" s="2" t="str">
        <f ca="1">IFERROR(__xludf.DUMMYFUNCTION("GOOGLETRANSLATE(B385,""sv"",""en"")"),"searching")</f>
        <v>searching</v>
      </c>
    </row>
    <row r="386" spans="1:2" ht="14.25" customHeight="1" x14ac:dyDescent="0.35">
      <c r="A386" s="2" t="s">
        <v>384</v>
      </c>
      <c r="B386" s="2" t="str">
        <f ca="1">IFERROR(__xludf.DUMMYFUNCTION("GOOGLETRANSLATE(B386,""sv"",""en"")"),"c")</f>
        <v>c</v>
      </c>
    </row>
    <row r="387" spans="1:2" ht="14.25" customHeight="1" x14ac:dyDescent="0.35">
      <c r="A387" s="2" t="s">
        <v>385</v>
      </c>
      <c r="B387" s="2" t="str">
        <f ca="1">IFERROR(__xludf.DUMMYFUNCTION("GOOGLETRANSLATE(B387,""sv"",""en"")"),"Certainly")</f>
        <v>Certainly</v>
      </c>
    </row>
    <row r="388" spans="1:2" ht="14.25" customHeight="1" x14ac:dyDescent="0.35">
      <c r="A388" s="2" t="s">
        <v>386</v>
      </c>
      <c r="B388" s="2" t="str">
        <f ca="1">IFERROR(__xludf.DUMMYFUNCTION("GOOGLETRANSLATE(B388,""sv"",""en"")"),"World Cup")</f>
        <v>World Cup</v>
      </c>
    </row>
    <row r="389" spans="1:2" ht="14.25" customHeight="1" x14ac:dyDescent="0.35">
      <c r="A389" s="2" t="s">
        <v>387</v>
      </c>
      <c r="B389" s="2" t="str">
        <f ca="1">IFERROR(__xludf.DUMMYFUNCTION("GOOGLETRANSLATE(B389,""sv"",""en"")"),"theater")</f>
        <v>theater</v>
      </c>
    </row>
    <row r="390" spans="1:2" ht="14.25" customHeight="1" x14ac:dyDescent="0.35">
      <c r="A390" s="2" t="s">
        <v>388</v>
      </c>
      <c r="B390" s="2" t="str">
        <f ca="1">IFERROR(__xludf.DUMMYFUNCTION("GOOGLETRANSLATE(B390,""sv"",""en"")"),"The politicians")</f>
        <v>The politicians</v>
      </c>
    </row>
    <row r="391" spans="1:2" ht="14.25" customHeight="1" x14ac:dyDescent="0.35">
      <c r="A391" s="2" t="s">
        <v>389</v>
      </c>
      <c r="B391" s="2" t="str">
        <f ca="1">IFERROR(__xludf.DUMMYFUNCTION("GOOGLETRANSLATE(B391,""sv"",""en"")"),"mission")</f>
        <v>mission</v>
      </c>
    </row>
    <row r="392" spans="1:2" ht="14.25" customHeight="1" x14ac:dyDescent="0.35">
      <c r="A392" s="2" t="s">
        <v>390</v>
      </c>
      <c r="B392" s="2" t="str">
        <f ca="1">IFERROR(__xludf.DUMMYFUNCTION("GOOGLETRANSLATE(B392,""sv"",""en"")"),"asks")</f>
        <v>asks</v>
      </c>
    </row>
    <row r="393" spans="1:2" ht="14.25" customHeight="1" x14ac:dyDescent="0.35">
      <c r="A393" s="2" t="s">
        <v>391</v>
      </c>
      <c r="B393" s="2" t="str">
        <f ca="1">IFERROR(__xludf.DUMMYFUNCTION("GOOGLETRANSLATE(B393,""sv"",""en"")"),"Missing")</f>
        <v>Missing</v>
      </c>
    </row>
    <row r="394" spans="1:2" ht="14.25" customHeight="1" x14ac:dyDescent="0.35">
      <c r="A394" s="2" t="s">
        <v>392</v>
      </c>
      <c r="B394" s="2" t="str">
        <f ca="1">IFERROR(__xludf.DUMMYFUNCTION("GOOGLETRANSLATE(B394,""sv"",""en"")"),"rather")</f>
        <v>rather</v>
      </c>
    </row>
    <row r="395" spans="1:2" ht="14.25" customHeight="1" x14ac:dyDescent="0.35">
      <c r="A395" s="2" t="s">
        <v>393</v>
      </c>
      <c r="B395" s="2" t="str">
        <f ca="1">IFERROR(__xludf.DUMMYFUNCTION("GOOGLETRANSLATE(B395,""sv"",""en"")"),"Something")</f>
        <v>Something</v>
      </c>
    </row>
    <row r="396" spans="1:2" ht="14.25" customHeight="1" x14ac:dyDescent="0.35">
      <c r="A396" s="2" t="s">
        <v>394</v>
      </c>
      <c r="B396" s="2" t="str">
        <f ca="1">IFERROR(__xludf.DUMMYFUNCTION("GOOGLETRANSLATE(B396,""sv"",""en"")"),"•")</f>
        <v>•</v>
      </c>
    </row>
    <row r="397" spans="1:2" ht="14.25" customHeight="1" x14ac:dyDescent="0.35">
      <c r="A397" s="2" t="s">
        <v>395</v>
      </c>
      <c r="B397" s="2" t="str">
        <f ca="1">IFERROR(__xludf.DUMMYFUNCTION("GOOGLETRANSLATE(B397,""sv"",""en"")"),"last")</f>
        <v>last</v>
      </c>
    </row>
    <row r="398" spans="1:2" ht="14.25" customHeight="1" x14ac:dyDescent="0.35">
      <c r="A398" s="2" t="s">
        <v>396</v>
      </c>
      <c r="B398" s="2" t="str">
        <f ca="1">IFERROR(__xludf.DUMMYFUNCTION("GOOGLETRANSLATE(B398,""sv"",""en"")"),"hrs")</f>
        <v>hrs</v>
      </c>
    </row>
    <row r="399" spans="1:2" ht="14.25" customHeight="1" x14ac:dyDescent="0.35">
      <c r="A399" s="2" t="s">
        <v>397</v>
      </c>
      <c r="B399" s="2" t="str">
        <f ca="1">IFERROR(__xludf.DUMMYFUNCTION("GOOGLETRANSLATE(B399,""sv"",""en"")"),"obvious")</f>
        <v>obvious</v>
      </c>
    </row>
    <row r="400" spans="1:2" ht="14.25" customHeight="1" x14ac:dyDescent="0.35">
      <c r="A400" s="2" t="s">
        <v>398</v>
      </c>
      <c r="B400" s="2" t="str">
        <f ca="1">IFERROR(__xludf.DUMMYFUNCTION("GOOGLETRANSLATE(B400,""sv"",""en"")"),"sake")</f>
        <v>sake</v>
      </c>
    </row>
    <row r="401" spans="1:2" ht="14.25" customHeight="1" x14ac:dyDescent="0.35">
      <c r="A401" s="2" t="s">
        <v>399</v>
      </c>
      <c r="B401" s="2" t="str">
        <f ca="1">IFERROR(__xludf.DUMMYFUNCTION("GOOGLETRANSLATE(B401,""sv"",""en"")"),"up")</f>
        <v>up</v>
      </c>
    </row>
    <row r="402" spans="1:2" ht="14.25" customHeight="1" x14ac:dyDescent="0.35">
      <c r="A402" s="2" t="s">
        <v>400</v>
      </c>
      <c r="B402" s="2" t="str">
        <f ca="1">IFERROR(__xludf.DUMMYFUNCTION("GOOGLETRANSLATE(B402,""sv"",""en"")"),"written")</f>
        <v>written</v>
      </c>
    </row>
    <row r="403" spans="1:2" ht="14.25" customHeight="1" x14ac:dyDescent="0.35">
      <c r="A403" s="2" t="s">
        <v>401</v>
      </c>
      <c r="B403" s="2" t="str">
        <f ca="1">IFERROR(__xludf.DUMMYFUNCTION("GOOGLETRANSLATE(B403,""sv"",""en"")"),"York")</f>
        <v>York</v>
      </c>
    </row>
    <row r="404" spans="1:2" ht="14.25" customHeight="1" x14ac:dyDescent="0.35">
      <c r="A404" s="2" t="s">
        <v>402</v>
      </c>
      <c r="B404" s="2" t="str">
        <f ca="1">IFERROR(__xludf.DUMMYFUNCTION("GOOGLETRANSLATE(B404,""sv"",""en"")"),"The project")</f>
        <v>The project</v>
      </c>
    </row>
    <row r="405" spans="1:2" ht="14.25" customHeight="1" x14ac:dyDescent="0.35">
      <c r="A405" s="2" t="s">
        <v>403</v>
      </c>
      <c r="B405" s="2" t="str">
        <f ca="1">IFERROR(__xludf.DUMMYFUNCTION("GOOGLETRANSLATE(B405,""sv"",""en"")"),"world")</f>
        <v>world</v>
      </c>
    </row>
    <row r="406" spans="1:2" ht="14.25" customHeight="1" x14ac:dyDescent="0.35">
      <c r="A406" s="2" t="s">
        <v>404</v>
      </c>
      <c r="B406" s="2" t="str">
        <f ca="1">IFERROR(__xludf.DUMMYFUNCTION("GOOGLETRANSLATE(B406,""sv"",""en"")"),"the job")</f>
        <v>the job</v>
      </c>
    </row>
    <row r="407" spans="1:2" ht="14.25" customHeight="1" x14ac:dyDescent="0.35">
      <c r="A407" s="2" t="s">
        <v>405</v>
      </c>
      <c r="B407" s="2" t="str">
        <f ca="1">IFERROR(__xludf.DUMMYFUNCTION("GOOGLETRANSLATE(B407,""sv"",""en"")"),"Probably")</f>
        <v>Probably</v>
      </c>
    </row>
    <row r="408" spans="1:2" ht="14.25" customHeight="1" x14ac:dyDescent="0.35">
      <c r="A408" s="2" t="s">
        <v>406</v>
      </c>
      <c r="B408" s="2" t="str">
        <f ca="1">IFERROR(__xludf.DUMMYFUNCTION("GOOGLETRANSLATE(B408,""sv"",""en"")"),"increased")</f>
        <v>increased</v>
      </c>
    </row>
    <row r="409" spans="1:2" ht="14.25" customHeight="1" x14ac:dyDescent="0.35">
      <c r="A409" s="2" t="s">
        <v>407</v>
      </c>
      <c r="B409" s="2" t="str">
        <f ca="1">IFERROR(__xludf.DUMMYFUNCTION("GOOGLETRANSLATE(B409,""sv"",""en"")"),"the companies")</f>
        <v>the companies</v>
      </c>
    </row>
    <row r="410" spans="1:2" ht="14.25" customHeight="1" x14ac:dyDescent="0.35">
      <c r="A410" s="2" t="s">
        <v>408</v>
      </c>
      <c r="B410" s="2" t="str">
        <f ca="1">IFERROR(__xludf.DUMMYFUNCTION("GOOGLETRANSLATE(B410,""sv"",""en"")"),"level")</f>
        <v>level</v>
      </c>
    </row>
    <row r="411" spans="1:2" ht="14.25" customHeight="1" x14ac:dyDescent="0.35">
      <c r="A411" s="2" t="s">
        <v>409</v>
      </c>
      <c r="B411" s="2" t="str">
        <f ca="1">IFERROR(__xludf.DUMMYFUNCTION("GOOGLETRANSLATE(B411,""sv"",""en"")"),"Funny")</f>
        <v>Funny</v>
      </c>
    </row>
    <row r="412" spans="1:2" ht="14.25" customHeight="1" x14ac:dyDescent="0.35">
      <c r="A412" s="2" t="s">
        <v>410</v>
      </c>
      <c r="B412" s="2" t="str">
        <f ca="1">IFERROR(__xludf.DUMMYFUNCTION("GOOGLETRANSLATE(B412,""sv"",""en"")"),"different")</f>
        <v>different</v>
      </c>
    </row>
    <row r="413" spans="1:2" ht="14.25" customHeight="1" x14ac:dyDescent="0.35">
      <c r="A413" s="2" t="s">
        <v>411</v>
      </c>
      <c r="B413" s="2" t="str">
        <f ca="1">IFERROR(__xludf.DUMMYFUNCTION("GOOGLETRANSLATE(B413,""sv"",""en"")"),"the situation")</f>
        <v>the situation</v>
      </c>
    </row>
    <row r="414" spans="1:2" ht="14.25" customHeight="1" x14ac:dyDescent="0.35">
      <c r="A414" s="2" t="s">
        <v>412</v>
      </c>
      <c r="B414" s="2" t="str">
        <f ca="1">IFERROR(__xludf.DUMMYFUNCTION("GOOGLETRANSLATE(B414,""sv"",""en"")"),"next to")</f>
        <v>next to</v>
      </c>
    </row>
    <row r="415" spans="1:2" ht="14.25" customHeight="1" x14ac:dyDescent="0.35">
      <c r="A415" s="2" t="s">
        <v>413</v>
      </c>
      <c r="B415" s="2" t="str">
        <f ca="1">IFERROR(__xludf.DUMMYFUNCTION("GOOGLETRANSLATE(B415,""sv"",""en"")"),"stay")</f>
        <v>stay</v>
      </c>
    </row>
    <row r="416" spans="1:2" ht="14.25" customHeight="1" x14ac:dyDescent="0.35">
      <c r="A416" s="2" t="s">
        <v>414</v>
      </c>
      <c r="B416" s="2" t="str">
        <f ca="1">IFERROR(__xludf.DUMMYFUNCTION("GOOGLETRANSLATE(B416,""sv"",""en"")"),"la")</f>
        <v>la</v>
      </c>
    </row>
    <row r="417" spans="1:2" ht="14.25" customHeight="1" x14ac:dyDescent="0.35">
      <c r="A417" s="2" t="s">
        <v>415</v>
      </c>
      <c r="B417" s="2" t="str">
        <f ca="1">IFERROR(__xludf.DUMMYFUNCTION("GOOGLETRANSLATE(B417,""sv"",""en"")"),"Wonder")</f>
        <v>Wonder</v>
      </c>
    </row>
    <row r="418" spans="1:2" ht="14.25" customHeight="1" x14ac:dyDescent="0.35">
      <c r="A418" s="2" t="s">
        <v>416</v>
      </c>
      <c r="B418" s="2" t="str">
        <f ca="1">IFERROR(__xludf.DUMMYFUNCTION("GOOGLETRANSLATE(B418,""sv"",""en"")"),"Forward")</f>
        <v>Forward</v>
      </c>
    </row>
    <row r="419" spans="1:2" ht="14.25" customHeight="1" x14ac:dyDescent="0.35">
      <c r="A419" s="2" t="s">
        <v>417</v>
      </c>
      <c r="B419" s="2" t="str">
        <f ca="1">IFERROR(__xludf.DUMMYFUNCTION("GOOGLETRANSLATE(B419,""sv"",""en"")"),"the lead")</f>
        <v>the lead</v>
      </c>
    </row>
    <row r="420" spans="1:2" ht="14.25" customHeight="1" x14ac:dyDescent="0.35">
      <c r="A420" s="2" t="s">
        <v>418</v>
      </c>
      <c r="B420" s="2" t="str">
        <f ca="1">IFERROR(__xludf.DUMMYFUNCTION("GOOGLETRANSLATE(B420,""sv"",""en"")"),"dependent")</f>
        <v>dependent</v>
      </c>
    </row>
    <row r="421" spans="1:2" ht="14.25" customHeight="1" x14ac:dyDescent="0.35">
      <c r="A421" s="2" t="s">
        <v>419</v>
      </c>
      <c r="B421" s="2" t="str">
        <f ca="1">IFERROR(__xludf.DUMMYFUNCTION("GOOGLETRANSLATE(B421,""sv"",""en"")"),"consists")</f>
        <v>consists</v>
      </c>
    </row>
    <row r="422" spans="1:2" ht="14.25" customHeight="1" x14ac:dyDescent="0.35">
      <c r="A422" s="2" t="s">
        <v>420</v>
      </c>
      <c r="B422" s="2" t="str">
        <f ca="1">IFERROR(__xludf.DUMMYFUNCTION("GOOGLETRANSLATE(B422,""sv"",""en"")"),"Raise")</f>
        <v>Raise</v>
      </c>
    </row>
    <row r="423" spans="1:2" ht="14.25" customHeight="1" x14ac:dyDescent="0.35">
      <c r="A423" s="2" t="s">
        <v>421</v>
      </c>
      <c r="B423" s="2" t="str">
        <f ca="1">IFERROR(__xludf.DUMMYFUNCTION("GOOGLETRANSLATE(B423,""sv"",""en"")"),"In progress")</f>
        <v>In progress</v>
      </c>
    </row>
    <row r="424" spans="1:2" ht="14.25" customHeight="1" x14ac:dyDescent="0.35">
      <c r="A424" s="2" t="s">
        <v>422</v>
      </c>
      <c r="B424" s="2" t="str">
        <f ca="1">IFERROR(__xludf.DUMMYFUNCTION("GOOGLETRANSLATE(B424,""sv"",""en"")"),"agreement")</f>
        <v>agreement</v>
      </c>
    </row>
    <row r="425" spans="1:2" ht="14.25" customHeight="1" x14ac:dyDescent="0.35">
      <c r="A425" s="2" t="s">
        <v>423</v>
      </c>
      <c r="B425" s="2" t="str">
        <f ca="1">IFERROR(__xludf.DUMMYFUNCTION("GOOGLETRANSLATE(B425,""sv"",""en"")"),"the case")</f>
        <v>the case</v>
      </c>
    </row>
    <row r="426" spans="1:2" ht="14.25" customHeight="1" x14ac:dyDescent="0.35">
      <c r="A426" s="2" t="s">
        <v>424</v>
      </c>
      <c r="B426" s="2" t="str">
        <f ca="1">IFERROR(__xludf.DUMMYFUNCTION("GOOGLETRANSLATE(B426,""sv"",""en"")"),"open")</f>
        <v>open</v>
      </c>
    </row>
    <row r="427" spans="1:2" ht="14.25" customHeight="1" x14ac:dyDescent="0.35">
      <c r="A427" s="2" t="s">
        <v>425</v>
      </c>
      <c r="B427" s="2" t="str">
        <f ca="1">IFERROR(__xludf.DUMMYFUNCTION("GOOGLETRANSLATE(B427,""sv"",""en"")"),"Lasse")</f>
        <v>Lasse</v>
      </c>
    </row>
    <row r="428" spans="1:2" ht="14.25" customHeight="1" x14ac:dyDescent="0.35">
      <c r="A428" s="2" t="s">
        <v>426</v>
      </c>
      <c r="B428" s="2" t="str">
        <f ca="1">IFERROR(__xludf.DUMMYFUNCTION("GOOGLETRANSLATE(B428,""sv"",""en"")"),"track")</f>
        <v>track</v>
      </c>
    </row>
    <row r="429" spans="1:2" ht="14.25" customHeight="1" x14ac:dyDescent="0.35">
      <c r="A429" s="2" t="s">
        <v>427</v>
      </c>
      <c r="B429" s="2" t="str">
        <f ca="1">IFERROR(__xludf.DUMMYFUNCTION("GOOGLETRANSLATE(B429,""sv"",""en"")"),"state")</f>
        <v>state</v>
      </c>
    </row>
    <row r="430" spans="1:2" ht="14.25" customHeight="1" x14ac:dyDescent="0.35">
      <c r="A430" s="2" t="s">
        <v>428</v>
      </c>
      <c r="B430" s="2" t="str">
        <f ca="1">IFERROR(__xludf.DUMMYFUNCTION("GOOGLETRANSLATE(B430,""sv"",""en"")"),"unfortunately")</f>
        <v>unfortunately</v>
      </c>
    </row>
    <row r="431" spans="1:2" ht="14.25" customHeight="1" x14ac:dyDescent="0.35">
      <c r="A431" s="2" t="s">
        <v>429</v>
      </c>
      <c r="B431" s="2" t="str">
        <f ca="1">IFERROR(__xludf.DUMMYFUNCTION("GOOGLETRANSLATE(B431,""sv"",""en"")"),"lighter")</f>
        <v>lighter</v>
      </c>
    </row>
    <row r="432" spans="1:2" ht="14.25" customHeight="1" x14ac:dyDescent="0.35">
      <c r="A432" s="2" t="s">
        <v>430</v>
      </c>
      <c r="B432" s="2" t="str">
        <f ca="1">IFERROR(__xludf.DUMMYFUNCTION("GOOGLETRANSLATE(B432,""sv"",""en"")"),"along")</f>
        <v>along</v>
      </c>
    </row>
    <row r="433" spans="1:2" ht="14.25" customHeight="1" x14ac:dyDescent="0.35">
      <c r="A433" s="2" t="s">
        <v>431</v>
      </c>
      <c r="B433" s="2" t="str">
        <f ca="1">IFERROR(__xludf.DUMMYFUNCTION("GOOGLETRANSLATE(B433,""sv"",""en"")"),"leaving")</f>
        <v>leaving</v>
      </c>
    </row>
    <row r="434" spans="1:2" ht="14.25" customHeight="1" x14ac:dyDescent="0.35">
      <c r="A434" s="2" t="s">
        <v>432</v>
      </c>
      <c r="B434" s="2" t="str">
        <f ca="1">IFERROR(__xludf.DUMMYFUNCTION("GOOGLETRANSLATE(B434,""sv"",""en"")"),"invest")</f>
        <v>invest</v>
      </c>
    </row>
    <row r="435" spans="1:2" ht="14.25" customHeight="1" x14ac:dyDescent="0.35">
      <c r="A435" s="2" t="s">
        <v>433</v>
      </c>
      <c r="B435" s="2" t="str">
        <f ca="1">IFERROR(__xludf.DUMMYFUNCTION("GOOGLETRANSLATE(B435,""sv"",""en"")"),"crime")</f>
        <v>crime</v>
      </c>
    </row>
    <row r="436" spans="1:2" ht="14.25" customHeight="1" x14ac:dyDescent="0.35">
      <c r="A436" s="2" t="s">
        <v>434</v>
      </c>
      <c r="B436" s="2" t="str">
        <f ca="1">IFERROR(__xludf.DUMMYFUNCTION("GOOGLETRANSLATE(B436,""sv"",""en"")"),"Jonas")</f>
        <v>Jonas</v>
      </c>
    </row>
    <row r="437" spans="1:2" ht="14.25" customHeight="1" x14ac:dyDescent="0.35">
      <c r="A437" s="2" t="s">
        <v>435</v>
      </c>
      <c r="B437" s="2" t="str">
        <f ca="1">IFERROR(__xludf.DUMMYFUNCTION("GOOGLETRANSLATE(B437,""sv"",""en"")"),"inferior")</f>
        <v>inferior</v>
      </c>
    </row>
    <row r="438" spans="1:2" ht="14.25" customHeight="1" x14ac:dyDescent="0.35">
      <c r="A438" s="2" t="s">
        <v>436</v>
      </c>
      <c r="B438" s="2" t="str">
        <f ca="1">IFERROR(__xludf.DUMMYFUNCTION("GOOGLETRANSLATE(B438,""sv"",""en"")"),"Heavy")</f>
        <v>Heavy</v>
      </c>
    </row>
    <row r="439" spans="1:2" ht="14.25" customHeight="1" x14ac:dyDescent="0.35">
      <c r="A439" s="2" t="s">
        <v>437</v>
      </c>
      <c r="B439" s="2" t="str">
        <f ca="1">IFERROR(__xludf.DUMMYFUNCTION("GOOGLETRANSLATE(B439,""sv"",""en"")"),"resources")</f>
        <v>resources</v>
      </c>
    </row>
    <row r="440" spans="1:2" ht="14.25" customHeight="1" x14ac:dyDescent="0.35">
      <c r="A440" s="2" t="s">
        <v>438</v>
      </c>
      <c r="B440" s="2" t="str">
        <f ca="1">IFERROR(__xludf.DUMMYFUNCTION("GOOGLETRANSLATE(B440,""sv"",""en"")"),"the air")</f>
        <v>the air</v>
      </c>
    </row>
    <row r="441" spans="1:2" ht="14.25" customHeight="1" x14ac:dyDescent="0.35">
      <c r="A441" s="2" t="s">
        <v>439</v>
      </c>
      <c r="B441" s="2" t="str">
        <f ca="1">IFERROR(__xludf.DUMMYFUNCTION("GOOGLETRANSLATE(B441,""sv"",""en"")"),"Difficult")</f>
        <v>Difficult</v>
      </c>
    </row>
    <row r="442" spans="1:2" ht="14.25" customHeight="1" x14ac:dyDescent="0.35">
      <c r="A442" s="2" t="s">
        <v>440</v>
      </c>
      <c r="B442" s="2" t="str">
        <f ca="1">IFERROR(__xludf.DUMMYFUNCTION("GOOGLETRANSLATE(B442,""sv"",""en"")"),"immediately")</f>
        <v>immediately</v>
      </c>
    </row>
    <row r="443" spans="1:2" ht="14.25" customHeight="1" x14ac:dyDescent="0.35">
      <c r="A443" s="2" t="s">
        <v>441</v>
      </c>
      <c r="B443" s="2" t="str">
        <f ca="1">IFERROR(__xludf.DUMMYFUNCTION("GOOGLETRANSLATE(B443,""sv"",""en"")"),"everything")</f>
        <v>everything</v>
      </c>
    </row>
    <row r="444" spans="1:2" ht="14.25" customHeight="1" x14ac:dyDescent="0.35">
      <c r="A444" s="2" t="s">
        <v>442</v>
      </c>
      <c r="B444" s="2" t="str">
        <f ca="1">IFERROR(__xludf.DUMMYFUNCTION("GOOGLETRANSLATE(B444,""sv"",""en"")"),"bit")</f>
        <v>bit</v>
      </c>
    </row>
    <row r="445" spans="1:2" ht="14.25" customHeight="1" x14ac:dyDescent="0.35">
      <c r="A445" s="2" t="s">
        <v>443</v>
      </c>
      <c r="B445" s="2" t="str">
        <f ca="1">IFERROR(__xludf.DUMMYFUNCTION("GOOGLETRANSLATE(B445,""sv"",""en"")"),"explained")</f>
        <v>explained</v>
      </c>
    </row>
    <row r="446" spans="1:2" ht="14.25" customHeight="1" x14ac:dyDescent="0.35">
      <c r="A446" s="2" t="s">
        <v>444</v>
      </c>
      <c r="B446" s="2" t="str">
        <f ca="1">IFERROR(__xludf.DUMMYFUNCTION("GOOGLETRANSLATE(B446,""sv"",""en"")"),"except")</f>
        <v>except</v>
      </c>
    </row>
    <row r="447" spans="1:2" ht="14.25" customHeight="1" x14ac:dyDescent="0.35">
      <c r="A447" s="2" t="s">
        <v>445</v>
      </c>
      <c r="B447" s="2" t="str">
        <f ca="1">IFERROR(__xludf.DUMMYFUNCTION("GOOGLETRANSLATE(B447,""sv"",""en"")"),"Tomas")</f>
        <v>Tomas</v>
      </c>
    </row>
    <row r="448" spans="1:2" ht="14.25" customHeight="1" x14ac:dyDescent="0.35">
      <c r="A448" s="2" t="s">
        <v>446</v>
      </c>
      <c r="B448" s="2" t="str">
        <f ca="1">IFERROR(__xludf.DUMMYFUNCTION("GOOGLETRANSLATE(B448,""sv"",""en"")"),"management")</f>
        <v>management</v>
      </c>
    </row>
    <row r="449" spans="1:2" ht="14.25" customHeight="1" x14ac:dyDescent="0.35">
      <c r="A449" s="2" t="s">
        <v>447</v>
      </c>
      <c r="B449" s="2" t="str">
        <f ca="1">IFERROR(__xludf.DUMMYFUNCTION("GOOGLETRANSLATE(B449,""sv"",""en"")"),"Gp")</f>
        <v>Gp</v>
      </c>
    </row>
    <row r="450" spans="1:2" ht="14.25" customHeight="1" x14ac:dyDescent="0.35">
      <c r="A450" s="2" t="s">
        <v>448</v>
      </c>
      <c r="B450" s="2" t="str">
        <f ca="1">IFERROR(__xludf.DUMMYFUNCTION("GOOGLETRANSLATE(B450,""sv"",""en"")"),"Extensive")</f>
        <v>Extensive</v>
      </c>
    </row>
    <row r="451" spans="1:2" ht="14.25" customHeight="1" x14ac:dyDescent="0.35">
      <c r="A451" s="2" t="s">
        <v>449</v>
      </c>
      <c r="B451" s="2" t="str">
        <f ca="1">IFERROR(__xludf.DUMMYFUNCTION("GOOGLETRANSLATE(B451,""sv"",""en"")"),"Municipal")</f>
        <v>Municipal</v>
      </c>
    </row>
    <row r="452" spans="1:2" ht="14.25" customHeight="1" x14ac:dyDescent="0.35">
      <c r="A452" s="2" t="s">
        <v>450</v>
      </c>
      <c r="B452" s="2" t="str">
        <f ca="1">IFERROR(__xludf.DUMMYFUNCTION("GOOGLETRANSLATE(B452,""sv"",""en"")"),"politically")</f>
        <v>politically</v>
      </c>
    </row>
    <row r="453" spans="1:2" ht="14.25" customHeight="1" x14ac:dyDescent="0.35">
      <c r="A453" s="2" t="s">
        <v>451</v>
      </c>
      <c r="B453" s="2" t="str">
        <f ca="1">IFERROR(__xludf.DUMMYFUNCTION("GOOGLETRANSLATE(B453,""sv"",""en"")"),"the work")</f>
        <v>the work</v>
      </c>
    </row>
    <row r="454" spans="1:2" ht="14.25" customHeight="1" x14ac:dyDescent="0.35">
      <c r="A454" s="2" t="s">
        <v>452</v>
      </c>
      <c r="B454" s="2" t="str">
        <f ca="1">IFERROR(__xludf.DUMMYFUNCTION("GOOGLETRANSLATE(B454,""sv"",""en"")"),"work")</f>
        <v>work</v>
      </c>
    </row>
    <row r="455" spans="1:2" ht="14.25" customHeight="1" x14ac:dyDescent="0.35">
      <c r="A455" s="2" t="s">
        <v>453</v>
      </c>
      <c r="B455" s="2" t="str">
        <f ca="1">IFERROR(__xludf.DUMMYFUNCTION("GOOGLETRANSLATE(B455,""sv"",""en"")"),"age")</f>
        <v>age</v>
      </c>
    </row>
    <row r="456" spans="1:2" ht="14.25" customHeight="1" x14ac:dyDescent="0.35">
      <c r="A456" s="2" t="s">
        <v>454</v>
      </c>
      <c r="B456" s="2" t="str">
        <f ca="1">IFERROR(__xludf.DUMMYFUNCTION("GOOGLETRANSLATE(B456,""sv"",""en"")"),"at most")</f>
        <v>at most</v>
      </c>
    </row>
    <row r="457" spans="1:2" ht="14.25" customHeight="1" x14ac:dyDescent="0.35">
      <c r="A457" s="2" t="s">
        <v>455</v>
      </c>
      <c r="B457" s="2" t="str">
        <f ca="1">IFERROR(__xludf.DUMMYFUNCTION("GOOGLETRANSLATE(B457,""sv"",""en"")"),"hospital")</f>
        <v>hospital</v>
      </c>
    </row>
    <row r="458" spans="1:2" ht="14.25" customHeight="1" x14ac:dyDescent="0.35">
      <c r="A458" s="2" t="s">
        <v>456</v>
      </c>
      <c r="B458" s="2" t="str">
        <f ca="1">IFERROR(__xludf.DUMMYFUNCTION("GOOGLETRANSLATE(B458,""sv"",""en"")"),"Society")</f>
        <v>Society</v>
      </c>
    </row>
    <row r="459" spans="1:2" ht="14.25" customHeight="1" x14ac:dyDescent="0.35">
      <c r="A459" s="2" t="s">
        <v>457</v>
      </c>
      <c r="B459" s="2" t="str">
        <f ca="1">IFERROR(__xludf.DUMMYFUNCTION("GOOGLETRANSLATE(B459,""sv"",""en"")"),"followed")</f>
        <v>followed</v>
      </c>
    </row>
    <row r="460" spans="1:2" ht="14.25" customHeight="1" x14ac:dyDescent="0.35">
      <c r="A460" s="2" t="s">
        <v>458</v>
      </c>
      <c r="B460" s="2" t="str">
        <f ca="1">IFERROR(__xludf.DUMMYFUNCTION("GOOGLETRANSLATE(B460,""sv"",""en"")"),"Pared")</f>
        <v>Pared</v>
      </c>
    </row>
    <row r="461" spans="1:2" ht="14.25" customHeight="1" x14ac:dyDescent="0.35">
      <c r="A461" s="2" t="s">
        <v>459</v>
      </c>
      <c r="B461" s="2" t="str">
        <f ca="1">IFERROR(__xludf.DUMMYFUNCTION("GOOGLETRANSLATE(B461,""sv"",""en"")"),"down")</f>
        <v>down</v>
      </c>
    </row>
    <row r="462" spans="1:2" ht="14.25" customHeight="1" x14ac:dyDescent="0.35">
      <c r="A462" s="2" t="s">
        <v>460</v>
      </c>
      <c r="B462" s="2" t="str">
        <f ca="1">IFERROR(__xludf.DUMMYFUNCTION("GOOGLETRANSLATE(B462,""sv"",""en"")"),"the ground")</f>
        <v>the ground</v>
      </c>
    </row>
    <row r="463" spans="1:2" ht="14.25" customHeight="1" x14ac:dyDescent="0.35">
      <c r="A463" s="2" t="s">
        <v>461</v>
      </c>
      <c r="B463" s="2" t="str">
        <f ca="1">IFERROR(__xludf.DUMMYFUNCTION("GOOGLETRANSLATE(B463,""sv"",""en"")"),"Robert")</f>
        <v>Robert</v>
      </c>
    </row>
    <row r="464" spans="1:2" ht="14.25" customHeight="1" x14ac:dyDescent="0.35">
      <c r="A464" s="2" t="s">
        <v>462</v>
      </c>
      <c r="B464" s="2" t="str">
        <f ca="1">IFERROR(__xludf.DUMMYFUNCTION("GOOGLETRANSLATE(B464,""sv"",""en"")"),"running")</f>
        <v>running</v>
      </c>
    </row>
    <row r="465" spans="1:2" ht="14.25" customHeight="1" x14ac:dyDescent="0.35">
      <c r="A465" s="2" t="s">
        <v>463</v>
      </c>
      <c r="B465" s="2" t="str">
        <f ca="1">IFERROR(__xludf.DUMMYFUNCTION("GOOGLETRANSLATE(B465,""sv"",""en"")"),"Modern")</f>
        <v>Modern</v>
      </c>
    </row>
    <row r="466" spans="1:2" ht="14.25" customHeight="1" x14ac:dyDescent="0.35">
      <c r="A466" s="2" t="s">
        <v>464</v>
      </c>
      <c r="B466" s="2" t="str">
        <f ca="1">IFERROR(__xludf.DUMMYFUNCTION("GOOGLETRANSLATE(B466,""sv"",""en"")"),"information")</f>
        <v>information</v>
      </c>
    </row>
    <row r="467" spans="1:2" ht="14.25" customHeight="1" x14ac:dyDescent="0.35">
      <c r="A467" s="2" t="s">
        <v>465</v>
      </c>
      <c r="B467" s="2" t="str">
        <f ca="1">IFERROR(__xludf.DUMMYFUNCTION("GOOGLETRANSLATE(B467,""sv"",""en"")"),"debate")</f>
        <v>debate</v>
      </c>
    </row>
    <row r="468" spans="1:2" ht="14.25" customHeight="1" x14ac:dyDescent="0.35">
      <c r="A468" s="2" t="s">
        <v>466</v>
      </c>
      <c r="B468" s="2" t="str">
        <f ca="1">IFERROR(__xludf.DUMMYFUNCTION("GOOGLETRANSLATE(B468,""sv"",""en"")"),"places")</f>
        <v>places</v>
      </c>
    </row>
    <row r="469" spans="1:2" ht="14.25" customHeight="1" x14ac:dyDescent="0.35">
      <c r="A469" s="2" t="s">
        <v>467</v>
      </c>
      <c r="B469" s="2" t="str">
        <f ca="1">IFERROR(__xludf.DUMMYFUNCTION("GOOGLETRANSLATE(B469,""sv"",""en"")"),"waited")</f>
        <v>waited</v>
      </c>
    </row>
    <row r="470" spans="1:2" ht="14.25" customHeight="1" x14ac:dyDescent="0.35">
      <c r="A470" s="2" t="s">
        <v>468</v>
      </c>
      <c r="B470" s="2" t="str">
        <f ca="1">IFERROR(__xludf.DUMMYFUNCTION("GOOGLETRANSLATE(B470,""sv"",""en"")"),"led")</f>
        <v>led</v>
      </c>
    </row>
    <row r="471" spans="1:2" ht="14.25" customHeight="1" x14ac:dyDescent="0.35">
      <c r="A471" s="2" t="s">
        <v>469</v>
      </c>
      <c r="B471" s="2" t="str">
        <f ca="1">IFERROR(__xludf.DUMMYFUNCTION("GOOGLETRANSLATE(B471,""sv"",""en"")"),"continued")</f>
        <v>continued</v>
      </c>
    </row>
    <row r="472" spans="1:2" ht="14.25" customHeight="1" x14ac:dyDescent="0.35">
      <c r="A472" s="2" t="s">
        <v>470</v>
      </c>
      <c r="B472" s="2" t="str">
        <f ca="1">IFERROR(__xludf.DUMMYFUNCTION("GOOGLETRANSLATE(B472,""sv"",""en"")"),"reality")</f>
        <v>reality</v>
      </c>
    </row>
    <row r="473" spans="1:2" ht="14.25" customHeight="1" x14ac:dyDescent="0.35">
      <c r="A473" s="2" t="s">
        <v>471</v>
      </c>
      <c r="B473" s="2" t="str">
        <f ca="1">IFERROR(__xludf.DUMMYFUNCTION("GOOGLETRANSLATE(B473,""sv"",""en"")"),"Michael")</f>
        <v>Michael</v>
      </c>
    </row>
    <row r="474" spans="1:2" ht="14.25" customHeight="1" x14ac:dyDescent="0.35">
      <c r="A474" s="2" t="s">
        <v>472</v>
      </c>
      <c r="B474" s="2" t="str">
        <f ca="1">IFERROR(__xludf.DUMMYFUNCTION("GOOGLETRANSLATE(B474,""sv"",""en"")"),"clearly")</f>
        <v>clearly</v>
      </c>
    </row>
    <row r="475" spans="1:2" ht="14.25" customHeight="1" x14ac:dyDescent="0.35">
      <c r="A475" s="2" t="s">
        <v>473</v>
      </c>
      <c r="B475" s="2" t="str">
        <f ca="1">IFERROR(__xludf.DUMMYFUNCTION("GOOGLETRANSLATE(B475,""sv"",""en"")"),"Selects")</f>
        <v>Selects</v>
      </c>
    </row>
    <row r="476" spans="1:2" ht="14.25" customHeight="1" x14ac:dyDescent="0.35">
      <c r="A476" s="2" t="s">
        <v>474</v>
      </c>
      <c r="B476" s="2" t="str">
        <f ca="1">IFERROR(__xludf.DUMMYFUNCTION("GOOGLETRANSLATE(B476,""sv"",""en"")"),"coming")</f>
        <v>coming</v>
      </c>
    </row>
    <row r="477" spans="1:2" ht="14.25" customHeight="1" x14ac:dyDescent="0.35">
      <c r="A477" s="2" t="s">
        <v>475</v>
      </c>
      <c r="B477" s="2" t="str">
        <f ca="1">IFERROR(__xludf.DUMMYFUNCTION("GOOGLETRANSLATE(B477,""sv"",""en"")"),"finally")</f>
        <v>finally</v>
      </c>
    </row>
    <row r="478" spans="1:2" ht="14.25" customHeight="1" x14ac:dyDescent="0.35">
      <c r="A478" s="2" t="s">
        <v>476</v>
      </c>
      <c r="B478" s="2" t="str">
        <f ca="1">IFERROR(__xludf.DUMMYFUNCTION("GOOGLETRANSLATE(B478,""sv"",""en"")"),"applied")</f>
        <v>applied</v>
      </c>
    </row>
    <row r="479" spans="1:2" ht="14.25" customHeight="1" x14ac:dyDescent="0.35">
      <c r="A479" s="2" t="s">
        <v>477</v>
      </c>
      <c r="B479" s="2" t="str">
        <f ca="1">IFERROR(__xludf.DUMMYFUNCTION("GOOGLETRANSLATE(B479,""sv"",""en"")"),"race")</f>
        <v>race</v>
      </c>
    </row>
    <row r="480" spans="1:2" ht="14.25" customHeight="1" x14ac:dyDescent="0.35">
      <c r="A480" s="2" t="s">
        <v>478</v>
      </c>
      <c r="B480" s="2" t="str">
        <f ca="1">IFERROR(__xludf.DUMMYFUNCTION("GOOGLETRANSLATE(B480,""sv"",""en"")"),"stopped")</f>
        <v>stopped</v>
      </c>
    </row>
    <row r="481" spans="1:2" ht="14.25" customHeight="1" x14ac:dyDescent="0.35">
      <c r="A481" s="2" t="s">
        <v>479</v>
      </c>
      <c r="B481" s="2" t="str">
        <f ca="1">IFERROR(__xludf.DUMMYFUNCTION("GOOGLETRANSLATE(B481,""sv"",""en"")"),"agreed")</f>
        <v>agreed</v>
      </c>
    </row>
    <row r="482" spans="1:2" ht="14.25" customHeight="1" x14ac:dyDescent="0.35">
      <c r="A482" s="2" t="s">
        <v>480</v>
      </c>
      <c r="B482" s="2" t="str">
        <f ca="1">IFERROR(__xludf.DUMMYFUNCTION("GOOGLETRANSLATE(B482,""sv"",""en"")"),"culture")</f>
        <v>culture</v>
      </c>
    </row>
    <row r="483" spans="1:2" ht="14.25" customHeight="1" x14ac:dyDescent="0.35">
      <c r="A483" s="2" t="s">
        <v>481</v>
      </c>
      <c r="B483" s="2" t="str">
        <f ca="1">IFERROR(__xludf.DUMMYFUNCTION("GOOGLETRANSLATE(B483,""sv"",""en"")"),"researcher")</f>
        <v>researcher</v>
      </c>
    </row>
    <row r="484" spans="1:2" ht="14.25" customHeight="1" x14ac:dyDescent="0.35">
      <c r="A484" s="2" t="s">
        <v>482</v>
      </c>
      <c r="B484" s="2" t="str">
        <f ca="1">IFERROR(__xludf.DUMMYFUNCTION("GOOGLETRANSLATE(B484,""sv"",""en"")"),"Grows")</f>
        <v>Grows</v>
      </c>
    </row>
    <row r="485" spans="1:2" ht="14.25" customHeight="1" x14ac:dyDescent="0.35">
      <c r="A485" s="2" t="s">
        <v>483</v>
      </c>
      <c r="B485" s="2" t="str">
        <f ca="1">IFERROR(__xludf.DUMMYFUNCTION("GOOGLETRANSLATE(B485,""sv"",""en"")"),"The debate")</f>
        <v>The debate</v>
      </c>
    </row>
    <row r="486" spans="1:2" ht="14.25" customHeight="1" x14ac:dyDescent="0.35">
      <c r="A486" s="2" t="s">
        <v>484</v>
      </c>
      <c r="B486" s="2" t="str">
        <f ca="1">IFERROR(__xludf.DUMMYFUNCTION("GOOGLETRANSLATE(B486,""sv"",""en"")"),"individual")</f>
        <v>individual</v>
      </c>
    </row>
    <row r="487" spans="1:2" ht="14.25" customHeight="1" x14ac:dyDescent="0.35">
      <c r="A487" s="2" t="s">
        <v>485</v>
      </c>
      <c r="B487" s="2" t="str">
        <f ca="1">IFERROR(__xludf.DUMMYFUNCTION("GOOGLETRANSLATE(B487,""sv"",""en"")"),"The scene")</f>
        <v>The scene</v>
      </c>
    </row>
    <row r="488" spans="1:2" ht="14.25" customHeight="1" x14ac:dyDescent="0.35">
      <c r="A488" s="2" t="s">
        <v>486</v>
      </c>
      <c r="B488" s="2" t="str">
        <f ca="1">IFERROR(__xludf.DUMMYFUNCTION("GOOGLETRANSLATE(B488,""sv"",""en"")"),"d")</f>
        <v>d</v>
      </c>
    </row>
    <row r="489" spans="1:2" ht="14.25" customHeight="1" x14ac:dyDescent="0.35">
      <c r="A489" s="2" t="s">
        <v>487</v>
      </c>
      <c r="B489" s="2" t="str">
        <f ca="1">IFERROR(__xludf.DUMMYFUNCTION("GOOGLETRANSLATE(B489,""sv"",""en"")"),"Calls")</f>
        <v>Calls</v>
      </c>
    </row>
    <row r="490" spans="1:2" ht="14.25" customHeight="1" x14ac:dyDescent="0.35">
      <c r="A490" s="2" t="s">
        <v>488</v>
      </c>
      <c r="B490" s="2" t="str">
        <f ca="1">IFERROR(__xludf.DUMMYFUNCTION("GOOGLETRANSLATE(B490,""sv"",""en"")"),"known")</f>
        <v>known</v>
      </c>
    </row>
    <row r="491" spans="1:2" ht="14.25" customHeight="1" x14ac:dyDescent="0.35">
      <c r="A491" s="2" t="s">
        <v>489</v>
      </c>
      <c r="B491" s="2" t="str">
        <f ca="1">IFERROR(__xludf.DUMMYFUNCTION("GOOGLETRANSLATE(B491,""sv"",""en"")"),"contains")</f>
        <v>contains</v>
      </c>
    </row>
    <row r="492" spans="1:2" ht="14.25" customHeight="1" x14ac:dyDescent="0.35">
      <c r="A492" s="2" t="s">
        <v>490</v>
      </c>
      <c r="B492" s="2" t="str">
        <f ca="1">IFERROR(__xludf.DUMMYFUNCTION("GOOGLETRANSLATE(B492,""sv"",""en"")"),"free")</f>
        <v>free</v>
      </c>
    </row>
    <row r="493" spans="1:2" ht="14.25" customHeight="1" x14ac:dyDescent="0.35">
      <c r="A493" s="2" t="s">
        <v>491</v>
      </c>
      <c r="B493" s="2" t="str">
        <f ca="1">IFERROR(__xludf.DUMMYFUNCTION("GOOGLETRANSLATE(B493,""sv"",""en"")"),"Most often")</f>
        <v>Most often</v>
      </c>
    </row>
    <row r="494" spans="1:2" ht="14.25" customHeight="1" x14ac:dyDescent="0.35">
      <c r="A494" s="2" t="s">
        <v>492</v>
      </c>
      <c r="B494" s="2" t="str">
        <f ca="1">IFERROR(__xludf.DUMMYFUNCTION("GOOGLETRANSLATE(B494,""sv"",""en"")"),"terms")</f>
        <v>terms</v>
      </c>
    </row>
    <row r="495" spans="1:2" ht="14.25" customHeight="1" x14ac:dyDescent="0.35">
      <c r="A495" s="2" t="s">
        <v>493</v>
      </c>
      <c r="B495" s="2" t="str">
        <f ca="1">IFERROR(__xludf.DUMMYFUNCTION("GOOGLETRANSLATE(B495,""sv"",""en"")"),"Alexander")</f>
        <v>Alexander</v>
      </c>
    </row>
    <row r="496" spans="1:2" ht="14.25" customHeight="1" x14ac:dyDescent="0.35">
      <c r="A496" s="2" t="s">
        <v>494</v>
      </c>
      <c r="B496" s="2" t="str">
        <f ca="1">IFERROR(__xludf.DUMMYFUNCTION("GOOGLETRANSLATE(B496,""sv"",""en"")"),"The people")</f>
        <v>The people</v>
      </c>
    </row>
    <row r="497" spans="1:2" ht="14.25" customHeight="1" x14ac:dyDescent="0.35">
      <c r="A497" s="2" t="s">
        <v>495</v>
      </c>
      <c r="B497" s="2" t="str">
        <f ca="1">IFERROR(__xludf.DUMMYFUNCTION("GOOGLETRANSLATE(B497,""sv"",""en"")"),"straight")</f>
        <v>straight</v>
      </c>
    </row>
    <row r="498" spans="1:2" ht="14.25" customHeight="1" x14ac:dyDescent="0.35">
      <c r="A498" s="2" t="s">
        <v>496</v>
      </c>
      <c r="B498" s="2" t="str">
        <f ca="1">IFERROR(__xludf.DUMMYFUNCTION("GOOGLETRANSLATE(B498,""sv"",""en"")"),"Henrik")</f>
        <v>Henrik</v>
      </c>
    </row>
    <row r="499" spans="1:2" ht="14.25" customHeight="1" x14ac:dyDescent="0.35">
      <c r="A499" s="2" t="s">
        <v>497</v>
      </c>
      <c r="B499" s="2" t="str">
        <f ca="1">IFERROR(__xludf.DUMMYFUNCTION("GOOGLETRANSLATE(B499,""sv"",""en"")"),"South")</f>
        <v>South</v>
      </c>
    </row>
    <row r="500" spans="1:2" ht="14.25" customHeight="1" x14ac:dyDescent="0.35">
      <c r="A500" s="2" t="s">
        <v>498</v>
      </c>
      <c r="B500" s="2" t="str">
        <f ca="1">IFERROR(__xludf.DUMMYFUNCTION("GOOGLETRANSLATE(B500,""sv"",""en"")"),"likely")</f>
        <v>likely</v>
      </c>
    </row>
    <row r="501" spans="1:2" ht="14.25" customHeight="1" x14ac:dyDescent="0.35">
      <c r="A501" s="2" t="s">
        <v>499</v>
      </c>
      <c r="B501" s="2" t="str">
        <f ca="1">IFERROR(__xludf.DUMMYFUNCTION("GOOGLETRANSLATE(B501,""sv"",""en"")"),"Håkan")</f>
        <v>Håkan</v>
      </c>
    </row>
    <row r="502" spans="1:2" ht="14.25" customHeight="1" x14ac:dyDescent="0.35">
      <c r="A502" s="2" t="s">
        <v>500</v>
      </c>
      <c r="B502" s="2" t="str">
        <f ca="1">IFERROR(__xludf.DUMMYFUNCTION("GOOGLETRANSLATE(B502,""sv"",""en"")"),"think")</f>
        <v>think</v>
      </c>
    </row>
    <row r="503" spans="1:2" ht="14.25" customHeight="1" x14ac:dyDescent="0.35">
      <c r="A503" s="2" t="s">
        <v>501</v>
      </c>
      <c r="B503" s="2" t="str">
        <f ca="1">IFERROR(__xludf.DUMMYFUNCTION("GOOGLETRANSLATE(B503,""sv"",""en"")"),"Volvo")</f>
        <v>Volvo</v>
      </c>
    </row>
    <row r="504" spans="1:2" ht="14.25" customHeight="1" x14ac:dyDescent="0.35">
      <c r="A504" s="2" t="s">
        <v>502</v>
      </c>
      <c r="B504" s="2" t="str">
        <f ca="1">IFERROR(__xludf.DUMMYFUNCTION("GOOGLETRANSLATE(B504,""sv"",""en"")"),"respective")</f>
        <v>respective</v>
      </c>
    </row>
    <row r="505" spans="1:2" ht="14.25" customHeight="1" x14ac:dyDescent="0.35">
      <c r="A505" s="2" t="s">
        <v>503</v>
      </c>
      <c r="B505" s="2" t="str">
        <f ca="1">IFERROR(__xludf.DUMMYFUNCTION("GOOGLETRANSLATE(B505,""sv"",""en"")"),"situation")</f>
        <v>situation</v>
      </c>
    </row>
    <row r="506" spans="1:2" ht="14.25" customHeight="1" x14ac:dyDescent="0.35">
      <c r="A506" s="2" t="s">
        <v>504</v>
      </c>
      <c r="B506" s="2" t="str">
        <f ca="1">IFERROR(__xludf.DUMMYFUNCTION("GOOGLETRANSLATE(B506,""sv"",""en"")"),"adults")</f>
        <v>adults</v>
      </c>
    </row>
    <row r="507" spans="1:2" ht="14.25" customHeight="1" x14ac:dyDescent="0.35">
      <c r="A507" s="2" t="s">
        <v>505</v>
      </c>
      <c r="B507" s="2" t="str">
        <f ca="1">IFERROR(__xludf.DUMMYFUNCTION("GOOGLETRANSLATE(B507,""sv"",""en"")"),"belongs")</f>
        <v>belongs</v>
      </c>
    </row>
    <row r="508" spans="1:2" ht="14.25" customHeight="1" x14ac:dyDescent="0.35">
      <c r="A508" s="2" t="s">
        <v>506</v>
      </c>
      <c r="B508" s="2" t="str">
        <f ca="1">IFERROR(__xludf.DUMMYFUNCTION("GOOGLETRANSLATE(B508,""sv"",""en"")"),"Swedish")</f>
        <v>Swedish</v>
      </c>
    </row>
    <row r="509" spans="1:2" ht="14.25" customHeight="1" x14ac:dyDescent="0.35">
      <c r="A509" s="2" t="s">
        <v>507</v>
      </c>
      <c r="B509" s="2" t="str">
        <f ca="1">IFERROR(__xludf.DUMMYFUNCTION("GOOGLETRANSLATE(B509,""sv"",""en"")"),"happened")</f>
        <v>happened</v>
      </c>
    </row>
    <row r="510" spans="1:2" ht="14.25" customHeight="1" x14ac:dyDescent="0.35">
      <c r="A510" s="2" t="s">
        <v>508</v>
      </c>
      <c r="B510" s="2" t="str">
        <f ca="1">IFERROR(__xludf.DUMMYFUNCTION("GOOGLETRANSLATE(B510,""sv"",""en"")"),"foreign")</f>
        <v>foreign</v>
      </c>
    </row>
    <row r="511" spans="1:2" ht="14.25" customHeight="1" x14ac:dyDescent="0.35">
      <c r="A511" s="2" t="s">
        <v>509</v>
      </c>
      <c r="B511" s="2" t="str">
        <f ca="1">IFERROR(__xludf.DUMMYFUNCTION("GOOGLETRANSLATE(B511,""sv"",""en"")"),"l")</f>
        <v>l</v>
      </c>
    </row>
    <row r="512" spans="1:2" ht="14.25" customHeight="1" x14ac:dyDescent="0.35">
      <c r="A512" s="2" t="s">
        <v>510</v>
      </c>
      <c r="B512" s="2" t="str">
        <f ca="1">IFERROR(__xludf.DUMMYFUNCTION("GOOGLETRANSLATE(B512,""sv"",""en"")"),"Common")</f>
        <v>Common</v>
      </c>
    </row>
    <row r="513" spans="1:2" ht="14.25" customHeight="1" x14ac:dyDescent="0.35">
      <c r="A513" s="2" t="s">
        <v>511</v>
      </c>
      <c r="B513" s="2" t="str">
        <f ca="1">IFERROR(__xludf.DUMMYFUNCTION("GOOGLETRANSLATE(B513,""sv"",""en"")"),"Tommy")</f>
        <v>Tommy</v>
      </c>
    </row>
    <row r="514" spans="1:2" ht="14.25" customHeight="1" x14ac:dyDescent="0.35">
      <c r="A514" s="2" t="s">
        <v>512</v>
      </c>
      <c r="B514" s="2" t="str">
        <f ca="1">IFERROR(__xludf.DUMMYFUNCTION("GOOGLETRANSLATE(B514,""sv"",""en"")"),"direction")</f>
        <v>direction</v>
      </c>
    </row>
    <row r="515" spans="1:2" ht="14.25" customHeight="1" x14ac:dyDescent="0.35">
      <c r="A515" s="2" t="s">
        <v>513</v>
      </c>
      <c r="B515" s="2" t="str">
        <f ca="1">IFERROR(__xludf.DUMMYFUNCTION("GOOGLETRANSLATE(B515,""sv"",""en"")"),"term")</f>
        <v>term</v>
      </c>
    </row>
    <row r="516" spans="1:2" ht="14.25" customHeight="1" x14ac:dyDescent="0.35">
      <c r="A516" s="2" t="s">
        <v>514</v>
      </c>
      <c r="B516" s="2" t="str">
        <f ca="1">IFERROR(__xludf.DUMMYFUNCTION("GOOGLETRANSLATE(B516,""sv"",""en"")"),"Charles")</f>
        <v>Charles</v>
      </c>
    </row>
    <row r="517" spans="1:2" ht="14.25" customHeight="1" x14ac:dyDescent="0.35">
      <c r="A517" s="2" t="s">
        <v>515</v>
      </c>
      <c r="B517" s="2" t="str">
        <f ca="1">IFERROR(__xludf.DUMMYFUNCTION("GOOGLETRANSLATE(B517,""sv"",""en"")"),"Power")</f>
        <v>Power</v>
      </c>
    </row>
    <row r="518" spans="1:2" ht="14.25" customHeight="1" x14ac:dyDescent="0.35">
      <c r="A518" s="2" t="s">
        <v>516</v>
      </c>
      <c r="B518" s="2" t="str">
        <f ca="1">IFERROR(__xludf.DUMMYFUNCTION("GOOGLETRANSLATE(B518,""sv"",""en"")"),"unemployed")</f>
        <v>unemployed</v>
      </c>
    </row>
    <row r="519" spans="1:2" ht="14.25" customHeight="1" x14ac:dyDescent="0.35">
      <c r="A519" s="2" t="s">
        <v>517</v>
      </c>
      <c r="B519" s="2" t="str">
        <f ca="1">IFERROR(__xludf.DUMMYFUNCTION("GOOGLETRANSLATE(B519,""sv"",""en"")"),"average")</f>
        <v>average</v>
      </c>
    </row>
    <row r="520" spans="1:2" ht="14.25" customHeight="1" x14ac:dyDescent="0.35">
      <c r="A520" s="2" t="s">
        <v>518</v>
      </c>
      <c r="B520" s="2" t="str">
        <f ca="1">IFERROR(__xludf.DUMMYFUNCTION("GOOGLETRANSLATE(B520,""sv"",""en"")"),"he")</f>
        <v>he</v>
      </c>
    </row>
    <row r="521" spans="1:2" ht="14.25" customHeight="1" x14ac:dyDescent="0.35">
      <c r="A521" s="2" t="s">
        <v>519</v>
      </c>
      <c r="B521" s="2" t="str">
        <f ca="1">IFERROR(__xludf.DUMMYFUNCTION("GOOGLETRANSLATE(B521,""sv"",""en"")"),"considered")</f>
        <v>considered</v>
      </c>
    </row>
    <row r="522" spans="1:2" ht="14.25" customHeight="1" x14ac:dyDescent="0.35">
      <c r="A522" s="2" t="s">
        <v>520</v>
      </c>
      <c r="B522" s="2" t="str">
        <f ca="1">IFERROR(__xludf.DUMMYFUNCTION("GOOGLETRANSLATE(B522,""sv"",""en"")"),"Works")</f>
        <v>Works</v>
      </c>
    </row>
    <row r="523" spans="1:2" ht="14.25" customHeight="1" x14ac:dyDescent="0.35">
      <c r="A523" s="2" t="s">
        <v>521</v>
      </c>
      <c r="B523" s="2" t="str">
        <f ca="1">IFERROR(__xludf.DUMMYFUNCTION("GOOGLETRANSLATE(B523,""sv"",""en"")"),"threat")</f>
        <v>threat</v>
      </c>
    </row>
    <row r="524" spans="1:2" ht="14.25" customHeight="1" x14ac:dyDescent="0.35">
      <c r="A524" s="2" t="s">
        <v>522</v>
      </c>
      <c r="B524" s="2" t="str">
        <f ca="1">IFERROR(__xludf.DUMMYFUNCTION("GOOGLETRANSLATE(B524,""sv"",""en"")"),"expected")</f>
        <v>expected</v>
      </c>
    </row>
    <row r="525" spans="1:2" ht="14.25" customHeight="1" x14ac:dyDescent="0.35">
      <c r="A525" s="2" t="s">
        <v>523</v>
      </c>
      <c r="B525" s="2" t="str">
        <f ca="1">IFERROR(__xludf.DUMMYFUNCTION("GOOGLETRANSLATE(B525,""sv"",""en"")"),"disappeared")</f>
        <v>disappeared</v>
      </c>
    </row>
    <row r="526" spans="1:2" ht="14.25" customHeight="1" x14ac:dyDescent="0.35">
      <c r="A526" s="2" t="s">
        <v>524</v>
      </c>
      <c r="B526" s="2" t="str">
        <f ca="1">IFERROR(__xludf.DUMMYFUNCTION("GOOGLETRANSLATE(B526,""sv"",""en"")"),"still")</f>
        <v>still</v>
      </c>
    </row>
    <row r="527" spans="1:2" ht="14.25" customHeight="1" x14ac:dyDescent="0.35">
      <c r="A527" s="2" t="s">
        <v>525</v>
      </c>
      <c r="B527" s="2" t="str">
        <f ca="1">IFERROR(__xludf.DUMMYFUNCTION("GOOGLETRANSLATE(B527,""sv"",""en"")"),"beside")</f>
        <v>beside</v>
      </c>
    </row>
    <row r="528" spans="1:2" ht="14.25" customHeight="1" x14ac:dyDescent="0.35">
      <c r="A528" s="2" t="s">
        <v>526</v>
      </c>
      <c r="B528" s="2" t="str">
        <f ca="1">IFERROR(__xludf.DUMMYFUNCTION("GOOGLETRANSLATE(B528,""sv"",""en"")"),"Central")</f>
        <v>Central</v>
      </c>
    </row>
    <row r="529" spans="1:2" ht="14.25" customHeight="1" x14ac:dyDescent="0.35">
      <c r="A529" s="2" t="s">
        <v>527</v>
      </c>
      <c r="B529" s="2" t="str">
        <f ca="1">IFERROR(__xludf.DUMMYFUNCTION("GOOGLETRANSLATE(B529,""sv"",""en"")"),"economic")</f>
        <v>economic</v>
      </c>
    </row>
    <row r="530" spans="1:2" ht="14.25" customHeight="1" x14ac:dyDescent="0.35">
      <c r="A530" s="2" t="s">
        <v>528</v>
      </c>
      <c r="B530" s="2" t="str">
        <f ca="1">IFERROR(__xludf.DUMMYFUNCTION("GOOGLETRANSLATE(B530,""sv"",""en"")"),"female")</f>
        <v>female</v>
      </c>
    </row>
    <row r="531" spans="1:2" ht="14.25" customHeight="1" x14ac:dyDescent="0.35">
      <c r="A531" s="2" t="s">
        <v>529</v>
      </c>
      <c r="B531" s="2" t="str">
        <f ca="1">IFERROR(__xludf.DUMMYFUNCTION("GOOGLETRANSLATE(B531,""sv"",""en"")"),"seemed")</f>
        <v>seemed</v>
      </c>
    </row>
    <row r="532" spans="1:2" ht="14.25" customHeight="1" x14ac:dyDescent="0.35">
      <c r="A532" s="2" t="s">
        <v>530</v>
      </c>
      <c r="B532" s="2" t="str">
        <f ca="1">IFERROR(__xludf.DUMMYFUNCTION("GOOGLETRANSLATE(B532,""sv"",""en"")"),"The music")</f>
        <v>The music</v>
      </c>
    </row>
    <row r="533" spans="1:2" ht="14.25" customHeight="1" x14ac:dyDescent="0.35">
      <c r="A533" s="2" t="s">
        <v>531</v>
      </c>
      <c r="B533" s="2" t="str">
        <f ca="1">IFERROR(__xludf.DUMMYFUNCTION("GOOGLETRANSLATE(B533,""sv"",""en"")"),"IFK")</f>
        <v>IFK</v>
      </c>
    </row>
    <row r="534" spans="1:2" ht="14.25" customHeight="1" x14ac:dyDescent="0.35">
      <c r="A534" s="2" t="s">
        <v>532</v>
      </c>
      <c r="B534" s="2" t="str">
        <f ca="1">IFERROR(__xludf.DUMMYFUNCTION("GOOGLETRANSLATE(B534,""sv"",""en"")"),"efforts")</f>
        <v>efforts</v>
      </c>
    </row>
    <row r="535" spans="1:2" ht="14.25" customHeight="1" x14ac:dyDescent="0.35">
      <c r="A535" s="2" t="s">
        <v>533</v>
      </c>
      <c r="B535" s="2" t="str">
        <f ca="1">IFERROR(__xludf.DUMMYFUNCTION("GOOGLETRANSLATE(B535,""sv"",""en"")"),"history")</f>
        <v>history</v>
      </c>
    </row>
    <row r="536" spans="1:2" ht="14.25" customHeight="1" x14ac:dyDescent="0.35">
      <c r="A536" s="2" t="s">
        <v>534</v>
      </c>
      <c r="B536" s="2" t="str">
        <f ca="1">IFERROR(__xludf.DUMMYFUNCTION("GOOGLETRANSLATE(B536,""sv"",""en"")"),"disappears")</f>
        <v>disappears</v>
      </c>
    </row>
    <row r="537" spans="1:2" ht="14.25" customHeight="1" x14ac:dyDescent="0.35">
      <c r="A537" s="2" t="s">
        <v>535</v>
      </c>
      <c r="B537" s="2" t="str">
        <f ca="1">IFERROR(__xludf.DUMMYFUNCTION("GOOGLETRANSLATE(B537,""sv"",""en"")"),"The season")</f>
        <v>The season</v>
      </c>
    </row>
    <row r="538" spans="1:2" ht="14.25" customHeight="1" x14ac:dyDescent="0.35">
      <c r="A538" s="2" t="s">
        <v>536</v>
      </c>
      <c r="B538" s="2" t="str">
        <f ca="1">IFERROR(__xludf.DUMMYFUNCTION("GOOGLETRANSLATE(B538,""sv"",""en"")"),"Center")</f>
        <v>Center</v>
      </c>
    </row>
    <row r="539" spans="1:2" ht="14.25" customHeight="1" x14ac:dyDescent="0.35">
      <c r="A539" s="2" t="s">
        <v>537</v>
      </c>
      <c r="B539" s="2" t="str">
        <f ca="1">IFERROR(__xludf.DUMMYFUNCTION("GOOGLETRANSLATE(B539,""sv"",""en"")"),"Olympics")</f>
        <v>Olympics</v>
      </c>
    </row>
    <row r="540" spans="1:2" ht="14.25" customHeight="1" x14ac:dyDescent="0.35">
      <c r="A540" s="2" t="s">
        <v>538</v>
      </c>
      <c r="B540" s="2" t="str">
        <f ca="1">IFERROR(__xludf.DUMMYFUNCTION("GOOGLETRANSLATE(B540,""sv"",""en"")"),"true")</f>
        <v>true</v>
      </c>
    </row>
    <row r="541" spans="1:2" ht="14.25" customHeight="1" x14ac:dyDescent="0.35">
      <c r="A541" s="2" t="s">
        <v>539</v>
      </c>
      <c r="B541" s="2" t="str">
        <f ca="1">IFERROR(__xludf.DUMMYFUNCTION("GOOGLETRANSLATE(B541,""sv"",""en"")"),"fine")</f>
        <v>fine</v>
      </c>
    </row>
    <row r="542" spans="1:2" ht="14.25" customHeight="1" x14ac:dyDescent="0.35">
      <c r="A542" s="2" t="s">
        <v>540</v>
      </c>
      <c r="B542" s="2" t="str">
        <f ca="1">IFERROR(__xludf.DUMMYFUNCTION("GOOGLETRANSLATE(B542,""sv"",""en"")"),"fact")</f>
        <v>fact</v>
      </c>
    </row>
    <row r="543" spans="1:2" ht="14.25" customHeight="1" x14ac:dyDescent="0.35">
      <c r="A543" s="2" t="s">
        <v>541</v>
      </c>
      <c r="B543" s="2" t="str">
        <f ca="1">IFERROR(__xludf.DUMMYFUNCTION("GOOGLETRANSLATE(B543,""sv"",""en"")"),"staff")</f>
        <v>staff</v>
      </c>
    </row>
    <row r="544" spans="1:2" ht="14.25" customHeight="1" x14ac:dyDescent="0.35">
      <c r="A544" s="2" t="s">
        <v>542</v>
      </c>
      <c r="B544" s="2" t="str">
        <f ca="1">IFERROR(__xludf.DUMMYFUNCTION("GOOGLETRANSLATE(B544,""sv"",""en"")"),"constitutes")</f>
        <v>constitutes</v>
      </c>
    </row>
    <row r="545" spans="1:2" ht="14.25" customHeight="1" x14ac:dyDescent="0.35">
      <c r="A545" s="2" t="s">
        <v>543</v>
      </c>
      <c r="B545" s="2" t="str">
        <f ca="1">IFERROR(__xludf.DUMMYFUNCTION("GOOGLETRANSLATE(B545,""sv"",""en"")"),"the limit")</f>
        <v>the limit</v>
      </c>
    </row>
    <row r="546" spans="1:2" ht="14.25" customHeight="1" x14ac:dyDescent="0.35">
      <c r="A546" s="2" t="s">
        <v>544</v>
      </c>
      <c r="B546" s="2" t="str">
        <f ca="1">IFERROR(__xludf.DUMMYFUNCTION("GOOGLETRANSLATE(B546,""sv"",""en"")"),"The meeting")</f>
        <v>The meeting</v>
      </c>
    </row>
    <row r="547" spans="1:2" ht="14.25" customHeight="1" x14ac:dyDescent="0.35">
      <c r="A547" s="2" t="s">
        <v>545</v>
      </c>
      <c r="B547" s="2" t="str">
        <f ca="1">IFERROR(__xludf.DUMMYFUNCTION("GOOGLETRANSLATE(B547,""sv"",""en"")"),"meant")</f>
        <v>meant</v>
      </c>
    </row>
    <row r="548" spans="1:2" ht="14.25" customHeight="1" x14ac:dyDescent="0.35">
      <c r="A548" s="2" t="s">
        <v>546</v>
      </c>
      <c r="B548" s="2" t="str">
        <f ca="1">IFERROR(__xludf.DUMMYFUNCTION("GOOGLETRANSLATE(B548,""sv"",""en"")"),"violence")</f>
        <v>violence</v>
      </c>
    </row>
    <row r="549" spans="1:2" ht="14.25" customHeight="1" x14ac:dyDescent="0.35">
      <c r="A549" s="2" t="s">
        <v>547</v>
      </c>
      <c r="B549" s="2" t="str">
        <f ca="1">IFERROR(__xludf.DUMMYFUNCTION("GOOGLETRANSLATE(B549,""sv"",""en"")"),"called")</f>
        <v>called</v>
      </c>
    </row>
    <row r="550" spans="1:2" ht="14.25" customHeight="1" x14ac:dyDescent="0.35">
      <c r="A550" s="2" t="s">
        <v>548</v>
      </c>
      <c r="B550" s="2" t="str">
        <f ca="1">IFERROR(__xludf.DUMMYFUNCTION("GOOGLETRANSLATE(B550,""sv"",""en"")"),"be done")</f>
        <v>be done</v>
      </c>
    </row>
    <row r="551" spans="1:2" ht="14.25" customHeight="1" x14ac:dyDescent="0.35">
      <c r="A551" s="2" t="s">
        <v>549</v>
      </c>
      <c r="B551" s="2" t="str">
        <f ca="1">IFERROR(__xludf.DUMMYFUNCTION("GOOGLETRANSLATE(B551,""sv"",""en"")"),"Hangs")</f>
        <v>Hangs</v>
      </c>
    </row>
    <row r="552" spans="1:2" ht="14.25" customHeight="1" x14ac:dyDescent="0.35">
      <c r="A552" s="2" t="s">
        <v>550</v>
      </c>
      <c r="B552" s="2" t="str">
        <f ca="1">IFERROR(__xludf.DUMMYFUNCTION("GOOGLETRANSLATE(B552,""sv"",""en"")"),"band")</f>
        <v>band</v>
      </c>
    </row>
    <row r="553" spans="1:2" ht="14.25" customHeight="1" x14ac:dyDescent="0.35">
      <c r="A553" s="2" t="s">
        <v>551</v>
      </c>
      <c r="B553" s="2" t="str">
        <f ca="1">IFERROR(__xludf.DUMMYFUNCTION("GOOGLETRANSLATE(B553,""sv"",""en"")"),"Technical")</f>
        <v>Technical</v>
      </c>
    </row>
    <row r="554" spans="1:2" ht="14.25" customHeight="1" x14ac:dyDescent="0.35">
      <c r="A554" s="2" t="s">
        <v>552</v>
      </c>
      <c r="B554" s="2" t="str">
        <f ca="1">IFERROR(__xludf.DUMMYFUNCTION("GOOGLETRANSLATE(B554,""sv"",""en"")"),"internal")</f>
        <v>internal</v>
      </c>
    </row>
    <row r="555" spans="1:2" ht="14.25" customHeight="1" x14ac:dyDescent="0.35">
      <c r="A555" s="2" t="s">
        <v>553</v>
      </c>
      <c r="B555" s="2" t="str">
        <f ca="1">IFERROR(__xludf.DUMMYFUNCTION("GOOGLETRANSLATE(B555,""sv"",""en"")"),"probably")</f>
        <v>probably</v>
      </c>
    </row>
    <row r="556" spans="1:2" ht="14.25" customHeight="1" x14ac:dyDescent="0.35">
      <c r="A556" s="2" t="s">
        <v>554</v>
      </c>
      <c r="B556" s="2" t="str">
        <f ca="1">IFERROR(__xludf.DUMMYFUNCTION("GOOGLETRANSLATE(B556,""sv"",""en"")"),"Ingrid")</f>
        <v>Ingrid</v>
      </c>
    </row>
    <row r="557" spans="1:2" ht="14.25" customHeight="1" x14ac:dyDescent="0.35">
      <c r="A557" s="2" t="s">
        <v>555</v>
      </c>
      <c r="B557" s="2" t="str">
        <f ca="1">IFERROR(__xludf.DUMMYFUNCTION("GOOGLETRANSLATE(B557,""sv"",""en"")"),"present")</f>
        <v>present</v>
      </c>
    </row>
    <row r="558" spans="1:2" ht="14.25" customHeight="1" x14ac:dyDescent="0.35">
      <c r="A558" s="2" t="s">
        <v>556</v>
      </c>
      <c r="B558" s="2" t="str">
        <f ca="1">IFERROR(__xludf.DUMMYFUNCTION("GOOGLETRANSLATE(B558,""sv"",""en"")"),"Meeting")</f>
        <v>Meeting</v>
      </c>
    </row>
    <row r="559" spans="1:2" ht="14.25" customHeight="1" x14ac:dyDescent="0.35">
      <c r="A559" s="2" t="s">
        <v>557</v>
      </c>
      <c r="B559" s="2" t="str">
        <f ca="1">IFERROR(__xludf.DUMMYFUNCTION("GOOGLETRANSLATE(B559,""sv"",""en"")"),"left")</f>
        <v>left</v>
      </c>
    </row>
    <row r="560" spans="1:2" ht="14.25" customHeight="1" x14ac:dyDescent="0.35">
      <c r="A560" s="2" t="s">
        <v>558</v>
      </c>
      <c r="B560" s="2" t="str">
        <f ca="1">IFERROR(__xludf.DUMMYFUNCTION("GOOGLETRANSLATE(B560,""sv"",""en"")"),"develop")</f>
        <v>develop</v>
      </c>
    </row>
    <row r="561" spans="1:2" ht="14.25" customHeight="1" x14ac:dyDescent="0.35">
      <c r="A561" s="2" t="s">
        <v>559</v>
      </c>
      <c r="B561" s="2" t="str">
        <f ca="1">IFERROR(__xludf.DUMMYFUNCTION("GOOGLETRANSLATE(B561,""sv"",""en"")"),"perception")</f>
        <v>perception</v>
      </c>
    </row>
    <row r="562" spans="1:2" ht="14.25" customHeight="1" x14ac:dyDescent="0.35">
      <c r="A562" s="2" t="s">
        <v>560</v>
      </c>
      <c r="B562" s="2" t="str">
        <f ca="1">IFERROR(__xludf.DUMMYFUNCTION("GOOGLETRANSLATE(B562,""sv"",""en"")"),"deep")</f>
        <v>deep</v>
      </c>
    </row>
    <row r="563" spans="1:2" ht="14.25" customHeight="1" x14ac:dyDescent="0.35">
      <c r="A563" s="2" t="s">
        <v>561</v>
      </c>
      <c r="B563" s="2" t="str">
        <f ca="1">IFERROR(__xludf.DUMMYFUNCTION("GOOGLETRANSLATE(B563,""sv"",""en"")"),"born")</f>
        <v>born</v>
      </c>
    </row>
    <row r="564" spans="1:2" ht="14.25" customHeight="1" x14ac:dyDescent="0.35">
      <c r="A564" s="2" t="s">
        <v>562</v>
      </c>
      <c r="B564" s="2" t="str">
        <f ca="1">IFERROR(__xludf.DUMMYFUNCTION("GOOGLETRANSLATE(B564,""sv"",""en"")"),"impossible")</f>
        <v>impossible</v>
      </c>
    </row>
    <row r="565" spans="1:2" ht="14.25" customHeight="1" x14ac:dyDescent="0.35">
      <c r="A565" s="2" t="s">
        <v>563</v>
      </c>
      <c r="B565" s="2" t="str">
        <f ca="1">IFERROR(__xludf.DUMMYFUNCTION("GOOGLETRANSLATE(B565,""sv"",""en"")"),"economically")</f>
        <v>economically</v>
      </c>
    </row>
    <row r="566" spans="1:2" ht="14.25" customHeight="1" x14ac:dyDescent="0.35">
      <c r="A566" s="2" t="s">
        <v>564</v>
      </c>
      <c r="B566" s="2" t="str">
        <f ca="1">IFERROR(__xludf.DUMMYFUNCTION("GOOGLETRANSLATE(B566,""sv"",""en"")"),"Åke")</f>
        <v>Åke</v>
      </c>
    </row>
    <row r="567" spans="1:2" ht="14.25" customHeight="1" x14ac:dyDescent="0.35">
      <c r="A567" s="2" t="s">
        <v>565</v>
      </c>
      <c r="B567" s="2" t="str">
        <f ca="1">IFERROR(__xludf.DUMMYFUNCTION("GOOGLETRANSLATE(B567,""sv"",""en"")"),"understood")</f>
        <v>understood</v>
      </c>
    </row>
    <row r="568" spans="1:2" ht="14.25" customHeight="1" x14ac:dyDescent="0.35">
      <c r="A568" s="2" t="s">
        <v>566</v>
      </c>
      <c r="B568" s="2" t="str">
        <f ca="1">IFERROR(__xludf.DUMMYFUNCTION("GOOGLETRANSLATE(B568,""sv"",""en"")"),"partly")</f>
        <v>partly</v>
      </c>
    </row>
    <row r="569" spans="1:2" ht="14.25" customHeight="1" x14ac:dyDescent="0.35">
      <c r="A569" s="2" t="s">
        <v>567</v>
      </c>
      <c r="B569" s="2" t="str">
        <f ca="1">IFERROR(__xludf.DUMMYFUNCTION("GOOGLETRANSLATE(B569,""sv"",""en"")"),"tried")</f>
        <v>tried</v>
      </c>
    </row>
    <row r="570" spans="1:2" ht="14.25" customHeight="1" x14ac:dyDescent="0.35">
      <c r="A570" s="2" t="s">
        <v>568</v>
      </c>
      <c r="B570" s="2" t="str">
        <f ca="1">IFERROR(__xludf.DUMMYFUNCTION("GOOGLETRANSLATE(B570,""sv"",""en"")"),"normally")</f>
        <v>normally</v>
      </c>
    </row>
    <row r="571" spans="1:2" ht="14.25" customHeight="1" x14ac:dyDescent="0.35">
      <c r="A571" s="2" t="s">
        <v>569</v>
      </c>
      <c r="B571" s="2" t="str">
        <f ca="1">IFERROR(__xludf.DUMMYFUNCTION("GOOGLETRANSLATE(B571,""sv"",""en"")"),"of course")</f>
        <v>of course</v>
      </c>
    </row>
    <row r="572" spans="1:2" ht="14.25" customHeight="1" x14ac:dyDescent="0.35">
      <c r="A572" s="2" t="s">
        <v>570</v>
      </c>
      <c r="B572" s="2" t="str">
        <f ca="1">IFERROR(__xludf.DUMMYFUNCTION("GOOGLETRANSLATE(B572,""sv"",""en"")"),"younger")</f>
        <v>younger</v>
      </c>
    </row>
    <row r="573" spans="1:2" ht="14.25" customHeight="1" x14ac:dyDescent="0.35">
      <c r="A573" s="2" t="s">
        <v>571</v>
      </c>
      <c r="B573" s="2" t="str">
        <f ca="1">IFERROR(__xludf.DUMMYFUNCTION("GOOGLETRANSLATE(B573,""sv"",""en"")"),"bring")</f>
        <v>bring</v>
      </c>
    </row>
    <row r="574" spans="1:2" ht="14.25" customHeight="1" x14ac:dyDescent="0.35">
      <c r="A574" s="2" t="s">
        <v>572</v>
      </c>
      <c r="B574" s="2" t="str">
        <f ca="1">IFERROR(__xludf.DUMMYFUNCTION("GOOGLETRANSLATE(B574,""sv"",""en"")"),"played")</f>
        <v>played</v>
      </c>
    </row>
    <row r="575" spans="1:2" ht="14.25" customHeight="1" x14ac:dyDescent="0.35">
      <c r="A575" s="2" t="s">
        <v>573</v>
      </c>
      <c r="B575" s="2" t="str">
        <f ca="1">IFERROR(__xludf.DUMMYFUNCTION("GOOGLETRANSLATE(B575,""sv"",""en"")"),"the situation")</f>
        <v>the situation</v>
      </c>
    </row>
    <row r="576" spans="1:2" ht="14.25" customHeight="1" x14ac:dyDescent="0.35">
      <c r="A576" s="2" t="s">
        <v>574</v>
      </c>
      <c r="B576" s="2" t="str">
        <f ca="1">IFERROR(__xludf.DUMMYFUNCTION("GOOGLETRANSLATE(B576,""sv"",""en"")"),"Nordic")</f>
        <v>Nordic</v>
      </c>
    </row>
    <row r="577" spans="1:2" ht="14.25" customHeight="1" x14ac:dyDescent="0.35">
      <c r="A577" s="2" t="s">
        <v>575</v>
      </c>
      <c r="B577" s="2" t="str">
        <f ca="1">IFERROR(__xludf.DUMMYFUNCTION("GOOGLETRANSLATE(B577,""sv"",""en"")"),"Rolf")</f>
        <v>Rolf</v>
      </c>
    </row>
    <row r="578" spans="1:2" ht="14.25" customHeight="1" x14ac:dyDescent="0.35">
      <c r="A578" s="2" t="s">
        <v>576</v>
      </c>
      <c r="B578" s="2" t="str">
        <f ca="1">IFERROR(__xludf.DUMMYFUNCTION("GOOGLETRANSLATE(B578,""sv"",""en"")"),"existed")</f>
        <v>existed</v>
      </c>
    </row>
    <row r="579" spans="1:2" ht="14.25" customHeight="1" x14ac:dyDescent="0.35">
      <c r="A579" s="2" t="s">
        <v>577</v>
      </c>
      <c r="B579" s="2" t="str">
        <f ca="1">IFERROR(__xludf.DUMMYFUNCTION("GOOGLETRANSLATE(B579,""sv"",""en"")"),"environment")</f>
        <v>environment</v>
      </c>
    </row>
    <row r="580" spans="1:2" ht="14.25" customHeight="1" x14ac:dyDescent="0.35">
      <c r="A580" s="2" t="s">
        <v>578</v>
      </c>
      <c r="B580" s="2" t="str">
        <f ca="1">IFERROR(__xludf.DUMMYFUNCTION("GOOGLETRANSLATE(B580,""sv"",""en"")"),"the way")</f>
        <v>the way</v>
      </c>
    </row>
    <row r="581" spans="1:2" ht="14.25" customHeight="1" x14ac:dyDescent="0.35">
      <c r="A581" s="2" t="s">
        <v>579</v>
      </c>
      <c r="B581" s="2" t="str">
        <f ca="1">IFERROR(__xludf.DUMMYFUNCTION("GOOGLETRANSLATE(B581,""sv"",""en"")"),"Politics")</f>
        <v>Politics</v>
      </c>
    </row>
    <row r="582" spans="1:2" ht="14.25" customHeight="1" x14ac:dyDescent="0.35">
      <c r="A582" s="2" t="s">
        <v>580</v>
      </c>
      <c r="B582" s="2" t="str">
        <f ca="1">IFERROR(__xludf.DUMMYFUNCTION("GOOGLETRANSLATE(B582,""sv"",""en"")"),"the staff")</f>
        <v>the staff</v>
      </c>
    </row>
    <row r="583" spans="1:2" ht="14.25" customHeight="1" x14ac:dyDescent="0.35">
      <c r="A583" s="2" t="s">
        <v>581</v>
      </c>
      <c r="B583" s="2" t="str">
        <f ca="1">IFERROR(__xludf.DUMMYFUNCTION("GOOGLETRANSLATE(B583,""sv"",""en"")"),"Pettersson")</f>
        <v>Pettersson</v>
      </c>
    </row>
    <row r="584" spans="1:2" ht="14.25" customHeight="1" x14ac:dyDescent="0.35">
      <c r="A584" s="2" t="s">
        <v>582</v>
      </c>
      <c r="B584" s="2" t="str">
        <f ca="1">IFERROR(__xludf.DUMMYFUNCTION("GOOGLETRANSLATE(B584,""sv"",""en"")"),"van")</f>
        <v>van</v>
      </c>
    </row>
    <row r="585" spans="1:2" ht="14.25" customHeight="1" x14ac:dyDescent="0.35">
      <c r="A585" s="2" t="s">
        <v>583</v>
      </c>
      <c r="B585" s="2" t="str">
        <f ca="1">IFERROR(__xludf.DUMMYFUNCTION("GOOGLETRANSLATE(B585,""sv"",""en"")"),"creates")</f>
        <v>creates</v>
      </c>
    </row>
    <row r="586" spans="1:2" ht="14.25" customHeight="1" x14ac:dyDescent="0.35">
      <c r="A586" s="2" t="s">
        <v>584</v>
      </c>
      <c r="B586" s="2" t="str">
        <f ca="1">IFERROR(__xludf.DUMMYFUNCTION("GOOGLETRANSLATE(B586,""sv"",""en"")"),"county")</f>
        <v>county</v>
      </c>
    </row>
    <row r="587" spans="1:2" ht="14.25" customHeight="1" x14ac:dyDescent="0.35">
      <c r="A587" s="2" t="s">
        <v>585</v>
      </c>
      <c r="B587" s="2" t="str">
        <f ca="1">IFERROR(__xludf.DUMMYFUNCTION("GOOGLETRANSLATE(B587,""sv"",""en"")"),"Fine")</f>
        <v>Fine</v>
      </c>
    </row>
    <row r="588" spans="1:2" ht="14.25" customHeight="1" x14ac:dyDescent="0.35">
      <c r="A588" s="2" t="s">
        <v>586</v>
      </c>
      <c r="B588" s="2" t="str">
        <f ca="1">IFERROR(__xludf.DUMMYFUNCTION("GOOGLETRANSLATE(B588,""sv"",""en"")"),"given")</f>
        <v>given</v>
      </c>
    </row>
    <row r="589" spans="1:2" ht="14.25" customHeight="1" x14ac:dyDescent="0.35">
      <c r="A589" s="2" t="s">
        <v>587</v>
      </c>
      <c r="B589" s="2" t="str">
        <f ca="1">IFERROR(__xludf.DUMMYFUNCTION("GOOGLETRANSLATE(B589,""sv"",""en"")"),"unusual")</f>
        <v>unusual</v>
      </c>
    </row>
    <row r="590" spans="1:2" ht="14.25" customHeight="1" x14ac:dyDescent="0.35">
      <c r="A590" s="2" t="s">
        <v>588</v>
      </c>
      <c r="B590" s="2" t="str">
        <f ca="1">IFERROR(__xludf.DUMMYFUNCTION("GOOGLETRANSLATE(B590,""sv"",""en"")"),"future")</f>
        <v>future</v>
      </c>
    </row>
    <row r="591" spans="1:2" ht="14.25" customHeight="1" x14ac:dyDescent="0.35">
      <c r="A591" s="2" t="s">
        <v>589</v>
      </c>
      <c r="B591" s="2" t="str">
        <f ca="1">IFERROR(__xludf.DUMMYFUNCTION("GOOGLETRANSLATE(B591,""sv"",""en"")"),"drove")</f>
        <v>drove</v>
      </c>
    </row>
    <row r="592" spans="1:2" ht="14.25" customHeight="1" x14ac:dyDescent="0.35">
      <c r="A592" s="2" t="s">
        <v>590</v>
      </c>
      <c r="B592" s="2" t="str">
        <f ca="1">IFERROR(__xludf.DUMMYFUNCTION("GOOGLETRANSLATE(B592,""sv"",""en"")"),"lived")</f>
        <v>lived</v>
      </c>
    </row>
    <row r="593" spans="1:2" ht="14.25" customHeight="1" x14ac:dyDescent="0.35">
      <c r="A593" s="2" t="s">
        <v>591</v>
      </c>
      <c r="B593" s="2" t="str">
        <f ca="1">IFERROR(__xludf.DUMMYFUNCTION("GOOGLETRANSLATE(B593,""sv"",""en"")"),"not")</f>
        <v>not</v>
      </c>
    </row>
    <row r="594" spans="1:2" ht="14.25" customHeight="1" x14ac:dyDescent="0.35">
      <c r="A594" s="2" t="s">
        <v>592</v>
      </c>
      <c r="B594" s="2" t="str">
        <f ca="1">IFERROR(__xludf.DUMMYFUNCTION("GOOGLETRANSLATE(B594,""sv"",""en"")"),"the period")</f>
        <v>the period</v>
      </c>
    </row>
    <row r="595" spans="1:2" ht="14.25" customHeight="1" x14ac:dyDescent="0.35">
      <c r="A595" s="2" t="s">
        <v>593</v>
      </c>
      <c r="B595" s="2" t="str">
        <f ca="1">IFERROR(__xludf.DUMMYFUNCTION("GOOGLETRANSLATE(B595,""sv"",""en"")"),"Djurgården")</f>
        <v>Djurgården</v>
      </c>
    </row>
    <row r="596" spans="1:2" ht="14.25" customHeight="1" x14ac:dyDescent="0.35">
      <c r="A596" s="2" t="s">
        <v>594</v>
      </c>
      <c r="B596" s="2" t="str">
        <f ca="1">IFERROR(__xludf.DUMMYFUNCTION("GOOGLETRANSLATE(B596,""sv"",""en"")"),"Olle")</f>
        <v>Olle</v>
      </c>
    </row>
    <row r="597" spans="1:2" ht="14.25" customHeight="1" x14ac:dyDescent="0.35">
      <c r="A597" s="2" t="s">
        <v>595</v>
      </c>
      <c r="B597" s="2" t="str">
        <f ca="1">IFERROR(__xludf.DUMMYFUNCTION("GOOGLETRANSLATE(B597,""sv"",""en"")"),"The Moderates")</f>
        <v>The Moderates</v>
      </c>
    </row>
    <row r="598" spans="1:2" ht="14.25" customHeight="1" x14ac:dyDescent="0.35">
      <c r="A598" s="2" t="s">
        <v>596</v>
      </c>
      <c r="B598" s="2" t="str">
        <f ca="1">IFERROR(__xludf.DUMMYFUNCTION("GOOGLETRANSLATE(B598,""sv"",""en"")"),"looking")</f>
        <v>looking</v>
      </c>
    </row>
    <row r="599" spans="1:2" ht="14.25" customHeight="1" x14ac:dyDescent="0.35">
      <c r="A599" s="2" t="s">
        <v>597</v>
      </c>
      <c r="B599" s="2" t="str">
        <f ca="1">IFERROR(__xludf.DUMMYFUNCTION("GOOGLETRANSLATE(B599,""sv"",""en"")"),"dare")</f>
        <v>dare</v>
      </c>
    </row>
    <row r="600" spans="1:2" ht="14.25" customHeight="1" x14ac:dyDescent="0.35">
      <c r="A600" s="2" t="s">
        <v>598</v>
      </c>
      <c r="B600" s="2" t="str">
        <f ca="1">IFERROR(__xludf.DUMMYFUNCTION("GOOGLETRANSLATE(B600,""sv"",""en"")"),"audience")</f>
        <v>audience</v>
      </c>
    </row>
    <row r="601" spans="1:2" ht="14.25" customHeight="1" x14ac:dyDescent="0.35">
      <c r="A601" s="2" t="s">
        <v>599</v>
      </c>
      <c r="B601" s="2" t="str">
        <f ca="1">IFERROR(__xludf.DUMMYFUNCTION("GOOGLETRANSLATE(B601,""sv"",""en"")"),"Reads")</f>
        <v>Reads</v>
      </c>
    </row>
    <row r="602" spans="1:2" ht="14.25" customHeight="1" x14ac:dyDescent="0.35">
      <c r="A602" s="2" t="s">
        <v>600</v>
      </c>
      <c r="B602" s="2" t="str">
        <f ca="1">IFERROR(__xludf.DUMMYFUNCTION("GOOGLETRANSLATE(B602,""sv"",""en"")"),"commonly")</f>
        <v>commonly</v>
      </c>
    </row>
    <row r="603" spans="1:2" ht="14.25" customHeight="1" x14ac:dyDescent="0.35">
      <c r="A603" s="2" t="s">
        <v>601</v>
      </c>
      <c r="B603" s="2" t="str">
        <f ca="1">IFERROR(__xludf.DUMMYFUNCTION("GOOGLETRANSLATE(B603,""sv"",""en"")"),"The kitchen")</f>
        <v>The kitchen</v>
      </c>
    </row>
    <row r="604" spans="1:2" ht="14.25" customHeight="1" x14ac:dyDescent="0.35">
      <c r="A604" s="2" t="s">
        <v>602</v>
      </c>
      <c r="B604" s="2" t="str">
        <f ca="1">IFERROR(__xludf.DUMMYFUNCTION("GOOGLETRANSLATE(B604,""sv"",""en"")"),"corresponding")</f>
        <v>corresponding</v>
      </c>
    </row>
    <row r="605" spans="1:2" ht="14.25" customHeight="1" x14ac:dyDescent="0.35">
      <c r="A605" s="2" t="s">
        <v>603</v>
      </c>
      <c r="B605" s="2" t="str">
        <f ca="1">IFERROR(__xludf.DUMMYFUNCTION("GOOGLETRANSLATE(B605,""sv"",""en"")"),"Fits")</f>
        <v>Fits</v>
      </c>
    </row>
    <row r="606" spans="1:2" ht="14.25" customHeight="1" x14ac:dyDescent="0.35">
      <c r="A606" s="2" t="s">
        <v>604</v>
      </c>
      <c r="B606" s="2" t="str">
        <f ca="1">IFERROR(__xludf.DUMMYFUNCTION("GOOGLETRANSLATE(B606,""sv"",""en"")"),"technique")</f>
        <v>technique</v>
      </c>
    </row>
    <row r="607" spans="1:2" ht="14.25" customHeight="1" x14ac:dyDescent="0.35">
      <c r="A607" s="2" t="s">
        <v>605</v>
      </c>
      <c r="B607" s="2" t="str">
        <f ca="1">IFERROR(__xludf.DUMMYFUNCTION("GOOGLETRANSLATE(B607,""sv"",""en"")"),"known")</f>
        <v>known</v>
      </c>
    </row>
    <row r="608" spans="1:2" ht="14.25" customHeight="1" x14ac:dyDescent="0.35">
      <c r="A608" s="2" t="s">
        <v>606</v>
      </c>
      <c r="B608" s="2" t="str">
        <f ca="1">IFERROR(__xludf.DUMMYFUNCTION("GOOGLETRANSLATE(B608,""sv"",""en"")"),"the investigation")</f>
        <v>the investigation</v>
      </c>
    </row>
    <row r="609" spans="1:2" ht="14.25" customHeight="1" x14ac:dyDescent="0.35">
      <c r="A609" s="2" t="s">
        <v>607</v>
      </c>
      <c r="B609" s="2" t="str">
        <f ca="1">IFERROR(__xludf.DUMMYFUNCTION("GOOGLETRANSLATE(B609,""sv"",""en"")"),"chose")</f>
        <v>chose</v>
      </c>
    </row>
    <row r="610" spans="1:2" ht="14.25" customHeight="1" x14ac:dyDescent="0.35">
      <c r="A610" s="2" t="s">
        <v>608</v>
      </c>
      <c r="B610" s="2" t="str">
        <f ca="1">IFERROR(__xludf.DUMMYFUNCTION("GOOGLETRANSLATE(B610,""sv"",""en"")"),"Kjell")</f>
        <v>Kjell</v>
      </c>
    </row>
    <row r="611" spans="1:2" ht="14.25" customHeight="1" x14ac:dyDescent="0.35">
      <c r="A611" s="2" t="s">
        <v>609</v>
      </c>
      <c r="B611" s="2" t="str">
        <f ca="1">IFERROR(__xludf.DUMMYFUNCTION("GOOGLETRANSLATE(B611,""sv"",""en"")"),"Desto")</f>
        <v>Desto</v>
      </c>
    </row>
    <row r="612" spans="1:2" ht="14.25" customHeight="1" x14ac:dyDescent="0.35">
      <c r="A612" s="2" t="s">
        <v>610</v>
      </c>
      <c r="B612" s="2" t="str">
        <f ca="1">IFERROR(__xludf.DUMMYFUNCTION("GOOGLETRANSLATE(B612,""sv"",""en"")"),"pays")</f>
        <v>pays</v>
      </c>
    </row>
    <row r="613" spans="1:2" ht="14.25" customHeight="1" x14ac:dyDescent="0.35">
      <c r="A613" s="2" t="s">
        <v>611</v>
      </c>
      <c r="B613" s="2" t="str">
        <f ca="1">IFERROR(__xludf.DUMMYFUNCTION("GOOGLETRANSLATE(B613,""sv"",""en"")"),"Beautiful")</f>
        <v>Beautiful</v>
      </c>
    </row>
    <row r="614" spans="1:2" ht="14.25" customHeight="1" x14ac:dyDescent="0.35">
      <c r="A614" s="2" t="s">
        <v>612</v>
      </c>
      <c r="B614" s="2" t="str">
        <f ca="1">IFERROR(__xludf.DUMMYFUNCTION("GOOGLETRANSLATE(B614,""sv"",""en"")"),"glance")</f>
        <v>glance</v>
      </c>
    </row>
    <row r="615" spans="1:2" ht="14.25" customHeight="1" x14ac:dyDescent="0.35">
      <c r="A615" s="2" t="s">
        <v>613</v>
      </c>
      <c r="B615" s="2" t="str">
        <f ca="1">IFERROR(__xludf.DUMMYFUNCTION("GOOGLETRANSLATE(B615,""sv"",""en"")"),"Short")</f>
        <v>Short</v>
      </c>
    </row>
    <row r="616" spans="1:2" ht="14.25" customHeight="1" x14ac:dyDescent="0.35">
      <c r="A616" s="2" t="s">
        <v>614</v>
      </c>
      <c r="B616" s="2" t="str">
        <f ca="1">IFERROR(__xludf.DUMMYFUNCTION("GOOGLETRANSLATE(B616,""sv"",""en"")"),"points out")</f>
        <v>points out</v>
      </c>
    </row>
    <row r="617" spans="1:2" ht="14.25" customHeight="1" x14ac:dyDescent="0.35">
      <c r="A617" s="2" t="s">
        <v>615</v>
      </c>
      <c r="B617" s="2" t="str">
        <f ca="1">IFERROR(__xludf.DUMMYFUNCTION("GOOGLETRANSLATE(B617,""sv"",""en"")"),"worse")</f>
        <v>worse</v>
      </c>
    </row>
    <row r="618" spans="1:2" ht="14.25" customHeight="1" x14ac:dyDescent="0.35">
      <c r="A618" s="2" t="s">
        <v>616</v>
      </c>
      <c r="B618" s="2" t="str">
        <f ca="1">IFERROR(__xludf.DUMMYFUNCTION("GOOGLETRANSLATE(B618,""sv"",""en"")"),"Arne")</f>
        <v>Arne</v>
      </c>
    </row>
    <row r="619" spans="1:2" ht="14.25" customHeight="1" x14ac:dyDescent="0.35">
      <c r="A619" s="2" t="s">
        <v>617</v>
      </c>
      <c r="B619" s="2" t="str">
        <f ca="1">IFERROR(__xludf.DUMMYFUNCTION("GOOGLETRANSLATE(B619,""sv"",""en"")"),"foremost")</f>
        <v>foremost</v>
      </c>
    </row>
    <row r="620" spans="1:2" ht="14.25" customHeight="1" x14ac:dyDescent="0.35">
      <c r="A620" s="2" t="s">
        <v>618</v>
      </c>
      <c r="B620" s="2" t="str">
        <f ca="1">IFERROR(__xludf.DUMMYFUNCTION("GOOGLETRANSLATE(B620,""sv"",""en"")"),"got")</f>
        <v>got</v>
      </c>
    </row>
    <row r="621" spans="1:2" ht="14.25" customHeight="1" x14ac:dyDescent="0.35">
      <c r="A621" s="2" t="s">
        <v>619</v>
      </c>
      <c r="B621" s="2" t="str">
        <f ca="1">IFERROR(__xludf.DUMMYFUNCTION("GOOGLETRANSLATE(B621,""sv"",""en"")"),"was called")</f>
        <v>was called</v>
      </c>
    </row>
    <row r="622" spans="1:2" ht="14.25" customHeight="1" x14ac:dyDescent="0.35">
      <c r="A622" s="2" t="s">
        <v>620</v>
      </c>
      <c r="B622" s="2" t="str">
        <f ca="1">IFERROR(__xludf.DUMMYFUNCTION("GOOGLETRANSLATE(B622,""sv"",""en"")"),"former")</f>
        <v>former</v>
      </c>
    </row>
    <row r="623" spans="1:2" ht="14.25" customHeight="1" x14ac:dyDescent="0.35">
      <c r="A623" s="2" t="s">
        <v>621</v>
      </c>
      <c r="B623" s="2" t="str">
        <f ca="1">IFERROR(__xludf.DUMMYFUNCTION("GOOGLETRANSLATE(B623,""sv"",""en"")"),"class")</f>
        <v>class</v>
      </c>
    </row>
    <row r="624" spans="1:2" ht="14.25" customHeight="1" x14ac:dyDescent="0.35">
      <c r="A624" s="2" t="s">
        <v>622</v>
      </c>
      <c r="B624" s="2" t="str">
        <f ca="1">IFERROR(__xludf.DUMMYFUNCTION("GOOGLETRANSLATE(B624,""sv"",""en"")"),"Bertil")</f>
        <v>Bertil</v>
      </c>
    </row>
    <row r="625" spans="1:2" ht="14.25" customHeight="1" x14ac:dyDescent="0.35">
      <c r="A625" s="2" t="s">
        <v>623</v>
      </c>
      <c r="B625" s="2" t="str">
        <f ca="1">IFERROR(__xludf.DUMMYFUNCTION("GOOGLETRANSLATE(B625,""sv"",""en"")"),"Christer")</f>
        <v>Christer</v>
      </c>
    </row>
    <row r="626" spans="1:2" ht="14.25" customHeight="1" x14ac:dyDescent="0.35">
      <c r="A626" s="2" t="s">
        <v>624</v>
      </c>
      <c r="B626" s="2" t="str">
        <f ca="1">IFERROR(__xludf.DUMMYFUNCTION("GOOGLETRANSLATE(B626,""sv"",""en"")"),"went")</f>
        <v>went</v>
      </c>
    </row>
    <row r="627" spans="1:2" ht="14.25" customHeight="1" x14ac:dyDescent="0.35">
      <c r="A627" s="2" t="s">
        <v>625</v>
      </c>
      <c r="B627" s="2" t="str">
        <f ca="1">IFERROR(__xludf.DUMMYFUNCTION("GOOGLETRANSLATE(B627,""sv"",""en"")"),"apparently")</f>
        <v>apparently</v>
      </c>
    </row>
    <row r="628" spans="1:2" ht="14.25" customHeight="1" x14ac:dyDescent="0.35">
      <c r="A628" s="2" t="s">
        <v>626</v>
      </c>
      <c r="B628" s="2" t="str">
        <f ca="1">IFERROR(__xludf.DUMMYFUNCTION("GOOGLETRANSLATE(B628,""sv"",""en"")"),"Like")</f>
        <v>Like</v>
      </c>
    </row>
    <row r="629" spans="1:2" ht="14.25" customHeight="1" x14ac:dyDescent="0.35">
      <c r="A629" s="2" t="s">
        <v>627</v>
      </c>
      <c r="B629" s="2" t="str">
        <f ca="1">IFERROR(__xludf.DUMMYFUNCTION("GOOGLETRANSLATE(B629,""sv"",""en"")"),"Green")</f>
        <v>Green</v>
      </c>
    </row>
    <row r="630" spans="1:2" ht="14.25" customHeight="1" x14ac:dyDescent="0.35">
      <c r="A630" s="2" t="s">
        <v>628</v>
      </c>
      <c r="B630" s="2" t="str">
        <f ca="1">IFERROR(__xludf.DUMMYFUNCTION("GOOGLETRANSLATE(B630,""sv"",""en"")"),"Social Democratic")</f>
        <v>Social Democratic</v>
      </c>
    </row>
    <row r="631" spans="1:2" ht="14.25" customHeight="1" x14ac:dyDescent="0.35">
      <c r="A631" s="2" t="s">
        <v>629</v>
      </c>
      <c r="B631" s="2" t="str">
        <f ca="1">IFERROR(__xludf.DUMMYFUNCTION("GOOGLETRANSLATE(B631,""sv"",""en"")"),"EMU")</f>
        <v>EMU</v>
      </c>
    </row>
    <row r="632" spans="1:2" ht="14.25" customHeight="1" x14ac:dyDescent="0.35">
      <c r="A632" s="2" t="s">
        <v>630</v>
      </c>
      <c r="B632" s="2" t="str">
        <f ca="1">IFERROR(__xludf.DUMMYFUNCTION("GOOGLETRANSLATE(B632,""sv"",""en"")"),"points")</f>
        <v>points</v>
      </c>
    </row>
    <row r="633" spans="1:2" ht="14.25" customHeight="1" x14ac:dyDescent="0.35">
      <c r="A633" s="2" t="s">
        <v>631</v>
      </c>
      <c r="B633" s="2" t="str">
        <f ca="1">IFERROR(__xludf.DUMMYFUNCTION("GOOGLETRANSLATE(B633,""sv"",""en"")"),"context")</f>
        <v>context</v>
      </c>
    </row>
    <row r="634" spans="1:2" ht="14.25" customHeight="1" x14ac:dyDescent="0.35">
      <c r="A634" s="2" t="s">
        <v>632</v>
      </c>
      <c r="B634" s="2" t="str">
        <f ca="1">IFERROR(__xludf.DUMMYFUNCTION("GOOGLETRANSLATE(B634,""sv"",""en"")"),"afterwards")</f>
        <v>afterwards</v>
      </c>
    </row>
    <row r="635" spans="1:2" ht="14.25" customHeight="1" x14ac:dyDescent="0.35">
      <c r="A635" s="2" t="s">
        <v>633</v>
      </c>
      <c r="B635" s="2" t="str">
        <f ca="1">IFERROR(__xludf.DUMMYFUNCTION("GOOGLETRANSLATE(B635,""sv"",""en"")"),"responsibility")</f>
        <v>responsibility</v>
      </c>
    </row>
    <row r="636" spans="1:2" ht="14.25" customHeight="1" x14ac:dyDescent="0.35">
      <c r="A636" s="2" t="s">
        <v>634</v>
      </c>
      <c r="B636" s="2" t="str">
        <f ca="1">IFERROR(__xludf.DUMMYFUNCTION("GOOGLETRANSLATE(B636,""sv"",""en"")"),"somewhere")</f>
        <v>somewhere</v>
      </c>
    </row>
    <row r="637" spans="1:2" ht="14.25" customHeight="1" x14ac:dyDescent="0.35">
      <c r="A637" s="2" t="s">
        <v>635</v>
      </c>
      <c r="B637" s="2" t="str">
        <f ca="1">IFERROR(__xludf.DUMMYFUNCTION("GOOGLETRANSLATE(B637,""sv"",""en"")"),"Expected")</f>
        <v>Expected</v>
      </c>
    </row>
    <row r="638" spans="1:2" ht="14.25" customHeight="1" x14ac:dyDescent="0.35">
      <c r="A638" s="2" t="s">
        <v>636</v>
      </c>
      <c r="B638" s="2" t="str">
        <f ca="1">IFERROR(__xludf.DUMMYFUNCTION("GOOGLETRANSLATE(B638,""sv"",""en"")"),"kilometer")</f>
        <v>kilometer</v>
      </c>
    </row>
    <row r="639" spans="1:2" ht="14.25" customHeight="1" x14ac:dyDescent="0.35">
      <c r="A639" s="2" t="s">
        <v>637</v>
      </c>
      <c r="B639" s="2" t="str">
        <f ca="1">IFERROR(__xludf.DUMMYFUNCTION("GOOGLETRANSLATE(B639,""sv"",""en"")"),"either")</f>
        <v>either</v>
      </c>
    </row>
    <row r="640" spans="1:2" ht="14.25" customHeight="1" x14ac:dyDescent="0.35">
      <c r="A640" s="2" t="s">
        <v>638</v>
      </c>
      <c r="B640" s="2" t="str">
        <f ca="1">IFERROR(__xludf.DUMMYFUNCTION("GOOGLETRANSLATE(B640,""sv"",""en"")"),"Control")</f>
        <v>Control</v>
      </c>
    </row>
    <row r="641" spans="1:2" ht="14.25" customHeight="1" x14ac:dyDescent="0.35">
      <c r="A641" s="2" t="s">
        <v>639</v>
      </c>
      <c r="B641" s="2" t="str">
        <f ca="1">IFERROR(__xludf.DUMMYFUNCTION("GOOGLETRANSLATE(B641,""sv"",""en"")"),"Selected")</f>
        <v>Selected</v>
      </c>
    </row>
    <row r="642" spans="1:2" ht="14.25" customHeight="1" x14ac:dyDescent="0.35">
      <c r="A642" s="2" t="s">
        <v>640</v>
      </c>
      <c r="B642" s="2" t="str">
        <f ca="1">IFERROR(__xludf.DUMMYFUNCTION("GOOGLETRANSLATE(B642,""sv"",""en"")"),"Remember")</f>
        <v>Remember</v>
      </c>
    </row>
    <row r="643" spans="1:2" ht="14.25" customHeight="1" x14ac:dyDescent="0.35">
      <c r="A643" s="2" t="s">
        <v>641</v>
      </c>
      <c r="B643" s="2" t="str">
        <f ca="1">IFERROR(__xludf.DUMMYFUNCTION("GOOGLETRANSLATE(B643,""sv"",""en"")"),"Start")</f>
        <v>Start</v>
      </c>
    </row>
    <row r="644" spans="1:2" ht="14.25" customHeight="1" x14ac:dyDescent="0.35">
      <c r="A644" s="2" t="s">
        <v>642</v>
      </c>
      <c r="B644" s="2" t="str">
        <f ca="1">IFERROR(__xludf.DUMMYFUNCTION("GOOGLETRANSLATE(B644,""sv"",""en"")"),"Dan")</f>
        <v>Dan</v>
      </c>
    </row>
    <row r="645" spans="1:2" ht="14.25" customHeight="1" x14ac:dyDescent="0.35">
      <c r="A645" s="2" t="s">
        <v>643</v>
      </c>
      <c r="B645" s="2" t="str">
        <f ca="1">IFERROR(__xludf.DUMMYFUNCTION("GOOGLETRANSLATE(B645,""sv"",""en"")"),"The street")</f>
        <v>The street</v>
      </c>
    </row>
    <row r="646" spans="1:2" ht="14.25" customHeight="1" x14ac:dyDescent="0.35">
      <c r="A646" s="2" t="s">
        <v>644</v>
      </c>
      <c r="B646" s="2" t="str">
        <f ca="1">IFERROR(__xludf.DUMMYFUNCTION("GOOGLETRANSLATE(B646,""sv"",""en"")"),"clean")</f>
        <v>clean</v>
      </c>
    </row>
    <row r="647" spans="1:2" ht="14.25" customHeight="1" x14ac:dyDescent="0.35">
      <c r="A647" s="2" t="s">
        <v>645</v>
      </c>
      <c r="B647" s="2" t="str">
        <f ca="1">IFERROR(__xludf.DUMMYFUNCTION("GOOGLETRANSLATE(B647,""sv"",""en"")"),"immediately")</f>
        <v>immediately</v>
      </c>
    </row>
    <row r="648" spans="1:2" ht="14.25" customHeight="1" x14ac:dyDescent="0.35">
      <c r="A648" s="2" t="s">
        <v>646</v>
      </c>
      <c r="B648" s="2" t="str">
        <f ca="1">IFERROR(__xludf.DUMMYFUNCTION("GOOGLETRANSLATE(B648,""sv"",""en"")"),"the company")</f>
        <v>the company</v>
      </c>
    </row>
    <row r="649" spans="1:2" ht="14.25" customHeight="1" x14ac:dyDescent="0.35">
      <c r="A649" s="2" t="s">
        <v>647</v>
      </c>
      <c r="B649" s="2" t="str">
        <f ca="1">IFERROR(__xludf.DUMMYFUNCTION("GOOGLETRANSLATE(B649,""sv"",""en"")"),"work")</f>
        <v>work</v>
      </c>
    </row>
    <row r="650" spans="1:2" ht="14.25" customHeight="1" x14ac:dyDescent="0.35">
      <c r="A650" s="2" t="s">
        <v>648</v>
      </c>
      <c r="B650" s="2" t="str">
        <f ca="1">IFERROR(__xludf.DUMMYFUNCTION("GOOGLETRANSLATE(B650,""sv"",""en"")"),"felt")</f>
        <v>felt</v>
      </c>
    </row>
    <row r="651" spans="1:2" ht="14.25" customHeight="1" x14ac:dyDescent="0.35">
      <c r="A651" s="2" t="s">
        <v>649</v>
      </c>
      <c r="B651" s="2" t="str">
        <f ca="1">IFERROR(__xludf.DUMMYFUNCTION("GOOGLETRANSLATE(B651,""sv"",""en"")"),"scene")</f>
        <v>scene</v>
      </c>
    </row>
    <row r="652" spans="1:2" ht="14.25" customHeight="1" x14ac:dyDescent="0.35">
      <c r="A652" s="2" t="s">
        <v>650</v>
      </c>
      <c r="B652" s="2" t="str">
        <f ca="1">IFERROR(__xludf.DUMMYFUNCTION("GOOGLETRANSLATE(B652,""sv"",""en"")"),"from")</f>
        <v>from</v>
      </c>
    </row>
    <row r="653" spans="1:2" ht="14.25" customHeight="1" x14ac:dyDescent="0.35">
      <c r="A653" s="2" t="s">
        <v>651</v>
      </c>
      <c r="B653" s="2" t="str">
        <f ca="1">IFERROR(__xludf.DUMMYFUNCTION("GOOGLETRANSLATE(B653,""sv"",""en"")"),"regard")</f>
        <v>regard</v>
      </c>
    </row>
    <row r="654" spans="1:2" ht="14.25" customHeight="1" x14ac:dyDescent="0.35">
      <c r="A654" s="2" t="s">
        <v>652</v>
      </c>
      <c r="B654" s="2" t="str">
        <f ca="1">IFERROR(__xludf.DUMMYFUNCTION("GOOGLETRANSLATE(B654,""sv"",""en"")"),"reduces")</f>
        <v>reduces</v>
      </c>
    </row>
    <row r="655" spans="1:2" ht="14.25" customHeight="1" x14ac:dyDescent="0.35">
      <c r="A655" s="2" t="s">
        <v>653</v>
      </c>
      <c r="B655" s="2" t="str">
        <f ca="1">IFERROR(__xludf.DUMMYFUNCTION("GOOGLETRANSLATE(B655,""sv"",""en"")"),"The problems")</f>
        <v>The problems</v>
      </c>
    </row>
    <row r="656" spans="1:2" ht="14.25" customHeight="1" x14ac:dyDescent="0.35">
      <c r="A656" s="2" t="s">
        <v>654</v>
      </c>
      <c r="B656" s="2" t="str">
        <f ca="1">IFERROR(__xludf.DUMMYFUNCTION("GOOGLETRANSLATE(B656,""sv"",""en"")"),"falling")</f>
        <v>falling</v>
      </c>
    </row>
    <row r="657" spans="1:2" ht="14.25" customHeight="1" x14ac:dyDescent="0.35">
      <c r="A657" s="2" t="s">
        <v>655</v>
      </c>
      <c r="B657" s="2" t="str">
        <f ca="1">IFERROR(__xludf.DUMMYFUNCTION("GOOGLETRANSLATE(B657,""sv"",""en"")"),"risk")</f>
        <v>risk</v>
      </c>
    </row>
    <row r="658" spans="1:2" ht="14.25" customHeight="1" x14ac:dyDescent="0.35">
      <c r="A658" s="2" t="s">
        <v>656</v>
      </c>
      <c r="B658" s="2" t="str">
        <f ca="1">IFERROR(__xludf.DUMMYFUNCTION("GOOGLETRANSLATE(B658,""sv"",""en"")"),"proposes")</f>
        <v>proposes</v>
      </c>
    </row>
    <row r="659" spans="1:2" ht="14.25" customHeight="1" x14ac:dyDescent="0.35">
      <c r="A659" s="2" t="s">
        <v>657</v>
      </c>
      <c r="B659" s="2" t="str">
        <f ca="1">IFERROR(__xludf.DUMMYFUNCTION("GOOGLETRANSLATE(B659,""sv"",""en"")"),"minimum")</f>
        <v>minimum</v>
      </c>
    </row>
    <row r="660" spans="1:2" ht="14.25" customHeight="1" x14ac:dyDescent="0.35">
      <c r="A660" s="2" t="s">
        <v>658</v>
      </c>
      <c r="B660" s="2" t="str">
        <f ca="1">IFERROR(__xludf.DUMMYFUNCTION("GOOGLETRANSLATE(B660,""sv"",""en"")"),"company")</f>
        <v>company</v>
      </c>
    </row>
    <row r="661" spans="1:2" ht="14.25" customHeight="1" x14ac:dyDescent="0.35">
      <c r="A661" s="2" t="s">
        <v>659</v>
      </c>
      <c r="B661" s="2" t="str">
        <f ca="1">IFERROR(__xludf.DUMMYFUNCTION("GOOGLETRANSLATE(B661,""sv"",""en"")"),"bets")</f>
        <v>bets</v>
      </c>
    </row>
    <row r="662" spans="1:2" ht="14.25" customHeight="1" x14ac:dyDescent="0.35">
      <c r="A662" s="2" t="s">
        <v>660</v>
      </c>
      <c r="B662" s="2" t="str">
        <f ca="1">IFERROR(__xludf.DUMMYFUNCTION("GOOGLETRANSLATE(B662,""sv"",""en"")"),"The environment")</f>
        <v>The environment</v>
      </c>
    </row>
    <row r="663" spans="1:2" ht="14.25" customHeight="1" x14ac:dyDescent="0.35">
      <c r="A663" s="2" t="s">
        <v>661</v>
      </c>
      <c r="B663" s="2" t="str">
        <f ca="1">IFERROR(__xludf.DUMMYFUNCTION("GOOGLETRANSLATE(B663,""sv"",""en"")"),"Ideas")</f>
        <v>Ideas</v>
      </c>
    </row>
    <row r="664" spans="1:2" ht="14.25" customHeight="1" x14ac:dyDescent="0.35">
      <c r="A664" s="2" t="s">
        <v>662</v>
      </c>
      <c r="B664" s="2" t="str">
        <f ca="1">IFERROR(__xludf.DUMMYFUNCTION("GOOGLETRANSLATE(B664,""sv"",""en"")"),"Studies")</f>
        <v>Studies</v>
      </c>
    </row>
    <row r="665" spans="1:2" ht="14.25" customHeight="1" x14ac:dyDescent="0.35">
      <c r="A665" s="2" t="s">
        <v>663</v>
      </c>
      <c r="B665" s="2" t="str">
        <f ca="1">IFERROR(__xludf.DUMMYFUNCTION("GOOGLETRANSLATE(B665,""sv"",""en"")"),"National")</f>
        <v>National</v>
      </c>
    </row>
    <row r="666" spans="1:2" ht="14.25" customHeight="1" x14ac:dyDescent="0.35">
      <c r="A666" s="2" t="s">
        <v>664</v>
      </c>
      <c r="B666" s="2" t="str">
        <f ca="1">IFERROR(__xludf.DUMMYFUNCTION("GOOGLETRANSLATE(B666,""sv"",""en"")"),"proper")</f>
        <v>proper</v>
      </c>
    </row>
    <row r="667" spans="1:2" ht="14.25" customHeight="1" x14ac:dyDescent="0.35">
      <c r="A667" s="2" t="s">
        <v>665</v>
      </c>
      <c r="B667" s="2" t="str">
        <f ca="1">IFERROR(__xludf.DUMMYFUNCTION("GOOGLETRANSLATE(B667,""sv"",""en"")"),"affect")</f>
        <v>affect</v>
      </c>
    </row>
    <row r="668" spans="1:2" ht="14.25" customHeight="1" x14ac:dyDescent="0.35">
      <c r="A668" s="2" t="s">
        <v>666</v>
      </c>
      <c r="B668" s="2" t="str">
        <f ca="1">IFERROR(__xludf.DUMMYFUNCTION("GOOGLETRANSLATE(B668,""sv"",""en"")"),"human")</f>
        <v>human</v>
      </c>
    </row>
    <row r="669" spans="1:2" ht="14.25" customHeight="1" x14ac:dyDescent="0.35">
      <c r="A669" s="2" t="s">
        <v>667</v>
      </c>
      <c r="B669" s="2" t="str">
        <f ca="1">IFERROR(__xludf.DUMMYFUNCTION("GOOGLETRANSLATE(B669,""sv"",""en"")"),"done")</f>
        <v>done</v>
      </c>
    </row>
    <row r="670" spans="1:2" ht="14.25" customHeight="1" x14ac:dyDescent="0.35">
      <c r="A670" s="2" t="s">
        <v>668</v>
      </c>
      <c r="B670" s="2" t="str">
        <f ca="1">IFERROR(__xludf.DUMMYFUNCTION("GOOGLETRANSLATE(B670,""sv"",""en"")"),"The fight")</f>
        <v>The fight</v>
      </c>
    </row>
    <row r="671" spans="1:2" ht="14.25" customHeight="1" x14ac:dyDescent="0.35">
      <c r="A671" s="2" t="s">
        <v>669</v>
      </c>
      <c r="B671" s="2" t="str">
        <f ca="1">IFERROR(__xludf.DUMMYFUNCTION("GOOGLETRANSLATE(B671,""sv"",""en"")"),"slowly")</f>
        <v>slowly</v>
      </c>
    </row>
    <row r="672" spans="1:2" ht="14.25" customHeight="1" x14ac:dyDescent="0.35">
      <c r="A672" s="2" t="s">
        <v>670</v>
      </c>
      <c r="B672" s="2" t="str">
        <f ca="1">IFERROR(__xludf.DUMMYFUNCTION("GOOGLETRANSLATE(B672,""sv"",""en"")"),"bad")</f>
        <v>bad</v>
      </c>
    </row>
    <row r="673" spans="1:2" ht="14.25" customHeight="1" x14ac:dyDescent="0.35">
      <c r="A673" s="2" t="s">
        <v>671</v>
      </c>
      <c r="B673" s="2" t="str">
        <f ca="1">IFERROR(__xludf.DUMMYFUNCTION("GOOGLETRANSLATE(B673,""sv"",""en"")"),"Moved")</f>
        <v>Moved</v>
      </c>
    </row>
    <row r="674" spans="1:2" ht="14.25" customHeight="1" x14ac:dyDescent="0.35">
      <c r="A674" s="2" t="s">
        <v>672</v>
      </c>
      <c r="B674" s="2" t="str">
        <f ca="1">IFERROR(__xludf.DUMMYFUNCTION("GOOGLETRANSLATE(B674,""sv"",""en"")"),"the hospital")</f>
        <v>the hospital</v>
      </c>
    </row>
    <row r="675" spans="1:2" ht="14.25" customHeight="1" x14ac:dyDescent="0.35">
      <c r="A675" s="2" t="s">
        <v>673</v>
      </c>
      <c r="B675" s="2" t="str">
        <f ca="1">IFERROR(__xludf.DUMMYFUNCTION("GOOGLETRANSLATE(B675,""sv"",""en"")"),"lost")</f>
        <v>lost</v>
      </c>
    </row>
    <row r="676" spans="1:2" ht="14.25" customHeight="1" x14ac:dyDescent="0.35">
      <c r="A676" s="2" t="s">
        <v>674</v>
      </c>
      <c r="B676" s="2" t="str">
        <f ca="1">IFERROR(__xludf.DUMMYFUNCTION("GOOGLETRANSLATE(B676,""sv"",""en"")"),"seriously")</f>
        <v>seriously</v>
      </c>
    </row>
    <row r="677" spans="1:2" ht="14.25" customHeight="1" x14ac:dyDescent="0.35">
      <c r="A677" s="2" t="s">
        <v>675</v>
      </c>
      <c r="B677" s="2" t="str">
        <f ca="1">IFERROR(__xludf.DUMMYFUNCTION("GOOGLETRANSLATE(B677,""sv"",""en"")"),"prevails")</f>
        <v>prevails</v>
      </c>
    </row>
    <row r="678" spans="1:2" ht="14.25" customHeight="1" x14ac:dyDescent="0.35">
      <c r="A678" s="2" t="s">
        <v>676</v>
      </c>
      <c r="B678" s="2" t="str">
        <f ca="1">IFERROR(__xludf.DUMMYFUNCTION("GOOGLETRANSLATE(B678,""sv"",""en"")"),"worst")</f>
        <v>worst</v>
      </c>
    </row>
    <row r="679" spans="1:2" ht="14.25" customHeight="1" x14ac:dyDescent="0.35">
      <c r="A679" s="2" t="s">
        <v>677</v>
      </c>
      <c r="B679" s="2" t="str">
        <f ca="1">IFERROR(__xludf.DUMMYFUNCTION("GOOGLETRANSLATE(B679,""sv"",""en"")"),"known")</f>
        <v>known</v>
      </c>
    </row>
    <row r="680" spans="1:2" ht="14.25" customHeight="1" x14ac:dyDescent="0.35">
      <c r="A680" s="2" t="s">
        <v>678</v>
      </c>
      <c r="B680" s="2" t="str">
        <f ca="1">IFERROR(__xludf.DUMMYFUNCTION("GOOGLETRANSLATE(B680,""sv"",""en"")"),"Positive")</f>
        <v>Positive</v>
      </c>
    </row>
    <row r="681" spans="1:2" ht="14.25" customHeight="1" x14ac:dyDescent="0.35">
      <c r="A681" s="2" t="s">
        <v>679</v>
      </c>
      <c r="B681" s="2" t="str">
        <f ca="1">IFERROR(__xludf.DUMMYFUNCTION("GOOGLETRANSLATE(B681,""sv"",""en"")"),"Finds")</f>
        <v>Finds</v>
      </c>
    </row>
    <row r="682" spans="1:2" ht="14.25" customHeight="1" x14ac:dyDescent="0.35">
      <c r="A682" s="2" t="s">
        <v>680</v>
      </c>
      <c r="B682" s="2" t="str">
        <f ca="1">IFERROR(__xludf.DUMMYFUNCTION("GOOGLETRANSLATE(B682,""sv"",""en"")"),"plus")</f>
        <v>plus</v>
      </c>
    </row>
    <row r="683" spans="1:2" ht="14.25" customHeight="1" x14ac:dyDescent="0.35">
      <c r="A683" s="2" t="s">
        <v>681</v>
      </c>
      <c r="B683" s="2" t="str">
        <f ca="1">IFERROR(__xludf.DUMMYFUNCTION("GOOGLETRANSLATE(B683,""sv"",""en"")"),"profit")</f>
        <v>profit</v>
      </c>
    </row>
    <row r="684" spans="1:2" ht="14.25" customHeight="1" x14ac:dyDescent="0.35">
      <c r="A684" s="2" t="s">
        <v>682</v>
      </c>
      <c r="B684" s="2" t="str">
        <f ca="1">IFERROR(__xludf.DUMMYFUNCTION("GOOGLETRANSLATE(B684,""sv"",""en"")"),"west")</f>
        <v>west</v>
      </c>
    </row>
    <row r="685" spans="1:2" ht="14.25" customHeight="1" x14ac:dyDescent="0.35">
      <c r="A685" s="2" t="s">
        <v>683</v>
      </c>
      <c r="B685" s="2" t="str">
        <f ca="1">IFERROR(__xludf.DUMMYFUNCTION("GOOGLETRANSLATE(B685,""sv"",""en"")"),"British")</f>
        <v>British</v>
      </c>
    </row>
    <row r="686" spans="1:2" ht="14.25" customHeight="1" x14ac:dyDescent="0.35">
      <c r="A686" s="2" t="s">
        <v>684</v>
      </c>
      <c r="B686" s="2" t="str">
        <f ca="1">IFERROR(__xludf.DUMMYFUNCTION("GOOGLETRANSLATE(B686,""sv"",""en"")"),"experience")</f>
        <v>experience</v>
      </c>
    </row>
    <row r="687" spans="1:2" ht="14.25" customHeight="1" x14ac:dyDescent="0.35">
      <c r="A687" s="2" t="s">
        <v>685</v>
      </c>
      <c r="B687" s="2" t="str">
        <f ca="1">IFERROR(__xludf.DUMMYFUNCTION("GOOGLETRANSLATE(B687,""sv"",""en"")"),"coach")</f>
        <v>coach</v>
      </c>
    </row>
    <row r="688" spans="1:2" ht="14.25" customHeight="1" x14ac:dyDescent="0.35">
      <c r="A688" s="2" t="s">
        <v>686</v>
      </c>
      <c r="B688" s="2" t="str">
        <f ca="1">IFERROR(__xludf.DUMMYFUNCTION("GOOGLETRANSLATE(B688,""sv"",""en"")"),"Read")</f>
        <v>Read</v>
      </c>
    </row>
    <row r="689" spans="1:2" ht="14.25" customHeight="1" x14ac:dyDescent="0.35">
      <c r="A689" s="2" t="s">
        <v>687</v>
      </c>
      <c r="B689" s="2" t="str">
        <f ca="1">IFERROR(__xludf.DUMMYFUNCTION("GOOGLETRANSLATE(B689,""sv"",""en"")"),"immigrant")</f>
        <v>immigrant</v>
      </c>
    </row>
    <row r="690" spans="1:2" ht="14.25" customHeight="1" x14ac:dyDescent="0.35">
      <c r="A690" s="2" t="s">
        <v>688</v>
      </c>
      <c r="B690" s="2" t="str">
        <f ca="1">IFERROR(__xludf.DUMMYFUNCTION("GOOGLETRANSLATE(B690,""sv"",""en"")"),"Low")</f>
        <v>Low</v>
      </c>
    </row>
    <row r="691" spans="1:2" ht="14.25" customHeight="1" x14ac:dyDescent="0.35">
      <c r="A691" s="2" t="s">
        <v>689</v>
      </c>
      <c r="B691" s="2" t="str">
        <f ca="1">IFERROR(__xludf.DUMMYFUNCTION("GOOGLETRANSLATE(B691,""sv"",""en"")"),"relatively")</f>
        <v>relatively</v>
      </c>
    </row>
    <row r="692" spans="1:2" ht="14.25" customHeight="1" x14ac:dyDescent="0.35">
      <c r="A692" s="2" t="s">
        <v>690</v>
      </c>
      <c r="B692" s="2" t="str">
        <f ca="1">IFERROR(__xludf.DUMMYFUNCTION("GOOGLETRANSLATE(B692,""sv"",""en"")"),"In total")</f>
        <v>In total</v>
      </c>
    </row>
    <row r="693" spans="1:2" ht="14.25" customHeight="1" x14ac:dyDescent="0.35">
      <c r="A693" s="2" t="s">
        <v>691</v>
      </c>
      <c r="B693" s="2" t="str">
        <f ca="1">IFERROR(__xludf.DUMMYFUNCTION("GOOGLETRANSLATE(B693,""sv"",""en"")"),"Bosnia")</f>
        <v>Bosnia</v>
      </c>
    </row>
    <row r="694" spans="1:2" ht="14.25" customHeight="1" x14ac:dyDescent="0.35">
      <c r="A694" s="2" t="s">
        <v>692</v>
      </c>
      <c r="B694" s="2" t="str">
        <f ca="1">IFERROR(__xludf.DUMMYFUNCTION("GOOGLETRANSLATE(B694,""sv"",""en"")"),"Remains")</f>
        <v>Remains</v>
      </c>
    </row>
    <row r="695" spans="1:2" ht="14.25" customHeight="1" x14ac:dyDescent="0.35">
      <c r="A695" s="2" t="s">
        <v>693</v>
      </c>
      <c r="B695" s="2" t="str">
        <f ca="1">IFERROR(__xludf.DUMMYFUNCTION("GOOGLETRANSLATE(B695,""sv"",""en"")"),"common")</f>
        <v>common</v>
      </c>
    </row>
    <row r="696" spans="1:2" ht="14.25" customHeight="1" x14ac:dyDescent="0.35">
      <c r="A696" s="2" t="s">
        <v>694</v>
      </c>
      <c r="B696" s="2" t="str">
        <f ca="1">IFERROR(__xludf.DUMMYFUNCTION("GOOGLETRANSLATE(B696,""sv"",""en"")"),"develop")</f>
        <v>develop</v>
      </c>
    </row>
    <row r="697" spans="1:2" ht="14.25" customHeight="1" x14ac:dyDescent="0.35">
      <c r="A697" s="2" t="s">
        <v>695</v>
      </c>
      <c r="B697" s="2" t="str">
        <f ca="1">IFERROR(__xludf.DUMMYFUNCTION("GOOGLETRANSLATE(B697,""sv"",""en"")"),"north")</f>
        <v>north</v>
      </c>
    </row>
    <row r="698" spans="1:2" ht="14.25" customHeight="1" x14ac:dyDescent="0.35">
      <c r="A698" s="2" t="s">
        <v>696</v>
      </c>
      <c r="B698" s="2" t="str">
        <f ca="1">IFERROR(__xludf.DUMMYFUNCTION("GOOGLETRANSLATE(B698,""sv"",""en"")"),"More difficult")</f>
        <v>More difficult</v>
      </c>
    </row>
    <row r="699" spans="1:2" ht="14.25" customHeight="1" x14ac:dyDescent="0.35">
      <c r="A699" s="2" t="s">
        <v>697</v>
      </c>
      <c r="B699" s="2" t="str">
        <f ca="1">IFERROR(__xludf.DUMMYFUNCTION("GOOGLETRANSLATE(B699,""sv"",""en"")"),"Joy")</f>
        <v>Joy</v>
      </c>
    </row>
    <row r="700" spans="1:2" ht="14.25" customHeight="1" x14ac:dyDescent="0.35">
      <c r="A700" s="2" t="s">
        <v>698</v>
      </c>
      <c r="B700" s="2" t="str">
        <f ca="1">IFERROR(__xludf.DUMMYFUNCTION("GOOGLETRANSLATE(B700,""sv"",""en"")"),"Margaret")</f>
        <v>Margaret</v>
      </c>
    </row>
    <row r="701" spans="1:2" ht="14.25" customHeight="1" x14ac:dyDescent="0.35">
      <c r="A701" s="2" t="s">
        <v>699</v>
      </c>
      <c r="B701" s="2" t="str">
        <f ca="1">IFERROR(__xludf.DUMMYFUNCTION("GOOGLETRANSLATE(B701,""sv"",""en"")"),"Reine")</f>
        <v>Reine</v>
      </c>
    </row>
    <row r="702" spans="1:2" ht="14.25" customHeight="1" x14ac:dyDescent="0.35">
      <c r="A702" s="2" t="s">
        <v>700</v>
      </c>
      <c r="B702" s="2" t="str">
        <f ca="1">IFERROR(__xludf.DUMMYFUNCTION("GOOGLETRANSLATE(B702,""sv"",""en"")"),"Hard")</f>
        <v>Hard</v>
      </c>
    </row>
    <row r="703" spans="1:2" ht="14.25" customHeight="1" x14ac:dyDescent="0.35">
      <c r="A703" s="2" t="s">
        <v>701</v>
      </c>
      <c r="B703" s="2" t="str">
        <f ca="1">IFERROR(__xludf.DUMMYFUNCTION("GOOGLETRANSLATE(B703,""sv"",""en"")"),"If")</f>
        <v>If</v>
      </c>
    </row>
    <row r="704" spans="1:2" ht="14.25" customHeight="1" x14ac:dyDescent="0.35">
      <c r="A704" s="2" t="s">
        <v>702</v>
      </c>
      <c r="B704" s="2" t="str">
        <f ca="1">IFERROR(__xludf.DUMMYFUNCTION("GOOGLETRANSLATE(B704,""sv"",""en"")"),"fewer")</f>
        <v>fewer</v>
      </c>
    </row>
    <row r="705" spans="1:2" ht="14.25" customHeight="1" x14ac:dyDescent="0.35">
      <c r="A705" s="2" t="s">
        <v>703</v>
      </c>
      <c r="B705" s="2" t="str">
        <f ca="1">IFERROR(__xludf.DUMMYFUNCTION("GOOGLETRANSLATE(B705,""sv"",""en"")"),"costs")</f>
        <v>costs</v>
      </c>
    </row>
    <row r="706" spans="1:2" ht="14.25" customHeight="1" x14ac:dyDescent="0.35">
      <c r="A706" s="2" t="s">
        <v>704</v>
      </c>
      <c r="B706" s="2" t="str">
        <f ca="1">IFERROR(__xludf.DUMMYFUNCTION("GOOGLETRANSLATE(B706,""sv"",""en"")"),"used to")</f>
        <v>used to</v>
      </c>
    </row>
    <row r="707" spans="1:2" ht="14.25" customHeight="1" x14ac:dyDescent="0.35">
      <c r="A707" s="2" t="s">
        <v>705</v>
      </c>
      <c r="B707" s="2" t="str">
        <f ca="1">IFERROR(__xludf.DUMMYFUNCTION("GOOGLETRANSLATE(B707,""sv"",""en"")"),"Power")</f>
        <v>Power</v>
      </c>
    </row>
    <row r="708" spans="1:2" ht="14.25" customHeight="1" x14ac:dyDescent="0.35">
      <c r="A708" s="2" t="s">
        <v>706</v>
      </c>
      <c r="B708" s="2" t="str">
        <f ca="1">IFERROR(__xludf.DUMMYFUNCTION("GOOGLETRANSLATE(B708,""sv"",""en"")"),"call")</f>
        <v>call</v>
      </c>
    </row>
    <row r="709" spans="1:2" ht="14.25" customHeight="1" x14ac:dyDescent="0.35">
      <c r="A709" s="2" t="s">
        <v>707</v>
      </c>
      <c r="B709" s="2" t="str">
        <f ca="1">IFERROR(__xludf.DUMMYFUNCTION("GOOGLETRANSLATE(B709,""sv"",""en"")"),"influence")</f>
        <v>influence</v>
      </c>
    </row>
    <row r="710" spans="1:2" ht="14.25" customHeight="1" x14ac:dyDescent="0.35">
      <c r="A710" s="2" t="s">
        <v>708</v>
      </c>
      <c r="B710" s="2" t="str">
        <f ca="1">IFERROR(__xludf.DUMMYFUNCTION("GOOGLETRANSLATE(B710,""sv"",""en"")"),"played")</f>
        <v>played</v>
      </c>
    </row>
    <row r="711" spans="1:2" ht="14.25" customHeight="1" x14ac:dyDescent="0.35">
      <c r="A711" s="2" t="s">
        <v>709</v>
      </c>
      <c r="B711" s="2" t="str">
        <f ca="1">IFERROR(__xludf.DUMMYFUNCTION("GOOGLETRANSLATE(B711,""sv"",""en"")"),"Saab")</f>
        <v>Saab</v>
      </c>
    </row>
    <row r="712" spans="1:2" ht="14.25" customHeight="1" x14ac:dyDescent="0.35">
      <c r="A712" s="2" t="s">
        <v>710</v>
      </c>
      <c r="B712" s="2" t="str">
        <f ca="1">IFERROR(__xludf.DUMMYFUNCTION("GOOGLETRANSLATE(B712,""sv"",""en"")"),"stopped")</f>
        <v>stopped</v>
      </c>
    </row>
    <row r="713" spans="1:2" ht="14.25" customHeight="1" x14ac:dyDescent="0.35">
      <c r="A713" s="2" t="s">
        <v>711</v>
      </c>
      <c r="B713" s="2" t="str">
        <f ca="1">IFERROR(__xludf.DUMMYFUNCTION("GOOGLETRANSLATE(B713,""sv"",""en"")"),"Western")</f>
        <v>Western</v>
      </c>
    </row>
    <row r="714" spans="1:2" ht="14.25" customHeight="1" x14ac:dyDescent="0.35">
      <c r="A714" s="2" t="s">
        <v>712</v>
      </c>
      <c r="B714" s="2" t="str">
        <f ca="1">IFERROR(__xludf.DUMMYFUNCTION("GOOGLETRANSLATE(B714,""sv"",""en"")"),"won")</f>
        <v>won</v>
      </c>
    </row>
    <row r="715" spans="1:2" ht="14.25" customHeight="1" x14ac:dyDescent="0.35">
      <c r="A715" s="2" t="s">
        <v>713</v>
      </c>
      <c r="B715" s="2" t="str">
        <f ca="1">IFERROR(__xludf.DUMMYFUNCTION("GOOGLETRANSLATE(B715,""sv"",""en"")"),"VA")</f>
        <v>VA</v>
      </c>
    </row>
    <row r="716" spans="1:2" ht="14.25" customHeight="1" x14ac:dyDescent="0.35">
      <c r="A716" s="2" t="s">
        <v>714</v>
      </c>
      <c r="B716" s="2" t="str">
        <f ca="1">IFERROR(__xludf.DUMMYFUNCTION("GOOGLETRANSLATE(B716,""sv"",""en"")"),"drive")</f>
        <v>drive</v>
      </c>
    </row>
    <row r="717" spans="1:2" ht="14.25" customHeight="1" x14ac:dyDescent="0.35">
      <c r="A717" s="2" t="s">
        <v>715</v>
      </c>
      <c r="B717" s="2" t="str">
        <f ca="1">IFERROR(__xludf.DUMMYFUNCTION("GOOGLETRANSLATE(B717,""sv"",""en"")"),"Kelderek")</f>
        <v>Kelderek</v>
      </c>
    </row>
    <row r="718" spans="1:2" ht="14.25" customHeight="1" x14ac:dyDescent="0.35">
      <c r="A718" s="2" t="s">
        <v>716</v>
      </c>
      <c r="B718" s="2" t="str">
        <f ca="1">IFERROR(__xludf.DUMMYFUNCTION("GOOGLETRANSLATE(B718,""sv"",""en"")"),"bourgeois")</f>
        <v>bourgeois</v>
      </c>
    </row>
    <row r="719" spans="1:2" ht="14.25" customHeight="1" x14ac:dyDescent="0.35">
      <c r="A719" s="2" t="s">
        <v>717</v>
      </c>
      <c r="B719" s="2" t="str">
        <f ca="1">IFERROR(__xludf.DUMMYFUNCTION("GOOGLETRANSLATE(B719,""sv"",""en"")"),"Started")</f>
        <v>Started</v>
      </c>
    </row>
    <row r="720" spans="1:2" ht="14.25" customHeight="1" x14ac:dyDescent="0.35">
      <c r="A720" s="2" t="s">
        <v>718</v>
      </c>
      <c r="B720" s="2" t="str">
        <f ca="1">IFERROR(__xludf.DUMMYFUNCTION("GOOGLETRANSLATE(B720,""sv"",""en"")"),"Missing")</f>
        <v>Missing</v>
      </c>
    </row>
    <row r="721" spans="1:2" ht="14.25" customHeight="1" x14ac:dyDescent="0.35">
      <c r="A721" s="2" t="s">
        <v>719</v>
      </c>
      <c r="B721" s="2" t="str">
        <f ca="1">IFERROR(__xludf.DUMMYFUNCTION("GOOGLETRANSLATE(B721,""sv"",""en"")"),"the costs")</f>
        <v>the costs</v>
      </c>
    </row>
    <row r="722" spans="1:2" ht="14.25" customHeight="1" x14ac:dyDescent="0.35">
      <c r="A722" s="2" t="s">
        <v>720</v>
      </c>
      <c r="B722" s="2" t="str">
        <f ca="1">IFERROR(__xludf.DUMMYFUNCTION("GOOGLETRANSLATE(B722,""sv"",""en"")"),"Interest")</f>
        <v>Interest</v>
      </c>
    </row>
    <row r="723" spans="1:2" ht="14.25" customHeight="1" x14ac:dyDescent="0.35">
      <c r="A723" s="2" t="s">
        <v>721</v>
      </c>
      <c r="B723" s="2" t="str">
        <f ca="1">IFERROR(__xludf.DUMMYFUNCTION("GOOGLETRANSLATE(B723,""sv"",""en"")"),"up")</f>
        <v>up</v>
      </c>
    </row>
    <row r="724" spans="1:2" ht="14.25" customHeight="1" x14ac:dyDescent="0.35">
      <c r="A724" s="2" t="s">
        <v>722</v>
      </c>
      <c r="B724" s="2" t="str">
        <f ca="1">IFERROR(__xludf.DUMMYFUNCTION("GOOGLETRANSLATE(B724,""sv"",""en"")"),"been done")</f>
        <v>been done</v>
      </c>
    </row>
    <row r="725" spans="1:2" ht="14.25" customHeight="1" x14ac:dyDescent="0.35">
      <c r="A725" s="2" t="s">
        <v>723</v>
      </c>
      <c r="B725" s="2" t="str">
        <f ca="1">IFERROR(__xludf.DUMMYFUNCTION("GOOGLETRANSLATE(B725,""sv"",""en"")"),"the foundation")</f>
        <v>the foundation</v>
      </c>
    </row>
    <row r="726" spans="1:2" ht="14.25" customHeight="1" x14ac:dyDescent="0.35">
      <c r="A726" s="2" t="s">
        <v>724</v>
      </c>
      <c r="B726" s="2" t="str">
        <f ca="1">IFERROR(__xludf.DUMMYFUNCTION("GOOGLETRANSLATE(B726,""sv"",""en"")"),"Owns")</f>
        <v>Owns</v>
      </c>
    </row>
    <row r="727" spans="1:2" ht="14.25" customHeight="1" x14ac:dyDescent="0.35">
      <c r="A727" s="2" t="s">
        <v>725</v>
      </c>
      <c r="B727" s="2" t="str">
        <f ca="1">IFERROR(__xludf.DUMMYFUNCTION("GOOGLETRANSLATE(B727,""sv"",""en"")"),"location")</f>
        <v>location</v>
      </c>
    </row>
    <row r="728" spans="1:2" ht="14.25" customHeight="1" x14ac:dyDescent="0.35">
      <c r="A728" s="2" t="s">
        <v>726</v>
      </c>
      <c r="B728" s="2" t="str">
        <f ca="1">IFERROR(__xludf.DUMMYFUNCTION("GOOGLETRANSLATE(B728,""sv"",""en"")"),"is located")</f>
        <v>is located</v>
      </c>
    </row>
    <row r="729" spans="1:2" ht="14.25" customHeight="1" x14ac:dyDescent="0.35">
      <c r="A729" s="2" t="s">
        <v>727</v>
      </c>
      <c r="B729" s="2" t="str">
        <f ca="1">IFERROR(__xludf.DUMMYFUNCTION("GOOGLETRANSLATE(B729,""sv"",""en"")"),"learned")</f>
        <v>learned</v>
      </c>
    </row>
    <row r="730" spans="1:2" ht="14.25" customHeight="1" x14ac:dyDescent="0.35">
      <c r="A730" s="2" t="s">
        <v>728</v>
      </c>
      <c r="B730" s="2" t="str">
        <f ca="1">IFERROR(__xludf.DUMMYFUNCTION("GOOGLETRANSLATE(B730,""sv"",""en"")"),"helps")</f>
        <v>helps</v>
      </c>
    </row>
    <row r="731" spans="1:2" ht="14.25" customHeight="1" x14ac:dyDescent="0.35">
      <c r="A731" s="2" t="s">
        <v>729</v>
      </c>
      <c r="B731" s="2" t="str">
        <f ca="1">IFERROR(__xludf.DUMMYFUNCTION("GOOGLETRANSLATE(B731,""sv"",""en"")"),"David")</f>
        <v>David</v>
      </c>
    </row>
    <row r="732" spans="1:2" ht="14.25" customHeight="1" x14ac:dyDescent="0.35">
      <c r="A732" s="2" t="s">
        <v>730</v>
      </c>
      <c r="B732" s="2" t="str">
        <f ca="1">IFERROR(__xludf.DUMMYFUNCTION("GOOGLETRANSLATE(B732,""sv"",""en"")"),"spoken")</f>
        <v>spoken</v>
      </c>
    </row>
    <row r="733" spans="1:2" ht="14.25" customHeight="1" x14ac:dyDescent="0.35">
      <c r="A733" s="2" t="s">
        <v>731</v>
      </c>
      <c r="B733" s="2" t="str">
        <f ca="1">IFERROR(__xludf.DUMMYFUNCTION("GOOGLETRANSLATE(B733,""sv"",""en"")"),"access")</f>
        <v>access</v>
      </c>
    </row>
    <row r="734" spans="1:2" ht="14.25" customHeight="1" x14ac:dyDescent="0.35">
      <c r="A734" s="2" t="s">
        <v>732</v>
      </c>
      <c r="B734" s="2" t="str">
        <f ca="1">IFERROR(__xludf.DUMMYFUNCTION("GOOGLETRANSLATE(B734,""sv"",""en"")"),"Mr.")</f>
        <v>Mr.</v>
      </c>
    </row>
    <row r="735" spans="1:2" ht="14.25" customHeight="1" x14ac:dyDescent="0.35">
      <c r="A735" s="2" t="s">
        <v>733</v>
      </c>
      <c r="B735" s="2" t="str">
        <f ca="1">IFERROR(__xludf.DUMMYFUNCTION("GOOGLETRANSLATE(B735,""sv"",""en"")"),"Eastern")</f>
        <v>Eastern</v>
      </c>
    </row>
    <row r="736" spans="1:2" ht="14.25" customHeight="1" x14ac:dyDescent="0.35">
      <c r="A736" s="2" t="s">
        <v>734</v>
      </c>
      <c r="B736" s="2" t="str">
        <f ca="1">IFERROR(__xludf.DUMMYFUNCTION("GOOGLETRANSLATE(B736,""sv"",""en"")"),"total")</f>
        <v>total</v>
      </c>
    </row>
    <row r="737" spans="1:2" ht="14.25" customHeight="1" x14ac:dyDescent="0.35">
      <c r="A737" s="2" t="s">
        <v>735</v>
      </c>
      <c r="B737" s="2" t="str">
        <f ca="1">IFERROR(__xludf.DUMMYFUNCTION("GOOGLETRANSLATE(B737,""sv"",""en"")"),"Current")</f>
        <v>Current</v>
      </c>
    </row>
    <row r="738" spans="1:2" ht="14.25" customHeight="1" x14ac:dyDescent="0.35">
      <c r="A738" s="2" t="s">
        <v>736</v>
      </c>
      <c r="B738" s="2" t="str">
        <f ca="1">IFERROR(__xludf.DUMMYFUNCTION("GOOGLETRANSLATE(B738,""sv"",""en"")"),"lost")</f>
        <v>lost</v>
      </c>
    </row>
    <row r="739" spans="1:2" ht="14.25" customHeight="1" x14ac:dyDescent="0.35">
      <c r="A739" s="2" t="s">
        <v>737</v>
      </c>
      <c r="B739" s="2" t="str">
        <f ca="1">IFERROR(__xludf.DUMMYFUNCTION("GOOGLETRANSLATE(B739,""sv"",""en"")"),"Patients")</f>
        <v>Patients</v>
      </c>
    </row>
    <row r="740" spans="1:2" ht="14.25" customHeight="1" x14ac:dyDescent="0.35">
      <c r="A740" s="2" t="s">
        <v>738</v>
      </c>
      <c r="B740" s="2" t="str">
        <f ca="1">IFERROR(__xludf.DUMMYFUNCTION("GOOGLETRANSLATE(B740,""sv"",""en"")"),"half")</f>
        <v>half</v>
      </c>
    </row>
    <row r="741" spans="1:2" ht="14.25" customHeight="1" x14ac:dyDescent="0.35">
      <c r="A741" s="2" t="s">
        <v>739</v>
      </c>
      <c r="B741" s="2" t="str">
        <f ca="1">IFERROR(__xludf.DUMMYFUNCTION("GOOGLETRANSLATE(B741,""sv"",""en"")"),"filling")</f>
        <v>filling</v>
      </c>
    </row>
    <row r="742" spans="1:2" ht="14.25" customHeight="1" x14ac:dyDescent="0.35">
      <c r="A742" s="2" t="s">
        <v>740</v>
      </c>
      <c r="B742" s="2" t="str">
        <f ca="1">IFERROR(__xludf.DUMMYFUNCTION("GOOGLETRANSLATE(B742,""sv"",""en"")"),"the collaboration")</f>
        <v>the collaboration</v>
      </c>
    </row>
    <row r="743" spans="1:2" ht="14.25" customHeight="1" x14ac:dyDescent="0.35">
      <c r="A743" s="2" t="s">
        <v>741</v>
      </c>
      <c r="B743" s="2" t="str">
        <f ca="1">IFERROR(__xludf.DUMMYFUNCTION("GOOGLETRANSLATE(B743,""sv"",""en"")"),"substances")</f>
        <v>substances</v>
      </c>
    </row>
    <row r="744" spans="1:2" ht="14.25" customHeight="1" x14ac:dyDescent="0.35">
      <c r="A744" s="2" t="s">
        <v>742</v>
      </c>
      <c r="B744" s="2" t="str">
        <f ca="1">IFERROR(__xludf.DUMMYFUNCTION("GOOGLETRANSLATE(B744,""sv"",""en"")"),"prison")</f>
        <v>prison</v>
      </c>
    </row>
    <row r="745" spans="1:2" ht="14.25" customHeight="1" x14ac:dyDescent="0.35">
      <c r="A745" s="2" t="s">
        <v>743</v>
      </c>
      <c r="B745" s="2" t="str">
        <f ca="1">IFERROR(__xludf.DUMMYFUNCTION("GOOGLETRANSLATE(B745,""sv"",""en"")"),"left")</f>
        <v>left</v>
      </c>
    </row>
    <row r="746" spans="1:2" ht="14.25" customHeight="1" x14ac:dyDescent="0.35">
      <c r="A746" s="2" t="s">
        <v>744</v>
      </c>
      <c r="B746" s="2" t="str">
        <f ca="1">IFERROR(__xludf.DUMMYFUNCTION("GOOGLETRANSLATE(B746,""sv"",""en"")"),"finds")</f>
        <v>finds</v>
      </c>
    </row>
    <row r="747" spans="1:2" ht="14.25" customHeight="1" x14ac:dyDescent="0.35">
      <c r="A747" s="2" t="s">
        <v>745</v>
      </c>
      <c r="B747" s="2" t="str">
        <f ca="1">IFERROR(__xludf.DUMMYFUNCTION("GOOGLETRANSLATE(B747,""sv"",""en"")"),"internationally")</f>
        <v>internationally</v>
      </c>
    </row>
    <row r="748" spans="1:2" ht="14.25" customHeight="1" x14ac:dyDescent="0.35">
      <c r="A748" s="2" t="s">
        <v>746</v>
      </c>
      <c r="B748" s="2" t="str">
        <f ca="1">IFERROR(__xludf.DUMMYFUNCTION("GOOGLETRANSLATE(B748,""sv"",""en"")"),"Strange")</f>
        <v>Strange</v>
      </c>
    </row>
    <row r="749" spans="1:2" ht="14.25" customHeight="1" x14ac:dyDescent="0.35">
      <c r="A749" s="2" t="s">
        <v>747</v>
      </c>
      <c r="B749" s="2" t="str">
        <f ca="1">IFERROR(__xludf.DUMMYFUNCTION("GOOGLETRANSLATE(B749,""sv"",""en"")"),"practice")</f>
        <v>practice</v>
      </c>
    </row>
    <row r="750" spans="1:2" ht="14.25" customHeight="1" x14ac:dyDescent="0.35">
      <c r="A750" s="2" t="s">
        <v>748</v>
      </c>
      <c r="B750" s="2" t="str">
        <f ca="1">IFERROR(__xludf.DUMMYFUNCTION("GOOGLETRANSLATE(B750,""sv"",""en"")"),"apartments")</f>
        <v>apartments</v>
      </c>
    </row>
    <row r="751" spans="1:2" ht="14.25" customHeight="1" x14ac:dyDescent="0.35">
      <c r="A751" s="2" t="s">
        <v>749</v>
      </c>
      <c r="B751" s="2" t="str">
        <f ca="1">IFERROR(__xludf.DUMMYFUNCTION("GOOGLETRANSLATE(B751,""sv"",""en"")"),"Like")</f>
        <v>Like</v>
      </c>
    </row>
    <row r="752" spans="1:2" ht="14.25" customHeight="1" x14ac:dyDescent="0.35">
      <c r="A752" s="2" t="s">
        <v>750</v>
      </c>
      <c r="B752" s="2" t="str">
        <f ca="1">IFERROR(__xludf.DUMMYFUNCTION("GOOGLETRANSLATE(B752,""sv"",""en"")"),"get")</f>
        <v>get</v>
      </c>
    </row>
    <row r="753" spans="1:2" ht="14.25" customHeight="1" x14ac:dyDescent="0.35">
      <c r="A753" s="2" t="s">
        <v>751</v>
      </c>
      <c r="B753" s="2" t="str">
        <f ca="1">IFERROR(__xludf.DUMMYFUNCTION("GOOGLETRANSLATE(B753,""sv"",""en"")"),"vice")</f>
        <v>vice</v>
      </c>
    </row>
    <row r="754" spans="1:2" ht="14.25" customHeight="1" x14ac:dyDescent="0.35">
      <c r="A754" s="2" t="s">
        <v>752</v>
      </c>
      <c r="B754" s="2" t="str">
        <f ca="1">IFERROR(__xludf.DUMMYFUNCTION("GOOGLETRANSLATE(B754,""sv"",""en"")"),"positively")</f>
        <v>positively</v>
      </c>
    </row>
    <row r="755" spans="1:2" ht="14.25" customHeight="1" x14ac:dyDescent="0.35">
      <c r="A755" s="2" t="s">
        <v>753</v>
      </c>
      <c r="B755" s="2" t="str">
        <f ca="1">IFERROR(__xludf.DUMMYFUNCTION("GOOGLETRANSLATE(B755,""sv"",""en"")"),"decreased")</f>
        <v>decreased</v>
      </c>
    </row>
    <row r="756" spans="1:2" ht="14.25" customHeight="1" x14ac:dyDescent="0.35">
      <c r="A756" s="2" t="s">
        <v>754</v>
      </c>
      <c r="B756" s="2" t="str">
        <f ca="1">IFERROR(__xludf.DUMMYFUNCTION("GOOGLETRANSLATE(B756,""sv"",""en"")"),"is said")</f>
        <v>is said</v>
      </c>
    </row>
    <row r="757" spans="1:2" ht="14.25" customHeight="1" x14ac:dyDescent="0.35">
      <c r="A757" s="2" t="s">
        <v>755</v>
      </c>
      <c r="B757" s="2" t="str">
        <f ca="1">IFERROR(__xludf.DUMMYFUNCTION("GOOGLETRANSLATE(B757,""sv"",""en"")"),"The People's Party")</f>
        <v>The People's Party</v>
      </c>
    </row>
    <row r="758" spans="1:2" ht="14.25" customHeight="1" x14ac:dyDescent="0.35">
      <c r="A758" s="2" t="s">
        <v>756</v>
      </c>
      <c r="B758" s="2" t="str">
        <f ca="1">IFERROR(__xludf.DUMMYFUNCTION("GOOGLETRANSLATE(B758,""sv"",""en"")"),"Talking")</f>
        <v>Talking</v>
      </c>
    </row>
    <row r="759" spans="1:2" ht="14.25" customHeight="1" x14ac:dyDescent="0.35">
      <c r="A759" s="2" t="s">
        <v>757</v>
      </c>
      <c r="B759" s="2" t="str">
        <f ca="1">IFERROR(__xludf.DUMMYFUNCTION("GOOGLETRANSLATE(B759,""sv"",""en"")"),"grew")</f>
        <v>grew</v>
      </c>
    </row>
    <row r="760" spans="1:2" ht="14.25" customHeight="1" x14ac:dyDescent="0.35">
      <c r="A760" s="2" t="s">
        <v>758</v>
      </c>
      <c r="B760" s="2" t="str">
        <f ca="1">IFERROR(__xludf.DUMMYFUNCTION("GOOGLETRANSLATE(B760,""sv"",""en"")"),"Kerstin")</f>
        <v>Kerstin</v>
      </c>
    </row>
    <row r="761" spans="1:2" ht="14.25" customHeight="1" x14ac:dyDescent="0.35">
      <c r="A761" s="2" t="s">
        <v>759</v>
      </c>
      <c r="B761" s="2" t="str">
        <f ca="1">IFERROR(__xludf.DUMMYFUNCTION("GOOGLETRANSLATE(B761,""sv"",""en"")"),"the place")</f>
        <v>the place</v>
      </c>
    </row>
    <row r="762" spans="1:2" ht="14.25" customHeight="1" x14ac:dyDescent="0.35">
      <c r="A762" s="2" t="s">
        <v>760</v>
      </c>
      <c r="B762" s="2" t="str">
        <f ca="1">IFERROR(__xludf.DUMMYFUNCTION("GOOGLETRANSLATE(B762,""sv"",""en"")"),"necessary")</f>
        <v>necessary</v>
      </c>
    </row>
    <row r="763" spans="1:2" ht="14.25" customHeight="1" x14ac:dyDescent="0.35">
      <c r="A763" s="2" t="s">
        <v>761</v>
      </c>
      <c r="B763" s="2" t="str">
        <f ca="1">IFERROR(__xludf.DUMMYFUNCTION("GOOGLETRANSLATE(B763,""sv"",""en"")"),"international")</f>
        <v>international</v>
      </c>
    </row>
    <row r="764" spans="1:2" ht="14.25" customHeight="1" x14ac:dyDescent="0.35">
      <c r="A764" s="2" t="s">
        <v>762</v>
      </c>
      <c r="B764" s="2" t="str">
        <f ca="1">IFERROR(__xludf.DUMMYFUNCTION("GOOGLETRANSLATE(B764,""sv"",""en"")"),"Staffan")</f>
        <v>Staffan</v>
      </c>
    </row>
    <row r="765" spans="1:2" ht="14.25" customHeight="1" x14ac:dyDescent="0.35">
      <c r="A765" s="2" t="s">
        <v>763</v>
      </c>
      <c r="B765" s="2" t="str">
        <f ca="1">IFERROR(__xludf.DUMMYFUNCTION("GOOGLETRANSLATE(B765,""sv"",""en"")"),"turn")</f>
        <v>turn</v>
      </c>
    </row>
    <row r="766" spans="1:2" ht="14.25" customHeight="1" x14ac:dyDescent="0.35">
      <c r="A766" s="2" t="s">
        <v>764</v>
      </c>
      <c r="B766" s="2" t="str">
        <f ca="1">IFERROR(__xludf.DUMMYFUNCTION("GOOGLETRANSLATE(B766,""sv"",""en"")"),"the bed")</f>
        <v>the bed</v>
      </c>
    </row>
    <row r="767" spans="1:2" ht="14.25" customHeight="1" x14ac:dyDescent="0.35">
      <c r="A767" s="2" t="s">
        <v>765</v>
      </c>
      <c r="B767" s="2" t="str">
        <f ca="1">IFERROR(__xludf.DUMMYFUNCTION("GOOGLETRANSLATE(B767,""sv"",""en"")"),"Death")</f>
        <v>Death</v>
      </c>
    </row>
    <row r="768" spans="1:2" ht="14.25" customHeight="1" x14ac:dyDescent="0.35">
      <c r="A768" s="2" t="s">
        <v>766</v>
      </c>
      <c r="B768" s="2" t="str">
        <f ca="1">IFERROR(__xludf.DUMMYFUNCTION("GOOGLETRANSLATE(B768,""sv"",""en"")"),"Getrud")</f>
        <v>Getrud</v>
      </c>
    </row>
    <row r="769" spans="1:2" ht="14.25" customHeight="1" x14ac:dyDescent="0.35">
      <c r="A769" s="2" t="s">
        <v>767</v>
      </c>
      <c r="B769" s="2" t="str">
        <f ca="1">IFERROR(__xludf.DUMMYFUNCTION("GOOGLETRANSLATE(B769,""sv"",""en"")"),"around")</f>
        <v>around</v>
      </c>
    </row>
    <row r="770" spans="1:2" ht="14.25" customHeight="1" x14ac:dyDescent="0.35">
      <c r="A770" s="2" t="s">
        <v>768</v>
      </c>
      <c r="B770" s="2" t="str">
        <f ca="1">IFERROR(__xludf.DUMMYFUNCTION("GOOGLETRANSLATE(B770,""sv"",""en"")"),"have time to")</f>
        <v>have time to</v>
      </c>
    </row>
    <row r="771" spans="1:2" ht="14.25" customHeight="1" x14ac:dyDescent="0.35">
      <c r="A771" s="2" t="s">
        <v>769</v>
      </c>
      <c r="B771" s="2" t="str">
        <f ca="1">IFERROR(__xludf.DUMMYFUNCTION("GOOGLETRANSLATE(B771,""sv"",""en"")"),"the author")</f>
        <v>the author</v>
      </c>
    </row>
    <row r="772" spans="1:2" ht="14.25" customHeight="1" x14ac:dyDescent="0.35">
      <c r="A772" s="2" t="s">
        <v>770</v>
      </c>
      <c r="B772" s="2" t="str">
        <f ca="1">IFERROR(__xludf.DUMMYFUNCTION("GOOGLETRANSLATE(B772,""sv"",""en"")"),"utter")</f>
        <v>utter</v>
      </c>
    </row>
    <row r="773" spans="1:2" ht="14.25" customHeight="1" x14ac:dyDescent="0.35">
      <c r="A773" s="2" t="s">
        <v>771</v>
      </c>
      <c r="B773" s="2" t="str">
        <f ca="1">IFERROR(__xludf.DUMMYFUNCTION("GOOGLETRANSLATE(B773,""sv"",""en"")"),"affected")</f>
        <v>affected</v>
      </c>
    </row>
    <row r="774" spans="1:2" ht="14.25" customHeight="1" x14ac:dyDescent="0.35">
      <c r="A774" s="2" t="s">
        <v>772</v>
      </c>
      <c r="B774" s="2" t="str">
        <f ca="1">IFERROR(__xludf.DUMMYFUNCTION("GOOGLETRANSLATE(B774,""sv"",""en"")"),"Quiet")</f>
        <v>Quiet</v>
      </c>
    </row>
    <row r="775" spans="1:2" ht="14.25" customHeight="1" x14ac:dyDescent="0.35">
      <c r="A775" s="2" t="s">
        <v>773</v>
      </c>
      <c r="B775" s="2" t="str">
        <f ca="1">IFERROR(__xludf.DUMMYFUNCTION("GOOGLETRANSLATE(B775,""sv"",""en"")"),"Moscow")</f>
        <v>Moscow</v>
      </c>
    </row>
    <row r="776" spans="1:2" ht="14.25" customHeight="1" x14ac:dyDescent="0.35">
      <c r="A776" s="2" t="s">
        <v>774</v>
      </c>
      <c r="B776" s="2" t="str">
        <f ca="1">IFERROR(__xludf.DUMMYFUNCTION("GOOGLETRANSLATE(B776,""sv"",""en"")"),"Hansson")</f>
        <v>Hansson</v>
      </c>
    </row>
    <row r="777" spans="1:2" ht="14.25" customHeight="1" x14ac:dyDescent="0.35">
      <c r="A777" s="2" t="s">
        <v>775</v>
      </c>
      <c r="B777" s="2" t="str">
        <f ca="1">IFERROR(__xludf.DUMMYFUNCTION("GOOGLETRANSLATE(B777,""sv"",""en"")"),"the agreement")</f>
        <v>the agreement</v>
      </c>
    </row>
    <row r="778" spans="1:2" ht="14.25" customHeight="1" x14ac:dyDescent="0.35">
      <c r="A778" s="2" t="s">
        <v>776</v>
      </c>
      <c r="B778" s="2" t="str">
        <f ca="1">IFERROR(__xludf.DUMMYFUNCTION("GOOGLETRANSLATE(B778,""sv"",""en"")"),"met")</f>
        <v>met</v>
      </c>
    </row>
    <row r="779" spans="1:2" ht="14.25" customHeight="1" x14ac:dyDescent="0.35">
      <c r="A779" s="2" t="s">
        <v>777</v>
      </c>
      <c r="B779" s="2" t="str">
        <f ca="1">IFERROR(__xludf.DUMMYFUNCTION("GOOGLETRANSLATE(B779,""sv"",""en"")"),"foreign")</f>
        <v>foreign</v>
      </c>
    </row>
    <row r="780" spans="1:2" ht="14.25" customHeight="1" x14ac:dyDescent="0.35">
      <c r="A780" s="2" t="s">
        <v>778</v>
      </c>
      <c r="B780" s="2" t="str">
        <f ca="1">IFERROR(__xludf.DUMMYFUNCTION("GOOGLETRANSLATE(B780,""sv"",""en"")"),"Nature")</f>
        <v>Nature</v>
      </c>
    </row>
    <row r="781" spans="1:2" ht="14.25" customHeight="1" x14ac:dyDescent="0.35">
      <c r="A781" s="2" t="s">
        <v>779</v>
      </c>
      <c r="B781" s="2" t="str">
        <f ca="1">IFERROR(__xludf.DUMMYFUNCTION("GOOGLETRANSLATE(B781,""sv"",""en"")"),"personal")</f>
        <v>personal</v>
      </c>
    </row>
    <row r="782" spans="1:2" ht="14.25" customHeight="1" x14ac:dyDescent="0.35">
      <c r="A782" s="2" t="s">
        <v>780</v>
      </c>
      <c r="B782" s="2" t="str">
        <f ca="1">IFERROR(__xludf.DUMMYFUNCTION("GOOGLETRANSLATE(B782,""sv"",""en"")"),"Internet")</f>
        <v>Internet</v>
      </c>
    </row>
    <row r="783" spans="1:2" ht="14.25" customHeight="1" x14ac:dyDescent="0.35">
      <c r="A783" s="2" t="s">
        <v>781</v>
      </c>
      <c r="B783" s="2" t="str">
        <f ca="1">IFERROR(__xludf.DUMMYFUNCTION("GOOGLETRANSLATE(B783,""sv"",""en"")"),"Buying")</f>
        <v>Buying</v>
      </c>
    </row>
    <row r="784" spans="1:2" ht="14.25" customHeight="1" x14ac:dyDescent="0.35">
      <c r="A784" s="2" t="s">
        <v>782</v>
      </c>
      <c r="B784" s="2" t="str">
        <f ca="1">IFERROR(__xludf.DUMMYFUNCTION("GOOGLETRANSLATE(B784,""sv"",""en"")"),"rate")</f>
        <v>rate</v>
      </c>
    </row>
    <row r="785" spans="1:2" ht="14.25" customHeight="1" x14ac:dyDescent="0.35">
      <c r="A785" s="2" t="s">
        <v>783</v>
      </c>
      <c r="B785" s="2" t="str">
        <f ca="1">IFERROR(__xludf.DUMMYFUNCTION("GOOGLETRANSLATE(B785,""sv"",""en"")"),"Stood")</f>
        <v>Stood</v>
      </c>
    </row>
    <row r="786" spans="1:2" ht="14.25" customHeight="1" x14ac:dyDescent="0.35">
      <c r="A786" s="2" t="s">
        <v>784</v>
      </c>
      <c r="B786" s="2" t="str">
        <f ca="1">IFERROR(__xludf.DUMMYFUNCTION("GOOGLETRANSLATE(B786,""sv"",""en"")"),"wondered")</f>
        <v>wondered</v>
      </c>
    </row>
    <row r="787" spans="1:2" ht="14.25" customHeight="1" x14ac:dyDescent="0.35">
      <c r="A787" s="2" t="s">
        <v>785</v>
      </c>
      <c r="B787" s="2" t="str">
        <f ca="1">IFERROR(__xludf.DUMMYFUNCTION("GOOGLETRANSLATE(B787,""sv"",""en"")"),"care")</f>
        <v>care</v>
      </c>
    </row>
    <row r="788" spans="1:2" ht="14.25" customHeight="1" x14ac:dyDescent="0.35">
      <c r="A788" s="2" t="s">
        <v>786</v>
      </c>
      <c r="B788" s="2" t="str">
        <f ca="1">IFERROR(__xludf.DUMMYFUNCTION("GOOGLETRANSLATE(B788,""sv"",""en"")"),"leading")</f>
        <v>leading</v>
      </c>
    </row>
    <row r="789" spans="1:2" ht="14.25" customHeight="1" x14ac:dyDescent="0.35">
      <c r="A789" s="2" t="s">
        <v>787</v>
      </c>
      <c r="B789" s="2" t="str">
        <f ca="1">IFERROR(__xludf.DUMMYFUNCTION("GOOGLETRANSLATE(B789,""sv"",""en"")"),"the game")</f>
        <v>the game</v>
      </c>
    </row>
    <row r="790" spans="1:2" ht="14.25" customHeight="1" x14ac:dyDescent="0.35">
      <c r="A790" s="2" t="s">
        <v>788</v>
      </c>
      <c r="B790" s="2" t="str">
        <f ca="1">IFERROR(__xludf.DUMMYFUNCTION("GOOGLETRANSLATE(B790,""sv"",""en"")"),"searched")</f>
        <v>searched</v>
      </c>
    </row>
    <row r="791" spans="1:2" ht="14.25" customHeight="1" x14ac:dyDescent="0.35">
      <c r="A791" s="2" t="s">
        <v>789</v>
      </c>
      <c r="B791" s="2" t="str">
        <f ca="1">IFERROR(__xludf.DUMMYFUNCTION("GOOGLETRANSLATE(B791,""sv"",""en"")"),"The victory")</f>
        <v>The victory</v>
      </c>
    </row>
    <row r="792" spans="1:2" ht="14.25" customHeight="1" x14ac:dyDescent="0.35">
      <c r="A792" s="2" t="s">
        <v>790</v>
      </c>
      <c r="B792" s="2" t="str">
        <f ca="1">IFERROR(__xludf.DUMMYFUNCTION("GOOGLETRANSLATE(B792,""sv"",""en"")"),"success")</f>
        <v>success</v>
      </c>
    </row>
    <row r="793" spans="1:2" ht="14.25" customHeight="1" x14ac:dyDescent="0.35">
      <c r="A793" s="2" t="s">
        <v>106</v>
      </c>
      <c r="B793" s="2" t="str">
        <f ca="1">IFERROR(__xludf.DUMMYFUNCTION("GOOGLETRANSLATE(B793,""sv"",""en"")"),"s")</f>
        <v>s</v>
      </c>
    </row>
    <row r="794" spans="1:2" ht="14.25" customHeight="1" x14ac:dyDescent="0.35">
      <c r="A794" s="2" t="s">
        <v>791</v>
      </c>
      <c r="B794" s="2" t="str">
        <f ca="1">IFERROR(__xludf.DUMMYFUNCTION("GOOGLETRANSLATE(B794,""sv"",""en"")"),"private")</f>
        <v>private</v>
      </c>
    </row>
    <row r="795" spans="1:2" ht="14.25" customHeight="1" x14ac:dyDescent="0.35">
      <c r="A795" s="2" t="s">
        <v>792</v>
      </c>
      <c r="B795" s="2" t="str">
        <f ca="1">IFERROR(__xludf.DUMMYFUNCTION("GOOGLETRANSLATE(B795,""sv"",""en"")"),"struck")</f>
        <v>struck</v>
      </c>
    </row>
    <row r="796" spans="1:2" ht="14.25" customHeight="1" x14ac:dyDescent="0.35">
      <c r="A796" s="2" t="s">
        <v>793</v>
      </c>
      <c r="B796" s="2" t="str">
        <f ca="1">IFERROR(__xludf.DUMMYFUNCTION("GOOGLETRANSLATE(B796,""sv"",""en"")"),"heavy")</f>
        <v>heavy</v>
      </c>
    </row>
    <row r="797" spans="1:2" ht="14.25" customHeight="1" x14ac:dyDescent="0.35">
      <c r="A797" s="2" t="s">
        <v>794</v>
      </c>
      <c r="B797" s="2" t="str">
        <f ca="1">IFERROR(__xludf.DUMMYFUNCTION("GOOGLETRANSLATE(B797,""sv"",""en"")"),"log")</f>
        <v>log</v>
      </c>
    </row>
    <row r="798" spans="1:2" ht="14.25" customHeight="1" x14ac:dyDescent="0.35">
      <c r="A798" s="2" t="s">
        <v>795</v>
      </c>
      <c r="B798" s="2" t="str">
        <f ca="1">IFERROR(__xludf.DUMMYFUNCTION("GOOGLETRANSLATE(B798,""sv"",""en"")"),"Fast")</f>
        <v>Fast</v>
      </c>
    </row>
    <row r="799" spans="1:2" ht="14.25" customHeight="1" x14ac:dyDescent="0.35">
      <c r="A799" s="2" t="s">
        <v>796</v>
      </c>
      <c r="B799" s="2" t="str">
        <f ca="1">IFERROR(__xludf.DUMMYFUNCTION("GOOGLETRANSLATE(B799,""sv"",""en"")"),"young")</f>
        <v>young</v>
      </c>
    </row>
    <row r="800" spans="1:2" ht="14.25" customHeight="1" x14ac:dyDescent="0.35">
      <c r="A800" s="2" t="s">
        <v>797</v>
      </c>
      <c r="B800" s="2" t="str">
        <f ca="1">IFERROR(__xludf.DUMMYFUNCTION("GOOGLETRANSLATE(B800,""sv"",""en"")"),"Nice")</f>
        <v>Nice</v>
      </c>
    </row>
    <row r="801" spans="1:2" ht="14.25" customHeight="1" x14ac:dyDescent="0.35">
      <c r="A801" s="2" t="s">
        <v>798</v>
      </c>
      <c r="B801" s="2" t="str">
        <f ca="1">IFERROR(__xludf.DUMMYFUNCTION("GOOGLETRANSLATE(B801,""sv"",""en"")"),"exception")</f>
        <v>exception</v>
      </c>
    </row>
    <row r="802" spans="1:2" ht="14.25" customHeight="1" x14ac:dyDescent="0.35">
      <c r="A802" s="2" t="s">
        <v>799</v>
      </c>
      <c r="B802" s="2" t="str">
        <f ca="1">IFERROR(__xludf.DUMMYFUNCTION("GOOGLETRANSLATE(B802,""sv"",""en"")"),"investigation")</f>
        <v>investigation</v>
      </c>
    </row>
    <row r="803" spans="1:2" ht="14.25" customHeight="1" x14ac:dyDescent="0.35">
      <c r="A803" s="2" t="s">
        <v>800</v>
      </c>
      <c r="B803" s="2" t="str">
        <f ca="1">IFERROR(__xludf.DUMMYFUNCTION("GOOGLETRANSLATE(B803,""sv"",""en"")"),"Gustafsson")</f>
        <v>Gustafsson</v>
      </c>
    </row>
    <row r="804" spans="1:2" ht="14.25" customHeight="1" x14ac:dyDescent="0.35">
      <c r="A804" s="2" t="s">
        <v>801</v>
      </c>
      <c r="B804" s="2" t="str">
        <f ca="1">IFERROR(__xludf.DUMMYFUNCTION("GOOGLETRANSLATE(B804,""sv"",""en"")"),"screamed")</f>
        <v>screamed</v>
      </c>
    </row>
    <row r="805" spans="1:2" ht="14.25" customHeight="1" x14ac:dyDescent="0.35">
      <c r="A805" s="2" t="s">
        <v>802</v>
      </c>
      <c r="B805" s="2" t="str">
        <f ca="1">IFERROR(__xludf.DUMMYFUNCTION("GOOGLETRANSLATE(B805,""sv"",""en"")"),"The roof")</f>
        <v>The roof</v>
      </c>
    </row>
    <row r="806" spans="1:2" ht="14.25" customHeight="1" x14ac:dyDescent="0.35">
      <c r="A806" s="2" t="s">
        <v>803</v>
      </c>
      <c r="B806" s="2" t="str">
        <f ca="1">IFERROR(__xludf.DUMMYFUNCTION("GOOGLETRANSLATE(B806,""sv"",""en"")"),"beautifully")</f>
        <v>beautifully</v>
      </c>
    </row>
    <row r="807" spans="1:2" ht="14.25" customHeight="1" x14ac:dyDescent="0.35">
      <c r="A807" s="2" t="s">
        <v>804</v>
      </c>
      <c r="B807" s="2" t="str">
        <f ca="1">IFERROR(__xludf.DUMMYFUNCTION("GOOGLETRANSLATE(B807,""sv"",""en"")"),"NATO")</f>
        <v>NATO</v>
      </c>
    </row>
    <row r="808" spans="1:2" ht="14.25" customHeight="1" x14ac:dyDescent="0.35">
      <c r="A808" s="2" t="s">
        <v>805</v>
      </c>
      <c r="B808" s="2" t="str">
        <f ca="1">IFERROR(__xludf.DUMMYFUNCTION("GOOGLETRANSLATE(B808,""sv"",""en"")"),"Everywhere")</f>
        <v>Everywhere</v>
      </c>
    </row>
    <row r="809" spans="1:2" ht="14.25" customHeight="1" x14ac:dyDescent="0.35">
      <c r="A809" s="2" t="s">
        <v>806</v>
      </c>
      <c r="B809" s="2" t="str">
        <f ca="1">IFERROR(__xludf.DUMMYFUNCTION("GOOGLETRANSLATE(B809,""sv"",""en"")"),"abroad")</f>
        <v>abroad</v>
      </c>
    </row>
    <row r="810" spans="1:2" ht="14.25" customHeight="1" x14ac:dyDescent="0.35">
      <c r="A810" s="2" t="s">
        <v>807</v>
      </c>
      <c r="B810" s="2" t="str">
        <f ca="1">IFERROR(__xludf.DUMMYFUNCTION("GOOGLETRANSLATE(B810,""sv"",""en"")"),"your")</f>
        <v>your</v>
      </c>
    </row>
    <row r="811" spans="1:2" ht="14.25" customHeight="1" x14ac:dyDescent="0.35">
      <c r="A811" s="2" t="s">
        <v>808</v>
      </c>
      <c r="B811" s="2" t="str">
        <f ca="1">IFERROR(__xludf.DUMMYFUNCTION("GOOGLETRANSLATE(B811,""sv"",""en"")"),"Hann")</f>
        <v>Hann</v>
      </c>
    </row>
    <row r="812" spans="1:2" ht="14.25" customHeight="1" x14ac:dyDescent="0.35">
      <c r="A812" s="2" t="s">
        <v>809</v>
      </c>
      <c r="B812" s="2" t="str">
        <f ca="1">IFERROR(__xludf.DUMMYFUNCTION("GOOGLETRANSLATE(B812,""sv"",""en"")"),"The light")</f>
        <v>The light</v>
      </c>
    </row>
    <row r="813" spans="1:2" ht="14.25" customHeight="1" x14ac:dyDescent="0.35">
      <c r="A813" s="2" t="s">
        <v>810</v>
      </c>
      <c r="B813" s="2" t="str">
        <f ca="1">IFERROR(__xludf.DUMMYFUNCTION("GOOGLETRANSLATE(B813,""sv"",""en"")"),"Nils")</f>
        <v>Nils</v>
      </c>
    </row>
    <row r="814" spans="1:2" ht="14.25" customHeight="1" x14ac:dyDescent="0.35">
      <c r="A814" s="2" t="s">
        <v>811</v>
      </c>
      <c r="B814" s="2" t="str">
        <f ca="1">IFERROR(__xludf.DUMMYFUNCTION("GOOGLETRANSLATE(B814,""sv"",""en"")"),"sells")</f>
        <v>sells</v>
      </c>
    </row>
    <row r="815" spans="1:2" ht="14.25" customHeight="1" x14ac:dyDescent="0.35">
      <c r="A815" s="2" t="s">
        <v>812</v>
      </c>
      <c r="B815" s="2" t="str">
        <f ca="1">IFERROR(__xludf.DUMMYFUNCTION("GOOGLETRANSLATE(B815,""sv"",""en"")"),"reality")</f>
        <v>reality</v>
      </c>
    </row>
    <row r="816" spans="1:2" ht="14.25" customHeight="1" x14ac:dyDescent="0.35">
      <c r="A816" s="2" t="s">
        <v>813</v>
      </c>
      <c r="B816" s="2" t="str">
        <f ca="1">IFERROR(__xludf.DUMMYFUNCTION("GOOGLETRANSLATE(B816,""sv"",""en"")"),"authorities")</f>
        <v>authorities</v>
      </c>
    </row>
    <row r="817" spans="1:2" ht="14.25" customHeight="1" x14ac:dyDescent="0.35">
      <c r="A817" s="2" t="s">
        <v>814</v>
      </c>
      <c r="B817" s="2" t="str">
        <f ca="1">IFERROR(__xludf.DUMMYFUNCTION("GOOGLETRANSLATE(B817,""sv"",""en"")"),"weekend")</f>
        <v>weekend</v>
      </c>
    </row>
    <row r="818" spans="1:2" ht="14.25" customHeight="1" x14ac:dyDescent="0.35">
      <c r="A818" s="2" t="s">
        <v>815</v>
      </c>
      <c r="B818" s="2" t="str">
        <f ca="1">IFERROR(__xludf.DUMMYFUNCTION("GOOGLETRANSLATE(B818,""sv"",""en"")"),"smiling")</f>
        <v>smiling</v>
      </c>
    </row>
    <row r="819" spans="1:2" ht="14.25" customHeight="1" x14ac:dyDescent="0.35">
      <c r="A819" s="2" t="s">
        <v>816</v>
      </c>
      <c r="B819" s="2" t="str">
        <f ca="1">IFERROR(__xludf.DUMMYFUNCTION("GOOGLETRANSLATE(B819,""sv"",""en"")"),"Customers")</f>
        <v>Customers</v>
      </c>
    </row>
    <row r="820" spans="1:2" ht="14.25" customHeight="1" x14ac:dyDescent="0.35">
      <c r="A820" s="2" t="s">
        <v>817</v>
      </c>
      <c r="B820" s="2" t="str">
        <f ca="1">IFERROR(__xludf.DUMMYFUNCTION("GOOGLETRANSLATE(B820,""sv"",""en"")"),"Military")</f>
        <v>Military</v>
      </c>
    </row>
    <row r="821" spans="1:2" ht="14.25" customHeight="1" x14ac:dyDescent="0.35">
      <c r="A821" s="2" t="s">
        <v>818</v>
      </c>
      <c r="B821" s="2" t="str">
        <f ca="1">IFERROR(__xludf.DUMMYFUNCTION("GOOGLETRANSLATE(B821,""sv"",""en"")"),"premises")</f>
        <v>premises</v>
      </c>
    </row>
    <row r="822" spans="1:2" ht="14.25" customHeight="1" x14ac:dyDescent="0.35">
      <c r="A822" s="2" t="s">
        <v>819</v>
      </c>
      <c r="B822" s="2" t="str">
        <f ca="1">IFERROR(__xludf.DUMMYFUNCTION("GOOGLETRANSLATE(B822,""sv"",""en"")"),"Pass")</f>
        <v>Pass</v>
      </c>
    </row>
    <row r="823" spans="1:2" ht="14.25" customHeight="1" x14ac:dyDescent="0.35">
      <c r="A823" s="2" t="s">
        <v>820</v>
      </c>
      <c r="B823" s="2" t="str">
        <f ca="1">IFERROR(__xludf.DUMMYFUNCTION("GOOGLETRANSLATE(B823,""sv"",""en"")"),"participate")</f>
        <v>participate</v>
      </c>
    </row>
    <row r="824" spans="1:2" ht="14.25" customHeight="1" x14ac:dyDescent="0.35">
      <c r="A824" s="2" t="s">
        <v>821</v>
      </c>
      <c r="B824" s="2" t="str">
        <f ca="1">IFERROR(__xludf.DUMMYFUNCTION("GOOGLETRANSLATE(B824,""sv"",""en"")"),"principle")</f>
        <v>principle</v>
      </c>
    </row>
    <row r="825" spans="1:2" ht="14.25" customHeight="1" x14ac:dyDescent="0.35">
      <c r="A825" s="2" t="s">
        <v>822</v>
      </c>
      <c r="B825" s="2" t="str">
        <f ca="1">IFERROR(__xludf.DUMMYFUNCTION("GOOGLETRANSLATE(B825,""sv"",""en"")"),"Spain")</f>
        <v>Spain</v>
      </c>
    </row>
    <row r="826" spans="1:2" ht="14.25" customHeight="1" x14ac:dyDescent="0.35">
      <c r="A826" s="2" t="s">
        <v>823</v>
      </c>
      <c r="B826" s="2" t="str">
        <f ca="1">IFERROR(__xludf.DUMMYFUNCTION("GOOGLETRANSLATE(B826,""sv"",""en"")"),"Annika")</f>
        <v>Annika</v>
      </c>
    </row>
    <row r="827" spans="1:2" ht="14.25" customHeight="1" x14ac:dyDescent="0.35">
      <c r="A827" s="2" t="s">
        <v>824</v>
      </c>
      <c r="B827" s="2" t="str">
        <f ca="1">IFERROR(__xludf.DUMMYFUNCTION("GOOGLETRANSLATE(B827,""sv"",""en"")"),"Faster")</f>
        <v>Faster</v>
      </c>
    </row>
    <row r="828" spans="1:2" ht="14.25" customHeight="1" x14ac:dyDescent="0.35">
      <c r="A828" s="2" t="s">
        <v>825</v>
      </c>
      <c r="B828" s="2" t="str">
        <f ca="1">IFERROR(__xludf.DUMMYFUNCTION("GOOGLETRANSLATE(B828,""sv"",""en"")"),"turns")</f>
        <v>turns</v>
      </c>
    </row>
    <row r="829" spans="1:2" ht="14.25" customHeight="1" x14ac:dyDescent="0.35">
      <c r="A829" s="2" t="s">
        <v>826</v>
      </c>
      <c r="B829" s="2" t="str">
        <f ca="1">IFERROR(__xludf.DUMMYFUNCTION("GOOGLETRANSLATE(B829,""sv"",""en"")"),"Marie")</f>
        <v>Marie</v>
      </c>
    </row>
    <row r="830" spans="1:2" ht="14.25" customHeight="1" x14ac:dyDescent="0.35">
      <c r="A830" s="2" t="s">
        <v>827</v>
      </c>
      <c r="B830" s="2" t="str">
        <f ca="1">IFERROR(__xludf.DUMMYFUNCTION("GOOGLETRANSLATE(B830,""sv"",""en"")"),"model")</f>
        <v>model</v>
      </c>
    </row>
    <row r="831" spans="1:2" ht="14.25" customHeight="1" x14ac:dyDescent="0.35">
      <c r="A831" s="2" t="s">
        <v>828</v>
      </c>
      <c r="B831" s="2" t="str">
        <f ca="1">IFERROR(__xludf.DUMMYFUNCTION("GOOGLETRANSLATE(B831,""sv"",""en"")"),"possible")</f>
        <v>possible</v>
      </c>
    </row>
    <row r="832" spans="1:2" ht="14.25" customHeight="1" x14ac:dyDescent="0.35">
      <c r="A832" s="2" t="s">
        <v>829</v>
      </c>
      <c r="B832" s="2" t="str">
        <f ca="1">IFERROR(__xludf.DUMMYFUNCTION("GOOGLETRANSLATE(B832,""sv"",""en"")"),"prepared")</f>
        <v>prepared</v>
      </c>
    </row>
    <row r="833" spans="1:2" ht="14.25" customHeight="1" x14ac:dyDescent="0.35">
      <c r="A833" s="2" t="s">
        <v>830</v>
      </c>
      <c r="B833" s="2" t="str">
        <f ca="1">IFERROR(__xludf.DUMMYFUNCTION("GOOGLETRANSLATE(B833,""sv"",""en"")"),"increasingly")</f>
        <v>increasingly</v>
      </c>
    </row>
    <row r="834" spans="1:2" ht="14.25" customHeight="1" x14ac:dyDescent="0.35">
      <c r="A834" s="2" t="s">
        <v>831</v>
      </c>
      <c r="B834" s="2" t="str">
        <f ca="1">IFERROR(__xludf.DUMMYFUNCTION("GOOGLETRANSLATE(B834,""sv"",""en"")"),"freedom")</f>
        <v>freedom</v>
      </c>
    </row>
    <row r="835" spans="1:2" ht="14.25" customHeight="1" x14ac:dyDescent="0.35">
      <c r="A835" s="2" t="s">
        <v>832</v>
      </c>
      <c r="B835" s="2" t="str">
        <f ca="1">IFERROR(__xludf.DUMMYFUNCTION("GOOGLETRANSLATE(B835,""sv"",""en"")"),"was born")</f>
        <v>was born</v>
      </c>
    </row>
    <row r="836" spans="1:2" ht="14.25" customHeight="1" x14ac:dyDescent="0.35">
      <c r="A836" s="2" t="s">
        <v>833</v>
      </c>
      <c r="B836" s="2" t="str">
        <f ca="1">IFERROR(__xludf.DUMMYFUNCTION("GOOGLETRANSLATE(B836,""sv"",""en"")"),"special")</f>
        <v>special</v>
      </c>
    </row>
    <row r="837" spans="1:2" ht="14.25" customHeight="1" x14ac:dyDescent="0.35">
      <c r="A837" s="2" t="s">
        <v>834</v>
      </c>
      <c r="B837" s="2" t="str">
        <f ca="1">IFERROR(__xludf.DUMMYFUNCTION("GOOGLETRANSLATE(B837,""sv"",""en"")"),"sings")</f>
        <v>sings</v>
      </c>
    </row>
    <row r="838" spans="1:2" ht="14.25" customHeight="1" x14ac:dyDescent="0.35">
      <c r="A838" s="2" t="s">
        <v>835</v>
      </c>
      <c r="B838" s="2" t="str">
        <f ca="1">IFERROR(__xludf.DUMMYFUNCTION("GOOGLETRANSLATE(B838,""sv"",""en"")"),"the cause")</f>
        <v>the cause</v>
      </c>
    </row>
    <row r="839" spans="1:2" ht="14.25" customHeight="1" x14ac:dyDescent="0.35">
      <c r="A839" s="2" t="s">
        <v>836</v>
      </c>
      <c r="B839" s="2" t="str">
        <f ca="1">IFERROR(__xludf.DUMMYFUNCTION("GOOGLETRANSLATE(B839,""sv"",""en"")"),"Jonsson")</f>
        <v>Jonsson</v>
      </c>
    </row>
    <row r="840" spans="1:2" ht="14.25" customHeight="1" x14ac:dyDescent="0.35">
      <c r="A840" s="2" t="s">
        <v>837</v>
      </c>
      <c r="B840" s="2" t="str">
        <f ca="1">IFERROR(__xludf.DUMMYFUNCTION("GOOGLETRANSLATE(B840,""sv"",""en"")"),"The Board")</f>
        <v>The Board</v>
      </c>
    </row>
    <row r="841" spans="1:2" ht="14.25" customHeight="1" x14ac:dyDescent="0.35">
      <c r="A841" s="2" t="s">
        <v>838</v>
      </c>
      <c r="B841" s="2" t="str">
        <f ca="1">IFERROR(__xludf.DUMMYFUNCTION("GOOGLETRANSLATE(B841,""sv"",""en"")"),"Real")</f>
        <v>Real</v>
      </c>
    </row>
    <row r="842" spans="1:2" ht="14.25" customHeight="1" x14ac:dyDescent="0.35">
      <c r="A842" s="2" t="s">
        <v>839</v>
      </c>
      <c r="B842" s="2" t="str">
        <f ca="1">IFERROR(__xludf.DUMMYFUNCTION("GOOGLETRANSLATE(B842,""sv"",""en"")"),"drop")</f>
        <v>drop</v>
      </c>
    </row>
    <row r="843" spans="1:2" ht="14.25" customHeight="1" x14ac:dyDescent="0.35">
      <c r="A843" s="2" t="s">
        <v>840</v>
      </c>
      <c r="B843" s="2" t="str">
        <f ca="1">IFERROR(__xludf.DUMMYFUNCTION("GOOGLETRANSLATE(B843,""sv"",""en"")"),"regardless")</f>
        <v>regardless</v>
      </c>
    </row>
    <row r="844" spans="1:2" ht="14.25" customHeight="1" x14ac:dyDescent="0.35">
      <c r="A844" s="2" t="s">
        <v>841</v>
      </c>
      <c r="B844" s="2" t="str">
        <f ca="1">IFERROR(__xludf.DUMMYFUNCTION("GOOGLETRANSLATE(B844,""sv"",""en"")"),"sank")</f>
        <v>sank</v>
      </c>
    </row>
    <row r="845" spans="1:2" ht="14.25" customHeight="1" x14ac:dyDescent="0.35">
      <c r="A845" s="2" t="s">
        <v>842</v>
      </c>
      <c r="B845" s="2" t="str">
        <f ca="1">IFERROR(__xludf.DUMMYFUNCTION("GOOGLETRANSLATE(B845,""sv"",""en"")"),"Jansson")</f>
        <v>Jansson</v>
      </c>
    </row>
    <row r="846" spans="1:2" ht="14.25" customHeight="1" x14ac:dyDescent="0.35">
      <c r="A846" s="2" t="s">
        <v>843</v>
      </c>
      <c r="B846" s="2" t="str">
        <f ca="1">IFERROR(__xludf.DUMMYFUNCTION("GOOGLETRANSLATE(B846,""sv"",""en"")"),"labor market")</f>
        <v>labor market</v>
      </c>
    </row>
    <row r="847" spans="1:2" ht="14.25" customHeight="1" x14ac:dyDescent="0.35">
      <c r="A847" s="2" t="s">
        <v>844</v>
      </c>
      <c r="B847" s="2" t="str">
        <f ca="1">IFERROR(__xludf.DUMMYFUNCTION("GOOGLETRANSLATE(B847,""sv"",""en"")"),"traded")</f>
        <v>traded</v>
      </c>
    </row>
    <row r="848" spans="1:2" ht="14.25" customHeight="1" x14ac:dyDescent="0.35">
      <c r="A848" s="2" t="s">
        <v>845</v>
      </c>
      <c r="B848" s="2" t="str">
        <f ca="1">IFERROR(__xludf.DUMMYFUNCTION("GOOGLETRANSLATE(B848,""sv"",""en"")"),"opens")</f>
        <v>opens</v>
      </c>
    </row>
    <row r="849" spans="1:2" ht="14.25" customHeight="1" x14ac:dyDescent="0.35">
      <c r="A849" s="2" t="s">
        <v>846</v>
      </c>
      <c r="B849" s="2" t="str">
        <f ca="1">IFERROR(__xludf.DUMMYFUNCTION("GOOGLETRANSLATE(B849,""sv"",""en"")"),"Jörgen")</f>
        <v>Jörgen</v>
      </c>
    </row>
    <row r="850" spans="1:2" ht="14.25" customHeight="1" x14ac:dyDescent="0.35">
      <c r="A850" s="2" t="s">
        <v>847</v>
      </c>
      <c r="B850" s="2" t="str">
        <f ca="1">IFERROR(__xludf.DUMMYFUNCTION("GOOGLETRANSLATE(B850,""sv"",""en"")"),"ran")</f>
        <v>ran</v>
      </c>
    </row>
    <row r="851" spans="1:2" ht="14.25" customHeight="1" x14ac:dyDescent="0.35">
      <c r="A851" s="2" t="s">
        <v>848</v>
      </c>
      <c r="B851" s="2" t="str">
        <f ca="1">IFERROR(__xludf.DUMMYFUNCTION("GOOGLETRANSLATE(B851,""sv"",""en"")"),"stronger")</f>
        <v>stronger</v>
      </c>
    </row>
    <row r="852" spans="1:2" ht="14.25" customHeight="1" x14ac:dyDescent="0.35">
      <c r="A852" s="2" t="s">
        <v>849</v>
      </c>
      <c r="B852" s="2" t="str">
        <f ca="1">IFERROR(__xludf.DUMMYFUNCTION("GOOGLETRANSLATE(B852,""sv"",""en"")"),"host")</f>
        <v>host</v>
      </c>
    </row>
    <row r="853" spans="1:2" ht="14.25" customHeight="1" x14ac:dyDescent="0.35">
      <c r="A853" s="2" t="s">
        <v>850</v>
      </c>
      <c r="B853" s="2" t="str">
        <f ca="1">IFERROR(__xludf.DUMMYFUNCTION("GOOGLETRANSLATE(B853,""sv"",""en"")"),"The club")</f>
        <v>The club</v>
      </c>
    </row>
    <row r="854" spans="1:2" ht="14.25" customHeight="1" x14ac:dyDescent="0.35">
      <c r="A854" s="2" t="s">
        <v>851</v>
      </c>
      <c r="B854" s="2" t="str">
        <f ca="1">IFERROR(__xludf.DUMMYFUNCTION("GOOGLETRANSLATE(B854,""sv"",""en"")"),"Patrik")</f>
        <v>Patrik</v>
      </c>
    </row>
    <row r="855" spans="1:2" ht="14.25" customHeight="1" x14ac:dyDescent="0.35">
      <c r="A855" s="2" t="s">
        <v>852</v>
      </c>
      <c r="B855" s="2" t="str">
        <f ca="1">IFERROR(__xludf.DUMMYFUNCTION("GOOGLETRANSLATE(B855,""sv"",""en"")"),"the mail")</f>
        <v>the mail</v>
      </c>
    </row>
    <row r="856" spans="1:2" ht="14.25" customHeight="1" x14ac:dyDescent="0.35">
      <c r="A856" s="2" t="s">
        <v>853</v>
      </c>
      <c r="B856" s="2" t="str">
        <f ca="1">IFERROR(__xludf.DUMMYFUNCTION("GOOGLETRANSLATE(B856,""sv"",""en"")"),"inhabitant")</f>
        <v>inhabitant</v>
      </c>
    </row>
    <row r="857" spans="1:2" ht="14.25" customHeight="1" x14ac:dyDescent="0.35">
      <c r="A857" s="2" t="s">
        <v>854</v>
      </c>
      <c r="B857" s="2" t="str">
        <f ca="1">IFERROR(__xludf.DUMMYFUNCTION("GOOGLETRANSLATE(B857,""sv"",""en"")"),"called")</f>
        <v>called</v>
      </c>
    </row>
    <row r="858" spans="1:2" ht="14.25" customHeight="1" x14ac:dyDescent="0.35">
      <c r="A858" s="2" t="s">
        <v>855</v>
      </c>
      <c r="B858" s="2" t="str">
        <f ca="1">IFERROR(__xludf.DUMMYFUNCTION("GOOGLETRANSLATE(B858,""sv"",""en"")"),"quality")</f>
        <v>quality</v>
      </c>
    </row>
    <row r="859" spans="1:2" ht="14.25" customHeight="1" x14ac:dyDescent="0.35">
      <c r="A859" s="2" t="s">
        <v>856</v>
      </c>
      <c r="B859" s="2" t="str">
        <f ca="1">IFERROR(__xludf.DUMMYFUNCTION("GOOGLETRANSLATE(B859,""sv"",""en"")"),"Eat")</f>
        <v>Eat</v>
      </c>
    </row>
    <row r="860" spans="1:2" ht="14.25" customHeight="1" x14ac:dyDescent="0.35">
      <c r="A860" s="2" t="s">
        <v>857</v>
      </c>
      <c r="B860" s="2" t="str">
        <f ca="1">IFERROR(__xludf.DUMMYFUNCTION("GOOGLETRANSLATE(B860,""sv"",""en"")"),"the right")</f>
        <v>the right</v>
      </c>
    </row>
    <row r="861" spans="1:2" ht="14.25" customHeight="1" x14ac:dyDescent="0.35">
      <c r="A861" s="2" t="s">
        <v>858</v>
      </c>
      <c r="B861" s="2" t="str">
        <f ca="1">IFERROR(__xludf.DUMMYFUNCTION("GOOGLETRANSLATE(B861,""sv"",""en"")"),"Something")</f>
        <v>Something</v>
      </c>
    </row>
    <row r="862" spans="1:2" ht="14.25" customHeight="1" x14ac:dyDescent="0.35">
      <c r="A862" s="2" t="s">
        <v>859</v>
      </c>
      <c r="B862" s="2" t="str">
        <f ca="1">IFERROR(__xludf.DUMMYFUNCTION("GOOGLETRANSLATE(B862,""sv"",""en"")"),"growth")</f>
        <v>growth</v>
      </c>
    </row>
    <row r="863" spans="1:2" ht="14.25" customHeight="1" x14ac:dyDescent="0.35">
      <c r="A863" s="2" t="s">
        <v>860</v>
      </c>
      <c r="B863" s="2" t="str">
        <f ca="1">IFERROR(__xludf.DUMMYFUNCTION("GOOGLETRANSLATE(B863,""sv"",""en"")"),"yesterday")</f>
        <v>yesterday</v>
      </c>
    </row>
    <row r="864" spans="1:2" ht="14.25" customHeight="1" x14ac:dyDescent="0.35">
      <c r="A864" s="2" t="s">
        <v>861</v>
      </c>
      <c r="B864" s="2" t="str">
        <f ca="1">IFERROR(__xludf.DUMMYFUNCTION("GOOGLETRANSLATE(B864,""sv"",""en"")"),"collected")</f>
        <v>collected</v>
      </c>
    </row>
    <row r="865" spans="1:2" ht="14.25" customHeight="1" x14ac:dyDescent="0.35">
      <c r="A865" s="2" t="s">
        <v>862</v>
      </c>
      <c r="B865" s="2" t="str">
        <f ca="1">IFERROR(__xludf.DUMMYFUNCTION("GOOGLETRANSLATE(B865,""sv"",""en"")"),"loss")</f>
        <v>loss</v>
      </c>
    </row>
    <row r="866" spans="1:2" ht="14.25" customHeight="1" x14ac:dyDescent="0.35">
      <c r="A866" s="2" t="s">
        <v>863</v>
      </c>
      <c r="B866" s="2" t="str">
        <f ca="1">IFERROR(__xludf.DUMMYFUNCTION("GOOGLETRANSLATE(B866,""sv"",""en"")"),"start")</f>
        <v>start</v>
      </c>
    </row>
    <row r="867" spans="1:2" ht="14.25" customHeight="1" x14ac:dyDescent="0.35">
      <c r="A867" s="2" t="s">
        <v>864</v>
      </c>
      <c r="B867" s="2" t="str">
        <f ca="1">IFERROR(__xludf.DUMMYFUNCTION("GOOGLETRANSLATE(B867,""sv"",""en"")"),"Housing")</f>
        <v>Housing</v>
      </c>
    </row>
    <row r="868" spans="1:2" ht="14.25" customHeight="1" x14ac:dyDescent="0.35">
      <c r="A868" s="2" t="s">
        <v>865</v>
      </c>
      <c r="B868" s="2" t="str">
        <f ca="1">IFERROR(__xludf.DUMMYFUNCTION("GOOGLETRANSLATE(B868,""sv"",""en"")"),"ended up")</f>
        <v>ended up</v>
      </c>
    </row>
    <row r="869" spans="1:2" ht="14.25" customHeight="1" x14ac:dyDescent="0.35">
      <c r="A869" s="2" t="s">
        <v>866</v>
      </c>
      <c r="B869" s="2" t="str">
        <f ca="1">IFERROR(__xludf.DUMMYFUNCTION("GOOGLETRANSLATE(B869,""sv"",""en"")"),"Wins")</f>
        <v>Wins</v>
      </c>
    </row>
    <row r="870" spans="1:2" ht="14.25" customHeight="1" x14ac:dyDescent="0.35">
      <c r="A870" s="2" t="s">
        <v>867</v>
      </c>
      <c r="B870" s="2" t="str">
        <f ca="1">IFERROR(__xludf.DUMMYFUNCTION("GOOGLETRANSLATE(B870,""sv"",""en"")"),"the defense")</f>
        <v>the defense</v>
      </c>
    </row>
    <row r="871" spans="1:2" ht="14.25" customHeight="1" x14ac:dyDescent="0.35">
      <c r="A871" s="2" t="s">
        <v>868</v>
      </c>
      <c r="B871" s="2" t="str">
        <f ca="1">IFERROR(__xludf.DUMMYFUNCTION("GOOGLETRANSLATE(B871,""sv"",""en"")"),"The theater")</f>
        <v>The theater</v>
      </c>
    </row>
    <row r="872" spans="1:2" ht="14.25" customHeight="1" x14ac:dyDescent="0.35">
      <c r="A872" s="2" t="s">
        <v>869</v>
      </c>
      <c r="B872" s="2" t="str">
        <f ca="1">IFERROR(__xludf.DUMMYFUNCTION("GOOGLETRANSLATE(B872,""sv"",""en"")"),"explanation")</f>
        <v>explanation</v>
      </c>
    </row>
    <row r="873" spans="1:2" ht="14.25" customHeight="1" x14ac:dyDescent="0.35">
      <c r="A873" s="2" t="s">
        <v>870</v>
      </c>
      <c r="B873" s="2" t="str">
        <f ca="1">IFERROR(__xludf.DUMMYFUNCTION("GOOGLETRANSLATE(B873,""sv"",""en"")"),"ends")</f>
        <v>ends</v>
      </c>
    </row>
    <row r="874" spans="1:2" ht="14.25" customHeight="1" x14ac:dyDescent="0.35">
      <c r="A874" s="2" t="s">
        <v>871</v>
      </c>
      <c r="B874" s="2" t="str">
        <f ca="1">IFERROR(__xludf.DUMMYFUNCTION("GOOGLETRANSLATE(B874,""sv"",""en"")"),"Set")</f>
        <v>Set</v>
      </c>
    </row>
    <row r="875" spans="1:2" ht="14.25" customHeight="1" x14ac:dyDescent="0.35">
      <c r="A875" s="2" t="s">
        <v>872</v>
      </c>
      <c r="B875" s="2" t="str">
        <f ca="1">IFERROR(__xludf.DUMMYFUNCTION("GOOGLETRANSLATE(B875,""sv"",""en"")"),"Traditional")</f>
        <v>Traditional</v>
      </c>
    </row>
    <row r="876" spans="1:2" ht="14.25" customHeight="1" x14ac:dyDescent="0.35">
      <c r="A876" s="2" t="s">
        <v>873</v>
      </c>
      <c r="B876" s="2" t="str">
        <f ca="1">IFERROR(__xludf.DUMMYFUNCTION("GOOGLETRANSLATE(B876,""sv"",""en"")"),"found")</f>
        <v>found</v>
      </c>
    </row>
    <row r="877" spans="1:2" ht="14.25" customHeight="1" x14ac:dyDescent="0.35">
      <c r="A877" s="2" t="s">
        <v>874</v>
      </c>
      <c r="B877" s="2" t="str">
        <f ca="1">IFERROR(__xludf.DUMMYFUNCTION("GOOGLETRANSLATE(B877,""sv"",""en"")"),"The idea")</f>
        <v>The idea</v>
      </c>
    </row>
    <row r="878" spans="1:2" ht="14.25" customHeight="1" x14ac:dyDescent="0.35">
      <c r="A878" s="2" t="s">
        <v>875</v>
      </c>
      <c r="B878" s="2" t="str">
        <f ca="1">IFERROR(__xludf.DUMMYFUNCTION("GOOGLETRANSLATE(B878,""sv"",""en"")"),"means")</f>
        <v>means</v>
      </c>
    </row>
    <row r="879" spans="1:2" ht="14.25" customHeight="1" x14ac:dyDescent="0.35">
      <c r="A879" s="2" t="s">
        <v>876</v>
      </c>
      <c r="B879" s="2" t="str">
        <f ca="1">IFERROR(__xludf.DUMMYFUNCTION("GOOGLETRANSLATE(B879,""sv"",""en"")"),"unemployment")</f>
        <v>unemployment</v>
      </c>
    </row>
    <row r="880" spans="1:2" ht="14.25" customHeight="1" x14ac:dyDescent="0.35">
      <c r="A880" s="2" t="s">
        <v>877</v>
      </c>
      <c r="B880" s="2" t="str">
        <f ca="1">IFERROR(__xludf.DUMMYFUNCTION("GOOGLETRANSLATE(B880,""sv"",""en"")"),"of which")</f>
        <v>of which</v>
      </c>
    </row>
    <row r="881" spans="1:2" ht="14.25" customHeight="1" x14ac:dyDescent="0.35">
      <c r="A881" s="2" t="s">
        <v>878</v>
      </c>
      <c r="B881" s="2" t="str">
        <f ca="1">IFERROR(__xludf.DUMMYFUNCTION("GOOGLETRANSLATE(B881,""sv"",""en"")"),"Claes")</f>
        <v>Claes</v>
      </c>
    </row>
    <row r="882" spans="1:2" ht="14.25" customHeight="1" x14ac:dyDescent="0.35">
      <c r="A882" s="2" t="s">
        <v>879</v>
      </c>
      <c r="B882" s="2" t="str">
        <f ca="1">IFERROR(__xludf.DUMMYFUNCTION("GOOGLETRANSLATE(B882,""sv"",""en"")"),"stops")</f>
        <v>stops</v>
      </c>
    </row>
    <row r="883" spans="1:2" ht="14.25" customHeight="1" x14ac:dyDescent="0.35">
      <c r="A883" s="2" t="s">
        <v>880</v>
      </c>
      <c r="B883" s="2" t="str">
        <f ca="1">IFERROR(__xludf.DUMMYFUNCTION("GOOGLETRANSLATE(B883,""sv"",""en"")"),"avoid")</f>
        <v>avoid</v>
      </c>
    </row>
    <row r="884" spans="1:2" ht="14.25" customHeight="1" x14ac:dyDescent="0.35">
      <c r="A884" s="2" t="s">
        <v>881</v>
      </c>
      <c r="B884" s="2" t="str">
        <f ca="1">IFERROR(__xludf.DUMMYFUNCTION("GOOGLETRANSLATE(B884,""sv"",""en"")"),"happened")</f>
        <v>happened</v>
      </c>
    </row>
    <row r="885" spans="1:2" ht="14.25" customHeight="1" x14ac:dyDescent="0.35">
      <c r="A885" s="2" t="s">
        <v>882</v>
      </c>
      <c r="B885" s="2" t="str">
        <f ca="1">IFERROR(__xludf.DUMMYFUNCTION("GOOGLETRANSLATE(B885,""sv"",""en"")"),"space")</f>
        <v>space</v>
      </c>
    </row>
    <row r="886" spans="1:2" ht="14.25" customHeight="1" x14ac:dyDescent="0.35">
      <c r="A886" s="2" t="s">
        <v>883</v>
      </c>
      <c r="B886" s="2" t="str">
        <f ca="1">IFERROR(__xludf.DUMMYFUNCTION("GOOGLETRANSLATE(B886,""sv"",""en"")"),"interested")</f>
        <v>interested</v>
      </c>
    </row>
    <row r="887" spans="1:2" ht="14.25" customHeight="1" x14ac:dyDescent="0.35">
      <c r="A887" s="2" t="s">
        <v>884</v>
      </c>
      <c r="B887" s="2" t="str">
        <f ca="1">IFERROR(__xludf.DUMMYFUNCTION("GOOGLETRANSLATE(B887,""sv"",""en"")"),"The criticism")</f>
        <v>The criticism</v>
      </c>
    </row>
    <row r="888" spans="1:2" ht="14.25" customHeight="1" x14ac:dyDescent="0.35">
      <c r="A888" s="2" t="s">
        <v>885</v>
      </c>
      <c r="B888" s="2" t="str">
        <f ca="1">IFERROR(__xludf.DUMMYFUNCTION("GOOGLETRANSLATE(B888,""sv"",""en"")"),"Right")</f>
        <v>Right</v>
      </c>
    </row>
    <row r="889" spans="1:2" ht="14.25" customHeight="1" x14ac:dyDescent="0.35">
      <c r="A889" s="2" t="s">
        <v>886</v>
      </c>
      <c r="B889" s="2" t="str">
        <f ca="1">IFERROR(__xludf.DUMMYFUNCTION("GOOGLETRANSLATE(B889,""sv"",""en"")"),"Special")</f>
        <v>Special</v>
      </c>
    </row>
    <row r="890" spans="1:2" ht="14.25" customHeight="1" x14ac:dyDescent="0.35">
      <c r="A890" s="2" t="s">
        <v>887</v>
      </c>
      <c r="B890" s="2" t="str">
        <f ca="1">IFERROR(__xludf.DUMMYFUNCTION("GOOGLETRANSLATE(B890,""sv"",""en"")"),"use")</f>
        <v>use</v>
      </c>
    </row>
    <row r="891" spans="1:2" ht="14.25" customHeight="1" x14ac:dyDescent="0.35">
      <c r="A891" s="2" t="s">
        <v>888</v>
      </c>
      <c r="B891" s="2" t="str">
        <f ca="1">IFERROR(__xludf.DUMMYFUNCTION("GOOGLETRANSLATE(B891,""sv"",""en"")"),"From there")</f>
        <v>From there</v>
      </c>
    </row>
    <row r="892" spans="1:2" ht="14.25" customHeight="1" x14ac:dyDescent="0.35">
      <c r="A892" s="2" t="s">
        <v>889</v>
      </c>
      <c r="B892" s="2" t="str">
        <f ca="1">IFERROR(__xludf.DUMMYFUNCTION("GOOGLETRANSLATE(B892,""sv"",""en"")"),"farthest")</f>
        <v>farthest</v>
      </c>
    </row>
    <row r="893" spans="1:2" ht="14.25" customHeight="1" x14ac:dyDescent="0.35">
      <c r="A893" s="2" t="s">
        <v>890</v>
      </c>
      <c r="B893" s="2" t="str">
        <f ca="1">IFERROR(__xludf.DUMMYFUNCTION("GOOGLETRANSLATE(B893,""sv"",""en"")"),"year -end")</f>
        <v>year -end</v>
      </c>
    </row>
    <row r="894" spans="1:2" ht="14.25" customHeight="1" x14ac:dyDescent="0.35">
      <c r="A894" s="2" t="s">
        <v>891</v>
      </c>
      <c r="B894" s="2" t="str">
        <f ca="1">IFERROR(__xludf.DUMMYFUNCTION("GOOGLETRANSLATE(B894,""sv"",""en"")"),"definitely")</f>
        <v>definitely</v>
      </c>
    </row>
    <row r="895" spans="1:2" ht="14.25" customHeight="1" x14ac:dyDescent="0.35">
      <c r="A895" s="2" t="s">
        <v>892</v>
      </c>
      <c r="B895" s="2" t="str">
        <f ca="1">IFERROR(__xludf.DUMMYFUNCTION("GOOGLETRANSLATE(B895,""sv"",""en"")"),"boundaries")</f>
        <v>boundaries</v>
      </c>
    </row>
    <row r="896" spans="1:2" ht="14.25" customHeight="1" x14ac:dyDescent="0.35">
      <c r="A896" s="2" t="s">
        <v>893</v>
      </c>
      <c r="B896" s="2" t="str">
        <f ca="1">IFERROR(__xludf.DUMMYFUNCTION("GOOGLETRANSLATE(B896,""sv"",""en"")"),"implement")</f>
        <v>implement</v>
      </c>
    </row>
    <row r="897" spans="1:2" ht="14.25" customHeight="1" x14ac:dyDescent="0.35">
      <c r="A897" s="2" t="s">
        <v>894</v>
      </c>
      <c r="B897" s="2" t="str">
        <f ca="1">IFERROR(__xludf.DUMMYFUNCTION("GOOGLETRANSLATE(B897,""sv"",""en"")"),"read")</f>
        <v>read</v>
      </c>
    </row>
    <row r="898" spans="1:2" ht="14.25" customHeight="1" x14ac:dyDescent="0.35">
      <c r="A898" s="2" t="s">
        <v>895</v>
      </c>
      <c r="B898" s="2" t="str">
        <f ca="1">IFERROR(__xludf.DUMMYFUNCTION("GOOGLETRANSLATE(B898,""sv"",""en"")"),"Calls")</f>
        <v>Calls</v>
      </c>
    </row>
    <row r="899" spans="1:2" ht="14.25" customHeight="1" x14ac:dyDescent="0.35">
      <c r="A899" s="2" t="s">
        <v>896</v>
      </c>
      <c r="B899" s="2" t="str">
        <f ca="1">IFERROR(__xludf.DUMMYFUNCTION("GOOGLETRANSLATE(B899,""sv"",""en"")"),"Lived")</f>
        <v>Lived</v>
      </c>
    </row>
    <row r="900" spans="1:2" ht="14.25" customHeight="1" x14ac:dyDescent="0.35">
      <c r="A900" s="2" t="s">
        <v>897</v>
      </c>
      <c r="B900" s="2" t="str">
        <f ca="1">IFERROR(__xludf.DUMMYFUNCTION("GOOGLETRANSLATE(B900,""sv"",""en"")"),"Prime Minister")</f>
        <v>Prime Minister</v>
      </c>
    </row>
    <row r="901" spans="1:2" ht="14.25" customHeight="1" x14ac:dyDescent="0.35">
      <c r="A901" s="2" t="s">
        <v>898</v>
      </c>
      <c r="B901" s="2" t="str">
        <f ca="1">IFERROR(__xludf.DUMMYFUNCTION("GOOGLETRANSLATE(B901,""sv"",""en"")"),"sin")</f>
        <v>sin</v>
      </c>
    </row>
    <row r="902" spans="1:2" ht="14.25" customHeight="1" x14ac:dyDescent="0.35">
      <c r="A902" s="2" t="s">
        <v>899</v>
      </c>
      <c r="B902" s="2" t="str">
        <f ca="1">IFERROR(__xludf.DUMMYFUNCTION("GOOGLETRANSLATE(B902,""sv"",""en"")"),"the continuation")</f>
        <v>the continuation</v>
      </c>
    </row>
    <row r="903" spans="1:2" ht="14.25" customHeight="1" x14ac:dyDescent="0.35">
      <c r="A903" s="2" t="s">
        <v>900</v>
      </c>
      <c r="B903" s="2" t="str">
        <f ca="1">IFERROR(__xludf.DUMMYFUNCTION("GOOGLETRANSLATE(B903,""sv"",""en"")"),"correct")</f>
        <v>correct</v>
      </c>
    </row>
    <row r="904" spans="1:2" ht="14.25" customHeight="1" x14ac:dyDescent="0.35">
      <c r="A904" s="2" t="s">
        <v>901</v>
      </c>
      <c r="B904" s="2" t="str">
        <f ca="1">IFERROR(__xludf.DUMMYFUNCTION("GOOGLETRANSLATE(B904,""sv"",""en"")"),"Gunilla")</f>
        <v>Gunilla</v>
      </c>
    </row>
    <row r="905" spans="1:2" ht="14.25" customHeight="1" x14ac:dyDescent="0.35">
      <c r="A905" s="2" t="s">
        <v>902</v>
      </c>
      <c r="B905" s="2" t="str">
        <f ca="1">IFERROR(__xludf.DUMMYFUNCTION("GOOGLETRANSLATE(B905,""sv"",""en"")"),"element")</f>
        <v>element</v>
      </c>
    </row>
    <row r="906" spans="1:2" ht="14.25" customHeight="1" x14ac:dyDescent="0.35">
      <c r="A906" s="2" t="s">
        <v>903</v>
      </c>
      <c r="B906" s="2" t="str">
        <f ca="1">IFERROR(__xludf.DUMMYFUNCTION("GOOGLETRANSLATE(B906,""sv"",""en"")"),"counts")</f>
        <v>counts</v>
      </c>
    </row>
    <row r="907" spans="1:2" ht="14.25" customHeight="1" x14ac:dyDescent="0.35">
      <c r="A907" s="2" t="s">
        <v>904</v>
      </c>
      <c r="B907" s="2" t="str">
        <f ca="1">IFERROR(__xludf.DUMMYFUNCTION("GOOGLETRANSLATE(B907,""sv"",""en"")"),"found")</f>
        <v>found</v>
      </c>
    </row>
    <row r="908" spans="1:2" ht="14.25" customHeight="1" x14ac:dyDescent="0.35">
      <c r="A908" s="2" t="s">
        <v>905</v>
      </c>
      <c r="B908" s="2" t="str">
        <f ca="1">IFERROR(__xludf.DUMMYFUNCTION("GOOGLETRANSLATE(B908,""sv"",""en"")"),"Brussels")</f>
        <v>Brussels</v>
      </c>
    </row>
    <row r="909" spans="1:2" ht="14.25" customHeight="1" x14ac:dyDescent="0.35">
      <c r="A909" s="2" t="s">
        <v>906</v>
      </c>
      <c r="B909" s="2" t="str">
        <f ca="1">IFERROR(__xludf.DUMMYFUNCTION("GOOGLETRANSLATE(B909,""sv"",""en"")"),"different")</f>
        <v>different</v>
      </c>
    </row>
    <row r="910" spans="1:2" ht="14.25" customHeight="1" x14ac:dyDescent="0.35">
      <c r="A910" s="2" t="s">
        <v>907</v>
      </c>
      <c r="B910" s="2" t="str">
        <f ca="1">IFERROR(__xludf.DUMMYFUNCTION("GOOGLETRANSLATE(B910,""sv"",""en"")"),"Probably")</f>
        <v>Probably</v>
      </c>
    </row>
    <row r="911" spans="1:2" ht="14.25" customHeight="1" x14ac:dyDescent="0.35">
      <c r="A911" s="2" t="s">
        <v>908</v>
      </c>
      <c r="B911" s="2" t="str">
        <f ca="1">IFERROR(__xludf.DUMMYFUNCTION("GOOGLETRANSLATE(B911,""sv"",""en"")"),"desire")</f>
        <v>desire</v>
      </c>
    </row>
    <row r="912" spans="1:2" ht="14.25" customHeight="1" x14ac:dyDescent="0.35">
      <c r="A912" s="2" t="s">
        <v>909</v>
      </c>
      <c r="B912" s="2" t="str">
        <f ca="1">IFERROR(__xludf.DUMMYFUNCTION("GOOGLETRANSLATE(B912,""sv"",""en"")"),"the need")</f>
        <v>the need</v>
      </c>
    </row>
    <row r="913" spans="1:2" ht="14.25" customHeight="1" x14ac:dyDescent="0.35">
      <c r="A913" s="2" t="s">
        <v>910</v>
      </c>
      <c r="B913" s="2" t="str">
        <f ca="1">IFERROR(__xludf.DUMMYFUNCTION("GOOGLETRANSLATE(B913,""sv"",""en"")"),"calculated")</f>
        <v>calculated</v>
      </c>
    </row>
    <row r="914" spans="1:2" ht="14.25" customHeight="1" x14ac:dyDescent="0.35">
      <c r="A914" s="2" t="s">
        <v>911</v>
      </c>
      <c r="B914" s="2" t="str">
        <f ca="1">IFERROR(__xludf.DUMMYFUNCTION("GOOGLETRANSLATE(B914,""sv"",""en"")"),"The food")</f>
        <v>The food</v>
      </c>
    </row>
    <row r="915" spans="1:2" ht="14.25" customHeight="1" x14ac:dyDescent="0.35">
      <c r="A915" s="2" t="s">
        <v>912</v>
      </c>
      <c r="B915" s="2" t="str">
        <f ca="1">IFERROR(__xludf.DUMMYFUNCTION("GOOGLETRANSLATE(B915,""sv"",""en"")"),"Purpose")</f>
        <v>Purpose</v>
      </c>
    </row>
    <row r="916" spans="1:2" ht="14.25" customHeight="1" x14ac:dyDescent="0.35">
      <c r="A916" s="2" t="s">
        <v>913</v>
      </c>
      <c r="B916" s="2" t="str">
        <f ca="1">IFERROR(__xludf.DUMMYFUNCTION("GOOGLETRANSLATE(B916,""sv"",""en"")"),"By the way")</f>
        <v>By the way</v>
      </c>
    </row>
    <row r="917" spans="1:2" ht="14.25" customHeight="1" x14ac:dyDescent="0.35">
      <c r="A917" s="2" t="s">
        <v>914</v>
      </c>
      <c r="B917" s="2" t="str">
        <f ca="1">IFERROR(__xludf.DUMMYFUNCTION("GOOGLETRANSLATE(B917,""sv"",""en"")"),"broke")</f>
        <v>broke</v>
      </c>
    </row>
    <row r="918" spans="1:2" ht="14.25" customHeight="1" x14ac:dyDescent="0.35">
      <c r="A918" s="2" t="s">
        <v>915</v>
      </c>
      <c r="B918" s="2" t="str">
        <f ca="1">IFERROR(__xludf.DUMMYFUNCTION("GOOGLETRANSLATE(B918,""sv"",""en"")"),"met")</f>
        <v>met</v>
      </c>
    </row>
    <row r="919" spans="1:2" ht="14.25" customHeight="1" x14ac:dyDescent="0.35">
      <c r="A919" s="2" t="s">
        <v>916</v>
      </c>
      <c r="B919" s="2" t="str">
        <f ca="1">IFERROR(__xludf.DUMMYFUNCTION("GOOGLETRANSLATE(B919,""sv"",""en"")"),"reaches")</f>
        <v>reaches</v>
      </c>
    </row>
    <row r="920" spans="1:2" ht="14.25" customHeight="1" x14ac:dyDescent="0.35">
      <c r="A920" s="2" t="s">
        <v>917</v>
      </c>
      <c r="B920" s="2" t="str">
        <f ca="1">IFERROR(__xludf.DUMMYFUNCTION("GOOGLETRANSLATE(B920,""sv"",""en"")"),"local")</f>
        <v>local</v>
      </c>
    </row>
    <row r="921" spans="1:2" ht="14.25" customHeight="1" x14ac:dyDescent="0.35">
      <c r="A921" s="2" t="s">
        <v>918</v>
      </c>
      <c r="B921" s="2" t="str">
        <f ca="1">IFERROR(__xludf.DUMMYFUNCTION("GOOGLETRANSLATE(B921,""sv"",""en"")"),"The answer")</f>
        <v>The answer</v>
      </c>
    </row>
    <row r="922" spans="1:2" ht="14.25" customHeight="1" x14ac:dyDescent="0.35">
      <c r="A922" s="2" t="s">
        <v>919</v>
      </c>
      <c r="B922" s="2" t="str">
        <f ca="1">IFERROR(__xludf.DUMMYFUNCTION("GOOGLETRANSLATE(B922,""sv"",""en"")"),"agencies")</f>
        <v>agencies</v>
      </c>
    </row>
    <row r="923" spans="1:2" ht="14.25" customHeight="1" x14ac:dyDescent="0.35">
      <c r="A923" s="2" t="s">
        <v>920</v>
      </c>
      <c r="B923" s="2" t="str">
        <f ca="1">IFERROR(__xludf.DUMMYFUNCTION("GOOGLETRANSLATE(B923,""sv"",""en"")"),"The researchers")</f>
        <v>The researchers</v>
      </c>
    </row>
    <row r="924" spans="1:2" ht="14.25" customHeight="1" x14ac:dyDescent="0.35">
      <c r="A924" s="2" t="s">
        <v>921</v>
      </c>
      <c r="B924" s="2" t="str">
        <f ca="1">IFERROR(__xludf.DUMMYFUNCTION("GOOGLETRANSLATE(B924,""sv"",""en"")"),"Naturally")</f>
        <v>Naturally</v>
      </c>
    </row>
    <row r="925" spans="1:2" ht="14.25" customHeight="1" x14ac:dyDescent="0.35">
      <c r="A925" s="2" t="s">
        <v>922</v>
      </c>
      <c r="B925" s="2" t="str">
        <f ca="1">IFERROR(__xludf.DUMMYFUNCTION("GOOGLETRANSLATE(B925,""sv"",""en"")"),"replacement")</f>
        <v>replacement</v>
      </c>
    </row>
    <row r="926" spans="1:2" ht="14.25" customHeight="1" x14ac:dyDescent="0.35">
      <c r="A926" s="2" t="s">
        <v>923</v>
      </c>
      <c r="B926" s="2" t="str">
        <f ca="1">IFERROR(__xludf.DUMMYFUNCTION("GOOGLETRANSLATE(B926,""sv"",""en"")"),"gently")</f>
        <v>gently</v>
      </c>
    </row>
    <row r="927" spans="1:2" ht="14.25" customHeight="1" x14ac:dyDescent="0.35">
      <c r="A927" s="2" t="s">
        <v>924</v>
      </c>
      <c r="B927" s="2" t="str">
        <f ca="1">IFERROR(__xludf.DUMMYFUNCTION("GOOGLETRANSLATE(B927,""sv"",""en"")"),"straight")</f>
        <v>straight</v>
      </c>
    </row>
    <row r="928" spans="1:2" ht="14.25" customHeight="1" x14ac:dyDescent="0.35">
      <c r="A928" s="2" t="s">
        <v>925</v>
      </c>
      <c r="B928" s="2" t="str">
        <f ca="1">IFERROR(__xludf.DUMMYFUNCTION("GOOGLETRANSLATE(B928,""sv"",""en"")"),"traveling")</f>
        <v>traveling</v>
      </c>
    </row>
    <row r="929" spans="1:2" ht="14.25" customHeight="1" x14ac:dyDescent="0.35">
      <c r="A929" s="2" t="s">
        <v>926</v>
      </c>
      <c r="B929" s="2" t="str">
        <f ca="1">IFERROR(__xludf.DUMMYFUNCTION("GOOGLETRANSLATE(B929,""sv"",""en"")"),"forced")</f>
        <v>forced</v>
      </c>
    </row>
    <row r="930" spans="1:2" ht="14.25" customHeight="1" x14ac:dyDescent="0.35">
      <c r="A930" s="2" t="s">
        <v>927</v>
      </c>
      <c r="B930" s="2" t="str">
        <f ca="1">IFERROR(__xludf.DUMMYFUNCTION("GOOGLETRANSLATE(B930,""sv"",""en"")"),"Negotiations")</f>
        <v>Negotiations</v>
      </c>
    </row>
    <row r="931" spans="1:2" ht="14.25" customHeight="1" x14ac:dyDescent="0.35">
      <c r="A931" s="2" t="s">
        <v>928</v>
      </c>
      <c r="B931" s="2" t="str">
        <f ca="1">IFERROR(__xludf.DUMMYFUNCTION("GOOGLETRANSLATE(B931,""sv"",""en"")"),"Contacts")</f>
        <v>Contacts</v>
      </c>
    </row>
    <row r="932" spans="1:2" ht="14.25" customHeight="1" x14ac:dyDescent="0.35">
      <c r="A932" s="2" t="s">
        <v>929</v>
      </c>
      <c r="B932" s="2" t="str">
        <f ca="1">IFERROR(__xludf.DUMMYFUNCTION("GOOGLETRANSLATE(B932,""sv"",""en"")"),"Laughing")</f>
        <v>Laughing</v>
      </c>
    </row>
    <row r="933" spans="1:2" ht="14.25" customHeight="1" x14ac:dyDescent="0.35">
      <c r="A933" s="2" t="s">
        <v>930</v>
      </c>
      <c r="B933" s="2" t="str">
        <f ca="1">IFERROR(__xludf.DUMMYFUNCTION("GOOGLETRANSLATE(B933,""sv"",""en"")"),"finally")</f>
        <v>finally</v>
      </c>
    </row>
    <row r="934" spans="1:2" ht="14.25" customHeight="1" x14ac:dyDescent="0.35">
      <c r="A934" s="2" t="s">
        <v>931</v>
      </c>
      <c r="B934" s="2" t="str">
        <f ca="1">IFERROR(__xludf.DUMMYFUNCTION("GOOGLETRANSLATE(B934,""sv"",""en"")"),"Ulla")</f>
        <v>Ulla</v>
      </c>
    </row>
    <row r="935" spans="1:2" ht="14.25" customHeight="1" x14ac:dyDescent="0.35">
      <c r="A935" s="2" t="s">
        <v>932</v>
      </c>
      <c r="B935" s="2" t="str">
        <f ca="1">IFERROR(__xludf.DUMMYFUNCTION("GOOGLETRANSLATE(B935,""sv"",""en"")"),"Autumn")</f>
        <v>Autumn</v>
      </c>
    </row>
    <row r="936" spans="1:2" ht="14.25" customHeight="1" x14ac:dyDescent="0.35">
      <c r="A936" s="2" t="s">
        <v>933</v>
      </c>
      <c r="B936" s="2" t="str">
        <f ca="1">IFERROR(__xludf.DUMMYFUNCTION("GOOGLETRANSLATE(B936,""sv"",""en"")"),"real")</f>
        <v>real</v>
      </c>
    </row>
    <row r="937" spans="1:2" ht="14.25" customHeight="1" x14ac:dyDescent="0.35">
      <c r="A937" s="2" t="s">
        <v>934</v>
      </c>
      <c r="B937" s="2" t="str">
        <f ca="1">IFERROR(__xludf.DUMMYFUNCTION("GOOGLETRANSLATE(B937,""sv"",""en"")"),"Roger")</f>
        <v>Roger</v>
      </c>
    </row>
    <row r="938" spans="1:2" ht="14.25" customHeight="1" x14ac:dyDescent="0.35">
      <c r="A938" s="2" t="s">
        <v>935</v>
      </c>
      <c r="B938" s="2" t="str">
        <f ca="1">IFERROR(__xludf.DUMMYFUNCTION("GOOGLETRANSLATE(B938,""sv"",""en"")"),"The hair")</f>
        <v>The hair</v>
      </c>
    </row>
    <row r="939" spans="1:2" ht="14.25" customHeight="1" x14ac:dyDescent="0.35">
      <c r="A939" s="2" t="s">
        <v>936</v>
      </c>
      <c r="B939" s="2" t="str">
        <f ca="1">IFERROR(__xludf.DUMMYFUNCTION("GOOGLETRANSLATE(B939,""sv"",""en"")"),"service")</f>
        <v>service</v>
      </c>
    </row>
    <row r="940" spans="1:2" ht="14.25" customHeight="1" x14ac:dyDescent="0.35">
      <c r="A940" s="2" t="s">
        <v>937</v>
      </c>
      <c r="B940" s="2" t="str">
        <f ca="1">IFERROR(__xludf.DUMMYFUNCTION("GOOGLETRANSLATE(B940,""sv"",""en"")"),"interests")</f>
        <v>interests</v>
      </c>
    </row>
    <row r="941" spans="1:2" ht="14.25" customHeight="1" x14ac:dyDescent="0.35">
      <c r="A941" s="2" t="s">
        <v>938</v>
      </c>
      <c r="B941" s="2" t="str">
        <f ca="1">IFERROR(__xludf.DUMMYFUNCTION("GOOGLETRANSLATE(B941,""sv"",""en"")"),"happened")</f>
        <v>happened</v>
      </c>
    </row>
    <row r="942" spans="1:2" ht="14.25" customHeight="1" x14ac:dyDescent="0.35">
      <c r="A942" s="2" t="s">
        <v>939</v>
      </c>
      <c r="B942" s="2" t="str">
        <f ca="1">IFERROR(__xludf.DUMMYFUNCTION("GOOGLETRANSLATE(B942,""sv"",""en"")"),"outside")</f>
        <v>outside</v>
      </c>
    </row>
    <row r="943" spans="1:2" ht="14.25" customHeight="1" x14ac:dyDescent="0.35">
      <c r="A943" s="2" t="s">
        <v>940</v>
      </c>
      <c r="B943" s="2" t="str">
        <f ca="1">IFERROR(__xludf.DUMMYFUNCTION("GOOGLETRANSLATE(B943,""sv"",""en"")"),"the public")</f>
        <v>the public</v>
      </c>
    </row>
    <row r="944" spans="1:2" ht="14.25" customHeight="1" x14ac:dyDescent="0.35">
      <c r="A944" s="2" t="s">
        <v>941</v>
      </c>
      <c r="B944" s="2" t="str">
        <f ca="1">IFERROR(__xludf.DUMMYFUNCTION("GOOGLETRANSLATE(B944,""sv"",""en"")"),"impression")</f>
        <v>impression</v>
      </c>
    </row>
    <row r="945" spans="1:2" ht="14.25" customHeight="1" x14ac:dyDescent="0.35">
      <c r="A945" s="2" t="s">
        <v>942</v>
      </c>
      <c r="B945" s="2" t="str">
        <f ca="1">IFERROR(__xludf.DUMMYFUNCTION("GOOGLETRANSLATE(B945,""sv"",""en"")"),"perspective")</f>
        <v>perspective</v>
      </c>
    </row>
    <row r="946" spans="1:2" ht="14.25" customHeight="1" x14ac:dyDescent="0.35">
      <c r="A946" s="2" t="s">
        <v>943</v>
      </c>
      <c r="B946" s="2" t="str">
        <f ca="1">IFERROR(__xludf.DUMMYFUNCTION("GOOGLETRANSLATE(B946,""sv"",""en"")"),"the same")</f>
        <v>the same</v>
      </c>
    </row>
    <row r="947" spans="1:2" ht="14.25" customHeight="1" x14ac:dyDescent="0.35">
      <c r="A947" s="2" t="s">
        <v>944</v>
      </c>
      <c r="B947" s="2" t="str">
        <f ca="1">IFERROR(__xludf.DUMMYFUNCTION("GOOGLETRANSLATE(B947,""sv"",""en"")"),"Frölunda")</f>
        <v>Frölunda</v>
      </c>
    </row>
    <row r="948" spans="1:2" ht="14.25" customHeight="1" x14ac:dyDescent="0.35">
      <c r="A948" s="2" t="s">
        <v>945</v>
      </c>
      <c r="B948" s="2" t="str">
        <f ca="1">IFERROR(__xludf.DUMMYFUNCTION("GOOGLETRANSLATE(B948,""sv"",""en"")"),"services")</f>
        <v>services</v>
      </c>
    </row>
    <row r="949" spans="1:2" ht="14.25" customHeight="1" x14ac:dyDescent="0.35">
      <c r="A949" s="2" t="s">
        <v>946</v>
      </c>
      <c r="B949" s="2" t="str">
        <f ca="1">IFERROR(__xludf.DUMMYFUNCTION("GOOGLETRANSLATE(B949,""sv"",""en"")"),"laughed")</f>
        <v>laughed</v>
      </c>
    </row>
    <row r="950" spans="1:2" ht="14.25" customHeight="1" x14ac:dyDescent="0.35">
      <c r="A950" s="2" t="s">
        <v>947</v>
      </c>
      <c r="B950" s="2" t="str">
        <f ca="1">IFERROR(__xludf.DUMMYFUNCTION("GOOGLETRANSLATE(B950,""sv"",""en"")"),"European")</f>
        <v>European</v>
      </c>
    </row>
    <row r="951" spans="1:2" ht="14.25" customHeight="1" x14ac:dyDescent="0.35">
      <c r="A951" s="2" t="s">
        <v>948</v>
      </c>
      <c r="B951" s="2" t="str">
        <f ca="1">IFERROR(__xludf.DUMMYFUNCTION("GOOGLETRANSLATE(B951,""sv"",""en"")"),"the president")</f>
        <v>the president</v>
      </c>
    </row>
    <row r="952" spans="1:2" ht="14.25" customHeight="1" x14ac:dyDescent="0.35">
      <c r="A952" s="2" t="s">
        <v>949</v>
      </c>
      <c r="B952" s="2" t="str">
        <f ca="1">IFERROR(__xludf.DUMMYFUNCTION("GOOGLETRANSLATE(B952,""sv"",""en"")"),"Solna")</f>
        <v>Solna</v>
      </c>
    </row>
    <row r="953" spans="1:2" ht="14.25" customHeight="1" x14ac:dyDescent="0.35">
      <c r="A953" s="2" t="s">
        <v>950</v>
      </c>
      <c r="B953" s="2" t="str">
        <f ca="1">IFERROR(__xludf.DUMMYFUNCTION("GOOGLETRANSLATE(B953,""sv"",""en"")"),"Soviet")</f>
        <v>Soviet</v>
      </c>
    </row>
    <row r="954" spans="1:2" ht="14.25" customHeight="1" x14ac:dyDescent="0.35">
      <c r="A954" s="2" t="s">
        <v>951</v>
      </c>
      <c r="B954" s="2" t="str">
        <f ca="1">IFERROR(__xludf.DUMMYFUNCTION("GOOGLETRANSLATE(B954,""sv"",""en"")"),"Rights")</f>
        <v>Rights</v>
      </c>
    </row>
    <row r="955" spans="1:2" ht="14.25" customHeight="1" x14ac:dyDescent="0.35">
      <c r="A955" s="2" t="s">
        <v>952</v>
      </c>
      <c r="B955" s="2" t="str">
        <f ca="1">IFERROR(__xludf.DUMMYFUNCTION("GOOGLETRANSLATE(B955,""sv"",""en"")"),"Representatives")</f>
        <v>Representatives</v>
      </c>
    </row>
    <row r="956" spans="1:2" ht="14.25" customHeight="1" x14ac:dyDescent="0.35">
      <c r="A956" s="2" t="s">
        <v>953</v>
      </c>
      <c r="B956" s="2" t="str">
        <f ca="1">IFERROR(__xludf.DUMMYFUNCTION("GOOGLETRANSLATE(B956,""sv"",""en"")"),"Interested")</f>
        <v>Interested</v>
      </c>
    </row>
    <row r="957" spans="1:2" ht="14.25" customHeight="1" x14ac:dyDescent="0.35">
      <c r="A957" s="2" t="s">
        <v>954</v>
      </c>
      <c r="B957" s="2" t="str">
        <f ca="1">IFERROR(__xludf.DUMMYFUNCTION("GOOGLETRANSLATE(B957,""sv"",""en"")"),"secure")</f>
        <v>secure</v>
      </c>
    </row>
    <row r="958" spans="1:2" ht="14.25" customHeight="1" x14ac:dyDescent="0.35">
      <c r="A958" s="2" t="s">
        <v>955</v>
      </c>
      <c r="B958" s="2" t="str">
        <f ca="1">IFERROR(__xludf.DUMMYFUNCTION("GOOGLETRANSLATE(B958,""sv"",""en"")"),"the population")</f>
        <v>the population</v>
      </c>
    </row>
    <row r="959" spans="1:2" ht="14.25" customHeight="1" x14ac:dyDescent="0.35">
      <c r="A959" s="2" t="s">
        <v>956</v>
      </c>
      <c r="B959" s="2" t="str">
        <f ca="1">IFERROR(__xludf.DUMMYFUNCTION("GOOGLETRANSLATE(B959,""sv"",""en"")"),"contract")</f>
        <v>contract</v>
      </c>
    </row>
    <row r="960" spans="1:2" ht="14.25" customHeight="1" x14ac:dyDescent="0.35">
      <c r="A960" s="2" t="s">
        <v>957</v>
      </c>
      <c r="B960" s="2" t="str">
        <f ca="1">IFERROR(__xludf.DUMMYFUNCTION("GOOGLETRANSLATE(B960,""sv"",""en"")"),"slowly")</f>
        <v>slowly</v>
      </c>
    </row>
    <row r="961" spans="1:2" ht="14.25" customHeight="1" x14ac:dyDescent="0.35">
      <c r="A961" s="2" t="s">
        <v>958</v>
      </c>
      <c r="B961" s="2" t="str">
        <f ca="1">IFERROR(__xludf.DUMMYFUNCTION("GOOGLETRANSLATE(B961,""sv"",""en"")"),"suggests")</f>
        <v>suggests</v>
      </c>
    </row>
    <row r="962" spans="1:2" ht="14.25" customHeight="1" x14ac:dyDescent="0.35">
      <c r="A962" s="2" t="s">
        <v>959</v>
      </c>
      <c r="B962" s="2" t="str">
        <f ca="1">IFERROR(__xludf.DUMMYFUNCTION("GOOGLETRANSLATE(B962,""sv"",""en"")"),"thus")</f>
        <v>thus</v>
      </c>
    </row>
    <row r="963" spans="1:2" ht="14.25" customHeight="1" x14ac:dyDescent="0.35">
      <c r="A963" s="2" t="s">
        <v>960</v>
      </c>
      <c r="B963" s="2" t="str">
        <f ca="1">IFERROR(__xludf.DUMMYFUNCTION("GOOGLETRANSLATE(B963,""sv"",""en"")"),"obviously")</f>
        <v>obviously</v>
      </c>
    </row>
    <row r="964" spans="1:2" ht="14.25" customHeight="1" x14ac:dyDescent="0.35">
      <c r="A964" s="2" t="s">
        <v>961</v>
      </c>
      <c r="B964" s="2" t="str">
        <f ca="1">IFERROR(__xludf.DUMMYFUNCTION("GOOGLETRANSLATE(B964,""sv"",""en"")"),"affect")</f>
        <v>affect</v>
      </c>
    </row>
    <row r="965" spans="1:2" ht="14.25" customHeight="1" x14ac:dyDescent="0.35">
      <c r="A965" s="2" t="s">
        <v>962</v>
      </c>
      <c r="B965" s="2" t="str">
        <f ca="1">IFERROR(__xludf.DUMMYFUNCTION("GOOGLETRANSLATE(B965,""sv"",""en"")"),"describes")</f>
        <v>describes</v>
      </c>
    </row>
    <row r="966" spans="1:2" ht="14.25" customHeight="1" x14ac:dyDescent="0.35">
      <c r="A966" s="2" t="s">
        <v>963</v>
      </c>
      <c r="B966" s="2" t="str">
        <f ca="1">IFERROR(__xludf.DUMMYFUNCTION("GOOGLETRANSLATE(B966,""sv"",""en"")"),"Lo")</f>
        <v>Lo</v>
      </c>
    </row>
    <row r="967" spans="1:2" ht="14.25" customHeight="1" x14ac:dyDescent="0.35">
      <c r="A967" s="2" t="s">
        <v>964</v>
      </c>
      <c r="B967" s="2" t="str">
        <f ca="1">IFERROR(__xludf.DUMMYFUNCTION("GOOGLETRANSLATE(B967,""sv"",""en"")"),"the meaning")</f>
        <v>the meaning</v>
      </c>
    </row>
    <row r="968" spans="1:2" ht="14.25" customHeight="1" x14ac:dyDescent="0.35">
      <c r="A968" s="2" t="s">
        <v>965</v>
      </c>
      <c r="B968" s="2" t="str">
        <f ca="1">IFERROR(__xludf.DUMMYFUNCTION("GOOGLETRANSLATE(B968,""sv"",""en"")"),"benefit")</f>
        <v>benefit</v>
      </c>
    </row>
    <row r="969" spans="1:2" ht="14.25" customHeight="1" x14ac:dyDescent="0.35">
      <c r="A969" s="2" t="s">
        <v>966</v>
      </c>
      <c r="B969" s="2" t="str">
        <f ca="1">IFERROR(__xludf.DUMMYFUNCTION("GOOGLETRANSLATE(B969,""sv"",""en"")"),"protection")</f>
        <v>protection</v>
      </c>
    </row>
    <row r="970" spans="1:2" ht="14.25" customHeight="1" x14ac:dyDescent="0.35">
      <c r="A970" s="2" t="s">
        <v>967</v>
      </c>
      <c r="B970" s="2" t="str">
        <f ca="1">IFERROR(__xludf.DUMMYFUNCTION("GOOGLETRANSLATE(B970,""sv"",""en"")"),"investment")</f>
        <v>investment</v>
      </c>
    </row>
    <row r="971" spans="1:2" ht="14.25" customHeight="1" x14ac:dyDescent="0.35">
      <c r="A971" s="2" t="s">
        <v>968</v>
      </c>
      <c r="B971" s="2" t="str">
        <f ca="1">IFERROR(__xludf.DUMMYFUNCTION("GOOGLETRANSLATE(B971,""sv"",""en"")"),"dared")</f>
        <v>dared</v>
      </c>
    </row>
    <row r="972" spans="1:2" ht="14.25" customHeight="1" x14ac:dyDescent="0.35">
      <c r="A972" s="2" t="s">
        <v>969</v>
      </c>
      <c r="B972" s="2" t="str">
        <f ca="1">IFERROR(__xludf.DUMMYFUNCTION("GOOGLETRANSLATE(B972,""sv"",""en"")"),"was made")</f>
        <v>was made</v>
      </c>
    </row>
    <row r="973" spans="1:2" ht="14.25" customHeight="1" x14ac:dyDescent="0.35">
      <c r="A973" s="2" t="s">
        <v>970</v>
      </c>
      <c r="B973" s="2" t="str">
        <f ca="1">IFERROR(__xludf.DUMMYFUNCTION("GOOGLETRANSLATE(B973,""sv"",""en"")"),"evidence")</f>
        <v>evidence</v>
      </c>
    </row>
    <row r="974" spans="1:2" ht="14.25" customHeight="1" x14ac:dyDescent="0.35">
      <c r="A974" s="2" t="s">
        <v>971</v>
      </c>
      <c r="B974" s="2" t="str">
        <f ca="1">IFERROR(__xludf.DUMMYFUNCTION("GOOGLETRANSLATE(B974,""sv"",""en"")"),"career")</f>
        <v>career</v>
      </c>
    </row>
    <row r="975" spans="1:2" ht="14.25" customHeight="1" x14ac:dyDescent="0.35">
      <c r="A975" s="2" t="s">
        <v>972</v>
      </c>
      <c r="B975" s="2" t="str">
        <f ca="1">IFERROR(__xludf.DUMMYFUNCTION("GOOGLETRANSLATE(B975,""sv"",""en"")"),"occasions")</f>
        <v>occasions</v>
      </c>
    </row>
    <row r="976" spans="1:2" ht="14.25" customHeight="1" x14ac:dyDescent="0.35">
      <c r="A976" s="2" t="s">
        <v>973</v>
      </c>
      <c r="B976" s="2" t="str">
        <f ca="1">IFERROR(__xludf.DUMMYFUNCTION("GOOGLETRANSLATE(B976,""sv"",""en"")"),"Classic")</f>
        <v>Classic</v>
      </c>
    </row>
    <row r="977" spans="1:2" ht="14.25" customHeight="1" x14ac:dyDescent="0.35">
      <c r="A977" s="2" t="s">
        <v>974</v>
      </c>
      <c r="B977" s="2" t="str">
        <f ca="1">IFERROR(__xludf.DUMMYFUNCTION("GOOGLETRANSLATE(B977,""sv"",""en"")"),"Sam")</f>
        <v>Sam</v>
      </c>
    </row>
    <row r="978" spans="1:2" ht="14.25" customHeight="1" x14ac:dyDescent="0.35">
      <c r="A978" s="2" t="s">
        <v>975</v>
      </c>
      <c r="B978" s="2" t="str">
        <f ca="1">IFERROR(__xludf.DUMMYFUNCTION("GOOGLETRANSLATE(B978,""sv"",""en"")"),"traffic")</f>
        <v>traffic</v>
      </c>
    </row>
    <row r="979" spans="1:2" ht="14.25" customHeight="1" x14ac:dyDescent="0.35">
      <c r="A979" s="2" t="s">
        <v>976</v>
      </c>
      <c r="B979" s="2" t="str">
        <f ca="1">IFERROR(__xludf.DUMMYFUNCTION("GOOGLETRANSLATE(B979,""sv"",""en"")"),"Bildt")</f>
        <v>Bildt</v>
      </c>
    </row>
    <row r="980" spans="1:2" ht="14.25" customHeight="1" x14ac:dyDescent="0.35">
      <c r="A980" s="2" t="s">
        <v>977</v>
      </c>
      <c r="B980" s="2" t="str">
        <f ca="1">IFERROR(__xludf.DUMMYFUNCTION("GOOGLETRANSLATE(B980,""sv"",""en"")"),"attitude")</f>
        <v>attitude</v>
      </c>
    </row>
    <row r="981" spans="1:2" ht="14.25" customHeight="1" x14ac:dyDescent="0.35">
      <c r="A981" s="2" t="s">
        <v>978</v>
      </c>
      <c r="B981" s="2" t="str">
        <f ca="1">IFERROR(__xludf.DUMMYFUNCTION("GOOGLETRANSLATE(B981,""sv"",""en"")"),"Offers")</f>
        <v>Offers</v>
      </c>
    </row>
    <row r="982" spans="1:2" ht="14.25" customHeight="1" x14ac:dyDescent="0.35">
      <c r="A982" s="2" t="s">
        <v>979</v>
      </c>
      <c r="B982" s="2" t="str">
        <f ca="1">IFERROR(__xludf.DUMMYFUNCTION("GOOGLETRANSLATE(B982,""sv"",""en"")"),"drawn")</f>
        <v>drawn</v>
      </c>
    </row>
    <row r="983" spans="1:2" ht="14.25" customHeight="1" x14ac:dyDescent="0.35">
      <c r="A983" s="2" t="s">
        <v>980</v>
      </c>
      <c r="B983" s="2" t="str">
        <f ca="1">IFERROR(__xludf.DUMMYFUNCTION("GOOGLETRANSLATE(B983,""sv"",""en"")"),"the requirements")</f>
        <v>the requirements</v>
      </c>
    </row>
    <row r="984" spans="1:2" ht="14.25" customHeight="1" x14ac:dyDescent="0.35">
      <c r="A984" s="2" t="s">
        <v>981</v>
      </c>
      <c r="B984" s="2" t="str">
        <f ca="1">IFERROR(__xludf.DUMMYFUNCTION("GOOGLETRANSLATE(B984,""sv"",""en"")"),"The museum")</f>
        <v>The museum</v>
      </c>
    </row>
    <row r="985" spans="1:2" ht="14.25" customHeight="1" x14ac:dyDescent="0.35">
      <c r="A985" s="2" t="s">
        <v>982</v>
      </c>
      <c r="B985" s="2" t="str">
        <f ca="1">IFERROR(__xludf.DUMMYFUNCTION("GOOGLETRANSLATE(B985,""sv"",""en"")"),"More important")</f>
        <v>More important</v>
      </c>
    </row>
    <row r="986" spans="1:2" ht="14.25" customHeight="1" x14ac:dyDescent="0.35">
      <c r="A986" s="2" t="s">
        <v>983</v>
      </c>
      <c r="B986" s="2" t="str">
        <f ca="1">IFERROR(__xludf.DUMMYFUNCTION("GOOGLETRANSLATE(B986,""sv"",""en"")"),"idea")</f>
        <v>idea</v>
      </c>
    </row>
    <row r="987" spans="1:2" ht="14.25" customHeight="1" x14ac:dyDescent="0.35">
      <c r="A987" s="2" t="s">
        <v>984</v>
      </c>
      <c r="B987" s="2" t="str">
        <f ca="1">IFERROR(__xludf.DUMMYFUNCTION("GOOGLETRANSLATE(B987,""sv"",""en"")"),"grip")</f>
        <v>grip</v>
      </c>
    </row>
    <row r="988" spans="1:2" ht="14.25" customHeight="1" x14ac:dyDescent="0.35">
      <c r="A988" s="2" t="s">
        <v>985</v>
      </c>
      <c r="B988" s="2" t="str">
        <f ca="1">IFERROR(__xludf.DUMMYFUNCTION("GOOGLETRANSLATE(B988,""sv"",""en"")"),"low")</f>
        <v>low</v>
      </c>
    </row>
    <row r="989" spans="1:2" ht="14.25" customHeight="1" x14ac:dyDescent="0.35">
      <c r="A989" s="2" t="s">
        <v>986</v>
      </c>
      <c r="B989" s="2" t="str">
        <f ca="1">IFERROR(__xludf.DUMMYFUNCTION("GOOGLETRANSLATE(B989,""sv"",""en"")"),"cool")</f>
        <v>cool</v>
      </c>
    </row>
    <row r="990" spans="1:2" ht="14.25" customHeight="1" x14ac:dyDescent="0.35">
      <c r="A990" s="2" t="s">
        <v>987</v>
      </c>
      <c r="B990" s="2" t="str">
        <f ca="1">IFERROR(__xludf.DUMMYFUNCTION("GOOGLETRANSLATE(B990,""sv"",""en"")"),"the yard")</f>
        <v>the yard</v>
      </c>
    </row>
    <row r="991" spans="1:2" ht="14.25" customHeight="1" x14ac:dyDescent="0.35">
      <c r="A991" s="2" t="s">
        <v>988</v>
      </c>
      <c r="B991" s="2" t="str">
        <f ca="1">IFERROR(__xludf.DUMMYFUNCTION("GOOGLETRANSLATE(B991,""sv"",""en"")"),"place")</f>
        <v>place</v>
      </c>
    </row>
    <row r="992" spans="1:2" ht="14.25" customHeight="1" x14ac:dyDescent="0.35">
      <c r="A992" s="2" t="s">
        <v>989</v>
      </c>
      <c r="B992" s="2" t="str">
        <f ca="1">IFERROR(__xludf.DUMMYFUNCTION("GOOGLETRANSLATE(B992,""sv"",""en"")"),"Pieces")</f>
        <v>Pieces</v>
      </c>
    </row>
    <row r="993" spans="1:2" ht="14.25" customHeight="1" x14ac:dyDescent="0.35">
      <c r="A993" s="2" t="s">
        <v>990</v>
      </c>
      <c r="B993" s="2" t="str">
        <f ca="1">IFERROR(__xludf.DUMMYFUNCTION("GOOGLETRANSLATE(B993,""sv"",""en"")"),"the youth")</f>
        <v>the youth</v>
      </c>
    </row>
    <row r="994" spans="1:2" ht="14.25" customHeight="1" x14ac:dyDescent="0.35">
      <c r="A994" s="2" t="s">
        <v>991</v>
      </c>
      <c r="B994" s="2" t="str">
        <f ca="1">IFERROR(__xludf.DUMMYFUNCTION("GOOGLETRANSLATE(B994,""sv"",""en"")"),"basic")</f>
        <v>basic</v>
      </c>
    </row>
    <row r="995" spans="1:2" ht="14.25" customHeight="1" x14ac:dyDescent="0.35">
      <c r="A995" s="2" t="s">
        <v>992</v>
      </c>
      <c r="B995" s="2" t="str">
        <f ca="1">IFERROR(__xludf.DUMMYFUNCTION("GOOGLETRANSLATE(B995,""sv"",""en"")"),"extent")</f>
        <v>extent</v>
      </c>
    </row>
    <row r="996" spans="1:2" ht="14.25" customHeight="1" x14ac:dyDescent="0.35">
      <c r="A996" s="2" t="s">
        <v>993</v>
      </c>
      <c r="B996" s="2" t="str">
        <f ca="1">IFERROR(__xludf.DUMMYFUNCTION("GOOGLETRANSLATE(B996,""sv"",""en"")"),"treatment")</f>
        <v>treatment</v>
      </c>
    </row>
    <row r="997" spans="1:2" ht="14.25" customHeight="1" x14ac:dyDescent="0.35">
      <c r="A997" s="2" t="s">
        <v>994</v>
      </c>
      <c r="B997" s="2" t="str">
        <f ca="1">IFERROR(__xludf.DUMMYFUNCTION("GOOGLETRANSLATE(B997,""sv"",""en"")"),"Umeå")</f>
        <v>Umeå</v>
      </c>
    </row>
    <row r="998" spans="1:2" ht="14.25" customHeight="1" x14ac:dyDescent="0.35">
      <c r="A998" s="2" t="s">
        <v>995</v>
      </c>
      <c r="B998" s="2" t="str">
        <f ca="1">IFERROR(__xludf.DUMMYFUNCTION("GOOGLETRANSLATE(B998,""sv"",""en"")"),"the bank")</f>
        <v>the bank</v>
      </c>
    </row>
    <row r="999" spans="1:2" ht="14.25" customHeight="1" x14ac:dyDescent="0.35">
      <c r="A999" s="2" t="s">
        <v>996</v>
      </c>
      <c r="B999" s="2" t="str">
        <f ca="1">IFERROR(__xludf.DUMMYFUNCTION("GOOGLETRANSLATE(B999,""sv"",""en"")"),"hung")</f>
        <v>hung</v>
      </c>
    </row>
    <row r="1000" spans="1:2" ht="14.25" customHeight="1" x14ac:dyDescent="0.35">
      <c r="A1000" s="2" t="s">
        <v>997</v>
      </c>
      <c r="B1000" s="2" t="str">
        <f ca="1">IFERROR(__xludf.DUMMYFUNCTION("GOOGLETRANSLATE(B1000,""sv"",""en"")"),"Paul")</f>
        <v>Paul</v>
      </c>
    </row>
    <row r="1001" spans="1:2" ht="14.25" customHeight="1" x14ac:dyDescent="0.35">
      <c r="A1001" s="2" t="s">
        <v>998</v>
      </c>
      <c r="B1001" s="2" t="str">
        <f ca="1">IFERROR(__xludf.DUMMYFUNCTION("GOOGLETRANSLATE(B1001,""sv"",""en"")"),"The County Administrative Board")</f>
        <v>The County Administrative Board</v>
      </c>
    </row>
    <row r="1002" spans="1:2" ht="14.25" customHeight="1" x14ac:dyDescent="0.35">
      <c r="A1002" s="2" t="s">
        <v>999</v>
      </c>
      <c r="B1002" s="2" t="str">
        <f ca="1">IFERROR(__xludf.DUMMYFUNCTION("GOOGLETRANSLATE(B1002,""sv"",""en"")"),"generally")</f>
        <v>generally</v>
      </c>
    </row>
    <row r="1003" spans="1:2" ht="14.25" customHeight="1" x14ac:dyDescent="0.35">
      <c r="A1003" s="2" t="s">
        <v>1000</v>
      </c>
      <c r="B1003" s="2" t="str">
        <f ca="1">IFERROR(__xludf.DUMMYFUNCTION("GOOGLETRANSLATE(B1003,""sv"",""en"")"),"convinced")</f>
        <v>convinced</v>
      </c>
    </row>
    <row r="1004" spans="1:2" ht="14.25" customHeight="1" x14ac:dyDescent="0.35">
      <c r="A1004" s="2" t="s">
        <v>1001</v>
      </c>
      <c r="B1004" s="2" t="str">
        <f ca="1">IFERROR(__xludf.DUMMYFUNCTION("GOOGLETRANSLATE(B1004,""sv"",""en"")"),"Paid")</f>
        <v>Paid</v>
      </c>
    </row>
    <row r="1005" spans="1:2" ht="14.25" customHeight="1" x14ac:dyDescent="0.35">
      <c r="A1005" s="2" t="s">
        <v>1002</v>
      </c>
      <c r="B1005" s="2" t="str">
        <f ca="1">IFERROR(__xludf.DUMMYFUNCTION("GOOGLETRANSLATE(B1005,""sv"",""en"")"),"Washington")</f>
        <v>Washington</v>
      </c>
    </row>
    <row r="1006" spans="1:2" ht="14.25" customHeight="1" x14ac:dyDescent="0.35">
      <c r="A1006" s="2" t="s">
        <v>1003</v>
      </c>
      <c r="B1006" s="2" t="str">
        <f ca="1">IFERROR(__xludf.DUMMYFUNCTION("GOOGLETRANSLATE(B1006,""sv"",""en"")"),"thereto")</f>
        <v>thereto</v>
      </c>
    </row>
    <row r="1007" spans="1:2" ht="14.25" customHeight="1" x14ac:dyDescent="0.35">
      <c r="A1007" s="2" t="s">
        <v>1004</v>
      </c>
      <c r="B1007" s="2" t="str">
        <f ca="1">IFERROR(__xludf.DUMMYFUNCTION("GOOGLETRANSLATE(B1007,""sv"",""en"")"),"like")</f>
        <v>like</v>
      </c>
    </row>
    <row r="1008" spans="1:2" ht="14.25" customHeight="1" x14ac:dyDescent="0.35">
      <c r="A1008" s="2" t="s">
        <v>1005</v>
      </c>
      <c r="B1008" s="2" t="str">
        <f ca="1">IFERROR(__xludf.DUMMYFUNCTION("GOOGLETRANSLATE(B1008,""sv"",""en"")"),"desire")</f>
        <v>desire</v>
      </c>
    </row>
    <row r="1009" spans="1:2" ht="14.25" customHeight="1" x14ac:dyDescent="0.35">
      <c r="A1009" s="2" t="s">
        <v>1006</v>
      </c>
      <c r="B1009" s="2" t="str">
        <f ca="1">IFERROR(__xludf.DUMMYFUNCTION("GOOGLETRANSLATE(B1009,""sv"",""en"")"),"Richard")</f>
        <v>Richard</v>
      </c>
    </row>
    <row r="1010" spans="1:2" ht="14.25" customHeight="1" x14ac:dyDescent="0.35">
      <c r="A1010" s="2" t="s">
        <v>1007</v>
      </c>
      <c r="B1010" s="2" t="str">
        <f ca="1">IFERROR(__xludf.DUMMYFUNCTION("GOOGLETRANSLATE(B1010,""sv"",""en"")"),"handed")</f>
        <v>handed</v>
      </c>
    </row>
    <row r="1011" spans="1:2" ht="14.25" customHeight="1" x14ac:dyDescent="0.35">
      <c r="A1011" s="2" t="s">
        <v>1008</v>
      </c>
      <c r="B1011" s="2" t="str">
        <f ca="1">IFERROR(__xludf.DUMMYFUNCTION("GOOGLETRANSLATE(B1011,""sv"",""en"")"),"The negotiations")</f>
        <v>The negotiations</v>
      </c>
    </row>
    <row r="1012" spans="1:2" ht="14.25" customHeight="1" x14ac:dyDescent="0.35">
      <c r="A1012" s="2" t="s">
        <v>1009</v>
      </c>
      <c r="B1012" s="2" t="str">
        <f ca="1">IFERROR(__xludf.DUMMYFUNCTION("GOOGLETRANSLATE(B1012,""sv"",""en"")"),"Prime Minister")</f>
        <v>Prime Minister</v>
      </c>
    </row>
    <row r="1013" spans="1:2" ht="14.25" customHeight="1" x14ac:dyDescent="0.35">
      <c r="A1013" s="2" t="s">
        <v>1010</v>
      </c>
      <c r="B1013" s="2" t="str">
        <f ca="1">IFERROR(__xludf.DUMMYFUNCTION("GOOGLETRANSLATE(B1013,""sv"",""en"")"),"The players")</f>
        <v>The players</v>
      </c>
    </row>
    <row r="1014" spans="1:2" ht="14.25" customHeight="1" x14ac:dyDescent="0.35">
      <c r="A1014" s="2" t="s">
        <v>1011</v>
      </c>
      <c r="B1014" s="2" t="str">
        <f ca="1">IFERROR(__xludf.DUMMYFUNCTION("GOOGLETRANSLATE(B1014,""sv"",""en"")"),"City")</f>
        <v>City</v>
      </c>
    </row>
    <row r="1015" spans="1:2" ht="14.25" customHeight="1" x14ac:dyDescent="0.35">
      <c r="A1015" s="2" t="s">
        <v>1012</v>
      </c>
      <c r="B1015" s="2" t="str">
        <f ca="1">IFERROR(__xludf.DUMMYFUNCTION("GOOGLETRANSLATE(B1015,""sv"",""en"")"),"The show")</f>
        <v>The show</v>
      </c>
    </row>
    <row r="1016" spans="1:2" ht="14.25" customHeight="1" x14ac:dyDescent="0.35">
      <c r="A1016" s="2" t="s">
        <v>1013</v>
      </c>
      <c r="B1016" s="2" t="str">
        <f ca="1">IFERROR(__xludf.DUMMYFUNCTION("GOOGLETRANSLATE(B1016,""sv"",""en"")"),"insert")</f>
        <v>insert</v>
      </c>
    </row>
    <row r="1017" spans="1:2" ht="14.25" customHeight="1" x14ac:dyDescent="0.35">
      <c r="A1017" s="2" t="s">
        <v>1014</v>
      </c>
      <c r="B1017" s="2" t="str">
        <f ca="1">IFERROR(__xludf.DUMMYFUNCTION("GOOGLETRANSLATE(B1017,""sv"",""en"")"),"Cheaper")</f>
        <v>Cheaper</v>
      </c>
    </row>
    <row r="1018" spans="1:2" ht="14.25" customHeight="1" x14ac:dyDescent="0.35">
      <c r="A1018" s="2" t="s">
        <v>1015</v>
      </c>
      <c r="B1018" s="2" t="str">
        <f ca="1">IFERROR(__xludf.DUMMYFUNCTION("GOOGLETRANSLATE(B1018,""sv"",""en"")"),"Clinton")</f>
        <v>Clinton</v>
      </c>
    </row>
    <row r="1019" spans="1:2" ht="14.25" customHeight="1" x14ac:dyDescent="0.35">
      <c r="A1019" s="2" t="s">
        <v>1016</v>
      </c>
      <c r="B1019" s="2" t="str">
        <f ca="1">IFERROR(__xludf.DUMMYFUNCTION("GOOGLETRANSLATE(B1019,""sv"",""en"")"),"found")</f>
        <v>found</v>
      </c>
    </row>
    <row r="1020" spans="1:2" ht="14.25" customHeight="1" x14ac:dyDescent="0.35">
      <c r="A1020" s="2" t="s">
        <v>1017</v>
      </c>
      <c r="B1020" s="2" t="str">
        <f ca="1">IFERROR(__xludf.DUMMYFUNCTION("GOOGLETRANSLATE(B1020,""sv"",""en"")"),"the exhibition")</f>
        <v>the exhibition</v>
      </c>
    </row>
    <row r="1021" spans="1:2" ht="14.25" customHeight="1" x14ac:dyDescent="0.35">
      <c r="A1021" s="2" t="s">
        <v>1018</v>
      </c>
      <c r="B1021" s="2" t="str">
        <f ca="1">IFERROR(__xludf.DUMMYFUNCTION("GOOGLETRANSLATE(B1021,""sv"",""en"")"),"send")</f>
        <v>send</v>
      </c>
    </row>
    <row r="1022" spans="1:2" ht="14.25" customHeight="1" x14ac:dyDescent="0.35">
      <c r="A1022" s="2" t="s">
        <v>1019</v>
      </c>
      <c r="B1022" s="2" t="str">
        <f ca="1">IFERROR(__xludf.DUMMYFUNCTION("GOOGLETRANSLATE(B1022,""sv"",""en"")"),"actor")</f>
        <v>actor</v>
      </c>
    </row>
    <row r="1023" spans="1:2" ht="14.25" customHeight="1" x14ac:dyDescent="0.35">
      <c r="A1023" s="2" t="s">
        <v>1020</v>
      </c>
      <c r="B1023" s="2" t="str">
        <f ca="1">IFERROR(__xludf.DUMMYFUNCTION("GOOGLETRANSLATE(B1023,""sv"",""en"")"),"Spring")</f>
        <v>Spring</v>
      </c>
    </row>
    <row r="1024" spans="1:2" ht="14.25" customHeight="1" x14ac:dyDescent="0.35">
      <c r="A1024" s="2" t="s">
        <v>1021</v>
      </c>
      <c r="B1024" s="2" t="str">
        <f ca="1">IFERROR(__xludf.DUMMYFUNCTION("GOOGLETRANSLATE(B1024,""sv"",""en"")"),"Loved")</f>
        <v>Loved</v>
      </c>
    </row>
    <row r="1025" spans="1:2" ht="14.25" customHeight="1" x14ac:dyDescent="0.35">
      <c r="A1025" s="2" t="s">
        <v>1022</v>
      </c>
      <c r="B1025" s="2" t="str">
        <f ca="1">IFERROR(__xludf.DUMMYFUNCTION("GOOGLETRANSLATE(B1025,""sv"",""en"")"),"Dangerous")</f>
        <v>Dangerous</v>
      </c>
    </row>
    <row r="1026" spans="1:2" ht="14.25" customHeight="1" x14ac:dyDescent="0.35">
      <c r="A1026" s="2" t="s">
        <v>1023</v>
      </c>
      <c r="B1026" s="2" t="str">
        <f ca="1">IFERROR(__xludf.DUMMYFUNCTION("GOOGLETRANSLATE(B1026,""sv"",""en"")"),"The gaze")</f>
        <v>The gaze</v>
      </c>
    </row>
    <row r="1027" spans="1:2" ht="14.25" customHeight="1" x14ac:dyDescent="0.35">
      <c r="A1027" s="2" t="s">
        <v>1024</v>
      </c>
      <c r="B1027" s="2" t="str">
        <f ca="1">IFERROR(__xludf.DUMMYFUNCTION("GOOGLETRANSLATE(B1027,""sv"",""en"")"),"decreased")</f>
        <v>decreased</v>
      </c>
    </row>
    <row r="1028" spans="1:2" ht="14.25" customHeight="1" x14ac:dyDescent="0.35">
      <c r="A1028" s="2" t="s">
        <v>1025</v>
      </c>
      <c r="B1028" s="2" t="str">
        <f ca="1">IFERROR(__xludf.DUMMYFUNCTION("GOOGLETRANSLATE(B1028,""sv"",""en"")"),"surprisingly")</f>
        <v>surprisingly</v>
      </c>
    </row>
    <row r="1029" spans="1:2" ht="14.25" customHeight="1" thickBot="1" x14ac:dyDescent="0.4">
      <c r="A1029" s="2" t="s">
        <v>1026</v>
      </c>
      <c r="B1029" s="2" t="str">
        <f ca="1">IFERROR(__xludf.DUMMYFUNCTION("GOOGLETRANSLATE(B1029,""sv"",""en"")"),"Bill")</f>
        <v>Bill</v>
      </c>
    </row>
    <row r="1030" spans="1:2" ht="15" customHeight="1" thickBot="1" x14ac:dyDescent="0.4">
      <c r="A1030" s="3" t="s">
        <v>14</v>
      </c>
      <c r="B1030" s="4" t="s">
        <v>1027</v>
      </c>
    </row>
    <row r="1031" spans="1:2" ht="15" customHeight="1" thickBot="1" x14ac:dyDescent="0.4">
      <c r="A1031" s="5" t="s">
        <v>27</v>
      </c>
      <c r="B1031" s="4" t="s">
        <v>1028</v>
      </c>
    </row>
    <row r="1032" spans="1:2" ht="15" customHeight="1" thickBot="1" x14ac:dyDescent="0.4">
      <c r="A1032" s="5" t="s">
        <v>39</v>
      </c>
      <c r="B1032" s="4" t="s">
        <v>1029</v>
      </c>
    </row>
    <row r="1033" spans="1:2" ht="15" customHeight="1" thickBot="1" x14ac:dyDescent="0.4">
      <c r="A1033" s="5" t="s">
        <v>45</v>
      </c>
      <c r="B1033" s="4" t="s">
        <v>1030</v>
      </c>
    </row>
    <row r="1034" spans="1:2" ht="15" customHeight="1" thickBot="1" x14ac:dyDescent="0.4">
      <c r="A1034" s="5" t="s">
        <v>48</v>
      </c>
      <c r="B1034" s="6" t="s">
        <v>1031</v>
      </c>
    </row>
    <row r="1035" spans="1:2" ht="15" customHeight="1" thickBot="1" x14ac:dyDescent="0.4">
      <c r="A1035" s="5" t="s">
        <v>57</v>
      </c>
      <c r="B1035" s="4" t="s">
        <v>1032</v>
      </c>
    </row>
    <row r="1036" spans="1:2" ht="15" customHeight="1" thickBot="1" x14ac:dyDescent="0.4">
      <c r="A1036" s="5" t="s">
        <v>67</v>
      </c>
      <c r="B1036" s="4" t="s">
        <v>1033</v>
      </c>
    </row>
    <row r="1037" spans="1:2" ht="15" customHeight="1" thickBot="1" x14ac:dyDescent="0.4">
      <c r="A1037" s="5" t="s">
        <v>69</v>
      </c>
      <c r="B1037" s="4" t="s">
        <v>1034</v>
      </c>
    </row>
    <row r="1038" spans="1:2" ht="15" customHeight="1" thickBot="1" x14ac:dyDescent="0.4">
      <c r="A1038" s="5" t="s">
        <v>71</v>
      </c>
      <c r="B1038" s="6" t="s">
        <v>1035</v>
      </c>
    </row>
    <row r="1039" spans="1:2" ht="15" customHeight="1" thickBot="1" x14ac:dyDescent="0.4">
      <c r="A1039" s="5" t="s">
        <v>76</v>
      </c>
      <c r="B1039" s="4" t="s">
        <v>1036</v>
      </c>
    </row>
    <row r="1040" spans="1:2" ht="15" customHeight="1" thickBot="1" x14ac:dyDescent="0.4">
      <c r="A1040" s="5" t="s">
        <v>77</v>
      </c>
      <c r="B1040" s="4" t="s">
        <v>1037</v>
      </c>
    </row>
    <row r="1041" spans="1:2" ht="15" customHeight="1" thickBot="1" x14ac:dyDescent="0.4">
      <c r="A1041" s="5" t="s">
        <v>81</v>
      </c>
      <c r="B1041" s="4" t="s">
        <v>1038</v>
      </c>
    </row>
    <row r="1042" spans="1:2" ht="15" customHeight="1" thickBot="1" x14ac:dyDescent="0.4">
      <c r="A1042" s="5" t="s">
        <v>82</v>
      </c>
      <c r="B1042" s="4" t="s">
        <v>1039</v>
      </c>
    </row>
    <row r="1043" spans="1:2" ht="15" customHeight="1" thickBot="1" x14ac:dyDescent="0.4">
      <c r="A1043" s="5" t="s">
        <v>87</v>
      </c>
      <c r="B1043" s="4" t="s">
        <v>1040</v>
      </c>
    </row>
    <row r="1044" spans="1:2" ht="15" customHeight="1" thickBot="1" x14ac:dyDescent="0.4">
      <c r="A1044" s="5" t="s">
        <v>88</v>
      </c>
      <c r="B1044" s="6" t="s">
        <v>1041</v>
      </c>
    </row>
    <row r="1045" spans="1:2" ht="15" customHeight="1" thickBot="1" x14ac:dyDescent="0.4">
      <c r="A1045" s="5" t="s">
        <v>90</v>
      </c>
      <c r="B1045" s="4" t="s">
        <v>1042</v>
      </c>
    </row>
    <row r="1046" spans="1:2" ht="15" customHeight="1" thickBot="1" x14ac:dyDescent="0.4">
      <c r="A1046" s="5" t="s">
        <v>94</v>
      </c>
      <c r="B1046" s="4" t="s">
        <v>1043</v>
      </c>
    </row>
    <row r="1047" spans="1:2" ht="15" customHeight="1" thickBot="1" x14ac:dyDescent="0.4">
      <c r="A1047" s="5" t="s">
        <v>95</v>
      </c>
      <c r="B1047" s="4" t="s">
        <v>1044</v>
      </c>
    </row>
    <row r="1048" spans="1:2" ht="15" customHeight="1" thickBot="1" x14ac:dyDescent="0.4">
      <c r="A1048" s="5" t="s">
        <v>99</v>
      </c>
      <c r="B1048" s="4" t="s">
        <v>1045</v>
      </c>
    </row>
    <row r="1049" spans="1:2" ht="15" customHeight="1" thickBot="1" x14ac:dyDescent="0.4">
      <c r="A1049" s="5" t="s">
        <v>107</v>
      </c>
      <c r="B1049" s="4" t="s">
        <v>1046</v>
      </c>
    </row>
    <row r="1050" spans="1:2" ht="15" customHeight="1" thickBot="1" x14ac:dyDescent="0.4">
      <c r="A1050" s="5" t="s">
        <v>108</v>
      </c>
      <c r="B1050" s="4" t="s">
        <v>1047</v>
      </c>
    </row>
    <row r="1051" spans="1:2" ht="15" customHeight="1" thickBot="1" x14ac:dyDescent="0.4">
      <c r="A1051" s="5" t="s">
        <v>112</v>
      </c>
      <c r="B1051" s="4" t="s">
        <v>1048</v>
      </c>
    </row>
    <row r="1052" spans="1:2" ht="15" customHeight="1" thickBot="1" x14ac:dyDescent="0.4">
      <c r="A1052" s="5" t="s">
        <v>113</v>
      </c>
      <c r="B1052" s="4" t="s">
        <v>1049</v>
      </c>
    </row>
    <row r="1053" spans="1:2" ht="15" customHeight="1" thickBot="1" x14ac:dyDescent="0.4">
      <c r="A1053" s="5" t="s">
        <v>117</v>
      </c>
      <c r="B1053" s="6" t="s">
        <v>1050</v>
      </c>
    </row>
    <row r="1054" spans="1:2" ht="15" customHeight="1" thickBot="1" x14ac:dyDescent="0.4">
      <c r="A1054" s="5" t="s">
        <v>133</v>
      </c>
      <c r="B1054" s="4" t="s">
        <v>1051</v>
      </c>
    </row>
    <row r="1055" spans="1:2" ht="15" customHeight="1" thickBot="1" x14ac:dyDescent="0.4">
      <c r="A1055" s="5" t="s">
        <v>136</v>
      </c>
      <c r="B1055" s="4" t="s">
        <v>1052</v>
      </c>
    </row>
    <row r="1056" spans="1:2" ht="15" customHeight="1" thickBot="1" x14ac:dyDescent="0.4">
      <c r="A1056" s="5" t="s">
        <v>138</v>
      </c>
      <c r="B1056" s="4" t="s">
        <v>1053</v>
      </c>
    </row>
    <row r="1057" spans="1:2" ht="15" customHeight="1" thickBot="1" x14ac:dyDescent="0.4">
      <c r="A1057" s="5" t="s">
        <v>144</v>
      </c>
      <c r="B1057" s="4" t="s">
        <v>1054</v>
      </c>
    </row>
    <row r="1058" spans="1:2" ht="15" customHeight="1" thickBot="1" x14ac:dyDescent="0.4">
      <c r="A1058" s="5" t="s">
        <v>145</v>
      </c>
      <c r="B1058" s="4" t="s">
        <v>1055</v>
      </c>
    </row>
    <row r="1059" spans="1:2" ht="15" customHeight="1" thickBot="1" x14ac:dyDescent="0.4">
      <c r="A1059" s="5" t="s">
        <v>147</v>
      </c>
      <c r="B1059" s="4" t="s">
        <v>1056</v>
      </c>
    </row>
    <row r="1060" spans="1:2" ht="15" customHeight="1" thickBot="1" x14ac:dyDescent="0.4">
      <c r="A1060" s="5" t="s">
        <v>151</v>
      </c>
      <c r="B1060" s="4" t="s">
        <v>1057</v>
      </c>
    </row>
    <row r="1061" spans="1:2" ht="15" customHeight="1" thickBot="1" x14ac:dyDescent="0.4">
      <c r="A1061" s="5" t="s">
        <v>156</v>
      </c>
      <c r="B1061" s="4" t="s">
        <v>1058</v>
      </c>
    </row>
    <row r="1062" spans="1:2" ht="15" customHeight="1" thickBot="1" x14ac:dyDescent="0.4">
      <c r="A1062" s="5" t="s">
        <v>160</v>
      </c>
      <c r="B1062" s="4" t="s">
        <v>1059</v>
      </c>
    </row>
    <row r="1063" spans="1:2" ht="15" customHeight="1" thickBot="1" x14ac:dyDescent="0.4">
      <c r="A1063" s="5" t="s">
        <v>161</v>
      </c>
      <c r="B1063" s="4" t="s">
        <v>1060</v>
      </c>
    </row>
    <row r="1064" spans="1:2" ht="15" customHeight="1" thickBot="1" x14ac:dyDescent="0.4">
      <c r="A1064" s="5" t="s">
        <v>162</v>
      </c>
      <c r="B1064" s="6" t="s">
        <v>1061</v>
      </c>
    </row>
    <row r="1065" spans="1:2" ht="15" customHeight="1" thickBot="1" x14ac:dyDescent="0.4">
      <c r="A1065" s="5" t="s">
        <v>164</v>
      </c>
      <c r="B1065" s="4" t="s">
        <v>1062</v>
      </c>
    </row>
    <row r="1066" spans="1:2" ht="15" customHeight="1" thickBot="1" x14ac:dyDescent="0.4">
      <c r="A1066" s="5" t="s">
        <v>168</v>
      </c>
      <c r="B1066" s="6" t="s">
        <v>1063</v>
      </c>
    </row>
    <row r="1067" spans="1:2" ht="15" customHeight="1" thickBot="1" x14ac:dyDescent="0.4">
      <c r="A1067" s="5" t="s">
        <v>169</v>
      </c>
      <c r="B1067" s="4" t="s">
        <v>169</v>
      </c>
    </row>
    <row r="1068" spans="1:2" ht="15" customHeight="1" thickBot="1" x14ac:dyDescent="0.4">
      <c r="A1068" s="5" t="s">
        <v>170</v>
      </c>
      <c r="B1068" s="4" t="s">
        <v>1057</v>
      </c>
    </row>
    <row r="1069" spans="1:2" ht="15" customHeight="1" thickBot="1" x14ac:dyDescent="0.4">
      <c r="A1069" s="5" t="s">
        <v>171</v>
      </c>
      <c r="B1069" s="4" t="s">
        <v>1064</v>
      </c>
    </row>
    <row r="1070" spans="1:2" ht="15" customHeight="1" thickBot="1" x14ac:dyDescent="0.4">
      <c r="A1070" s="5" t="s">
        <v>174</v>
      </c>
      <c r="B1070" s="4" t="s">
        <v>1065</v>
      </c>
    </row>
    <row r="1071" spans="1:2" ht="15" customHeight="1" thickBot="1" x14ac:dyDescent="0.4">
      <c r="A1071" s="5" t="s">
        <v>177</v>
      </c>
      <c r="B1071" s="4" t="s">
        <v>1066</v>
      </c>
    </row>
    <row r="1072" spans="1:2" ht="15" customHeight="1" thickBot="1" x14ac:dyDescent="0.4">
      <c r="A1072" s="5" t="s">
        <v>178</v>
      </c>
      <c r="B1072" s="4" t="s">
        <v>1067</v>
      </c>
    </row>
    <row r="1073" spans="1:2" ht="15" customHeight="1" thickBot="1" x14ac:dyDescent="0.4">
      <c r="A1073" s="5" t="s">
        <v>179</v>
      </c>
      <c r="B1073" s="4" t="s">
        <v>1068</v>
      </c>
    </row>
    <row r="1074" spans="1:2" ht="15" customHeight="1" thickBot="1" x14ac:dyDescent="0.4">
      <c r="A1074" s="5" t="s">
        <v>180</v>
      </c>
      <c r="B1074" s="4" t="s">
        <v>1069</v>
      </c>
    </row>
    <row r="1075" spans="1:2" ht="15" customHeight="1" thickBot="1" x14ac:dyDescent="0.4">
      <c r="A1075" s="5" t="s">
        <v>182</v>
      </c>
      <c r="B1075" s="4" t="s">
        <v>1062</v>
      </c>
    </row>
    <row r="1076" spans="1:2" ht="15" customHeight="1" thickBot="1" x14ac:dyDescent="0.4">
      <c r="A1076" s="5" t="s">
        <v>183</v>
      </c>
      <c r="B1076" s="4" t="s">
        <v>1070</v>
      </c>
    </row>
    <row r="1077" spans="1:2" ht="15" customHeight="1" thickBot="1" x14ac:dyDescent="0.4">
      <c r="A1077" s="5" t="s">
        <v>184</v>
      </c>
      <c r="B1077" s="4" t="s">
        <v>1071</v>
      </c>
    </row>
    <row r="1078" spans="1:2" ht="15" customHeight="1" thickBot="1" x14ac:dyDescent="0.4">
      <c r="A1078" s="5" t="s">
        <v>186</v>
      </c>
      <c r="B1078" s="4" t="s">
        <v>1056</v>
      </c>
    </row>
    <row r="1079" spans="1:2" ht="15" customHeight="1" thickBot="1" x14ac:dyDescent="0.4">
      <c r="A1079" s="5" t="s">
        <v>187</v>
      </c>
      <c r="B1079" s="4" t="s">
        <v>1054</v>
      </c>
    </row>
    <row r="1080" spans="1:2" ht="15" customHeight="1" thickBot="1" x14ac:dyDescent="0.4">
      <c r="A1080" s="5" t="s">
        <v>191</v>
      </c>
      <c r="B1080" s="6" t="s">
        <v>1072</v>
      </c>
    </row>
    <row r="1081" spans="1:2" ht="15" customHeight="1" thickBot="1" x14ac:dyDescent="0.4">
      <c r="A1081" s="5" t="s">
        <v>192</v>
      </c>
      <c r="B1081" s="4" t="s">
        <v>1073</v>
      </c>
    </row>
    <row r="1082" spans="1:2" ht="15" customHeight="1" thickBot="1" x14ac:dyDescent="0.4">
      <c r="A1082" s="5" t="s">
        <v>195</v>
      </c>
      <c r="B1082" s="4" t="s">
        <v>1074</v>
      </c>
    </row>
    <row r="1083" spans="1:2" ht="15" customHeight="1" thickBot="1" x14ac:dyDescent="0.4">
      <c r="A1083" s="5" t="s">
        <v>196</v>
      </c>
      <c r="B1083" s="4" t="s">
        <v>1075</v>
      </c>
    </row>
    <row r="1084" spans="1:2" ht="15" customHeight="1" thickBot="1" x14ac:dyDescent="0.4">
      <c r="A1084" s="5" t="s">
        <v>199</v>
      </c>
      <c r="B1084" s="4" t="s">
        <v>199</v>
      </c>
    </row>
    <row r="1085" spans="1:2" ht="15" customHeight="1" thickBot="1" x14ac:dyDescent="0.4">
      <c r="A1085" s="5" t="s">
        <v>202</v>
      </c>
      <c r="B1085" s="4" t="s">
        <v>1076</v>
      </c>
    </row>
    <row r="1086" spans="1:2" ht="15" customHeight="1" thickBot="1" x14ac:dyDescent="0.4">
      <c r="A1086" s="5" t="s">
        <v>205</v>
      </c>
      <c r="B1086" s="4" t="s">
        <v>1077</v>
      </c>
    </row>
    <row r="1087" spans="1:2" ht="15" customHeight="1" thickBot="1" x14ac:dyDescent="0.4">
      <c r="A1087" s="5" t="s">
        <v>209</v>
      </c>
      <c r="B1087" s="4" t="s">
        <v>1078</v>
      </c>
    </row>
    <row r="1088" spans="1:2" ht="15" customHeight="1" thickBot="1" x14ac:dyDescent="0.4">
      <c r="A1088" s="5" t="s">
        <v>213</v>
      </c>
      <c r="B1088" s="4" t="s">
        <v>213</v>
      </c>
    </row>
    <row r="1089" spans="1:2" ht="15" customHeight="1" thickBot="1" x14ac:dyDescent="0.4">
      <c r="A1089" s="5" t="s">
        <v>214</v>
      </c>
      <c r="B1089" s="4" t="s">
        <v>1079</v>
      </c>
    </row>
    <row r="1090" spans="1:2" ht="15" customHeight="1" thickBot="1" x14ac:dyDescent="0.4">
      <c r="A1090" s="5" t="s">
        <v>215</v>
      </c>
      <c r="B1090" s="4" t="s">
        <v>1080</v>
      </c>
    </row>
    <row r="1091" spans="1:2" ht="15" customHeight="1" thickBot="1" x14ac:dyDescent="0.4">
      <c r="A1091" s="5" t="s">
        <v>221</v>
      </c>
      <c r="B1091" s="4" t="s">
        <v>1081</v>
      </c>
    </row>
    <row r="1092" spans="1:2" ht="15" customHeight="1" thickBot="1" x14ac:dyDescent="0.4">
      <c r="A1092" s="5" t="s">
        <v>224</v>
      </c>
      <c r="B1092" s="6" t="s">
        <v>1082</v>
      </c>
    </row>
    <row r="1093" spans="1:2" ht="15" customHeight="1" thickBot="1" x14ac:dyDescent="0.4">
      <c r="A1093" s="5" t="s">
        <v>225</v>
      </c>
      <c r="B1093" s="4" t="s">
        <v>1083</v>
      </c>
    </row>
    <row r="1094" spans="1:2" ht="15" customHeight="1" thickBot="1" x14ac:dyDescent="0.4">
      <c r="A1094" s="5" t="s">
        <v>227</v>
      </c>
      <c r="B1094" s="6" t="s">
        <v>1084</v>
      </c>
    </row>
    <row r="1095" spans="1:2" ht="15" customHeight="1" thickBot="1" x14ac:dyDescent="0.4">
      <c r="A1095" s="5" t="s">
        <v>229</v>
      </c>
      <c r="B1095" s="6" t="s">
        <v>1085</v>
      </c>
    </row>
    <row r="1096" spans="1:2" ht="15" customHeight="1" thickBot="1" x14ac:dyDescent="0.4">
      <c r="A1096" s="5" t="s">
        <v>230</v>
      </c>
      <c r="B1096" s="4" t="s">
        <v>1086</v>
      </c>
    </row>
    <row r="1097" spans="1:2" ht="15" customHeight="1" thickBot="1" x14ac:dyDescent="0.4">
      <c r="A1097" s="5" t="s">
        <v>235</v>
      </c>
      <c r="B1097" s="4" t="s">
        <v>235</v>
      </c>
    </row>
    <row r="1098" spans="1:2" ht="15" customHeight="1" thickBot="1" x14ac:dyDescent="0.4">
      <c r="A1098" s="5" t="s">
        <v>237</v>
      </c>
      <c r="B1098" s="4" t="s">
        <v>1087</v>
      </c>
    </row>
    <row r="1099" spans="1:2" ht="15" customHeight="1" thickBot="1" x14ac:dyDescent="0.4">
      <c r="A1099" s="5" t="s">
        <v>238</v>
      </c>
      <c r="B1099" s="4" t="s">
        <v>1088</v>
      </c>
    </row>
    <row r="1100" spans="1:2" ht="15" customHeight="1" thickBot="1" x14ac:dyDescent="0.4">
      <c r="A1100" s="5" t="s">
        <v>247</v>
      </c>
      <c r="B1100" s="4" t="s">
        <v>1089</v>
      </c>
    </row>
    <row r="1101" spans="1:2" ht="15" customHeight="1" thickBot="1" x14ac:dyDescent="0.4">
      <c r="A1101" s="5" t="s">
        <v>248</v>
      </c>
      <c r="B1101" s="6" t="s">
        <v>1090</v>
      </c>
    </row>
    <row r="1102" spans="1:2" ht="15" customHeight="1" thickBot="1" x14ac:dyDescent="0.4">
      <c r="A1102" s="5" t="s">
        <v>250</v>
      </c>
      <c r="B1102" s="4" t="s">
        <v>1091</v>
      </c>
    </row>
    <row r="1103" spans="1:2" ht="15" customHeight="1" thickBot="1" x14ac:dyDescent="0.4">
      <c r="A1103" s="5" t="s">
        <v>252</v>
      </c>
      <c r="B1103" s="4" t="s">
        <v>1092</v>
      </c>
    </row>
    <row r="1104" spans="1:2" ht="15" customHeight="1" thickBot="1" x14ac:dyDescent="0.4">
      <c r="A1104" s="5" t="s">
        <v>253</v>
      </c>
      <c r="B1104" s="4" t="s">
        <v>1093</v>
      </c>
    </row>
    <row r="1105" spans="1:2" ht="15" customHeight="1" thickBot="1" x14ac:dyDescent="0.4">
      <c r="A1105" s="5" t="s">
        <v>256</v>
      </c>
      <c r="B1105" s="4" t="s">
        <v>1094</v>
      </c>
    </row>
    <row r="1106" spans="1:2" ht="15" customHeight="1" thickBot="1" x14ac:dyDescent="0.4">
      <c r="A1106" s="5" t="s">
        <v>257</v>
      </c>
      <c r="B1106" s="4" t="s">
        <v>1095</v>
      </c>
    </row>
    <row r="1107" spans="1:2" ht="15" customHeight="1" thickBot="1" x14ac:dyDescent="0.4">
      <c r="A1107" s="5" t="s">
        <v>261</v>
      </c>
      <c r="B1107" s="4" t="s">
        <v>1096</v>
      </c>
    </row>
    <row r="1108" spans="1:2" ht="15" customHeight="1" thickBot="1" x14ac:dyDescent="0.4">
      <c r="A1108" s="5" t="s">
        <v>269</v>
      </c>
      <c r="B1108" s="4" t="s">
        <v>1097</v>
      </c>
    </row>
    <row r="1109" spans="1:2" ht="15" customHeight="1" thickBot="1" x14ac:dyDescent="0.4">
      <c r="A1109" s="5" t="s">
        <v>271</v>
      </c>
      <c r="B1109" s="4" t="s">
        <v>1098</v>
      </c>
    </row>
    <row r="1110" spans="1:2" ht="15" customHeight="1" thickBot="1" x14ac:dyDescent="0.4">
      <c r="A1110" s="5" t="s">
        <v>272</v>
      </c>
      <c r="B1110" s="6" t="s">
        <v>1099</v>
      </c>
    </row>
    <row r="1111" spans="1:2" ht="15" customHeight="1" thickBot="1" x14ac:dyDescent="0.4">
      <c r="A1111" s="5" t="s">
        <v>279</v>
      </c>
      <c r="B1111" s="4" t="s">
        <v>1100</v>
      </c>
    </row>
    <row r="1112" spans="1:2" ht="15" customHeight="1" thickBot="1" x14ac:dyDescent="0.4">
      <c r="A1112" s="5" t="s">
        <v>281</v>
      </c>
      <c r="B1112" s="6" t="s">
        <v>1101</v>
      </c>
    </row>
    <row r="1113" spans="1:2" ht="15" customHeight="1" thickBot="1" x14ac:dyDescent="0.4">
      <c r="A1113" s="5" t="s">
        <v>282</v>
      </c>
      <c r="B1113" s="4" t="s">
        <v>1102</v>
      </c>
    </row>
    <row r="1114" spans="1:2" ht="15" customHeight="1" thickBot="1" x14ac:dyDescent="0.4">
      <c r="A1114" s="5" t="s">
        <v>283</v>
      </c>
      <c r="B1114" s="4" t="s">
        <v>283</v>
      </c>
    </row>
    <row r="1115" spans="1:2" ht="15" customHeight="1" thickBot="1" x14ac:dyDescent="0.4">
      <c r="A1115" s="5" t="s">
        <v>285</v>
      </c>
      <c r="B1115" s="4" t="s">
        <v>1103</v>
      </c>
    </row>
    <row r="1116" spans="1:2" ht="15" customHeight="1" thickBot="1" x14ac:dyDescent="0.4">
      <c r="A1116" s="5" t="s">
        <v>287</v>
      </c>
      <c r="B1116" s="4" t="s">
        <v>1104</v>
      </c>
    </row>
    <row r="1117" spans="1:2" ht="15" customHeight="1" thickBot="1" x14ac:dyDescent="0.4">
      <c r="A1117" s="5" t="s">
        <v>289</v>
      </c>
      <c r="B1117" s="4" t="s">
        <v>1105</v>
      </c>
    </row>
    <row r="1118" spans="1:2" ht="15" customHeight="1" thickBot="1" x14ac:dyDescent="0.4">
      <c r="A1118" s="5" t="s">
        <v>291</v>
      </c>
      <c r="B1118" s="4" t="s">
        <v>1106</v>
      </c>
    </row>
    <row r="1119" spans="1:2" ht="15" customHeight="1" thickBot="1" x14ac:dyDescent="0.4">
      <c r="A1119" s="5" t="s">
        <v>294</v>
      </c>
      <c r="B1119" s="4" t="s">
        <v>1054</v>
      </c>
    </row>
    <row r="1120" spans="1:2" ht="15" customHeight="1" thickBot="1" x14ac:dyDescent="0.4">
      <c r="A1120" s="5" t="s">
        <v>295</v>
      </c>
      <c r="B1120" s="4" t="s">
        <v>1107</v>
      </c>
    </row>
    <row r="1121" spans="1:2" ht="15" customHeight="1" thickBot="1" x14ac:dyDescent="0.4">
      <c r="A1121" s="5" t="s">
        <v>297</v>
      </c>
      <c r="B1121" s="4" t="s">
        <v>1108</v>
      </c>
    </row>
    <row r="1122" spans="1:2" ht="15" customHeight="1" thickBot="1" x14ac:dyDescent="0.4">
      <c r="A1122" s="5" t="s">
        <v>298</v>
      </c>
      <c r="B1122" s="4" t="s">
        <v>1109</v>
      </c>
    </row>
    <row r="1123" spans="1:2" ht="15" customHeight="1" thickBot="1" x14ac:dyDescent="0.4">
      <c r="A1123" s="5" t="s">
        <v>299</v>
      </c>
      <c r="B1123" s="6" t="s">
        <v>1110</v>
      </c>
    </row>
    <row r="1124" spans="1:2" ht="15" customHeight="1" thickBot="1" x14ac:dyDescent="0.4">
      <c r="A1124" s="5" t="s">
        <v>300</v>
      </c>
      <c r="B1124" s="4" t="s">
        <v>1111</v>
      </c>
    </row>
    <row r="1125" spans="1:2" ht="15" customHeight="1" thickBot="1" x14ac:dyDescent="0.4">
      <c r="A1125" s="5" t="s">
        <v>301</v>
      </c>
      <c r="B1125" s="4" t="s">
        <v>1047</v>
      </c>
    </row>
    <row r="1126" spans="1:2" ht="15" customHeight="1" thickBot="1" x14ac:dyDescent="0.4">
      <c r="A1126" s="5" t="s">
        <v>303</v>
      </c>
      <c r="B1126" s="4" t="s">
        <v>1112</v>
      </c>
    </row>
    <row r="1127" spans="1:2" ht="15" customHeight="1" thickBot="1" x14ac:dyDescent="0.4">
      <c r="A1127" s="5" t="s">
        <v>304</v>
      </c>
      <c r="B1127" s="4" t="s">
        <v>1113</v>
      </c>
    </row>
    <row r="1128" spans="1:2" ht="15" customHeight="1" thickBot="1" x14ac:dyDescent="0.4">
      <c r="A1128" s="5" t="s">
        <v>309</v>
      </c>
      <c r="B1128" s="4" t="s">
        <v>1114</v>
      </c>
    </row>
    <row r="1129" spans="1:2" ht="15" customHeight="1" thickBot="1" x14ac:dyDescent="0.4">
      <c r="A1129" s="5" t="s">
        <v>311</v>
      </c>
      <c r="B1129" s="4" t="s">
        <v>1115</v>
      </c>
    </row>
    <row r="1130" spans="1:2" ht="15" customHeight="1" thickBot="1" x14ac:dyDescent="0.4">
      <c r="A1130" s="5" t="s">
        <v>316</v>
      </c>
      <c r="B1130" s="4" t="s">
        <v>1116</v>
      </c>
    </row>
    <row r="1131" spans="1:2" ht="15" customHeight="1" thickBot="1" x14ac:dyDescent="0.4">
      <c r="A1131" s="5" t="s">
        <v>318</v>
      </c>
      <c r="B1131" s="4" t="s">
        <v>1117</v>
      </c>
    </row>
    <row r="1132" spans="1:2" ht="15" customHeight="1" thickBot="1" x14ac:dyDescent="0.4">
      <c r="A1132" s="5" t="s">
        <v>320</v>
      </c>
      <c r="B1132" s="6" t="s">
        <v>1118</v>
      </c>
    </row>
    <row r="1133" spans="1:2" ht="15" customHeight="1" thickBot="1" x14ac:dyDescent="0.4">
      <c r="A1133" s="5" t="s">
        <v>322</v>
      </c>
      <c r="B1133" s="4" t="s">
        <v>1119</v>
      </c>
    </row>
    <row r="1134" spans="1:2" ht="15" customHeight="1" thickBot="1" x14ac:dyDescent="0.4">
      <c r="A1134" s="5" t="s">
        <v>323</v>
      </c>
      <c r="B1134" s="4" t="s">
        <v>1120</v>
      </c>
    </row>
    <row r="1135" spans="1:2" ht="15" customHeight="1" thickBot="1" x14ac:dyDescent="0.4">
      <c r="A1135" s="5" t="s">
        <v>325</v>
      </c>
      <c r="B1135" s="4" t="s">
        <v>1121</v>
      </c>
    </row>
    <row r="1136" spans="1:2" ht="15" customHeight="1" thickBot="1" x14ac:dyDescent="0.4">
      <c r="A1136" s="5" t="s">
        <v>332</v>
      </c>
      <c r="B1136" s="6" t="s">
        <v>1122</v>
      </c>
    </row>
    <row r="1137" spans="1:2" ht="15" customHeight="1" thickBot="1" x14ac:dyDescent="0.4">
      <c r="A1137" s="5" t="s">
        <v>333</v>
      </c>
      <c r="B1137" s="6" t="s">
        <v>1123</v>
      </c>
    </row>
    <row r="1138" spans="1:2" ht="15" customHeight="1" thickBot="1" x14ac:dyDescent="0.4">
      <c r="A1138" s="5" t="s">
        <v>335</v>
      </c>
      <c r="B1138" s="4" t="s">
        <v>1124</v>
      </c>
    </row>
    <row r="1139" spans="1:2" ht="15" customHeight="1" thickBot="1" x14ac:dyDescent="0.4">
      <c r="A1139" s="5" t="s">
        <v>337</v>
      </c>
      <c r="B1139" s="4" t="s">
        <v>1125</v>
      </c>
    </row>
    <row r="1140" spans="1:2" ht="15" customHeight="1" thickBot="1" x14ac:dyDescent="0.4">
      <c r="A1140" s="5" t="s">
        <v>339</v>
      </c>
      <c r="B1140" s="6" t="s">
        <v>1126</v>
      </c>
    </row>
    <row r="1141" spans="1:2" ht="15" customHeight="1" thickBot="1" x14ac:dyDescent="0.4">
      <c r="A1141" s="5" t="s">
        <v>340</v>
      </c>
      <c r="B1141" s="6" t="s">
        <v>1127</v>
      </c>
    </row>
    <row r="1142" spans="1:2" ht="15" customHeight="1" thickBot="1" x14ac:dyDescent="0.4">
      <c r="A1142" s="5" t="s">
        <v>348</v>
      </c>
      <c r="B1142" s="6" t="s">
        <v>1128</v>
      </c>
    </row>
    <row r="1143" spans="1:2" ht="15" customHeight="1" thickBot="1" x14ac:dyDescent="0.4">
      <c r="A1143" s="5" t="s">
        <v>349</v>
      </c>
      <c r="B1143" s="4" t="s">
        <v>1114</v>
      </c>
    </row>
    <row r="1144" spans="1:2" ht="15" customHeight="1" thickBot="1" x14ac:dyDescent="0.4">
      <c r="A1144" s="5" t="s">
        <v>352</v>
      </c>
      <c r="B1144" s="4" t="s">
        <v>1129</v>
      </c>
    </row>
    <row r="1145" spans="1:2" ht="15" customHeight="1" thickBot="1" x14ac:dyDescent="0.4">
      <c r="A1145" s="5" t="s">
        <v>355</v>
      </c>
      <c r="B1145" s="4" t="s">
        <v>1130</v>
      </c>
    </row>
    <row r="1146" spans="1:2" ht="15" customHeight="1" thickBot="1" x14ac:dyDescent="0.4">
      <c r="A1146" s="5" t="s">
        <v>357</v>
      </c>
      <c r="B1146" s="4" t="s">
        <v>1131</v>
      </c>
    </row>
    <row r="1147" spans="1:2" ht="15" customHeight="1" thickBot="1" x14ac:dyDescent="0.4">
      <c r="A1147" s="5" t="s">
        <v>359</v>
      </c>
      <c r="B1147" s="4" t="s">
        <v>1132</v>
      </c>
    </row>
    <row r="1148" spans="1:2" ht="15" customHeight="1" thickBot="1" x14ac:dyDescent="0.4">
      <c r="A1148" s="5" t="s">
        <v>364</v>
      </c>
      <c r="B1148" s="6" t="s">
        <v>1133</v>
      </c>
    </row>
    <row r="1149" spans="1:2" ht="15" customHeight="1" thickBot="1" x14ac:dyDescent="0.4">
      <c r="A1149" s="5" t="s">
        <v>368</v>
      </c>
      <c r="B1149" s="4" t="s">
        <v>368</v>
      </c>
    </row>
    <row r="1150" spans="1:2" ht="15" customHeight="1" thickBot="1" x14ac:dyDescent="0.4">
      <c r="A1150" s="5" t="s">
        <v>369</v>
      </c>
      <c r="B1150" s="4" t="s">
        <v>1094</v>
      </c>
    </row>
    <row r="1151" spans="1:2" ht="15" customHeight="1" thickBot="1" x14ac:dyDescent="0.4">
      <c r="A1151" s="5" t="s">
        <v>372</v>
      </c>
      <c r="B1151" s="6" t="s">
        <v>1134</v>
      </c>
    </row>
    <row r="1152" spans="1:2" ht="15" customHeight="1" thickBot="1" x14ac:dyDescent="0.4">
      <c r="A1152" s="5" t="s">
        <v>373</v>
      </c>
      <c r="B1152" s="4" t="s">
        <v>1135</v>
      </c>
    </row>
    <row r="1153" spans="1:2" ht="15" customHeight="1" thickBot="1" x14ac:dyDescent="0.4">
      <c r="A1153" s="5" t="s">
        <v>376</v>
      </c>
      <c r="B1153" s="4" t="s">
        <v>1136</v>
      </c>
    </row>
    <row r="1154" spans="1:2" ht="15" customHeight="1" thickBot="1" x14ac:dyDescent="0.4">
      <c r="A1154" s="5" t="s">
        <v>377</v>
      </c>
      <c r="B1154" s="4" t="s">
        <v>1137</v>
      </c>
    </row>
    <row r="1155" spans="1:2" ht="15" customHeight="1" thickBot="1" x14ac:dyDescent="0.4">
      <c r="A1155" s="5" t="s">
        <v>379</v>
      </c>
      <c r="B1155" s="4" t="s">
        <v>1138</v>
      </c>
    </row>
    <row r="1156" spans="1:2" ht="15" customHeight="1" thickBot="1" x14ac:dyDescent="0.4">
      <c r="A1156" s="5" t="s">
        <v>380</v>
      </c>
      <c r="B1156" s="4" t="s">
        <v>1139</v>
      </c>
    </row>
    <row r="1157" spans="1:2" ht="15" customHeight="1" thickBot="1" x14ac:dyDescent="0.4">
      <c r="A1157" s="5" t="s">
        <v>381</v>
      </c>
      <c r="B1157" s="4" t="s">
        <v>1140</v>
      </c>
    </row>
    <row r="1158" spans="1:2" ht="15" customHeight="1" thickBot="1" x14ac:dyDescent="0.4">
      <c r="A1158" s="5" t="s">
        <v>382</v>
      </c>
      <c r="B1158" s="4" t="s">
        <v>1141</v>
      </c>
    </row>
    <row r="1159" spans="1:2" ht="15" customHeight="1" thickBot="1" x14ac:dyDescent="0.4">
      <c r="A1159" s="5" t="s">
        <v>383</v>
      </c>
      <c r="B1159" s="4" t="s">
        <v>1142</v>
      </c>
    </row>
    <row r="1160" spans="1:2" ht="15" customHeight="1" thickBot="1" x14ac:dyDescent="0.4">
      <c r="A1160" s="5" t="s">
        <v>385</v>
      </c>
      <c r="B1160" s="4" t="s">
        <v>1143</v>
      </c>
    </row>
    <row r="1161" spans="1:2" ht="15" customHeight="1" thickBot="1" x14ac:dyDescent="0.4">
      <c r="A1161" s="5" t="s">
        <v>386</v>
      </c>
      <c r="B1161" s="6" t="s">
        <v>1144</v>
      </c>
    </row>
    <row r="1162" spans="1:2" ht="15" customHeight="1" thickBot="1" x14ac:dyDescent="0.4">
      <c r="A1162" s="5" t="s">
        <v>395</v>
      </c>
      <c r="B1162" s="4" t="s">
        <v>1037</v>
      </c>
    </row>
    <row r="1163" spans="1:2" ht="15" customHeight="1" thickBot="1" x14ac:dyDescent="0.4">
      <c r="A1163" s="5" t="s">
        <v>397</v>
      </c>
      <c r="B1163" s="4" t="s">
        <v>1145</v>
      </c>
    </row>
    <row r="1164" spans="1:2" ht="15" customHeight="1" thickBot="1" x14ac:dyDescent="0.4">
      <c r="A1164" s="5" t="s">
        <v>398</v>
      </c>
      <c r="B1164" s="4" t="s">
        <v>1146</v>
      </c>
    </row>
    <row r="1165" spans="1:2" ht="15" customHeight="1" thickBot="1" x14ac:dyDescent="0.4">
      <c r="A1165" s="5" t="s">
        <v>399</v>
      </c>
      <c r="B1165" s="4" t="s">
        <v>1147</v>
      </c>
    </row>
    <row r="1166" spans="1:2" ht="15" customHeight="1" thickBot="1" x14ac:dyDescent="0.4">
      <c r="A1166" s="5" t="s">
        <v>400</v>
      </c>
      <c r="B1166" s="4" t="s">
        <v>1148</v>
      </c>
    </row>
    <row r="1167" spans="1:2" ht="15" customHeight="1" thickBot="1" x14ac:dyDescent="0.4">
      <c r="A1167" s="5" t="s">
        <v>401</v>
      </c>
      <c r="B1167" s="4" t="s">
        <v>401</v>
      </c>
    </row>
    <row r="1168" spans="1:2" ht="15" customHeight="1" thickBot="1" x14ac:dyDescent="0.4">
      <c r="A1168" s="5" t="s">
        <v>406</v>
      </c>
      <c r="B1168" s="4" t="s">
        <v>1149</v>
      </c>
    </row>
    <row r="1169" spans="1:2" ht="15" customHeight="1" thickBot="1" x14ac:dyDescent="0.4">
      <c r="A1169" s="5" t="s">
        <v>411</v>
      </c>
      <c r="B1169" s="6" t="s">
        <v>1150</v>
      </c>
    </row>
    <row r="1170" spans="1:2" ht="15" customHeight="1" thickBot="1" x14ac:dyDescent="0.4">
      <c r="A1170" s="5" t="s">
        <v>412</v>
      </c>
      <c r="B1170" s="4" t="s">
        <v>1151</v>
      </c>
    </row>
    <row r="1171" spans="1:2" ht="15" customHeight="1" thickBot="1" x14ac:dyDescent="0.4">
      <c r="A1171" s="5" t="s">
        <v>416</v>
      </c>
      <c r="B1171" s="4" t="s">
        <v>1152</v>
      </c>
    </row>
    <row r="1172" spans="1:2" ht="15" customHeight="1" thickBot="1" x14ac:dyDescent="0.4">
      <c r="A1172" s="5" t="s">
        <v>417</v>
      </c>
      <c r="B1172" s="4" t="s">
        <v>1153</v>
      </c>
    </row>
    <row r="1173" spans="1:2" ht="15" customHeight="1" thickBot="1" x14ac:dyDescent="0.4">
      <c r="A1173" s="5" t="s">
        <v>418</v>
      </c>
      <c r="B1173" s="6" t="s">
        <v>1154</v>
      </c>
    </row>
    <row r="1174" spans="1:2" ht="15" customHeight="1" thickBot="1" x14ac:dyDescent="0.4">
      <c r="A1174" s="5" t="s">
        <v>419</v>
      </c>
      <c r="B1174" s="4" t="s">
        <v>1155</v>
      </c>
    </row>
    <row r="1175" spans="1:2" ht="15" customHeight="1" thickBot="1" x14ac:dyDescent="0.4">
      <c r="A1175" s="5" t="s">
        <v>421</v>
      </c>
      <c r="B1175" s="6" t="s">
        <v>1156</v>
      </c>
    </row>
    <row r="1176" spans="1:2" ht="15" customHeight="1" thickBot="1" x14ac:dyDescent="0.4">
      <c r="A1176" s="5" t="s">
        <v>426</v>
      </c>
      <c r="B1176" s="4" t="s">
        <v>1157</v>
      </c>
    </row>
    <row r="1177" spans="1:2" ht="15" customHeight="1" thickBot="1" x14ac:dyDescent="0.4">
      <c r="A1177" s="5" t="s">
        <v>427</v>
      </c>
      <c r="B1177" s="4" t="s">
        <v>1158</v>
      </c>
    </row>
    <row r="1178" spans="1:2" ht="15" customHeight="1" thickBot="1" x14ac:dyDescent="0.4">
      <c r="A1178" s="5" t="s">
        <v>428</v>
      </c>
      <c r="B1178" s="6" t="s">
        <v>1159</v>
      </c>
    </row>
    <row r="1179" spans="1:2" ht="15" customHeight="1" thickBot="1" x14ac:dyDescent="0.4">
      <c r="A1179" s="5" t="s">
        <v>430</v>
      </c>
      <c r="B1179" s="4" t="s">
        <v>1160</v>
      </c>
    </row>
    <row r="1180" spans="1:2" ht="15" customHeight="1" thickBot="1" x14ac:dyDescent="0.4">
      <c r="A1180" s="5" t="s">
        <v>434</v>
      </c>
      <c r="B1180" s="4" t="s">
        <v>434</v>
      </c>
    </row>
    <row r="1181" spans="1:2" ht="15" customHeight="1" thickBot="1" x14ac:dyDescent="0.4">
      <c r="A1181" s="5" t="s">
        <v>437</v>
      </c>
      <c r="B1181" s="4" t="s">
        <v>1161</v>
      </c>
    </row>
    <row r="1182" spans="1:2" ht="15" customHeight="1" thickBot="1" x14ac:dyDescent="0.4">
      <c r="A1182" s="5" t="s">
        <v>444</v>
      </c>
      <c r="B1182" s="4" t="s">
        <v>1132</v>
      </c>
    </row>
    <row r="1183" spans="1:2" ht="15" customHeight="1" thickBot="1" x14ac:dyDescent="0.4">
      <c r="A1183" s="5" t="s">
        <v>446</v>
      </c>
      <c r="B1183" s="6" t="s">
        <v>1162</v>
      </c>
    </row>
    <row r="1184" spans="1:2" ht="15" customHeight="1" thickBot="1" x14ac:dyDescent="0.4">
      <c r="A1184" s="5" t="s">
        <v>447</v>
      </c>
      <c r="B1184" s="4" t="s">
        <v>1163</v>
      </c>
    </row>
    <row r="1185" spans="1:2" ht="15" customHeight="1" thickBot="1" x14ac:dyDescent="0.4">
      <c r="A1185" s="5" t="s">
        <v>448</v>
      </c>
      <c r="B1185" s="4" t="s">
        <v>1164</v>
      </c>
    </row>
    <row r="1186" spans="1:2" ht="15" customHeight="1" thickBot="1" x14ac:dyDescent="0.4">
      <c r="A1186" s="5" t="s">
        <v>449</v>
      </c>
      <c r="B1186" s="6" t="s">
        <v>1165</v>
      </c>
    </row>
    <row r="1187" spans="1:2" ht="15" customHeight="1" thickBot="1" x14ac:dyDescent="0.4">
      <c r="A1187" s="5" t="s">
        <v>457</v>
      </c>
      <c r="B1187" s="4" t="s">
        <v>1166</v>
      </c>
    </row>
    <row r="1188" spans="1:2" ht="15" customHeight="1" thickBot="1" x14ac:dyDescent="0.4">
      <c r="A1188" s="5" t="s">
        <v>458</v>
      </c>
      <c r="B1188" s="4" t="s">
        <v>1167</v>
      </c>
    </row>
    <row r="1189" spans="1:2" ht="15" customHeight="1" thickBot="1" x14ac:dyDescent="0.4">
      <c r="A1189" s="5" t="s">
        <v>459</v>
      </c>
      <c r="B1189" s="4" t="s">
        <v>1168</v>
      </c>
    </row>
    <row r="1190" spans="1:2" ht="15" customHeight="1" thickBot="1" x14ac:dyDescent="0.4">
      <c r="A1190" s="5" t="s">
        <v>462</v>
      </c>
      <c r="B1190" s="4" t="s">
        <v>1169</v>
      </c>
    </row>
    <row r="1191" spans="1:2" ht="15" customHeight="1" thickBot="1" x14ac:dyDescent="0.4">
      <c r="A1191" s="5" t="s">
        <v>464</v>
      </c>
      <c r="B1191" s="6" t="s">
        <v>1170</v>
      </c>
    </row>
    <row r="1192" spans="1:2" ht="15" customHeight="1" thickBot="1" x14ac:dyDescent="0.4">
      <c r="A1192" s="5" t="s">
        <v>465</v>
      </c>
      <c r="B1192" s="4" t="s">
        <v>1171</v>
      </c>
    </row>
    <row r="1193" spans="1:2" ht="15" customHeight="1" thickBot="1" x14ac:dyDescent="0.4">
      <c r="A1193" s="5" t="s">
        <v>468</v>
      </c>
      <c r="B1193" s="4" t="s">
        <v>1172</v>
      </c>
    </row>
    <row r="1194" spans="1:2" ht="15" customHeight="1" thickBot="1" x14ac:dyDescent="0.4">
      <c r="A1194" s="5" t="s">
        <v>469</v>
      </c>
      <c r="B1194" s="6" t="s">
        <v>1099</v>
      </c>
    </row>
    <row r="1195" spans="1:2" ht="15" customHeight="1" thickBot="1" x14ac:dyDescent="0.4">
      <c r="A1195" s="5" t="s">
        <v>470</v>
      </c>
      <c r="B1195" s="4" t="s">
        <v>1173</v>
      </c>
    </row>
    <row r="1196" spans="1:2" ht="15" customHeight="1" thickBot="1" x14ac:dyDescent="0.4">
      <c r="A1196" s="5" t="s">
        <v>472</v>
      </c>
      <c r="B1196" s="4" t="s">
        <v>1174</v>
      </c>
    </row>
    <row r="1197" spans="1:2" ht="15" customHeight="1" thickBot="1" x14ac:dyDescent="0.4">
      <c r="A1197" s="5" t="s">
        <v>473</v>
      </c>
      <c r="B1197" s="4" t="s">
        <v>1175</v>
      </c>
    </row>
    <row r="1198" spans="1:2" ht="15" customHeight="1" thickBot="1" x14ac:dyDescent="0.4">
      <c r="A1198" s="5" t="s">
        <v>474</v>
      </c>
      <c r="B1198" s="4" t="s">
        <v>1176</v>
      </c>
    </row>
    <row r="1199" spans="1:2" ht="15" customHeight="1" thickBot="1" x14ac:dyDescent="0.4">
      <c r="A1199" s="5" t="s">
        <v>476</v>
      </c>
      <c r="B1199" s="4" t="s">
        <v>1177</v>
      </c>
    </row>
    <row r="1200" spans="1:2" ht="15" customHeight="1" thickBot="1" x14ac:dyDescent="0.4">
      <c r="A1200" s="5" t="s">
        <v>477</v>
      </c>
      <c r="B1200" s="4" t="s">
        <v>1178</v>
      </c>
    </row>
    <row r="1201" spans="1:2" ht="15" customHeight="1" thickBot="1" x14ac:dyDescent="0.4">
      <c r="A1201" s="5" t="s">
        <v>483</v>
      </c>
      <c r="B1201" s="6" t="s">
        <v>1179</v>
      </c>
    </row>
    <row r="1202" spans="1:2" ht="15" customHeight="1" thickBot="1" x14ac:dyDescent="0.4">
      <c r="A1202" s="5" t="s">
        <v>484</v>
      </c>
      <c r="B1202" s="4" t="s">
        <v>1180</v>
      </c>
    </row>
    <row r="1203" spans="1:2" ht="15" customHeight="1" thickBot="1" x14ac:dyDescent="0.4">
      <c r="A1203" s="5" t="s">
        <v>488</v>
      </c>
      <c r="B1203" s="4" t="s">
        <v>1181</v>
      </c>
    </row>
    <row r="1204" spans="1:2" ht="15" customHeight="1" thickBot="1" x14ac:dyDescent="0.4">
      <c r="A1204" s="5" t="s">
        <v>489</v>
      </c>
      <c r="B1204" s="4" t="s">
        <v>1182</v>
      </c>
    </row>
    <row r="1205" spans="1:2" ht="15" customHeight="1" thickBot="1" x14ac:dyDescent="0.4">
      <c r="A1205" s="5" t="s">
        <v>491</v>
      </c>
      <c r="B1205" s="6" t="s">
        <v>1183</v>
      </c>
    </row>
    <row r="1206" spans="1:2" ht="15" customHeight="1" thickBot="1" x14ac:dyDescent="0.4">
      <c r="A1206" s="5" t="s">
        <v>494</v>
      </c>
      <c r="B1206" s="6" t="s">
        <v>1184</v>
      </c>
    </row>
    <row r="1207" spans="1:2" ht="15" customHeight="1" thickBot="1" x14ac:dyDescent="0.4">
      <c r="A1207" s="5" t="s">
        <v>500</v>
      </c>
      <c r="B1207" s="4" t="s">
        <v>1185</v>
      </c>
    </row>
    <row r="1208" spans="1:2" ht="15" customHeight="1" thickBot="1" x14ac:dyDescent="0.4">
      <c r="A1208" s="5" t="s">
        <v>501</v>
      </c>
      <c r="B1208" s="4" t="s">
        <v>501</v>
      </c>
    </row>
    <row r="1209" spans="1:2" ht="15" customHeight="1" thickBot="1" x14ac:dyDescent="0.4">
      <c r="A1209" s="5" t="s">
        <v>502</v>
      </c>
      <c r="B1209" s="6" t="s">
        <v>1186</v>
      </c>
    </row>
    <row r="1210" spans="1:2" ht="15" customHeight="1" thickBot="1" x14ac:dyDescent="0.4">
      <c r="A1210" s="5" t="s">
        <v>503</v>
      </c>
      <c r="B1210" s="4" t="s">
        <v>503</v>
      </c>
    </row>
    <row r="1211" spans="1:2" ht="15" customHeight="1" thickBot="1" x14ac:dyDescent="0.4">
      <c r="A1211" s="5" t="s">
        <v>505</v>
      </c>
      <c r="B1211" s="4" t="s">
        <v>1187</v>
      </c>
    </row>
    <row r="1212" spans="1:2" ht="15" customHeight="1" thickBot="1" x14ac:dyDescent="0.4">
      <c r="A1212" s="5" t="s">
        <v>508</v>
      </c>
      <c r="B1212" s="4" t="s">
        <v>1188</v>
      </c>
    </row>
    <row r="1213" spans="1:2" ht="15" customHeight="1" thickBot="1" x14ac:dyDescent="0.4">
      <c r="A1213" s="5" t="s">
        <v>510</v>
      </c>
      <c r="B1213" s="4" t="s">
        <v>1189</v>
      </c>
    </row>
    <row r="1214" spans="1:2" ht="15" customHeight="1" thickBot="1" x14ac:dyDescent="0.4">
      <c r="A1214" s="5" t="s">
        <v>512</v>
      </c>
      <c r="B1214" s="4" t="s">
        <v>1190</v>
      </c>
    </row>
    <row r="1215" spans="1:2" ht="15" customHeight="1" thickBot="1" x14ac:dyDescent="0.4">
      <c r="A1215" s="5" t="s">
        <v>513</v>
      </c>
      <c r="B1215" s="4" t="s">
        <v>1191</v>
      </c>
    </row>
    <row r="1216" spans="1:2" ht="15" customHeight="1" thickBot="1" x14ac:dyDescent="0.4">
      <c r="A1216" s="5" t="s">
        <v>514</v>
      </c>
      <c r="B1216" s="4" t="s">
        <v>514</v>
      </c>
    </row>
    <row r="1217" spans="1:2" ht="15" customHeight="1" thickBot="1" x14ac:dyDescent="0.4">
      <c r="A1217" s="5" t="s">
        <v>516</v>
      </c>
      <c r="B1217" s="6" t="s">
        <v>1192</v>
      </c>
    </row>
    <row r="1218" spans="1:2" ht="15" customHeight="1" thickBot="1" x14ac:dyDescent="0.4">
      <c r="A1218" s="5" t="s">
        <v>517</v>
      </c>
      <c r="B1218" s="4" t="s">
        <v>1193</v>
      </c>
    </row>
    <row r="1219" spans="1:2" ht="15" customHeight="1" thickBot="1" x14ac:dyDescent="0.4">
      <c r="A1219" s="5" t="s">
        <v>518</v>
      </c>
      <c r="B1219" s="4" t="s">
        <v>1194</v>
      </c>
    </row>
    <row r="1220" spans="1:2" ht="15" customHeight="1" thickBot="1" x14ac:dyDescent="0.4">
      <c r="A1220" s="5" t="s">
        <v>519</v>
      </c>
      <c r="B1220" s="6" t="s">
        <v>1195</v>
      </c>
    </row>
    <row r="1221" spans="1:2" ht="15" customHeight="1" thickBot="1" x14ac:dyDescent="0.4">
      <c r="A1221" s="5" t="s">
        <v>523</v>
      </c>
      <c r="B1221" s="6" t="s">
        <v>1196</v>
      </c>
    </row>
    <row r="1222" spans="1:2" ht="15" customHeight="1" thickBot="1" x14ac:dyDescent="0.4">
      <c r="A1222" s="5" t="s">
        <v>526</v>
      </c>
      <c r="B1222" s="4" t="s">
        <v>1197</v>
      </c>
    </row>
    <row r="1223" spans="1:2" ht="15" customHeight="1" thickBot="1" x14ac:dyDescent="0.4">
      <c r="A1223" s="5" t="s">
        <v>529</v>
      </c>
      <c r="B1223" s="4" t="s">
        <v>1198</v>
      </c>
    </row>
    <row r="1224" spans="1:2" ht="15" customHeight="1" thickBot="1" x14ac:dyDescent="0.4">
      <c r="A1224" s="5" t="s">
        <v>531</v>
      </c>
      <c r="B1224" s="4" t="s">
        <v>531</v>
      </c>
    </row>
    <row r="1225" spans="1:2" ht="15" customHeight="1" thickBot="1" x14ac:dyDescent="0.4">
      <c r="A1225" s="5" t="s">
        <v>532</v>
      </c>
      <c r="B1225" s="4" t="s">
        <v>1199</v>
      </c>
    </row>
    <row r="1226" spans="1:2" ht="15" customHeight="1" thickBot="1" x14ac:dyDescent="0.4">
      <c r="A1226" s="5" t="s">
        <v>534</v>
      </c>
      <c r="B1226" s="6" t="s">
        <v>1200</v>
      </c>
    </row>
    <row r="1227" spans="1:2" ht="15" customHeight="1" thickBot="1" x14ac:dyDescent="0.4">
      <c r="A1227" s="5" t="s">
        <v>535</v>
      </c>
      <c r="B1227" s="6" t="s">
        <v>1201</v>
      </c>
    </row>
    <row r="1228" spans="1:2" ht="15" customHeight="1" thickBot="1" x14ac:dyDescent="0.4">
      <c r="A1228" s="5" t="s">
        <v>536</v>
      </c>
      <c r="B1228" s="4" t="s">
        <v>1202</v>
      </c>
    </row>
    <row r="1229" spans="1:2" ht="15" customHeight="1" thickBot="1" x14ac:dyDescent="0.4">
      <c r="A1229" s="5" t="s">
        <v>541</v>
      </c>
      <c r="B1229" s="4" t="s">
        <v>1203</v>
      </c>
    </row>
    <row r="1230" spans="1:2" ht="15" customHeight="1" thickBot="1" x14ac:dyDescent="0.4">
      <c r="A1230" s="5" t="s">
        <v>542</v>
      </c>
      <c r="B1230" s="6" t="s">
        <v>1204</v>
      </c>
    </row>
    <row r="1231" spans="1:2" ht="15" customHeight="1" thickBot="1" x14ac:dyDescent="0.4">
      <c r="A1231" s="5" t="s">
        <v>546</v>
      </c>
      <c r="B1231" s="4" t="s">
        <v>1205</v>
      </c>
    </row>
    <row r="1232" spans="1:2" ht="15" customHeight="1" thickBot="1" x14ac:dyDescent="0.4">
      <c r="A1232" s="5" t="s">
        <v>547</v>
      </c>
      <c r="B1232" s="4" t="s">
        <v>1071</v>
      </c>
    </row>
    <row r="1233" spans="1:2" ht="15" customHeight="1" thickBot="1" x14ac:dyDescent="0.4">
      <c r="A1233" s="5" t="s">
        <v>549</v>
      </c>
      <c r="B1233" s="4" t="s">
        <v>1206</v>
      </c>
    </row>
    <row r="1234" spans="1:2" ht="15" customHeight="1" thickBot="1" x14ac:dyDescent="0.4">
      <c r="A1234" s="5" t="s">
        <v>550</v>
      </c>
      <c r="B1234" s="4" t="s">
        <v>550</v>
      </c>
    </row>
    <row r="1235" spans="1:2" ht="15" customHeight="1" thickBot="1" x14ac:dyDescent="0.4">
      <c r="A1235" s="5" t="s">
        <v>551</v>
      </c>
      <c r="B1235" s="4" t="s">
        <v>1207</v>
      </c>
    </row>
    <row r="1236" spans="1:2" ht="15" customHeight="1" thickBot="1" x14ac:dyDescent="0.4">
      <c r="A1236" s="5" t="s">
        <v>554</v>
      </c>
      <c r="B1236" s="4" t="s">
        <v>554</v>
      </c>
    </row>
    <row r="1237" spans="1:2" ht="15" customHeight="1" thickBot="1" x14ac:dyDescent="0.4">
      <c r="A1237" s="5" t="s">
        <v>555</v>
      </c>
      <c r="B1237" s="4" t="s">
        <v>1208</v>
      </c>
    </row>
    <row r="1238" spans="1:2" ht="15" customHeight="1" thickBot="1" x14ac:dyDescent="0.4">
      <c r="A1238" s="5" t="s">
        <v>556</v>
      </c>
      <c r="B1238" s="4" t="s">
        <v>1209</v>
      </c>
    </row>
    <row r="1239" spans="1:2" ht="15" customHeight="1" thickBot="1" x14ac:dyDescent="0.4">
      <c r="A1239" s="5" t="s">
        <v>565</v>
      </c>
      <c r="B1239" s="6" t="s">
        <v>1210</v>
      </c>
    </row>
    <row r="1240" spans="1:2" ht="15" customHeight="1" thickBot="1" x14ac:dyDescent="0.4">
      <c r="A1240" s="5" t="s">
        <v>567</v>
      </c>
      <c r="B1240" s="4" t="s">
        <v>1080</v>
      </c>
    </row>
    <row r="1241" spans="1:2" ht="15" customHeight="1" thickBot="1" x14ac:dyDescent="0.4">
      <c r="A1241" s="5" t="s">
        <v>569</v>
      </c>
      <c r="B1241" s="4" t="s">
        <v>1057</v>
      </c>
    </row>
    <row r="1242" spans="1:2" ht="15" customHeight="1" thickBot="1" x14ac:dyDescent="0.4">
      <c r="A1242" s="5" t="s">
        <v>571</v>
      </c>
      <c r="B1242" s="4" t="s">
        <v>1211</v>
      </c>
    </row>
    <row r="1243" spans="1:2" ht="15" customHeight="1" thickBot="1" x14ac:dyDescent="0.4">
      <c r="A1243" s="5" t="s">
        <v>573</v>
      </c>
      <c r="B1243" s="6" t="s">
        <v>1150</v>
      </c>
    </row>
    <row r="1244" spans="1:2" ht="15" customHeight="1" thickBot="1" x14ac:dyDescent="0.4">
      <c r="A1244" s="5" t="s">
        <v>574</v>
      </c>
      <c r="B1244" s="4" t="s">
        <v>1212</v>
      </c>
    </row>
    <row r="1245" spans="1:2" ht="15" customHeight="1" thickBot="1" x14ac:dyDescent="0.4">
      <c r="A1245" s="5" t="s">
        <v>576</v>
      </c>
      <c r="B1245" s="4" t="s">
        <v>1213</v>
      </c>
    </row>
    <row r="1246" spans="1:2" ht="15" customHeight="1" thickBot="1" x14ac:dyDescent="0.4">
      <c r="A1246" s="5" t="s">
        <v>580</v>
      </c>
      <c r="B1246" s="4" t="s">
        <v>1214</v>
      </c>
    </row>
    <row r="1247" spans="1:2" ht="15" customHeight="1" thickBot="1" x14ac:dyDescent="0.4">
      <c r="A1247" s="5" t="s">
        <v>581</v>
      </c>
      <c r="B1247" s="6" t="s">
        <v>581</v>
      </c>
    </row>
    <row r="1248" spans="1:2" ht="15" customHeight="1" thickBot="1" x14ac:dyDescent="0.4">
      <c r="A1248" s="5" t="s">
        <v>584</v>
      </c>
      <c r="B1248" s="4" t="s">
        <v>1215</v>
      </c>
    </row>
    <row r="1249" spans="1:2" ht="15" customHeight="1" thickBot="1" x14ac:dyDescent="0.4">
      <c r="A1249" s="5" t="s">
        <v>586</v>
      </c>
      <c r="B1249" s="4" t="s">
        <v>1124</v>
      </c>
    </row>
    <row r="1250" spans="1:2" ht="15" customHeight="1" thickBot="1" x14ac:dyDescent="0.4">
      <c r="A1250" s="5" t="s">
        <v>589</v>
      </c>
      <c r="B1250" s="4" t="s">
        <v>1216</v>
      </c>
    </row>
    <row r="1251" spans="1:2" ht="15" customHeight="1" thickBot="1" x14ac:dyDescent="0.4">
      <c r="A1251" s="5" t="s">
        <v>593</v>
      </c>
      <c r="B1251" s="6" t="s">
        <v>1217</v>
      </c>
    </row>
    <row r="1252" spans="1:2" ht="15" customHeight="1" thickBot="1" x14ac:dyDescent="0.4">
      <c r="A1252" s="5" t="s">
        <v>600</v>
      </c>
      <c r="B1252" s="6" t="s">
        <v>1218</v>
      </c>
    </row>
    <row r="1253" spans="1:2" ht="15" customHeight="1" thickBot="1" x14ac:dyDescent="0.4">
      <c r="A1253" s="5" t="s">
        <v>602</v>
      </c>
      <c r="B1253" s="6" t="s">
        <v>1219</v>
      </c>
    </row>
    <row r="1254" spans="1:2" ht="15" customHeight="1" thickBot="1" x14ac:dyDescent="0.4">
      <c r="A1254" s="5" t="s">
        <v>604</v>
      </c>
      <c r="B1254" s="6" t="s">
        <v>1220</v>
      </c>
    </row>
    <row r="1255" spans="1:2" ht="15" customHeight="1" thickBot="1" x14ac:dyDescent="0.4">
      <c r="A1255" s="5" t="s">
        <v>605</v>
      </c>
      <c r="B1255" s="4" t="s">
        <v>1181</v>
      </c>
    </row>
    <row r="1256" spans="1:2" ht="15" customHeight="1" thickBot="1" x14ac:dyDescent="0.4">
      <c r="A1256" s="5" t="s">
        <v>606</v>
      </c>
      <c r="B1256" s="6" t="s">
        <v>1221</v>
      </c>
    </row>
    <row r="1257" spans="1:2" ht="15" customHeight="1" thickBot="1" x14ac:dyDescent="0.4">
      <c r="A1257" s="5" t="s">
        <v>608</v>
      </c>
      <c r="B1257" s="4" t="s">
        <v>608</v>
      </c>
    </row>
    <row r="1258" spans="1:2" ht="15" customHeight="1" thickBot="1" x14ac:dyDescent="0.4">
      <c r="A1258" s="5" t="s">
        <v>609</v>
      </c>
      <c r="B1258" s="4" t="s">
        <v>1222</v>
      </c>
    </row>
    <row r="1259" spans="1:2" ht="15" customHeight="1" thickBot="1" x14ac:dyDescent="0.4">
      <c r="A1259" s="5" t="s">
        <v>610</v>
      </c>
      <c r="B1259" s="4" t="s">
        <v>1223</v>
      </c>
    </row>
    <row r="1260" spans="1:2" ht="15" customHeight="1" thickBot="1" x14ac:dyDescent="0.4">
      <c r="A1260" s="5" t="s">
        <v>612</v>
      </c>
      <c r="B1260" s="4" t="s">
        <v>1224</v>
      </c>
    </row>
    <row r="1261" spans="1:2" ht="15" customHeight="1" thickBot="1" x14ac:dyDescent="0.4">
      <c r="A1261" s="5" t="s">
        <v>616</v>
      </c>
      <c r="B1261" s="4" t="s">
        <v>1225</v>
      </c>
    </row>
    <row r="1262" spans="1:2" ht="15" customHeight="1" thickBot="1" x14ac:dyDescent="0.4">
      <c r="A1262" s="5" t="s">
        <v>617</v>
      </c>
      <c r="B1262" s="4" t="s">
        <v>1226</v>
      </c>
    </row>
    <row r="1263" spans="1:2" ht="15" customHeight="1" thickBot="1" x14ac:dyDescent="0.4">
      <c r="A1263" s="5" t="s">
        <v>618</v>
      </c>
      <c r="B1263" s="4" t="s">
        <v>1227</v>
      </c>
    </row>
    <row r="1264" spans="1:2" ht="15" customHeight="1" thickBot="1" x14ac:dyDescent="0.4">
      <c r="A1264" s="5" t="s">
        <v>619</v>
      </c>
      <c r="B1264" s="6" t="s">
        <v>1228</v>
      </c>
    </row>
    <row r="1265" spans="1:2" ht="15" customHeight="1" thickBot="1" x14ac:dyDescent="0.4">
      <c r="A1265" s="5" t="s">
        <v>620</v>
      </c>
      <c r="B1265" s="4" t="s">
        <v>1229</v>
      </c>
    </row>
    <row r="1266" spans="1:2" ht="15" customHeight="1" thickBot="1" x14ac:dyDescent="0.4">
      <c r="A1266" s="5" t="s">
        <v>624</v>
      </c>
      <c r="B1266" s="4" t="s">
        <v>1230</v>
      </c>
    </row>
    <row r="1267" spans="1:2" ht="15" customHeight="1" thickBot="1" x14ac:dyDescent="0.4">
      <c r="A1267" s="5" t="s">
        <v>625</v>
      </c>
      <c r="B1267" s="6" t="s">
        <v>1231</v>
      </c>
    </row>
    <row r="1268" spans="1:2" ht="15" customHeight="1" thickBot="1" x14ac:dyDescent="0.4">
      <c r="A1268" s="5" t="s">
        <v>628</v>
      </c>
      <c r="B1268" s="6" t="s">
        <v>1232</v>
      </c>
    </row>
    <row r="1269" spans="1:2" ht="15" customHeight="1" thickBot="1" x14ac:dyDescent="0.4">
      <c r="A1269" s="5" t="s">
        <v>629</v>
      </c>
      <c r="B1269" s="4" t="s">
        <v>629</v>
      </c>
    </row>
    <row r="1270" spans="1:2" ht="15" customHeight="1" thickBot="1" x14ac:dyDescent="0.4">
      <c r="A1270" s="5" t="s">
        <v>631</v>
      </c>
      <c r="B1270" s="4" t="s">
        <v>1233</v>
      </c>
    </row>
    <row r="1271" spans="1:2" ht="15" customHeight="1" thickBot="1" x14ac:dyDescent="0.4">
      <c r="A1271" s="5" t="s">
        <v>632</v>
      </c>
      <c r="B1271" s="6" t="s">
        <v>1234</v>
      </c>
    </row>
    <row r="1272" spans="1:2" ht="15" customHeight="1" thickBot="1" x14ac:dyDescent="0.4">
      <c r="A1272" s="5" t="s">
        <v>634</v>
      </c>
      <c r="B1272" s="6" t="s">
        <v>1235</v>
      </c>
    </row>
    <row r="1273" spans="1:2" ht="15" customHeight="1" thickBot="1" x14ac:dyDescent="0.4">
      <c r="A1273" s="5" t="s">
        <v>637</v>
      </c>
      <c r="B1273" s="4" t="s">
        <v>1236</v>
      </c>
    </row>
    <row r="1274" spans="1:2" ht="15" customHeight="1" thickBot="1" x14ac:dyDescent="0.4">
      <c r="A1274" s="5" t="s">
        <v>638</v>
      </c>
      <c r="B1274" s="4" t="s">
        <v>1237</v>
      </c>
    </row>
    <row r="1275" spans="1:2" ht="15" customHeight="1" thickBot="1" x14ac:dyDescent="0.4">
      <c r="A1275" s="5" t="s">
        <v>639</v>
      </c>
      <c r="B1275" s="4" t="s">
        <v>1238</v>
      </c>
    </row>
    <row r="1276" spans="1:2" ht="15" customHeight="1" thickBot="1" x14ac:dyDescent="0.4">
      <c r="A1276" s="5" t="s">
        <v>640</v>
      </c>
      <c r="B1276" s="6" t="s">
        <v>1123</v>
      </c>
    </row>
    <row r="1277" spans="1:2" ht="15" customHeight="1" thickBot="1" x14ac:dyDescent="0.4">
      <c r="A1277" s="5" t="s">
        <v>645</v>
      </c>
      <c r="B1277" s="6" t="s">
        <v>1239</v>
      </c>
    </row>
    <row r="1278" spans="1:2" ht="15" customHeight="1" thickBot="1" x14ac:dyDescent="0.4">
      <c r="A1278" s="5" t="s">
        <v>648</v>
      </c>
      <c r="B1278" s="4" t="s">
        <v>1240</v>
      </c>
    </row>
    <row r="1279" spans="1:2" ht="15" customHeight="1" thickBot="1" x14ac:dyDescent="0.4">
      <c r="A1279" s="5" t="s">
        <v>650</v>
      </c>
      <c r="B1279" s="4" t="s">
        <v>1060</v>
      </c>
    </row>
    <row r="1280" spans="1:2" ht="15" customHeight="1" thickBot="1" x14ac:dyDescent="0.4">
      <c r="A1280" s="5" t="s">
        <v>651</v>
      </c>
      <c r="B1280" s="4" t="s">
        <v>1241</v>
      </c>
    </row>
    <row r="1281" spans="1:2" ht="15" customHeight="1" thickBot="1" x14ac:dyDescent="0.4">
      <c r="A1281" s="5" t="s">
        <v>654</v>
      </c>
      <c r="B1281" s="4" t="s">
        <v>1242</v>
      </c>
    </row>
    <row r="1282" spans="1:2" ht="15" customHeight="1" thickBot="1" x14ac:dyDescent="0.4">
      <c r="A1282" s="5" t="s">
        <v>656</v>
      </c>
      <c r="B1282" s="4" t="s">
        <v>1243</v>
      </c>
    </row>
    <row r="1283" spans="1:2" ht="15" customHeight="1" thickBot="1" x14ac:dyDescent="0.4">
      <c r="A1283" s="5" t="s">
        <v>662</v>
      </c>
      <c r="B1283" s="4" t="s">
        <v>1244</v>
      </c>
    </row>
    <row r="1284" spans="1:2" ht="15" customHeight="1" thickBot="1" x14ac:dyDescent="0.4">
      <c r="A1284" s="5" t="s">
        <v>664</v>
      </c>
      <c r="B1284" s="4" t="s">
        <v>1245</v>
      </c>
    </row>
    <row r="1285" spans="1:2" ht="15" customHeight="1" thickBot="1" x14ac:dyDescent="0.4">
      <c r="A1285" s="5" t="s">
        <v>665</v>
      </c>
      <c r="B1285" s="4" t="s">
        <v>1246</v>
      </c>
    </row>
    <row r="1286" spans="1:2" ht="15" customHeight="1" thickBot="1" x14ac:dyDescent="0.4">
      <c r="A1286" s="5" t="s">
        <v>667</v>
      </c>
      <c r="B1286" s="4" t="s">
        <v>1247</v>
      </c>
    </row>
    <row r="1287" spans="1:2" ht="15" customHeight="1" thickBot="1" x14ac:dyDescent="0.4">
      <c r="A1287" s="5" t="s">
        <v>674</v>
      </c>
      <c r="B1287" s="4" t="s">
        <v>1129</v>
      </c>
    </row>
    <row r="1288" spans="1:2" ht="15" customHeight="1" thickBot="1" x14ac:dyDescent="0.4">
      <c r="A1288" s="5" t="s">
        <v>675</v>
      </c>
      <c r="B1288" s="4" t="s">
        <v>1248</v>
      </c>
    </row>
    <row r="1289" spans="1:2" ht="15" customHeight="1" thickBot="1" x14ac:dyDescent="0.4">
      <c r="A1289" s="5" t="s">
        <v>677</v>
      </c>
      <c r="B1289" s="4" t="s">
        <v>1181</v>
      </c>
    </row>
    <row r="1290" spans="1:2" ht="15" customHeight="1" thickBot="1" x14ac:dyDescent="0.4">
      <c r="A1290" s="5" t="s">
        <v>683</v>
      </c>
      <c r="B1290" s="4" t="s">
        <v>1249</v>
      </c>
    </row>
    <row r="1291" spans="1:2" ht="15" customHeight="1" thickBot="1" x14ac:dyDescent="0.4">
      <c r="A1291" s="5" t="s">
        <v>684</v>
      </c>
      <c r="B1291" s="6" t="s">
        <v>1250</v>
      </c>
    </row>
    <row r="1292" spans="1:2" ht="15" customHeight="1" thickBot="1" x14ac:dyDescent="0.4">
      <c r="A1292" s="5" t="s">
        <v>690</v>
      </c>
      <c r="B1292" s="4" t="s">
        <v>1251</v>
      </c>
    </row>
    <row r="1293" spans="1:2" ht="15" customHeight="1" thickBot="1" x14ac:dyDescent="0.4">
      <c r="A1293" s="5" t="s">
        <v>692</v>
      </c>
      <c r="B1293" s="4" t="s">
        <v>1252</v>
      </c>
    </row>
    <row r="1294" spans="1:2" ht="15" customHeight="1" thickBot="1" x14ac:dyDescent="0.4">
      <c r="A1294" s="5" t="s">
        <v>693</v>
      </c>
      <c r="B1294" s="4" t="s">
        <v>1253</v>
      </c>
    </row>
    <row r="1295" spans="1:2" ht="15" customHeight="1" thickBot="1" x14ac:dyDescent="0.4">
      <c r="A1295" s="5" t="s">
        <v>694</v>
      </c>
      <c r="B1295" s="4" t="s">
        <v>1254</v>
      </c>
    </row>
    <row r="1296" spans="1:2" ht="15" customHeight="1" thickBot="1" x14ac:dyDescent="0.4">
      <c r="A1296" s="5" t="s">
        <v>698</v>
      </c>
      <c r="B1296" s="4" t="s">
        <v>1255</v>
      </c>
    </row>
    <row r="1297" spans="1:2" ht="15" customHeight="1" thickBot="1" x14ac:dyDescent="0.4">
      <c r="A1297" s="5" t="s">
        <v>699</v>
      </c>
      <c r="B1297" s="4" t="s">
        <v>699</v>
      </c>
    </row>
    <row r="1298" spans="1:2" ht="15" customHeight="1" thickBot="1" x14ac:dyDescent="0.4">
      <c r="A1298" s="5" t="s">
        <v>704</v>
      </c>
      <c r="B1298" s="4" t="s">
        <v>1256</v>
      </c>
    </row>
    <row r="1299" spans="1:2" ht="15" customHeight="1" thickBot="1" x14ac:dyDescent="0.4">
      <c r="A1299" s="5" t="s">
        <v>707</v>
      </c>
      <c r="B1299" s="4" t="s">
        <v>1257</v>
      </c>
    </row>
    <row r="1300" spans="1:2" ht="15" customHeight="1" thickBot="1" x14ac:dyDescent="0.4">
      <c r="A1300" s="5" t="s">
        <v>714</v>
      </c>
      <c r="B1300" s="4" t="s">
        <v>1258</v>
      </c>
    </row>
    <row r="1301" spans="1:2" ht="15" customHeight="1" thickBot="1" x14ac:dyDescent="0.4">
      <c r="A1301" s="5" t="s">
        <v>715</v>
      </c>
      <c r="B1301" s="4" t="s">
        <v>715</v>
      </c>
    </row>
    <row r="1302" spans="1:2" ht="15" customHeight="1" thickBot="1" x14ac:dyDescent="0.4">
      <c r="A1302" s="5" t="s">
        <v>716</v>
      </c>
      <c r="B1302" s="6" t="s">
        <v>1259</v>
      </c>
    </row>
    <row r="1303" spans="1:2" ht="15" customHeight="1" thickBot="1" x14ac:dyDescent="0.4">
      <c r="A1303" s="5" t="s">
        <v>717</v>
      </c>
      <c r="B1303" s="4" t="s">
        <v>1260</v>
      </c>
    </row>
    <row r="1304" spans="1:2" ht="15" customHeight="1" thickBot="1" x14ac:dyDescent="0.4">
      <c r="A1304" s="5" t="s">
        <v>722</v>
      </c>
      <c r="B1304" s="6" t="s">
        <v>1261</v>
      </c>
    </row>
    <row r="1305" spans="1:2" ht="15" customHeight="1" thickBot="1" x14ac:dyDescent="0.4">
      <c r="A1305" s="5" t="s">
        <v>724</v>
      </c>
      <c r="B1305" s="4" t="s">
        <v>1262</v>
      </c>
    </row>
    <row r="1306" spans="1:2" ht="15" customHeight="1" thickBot="1" x14ac:dyDescent="0.4">
      <c r="A1306" s="5" t="s">
        <v>725</v>
      </c>
      <c r="B1306" s="4" t="s">
        <v>1263</v>
      </c>
    </row>
    <row r="1307" spans="1:2" ht="15" customHeight="1" thickBot="1" x14ac:dyDescent="0.4">
      <c r="A1307" s="5" t="s">
        <v>726</v>
      </c>
      <c r="B1307" s="4" t="s">
        <v>1264</v>
      </c>
    </row>
    <row r="1308" spans="1:2" ht="15" customHeight="1" thickBot="1" x14ac:dyDescent="0.4">
      <c r="A1308" s="5" t="s">
        <v>727</v>
      </c>
      <c r="B1308" s="4" t="s">
        <v>1265</v>
      </c>
    </row>
    <row r="1309" spans="1:2" ht="15" customHeight="1" thickBot="1" x14ac:dyDescent="0.4">
      <c r="A1309" s="5" t="s">
        <v>728</v>
      </c>
      <c r="B1309" s="4" t="s">
        <v>1266</v>
      </c>
    </row>
    <row r="1310" spans="1:2" ht="15" customHeight="1" thickBot="1" x14ac:dyDescent="0.4">
      <c r="A1310" s="5" t="s">
        <v>732</v>
      </c>
      <c r="B1310" s="4" t="s">
        <v>1267</v>
      </c>
    </row>
    <row r="1311" spans="1:2" ht="15" customHeight="1" thickBot="1" x14ac:dyDescent="0.4">
      <c r="A1311" s="5" t="s">
        <v>734</v>
      </c>
      <c r="B1311" s="4" t="s">
        <v>1268</v>
      </c>
    </row>
    <row r="1312" spans="1:2" ht="15" customHeight="1" thickBot="1" x14ac:dyDescent="0.4">
      <c r="A1312" s="5" t="s">
        <v>735</v>
      </c>
      <c r="B1312" s="4" t="s">
        <v>1269</v>
      </c>
    </row>
    <row r="1313" spans="1:2" ht="15" customHeight="1" thickBot="1" x14ac:dyDescent="0.4">
      <c r="A1313" s="5" t="s">
        <v>738</v>
      </c>
      <c r="B1313" s="4" t="s">
        <v>1131</v>
      </c>
    </row>
    <row r="1314" spans="1:2" ht="15" customHeight="1" thickBot="1" x14ac:dyDescent="0.4">
      <c r="A1314" s="5" t="s">
        <v>739</v>
      </c>
      <c r="B1314" s="4" t="s">
        <v>1270</v>
      </c>
    </row>
    <row r="1315" spans="1:2" ht="15" customHeight="1" thickBot="1" x14ac:dyDescent="0.4">
      <c r="A1315" s="5" t="s">
        <v>744</v>
      </c>
      <c r="B1315" s="4" t="s">
        <v>1271</v>
      </c>
    </row>
    <row r="1316" spans="1:2" ht="15" customHeight="1" thickBot="1" x14ac:dyDescent="0.4">
      <c r="A1316" s="5" t="s">
        <v>747</v>
      </c>
      <c r="B1316" s="4" t="s">
        <v>1272</v>
      </c>
    </row>
    <row r="1317" spans="1:2" ht="15" customHeight="1" thickBot="1" x14ac:dyDescent="0.4">
      <c r="A1317" s="5" t="s">
        <v>748</v>
      </c>
      <c r="B1317" s="6" t="s">
        <v>1273</v>
      </c>
    </row>
    <row r="1318" spans="1:2" ht="15" customHeight="1" thickBot="1" x14ac:dyDescent="0.4">
      <c r="A1318" s="5" t="s">
        <v>749</v>
      </c>
      <c r="B1318" s="4" t="s">
        <v>1274</v>
      </c>
    </row>
    <row r="1319" spans="1:2" ht="15" customHeight="1" thickBot="1" x14ac:dyDescent="0.4">
      <c r="A1319" s="5" t="s">
        <v>751</v>
      </c>
      <c r="B1319" s="4" t="s">
        <v>751</v>
      </c>
    </row>
    <row r="1320" spans="1:2" ht="15" customHeight="1" thickBot="1" x14ac:dyDescent="0.4">
      <c r="A1320" s="5" t="s">
        <v>754</v>
      </c>
      <c r="B1320" s="4" t="s">
        <v>1275</v>
      </c>
    </row>
    <row r="1321" spans="1:2" ht="15" customHeight="1" thickBot="1" x14ac:dyDescent="0.4">
      <c r="A1321" s="5" t="s">
        <v>755</v>
      </c>
      <c r="B1321" s="6" t="s">
        <v>1276</v>
      </c>
    </row>
    <row r="1322" spans="1:2" ht="15" customHeight="1" thickBot="1" x14ac:dyDescent="0.4">
      <c r="A1322" s="5" t="s">
        <v>756</v>
      </c>
      <c r="B1322" s="4" t="s">
        <v>1277</v>
      </c>
    </row>
    <row r="1323" spans="1:2" ht="15" customHeight="1" thickBot="1" x14ac:dyDescent="0.4">
      <c r="A1323" s="5" t="s">
        <v>762</v>
      </c>
      <c r="B1323" s="4" t="s">
        <v>1278</v>
      </c>
    </row>
    <row r="1324" spans="1:2" ht="15" customHeight="1" thickBot="1" x14ac:dyDescent="0.4">
      <c r="A1324" s="5" t="s">
        <v>766</v>
      </c>
      <c r="B1324" s="4" t="s">
        <v>766</v>
      </c>
    </row>
    <row r="1325" spans="1:2" ht="15" customHeight="1" thickBot="1" x14ac:dyDescent="0.4">
      <c r="A1325" s="5" t="s">
        <v>767</v>
      </c>
      <c r="B1325" s="4" t="s">
        <v>1046</v>
      </c>
    </row>
    <row r="1326" spans="1:2" ht="15" customHeight="1" thickBot="1" x14ac:dyDescent="0.4">
      <c r="A1326" s="5" t="s">
        <v>768</v>
      </c>
      <c r="B1326" s="6" t="s">
        <v>1279</v>
      </c>
    </row>
    <row r="1327" spans="1:2" ht="15" customHeight="1" thickBot="1" x14ac:dyDescent="0.4">
      <c r="A1327" s="5" t="s">
        <v>770</v>
      </c>
      <c r="B1327" s="4" t="s">
        <v>1280</v>
      </c>
    </row>
    <row r="1328" spans="1:2" ht="15" customHeight="1" thickBot="1" x14ac:dyDescent="0.4">
      <c r="A1328" s="5" t="s">
        <v>774</v>
      </c>
      <c r="B1328" s="4" t="s">
        <v>774</v>
      </c>
    </row>
    <row r="1329" spans="1:2" ht="15" customHeight="1" thickBot="1" x14ac:dyDescent="0.4">
      <c r="A1329" s="5" t="s">
        <v>777</v>
      </c>
      <c r="B1329" s="4" t="s">
        <v>1188</v>
      </c>
    </row>
    <row r="1330" spans="1:2" ht="15" customHeight="1" thickBot="1" x14ac:dyDescent="0.4">
      <c r="A1330" s="5" t="s">
        <v>781</v>
      </c>
      <c r="B1330" s="4" t="s">
        <v>1281</v>
      </c>
    </row>
    <row r="1331" spans="1:2" ht="15" customHeight="1" thickBot="1" x14ac:dyDescent="0.4">
      <c r="A1331" s="5" t="s">
        <v>783</v>
      </c>
      <c r="B1331" s="4" t="s">
        <v>1282</v>
      </c>
    </row>
    <row r="1332" spans="1:2" ht="15" customHeight="1" thickBot="1" x14ac:dyDescent="0.4">
      <c r="A1332" s="5" t="s">
        <v>786</v>
      </c>
      <c r="B1332" s="4" t="s">
        <v>1283</v>
      </c>
    </row>
    <row r="1333" spans="1:2" ht="15" customHeight="1" thickBot="1" x14ac:dyDescent="0.4">
      <c r="A1333" s="5" t="s">
        <v>788</v>
      </c>
      <c r="B1333" s="4" t="s">
        <v>1284</v>
      </c>
    </row>
    <row r="1334" spans="1:2" ht="15" customHeight="1" thickBot="1" x14ac:dyDescent="0.4">
      <c r="A1334" s="5" t="s">
        <v>790</v>
      </c>
      <c r="B1334" s="4" t="s">
        <v>1285</v>
      </c>
    </row>
    <row r="1335" spans="1:2" ht="15" customHeight="1" thickBot="1" x14ac:dyDescent="0.4">
      <c r="A1335" s="5" t="s">
        <v>792</v>
      </c>
      <c r="B1335" s="4" t="s">
        <v>1069</v>
      </c>
    </row>
    <row r="1336" spans="1:2" ht="15" customHeight="1" thickBot="1" x14ac:dyDescent="0.4">
      <c r="A1336" s="5" t="s">
        <v>798</v>
      </c>
      <c r="B1336" s="4" t="s">
        <v>1286</v>
      </c>
    </row>
    <row r="1337" spans="1:2" ht="15" customHeight="1" thickBot="1" x14ac:dyDescent="0.4">
      <c r="A1337" s="5" t="s">
        <v>799</v>
      </c>
      <c r="B1337" s="6" t="s">
        <v>1287</v>
      </c>
    </row>
    <row r="1338" spans="1:2" ht="15" customHeight="1" thickBot="1" x14ac:dyDescent="0.4">
      <c r="A1338" s="5" t="s">
        <v>801</v>
      </c>
      <c r="B1338" s="4" t="s">
        <v>1288</v>
      </c>
    </row>
    <row r="1339" spans="1:2" ht="15" customHeight="1" thickBot="1" x14ac:dyDescent="0.4">
      <c r="A1339" s="5" t="s">
        <v>804</v>
      </c>
      <c r="B1339" s="4" t="s">
        <v>804</v>
      </c>
    </row>
    <row r="1340" spans="1:2" ht="15" customHeight="1" thickBot="1" x14ac:dyDescent="0.4">
      <c r="A1340" s="5" t="s">
        <v>806</v>
      </c>
      <c r="B1340" s="4" t="s">
        <v>1289</v>
      </c>
    </row>
    <row r="1341" spans="1:2" ht="15" customHeight="1" thickBot="1" x14ac:dyDescent="0.4">
      <c r="A1341" s="5" t="s">
        <v>808</v>
      </c>
      <c r="B1341" s="4" t="s">
        <v>1290</v>
      </c>
    </row>
    <row r="1342" spans="1:2" ht="15" customHeight="1" thickBot="1" x14ac:dyDescent="0.4">
      <c r="A1342" s="5" t="s">
        <v>811</v>
      </c>
      <c r="B1342" s="4" t="s">
        <v>1291</v>
      </c>
    </row>
    <row r="1343" spans="1:2" ht="15" customHeight="1" thickBot="1" x14ac:dyDescent="0.4">
      <c r="A1343" s="5" t="s">
        <v>812</v>
      </c>
      <c r="B1343" s="4" t="s">
        <v>1173</v>
      </c>
    </row>
    <row r="1344" spans="1:2" ht="15" customHeight="1" thickBot="1" x14ac:dyDescent="0.4">
      <c r="A1344" s="5" t="s">
        <v>813</v>
      </c>
      <c r="B1344" s="6" t="s">
        <v>1292</v>
      </c>
    </row>
    <row r="1345" spans="1:2" ht="15" customHeight="1" thickBot="1" x14ac:dyDescent="0.4">
      <c r="A1345" s="5" t="s">
        <v>814</v>
      </c>
      <c r="B1345" s="4" t="s">
        <v>1293</v>
      </c>
    </row>
    <row r="1346" spans="1:2" ht="15" customHeight="1" thickBot="1" x14ac:dyDescent="0.4">
      <c r="A1346" s="5" t="s">
        <v>817</v>
      </c>
      <c r="B1346" s="4" t="s">
        <v>1294</v>
      </c>
    </row>
    <row r="1347" spans="1:2" ht="15" customHeight="1" thickBot="1" x14ac:dyDescent="0.4">
      <c r="A1347" s="5" t="s">
        <v>821</v>
      </c>
      <c r="B1347" s="4" t="s">
        <v>1295</v>
      </c>
    </row>
    <row r="1348" spans="1:2" ht="15" customHeight="1" thickBot="1" x14ac:dyDescent="0.4">
      <c r="A1348" s="5" t="s">
        <v>822</v>
      </c>
      <c r="B1348" s="4" t="s">
        <v>1296</v>
      </c>
    </row>
    <row r="1349" spans="1:2" ht="15" customHeight="1" thickBot="1" x14ac:dyDescent="0.4">
      <c r="A1349" s="5" t="s">
        <v>823</v>
      </c>
      <c r="B1349" s="4" t="s">
        <v>823</v>
      </c>
    </row>
    <row r="1350" spans="1:2" ht="15" customHeight="1" thickBot="1" x14ac:dyDescent="0.4">
      <c r="A1350" s="5" t="s">
        <v>825</v>
      </c>
      <c r="B1350" s="4" t="s">
        <v>1297</v>
      </c>
    </row>
    <row r="1351" spans="1:2" ht="15" customHeight="1" thickBot="1" x14ac:dyDescent="0.4">
      <c r="A1351" s="5" t="s">
        <v>829</v>
      </c>
      <c r="B1351" s="4" t="s">
        <v>1298</v>
      </c>
    </row>
    <row r="1352" spans="1:2" ht="15" customHeight="1" thickBot="1" x14ac:dyDescent="0.4">
      <c r="A1352" s="5" t="s">
        <v>830</v>
      </c>
      <c r="B1352" s="6" t="s">
        <v>1299</v>
      </c>
    </row>
    <row r="1353" spans="1:2" ht="15" customHeight="1" thickBot="1" x14ac:dyDescent="0.4">
      <c r="A1353" s="5" t="s">
        <v>833</v>
      </c>
      <c r="B1353" s="4" t="s">
        <v>1300</v>
      </c>
    </row>
    <row r="1354" spans="1:2" ht="15" customHeight="1" thickBot="1" x14ac:dyDescent="0.4">
      <c r="A1354" s="5" t="s">
        <v>834</v>
      </c>
      <c r="B1354" s="4" t="s">
        <v>1301</v>
      </c>
    </row>
    <row r="1355" spans="1:2" ht="15" customHeight="1" thickBot="1" x14ac:dyDescent="0.4">
      <c r="A1355" s="5" t="s">
        <v>836</v>
      </c>
      <c r="B1355" s="4" t="s">
        <v>836</v>
      </c>
    </row>
    <row r="1356" spans="1:2" ht="15" customHeight="1" thickBot="1" x14ac:dyDescent="0.4">
      <c r="A1356" s="5" t="s">
        <v>837</v>
      </c>
      <c r="B1356" s="6" t="s">
        <v>1302</v>
      </c>
    </row>
    <row r="1357" spans="1:2" ht="15" customHeight="1" thickBot="1" x14ac:dyDescent="0.4">
      <c r="A1357" s="5" t="s">
        <v>840</v>
      </c>
      <c r="B1357" s="6" t="s">
        <v>1303</v>
      </c>
    </row>
    <row r="1358" spans="1:2" ht="15" customHeight="1" thickBot="1" x14ac:dyDescent="0.4">
      <c r="A1358" s="5" t="s">
        <v>841</v>
      </c>
      <c r="B1358" s="4" t="s">
        <v>1304</v>
      </c>
    </row>
    <row r="1359" spans="1:2" ht="15" customHeight="1" thickBot="1" x14ac:dyDescent="0.4">
      <c r="A1359" s="5" t="s">
        <v>842</v>
      </c>
      <c r="B1359" s="4" t="s">
        <v>842</v>
      </c>
    </row>
    <row r="1360" spans="1:2" ht="15" customHeight="1" thickBot="1" x14ac:dyDescent="0.4">
      <c r="A1360" s="5" t="s">
        <v>843</v>
      </c>
      <c r="B1360" s="6" t="s">
        <v>1305</v>
      </c>
    </row>
    <row r="1361" spans="1:2" ht="15" customHeight="1" thickBot="1" x14ac:dyDescent="0.4">
      <c r="A1361" s="5" t="s">
        <v>846</v>
      </c>
      <c r="B1361" s="4" t="s">
        <v>846</v>
      </c>
    </row>
    <row r="1362" spans="1:2" ht="15" customHeight="1" thickBot="1" x14ac:dyDescent="0.4">
      <c r="A1362" s="5" t="s">
        <v>847</v>
      </c>
      <c r="B1362" s="4" t="s">
        <v>1306</v>
      </c>
    </row>
    <row r="1363" spans="1:2" ht="15" customHeight="1" thickBot="1" x14ac:dyDescent="0.4">
      <c r="A1363" s="5" t="s">
        <v>853</v>
      </c>
      <c r="B1363" s="6" t="s">
        <v>1307</v>
      </c>
    </row>
    <row r="1364" spans="1:2" ht="15" customHeight="1" thickBot="1" x14ac:dyDescent="0.4">
      <c r="A1364" s="5" t="s">
        <v>854</v>
      </c>
      <c r="B1364" s="4" t="s">
        <v>1071</v>
      </c>
    </row>
    <row r="1365" spans="1:2" ht="15" customHeight="1" thickBot="1" x14ac:dyDescent="0.4">
      <c r="A1365" s="5" t="s">
        <v>856</v>
      </c>
      <c r="B1365" s="4" t="s">
        <v>1308</v>
      </c>
    </row>
    <row r="1366" spans="1:2" ht="15" customHeight="1" thickBot="1" x14ac:dyDescent="0.4">
      <c r="A1366" s="5" t="s">
        <v>858</v>
      </c>
      <c r="B1366" s="6" t="s">
        <v>1309</v>
      </c>
    </row>
    <row r="1367" spans="1:2" ht="15" customHeight="1" thickBot="1" x14ac:dyDescent="0.4">
      <c r="A1367" s="5" t="s">
        <v>859</v>
      </c>
      <c r="B1367" s="4" t="s">
        <v>1310</v>
      </c>
    </row>
    <row r="1368" spans="1:2" ht="15" customHeight="1" thickBot="1" x14ac:dyDescent="0.4">
      <c r="A1368" s="5" t="s">
        <v>863</v>
      </c>
      <c r="B1368" s="4" t="s">
        <v>641</v>
      </c>
    </row>
    <row r="1369" spans="1:2" ht="15" customHeight="1" thickBot="1" x14ac:dyDescent="0.4">
      <c r="A1369" s="5" t="s">
        <v>864</v>
      </c>
      <c r="B1369" s="4" t="s">
        <v>1311</v>
      </c>
    </row>
    <row r="1370" spans="1:2" ht="15" customHeight="1" thickBot="1" x14ac:dyDescent="0.4">
      <c r="A1370" s="5" t="s">
        <v>866</v>
      </c>
      <c r="B1370" s="4" t="s">
        <v>1312</v>
      </c>
    </row>
    <row r="1371" spans="1:2" ht="15" customHeight="1" thickBot="1" x14ac:dyDescent="0.4">
      <c r="A1371" s="5" t="s">
        <v>867</v>
      </c>
      <c r="B1371" s="6" t="s">
        <v>1313</v>
      </c>
    </row>
    <row r="1372" spans="1:2" ht="15" customHeight="1" thickBot="1" x14ac:dyDescent="0.4">
      <c r="A1372" s="5" t="s">
        <v>871</v>
      </c>
      <c r="B1372" s="4" t="s">
        <v>1314</v>
      </c>
    </row>
    <row r="1373" spans="1:2" ht="15" customHeight="1" thickBot="1" x14ac:dyDescent="0.4">
      <c r="A1373" s="5" t="s">
        <v>877</v>
      </c>
      <c r="B1373" s="4" t="s">
        <v>1315</v>
      </c>
    </row>
    <row r="1374" spans="1:2" ht="15" customHeight="1" thickBot="1" x14ac:dyDescent="0.4">
      <c r="A1374" s="5" t="s">
        <v>881</v>
      </c>
      <c r="B1374" s="6" t="s">
        <v>1316</v>
      </c>
    </row>
    <row r="1375" spans="1:2" ht="15" customHeight="1" thickBot="1" x14ac:dyDescent="0.4">
      <c r="A1375" s="5" t="s">
        <v>882</v>
      </c>
      <c r="B1375" s="4" t="s">
        <v>1317</v>
      </c>
    </row>
    <row r="1376" spans="1:2" ht="15" customHeight="1" thickBot="1" x14ac:dyDescent="0.4">
      <c r="A1376" s="5" t="s">
        <v>883</v>
      </c>
      <c r="B1376" s="6" t="s">
        <v>1318</v>
      </c>
    </row>
    <row r="1377" spans="1:2" ht="15" customHeight="1" thickBot="1" x14ac:dyDescent="0.4">
      <c r="A1377" s="5" t="s">
        <v>887</v>
      </c>
      <c r="B1377" s="4" t="s">
        <v>1319</v>
      </c>
    </row>
    <row r="1378" spans="1:2" ht="15" customHeight="1" thickBot="1" x14ac:dyDescent="0.4">
      <c r="A1378" s="5" t="s">
        <v>888</v>
      </c>
      <c r="B1378" s="6" t="s">
        <v>1320</v>
      </c>
    </row>
    <row r="1379" spans="1:2" ht="15" customHeight="1" thickBot="1" x14ac:dyDescent="0.4">
      <c r="A1379" s="5" t="s">
        <v>891</v>
      </c>
      <c r="B1379" s="4" t="s">
        <v>1321</v>
      </c>
    </row>
    <row r="1380" spans="1:2" ht="15" customHeight="1" thickBot="1" x14ac:dyDescent="0.4">
      <c r="A1380" s="5" t="s">
        <v>893</v>
      </c>
      <c r="B1380" s="6" t="s">
        <v>1322</v>
      </c>
    </row>
    <row r="1381" spans="1:2" ht="15" customHeight="1" thickBot="1" x14ac:dyDescent="0.4">
      <c r="A1381" s="5" t="s">
        <v>895</v>
      </c>
      <c r="B1381" s="4" t="s">
        <v>1323</v>
      </c>
    </row>
    <row r="1382" spans="1:2" ht="15" customHeight="1" thickBot="1" x14ac:dyDescent="0.4">
      <c r="A1382" s="5" t="s">
        <v>896</v>
      </c>
      <c r="B1382" s="4" t="s">
        <v>1324</v>
      </c>
    </row>
    <row r="1383" spans="1:2" ht="15" customHeight="1" thickBot="1" x14ac:dyDescent="0.4">
      <c r="A1383" s="5" t="s">
        <v>899</v>
      </c>
      <c r="B1383" s="6" t="s">
        <v>1325</v>
      </c>
    </row>
    <row r="1384" spans="1:2" ht="15" customHeight="1" thickBot="1" x14ac:dyDescent="0.4">
      <c r="A1384" s="5" t="s">
        <v>900</v>
      </c>
      <c r="B1384" s="4" t="s">
        <v>1326</v>
      </c>
    </row>
    <row r="1385" spans="1:2" ht="15" customHeight="1" thickBot="1" x14ac:dyDescent="0.4">
      <c r="A1385" s="5" t="s">
        <v>901</v>
      </c>
      <c r="B1385" s="4" t="s">
        <v>901</v>
      </c>
    </row>
    <row r="1386" spans="1:2" ht="15" customHeight="1" thickBot="1" x14ac:dyDescent="0.4">
      <c r="A1386" s="5" t="s">
        <v>902</v>
      </c>
      <c r="B1386" s="4" t="s">
        <v>1327</v>
      </c>
    </row>
    <row r="1387" spans="1:2" ht="15" customHeight="1" thickBot="1" x14ac:dyDescent="0.4">
      <c r="A1387" s="5" t="s">
        <v>906</v>
      </c>
      <c r="B1387" s="4" t="s">
        <v>1328</v>
      </c>
    </row>
    <row r="1388" spans="1:2" ht="15" customHeight="1" thickBot="1" x14ac:dyDescent="0.4">
      <c r="A1388" s="5" t="s">
        <v>914</v>
      </c>
      <c r="B1388" s="4" t="s">
        <v>1329</v>
      </c>
    </row>
    <row r="1389" spans="1:2" ht="15" customHeight="1" thickBot="1" x14ac:dyDescent="0.4">
      <c r="A1389" s="5" t="s">
        <v>915</v>
      </c>
      <c r="B1389" s="4" t="s">
        <v>1330</v>
      </c>
    </row>
    <row r="1390" spans="1:2" ht="15" customHeight="1" thickBot="1" x14ac:dyDescent="0.4">
      <c r="A1390" s="5" t="s">
        <v>916</v>
      </c>
      <c r="B1390" s="4" t="s">
        <v>1331</v>
      </c>
    </row>
    <row r="1391" spans="1:2" ht="15" customHeight="1" thickBot="1" x14ac:dyDescent="0.4">
      <c r="A1391" s="5" t="s">
        <v>919</v>
      </c>
      <c r="B1391" s="4" t="s">
        <v>1332</v>
      </c>
    </row>
    <row r="1392" spans="1:2" ht="15" customHeight="1" thickBot="1" x14ac:dyDescent="0.4">
      <c r="A1392" s="5" t="s">
        <v>922</v>
      </c>
      <c r="B1392" s="6" t="s">
        <v>1333</v>
      </c>
    </row>
    <row r="1393" spans="1:2" ht="15" customHeight="1" thickBot="1" x14ac:dyDescent="0.4">
      <c r="A1393" s="5" t="s">
        <v>926</v>
      </c>
      <c r="B1393" s="4" t="s">
        <v>1137</v>
      </c>
    </row>
    <row r="1394" spans="1:2" ht="15" customHeight="1" thickBot="1" x14ac:dyDescent="0.4">
      <c r="A1394" s="5" t="s">
        <v>927</v>
      </c>
      <c r="B1394" s="6" t="s">
        <v>1334</v>
      </c>
    </row>
    <row r="1395" spans="1:2" ht="15" customHeight="1" thickBot="1" x14ac:dyDescent="0.4">
      <c r="A1395" s="5" t="s">
        <v>930</v>
      </c>
      <c r="B1395" s="4" t="s">
        <v>1335</v>
      </c>
    </row>
    <row r="1396" spans="1:2" ht="15" customHeight="1" thickBot="1" x14ac:dyDescent="0.4">
      <c r="A1396" s="5" t="s">
        <v>938</v>
      </c>
      <c r="B1396" s="6" t="s">
        <v>1316</v>
      </c>
    </row>
    <row r="1397" spans="1:2" ht="15" customHeight="1" thickBot="1" x14ac:dyDescent="0.4">
      <c r="A1397" s="5" t="s">
        <v>939</v>
      </c>
      <c r="B1397" s="4" t="s">
        <v>1036</v>
      </c>
    </row>
    <row r="1398" spans="1:2" ht="15" customHeight="1" thickBot="1" x14ac:dyDescent="0.4">
      <c r="A1398" s="5" t="s">
        <v>940</v>
      </c>
      <c r="B1398" s="6" t="s">
        <v>1336</v>
      </c>
    </row>
    <row r="1399" spans="1:2" ht="15" customHeight="1" thickBot="1" x14ac:dyDescent="0.4">
      <c r="A1399" s="5" t="s">
        <v>941</v>
      </c>
      <c r="B1399" s="6" t="s">
        <v>1337</v>
      </c>
    </row>
    <row r="1400" spans="1:2" ht="15" customHeight="1" thickBot="1" x14ac:dyDescent="0.4">
      <c r="A1400" s="5" t="s">
        <v>942</v>
      </c>
      <c r="B1400" s="6" t="s">
        <v>1338</v>
      </c>
    </row>
    <row r="1401" spans="1:2" ht="15" customHeight="1" thickBot="1" x14ac:dyDescent="0.4">
      <c r="A1401" s="5" t="s">
        <v>943</v>
      </c>
      <c r="B1401" s="4" t="s">
        <v>1339</v>
      </c>
    </row>
    <row r="1402" spans="1:2" ht="15" customHeight="1" thickBot="1" x14ac:dyDescent="0.4">
      <c r="A1402" s="5" t="s">
        <v>944</v>
      </c>
      <c r="B1402" s="4" t="s">
        <v>944</v>
      </c>
    </row>
    <row r="1403" spans="1:2" ht="15" customHeight="1" thickBot="1" x14ac:dyDescent="0.4">
      <c r="A1403" s="5" t="s">
        <v>949</v>
      </c>
      <c r="B1403" s="4" t="s">
        <v>949</v>
      </c>
    </row>
    <row r="1404" spans="1:2" ht="15" customHeight="1" thickBot="1" x14ac:dyDescent="0.4">
      <c r="A1404" s="5" t="s">
        <v>950</v>
      </c>
      <c r="B1404" s="4" t="s">
        <v>1340</v>
      </c>
    </row>
    <row r="1405" spans="1:2" ht="15" customHeight="1" thickBot="1" x14ac:dyDescent="0.4">
      <c r="A1405" s="5" t="s">
        <v>951</v>
      </c>
      <c r="B1405" s="4" t="s">
        <v>1341</v>
      </c>
    </row>
    <row r="1406" spans="1:2" ht="15" customHeight="1" thickBot="1" x14ac:dyDescent="0.4">
      <c r="A1406" s="5" t="s">
        <v>952</v>
      </c>
      <c r="B1406" s="6" t="s">
        <v>1342</v>
      </c>
    </row>
    <row r="1407" spans="1:2" ht="15" customHeight="1" thickBot="1" x14ac:dyDescent="0.4">
      <c r="A1407" s="5" t="s">
        <v>954</v>
      </c>
      <c r="B1407" s="4" t="s">
        <v>1343</v>
      </c>
    </row>
    <row r="1408" spans="1:2" ht="15" customHeight="1" thickBot="1" x14ac:dyDescent="0.4">
      <c r="A1408" s="5" t="s">
        <v>955</v>
      </c>
      <c r="B1408" s="6" t="s">
        <v>1344</v>
      </c>
    </row>
    <row r="1409" spans="1:2" ht="15" customHeight="1" thickBot="1" x14ac:dyDescent="0.4">
      <c r="A1409" s="5" t="s">
        <v>958</v>
      </c>
      <c r="B1409" s="4" t="s">
        <v>1345</v>
      </c>
    </row>
    <row r="1410" spans="1:2" ht="15" customHeight="1" thickBot="1" x14ac:dyDescent="0.4">
      <c r="A1410" s="5" t="s">
        <v>959</v>
      </c>
      <c r="B1410" s="4" t="s">
        <v>1346</v>
      </c>
    </row>
    <row r="1411" spans="1:2" ht="15" customHeight="1" thickBot="1" x14ac:dyDescent="0.4">
      <c r="A1411" s="5" t="s">
        <v>960</v>
      </c>
      <c r="B1411" s="4" t="s">
        <v>1347</v>
      </c>
    </row>
    <row r="1412" spans="1:2" ht="15" customHeight="1" thickBot="1" x14ac:dyDescent="0.4">
      <c r="A1412" s="5" t="s">
        <v>961</v>
      </c>
      <c r="B1412" s="4" t="s">
        <v>1246</v>
      </c>
    </row>
    <row r="1413" spans="1:2" ht="15" customHeight="1" thickBot="1" x14ac:dyDescent="0.4">
      <c r="A1413" s="5" t="s">
        <v>962</v>
      </c>
      <c r="B1413" s="4" t="s">
        <v>1348</v>
      </c>
    </row>
    <row r="1414" spans="1:2" ht="15" customHeight="1" thickBot="1" x14ac:dyDescent="0.4">
      <c r="A1414" s="5" t="s">
        <v>963</v>
      </c>
      <c r="B1414" s="4" t="s">
        <v>1349</v>
      </c>
    </row>
    <row r="1415" spans="1:2" ht="15" customHeight="1" thickBot="1" x14ac:dyDescent="0.4">
      <c r="A1415" s="5" t="s">
        <v>965</v>
      </c>
      <c r="B1415" s="4" t="s">
        <v>1350</v>
      </c>
    </row>
    <row r="1416" spans="1:2" ht="15" customHeight="1" thickBot="1" x14ac:dyDescent="0.4">
      <c r="A1416" s="5" t="s">
        <v>969</v>
      </c>
      <c r="B1416" s="6" t="s">
        <v>1351</v>
      </c>
    </row>
    <row r="1417" spans="1:2" ht="15" customHeight="1" thickBot="1" x14ac:dyDescent="0.4">
      <c r="A1417" s="5" t="s">
        <v>973</v>
      </c>
      <c r="B1417" s="4" t="s">
        <v>1352</v>
      </c>
    </row>
    <row r="1418" spans="1:2" ht="15" customHeight="1" thickBot="1" x14ac:dyDescent="0.4">
      <c r="A1418" s="5" t="s">
        <v>974</v>
      </c>
      <c r="B1418" s="4" t="s">
        <v>1353</v>
      </c>
    </row>
    <row r="1419" spans="1:2" ht="15" customHeight="1" thickBot="1" x14ac:dyDescent="0.4">
      <c r="A1419" s="5" t="s">
        <v>976</v>
      </c>
      <c r="B1419" s="4" t="s">
        <v>976</v>
      </c>
    </row>
    <row r="1420" spans="1:2" ht="15" customHeight="1" thickBot="1" x14ac:dyDescent="0.4">
      <c r="A1420" s="5" t="s">
        <v>977</v>
      </c>
      <c r="B1420" s="4" t="s">
        <v>1354</v>
      </c>
    </row>
    <row r="1421" spans="1:2" ht="15" customHeight="1" thickBot="1" x14ac:dyDescent="0.4">
      <c r="A1421" s="5" t="s">
        <v>978</v>
      </c>
      <c r="B1421" s="4" t="s">
        <v>1355</v>
      </c>
    </row>
    <row r="1422" spans="1:2" ht="15" customHeight="1" thickBot="1" x14ac:dyDescent="0.4">
      <c r="A1422" s="5" t="s">
        <v>979</v>
      </c>
      <c r="B1422" s="4" t="s">
        <v>1356</v>
      </c>
    </row>
    <row r="1423" spans="1:2" ht="15" customHeight="1" thickBot="1" x14ac:dyDescent="0.4">
      <c r="A1423" s="5" t="s">
        <v>980</v>
      </c>
      <c r="B1423" s="6" t="s">
        <v>1357</v>
      </c>
    </row>
    <row r="1424" spans="1:2" ht="15" customHeight="1" thickBot="1" x14ac:dyDescent="0.4">
      <c r="A1424" s="5" t="s">
        <v>981</v>
      </c>
      <c r="B1424" s="6" t="s">
        <v>1358</v>
      </c>
    </row>
    <row r="1425" spans="1:2" ht="15" customHeight="1" thickBot="1" x14ac:dyDescent="0.4">
      <c r="A1425" s="5" t="s">
        <v>983</v>
      </c>
      <c r="B1425" s="4" t="s">
        <v>1359</v>
      </c>
    </row>
    <row r="1426" spans="1:2" ht="15" customHeight="1" thickBot="1" x14ac:dyDescent="0.4">
      <c r="A1426" s="5" t="s">
        <v>984</v>
      </c>
      <c r="B1426" s="4" t="s">
        <v>1360</v>
      </c>
    </row>
    <row r="1427" spans="1:2" ht="15" customHeight="1" thickBot="1" x14ac:dyDescent="0.4">
      <c r="A1427" s="5" t="s">
        <v>987</v>
      </c>
      <c r="B1427" s="4" t="s">
        <v>1361</v>
      </c>
    </row>
    <row r="1428" spans="1:2" ht="15" customHeight="1" thickBot="1" x14ac:dyDescent="0.4">
      <c r="A1428" s="5" t="s">
        <v>988</v>
      </c>
      <c r="B1428" s="4" t="s">
        <v>1362</v>
      </c>
    </row>
    <row r="1429" spans="1:2" ht="15" customHeight="1" thickBot="1" x14ac:dyDescent="0.4">
      <c r="A1429" s="5" t="s">
        <v>989</v>
      </c>
      <c r="B1429" s="4" t="s">
        <v>1363</v>
      </c>
    </row>
    <row r="1430" spans="1:2" ht="15" customHeight="1" thickBot="1" x14ac:dyDescent="0.4">
      <c r="A1430" s="5" t="s">
        <v>992</v>
      </c>
      <c r="B1430" s="4" t="s">
        <v>1364</v>
      </c>
    </row>
    <row r="1431" spans="1:2" ht="15" customHeight="1" thickBot="1" x14ac:dyDescent="0.4">
      <c r="A1431" s="5" t="s">
        <v>993</v>
      </c>
      <c r="B1431" s="6" t="s">
        <v>1365</v>
      </c>
    </row>
    <row r="1432" spans="1:2" ht="15" customHeight="1" thickBot="1" x14ac:dyDescent="0.4">
      <c r="A1432" s="5" t="s">
        <v>996</v>
      </c>
      <c r="B1432" s="4" t="s">
        <v>1366</v>
      </c>
    </row>
    <row r="1433" spans="1:2" ht="15" customHeight="1" thickBot="1" x14ac:dyDescent="0.4">
      <c r="A1433" s="5" t="s">
        <v>997</v>
      </c>
      <c r="B1433" s="4" t="s">
        <v>997</v>
      </c>
    </row>
    <row r="1434" spans="1:2" ht="15" customHeight="1" thickBot="1" x14ac:dyDescent="0.4">
      <c r="A1434" s="5" t="s">
        <v>998</v>
      </c>
      <c r="B1434" s="6" t="s">
        <v>1367</v>
      </c>
    </row>
    <row r="1435" spans="1:2" ht="15" customHeight="1" thickBot="1" x14ac:dyDescent="0.4">
      <c r="A1435" s="5" t="s">
        <v>1001</v>
      </c>
      <c r="B1435" s="4" t="s">
        <v>1368</v>
      </c>
    </row>
    <row r="1436" spans="1:2" ht="15" customHeight="1" thickBot="1" x14ac:dyDescent="0.4">
      <c r="A1436" s="5" t="s">
        <v>1002</v>
      </c>
      <c r="B1436" s="6" t="s">
        <v>1002</v>
      </c>
    </row>
    <row r="1437" spans="1:2" ht="15" customHeight="1" thickBot="1" x14ac:dyDescent="0.4">
      <c r="A1437" s="5" t="s">
        <v>1003</v>
      </c>
      <c r="B1437" s="4" t="s">
        <v>1369</v>
      </c>
    </row>
    <row r="1438" spans="1:2" ht="15" customHeight="1" thickBot="1" x14ac:dyDescent="0.4">
      <c r="A1438" s="5" t="s">
        <v>1007</v>
      </c>
      <c r="B1438" s="4" t="s">
        <v>1370</v>
      </c>
    </row>
    <row r="1439" spans="1:2" ht="15" customHeight="1" thickBot="1" x14ac:dyDescent="0.4">
      <c r="A1439" s="5" t="s">
        <v>1008</v>
      </c>
      <c r="B1439" s="6" t="s">
        <v>1371</v>
      </c>
    </row>
    <row r="1440" spans="1:2" ht="15" customHeight="1" thickBot="1" x14ac:dyDescent="0.4">
      <c r="A1440" s="5" t="s">
        <v>1013</v>
      </c>
      <c r="B1440" s="4" t="s">
        <v>1372</v>
      </c>
    </row>
    <row r="1441" spans="1:2" ht="15" customHeight="1" thickBot="1" x14ac:dyDescent="0.4">
      <c r="A1441" s="5" t="s">
        <v>1015</v>
      </c>
      <c r="B1441" s="4" t="s">
        <v>1015</v>
      </c>
    </row>
    <row r="1442" spans="1:2" ht="15" customHeight="1" thickBot="1" x14ac:dyDescent="0.4">
      <c r="A1442" s="5" t="s">
        <v>1016</v>
      </c>
      <c r="B1442" s="4" t="s">
        <v>1373</v>
      </c>
    </row>
    <row r="1443" spans="1:2" ht="15" customHeight="1" thickBot="1" x14ac:dyDescent="0.4">
      <c r="A1443" s="5" t="s">
        <v>1017</v>
      </c>
      <c r="B1443" s="6" t="s">
        <v>1374</v>
      </c>
    </row>
    <row r="1444" spans="1:2" ht="15" customHeight="1" thickBot="1" x14ac:dyDescent="0.4">
      <c r="A1444" s="5" t="s">
        <v>1023</v>
      </c>
      <c r="B1444" s="4" t="s">
        <v>1375</v>
      </c>
    </row>
    <row r="1445" spans="1:2" ht="15" customHeight="1" thickBot="1" x14ac:dyDescent="0.4">
      <c r="A1445" s="5" t="s">
        <v>1025</v>
      </c>
      <c r="B1445" s="6" t="s">
        <v>1376</v>
      </c>
    </row>
    <row r="1446" spans="1:2" ht="15" customHeight="1" thickBot="1" x14ac:dyDescent="0.4">
      <c r="A1446" s="5" t="s">
        <v>1026</v>
      </c>
      <c r="B1446" s="4" t="s">
        <v>1026</v>
      </c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bahare behzadi</dc:creator>
  <cp:lastModifiedBy>bahare behzadi</cp:lastModifiedBy>
  <dcterms:created xsi:type="dcterms:W3CDTF">2023-07-21T14:38:40Z</dcterms:created>
  <dcterms:modified xsi:type="dcterms:W3CDTF">2023-07-21T14:38:40Z</dcterms:modified>
</cp:coreProperties>
</file>