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haran\University of Michigan Dropbox\Baharan Meghdadi\Lab_Baharan\Anjali\iMFA\"/>
    </mc:Choice>
  </mc:AlternateContent>
  <xr:revisionPtr revIDLastSave="0" documentId="13_ncr:1_{92D6FF17-EDE6-4A57-9398-FC252BA1FBDA}" xr6:coauthVersionLast="47" xr6:coauthVersionMax="47" xr10:uidLastSave="{00000000-0000-0000-0000-000000000000}"/>
  <bookViews>
    <workbookView xWindow="-120" yWindow="-120" windowWidth="29040" windowHeight="15720" firstSheet="12" activeTab="14" xr2:uid="{6AF03B26-4081-4D3E-BF6F-B45B5037982F}"/>
  </bookViews>
  <sheets>
    <sheet name="IMP brain" sheetId="2" r:id="rId1"/>
    <sheet name="IMP GBM" sheetId="1" r:id="rId2"/>
    <sheet name="GDP brain" sheetId="6" r:id="rId3"/>
    <sheet name="GDP GBM" sheetId="5" r:id="rId4"/>
    <sheet name="AMP brain" sheetId="11" r:id="rId5"/>
    <sheet name="AMP GBM" sheetId="7" r:id="rId6"/>
    <sheet name="Guanosine brain" sheetId="12" r:id="rId7"/>
    <sheet name="Guanosine GBM" sheetId="8" r:id="rId8"/>
    <sheet name="Inosine brain" sheetId="13" r:id="rId9"/>
    <sheet name="Inosine GBM" sheetId="9" r:id="rId10"/>
    <sheet name="Uridine brain" sheetId="19" r:id="rId11"/>
    <sheet name="Uridine GBM" sheetId="20" r:id="rId12"/>
    <sheet name="UMP brain" sheetId="21" r:id="rId13"/>
    <sheet name="UMP GBM" sheetId="22" r:id="rId14"/>
    <sheet name="concentration" sheetId="2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8" l="1"/>
  <c r="F12" i="8"/>
  <c r="F13" i="7"/>
  <c r="F12" i="7"/>
  <c r="F8" i="23"/>
  <c r="F7" i="23"/>
  <c r="F6" i="23"/>
  <c r="H6" i="23" s="1"/>
  <c r="I6" i="23" s="1"/>
  <c r="F5" i="23"/>
  <c r="G8" i="23"/>
  <c r="G7" i="23"/>
  <c r="G6" i="23"/>
  <c r="G5" i="23"/>
  <c r="E8" i="23"/>
  <c r="D8" i="23"/>
  <c r="E7" i="23"/>
  <c r="D7" i="23"/>
  <c r="E6" i="23"/>
  <c r="D6" i="23"/>
  <c r="E5" i="23"/>
  <c r="D5" i="23"/>
  <c r="H5" i="23" s="1"/>
  <c r="G4" i="23"/>
  <c r="F4" i="23"/>
  <c r="E4" i="23"/>
  <c r="D4" i="23"/>
  <c r="H8" i="23"/>
  <c r="I8" i="23" s="1"/>
  <c r="H7" i="23" l="1"/>
  <c r="I7" i="23" s="1"/>
  <c r="I5" i="23"/>
  <c r="H4" i="23"/>
  <c r="I4" i="23" s="1"/>
  <c r="G3" i="23" l="1"/>
  <c r="G2" i="23"/>
  <c r="F3" i="23"/>
  <c r="F2" i="23"/>
  <c r="E3" i="23"/>
  <c r="E2" i="23"/>
  <c r="D3" i="23"/>
  <c r="D2" i="23"/>
  <c r="B2" i="23"/>
  <c r="C3" i="23"/>
  <c r="B3" i="23"/>
  <c r="H2" i="23"/>
  <c r="I2" i="23" s="1"/>
  <c r="C2" i="23"/>
  <c r="F13" i="1"/>
  <c r="F12" i="1"/>
  <c r="F13" i="5"/>
  <c r="F12" i="5"/>
  <c r="F13" i="9"/>
  <c r="F12" i="9"/>
  <c r="F16" i="22"/>
  <c r="F15" i="22"/>
  <c r="F13" i="20"/>
  <c r="F12" i="20"/>
  <c r="H3" i="23" l="1"/>
  <c r="I3" i="23" s="1"/>
  <c r="H15" i="22"/>
  <c r="H16" i="22"/>
  <c r="H11" i="22"/>
  <c r="H12" i="22"/>
  <c r="H13" i="22"/>
  <c r="H6" i="22"/>
  <c r="H7" i="22"/>
  <c r="H5" i="22"/>
  <c r="H22" i="21"/>
  <c r="H21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" i="21"/>
  <c r="H13" i="20"/>
  <c r="H12" i="20"/>
  <c r="H3" i="20"/>
  <c r="H4" i="20"/>
  <c r="H5" i="20"/>
  <c r="H6" i="20"/>
  <c r="H7" i="20"/>
  <c r="H8" i="20"/>
  <c r="H9" i="20"/>
  <c r="H10" i="20"/>
  <c r="H2" i="20"/>
  <c r="H22" i="19"/>
  <c r="H21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" i="19"/>
  <c r="F13" i="22"/>
  <c r="F12" i="22"/>
  <c r="F11" i="22"/>
  <c r="F7" i="22"/>
  <c r="F6" i="22"/>
  <c r="F5" i="22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2" i="21"/>
  <c r="F22" i="21" s="1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F22" i="19" s="1"/>
  <c r="F10" i="20"/>
  <c r="F9" i="20"/>
  <c r="F8" i="20"/>
  <c r="F7" i="20"/>
  <c r="F6" i="20"/>
  <c r="F5" i="20"/>
  <c r="F4" i="20"/>
  <c r="F3" i="20"/>
  <c r="F2" i="20"/>
  <c r="H13" i="9"/>
  <c r="H12" i="9"/>
  <c r="H3" i="9"/>
  <c r="H4" i="9"/>
  <c r="H5" i="9"/>
  <c r="H6" i="9"/>
  <c r="H7" i="9"/>
  <c r="H8" i="9"/>
  <c r="H9" i="9"/>
  <c r="H10" i="9"/>
  <c r="H2" i="9"/>
  <c r="H22" i="13"/>
  <c r="H21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" i="13"/>
  <c r="H13" i="8"/>
  <c r="H12" i="8"/>
  <c r="H3" i="8"/>
  <c r="H4" i="8"/>
  <c r="H5" i="8"/>
  <c r="H6" i="8"/>
  <c r="H7" i="8"/>
  <c r="H8" i="8"/>
  <c r="H9" i="8"/>
  <c r="H10" i="8"/>
  <c r="H2" i="8"/>
  <c r="H22" i="12"/>
  <c r="H21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" i="12"/>
  <c r="F11" i="2"/>
  <c r="F12" i="2"/>
  <c r="F13" i="2"/>
  <c r="F14" i="2"/>
  <c r="F15" i="2"/>
  <c r="F16" i="2"/>
  <c r="F17" i="2"/>
  <c r="F18" i="2"/>
  <c r="F19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2" i="1"/>
  <c r="F21" i="21" l="1"/>
  <c r="F21" i="19"/>
  <c r="F22" i="2"/>
  <c r="F21" i="2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22" i="13" s="1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22" i="12" s="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4" i="6"/>
  <c r="F15" i="6"/>
  <c r="F16" i="6"/>
  <c r="F17" i="6"/>
  <c r="F18" i="6"/>
  <c r="F19" i="6"/>
  <c r="F3" i="6"/>
  <c r="F4" i="6"/>
  <c r="F5" i="6"/>
  <c r="F6" i="6"/>
  <c r="F7" i="6"/>
  <c r="F8" i="6"/>
  <c r="F9" i="6"/>
  <c r="F10" i="6"/>
  <c r="F11" i="6"/>
  <c r="F12" i="6"/>
  <c r="F13" i="6"/>
  <c r="F22" i="11" l="1"/>
  <c r="H16" i="2"/>
  <c r="H14" i="2"/>
  <c r="H15" i="2"/>
  <c r="H17" i="2"/>
  <c r="H18" i="2"/>
  <c r="H19" i="2"/>
  <c r="H3" i="1"/>
  <c r="H4" i="1"/>
  <c r="H5" i="1"/>
  <c r="H6" i="1"/>
  <c r="H7" i="1"/>
  <c r="H8" i="1"/>
  <c r="H9" i="1"/>
  <c r="H10" i="1"/>
  <c r="H2" i="1"/>
  <c r="H3" i="2"/>
  <c r="H4" i="2"/>
  <c r="H5" i="2"/>
  <c r="H6" i="2"/>
  <c r="H7" i="2"/>
  <c r="H2" i="2"/>
  <c r="H12" i="2"/>
  <c r="H11" i="2"/>
  <c r="H10" i="2"/>
  <c r="H8" i="2"/>
  <c r="H13" i="2"/>
  <c r="H9" i="2"/>
  <c r="F21" i="13"/>
  <c r="F21" i="12"/>
  <c r="F21" i="11"/>
  <c r="H4" i="11" s="1"/>
  <c r="F2" i="6"/>
  <c r="F10" i="9"/>
  <c r="F9" i="9"/>
  <c r="F8" i="9"/>
  <c r="F7" i="9"/>
  <c r="F6" i="9"/>
  <c r="F5" i="9"/>
  <c r="F4" i="9"/>
  <c r="F3" i="9"/>
  <c r="F2" i="9"/>
  <c r="F10" i="8"/>
  <c r="F9" i="8"/>
  <c r="F8" i="8"/>
  <c r="F7" i="8"/>
  <c r="F6" i="8"/>
  <c r="F5" i="8"/>
  <c r="F4" i="8"/>
  <c r="F3" i="8"/>
  <c r="F2" i="8"/>
  <c r="H18" i="11" l="1"/>
  <c r="H6" i="11"/>
  <c r="H19" i="11"/>
  <c r="H9" i="11"/>
  <c r="H16" i="11"/>
  <c r="H10" i="11"/>
  <c r="H17" i="11"/>
  <c r="H12" i="11"/>
  <c r="H14" i="11"/>
  <c r="H3" i="7"/>
  <c r="H4" i="7"/>
  <c r="H5" i="7"/>
  <c r="H6" i="7"/>
  <c r="H7" i="7"/>
  <c r="H8" i="7"/>
  <c r="H9" i="7"/>
  <c r="H10" i="7"/>
  <c r="H2" i="7"/>
  <c r="H2" i="11"/>
  <c r="H11" i="11"/>
  <c r="H8" i="11"/>
  <c r="H15" i="11"/>
  <c r="H13" i="11"/>
  <c r="H7" i="11"/>
  <c r="H5" i="11"/>
  <c r="H3" i="11"/>
  <c r="H13" i="1"/>
  <c r="H12" i="1"/>
  <c r="H21" i="2"/>
  <c r="H22" i="2"/>
  <c r="F21" i="6"/>
  <c r="F10" i="7"/>
  <c r="F9" i="7"/>
  <c r="F8" i="7"/>
  <c r="F7" i="7"/>
  <c r="F6" i="7"/>
  <c r="F5" i="7"/>
  <c r="F4" i="7"/>
  <c r="F3" i="7"/>
  <c r="F2" i="7"/>
  <c r="F3" i="5"/>
  <c r="F4" i="5"/>
  <c r="F5" i="5"/>
  <c r="F6" i="5"/>
  <c r="F7" i="5"/>
  <c r="F8" i="5"/>
  <c r="F9" i="5"/>
  <c r="F10" i="5"/>
  <c r="F2" i="5"/>
  <c r="H13" i="7" l="1"/>
  <c r="H12" i="7"/>
  <c r="H21" i="11"/>
  <c r="H22" i="11"/>
  <c r="H5" i="6"/>
  <c r="H19" i="6"/>
  <c r="H3" i="6"/>
  <c r="H18" i="6"/>
  <c r="H6" i="6"/>
  <c r="H17" i="6"/>
  <c r="H14" i="6"/>
  <c r="H4" i="6"/>
  <c r="H13" i="6"/>
  <c r="H12" i="6"/>
  <c r="H10" i="6"/>
  <c r="H7" i="6"/>
  <c r="H16" i="6"/>
  <c r="H9" i="6"/>
  <c r="H15" i="6"/>
  <c r="H11" i="6"/>
  <c r="H8" i="6"/>
  <c r="H5" i="5"/>
  <c r="H4" i="5"/>
  <c r="H2" i="5"/>
  <c r="H10" i="5"/>
  <c r="H8" i="5"/>
  <c r="H7" i="5"/>
  <c r="H6" i="5"/>
  <c r="H3" i="5"/>
  <c r="H2" i="6"/>
  <c r="H9" i="5"/>
  <c r="F22" i="6"/>
  <c r="H21" i="6" l="1"/>
  <c r="H22" i="6"/>
  <c r="H12" i="5"/>
  <c r="H13" i="5"/>
</calcChain>
</file>

<file path=xl/sharedStrings.xml><?xml version="1.0" encoding="utf-8"?>
<sst xmlns="http://schemas.openxmlformats.org/spreadsheetml/2006/main" count="746" uniqueCount="71">
  <si>
    <t>SampleGroups</t>
  </si>
  <si>
    <t xml:space="preserve"> File Name</t>
  </si>
  <si>
    <t>Abundance</t>
  </si>
  <si>
    <t>000_Control</t>
  </si>
  <si>
    <t>20211014-EX01172-A045-IN0016-S00053909-783G_1-N.d</t>
  </si>
  <si>
    <t>20211014-EX01172-A045-IN0016-S00053910-783G_2-N.d</t>
  </si>
  <si>
    <t>20211014-EX01172-A045-IN0016-S00053911-783G_3-N.d</t>
  </si>
  <si>
    <t>030_Control</t>
  </si>
  <si>
    <t>20211014-EX01172-A045-IN0016-S00053845-731G_1-N.d</t>
  </si>
  <si>
    <t>20211014-EX01172-A045-IN0016-S00053846-731G_2-N.d</t>
  </si>
  <si>
    <t>20211014-EX01172-A045-IN0016-S00053847-731G_3-N.d</t>
  </si>
  <si>
    <t>120_Control</t>
  </si>
  <si>
    <t>20211014-EX01172-A045-IN0016-S00053872-748G_1-N.d</t>
  </si>
  <si>
    <t>20211014-EX01172-A045-IN0016-S00053873-748G_2-N.d</t>
  </si>
  <si>
    <t>20211014-EX01172-A045-IN0016-S00053874-748G_3-N.d</t>
  </si>
  <si>
    <t>240_Control</t>
  </si>
  <si>
    <t>783G</t>
  </si>
  <si>
    <t>731G</t>
  </si>
  <si>
    <t>748G</t>
  </si>
  <si>
    <t>Sample</t>
  </si>
  <si>
    <t>20211014-EX01172-A045-IN0016-S00053782-731B_1-N.d</t>
  </si>
  <si>
    <t>20211014-EX01172-A045-IN0016-S00053783-731B_2-N.d</t>
  </si>
  <si>
    <t>20211014-EX01172-A045-IN0016-S00053784-731B_3-N.d</t>
  </si>
  <si>
    <t>20211014-EX01172-A045-IN0016-S00053788-740B_1-N.d</t>
  </si>
  <si>
    <t>20211014-EX01172-A045-IN0016-S00053789-740B_2-N.d</t>
  </si>
  <si>
    <t>20211014-EX01172-A045-IN0016-S00053790-740B_3-N.d</t>
  </si>
  <si>
    <t>20211014-EX01172-A045-IN0016-S00053806-746B_1-N.d</t>
  </si>
  <si>
    <t>20211014-EX01172-A045-IN0016-S00053807-746B_2-N.d</t>
  </si>
  <si>
    <t>20211014-EX01172-A045-IN0016-S00053808-746B_3-N.d</t>
  </si>
  <si>
    <t>20211014-EX01172-A045-IN0016-S00053809-747B_1-N.d</t>
  </si>
  <si>
    <t>20211014-EX01172-A045-IN0016-S00053810-747B_2-N.d</t>
  </si>
  <si>
    <t>20211014-EX01172-A045-IN0016-S00053811-747B_3-N.d</t>
  </si>
  <si>
    <t>20211014-EX01172-A045-IN0016-S00053812-748B_1-N.d</t>
  </si>
  <si>
    <t>20211014-EX01172-A045-IN0016-S00053813-748B_2-N.d</t>
  </si>
  <si>
    <t>20211014-EX01172-A045-IN0016-S00053814-748B_3-N.d</t>
  </si>
  <si>
    <t>20211014-EX01172-A045-IN0016-S00053842-757B_1-N.d</t>
  </si>
  <si>
    <t>20211014-EX01172-A045-IN0016-S00053843-757B_2-N.d</t>
  </si>
  <si>
    <t>20211014-EX01172-A045-IN0016-S00053844-757B_3-N.d</t>
  </si>
  <si>
    <t>731B</t>
  </si>
  <si>
    <t>740B</t>
  </si>
  <si>
    <t>746B</t>
  </si>
  <si>
    <t>747B</t>
  </si>
  <si>
    <t>748B</t>
  </si>
  <si>
    <t>757B</t>
  </si>
  <si>
    <t>Weight (mg)</t>
  </si>
  <si>
    <t>Mean</t>
  </si>
  <si>
    <t>SD</t>
  </si>
  <si>
    <t>Mean abund</t>
  </si>
  <si>
    <t>Abundance (/mg)</t>
  </si>
  <si>
    <t>Norm to brain avg</t>
  </si>
  <si>
    <t>20211014-EX01172-A045-IN0016-S00053866-746G_1-N.d</t>
  </si>
  <si>
    <t>746G</t>
  </si>
  <si>
    <t>20211014-EX01172-A045-IN0016-S00053867-746G_2-N.d</t>
  </si>
  <si>
    <t>20211014-EX01172-A045-IN0016-S00053868-746G_3-N.d</t>
  </si>
  <si>
    <t>Corrected Abundance</t>
  </si>
  <si>
    <t>Metabolite</t>
  </si>
  <si>
    <t>Conc. In mice brain (pmol/mg)</t>
  </si>
  <si>
    <t>SD_Cb</t>
  </si>
  <si>
    <t xml:space="preserve">Abundance in GBM </t>
  </si>
  <si>
    <t>SD_Agbm</t>
  </si>
  <si>
    <t>Abundance in normal cortex</t>
  </si>
  <si>
    <t>SD_Ab</t>
  </si>
  <si>
    <t>Conc. In GBM</t>
  </si>
  <si>
    <t>SD_Cgbm (fraction error)</t>
  </si>
  <si>
    <t>URIDINE</t>
  </si>
  <si>
    <t>UMP</t>
  </si>
  <si>
    <t>Inosine</t>
  </si>
  <si>
    <t>Guanosine</t>
  </si>
  <si>
    <t>GDP</t>
  </si>
  <si>
    <t>AMP</t>
  </si>
  <si>
    <t>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</si>
</sst>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2A629-0EC5-4726-96CF-344E1AD7596D}">
  <dimension ref="A1:H22"/>
  <sheetViews>
    <sheetView workbookViewId="0">
      <selection activeCell="E21" sqref="E21:F22"/>
    </sheetView>
  </sheetViews>
  <sheetFormatPr defaultRowHeight="15" x14ac:dyDescent="0.25"/>
  <cols>
    <col min="1" max="1" width="14" bestFit="1" customWidth="1"/>
    <col min="2" max="2" width="50.42578125" bestFit="1" customWidth="1"/>
    <col min="3" max="3" width="10" bestFit="1" customWidth="1"/>
    <col min="5" max="5" width="12" bestFit="1" customWidth="1"/>
    <col min="6" max="6" width="16.5703125" bestFit="1" customWidth="1"/>
    <col min="8" max="8" width="16.85546875" style="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19</v>
      </c>
      <c r="E1" t="s">
        <v>44</v>
      </c>
      <c r="F1" t="s">
        <v>48</v>
      </c>
      <c r="H1" s="2" t="s">
        <v>49</v>
      </c>
    </row>
    <row r="2" spans="1:8" x14ac:dyDescent="0.25">
      <c r="A2" t="s">
        <v>7</v>
      </c>
      <c r="B2" t="s">
        <v>25</v>
      </c>
      <c r="C2">
        <v>211294032</v>
      </c>
      <c r="D2" t="s">
        <v>39</v>
      </c>
      <c r="E2">
        <v>78.400000000000006</v>
      </c>
      <c r="F2">
        <f>C2/E2</f>
        <v>2695076.9387755101</v>
      </c>
      <c r="H2" s="2">
        <f t="shared" ref="H2:H19" si="0">F2/$F$21</f>
        <v>2.0125737588806603</v>
      </c>
    </row>
    <row r="3" spans="1:8" x14ac:dyDescent="0.25">
      <c r="A3" t="s">
        <v>7</v>
      </c>
      <c r="B3" t="s">
        <v>24</v>
      </c>
      <c r="C3">
        <v>207750743</v>
      </c>
      <c r="D3" t="s">
        <v>39</v>
      </c>
      <c r="E3">
        <v>78.400000000000006</v>
      </c>
      <c r="F3">
        <f t="shared" ref="F3:F19" si="1">C3/E3</f>
        <v>2649881.926020408</v>
      </c>
      <c r="H3" s="2">
        <f t="shared" si="0"/>
        <v>1.9788239629492232</v>
      </c>
    </row>
    <row r="4" spans="1:8" x14ac:dyDescent="0.25">
      <c r="A4" t="s">
        <v>7</v>
      </c>
      <c r="B4" t="s">
        <v>23</v>
      </c>
      <c r="C4">
        <v>206412346</v>
      </c>
      <c r="D4" t="s">
        <v>39</v>
      </c>
      <c r="E4">
        <v>78.400000000000006</v>
      </c>
      <c r="F4">
        <f t="shared" si="1"/>
        <v>2632810.5357142854</v>
      </c>
      <c r="H4" s="2">
        <f t="shared" si="0"/>
        <v>1.9660757435335201</v>
      </c>
    </row>
    <row r="5" spans="1:8" x14ac:dyDescent="0.25">
      <c r="A5" t="s">
        <v>7</v>
      </c>
      <c r="B5" t="s">
        <v>20</v>
      </c>
      <c r="C5">
        <v>183374388</v>
      </c>
      <c r="D5" t="s">
        <v>38</v>
      </c>
      <c r="E5">
        <v>89.8</v>
      </c>
      <c r="F5">
        <f t="shared" si="1"/>
        <v>2042031.0467706013</v>
      </c>
      <c r="H5" s="2">
        <f t="shared" si="0"/>
        <v>1.5249056679685553</v>
      </c>
    </row>
    <row r="6" spans="1:8" x14ac:dyDescent="0.25">
      <c r="A6" t="s">
        <v>7</v>
      </c>
      <c r="B6" t="s">
        <v>21</v>
      </c>
      <c r="C6">
        <v>164043202</v>
      </c>
      <c r="D6" t="s">
        <v>38</v>
      </c>
      <c r="E6">
        <v>89.8</v>
      </c>
      <c r="F6">
        <f t="shared" si="1"/>
        <v>1826761.7149220491</v>
      </c>
      <c r="H6" s="2">
        <f t="shared" si="0"/>
        <v>1.3641512931539308</v>
      </c>
    </row>
    <row r="7" spans="1:8" x14ac:dyDescent="0.25">
      <c r="A7" t="s">
        <v>7</v>
      </c>
      <c r="B7" t="s">
        <v>22</v>
      </c>
      <c r="C7">
        <v>147542788</v>
      </c>
      <c r="D7" t="s">
        <v>38</v>
      </c>
      <c r="E7">
        <v>89.8</v>
      </c>
      <c r="F7">
        <f t="shared" si="1"/>
        <v>1643015.4565701559</v>
      </c>
      <c r="H7" s="2">
        <f t="shared" si="0"/>
        <v>1.2269370665279764</v>
      </c>
    </row>
    <row r="8" spans="1:8" x14ac:dyDescent="0.25">
      <c r="A8" t="s">
        <v>11</v>
      </c>
      <c r="B8" t="s">
        <v>26</v>
      </c>
      <c r="C8">
        <v>82985619</v>
      </c>
      <c r="D8" t="s">
        <v>40</v>
      </c>
      <c r="E8">
        <v>69.3</v>
      </c>
      <c r="F8">
        <f t="shared" si="1"/>
        <v>1197483.6796536797</v>
      </c>
      <c r="H8" s="2">
        <f t="shared" si="0"/>
        <v>0.89423207021831019</v>
      </c>
    </row>
    <row r="9" spans="1:8" x14ac:dyDescent="0.25">
      <c r="A9" t="s">
        <v>11</v>
      </c>
      <c r="B9" t="s">
        <v>28</v>
      </c>
      <c r="C9">
        <v>76968615</v>
      </c>
      <c r="D9" t="s">
        <v>40</v>
      </c>
      <c r="E9">
        <v>69.3</v>
      </c>
      <c r="F9">
        <f t="shared" si="1"/>
        <v>1110658.2251082251</v>
      </c>
      <c r="H9" s="2">
        <f t="shared" si="0"/>
        <v>0.82939435486148605</v>
      </c>
    </row>
    <row r="10" spans="1:8" x14ac:dyDescent="0.25">
      <c r="A10" t="s">
        <v>11</v>
      </c>
      <c r="B10" t="s">
        <v>27</v>
      </c>
      <c r="C10">
        <v>73287860</v>
      </c>
      <c r="D10" t="s">
        <v>40</v>
      </c>
      <c r="E10">
        <v>69.3</v>
      </c>
      <c r="F10">
        <f t="shared" si="1"/>
        <v>1057544.8773448775</v>
      </c>
      <c r="H10" s="2">
        <f t="shared" si="0"/>
        <v>0.78973146864964272</v>
      </c>
    </row>
    <row r="11" spans="1:8" x14ac:dyDescent="0.25">
      <c r="A11" t="s">
        <v>15</v>
      </c>
      <c r="B11" t="s">
        <v>35</v>
      </c>
      <c r="C11">
        <v>70887091</v>
      </c>
      <c r="D11" t="s">
        <v>43</v>
      </c>
      <c r="E11">
        <v>85.3</v>
      </c>
      <c r="F11">
        <f t="shared" si="1"/>
        <v>831032.71981242672</v>
      </c>
      <c r="H11" s="2">
        <f t="shared" si="0"/>
        <v>0.62058140923635741</v>
      </c>
    </row>
    <row r="12" spans="1:8" x14ac:dyDescent="0.25">
      <c r="A12" t="s">
        <v>15</v>
      </c>
      <c r="B12" t="s">
        <v>36</v>
      </c>
      <c r="C12">
        <v>68875892</v>
      </c>
      <c r="D12" t="s">
        <v>43</v>
      </c>
      <c r="E12">
        <v>85.3</v>
      </c>
      <c r="F12">
        <f t="shared" si="1"/>
        <v>807454.77139507618</v>
      </c>
      <c r="H12" s="2">
        <f t="shared" si="0"/>
        <v>0.60297435706271474</v>
      </c>
    </row>
    <row r="13" spans="1:8" x14ac:dyDescent="0.25">
      <c r="A13" t="s">
        <v>15</v>
      </c>
      <c r="B13" t="s">
        <v>37</v>
      </c>
      <c r="C13">
        <v>64323734</v>
      </c>
      <c r="D13" t="s">
        <v>43</v>
      </c>
      <c r="E13">
        <v>85.3</v>
      </c>
      <c r="F13">
        <f t="shared" si="1"/>
        <v>754088.32356389216</v>
      </c>
      <c r="H13" s="2">
        <f t="shared" si="0"/>
        <v>0.56312246602226346</v>
      </c>
    </row>
    <row r="14" spans="1:8" x14ac:dyDescent="0.25">
      <c r="A14" t="s">
        <v>11</v>
      </c>
      <c r="B14" t="s">
        <v>32</v>
      </c>
      <c r="C14">
        <v>51989518</v>
      </c>
      <c r="D14" t="s">
        <v>42</v>
      </c>
      <c r="E14">
        <v>62.8</v>
      </c>
      <c r="F14">
        <f t="shared" si="1"/>
        <v>827858.56687898096</v>
      </c>
      <c r="H14" s="2">
        <f t="shared" si="0"/>
        <v>0.61821108102471478</v>
      </c>
    </row>
    <row r="15" spans="1:8" x14ac:dyDescent="0.25">
      <c r="A15" t="s">
        <v>11</v>
      </c>
      <c r="B15" t="s">
        <v>33</v>
      </c>
      <c r="C15">
        <v>47923390</v>
      </c>
      <c r="D15" t="s">
        <v>42</v>
      </c>
      <c r="E15">
        <v>62.8</v>
      </c>
      <c r="F15">
        <f t="shared" si="1"/>
        <v>763111.30573248409</v>
      </c>
      <c r="H15" s="2">
        <f t="shared" si="0"/>
        <v>0.56986046183903849</v>
      </c>
    </row>
    <row r="16" spans="1:8" x14ac:dyDescent="0.25">
      <c r="A16" t="s">
        <v>11</v>
      </c>
      <c r="B16" t="s">
        <v>34</v>
      </c>
      <c r="C16">
        <v>47367273</v>
      </c>
      <c r="D16" t="s">
        <v>42</v>
      </c>
      <c r="E16">
        <v>62.8</v>
      </c>
      <c r="F16">
        <f t="shared" si="1"/>
        <v>754255.93949044589</v>
      </c>
      <c r="H16" s="2">
        <f t="shared" si="0"/>
        <v>0.56324763477366313</v>
      </c>
    </row>
    <row r="17" spans="1:8" x14ac:dyDescent="0.25">
      <c r="A17" t="s">
        <v>11</v>
      </c>
      <c r="B17" t="s">
        <v>30</v>
      </c>
      <c r="C17">
        <v>45889125</v>
      </c>
      <c r="D17" t="s">
        <v>41</v>
      </c>
      <c r="E17">
        <v>54.6</v>
      </c>
      <c r="F17">
        <f t="shared" si="1"/>
        <v>840460.16483516479</v>
      </c>
      <c r="H17" s="2">
        <f t="shared" si="0"/>
        <v>0.62762144144956511</v>
      </c>
    </row>
    <row r="18" spans="1:8" x14ac:dyDescent="0.25">
      <c r="A18" t="s">
        <v>11</v>
      </c>
      <c r="B18" t="s">
        <v>29</v>
      </c>
      <c r="C18">
        <v>45619062</v>
      </c>
      <c r="D18" t="s">
        <v>41</v>
      </c>
      <c r="E18">
        <v>54.6</v>
      </c>
      <c r="F18">
        <f t="shared" si="1"/>
        <v>835513.95604395599</v>
      </c>
      <c r="H18" s="2">
        <f t="shared" si="0"/>
        <v>0.62392781405217634</v>
      </c>
    </row>
    <row r="19" spans="1:8" x14ac:dyDescent="0.25">
      <c r="A19" t="s">
        <v>11</v>
      </c>
      <c r="B19" t="s">
        <v>31</v>
      </c>
      <c r="C19">
        <v>45597137</v>
      </c>
      <c r="D19" t="s">
        <v>41</v>
      </c>
      <c r="E19">
        <v>54.6</v>
      </c>
      <c r="F19">
        <f t="shared" si="1"/>
        <v>835112.39926739922</v>
      </c>
      <c r="H19" s="2">
        <f t="shared" si="0"/>
        <v>0.62362794779620001</v>
      </c>
    </row>
    <row r="21" spans="1:8" x14ac:dyDescent="0.25">
      <c r="E21" t="s">
        <v>45</v>
      </c>
      <c r="F21">
        <f>AVERAGE(F2:F19)</f>
        <v>1339119.5859944234</v>
      </c>
      <c r="G21" t="s">
        <v>45</v>
      </c>
      <c r="H21" s="2">
        <f>AVERAGE(H2:H19)</f>
        <v>1.0000000000000002</v>
      </c>
    </row>
    <row r="22" spans="1:8" x14ac:dyDescent="0.25">
      <c r="E22" t="s">
        <v>46</v>
      </c>
      <c r="F22">
        <f>STDEV(F2:F19)</f>
        <v>718689.55496433482</v>
      </c>
      <c r="G22" t="s">
        <v>46</v>
      </c>
      <c r="H22" s="2">
        <f>STDEV(H2:H19)</f>
        <v>0.53668810648500764</v>
      </c>
    </row>
  </sheetData>
  <sortState xmlns:xlrd2="http://schemas.microsoft.com/office/spreadsheetml/2017/richdata2" ref="A2:E68">
    <sortCondition descending="1" ref="C1:C6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25FB6-7EA9-43E0-9235-2E0F67A2BF1B}">
  <dimension ref="A1:H13"/>
  <sheetViews>
    <sheetView topLeftCell="B1" workbookViewId="0">
      <selection activeCell="E13" sqref="E12:F13"/>
    </sheetView>
  </sheetViews>
  <sheetFormatPr defaultRowHeight="15" x14ac:dyDescent="0.25"/>
  <cols>
    <col min="1" max="1" width="14" bestFit="1" customWidth="1"/>
    <col min="2" max="2" width="50.5703125" bestFit="1" customWidth="1"/>
    <col min="3" max="3" width="11" bestFit="1" customWidth="1"/>
    <col min="4" max="4" width="7.5703125" bestFit="1" customWidth="1"/>
    <col min="5" max="5" width="12" bestFit="1" customWidth="1"/>
    <col min="6" max="6" width="1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19</v>
      </c>
      <c r="E1" t="s">
        <v>44</v>
      </c>
      <c r="F1" t="s">
        <v>48</v>
      </c>
      <c r="H1" s="2" t="s">
        <v>49</v>
      </c>
    </row>
    <row r="2" spans="1:8" x14ac:dyDescent="0.25">
      <c r="A2" t="s">
        <v>7</v>
      </c>
      <c r="B2" t="s">
        <v>8</v>
      </c>
      <c r="C2">
        <v>2136261438</v>
      </c>
      <c r="D2" t="s">
        <v>17</v>
      </c>
      <c r="E2">
        <v>87.3</v>
      </c>
      <c r="F2">
        <f>C2/E2</f>
        <v>24470348.659793817</v>
      </c>
      <c r="H2" s="2">
        <f>F2/'Inosine brain'!$F$21</f>
        <v>0.5466178353085922</v>
      </c>
    </row>
    <row r="3" spans="1:8" x14ac:dyDescent="0.25">
      <c r="A3" t="s">
        <v>7</v>
      </c>
      <c r="B3" t="s">
        <v>9</v>
      </c>
      <c r="C3">
        <v>2302243689</v>
      </c>
      <c r="D3" t="s">
        <v>17</v>
      </c>
      <c r="E3">
        <v>87.3</v>
      </c>
      <c r="F3">
        <f t="shared" ref="F3:F10" si="0">C3/E3</f>
        <v>26371634.467353951</v>
      </c>
      <c r="H3" s="2">
        <f>F3/'Inosine brain'!$F$21</f>
        <v>0.58908869450558676</v>
      </c>
    </row>
    <row r="4" spans="1:8" x14ac:dyDescent="0.25">
      <c r="A4" t="s">
        <v>7</v>
      </c>
      <c r="B4" t="s">
        <v>10</v>
      </c>
      <c r="C4">
        <v>2297363560</v>
      </c>
      <c r="D4" t="s">
        <v>17</v>
      </c>
      <c r="E4">
        <v>87.3</v>
      </c>
      <c r="F4">
        <f t="shared" si="0"/>
        <v>26315733.791523483</v>
      </c>
      <c r="H4" s="2">
        <f>F4/'Inosine brain'!$F$21</f>
        <v>0.58783998706624641</v>
      </c>
    </row>
    <row r="5" spans="1:8" x14ac:dyDescent="0.25">
      <c r="A5" t="s">
        <v>11</v>
      </c>
      <c r="B5" t="s">
        <v>12</v>
      </c>
      <c r="C5">
        <v>1582599191</v>
      </c>
      <c r="D5" t="s">
        <v>18</v>
      </c>
      <c r="E5">
        <v>40.200000000000003</v>
      </c>
      <c r="F5">
        <f t="shared" si="0"/>
        <v>39368139.079601988</v>
      </c>
      <c r="H5" s="2">
        <f>F5/'Inosine brain'!$F$21</f>
        <v>0.87940418271101783</v>
      </c>
    </row>
    <row r="6" spans="1:8" x14ac:dyDescent="0.25">
      <c r="A6" t="s">
        <v>11</v>
      </c>
      <c r="B6" t="s">
        <v>13</v>
      </c>
      <c r="C6">
        <v>1450562610</v>
      </c>
      <c r="D6" t="s">
        <v>18</v>
      </c>
      <c r="E6">
        <v>40.200000000000003</v>
      </c>
      <c r="F6">
        <f t="shared" si="0"/>
        <v>36083647.014925368</v>
      </c>
      <c r="H6" s="2">
        <f>F6/'Inosine brain'!$F$21</f>
        <v>0.8060353081010837</v>
      </c>
    </row>
    <row r="7" spans="1:8" x14ac:dyDescent="0.25">
      <c r="A7" t="s">
        <v>11</v>
      </c>
      <c r="B7" t="s">
        <v>14</v>
      </c>
      <c r="C7">
        <v>1498153404</v>
      </c>
      <c r="D7" t="s">
        <v>18</v>
      </c>
      <c r="E7">
        <v>40.200000000000003</v>
      </c>
      <c r="F7">
        <f t="shared" si="0"/>
        <v>37267497.611940295</v>
      </c>
      <c r="H7" s="2">
        <f>F7/'Inosine brain'!$F$21</f>
        <v>0.83248012340248267</v>
      </c>
    </row>
    <row r="8" spans="1:8" x14ac:dyDescent="0.25">
      <c r="A8" t="s">
        <v>3</v>
      </c>
      <c r="B8" t="s">
        <v>4</v>
      </c>
      <c r="C8">
        <v>1759632442</v>
      </c>
      <c r="D8" t="s">
        <v>16</v>
      </c>
      <c r="E8">
        <v>47.3</v>
      </c>
      <c r="F8">
        <f t="shared" si="0"/>
        <v>37201531.543340385</v>
      </c>
      <c r="H8" s="2">
        <f>F8/'Inosine brain'!$F$21</f>
        <v>0.83100657555389201</v>
      </c>
    </row>
    <row r="9" spans="1:8" x14ac:dyDescent="0.25">
      <c r="A9" t="s">
        <v>3</v>
      </c>
      <c r="B9" t="s">
        <v>5</v>
      </c>
      <c r="C9">
        <v>1744319865</v>
      </c>
      <c r="D9" t="s">
        <v>16</v>
      </c>
      <c r="E9">
        <v>47.3</v>
      </c>
      <c r="F9">
        <f t="shared" si="0"/>
        <v>36877798.414376326</v>
      </c>
      <c r="H9" s="2">
        <f>F9/'Inosine brain'!$F$21</f>
        <v>0.82377503567547739</v>
      </c>
    </row>
    <row r="10" spans="1:8" x14ac:dyDescent="0.25">
      <c r="A10" t="s">
        <v>3</v>
      </c>
      <c r="B10" t="s">
        <v>6</v>
      </c>
      <c r="C10">
        <v>1664820939</v>
      </c>
      <c r="D10" t="s">
        <v>16</v>
      </c>
      <c r="E10">
        <v>47.3</v>
      </c>
      <c r="F10">
        <f t="shared" si="0"/>
        <v>35197060.021141648</v>
      </c>
      <c r="H10" s="2">
        <f>F10/'Inosine brain'!$F$21</f>
        <v>0.78623075729175762</v>
      </c>
    </row>
    <row r="12" spans="1:8" x14ac:dyDescent="0.25">
      <c r="E12" t="s">
        <v>47</v>
      </c>
      <c r="F12">
        <f>AVERAGE(F2:F10)</f>
        <v>33239265.622666359</v>
      </c>
      <c r="G12" t="s">
        <v>45</v>
      </c>
      <c r="H12" s="2">
        <f>AVERAGE(H2:H10)</f>
        <v>0.74249761106845957</v>
      </c>
    </row>
    <row r="13" spans="1:8" x14ac:dyDescent="0.25">
      <c r="E13" t="s">
        <v>46</v>
      </c>
      <c r="F13">
        <f>STDEV(F2:F10)</f>
        <v>5773270.6796968002</v>
      </c>
      <c r="G13" t="s">
        <v>46</v>
      </c>
      <c r="H13" s="2">
        <f>STDEV(H2:H10)</f>
        <v>0.1289631286198854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9D4D-4EBD-4161-96F4-79D21EF9436C}">
  <dimension ref="A1:H22"/>
  <sheetViews>
    <sheetView workbookViewId="0">
      <selection activeCell="F21" sqref="F21"/>
    </sheetView>
  </sheetViews>
  <sheetFormatPr defaultRowHeight="15" x14ac:dyDescent="0.25"/>
  <cols>
    <col min="1" max="1" width="14" bestFit="1" customWidth="1"/>
    <col min="2" max="2" width="50.42578125" bestFit="1" customWidth="1"/>
    <col min="3" max="3" width="10" bestFit="1" customWidth="1"/>
    <col min="4" max="4" width="7.5703125" bestFit="1" customWidth="1"/>
    <col min="5" max="5" width="12" bestFit="1" customWidth="1"/>
    <col min="6" max="6" width="1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19</v>
      </c>
      <c r="E1" t="s">
        <v>44</v>
      </c>
      <c r="F1" t="s">
        <v>48</v>
      </c>
      <c r="H1" s="2" t="s">
        <v>49</v>
      </c>
    </row>
    <row r="2" spans="1:8" x14ac:dyDescent="0.25">
      <c r="A2" t="s">
        <v>7</v>
      </c>
      <c r="B2" t="s">
        <v>23</v>
      </c>
      <c r="C2">
        <v>673700382</v>
      </c>
      <c r="D2" t="s">
        <v>39</v>
      </c>
      <c r="E2">
        <v>78.400000000000006</v>
      </c>
      <c r="F2">
        <f>C2/E2</f>
        <v>8593117.1173469387</v>
      </c>
      <c r="H2" s="2">
        <f>F2/$F$21</f>
        <v>0.97069335456171635</v>
      </c>
    </row>
    <row r="3" spans="1:8" x14ac:dyDescent="0.25">
      <c r="A3" t="s">
        <v>7</v>
      </c>
      <c r="B3" t="s">
        <v>24</v>
      </c>
      <c r="C3">
        <v>731363229</v>
      </c>
      <c r="D3" t="s">
        <v>39</v>
      </c>
      <c r="E3">
        <v>78.400000000000006</v>
      </c>
      <c r="F3">
        <f t="shared" ref="F3:F19" si="0">C3/E3</f>
        <v>9328612.6147959176</v>
      </c>
      <c r="H3" s="2">
        <f t="shared" ref="H3:H19" si="1">F3/$F$21</f>
        <v>1.05377619655424</v>
      </c>
    </row>
    <row r="4" spans="1:8" x14ac:dyDescent="0.25">
      <c r="A4" t="s">
        <v>7</v>
      </c>
      <c r="B4" t="s">
        <v>25</v>
      </c>
      <c r="C4">
        <v>717207989</v>
      </c>
      <c r="D4" t="s">
        <v>39</v>
      </c>
      <c r="E4">
        <v>78.400000000000006</v>
      </c>
      <c r="F4">
        <f t="shared" si="0"/>
        <v>9148061.0841836724</v>
      </c>
      <c r="H4" s="2">
        <f t="shared" si="1"/>
        <v>1.0333807837456035</v>
      </c>
    </row>
    <row r="5" spans="1:8" x14ac:dyDescent="0.25">
      <c r="A5" t="s">
        <v>7</v>
      </c>
      <c r="B5" t="s">
        <v>20</v>
      </c>
      <c r="C5">
        <v>579999199</v>
      </c>
      <c r="D5" t="s">
        <v>38</v>
      </c>
      <c r="E5">
        <v>89.8</v>
      </c>
      <c r="F5">
        <f t="shared" si="0"/>
        <v>6458788.4075723831</v>
      </c>
      <c r="H5" s="2">
        <f t="shared" si="1"/>
        <v>0.72959589635925093</v>
      </c>
    </row>
    <row r="6" spans="1:8" x14ac:dyDescent="0.25">
      <c r="A6" t="s">
        <v>7</v>
      </c>
      <c r="B6" t="s">
        <v>21</v>
      </c>
      <c r="C6">
        <v>561810926</v>
      </c>
      <c r="D6" t="s">
        <v>38</v>
      </c>
      <c r="E6">
        <v>89.8</v>
      </c>
      <c r="F6">
        <f t="shared" si="0"/>
        <v>6256246.3919821829</v>
      </c>
      <c r="H6" s="2">
        <f t="shared" si="1"/>
        <v>0.70671640037797845</v>
      </c>
    </row>
    <row r="7" spans="1:8" x14ac:dyDescent="0.25">
      <c r="A7" t="s">
        <v>7</v>
      </c>
      <c r="B7" t="s">
        <v>22</v>
      </c>
      <c r="C7">
        <v>554121968</v>
      </c>
      <c r="D7" t="s">
        <v>38</v>
      </c>
      <c r="E7">
        <v>89.8</v>
      </c>
      <c r="F7">
        <f t="shared" si="0"/>
        <v>6170623.2516703792</v>
      </c>
      <c r="H7" s="2">
        <f t="shared" si="1"/>
        <v>0.6970442625306319</v>
      </c>
    </row>
    <row r="8" spans="1:8" x14ac:dyDescent="0.25">
      <c r="A8" t="s">
        <v>11</v>
      </c>
      <c r="B8" t="s">
        <v>26</v>
      </c>
      <c r="C8">
        <v>757042341</v>
      </c>
      <c r="D8" t="s">
        <v>40</v>
      </c>
      <c r="E8">
        <v>69.3</v>
      </c>
      <c r="F8">
        <f t="shared" si="0"/>
        <v>10924131.904761905</v>
      </c>
      <c r="H8" s="2">
        <f t="shared" si="1"/>
        <v>1.2340088118782566</v>
      </c>
    </row>
    <row r="9" spans="1:8" x14ac:dyDescent="0.25">
      <c r="A9" t="s">
        <v>11</v>
      </c>
      <c r="B9" t="s">
        <v>27</v>
      </c>
      <c r="C9">
        <v>681438741</v>
      </c>
      <c r="D9" t="s">
        <v>40</v>
      </c>
      <c r="E9">
        <v>69.3</v>
      </c>
      <c r="F9">
        <f t="shared" si="0"/>
        <v>9833170.8658008669</v>
      </c>
      <c r="H9" s="2">
        <f t="shared" si="1"/>
        <v>1.1107719682342378</v>
      </c>
    </row>
    <row r="10" spans="1:8" x14ac:dyDescent="0.25">
      <c r="A10" t="s">
        <v>11</v>
      </c>
      <c r="B10" t="s">
        <v>28</v>
      </c>
      <c r="C10">
        <v>727990357</v>
      </c>
      <c r="D10" t="s">
        <v>40</v>
      </c>
      <c r="E10">
        <v>69.3</v>
      </c>
      <c r="F10">
        <f t="shared" si="0"/>
        <v>10504911.356421357</v>
      </c>
      <c r="H10" s="2">
        <f t="shared" si="1"/>
        <v>1.1866529345158487</v>
      </c>
    </row>
    <row r="11" spans="1:8" x14ac:dyDescent="0.25">
      <c r="A11" t="s">
        <v>15</v>
      </c>
      <c r="B11" t="s">
        <v>35</v>
      </c>
      <c r="C11">
        <v>673346196</v>
      </c>
      <c r="D11" t="s">
        <v>43</v>
      </c>
      <c r="E11">
        <v>85.3</v>
      </c>
      <c r="F11">
        <f t="shared" si="0"/>
        <v>7893859.2731535761</v>
      </c>
      <c r="H11" s="2">
        <f t="shared" si="1"/>
        <v>0.89170398048308008</v>
      </c>
    </row>
    <row r="12" spans="1:8" x14ac:dyDescent="0.25">
      <c r="A12" t="s">
        <v>15</v>
      </c>
      <c r="B12" t="s">
        <v>36</v>
      </c>
      <c r="C12">
        <v>662385135</v>
      </c>
      <c r="D12" t="s">
        <v>43</v>
      </c>
      <c r="E12">
        <v>85.3</v>
      </c>
      <c r="F12">
        <f t="shared" si="0"/>
        <v>7765359.1441969518</v>
      </c>
      <c r="H12" s="2">
        <f t="shared" si="1"/>
        <v>0.87718838392653864</v>
      </c>
    </row>
    <row r="13" spans="1:8" x14ac:dyDescent="0.25">
      <c r="A13" t="s">
        <v>15</v>
      </c>
      <c r="B13" t="s">
        <v>37</v>
      </c>
      <c r="C13">
        <v>628152229</v>
      </c>
      <c r="D13" t="s">
        <v>43</v>
      </c>
      <c r="E13">
        <v>85.3</v>
      </c>
      <c r="F13">
        <f t="shared" si="0"/>
        <v>7364035.5099648302</v>
      </c>
      <c r="H13" s="2">
        <f t="shared" si="1"/>
        <v>0.83185417289952179</v>
      </c>
    </row>
    <row r="14" spans="1:8" x14ac:dyDescent="0.25">
      <c r="A14" t="s">
        <v>11</v>
      </c>
      <c r="B14" t="s">
        <v>32</v>
      </c>
      <c r="C14">
        <v>579317269</v>
      </c>
      <c r="D14" t="s">
        <v>42</v>
      </c>
      <c r="E14">
        <v>62.8</v>
      </c>
      <c r="F14">
        <f>C14/E14</f>
        <v>9224797.2770700641</v>
      </c>
      <c r="H14" s="2">
        <f t="shared" si="1"/>
        <v>1.0420490366591846</v>
      </c>
    </row>
    <row r="15" spans="1:8" x14ac:dyDescent="0.25">
      <c r="A15" t="s">
        <v>11</v>
      </c>
      <c r="B15" t="s">
        <v>33</v>
      </c>
      <c r="C15">
        <v>548788952</v>
      </c>
      <c r="D15" t="s">
        <v>42</v>
      </c>
      <c r="E15">
        <v>62.8</v>
      </c>
      <c r="F15">
        <f t="shared" si="0"/>
        <v>8738677.5796178356</v>
      </c>
      <c r="H15" s="2">
        <f t="shared" si="1"/>
        <v>0.98713611584191108</v>
      </c>
    </row>
    <row r="16" spans="1:8" x14ac:dyDescent="0.25">
      <c r="A16" t="s">
        <v>11</v>
      </c>
      <c r="B16" t="s">
        <v>34</v>
      </c>
      <c r="C16">
        <v>565160674</v>
      </c>
      <c r="D16" t="s">
        <v>42</v>
      </c>
      <c r="E16">
        <v>62.8</v>
      </c>
      <c r="F16">
        <f t="shared" si="0"/>
        <v>8999373.7898089178</v>
      </c>
      <c r="H16" s="2">
        <f t="shared" si="1"/>
        <v>1.0165848101092174</v>
      </c>
    </row>
    <row r="17" spans="1:8" x14ac:dyDescent="0.25">
      <c r="A17" t="s">
        <v>11</v>
      </c>
      <c r="B17" t="s">
        <v>29</v>
      </c>
      <c r="C17">
        <v>587222957</v>
      </c>
      <c r="D17" t="s">
        <v>41</v>
      </c>
      <c r="E17">
        <v>54.6</v>
      </c>
      <c r="F17">
        <f t="shared" si="0"/>
        <v>10754999.212454213</v>
      </c>
      <c r="H17" s="2">
        <f t="shared" si="1"/>
        <v>1.2149032907710455</v>
      </c>
    </row>
    <row r="18" spans="1:8" x14ac:dyDescent="0.25">
      <c r="A18" t="s">
        <v>11</v>
      </c>
      <c r="B18" t="s">
        <v>30</v>
      </c>
      <c r="C18">
        <v>588142701</v>
      </c>
      <c r="D18" t="s">
        <v>41</v>
      </c>
      <c r="E18">
        <v>54.6</v>
      </c>
      <c r="F18">
        <f t="shared" si="0"/>
        <v>10771844.340659341</v>
      </c>
      <c r="H18" s="2">
        <f t="shared" si="1"/>
        <v>1.2168061455537937</v>
      </c>
    </row>
    <row r="19" spans="1:8" x14ac:dyDescent="0.25">
      <c r="A19" t="s">
        <v>11</v>
      </c>
      <c r="B19" t="s">
        <v>31</v>
      </c>
      <c r="C19">
        <v>579600614</v>
      </c>
      <c r="D19" t="s">
        <v>41</v>
      </c>
      <c r="E19">
        <v>54.6</v>
      </c>
      <c r="F19">
        <f t="shared" si="0"/>
        <v>10615395.86080586</v>
      </c>
      <c r="H19" s="2">
        <f t="shared" si="1"/>
        <v>1.1991334549979429</v>
      </c>
    </row>
    <row r="21" spans="1:8" x14ac:dyDescent="0.25">
      <c r="E21" t="s">
        <v>47</v>
      </c>
      <c r="F21">
        <f>AVERAGE(F2:F19)</f>
        <v>8852555.8323481772</v>
      </c>
      <c r="G21" t="s">
        <v>45</v>
      </c>
      <c r="H21">
        <f>AVERAGE(H2:H19)</f>
        <v>1</v>
      </c>
    </row>
    <row r="22" spans="1:8" x14ac:dyDescent="0.25">
      <c r="E22" t="s">
        <v>46</v>
      </c>
      <c r="F22">
        <f>STDEV(F2:F19)</f>
        <v>1589093.7404335584</v>
      </c>
      <c r="G22" t="s">
        <v>46</v>
      </c>
      <c r="H22" s="2">
        <f>_xlfn.STDEV.P(H2:H19)</f>
        <v>0.174449227476378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92855-F221-4B86-8639-737A3E1B4747}">
  <dimension ref="A1:H13"/>
  <sheetViews>
    <sheetView workbookViewId="0">
      <selection activeCell="E12" sqref="E12:F13"/>
    </sheetView>
  </sheetViews>
  <sheetFormatPr defaultRowHeight="15" x14ac:dyDescent="0.25"/>
  <cols>
    <col min="1" max="1" width="14" bestFit="1" customWidth="1"/>
    <col min="2" max="2" width="50.5703125" bestFit="1" customWidth="1"/>
    <col min="3" max="3" width="11" bestFit="1" customWidth="1"/>
    <col min="4" max="4" width="7.5703125" bestFit="1" customWidth="1"/>
    <col min="5" max="5" width="7.42578125" bestFit="1" customWidth="1"/>
    <col min="6" max="6" width="1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19</v>
      </c>
      <c r="E1" t="s">
        <v>44</v>
      </c>
      <c r="F1" t="s">
        <v>48</v>
      </c>
      <c r="H1" s="2" t="s">
        <v>49</v>
      </c>
    </row>
    <row r="2" spans="1:8" x14ac:dyDescent="0.25">
      <c r="A2" s="1" t="s">
        <v>7</v>
      </c>
      <c r="B2" t="s">
        <v>8</v>
      </c>
      <c r="C2">
        <v>606101442</v>
      </c>
      <c r="D2" t="s">
        <v>17</v>
      </c>
      <c r="E2">
        <v>87.3</v>
      </c>
      <c r="F2">
        <f>C2/E2</f>
        <v>6942742.749140894</v>
      </c>
      <c r="H2" s="2">
        <f>F2/'Uridine brain'!$F$21</f>
        <v>0.78426421483515263</v>
      </c>
    </row>
    <row r="3" spans="1:8" x14ac:dyDescent="0.25">
      <c r="A3" s="1" t="s">
        <v>7</v>
      </c>
      <c r="B3" t="s">
        <v>9</v>
      </c>
      <c r="C3">
        <v>618922519</v>
      </c>
      <c r="D3" t="s">
        <v>17</v>
      </c>
      <c r="E3">
        <v>87.3</v>
      </c>
      <c r="F3">
        <f t="shared" ref="F3:F10" si="0">C3/E3</f>
        <v>7089605.0286368849</v>
      </c>
      <c r="H3" s="2">
        <f>F3/'Uridine brain'!$F$21</f>
        <v>0.80085403163804025</v>
      </c>
    </row>
    <row r="4" spans="1:8" x14ac:dyDescent="0.25">
      <c r="A4" s="1" t="s">
        <v>7</v>
      </c>
      <c r="B4" t="s">
        <v>10</v>
      </c>
      <c r="C4">
        <v>611352581</v>
      </c>
      <c r="D4" t="s">
        <v>17</v>
      </c>
      <c r="E4">
        <v>87.3</v>
      </c>
      <c r="F4">
        <f t="shared" si="0"/>
        <v>7002893.253150057</v>
      </c>
      <c r="H4" s="2">
        <f>F4/'Uridine brain'!$F$21</f>
        <v>0.791058919680658</v>
      </c>
    </row>
    <row r="5" spans="1:8" x14ac:dyDescent="0.25">
      <c r="A5" s="1" t="s">
        <v>11</v>
      </c>
      <c r="B5" t="s">
        <v>12</v>
      </c>
      <c r="C5">
        <v>1337215561</v>
      </c>
      <c r="D5" t="s">
        <v>18</v>
      </c>
      <c r="E5">
        <v>40.200000000000003</v>
      </c>
      <c r="F5">
        <f t="shared" si="0"/>
        <v>33264068.681592036</v>
      </c>
      <c r="H5" s="2">
        <f>F5/'Uridine brain'!$F$21</f>
        <v>3.7575666634082787</v>
      </c>
    </row>
    <row r="6" spans="1:8" x14ac:dyDescent="0.25">
      <c r="A6" s="1" t="s">
        <v>11</v>
      </c>
      <c r="B6" t="s">
        <v>13</v>
      </c>
      <c r="C6">
        <v>1278580988</v>
      </c>
      <c r="D6" t="s">
        <v>18</v>
      </c>
      <c r="E6">
        <v>40.200000000000003</v>
      </c>
      <c r="F6">
        <f t="shared" si="0"/>
        <v>31805497.213930346</v>
      </c>
      <c r="H6" s="2">
        <f>F6/'Uridine brain'!$F$21</f>
        <v>3.5928039106751171</v>
      </c>
    </row>
    <row r="7" spans="1:8" x14ac:dyDescent="0.25">
      <c r="A7" s="1" t="s">
        <v>11</v>
      </c>
      <c r="B7" t="s">
        <v>14</v>
      </c>
      <c r="C7">
        <v>1288087522</v>
      </c>
      <c r="D7" t="s">
        <v>18</v>
      </c>
      <c r="E7">
        <v>40.200000000000003</v>
      </c>
      <c r="F7">
        <f t="shared" si="0"/>
        <v>32041978.159203976</v>
      </c>
      <c r="H7" s="2">
        <f>F7/'Uridine brain'!$F$21</f>
        <v>3.6195172067844172</v>
      </c>
    </row>
    <row r="8" spans="1:8" x14ac:dyDescent="0.25">
      <c r="A8" s="1" t="s">
        <v>3</v>
      </c>
      <c r="B8" t="s">
        <v>4</v>
      </c>
      <c r="C8">
        <v>979586630</v>
      </c>
      <c r="D8" t="s">
        <v>16</v>
      </c>
      <c r="E8">
        <v>47.3</v>
      </c>
      <c r="F8">
        <f t="shared" si="0"/>
        <v>20710076.744186047</v>
      </c>
      <c r="H8" s="2">
        <f>F8/'Uridine brain'!$F$21</f>
        <v>2.3394460465879505</v>
      </c>
    </row>
    <row r="9" spans="1:8" x14ac:dyDescent="0.25">
      <c r="A9" s="1" t="s">
        <v>3</v>
      </c>
      <c r="B9" t="s">
        <v>5</v>
      </c>
      <c r="C9">
        <v>1041524286</v>
      </c>
      <c r="D9" t="s">
        <v>16</v>
      </c>
      <c r="E9">
        <v>47.3</v>
      </c>
      <c r="F9">
        <f t="shared" si="0"/>
        <v>22019540.930232558</v>
      </c>
      <c r="H9" s="2">
        <f>F9/'Uridine brain'!$F$21</f>
        <v>2.4873653832005016</v>
      </c>
    </row>
    <row r="10" spans="1:8" x14ac:dyDescent="0.25">
      <c r="A10" s="1" t="s">
        <v>3</v>
      </c>
      <c r="B10" t="s">
        <v>6</v>
      </c>
      <c r="C10">
        <v>1042462851</v>
      </c>
      <c r="D10" t="s">
        <v>16</v>
      </c>
      <c r="E10">
        <v>47.3</v>
      </c>
      <c r="F10">
        <f t="shared" si="0"/>
        <v>22039383.742071882</v>
      </c>
      <c r="H10" s="2">
        <f>F10/'Uridine brain'!$F$21</f>
        <v>2.4896068615051981</v>
      </c>
    </row>
    <row r="12" spans="1:8" x14ac:dyDescent="0.25">
      <c r="E12" t="s">
        <v>47</v>
      </c>
      <c r="F12">
        <f>AVERAGE(F2:F10)</f>
        <v>20323976.278016075</v>
      </c>
      <c r="G12" t="s">
        <v>45</v>
      </c>
      <c r="H12" s="2">
        <f>AVERAGE(H2:H10)</f>
        <v>2.2958314709239236</v>
      </c>
    </row>
    <row r="13" spans="1:8" x14ac:dyDescent="0.25">
      <c r="E13" t="s">
        <v>46</v>
      </c>
      <c r="F13">
        <f>STDEV(F2:F10)</f>
        <v>11035209.356906572</v>
      </c>
      <c r="G13" t="s">
        <v>46</v>
      </c>
      <c r="H13" s="2">
        <f>_xlfn.STDEV.P(H2:H10)</f>
        <v>1.1752645625147984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93BC-3F15-47FD-A3E8-8F95ECF97C66}">
  <dimension ref="A1:H22"/>
  <sheetViews>
    <sheetView workbookViewId="0">
      <selection activeCell="F31" sqref="F31"/>
    </sheetView>
  </sheetViews>
  <sheetFormatPr defaultRowHeight="15" x14ac:dyDescent="0.25"/>
  <cols>
    <col min="1" max="1" width="14" bestFit="1" customWidth="1"/>
    <col min="2" max="2" width="50.42578125" bestFit="1" customWidth="1"/>
    <col min="3" max="3" width="10" bestFit="1" customWidth="1"/>
    <col min="4" max="4" width="7.5703125" bestFit="1" customWidth="1"/>
    <col min="5" max="5" width="12" bestFit="1" customWidth="1"/>
    <col min="6" max="6" width="1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19</v>
      </c>
      <c r="E1" t="s">
        <v>44</v>
      </c>
      <c r="F1" t="s">
        <v>48</v>
      </c>
      <c r="H1" s="2" t="s">
        <v>49</v>
      </c>
    </row>
    <row r="2" spans="1:8" x14ac:dyDescent="0.25">
      <c r="A2" t="s">
        <v>7</v>
      </c>
      <c r="B2" t="s">
        <v>23</v>
      </c>
      <c r="C2">
        <v>23246335</v>
      </c>
      <c r="D2" t="s">
        <v>39</v>
      </c>
      <c r="E2">
        <v>78.400000000000006</v>
      </c>
      <c r="F2">
        <f>C2/E2</f>
        <v>296509.375</v>
      </c>
      <c r="H2" s="2">
        <f>F2/$F$21</f>
        <v>0.85799072128966059</v>
      </c>
    </row>
    <row r="3" spans="1:8" x14ac:dyDescent="0.25">
      <c r="A3" t="s">
        <v>7</v>
      </c>
      <c r="B3" t="s">
        <v>24</v>
      </c>
      <c r="C3">
        <v>26176668</v>
      </c>
      <c r="D3" t="s">
        <v>39</v>
      </c>
      <c r="E3">
        <v>78.400000000000006</v>
      </c>
      <c r="F3">
        <f t="shared" ref="F3:F19" si="0">C3/E3</f>
        <v>333886.07142857142</v>
      </c>
      <c r="H3" s="2">
        <f t="shared" ref="H3:H19" si="1">F3/$F$21</f>
        <v>0.96614534111635131</v>
      </c>
    </row>
    <row r="4" spans="1:8" x14ac:dyDescent="0.25">
      <c r="A4" t="s">
        <v>7</v>
      </c>
      <c r="B4" t="s">
        <v>25</v>
      </c>
      <c r="C4">
        <v>27278482</v>
      </c>
      <c r="D4" t="s">
        <v>39</v>
      </c>
      <c r="E4">
        <v>78.400000000000006</v>
      </c>
      <c r="F4">
        <f t="shared" si="0"/>
        <v>347939.82142857142</v>
      </c>
      <c r="H4" s="2">
        <f t="shared" si="1"/>
        <v>1.0068118026719921</v>
      </c>
    </row>
    <row r="5" spans="1:8" x14ac:dyDescent="0.25">
      <c r="A5" t="s">
        <v>7</v>
      </c>
      <c r="B5" t="s">
        <v>20</v>
      </c>
      <c r="C5">
        <v>24809907</v>
      </c>
      <c r="D5" t="s">
        <v>38</v>
      </c>
      <c r="E5">
        <v>89.8</v>
      </c>
      <c r="F5">
        <f t="shared" si="0"/>
        <v>276279.58797327394</v>
      </c>
      <c r="H5" s="2">
        <f t="shared" si="1"/>
        <v>0.79945304583640753</v>
      </c>
    </row>
    <row r="6" spans="1:8" x14ac:dyDescent="0.25">
      <c r="A6" t="s">
        <v>7</v>
      </c>
      <c r="B6" t="s">
        <v>21</v>
      </c>
      <c r="C6">
        <v>21158837</v>
      </c>
      <c r="D6" t="s">
        <v>38</v>
      </c>
      <c r="E6">
        <v>89.8</v>
      </c>
      <c r="F6">
        <f t="shared" si="0"/>
        <v>235621.79287305122</v>
      </c>
      <c r="H6" s="2">
        <f t="shared" si="1"/>
        <v>0.68180411502574656</v>
      </c>
    </row>
    <row r="7" spans="1:8" x14ac:dyDescent="0.25">
      <c r="A7" t="s">
        <v>7</v>
      </c>
      <c r="B7" t="s">
        <v>22</v>
      </c>
      <c r="C7">
        <v>20140279</v>
      </c>
      <c r="D7" t="s">
        <v>38</v>
      </c>
      <c r="E7">
        <v>89.8</v>
      </c>
      <c r="F7">
        <f t="shared" si="0"/>
        <v>224279.27616926504</v>
      </c>
      <c r="H7" s="2">
        <f t="shared" si="1"/>
        <v>0.64898298049021441</v>
      </c>
    </row>
    <row r="8" spans="1:8" x14ac:dyDescent="0.25">
      <c r="A8" t="s">
        <v>11</v>
      </c>
      <c r="B8" t="s">
        <v>26</v>
      </c>
      <c r="C8">
        <v>36469894</v>
      </c>
      <c r="D8" t="s">
        <v>40</v>
      </c>
      <c r="E8">
        <v>69.3</v>
      </c>
      <c r="F8">
        <f t="shared" si="0"/>
        <v>526261.09668109671</v>
      </c>
      <c r="H8" s="2">
        <f t="shared" si="1"/>
        <v>1.5228089767080786</v>
      </c>
    </row>
    <row r="9" spans="1:8" x14ac:dyDescent="0.25">
      <c r="A9" t="s">
        <v>11</v>
      </c>
      <c r="B9" t="s">
        <v>27</v>
      </c>
      <c r="C9">
        <v>30665894</v>
      </c>
      <c r="D9" t="s">
        <v>40</v>
      </c>
      <c r="E9">
        <v>69.3</v>
      </c>
      <c r="F9">
        <f t="shared" si="0"/>
        <v>442509.29292929295</v>
      </c>
      <c r="H9" s="2">
        <f t="shared" si="1"/>
        <v>1.2804615955828773</v>
      </c>
    </row>
    <row r="10" spans="1:8" x14ac:dyDescent="0.25">
      <c r="A10" t="s">
        <v>11</v>
      </c>
      <c r="B10" t="s">
        <v>28</v>
      </c>
      <c r="C10">
        <v>33906542</v>
      </c>
      <c r="D10" t="s">
        <v>40</v>
      </c>
      <c r="E10">
        <v>69.3</v>
      </c>
      <c r="F10">
        <f t="shared" si="0"/>
        <v>489271.89033189038</v>
      </c>
      <c r="H10" s="2">
        <f t="shared" si="1"/>
        <v>1.4157756128035219</v>
      </c>
    </row>
    <row r="11" spans="1:8" x14ac:dyDescent="0.25">
      <c r="A11" t="s">
        <v>15</v>
      </c>
      <c r="B11" t="s">
        <v>35</v>
      </c>
      <c r="C11">
        <v>29807190</v>
      </c>
      <c r="D11" t="s">
        <v>43</v>
      </c>
      <c r="E11">
        <v>85.3</v>
      </c>
      <c r="F11">
        <f t="shared" si="0"/>
        <v>349439.50762016414</v>
      </c>
      <c r="H11" s="2">
        <f t="shared" si="1"/>
        <v>1.0111513512519745</v>
      </c>
    </row>
    <row r="12" spans="1:8" x14ac:dyDescent="0.25">
      <c r="A12" t="s">
        <v>15</v>
      </c>
      <c r="B12" t="s">
        <v>36</v>
      </c>
      <c r="C12">
        <v>28602213</v>
      </c>
      <c r="D12" t="s">
        <v>43</v>
      </c>
      <c r="E12">
        <v>85.3</v>
      </c>
      <c r="F12">
        <f t="shared" si="0"/>
        <v>335313.16529894492</v>
      </c>
      <c r="H12" s="2">
        <f t="shared" si="1"/>
        <v>0.97027483381515656</v>
      </c>
    </row>
    <row r="13" spans="1:8" x14ac:dyDescent="0.25">
      <c r="A13" t="s">
        <v>15</v>
      </c>
      <c r="B13" t="s">
        <v>37</v>
      </c>
      <c r="C13">
        <v>26495224</v>
      </c>
      <c r="D13" t="s">
        <v>43</v>
      </c>
      <c r="E13">
        <v>85.3</v>
      </c>
      <c r="F13">
        <f t="shared" si="0"/>
        <v>310612.23915592028</v>
      </c>
      <c r="H13" s="2">
        <f t="shared" si="1"/>
        <v>0.89879930142102449</v>
      </c>
    </row>
    <row r="14" spans="1:8" x14ac:dyDescent="0.25">
      <c r="A14" t="s">
        <v>11</v>
      </c>
      <c r="B14" t="s">
        <v>32</v>
      </c>
      <c r="C14">
        <v>20765505</v>
      </c>
      <c r="D14" t="s">
        <v>42</v>
      </c>
      <c r="E14">
        <v>62.8</v>
      </c>
      <c r="F14">
        <f>C14/E14</f>
        <v>330660.90764331212</v>
      </c>
      <c r="H14" s="2">
        <f t="shared" si="1"/>
        <v>0.95681288543129273</v>
      </c>
    </row>
    <row r="15" spans="1:8" x14ac:dyDescent="0.25">
      <c r="A15" t="s">
        <v>11</v>
      </c>
      <c r="B15" t="s">
        <v>33</v>
      </c>
      <c r="C15">
        <v>18991670</v>
      </c>
      <c r="D15" t="s">
        <v>42</v>
      </c>
      <c r="E15">
        <v>62.8</v>
      </c>
      <c r="F15">
        <f t="shared" si="0"/>
        <v>302415.12738853507</v>
      </c>
      <c r="H15" s="2">
        <f t="shared" si="1"/>
        <v>0.87507982935444717</v>
      </c>
    </row>
    <row r="16" spans="1:8" x14ac:dyDescent="0.25">
      <c r="A16" t="s">
        <v>11</v>
      </c>
      <c r="B16" t="s">
        <v>34</v>
      </c>
      <c r="C16">
        <v>20270755</v>
      </c>
      <c r="D16" t="s">
        <v>42</v>
      </c>
      <c r="E16">
        <v>62.8</v>
      </c>
      <c r="F16">
        <f t="shared" si="0"/>
        <v>322782.72292993631</v>
      </c>
      <c r="H16" s="2">
        <f t="shared" si="1"/>
        <v>0.93401627272829635</v>
      </c>
    </row>
    <row r="17" spans="1:8" x14ac:dyDescent="0.25">
      <c r="A17" t="s">
        <v>11</v>
      </c>
      <c r="B17" t="s">
        <v>29</v>
      </c>
      <c r="C17">
        <v>19281463</v>
      </c>
      <c r="D17" t="s">
        <v>41</v>
      </c>
      <c r="E17">
        <v>54.6</v>
      </c>
      <c r="F17">
        <f t="shared" si="0"/>
        <v>353140.34798534797</v>
      </c>
      <c r="H17" s="2">
        <f t="shared" si="1"/>
        <v>1.0218602426463932</v>
      </c>
    </row>
    <row r="18" spans="1:8" x14ac:dyDescent="0.25">
      <c r="A18" t="s">
        <v>11</v>
      </c>
      <c r="B18" t="s">
        <v>30</v>
      </c>
      <c r="C18">
        <v>20515161</v>
      </c>
      <c r="D18" t="s">
        <v>41</v>
      </c>
      <c r="E18">
        <v>54.6</v>
      </c>
      <c r="F18">
        <f t="shared" si="0"/>
        <v>375735.54945054941</v>
      </c>
      <c r="H18" s="2">
        <f t="shared" si="1"/>
        <v>1.0872425706176871</v>
      </c>
    </row>
    <row r="19" spans="1:8" x14ac:dyDescent="0.25">
      <c r="A19" t="s">
        <v>11</v>
      </c>
      <c r="B19" t="s">
        <v>31</v>
      </c>
      <c r="C19">
        <v>20086570</v>
      </c>
      <c r="D19" t="s">
        <v>41</v>
      </c>
      <c r="E19">
        <v>54.6</v>
      </c>
      <c r="F19">
        <f t="shared" si="0"/>
        <v>367885.89743589744</v>
      </c>
      <c r="H19" s="2">
        <f t="shared" si="1"/>
        <v>1.0645285212088815</v>
      </c>
    </row>
    <row r="21" spans="1:8" x14ac:dyDescent="0.25">
      <c r="E21" t="s">
        <v>47</v>
      </c>
      <c r="F21">
        <f>AVERAGE(F2:F19)</f>
        <v>345585.75942908996</v>
      </c>
      <c r="G21" t="s">
        <v>45</v>
      </c>
      <c r="H21">
        <f>AVERAGE(H2:H19)</f>
        <v>1.0000000000000004</v>
      </c>
    </row>
    <row r="22" spans="1:8" x14ac:dyDescent="0.25">
      <c r="E22" t="s">
        <v>46</v>
      </c>
      <c r="F22">
        <f>STDEV(F2:F19)</f>
        <v>77557.715405974726</v>
      </c>
      <c r="G22" t="s">
        <v>46</v>
      </c>
      <c r="H22" s="2">
        <f>_xlfn.STDEV.P(H2:H19)</f>
        <v>0.21810085980463606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E713-C7E7-41FB-B8FC-970B2EE9FDF0}">
  <dimension ref="A1:H16"/>
  <sheetViews>
    <sheetView workbookViewId="0">
      <selection activeCell="J29" sqref="J29"/>
    </sheetView>
  </sheetViews>
  <sheetFormatPr defaultRowHeight="15" x14ac:dyDescent="0.25"/>
  <cols>
    <col min="1" max="1" width="14" bestFit="1" customWidth="1"/>
    <col min="2" max="2" width="50.5703125" bestFit="1" customWidth="1"/>
    <col min="3" max="3" width="11" bestFit="1" customWidth="1"/>
    <col min="4" max="4" width="7.5703125" bestFit="1" customWidth="1"/>
    <col min="5" max="5" width="7.42578125" bestFit="1" customWidth="1"/>
    <col min="6" max="6" width="1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19</v>
      </c>
      <c r="E1" t="s">
        <v>44</v>
      </c>
      <c r="F1" t="s">
        <v>48</v>
      </c>
      <c r="H1" s="2" t="s">
        <v>49</v>
      </c>
    </row>
    <row r="2" spans="1:8" x14ac:dyDescent="0.25">
      <c r="A2" s="1" t="s">
        <v>7</v>
      </c>
      <c r="B2" s="1" t="s">
        <v>8</v>
      </c>
      <c r="C2">
        <v>46572996</v>
      </c>
      <c r="D2" t="s">
        <v>17</v>
      </c>
      <c r="E2">
        <v>87.3</v>
      </c>
    </row>
    <row r="3" spans="1:8" x14ac:dyDescent="0.25">
      <c r="A3" s="1" t="s">
        <v>7</v>
      </c>
      <c r="B3" s="1" t="s">
        <v>9</v>
      </c>
      <c r="C3">
        <v>68168341</v>
      </c>
      <c r="D3" t="s">
        <v>17</v>
      </c>
      <c r="E3">
        <v>87.3</v>
      </c>
    </row>
    <row r="4" spans="1:8" x14ac:dyDescent="0.25">
      <c r="A4" s="1" t="s">
        <v>7</v>
      </c>
      <c r="B4" s="1" t="s">
        <v>10</v>
      </c>
      <c r="C4">
        <v>63715785</v>
      </c>
      <c r="D4" t="s">
        <v>17</v>
      </c>
      <c r="E4">
        <v>87.3</v>
      </c>
    </row>
    <row r="5" spans="1:8" x14ac:dyDescent="0.25">
      <c r="A5" s="1" t="s">
        <v>11</v>
      </c>
      <c r="B5" s="1" t="s">
        <v>12</v>
      </c>
      <c r="C5">
        <v>8492940</v>
      </c>
      <c r="D5" t="s">
        <v>18</v>
      </c>
      <c r="E5">
        <v>40.200000000000003</v>
      </c>
      <c r="F5">
        <f t="shared" ref="F5:F7" si="0">C5/E5</f>
        <v>211267.16417910447</v>
      </c>
      <c r="H5" s="2">
        <f>F5/'UMP brain'!$F$21</f>
        <v>0.61133064200364984</v>
      </c>
    </row>
    <row r="6" spans="1:8" x14ac:dyDescent="0.25">
      <c r="A6" s="1" t="s">
        <v>11</v>
      </c>
      <c r="B6" s="1" t="s">
        <v>13</v>
      </c>
      <c r="C6">
        <v>11697567</v>
      </c>
      <c r="D6" t="s">
        <v>18</v>
      </c>
      <c r="E6">
        <v>40.200000000000003</v>
      </c>
      <c r="F6">
        <f t="shared" si="0"/>
        <v>290984.25373134325</v>
      </c>
      <c r="H6" s="2">
        <f>F6/'UMP brain'!$F$21</f>
        <v>0.84200302180289843</v>
      </c>
    </row>
    <row r="7" spans="1:8" x14ac:dyDescent="0.25">
      <c r="A7" s="1" t="s">
        <v>11</v>
      </c>
      <c r="B7" s="1" t="s">
        <v>14</v>
      </c>
      <c r="C7">
        <v>9694398</v>
      </c>
      <c r="D7" t="s">
        <v>18</v>
      </c>
      <c r="E7">
        <v>40.200000000000003</v>
      </c>
      <c r="F7">
        <f t="shared" si="0"/>
        <v>241154.1791044776</v>
      </c>
      <c r="H7" s="2">
        <f>F7/'UMP brain'!$F$21</f>
        <v>0.69781283668304495</v>
      </c>
    </row>
    <row r="8" spans="1:8" x14ac:dyDescent="0.25">
      <c r="A8" s="1" t="s">
        <v>3</v>
      </c>
      <c r="B8" s="1" t="s">
        <v>4</v>
      </c>
      <c r="C8">
        <v>107556545</v>
      </c>
      <c r="D8" t="s">
        <v>16</v>
      </c>
      <c r="E8">
        <v>47.3</v>
      </c>
      <c r="H8" s="2"/>
    </row>
    <row r="9" spans="1:8" x14ac:dyDescent="0.25">
      <c r="A9" s="1" t="s">
        <v>3</v>
      </c>
      <c r="B9" s="1" t="s">
        <v>5</v>
      </c>
      <c r="C9">
        <v>117531426</v>
      </c>
      <c r="D9" t="s">
        <v>16</v>
      </c>
      <c r="E9">
        <v>47.3</v>
      </c>
      <c r="H9" s="2"/>
    </row>
    <row r="10" spans="1:8" x14ac:dyDescent="0.25">
      <c r="A10" s="1" t="s">
        <v>3</v>
      </c>
      <c r="B10" s="1" t="s">
        <v>6</v>
      </c>
      <c r="C10">
        <v>104911141</v>
      </c>
      <c r="D10" t="s">
        <v>16</v>
      </c>
      <c r="E10">
        <v>47.3</v>
      </c>
      <c r="H10" s="2"/>
    </row>
    <row r="11" spans="1:8" x14ac:dyDescent="0.25">
      <c r="A11" t="s">
        <v>11</v>
      </c>
      <c r="B11" t="s">
        <v>50</v>
      </c>
      <c r="C11">
        <v>28878628</v>
      </c>
      <c r="D11" t="s">
        <v>51</v>
      </c>
      <c r="E11">
        <v>96.7</v>
      </c>
      <c r="F11">
        <f>C11/E11</f>
        <v>298641.44777662872</v>
      </c>
      <c r="H11" s="2">
        <f>F11/'UMP brain'!$F$21</f>
        <v>0.86416016756589287</v>
      </c>
    </row>
    <row r="12" spans="1:8" x14ac:dyDescent="0.25">
      <c r="A12" t="s">
        <v>11</v>
      </c>
      <c r="B12" t="s">
        <v>52</v>
      </c>
      <c r="C12">
        <v>22404526</v>
      </c>
      <c r="D12" t="s">
        <v>51</v>
      </c>
      <c r="E12">
        <v>96.7</v>
      </c>
      <c r="F12">
        <f t="shared" ref="F12:F13" si="1">C12/E12</f>
        <v>231691.06514994829</v>
      </c>
      <c r="H12" s="2">
        <f>F12/'UMP brain'!$F$21</f>
        <v>0.67043001289377058</v>
      </c>
    </row>
    <row r="13" spans="1:8" x14ac:dyDescent="0.25">
      <c r="A13" t="s">
        <v>11</v>
      </c>
      <c r="B13" t="s">
        <v>53</v>
      </c>
      <c r="C13">
        <v>23242244</v>
      </c>
      <c r="D13" t="s">
        <v>51</v>
      </c>
      <c r="E13">
        <v>96.7</v>
      </c>
      <c r="F13">
        <f t="shared" si="1"/>
        <v>240354.12616339192</v>
      </c>
      <c r="H13" s="2">
        <f>F13/'UMP brain'!$F$21</f>
        <v>0.69549777328920781</v>
      </c>
    </row>
    <row r="15" spans="1:8" x14ac:dyDescent="0.25">
      <c r="E15" t="s">
        <v>47</v>
      </c>
      <c r="F15">
        <f>AVERAGE(F5:F13)</f>
        <v>252348.70601748236</v>
      </c>
      <c r="G15" t="s">
        <v>45</v>
      </c>
      <c r="H15" s="2">
        <f>AVERAGE(H5:H13)</f>
        <v>0.73020574237307745</v>
      </c>
    </row>
    <row r="16" spans="1:8" x14ac:dyDescent="0.25">
      <c r="E16" t="s">
        <v>46</v>
      </c>
      <c r="F16">
        <f>STDEV(F5:F13)</f>
        <v>34696.806975402011</v>
      </c>
      <c r="G16" t="s">
        <v>46</v>
      </c>
      <c r="H16" s="2">
        <f>_xlfn.STDEV.P(H5:H13)</f>
        <v>9.1652232648057427E-2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18C7-48B4-404A-BAB3-952E8A78F435}">
  <dimension ref="A1:I8"/>
  <sheetViews>
    <sheetView tabSelected="1" workbookViewId="0">
      <selection activeCell="F5" sqref="F5"/>
    </sheetView>
  </sheetViews>
  <sheetFormatPr defaultRowHeight="15" x14ac:dyDescent="0.25"/>
  <cols>
    <col min="1" max="1" width="10.85546875" bestFit="1" customWidth="1"/>
    <col min="2" max="2" width="28.28515625" bestFit="1" customWidth="1"/>
    <col min="3" max="3" width="6.5703125" bestFit="1" customWidth="1"/>
    <col min="4" max="4" width="18.42578125" bestFit="1" customWidth="1"/>
    <col min="5" max="5" width="9.42578125" bestFit="1" customWidth="1"/>
    <col min="6" max="6" width="26.42578125" bestFit="1" customWidth="1"/>
    <col min="8" max="8" width="18.7109375" customWidth="1"/>
    <col min="9" max="9" width="24.28515625" customWidth="1"/>
  </cols>
  <sheetData>
    <row r="1" spans="1:9" x14ac:dyDescent="0.25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</row>
    <row r="2" spans="1:9" x14ac:dyDescent="0.25">
      <c r="A2" t="s">
        <v>64</v>
      </c>
      <c r="B2">
        <f>2324/244.2</f>
        <v>9.5167895167895171</v>
      </c>
      <c r="C2">
        <f>296/244.2</f>
        <v>1.2121212121212122</v>
      </c>
      <c r="D2">
        <f>'Uridine GBM'!F12</f>
        <v>20323976.278016075</v>
      </c>
      <c r="E2">
        <f>'Uridine GBM'!F13</f>
        <v>11035209.356906572</v>
      </c>
      <c r="F2">
        <f>'Uridine brain'!F21</f>
        <v>8852555.8323481772</v>
      </c>
      <c r="G2">
        <f>'Uridine brain'!F22</f>
        <v>1589093.7404335584</v>
      </c>
      <c r="H2">
        <f t="shared" ref="H2:H3" si="0">D2*B2/F2</f>
        <v>21.848944874804253</v>
      </c>
      <c r="I2">
        <f t="shared" ref="I2:I3" si="1">H2*SQRT( (C2/B2)^2  + (E2/D2)^2  + (G2/F2)^2 )</f>
        <v>12.800871686370765</v>
      </c>
    </row>
    <row r="3" spans="1:9" x14ac:dyDescent="0.25">
      <c r="A3" t="s">
        <v>65</v>
      </c>
      <c r="B3">
        <f>1025/324.1813</f>
        <v>3.1618109989687868</v>
      </c>
      <c r="C3">
        <f>409/324.1813</f>
        <v>1.2616397059299842</v>
      </c>
      <c r="D3">
        <f>'UMP GBM'!F15</f>
        <v>252348.70601748236</v>
      </c>
      <c r="E3">
        <f>'UMP GBM'!F16</f>
        <v>34696.806975402011</v>
      </c>
      <c r="F3">
        <f>'UMP brain'!F21</f>
        <v>345585.75942908996</v>
      </c>
      <c r="G3">
        <f>'UMP brain'!F22</f>
        <v>77557.715405974726</v>
      </c>
      <c r="H3">
        <f t="shared" si="0"/>
        <v>2.3087725477453644</v>
      </c>
      <c r="I3">
        <f t="shared" si="1"/>
        <v>1.1036115677022567</v>
      </c>
    </row>
    <row r="4" spans="1:9" x14ac:dyDescent="0.25">
      <c r="A4" t="s">
        <v>66</v>
      </c>
      <c r="B4">
        <v>126.7</v>
      </c>
      <c r="C4">
        <v>18.3</v>
      </c>
      <c r="D4">
        <f>'Inosine GBM'!F12</f>
        <v>33239265.622666359</v>
      </c>
      <c r="E4">
        <f>'Inosine GBM'!F13</f>
        <v>5773270.6796968002</v>
      </c>
      <c r="F4">
        <f>'Inosine brain'!F21</f>
        <v>44766831.740825146</v>
      </c>
      <c r="G4">
        <f>'Inosine brain'!F22</f>
        <v>7789333.5981560294</v>
      </c>
      <c r="H4">
        <f>D4*B4/F4</f>
        <v>94.074447322373828</v>
      </c>
      <c r="I4">
        <f>H4*SQRT( (C4/B4)^2  + (E4/D4)^2  + (G4/F4)^2 )</f>
        <v>26.824341996765209</v>
      </c>
    </row>
    <row r="5" spans="1:9" x14ac:dyDescent="0.25">
      <c r="A5" t="s">
        <v>67</v>
      </c>
      <c r="B5">
        <v>245.8</v>
      </c>
      <c r="C5">
        <v>31.6</v>
      </c>
      <c r="D5">
        <f>'Guanosine GBM'!F12</f>
        <v>649613.79101058282</v>
      </c>
      <c r="E5">
        <f>'Guanosine GBM'!F13</f>
        <v>84848.255030381639</v>
      </c>
      <c r="F5">
        <f>'Guanosine brain'!F21</f>
        <v>2264856.5900495355</v>
      </c>
      <c r="G5">
        <f>'Guanosine brain'!F22</f>
        <v>572187.60941929428</v>
      </c>
      <c r="H5">
        <f t="shared" ref="H5:H8" si="2">D5*B5/F5</f>
        <v>70.501183400273902</v>
      </c>
      <c r="I5">
        <f t="shared" ref="I5:I8" si="3">H5*SQRT( (C5/B5)^2  + (E5/D5)^2  + (G5/F5)^2 )</f>
        <v>22.004182161222001</v>
      </c>
    </row>
    <row r="6" spans="1:9" x14ac:dyDescent="0.25">
      <c r="A6" t="s">
        <v>68</v>
      </c>
      <c r="B6">
        <v>182.1</v>
      </c>
      <c r="C6">
        <v>8.1999999999999993</v>
      </c>
      <c r="D6">
        <f>'GDP GBM'!F12</f>
        <v>39150.615015174291</v>
      </c>
      <c r="E6">
        <f>'GDP GBM'!F13</f>
        <v>10925.787810362215</v>
      </c>
      <c r="F6">
        <f>'GDP brain'!F21</f>
        <v>120883.09163558733</v>
      </c>
      <c r="G6">
        <f>'GDP brain'!F22</f>
        <v>29709.213945845069</v>
      </c>
      <c r="H6">
        <f t="shared" si="2"/>
        <v>58.977040525694186</v>
      </c>
      <c r="I6">
        <f t="shared" si="3"/>
        <v>22.091616528120824</v>
      </c>
    </row>
    <row r="7" spans="1:9" x14ac:dyDescent="0.25">
      <c r="A7" t="s">
        <v>69</v>
      </c>
      <c r="B7">
        <v>172.1</v>
      </c>
      <c r="C7">
        <v>6</v>
      </c>
      <c r="D7">
        <f>'AMP GBM'!F12</f>
        <v>949140.53636456875</v>
      </c>
      <c r="E7">
        <f>'AMP GBM'!F13</f>
        <v>432165.92636808578</v>
      </c>
      <c r="F7">
        <f>'AMP brain'!F21</f>
        <v>1712654.2954657846</v>
      </c>
      <c r="G7">
        <f>'AMP brain'!F22</f>
        <v>398663.08300976019</v>
      </c>
      <c r="H7">
        <f t="shared" si="2"/>
        <v>95.376566503117516</v>
      </c>
      <c r="I7">
        <f t="shared" si="3"/>
        <v>48.88633660419935</v>
      </c>
    </row>
    <row r="8" spans="1:9" x14ac:dyDescent="0.25">
      <c r="A8" t="s">
        <v>70</v>
      </c>
      <c r="B8">
        <v>1</v>
      </c>
      <c r="C8">
        <v>0</v>
      </c>
      <c r="D8">
        <f>'IMP GBM'!F12</f>
        <v>504125.02033266076</v>
      </c>
      <c r="E8">
        <f>'IMP GBM'!F13</f>
        <v>287152.23772382096</v>
      </c>
      <c r="F8">
        <f>'IMP brain'!F21</f>
        <v>1339119.5859944234</v>
      </c>
      <c r="G8">
        <f>'IMP brain'!F22</f>
        <v>718689.55496433482</v>
      </c>
      <c r="H8">
        <f t="shared" si="2"/>
        <v>0.37646004554425216</v>
      </c>
      <c r="I8">
        <f t="shared" si="3"/>
        <v>0.29462279267756386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FD44-FB91-47FC-A9C1-D8A52EDFA333}">
  <dimension ref="A1:H13"/>
  <sheetViews>
    <sheetView topLeftCell="B1" workbookViewId="0">
      <selection activeCell="F12" sqref="F12"/>
    </sheetView>
  </sheetViews>
  <sheetFormatPr defaultRowHeight="15" x14ac:dyDescent="0.25"/>
  <cols>
    <col min="1" max="1" width="25.5703125" customWidth="1"/>
    <col min="2" max="2" width="58" customWidth="1"/>
    <col min="3" max="3" width="17.28515625" customWidth="1"/>
    <col min="4" max="4" width="19.85546875" customWidth="1"/>
    <col min="5" max="5" width="12" bestFit="1" customWidth="1"/>
    <col min="6" max="6" width="14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19</v>
      </c>
      <c r="E1" t="s">
        <v>44</v>
      </c>
      <c r="F1" t="s">
        <v>48</v>
      </c>
      <c r="H1" s="2" t="s">
        <v>49</v>
      </c>
    </row>
    <row r="2" spans="1:8" x14ac:dyDescent="0.25">
      <c r="A2" t="s">
        <v>7</v>
      </c>
      <c r="B2" t="s">
        <v>8</v>
      </c>
      <c r="C2">
        <v>60063731</v>
      </c>
      <c r="D2" t="s">
        <v>17</v>
      </c>
      <c r="E2">
        <v>87.3</v>
      </c>
      <c r="F2">
        <f>C2/E2</f>
        <v>688015.24627720506</v>
      </c>
      <c r="H2" s="2">
        <f>F2/'IMP brain'!$F$21</f>
        <v>0.51378178130841723</v>
      </c>
    </row>
    <row r="3" spans="1:8" x14ac:dyDescent="0.25">
      <c r="A3" t="s">
        <v>7</v>
      </c>
      <c r="B3" t="s">
        <v>9</v>
      </c>
      <c r="C3">
        <v>75037863</v>
      </c>
      <c r="D3" t="s">
        <v>17</v>
      </c>
      <c r="E3">
        <v>87.3</v>
      </c>
      <c r="F3">
        <f t="shared" ref="F3:F10" si="0">C3/E3</f>
        <v>859540.24054982816</v>
      </c>
      <c r="H3" s="2">
        <f>F3/'IMP brain'!$F$21</f>
        <v>0.64186966536789014</v>
      </c>
    </row>
    <row r="4" spans="1:8" x14ac:dyDescent="0.25">
      <c r="A4" t="s">
        <v>7</v>
      </c>
      <c r="B4" t="s">
        <v>10</v>
      </c>
      <c r="C4">
        <v>70202842</v>
      </c>
      <c r="D4" t="s">
        <v>17</v>
      </c>
      <c r="E4">
        <v>87.3</v>
      </c>
      <c r="F4">
        <f t="shared" si="0"/>
        <v>804156.2657502864</v>
      </c>
      <c r="H4" s="2">
        <f>F4/'IMP brain'!$F$21</f>
        <v>0.60051116730782794</v>
      </c>
    </row>
    <row r="5" spans="1:8" x14ac:dyDescent="0.25">
      <c r="A5" t="s">
        <v>11</v>
      </c>
      <c r="B5" t="s">
        <v>12</v>
      </c>
      <c r="C5">
        <v>5855393</v>
      </c>
      <c r="D5" t="s">
        <v>18</v>
      </c>
      <c r="E5">
        <v>40.200000000000003</v>
      </c>
      <c r="F5">
        <f t="shared" si="0"/>
        <v>145656.54228855719</v>
      </c>
      <c r="H5" s="2">
        <f>F5/'IMP brain'!$F$21</f>
        <v>0.10877037705366201</v>
      </c>
    </row>
    <row r="6" spans="1:8" x14ac:dyDescent="0.25">
      <c r="A6" t="s">
        <v>11</v>
      </c>
      <c r="B6" t="s">
        <v>13</v>
      </c>
      <c r="C6">
        <v>5849984</v>
      </c>
      <c r="D6" t="s">
        <v>18</v>
      </c>
      <c r="E6">
        <v>40.200000000000003</v>
      </c>
      <c r="F6">
        <f t="shared" si="0"/>
        <v>145521.99004975124</v>
      </c>
      <c r="H6" s="2">
        <f>F6/'IMP brain'!$F$21</f>
        <v>0.10866989891846542</v>
      </c>
    </row>
    <row r="7" spans="1:8" x14ac:dyDescent="0.25">
      <c r="A7" t="s">
        <v>11</v>
      </c>
      <c r="B7" t="s">
        <v>14</v>
      </c>
      <c r="C7">
        <v>5681283</v>
      </c>
      <c r="D7" t="s">
        <v>18</v>
      </c>
      <c r="E7">
        <v>40.200000000000003</v>
      </c>
      <c r="F7">
        <f t="shared" si="0"/>
        <v>141325.44776119402</v>
      </c>
      <c r="H7" s="2">
        <f>F7/'IMP brain'!$F$21</f>
        <v>0.10553609195122515</v>
      </c>
    </row>
    <row r="8" spans="1:8" x14ac:dyDescent="0.25">
      <c r="A8" t="s">
        <v>3</v>
      </c>
      <c r="B8" t="s">
        <v>4</v>
      </c>
      <c r="C8">
        <v>26276969</v>
      </c>
      <c r="D8" t="s">
        <v>16</v>
      </c>
      <c r="E8">
        <v>47.3</v>
      </c>
      <c r="F8">
        <f t="shared" si="0"/>
        <v>555538.45665961946</v>
      </c>
      <c r="H8" s="2">
        <f>F8/'IMP brain'!$F$21</f>
        <v>0.41485350708770302</v>
      </c>
    </row>
    <row r="9" spans="1:8" x14ac:dyDescent="0.25">
      <c r="A9" t="s">
        <v>3</v>
      </c>
      <c r="B9" t="s">
        <v>5</v>
      </c>
      <c r="C9">
        <v>28847602</v>
      </c>
      <c r="D9" t="s">
        <v>16</v>
      </c>
      <c r="E9">
        <v>47.3</v>
      </c>
      <c r="F9">
        <f t="shared" si="0"/>
        <v>609885.87737843557</v>
      </c>
      <c r="H9" s="2">
        <f>F9/'IMP brain'!$F$21</f>
        <v>0.45543794875163252</v>
      </c>
    </row>
    <row r="10" spans="1:8" x14ac:dyDescent="0.25">
      <c r="A10" t="s">
        <v>3</v>
      </c>
      <c r="B10" t="s">
        <v>6</v>
      </c>
      <c r="C10">
        <v>27788046</v>
      </c>
      <c r="D10" t="s">
        <v>16</v>
      </c>
      <c r="E10">
        <v>47.3</v>
      </c>
      <c r="F10">
        <f t="shared" si="0"/>
        <v>587485.1162790698</v>
      </c>
      <c r="H10" s="2">
        <f>F10/'IMP brain'!$F$21</f>
        <v>0.4387099721514463</v>
      </c>
    </row>
    <row r="12" spans="1:8" x14ac:dyDescent="0.25">
      <c r="E12" t="s">
        <v>47</v>
      </c>
      <c r="F12">
        <f>AVERAGE(F2:F10)</f>
        <v>504125.02033266076</v>
      </c>
      <c r="G12" t="s">
        <v>45</v>
      </c>
      <c r="H12" s="2">
        <f>AVERAGE(H2:H10)</f>
        <v>0.37646004554425222</v>
      </c>
    </row>
    <row r="13" spans="1:8" x14ac:dyDescent="0.25">
      <c r="E13" t="s">
        <v>46</v>
      </c>
      <c r="F13">
        <f>STDEV(F2:F10)</f>
        <v>287152.23772382096</v>
      </c>
      <c r="G13" t="s">
        <v>46</v>
      </c>
      <c r="H13" s="2">
        <f>STDEV(H2:H10)</f>
        <v>0.21443360303821044</v>
      </c>
    </row>
  </sheetData>
  <sortState xmlns:xlrd2="http://schemas.microsoft.com/office/spreadsheetml/2017/richdata2" ref="A2:F62">
    <sortCondition ref="D1:D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D843-5DA4-4003-8594-98C89BDE281E}">
  <dimension ref="A1:H22"/>
  <sheetViews>
    <sheetView workbookViewId="0">
      <selection activeCell="F21" sqref="F21"/>
    </sheetView>
  </sheetViews>
  <sheetFormatPr defaultRowHeight="15" x14ac:dyDescent="0.25"/>
  <cols>
    <col min="1" max="1" width="14" bestFit="1" customWidth="1"/>
    <col min="2" max="2" width="50.42578125" bestFit="1" customWidth="1"/>
    <col min="3" max="3" width="14.85546875" customWidth="1"/>
    <col min="4" max="4" width="7.5703125" bestFit="1" customWidth="1"/>
    <col min="5" max="5" width="12" bestFit="1" customWidth="1"/>
    <col min="6" max="6" width="15.7109375" bestFit="1" customWidth="1"/>
    <col min="8" max="8" width="19.28515625" style="2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19</v>
      </c>
      <c r="E1" t="s">
        <v>44</v>
      </c>
      <c r="F1" t="s">
        <v>48</v>
      </c>
      <c r="H1" s="2" t="s">
        <v>49</v>
      </c>
    </row>
    <row r="2" spans="1:8" x14ac:dyDescent="0.25">
      <c r="A2" t="s">
        <v>7</v>
      </c>
      <c r="B2" t="s">
        <v>25</v>
      </c>
      <c r="C2">
        <v>12165098</v>
      </c>
      <c r="D2" t="s">
        <v>39</v>
      </c>
      <c r="E2">
        <v>78.400000000000006</v>
      </c>
      <c r="F2">
        <f>C2/E2</f>
        <v>155167.06632653059</v>
      </c>
      <c r="H2" s="2">
        <f>F2/$F$21</f>
        <v>1.2836126560552843</v>
      </c>
    </row>
    <row r="3" spans="1:8" x14ac:dyDescent="0.25">
      <c r="A3" t="s">
        <v>7</v>
      </c>
      <c r="B3" t="s">
        <v>24</v>
      </c>
      <c r="C3">
        <v>13478008</v>
      </c>
      <c r="D3" t="s">
        <v>39</v>
      </c>
      <c r="E3">
        <v>78.400000000000006</v>
      </c>
      <c r="F3">
        <f t="shared" ref="F3:F19" si="0">C3/E3</f>
        <v>171913.36734693876</v>
      </c>
      <c r="H3" s="2">
        <f t="shared" ref="H3:H19" si="1">F3/$F$21</f>
        <v>1.4221456865546314</v>
      </c>
    </row>
    <row r="4" spans="1:8" x14ac:dyDescent="0.25">
      <c r="A4" t="s">
        <v>7</v>
      </c>
      <c r="B4" t="s">
        <v>23</v>
      </c>
      <c r="C4">
        <v>13985119</v>
      </c>
      <c r="D4" t="s">
        <v>39</v>
      </c>
      <c r="E4">
        <v>78.400000000000006</v>
      </c>
      <c r="F4">
        <f t="shared" si="0"/>
        <v>178381.61989795917</v>
      </c>
      <c r="H4" s="2">
        <f t="shared" si="1"/>
        <v>1.475654018145947</v>
      </c>
    </row>
    <row r="5" spans="1:8" x14ac:dyDescent="0.25">
      <c r="A5" t="s">
        <v>7</v>
      </c>
      <c r="B5" t="s">
        <v>20</v>
      </c>
      <c r="C5">
        <v>12731548</v>
      </c>
      <c r="D5" t="s">
        <v>38</v>
      </c>
      <c r="E5">
        <v>89.8</v>
      </c>
      <c r="F5">
        <f t="shared" si="0"/>
        <v>141776.70378619153</v>
      </c>
      <c r="H5" s="2">
        <f t="shared" si="1"/>
        <v>1.1728414773969367</v>
      </c>
    </row>
    <row r="6" spans="1:8" x14ac:dyDescent="0.25">
      <c r="A6" t="s">
        <v>7</v>
      </c>
      <c r="B6" t="s">
        <v>21</v>
      </c>
      <c r="C6">
        <v>12397962</v>
      </c>
      <c r="D6" t="s">
        <v>38</v>
      </c>
      <c r="E6">
        <v>89.8</v>
      </c>
      <c r="F6">
        <f t="shared" si="0"/>
        <v>138061.93763919824</v>
      </c>
      <c r="H6" s="2">
        <f t="shared" si="1"/>
        <v>1.1421112396380302</v>
      </c>
    </row>
    <row r="7" spans="1:8" x14ac:dyDescent="0.25">
      <c r="A7" t="s">
        <v>7</v>
      </c>
      <c r="B7" t="s">
        <v>22</v>
      </c>
      <c r="C7">
        <v>11238797</v>
      </c>
      <c r="D7" t="s">
        <v>38</v>
      </c>
      <c r="E7">
        <v>89.8</v>
      </c>
      <c r="F7">
        <f t="shared" si="0"/>
        <v>125153.64142538975</v>
      </c>
      <c r="H7" s="2">
        <f t="shared" si="1"/>
        <v>1.0353279332288785</v>
      </c>
    </row>
    <row r="8" spans="1:8" x14ac:dyDescent="0.25">
      <c r="A8" t="s">
        <v>11</v>
      </c>
      <c r="B8" t="s">
        <v>26</v>
      </c>
      <c r="C8">
        <v>6300686</v>
      </c>
      <c r="D8" t="s">
        <v>40</v>
      </c>
      <c r="E8">
        <v>69.3</v>
      </c>
      <c r="F8">
        <f t="shared" si="0"/>
        <v>90918.989898989908</v>
      </c>
      <c r="H8" s="2">
        <f t="shared" si="1"/>
        <v>0.75212330085892543</v>
      </c>
    </row>
    <row r="9" spans="1:8" x14ac:dyDescent="0.25">
      <c r="A9" t="s">
        <v>11</v>
      </c>
      <c r="B9" t="s">
        <v>28</v>
      </c>
      <c r="C9">
        <v>5697252</v>
      </c>
      <c r="D9" t="s">
        <v>40</v>
      </c>
      <c r="E9">
        <v>69.3</v>
      </c>
      <c r="F9">
        <f t="shared" si="0"/>
        <v>82211.42857142858</v>
      </c>
      <c r="H9" s="2">
        <f t="shared" si="1"/>
        <v>0.68009038699359325</v>
      </c>
    </row>
    <row r="10" spans="1:8" x14ac:dyDescent="0.25">
      <c r="A10" t="s">
        <v>11</v>
      </c>
      <c r="B10" t="s">
        <v>27</v>
      </c>
      <c r="C10">
        <v>5750781</v>
      </c>
      <c r="D10" t="s">
        <v>40</v>
      </c>
      <c r="E10">
        <v>69.3</v>
      </c>
      <c r="F10">
        <f t="shared" si="0"/>
        <v>82983.85281385282</v>
      </c>
      <c r="H10" s="2">
        <f t="shared" si="1"/>
        <v>0.68648023219008092</v>
      </c>
    </row>
    <row r="11" spans="1:8" x14ac:dyDescent="0.25">
      <c r="A11" t="s">
        <v>15</v>
      </c>
      <c r="B11" t="s">
        <v>35</v>
      </c>
      <c r="C11">
        <v>7732603</v>
      </c>
      <c r="D11" t="s">
        <v>43</v>
      </c>
      <c r="E11">
        <v>85.3</v>
      </c>
      <c r="F11">
        <f t="shared" si="0"/>
        <v>90651.852286049238</v>
      </c>
      <c r="H11" s="2">
        <f t="shared" si="1"/>
        <v>0.74991341683522772</v>
      </c>
    </row>
    <row r="12" spans="1:8" x14ac:dyDescent="0.25">
      <c r="A12" t="s">
        <v>15</v>
      </c>
      <c r="B12" t="s">
        <v>36</v>
      </c>
      <c r="C12">
        <v>7438063</v>
      </c>
      <c r="D12" t="s">
        <v>43</v>
      </c>
      <c r="E12">
        <v>85.3</v>
      </c>
      <c r="F12">
        <f t="shared" si="0"/>
        <v>87198.86283704573</v>
      </c>
      <c r="H12" s="2">
        <f t="shared" si="1"/>
        <v>0.7213487151694824</v>
      </c>
    </row>
    <row r="13" spans="1:8" x14ac:dyDescent="0.25">
      <c r="A13" t="s">
        <v>15</v>
      </c>
      <c r="B13" t="s">
        <v>37</v>
      </c>
      <c r="C13">
        <v>7444041</v>
      </c>
      <c r="D13" t="s">
        <v>43</v>
      </c>
      <c r="E13">
        <v>85.3</v>
      </c>
      <c r="F13">
        <f t="shared" si="0"/>
        <v>87268.944900351707</v>
      </c>
      <c r="H13" s="2">
        <f t="shared" si="1"/>
        <v>0.72192846592169879</v>
      </c>
    </row>
    <row r="14" spans="1:8" x14ac:dyDescent="0.25">
      <c r="A14" t="s">
        <v>11</v>
      </c>
      <c r="B14" t="s">
        <v>32</v>
      </c>
      <c r="C14">
        <v>7922671</v>
      </c>
      <c r="D14" t="s">
        <v>42</v>
      </c>
      <c r="E14">
        <v>62.8</v>
      </c>
      <c r="F14">
        <f>C14/E14</f>
        <v>126157.18152866243</v>
      </c>
      <c r="H14" s="2">
        <f t="shared" si="1"/>
        <v>1.0436296741067337</v>
      </c>
    </row>
    <row r="15" spans="1:8" x14ac:dyDescent="0.25">
      <c r="A15" t="s">
        <v>11</v>
      </c>
      <c r="B15" t="s">
        <v>33</v>
      </c>
      <c r="C15">
        <v>7554389</v>
      </c>
      <c r="D15" t="s">
        <v>42</v>
      </c>
      <c r="E15">
        <v>62.8</v>
      </c>
      <c r="F15">
        <f t="shared" si="0"/>
        <v>120292.81847133758</v>
      </c>
      <c r="H15" s="2">
        <f t="shared" si="1"/>
        <v>0.99511699149762667</v>
      </c>
    </row>
    <row r="16" spans="1:8" x14ac:dyDescent="0.25">
      <c r="A16" t="s">
        <v>11</v>
      </c>
      <c r="B16" t="s">
        <v>34</v>
      </c>
      <c r="C16">
        <v>7400681</v>
      </c>
      <c r="D16" t="s">
        <v>42</v>
      </c>
      <c r="E16">
        <v>62.8</v>
      </c>
      <c r="F16">
        <f t="shared" si="0"/>
        <v>117845.23885350319</v>
      </c>
      <c r="H16" s="2">
        <f t="shared" si="1"/>
        <v>0.97486949795061484</v>
      </c>
    </row>
    <row r="17" spans="1:8" x14ac:dyDescent="0.25">
      <c r="A17" t="s">
        <v>11</v>
      </c>
      <c r="B17" t="s">
        <v>30</v>
      </c>
      <c r="C17">
        <v>6850023</v>
      </c>
      <c r="D17" t="s">
        <v>41</v>
      </c>
      <c r="E17">
        <v>54.6</v>
      </c>
      <c r="F17">
        <f t="shared" si="0"/>
        <v>125458.2967032967</v>
      </c>
      <c r="H17" s="2">
        <f t="shared" si="1"/>
        <v>1.0378481804676349</v>
      </c>
    </row>
    <row r="18" spans="1:8" x14ac:dyDescent="0.25">
      <c r="A18" t="s">
        <v>11</v>
      </c>
      <c r="B18" t="s">
        <v>29</v>
      </c>
      <c r="C18">
        <v>6763845</v>
      </c>
      <c r="D18" t="s">
        <v>41</v>
      </c>
      <c r="E18">
        <v>54.6</v>
      </c>
      <c r="F18">
        <f t="shared" si="0"/>
        <v>123879.94505494506</v>
      </c>
      <c r="H18" s="2">
        <f t="shared" si="1"/>
        <v>1.0247913366444332</v>
      </c>
    </row>
    <row r="19" spans="1:8" x14ac:dyDescent="0.25">
      <c r="A19" t="s">
        <v>11</v>
      </c>
      <c r="B19" t="s">
        <v>31</v>
      </c>
      <c r="C19">
        <v>7129335</v>
      </c>
      <c r="D19" t="s">
        <v>41</v>
      </c>
      <c r="E19">
        <v>54.6</v>
      </c>
      <c r="F19">
        <f t="shared" si="0"/>
        <v>130573.9010989011</v>
      </c>
      <c r="H19" s="2">
        <f t="shared" si="1"/>
        <v>1.0801667903442407</v>
      </c>
    </row>
    <row r="21" spans="1:8" x14ac:dyDescent="0.25">
      <c r="E21" t="s">
        <v>47</v>
      </c>
      <c r="F21">
        <f>AVERAGE(F2:F19)</f>
        <v>120883.09163558733</v>
      </c>
      <c r="G21" t="s">
        <v>45</v>
      </c>
      <c r="H21" s="2">
        <f>AVERAGE(H2:H19)</f>
        <v>1</v>
      </c>
    </row>
    <row r="22" spans="1:8" x14ac:dyDescent="0.25">
      <c r="E22" t="s">
        <v>46</v>
      </c>
      <c r="F22">
        <f>STDEV(F2:F19)</f>
        <v>29709.213945845069</v>
      </c>
      <c r="G22" t="s">
        <v>46</v>
      </c>
      <c r="H22" s="2">
        <f>STDEV(H2:H19)</f>
        <v>0.24576815122669218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99F8E-E36A-4DD6-BB83-B887F751654A}">
  <dimension ref="A1:H13"/>
  <sheetViews>
    <sheetView workbookViewId="0">
      <selection activeCell="F13" sqref="F13"/>
    </sheetView>
  </sheetViews>
  <sheetFormatPr defaultRowHeight="15" x14ac:dyDescent="0.25"/>
  <cols>
    <col min="1" max="1" width="12.7109375" bestFit="1" customWidth="1"/>
    <col min="2" max="2" width="49" bestFit="1" customWidth="1"/>
    <col min="3" max="3" width="13.85546875" customWidth="1"/>
    <col min="5" max="5" width="13" customWidth="1"/>
    <col min="6" max="6" width="18.5703125" customWidth="1"/>
    <col min="8" max="8" width="19" style="3" customWidth="1"/>
  </cols>
  <sheetData>
    <row r="1" spans="1:8" x14ac:dyDescent="0.25">
      <c r="A1" t="s">
        <v>0</v>
      </c>
      <c r="B1" t="s">
        <v>1</v>
      </c>
      <c r="C1" t="s">
        <v>54</v>
      </c>
      <c r="D1" t="s">
        <v>19</v>
      </c>
      <c r="E1" t="s">
        <v>44</v>
      </c>
      <c r="F1" t="s">
        <v>48</v>
      </c>
      <c r="H1" s="2" t="s">
        <v>49</v>
      </c>
    </row>
    <row r="2" spans="1:8" x14ac:dyDescent="0.25">
      <c r="A2" t="s">
        <v>7</v>
      </c>
      <c r="B2" t="s">
        <v>8</v>
      </c>
      <c r="C2">
        <v>3845431.7314112158</v>
      </c>
      <c r="D2" t="s">
        <v>17</v>
      </c>
      <c r="E2">
        <v>87.3</v>
      </c>
      <c r="F2">
        <f t="shared" ref="F2:F7" si="0">C2/E2</f>
        <v>44048.473441136492</v>
      </c>
      <c r="H2" s="3">
        <f>F2/'GDP brain'!$F$21</f>
        <v>0.36438903774834341</v>
      </c>
    </row>
    <row r="3" spans="1:8" x14ac:dyDescent="0.25">
      <c r="A3" t="s">
        <v>7</v>
      </c>
      <c r="B3" t="s">
        <v>9</v>
      </c>
      <c r="C3">
        <v>4394026.4518626276</v>
      </c>
      <c r="D3" t="s">
        <v>17</v>
      </c>
      <c r="E3">
        <v>87.3</v>
      </c>
      <c r="F3">
        <f t="shared" si="0"/>
        <v>50332.490857532961</v>
      </c>
      <c r="H3" s="3">
        <f>F3/'GDP brain'!$F$21</f>
        <v>0.41637329238124271</v>
      </c>
    </row>
    <row r="4" spans="1:8" x14ac:dyDescent="0.25">
      <c r="A4" t="s">
        <v>7</v>
      </c>
      <c r="B4" t="s">
        <v>10</v>
      </c>
      <c r="C4">
        <v>4334650.4732036684</v>
      </c>
      <c r="D4" t="s">
        <v>17</v>
      </c>
      <c r="E4">
        <v>87.3</v>
      </c>
      <c r="F4">
        <f t="shared" si="0"/>
        <v>49652.353644944655</v>
      </c>
      <c r="H4" s="3">
        <f>F4/'GDP brain'!$F$21</f>
        <v>0.41074688753515687</v>
      </c>
    </row>
    <row r="5" spans="1:8" x14ac:dyDescent="0.25">
      <c r="A5" t="s">
        <v>11</v>
      </c>
      <c r="B5" t="s">
        <v>12</v>
      </c>
      <c r="C5">
        <v>1028870.2617490644</v>
      </c>
      <c r="D5" t="s">
        <v>18</v>
      </c>
      <c r="E5">
        <v>40.200000000000003</v>
      </c>
      <c r="F5">
        <f t="shared" si="0"/>
        <v>25593.787605698119</v>
      </c>
      <c r="H5" s="3">
        <f>F5/'GDP brain'!$F$21</f>
        <v>0.21172346983689691</v>
      </c>
    </row>
    <row r="6" spans="1:8" x14ac:dyDescent="0.25">
      <c r="A6" t="s">
        <v>11</v>
      </c>
      <c r="B6" t="s">
        <v>13</v>
      </c>
      <c r="C6">
        <v>955106.0715853523</v>
      </c>
      <c r="D6" t="s">
        <v>18</v>
      </c>
      <c r="E6">
        <v>40.200000000000003</v>
      </c>
      <c r="F6">
        <f t="shared" si="0"/>
        <v>23758.857502123188</v>
      </c>
      <c r="H6" s="3">
        <f>F6/'GDP brain'!$F$21</f>
        <v>0.19654409215265892</v>
      </c>
    </row>
    <row r="7" spans="1:8" x14ac:dyDescent="0.25">
      <c r="A7" t="s">
        <v>11</v>
      </c>
      <c r="B7" t="s">
        <v>14</v>
      </c>
      <c r="C7">
        <v>1030134.5492866121</v>
      </c>
      <c r="D7" t="s">
        <v>18</v>
      </c>
      <c r="E7">
        <v>40.200000000000003</v>
      </c>
      <c r="F7">
        <f t="shared" si="0"/>
        <v>25625.237544443084</v>
      </c>
      <c r="H7" s="3">
        <f>F7/'GDP brain'!$F$21</f>
        <v>0.21198363805661594</v>
      </c>
    </row>
    <row r="8" spans="1:8" x14ac:dyDescent="0.25">
      <c r="A8" t="s">
        <v>3</v>
      </c>
      <c r="B8" t="s">
        <v>4</v>
      </c>
      <c r="C8">
        <v>1998132.2032042206</v>
      </c>
      <c r="D8" t="s">
        <v>16</v>
      </c>
      <c r="E8">
        <v>47.3</v>
      </c>
      <c r="F8">
        <f t="shared" ref="F8:F10" si="1">C8/E8</f>
        <v>42243.809792901076</v>
      </c>
      <c r="H8" s="3">
        <f>F8/'GDP brain'!$F$21</f>
        <v>0.34946003796998126</v>
      </c>
    </row>
    <row r="9" spans="1:8" x14ac:dyDescent="0.25">
      <c r="A9" t="s">
        <v>3</v>
      </c>
      <c r="B9" t="s">
        <v>5</v>
      </c>
      <c r="C9">
        <v>2179654.4509724891</v>
      </c>
      <c r="D9" t="s">
        <v>16</v>
      </c>
      <c r="E9">
        <v>47.3</v>
      </c>
      <c r="F9">
        <f t="shared" si="1"/>
        <v>46081.489449735498</v>
      </c>
      <c r="H9" s="3">
        <f>F9/'GDP brain'!$F$21</f>
        <v>0.3812070722732025</v>
      </c>
    </row>
    <row r="10" spans="1:8" x14ac:dyDescent="0.25">
      <c r="A10" t="s">
        <v>3</v>
      </c>
      <c r="B10" t="s">
        <v>6</v>
      </c>
      <c r="C10">
        <v>2129400.3695979333</v>
      </c>
      <c r="D10" t="s">
        <v>16</v>
      </c>
      <c r="E10">
        <v>47.3</v>
      </c>
      <c r="F10">
        <f t="shared" si="1"/>
        <v>45019.035298053561</v>
      </c>
      <c r="H10" s="3">
        <f>F10/'GDP brain'!$F$21</f>
        <v>0.372417967549733</v>
      </c>
    </row>
    <row r="12" spans="1:8" x14ac:dyDescent="0.25">
      <c r="E12" t="s">
        <v>47</v>
      </c>
      <c r="F12">
        <f>AVERAGE(F2:F10)</f>
        <v>39150.615015174291</v>
      </c>
      <c r="G12" t="s">
        <v>45</v>
      </c>
      <c r="H12" s="3">
        <f>AVERAGE(H2:H10)</f>
        <v>0.32387172172264794</v>
      </c>
    </row>
    <row r="13" spans="1:8" x14ac:dyDescent="0.25">
      <c r="E13" t="s">
        <v>46</v>
      </c>
      <c r="F13">
        <f>STDEV(F2:F10)</f>
        <v>10925.787810362215</v>
      </c>
      <c r="G13" t="s">
        <v>46</v>
      </c>
      <c r="H13" s="3">
        <f>STDEV(H2:H10)</f>
        <v>9.0383093801893855E-2</v>
      </c>
    </row>
  </sheetData>
  <sortState xmlns:xlrd2="http://schemas.microsoft.com/office/spreadsheetml/2017/richdata2" ref="A2:C61">
    <sortCondition ref="B1:B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1380-0E28-47B7-90AC-4DD50CCFABEA}">
  <dimension ref="A1:H22"/>
  <sheetViews>
    <sheetView workbookViewId="0">
      <selection activeCell="F22" sqref="F22"/>
    </sheetView>
  </sheetViews>
  <sheetFormatPr defaultRowHeight="15" x14ac:dyDescent="0.25"/>
  <cols>
    <col min="1" max="1" width="14" bestFit="1" customWidth="1"/>
    <col min="2" max="2" width="50.42578125" bestFit="1" customWidth="1"/>
    <col min="3" max="3" width="13.140625" customWidth="1"/>
    <col min="4" max="4" width="7.5703125" bestFit="1" customWidth="1"/>
    <col min="5" max="5" width="12" bestFit="1" customWidth="1"/>
    <col min="6" max="6" width="1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19</v>
      </c>
      <c r="E1" t="s">
        <v>44</v>
      </c>
      <c r="F1" t="s">
        <v>48</v>
      </c>
      <c r="H1" s="2" t="s">
        <v>49</v>
      </c>
    </row>
    <row r="2" spans="1:8" x14ac:dyDescent="0.25">
      <c r="A2" t="s">
        <v>7</v>
      </c>
      <c r="B2" t="s">
        <v>25</v>
      </c>
      <c r="C2">
        <v>159457302</v>
      </c>
      <c r="D2" t="s">
        <v>39</v>
      </c>
      <c r="E2">
        <v>78.400000000000006</v>
      </c>
      <c r="F2">
        <f>C2/E2</f>
        <v>2033894.1581632651</v>
      </c>
      <c r="H2" s="2">
        <f>F2/$F$21</f>
        <v>1.1875684214543216</v>
      </c>
    </row>
    <row r="3" spans="1:8" x14ac:dyDescent="0.25">
      <c r="A3" t="s">
        <v>7</v>
      </c>
      <c r="B3" t="s">
        <v>24</v>
      </c>
      <c r="C3">
        <v>185556482</v>
      </c>
      <c r="D3" t="s">
        <v>39</v>
      </c>
      <c r="E3">
        <v>78.400000000000006</v>
      </c>
      <c r="F3">
        <f t="shared" ref="F3:F19" si="0">C3/E3</f>
        <v>2366791.862244898</v>
      </c>
      <c r="H3" s="2">
        <f t="shared" ref="H3:H19" si="1">F3/$F$21</f>
        <v>1.3819437282298761</v>
      </c>
    </row>
    <row r="4" spans="1:8" x14ac:dyDescent="0.25">
      <c r="A4" t="s">
        <v>7</v>
      </c>
      <c r="B4" t="s">
        <v>23</v>
      </c>
      <c r="C4">
        <v>200417949</v>
      </c>
      <c r="D4" t="s">
        <v>39</v>
      </c>
      <c r="E4">
        <v>78.400000000000006</v>
      </c>
      <c r="F4">
        <f t="shared" si="0"/>
        <v>2556351.3903061221</v>
      </c>
      <c r="H4" s="2">
        <f t="shared" si="1"/>
        <v>1.4926254510755659</v>
      </c>
    </row>
    <row r="5" spans="1:8" x14ac:dyDescent="0.25">
      <c r="A5" t="s">
        <v>7</v>
      </c>
      <c r="B5" t="s">
        <v>20</v>
      </c>
      <c r="C5">
        <v>125242330</v>
      </c>
      <c r="D5" t="s">
        <v>38</v>
      </c>
      <c r="E5">
        <v>89.8</v>
      </c>
      <c r="F5">
        <f t="shared" si="0"/>
        <v>1394680.7349665924</v>
      </c>
      <c r="H5" s="2">
        <f t="shared" si="1"/>
        <v>0.8143387364624487</v>
      </c>
    </row>
    <row r="6" spans="1:8" x14ac:dyDescent="0.25">
      <c r="A6" t="s">
        <v>7</v>
      </c>
      <c r="B6" t="s">
        <v>21</v>
      </c>
      <c r="C6">
        <v>110614678</v>
      </c>
      <c r="D6" t="s">
        <v>38</v>
      </c>
      <c r="E6">
        <v>89.8</v>
      </c>
      <c r="F6">
        <f t="shared" si="0"/>
        <v>1231789.2873051225</v>
      </c>
      <c r="H6" s="2">
        <f t="shared" si="1"/>
        <v>0.7192282123521706</v>
      </c>
    </row>
    <row r="7" spans="1:8" x14ac:dyDescent="0.25">
      <c r="A7" t="s">
        <v>7</v>
      </c>
      <c r="B7" t="s">
        <v>22</v>
      </c>
      <c r="C7">
        <v>110476421</v>
      </c>
      <c r="D7" t="s">
        <v>38</v>
      </c>
      <c r="E7">
        <v>89.8</v>
      </c>
      <c r="F7">
        <f t="shared" si="0"/>
        <v>1230249.6770601338</v>
      </c>
      <c r="H7" s="2">
        <f t="shared" si="1"/>
        <v>0.71832925086936306</v>
      </c>
    </row>
    <row r="8" spans="1:8" x14ac:dyDescent="0.25">
      <c r="A8" t="s">
        <v>11</v>
      </c>
      <c r="B8" t="s">
        <v>26</v>
      </c>
      <c r="C8">
        <v>145549986</v>
      </c>
      <c r="D8" t="s">
        <v>40</v>
      </c>
      <c r="E8">
        <v>69.3</v>
      </c>
      <c r="F8">
        <f t="shared" si="0"/>
        <v>2100288.3982683984</v>
      </c>
      <c r="H8" s="2">
        <f t="shared" si="1"/>
        <v>1.2263352877628992</v>
      </c>
    </row>
    <row r="9" spans="1:8" x14ac:dyDescent="0.25">
      <c r="A9" t="s">
        <v>11</v>
      </c>
      <c r="B9" t="s">
        <v>28</v>
      </c>
      <c r="C9">
        <v>124600132</v>
      </c>
      <c r="D9" t="s">
        <v>40</v>
      </c>
      <c r="E9">
        <v>69.3</v>
      </c>
      <c r="F9">
        <f t="shared" si="0"/>
        <v>1797981.7027417028</v>
      </c>
      <c r="H9" s="2">
        <f t="shared" si="1"/>
        <v>1.0498217343113672</v>
      </c>
    </row>
    <row r="10" spans="1:8" x14ac:dyDescent="0.25">
      <c r="A10" t="s">
        <v>11</v>
      </c>
      <c r="B10" t="s">
        <v>27</v>
      </c>
      <c r="C10">
        <v>135238314</v>
      </c>
      <c r="D10" t="s">
        <v>40</v>
      </c>
      <c r="E10">
        <v>69.3</v>
      </c>
      <c r="F10">
        <f t="shared" si="0"/>
        <v>1951490.8225108227</v>
      </c>
      <c r="H10" s="2">
        <f t="shared" si="1"/>
        <v>1.1394540203924124</v>
      </c>
    </row>
    <row r="11" spans="1:8" x14ac:dyDescent="0.25">
      <c r="A11" t="s">
        <v>15</v>
      </c>
      <c r="B11" t="s">
        <v>35</v>
      </c>
      <c r="C11">
        <v>113476826</v>
      </c>
      <c r="D11" t="s">
        <v>43</v>
      </c>
      <c r="E11">
        <v>85.3</v>
      </c>
      <c r="F11">
        <f t="shared" si="0"/>
        <v>1330326.2133645955</v>
      </c>
      <c r="H11" s="2">
        <f t="shared" si="1"/>
        <v>0.7767628393462741</v>
      </c>
    </row>
    <row r="12" spans="1:8" x14ac:dyDescent="0.25">
      <c r="A12" t="s">
        <v>15</v>
      </c>
      <c r="B12" t="s">
        <v>36</v>
      </c>
      <c r="C12">
        <v>109558029</v>
      </c>
      <c r="D12" t="s">
        <v>43</v>
      </c>
      <c r="E12">
        <v>85.3</v>
      </c>
      <c r="F12">
        <f t="shared" si="0"/>
        <v>1284384.8651817117</v>
      </c>
      <c r="H12" s="2">
        <f t="shared" si="1"/>
        <v>0.74993819160241093</v>
      </c>
    </row>
    <row r="13" spans="1:8" x14ac:dyDescent="0.25">
      <c r="A13" t="s">
        <v>15</v>
      </c>
      <c r="B13" t="s">
        <v>37</v>
      </c>
      <c r="C13">
        <v>102278151</v>
      </c>
      <c r="D13" t="s">
        <v>43</v>
      </c>
      <c r="E13">
        <v>85.3</v>
      </c>
      <c r="F13">
        <f t="shared" si="0"/>
        <v>1199040.4572098476</v>
      </c>
      <c r="H13" s="2">
        <f t="shared" si="1"/>
        <v>0.70010653077172746</v>
      </c>
    </row>
    <row r="14" spans="1:8" x14ac:dyDescent="0.25">
      <c r="A14" t="s">
        <v>11</v>
      </c>
      <c r="B14" t="s">
        <v>32</v>
      </c>
      <c r="C14">
        <v>114448160</v>
      </c>
      <c r="D14" t="s">
        <v>42</v>
      </c>
      <c r="E14">
        <v>62.8</v>
      </c>
      <c r="F14">
        <f>C14/E14</f>
        <v>1822422.9299363059</v>
      </c>
      <c r="H14" s="2">
        <f t="shared" si="1"/>
        <v>1.0640926979607801</v>
      </c>
    </row>
    <row r="15" spans="1:8" x14ac:dyDescent="0.25">
      <c r="A15" t="s">
        <v>11</v>
      </c>
      <c r="B15" t="s">
        <v>33</v>
      </c>
      <c r="C15">
        <v>101323060</v>
      </c>
      <c r="D15" t="s">
        <v>42</v>
      </c>
      <c r="E15">
        <v>62.8</v>
      </c>
      <c r="F15">
        <f t="shared" si="0"/>
        <v>1613424.5222929937</v>
      </c>
      <c r="H15" s="2">
        <f t="shared" si="1"/>
        <v>0.94206082719933637</v>
      </c>
    </row>
    <row r="16" spans="1:8" x14ac:dyDescent="0.25">
      <c r="A16" t="s">
        <v>11</v>
      </c>
      <c r="B16" t="s">
        <v>34</v>
      </c>
      <c r="C16">
        <v>94948023</v>
      </c>
      <c r="D16" t="s">
        <v>42</v>
      </c>
      <c r="E16">
        <v>62.8</v>
      </c>
      <c r="F16">
        <f t="shared" si="0"/>
        <v>1511911.194267516</v>
      </c>
      <c r="H16" s="2">
        <f t="shared" si="1"/>
        <v>0.882788311844526</v>
      </c>
    </row>
    <row r="17" spans="1:8" x14ac:dyDescent="0.25">
      <c r="A17" t="s">
        <v>11</v>
      </c>
      <c r="B17" t="s">
        <v>30</v>
      </c>
      <c r="C17">
        <v>99053103</v>
      </c>
      <c r="D17" t="s">
        <v>41</v>
      </c>
      <c r="E17">
        <v>54.6</v>
      </c>
      <c r="F17">
        <f t="shared" si="0"/>
        <v>1814159.3956043955</v>
      </c>
      <c r="H17" s="2">
        <f t="shared" si="1"/>
        <v>1.0592677111821944</v>
      </c>
    </row>
    <row r="18" spans="1:8" x14ac:dyDescent="0.25">
      <c r="A18" t="s">
        <v>11</v>
      </c>
      <c r="B18" t="s">
        <v>29</v>
      </c>
      <c r="C18">
        <v>98314531</v>
      </c>
      <c r="D18" t="s">
        <v>41</v>
      </c>
      <c r="E18">
        <v>54.6</v>
      </c>
      <c r="F18">
        <f t="shared" si="0"/>
        <v>1800632.4358974358</v>
      </c>
      <c r="H18" s="2">
        <f t="shared" si="1"/>
        <v>1.0513694682368597</v>
      </c>
    </row>
    <row r="19" spans="1:8" x14ac:dyDescent="0.25">
      <c r="A19" t="s">
        <v>11</v>
      </c>
      <c r="B19" t="s">
        <v>31</v>
      </c>
      <c r="C19">
        <v>97622467</v>
      </c>
      <c r="D19" t="s">
        <v>41</v>
      </c>
      <c r="E19">
        <v>54.6</v>
      </c>
      <c r="F19">
        <f t="shared" si="0"/>
        <v>1787957.271062271</v>
      </c>
      <c r="H19" s="2">
        <f t="shared" si="1"/>
        <v>1.0439685789454705</v>
      </c>
    </row>
    <row r="21" spans="1:8" x14ac:dyDescent="0.25">
      <c r="E21" t="s">
        <v>47</v>
      </c>
      <c r="F21">
        <f>AVERAGE(F2:F19)</f>
        <v>1712654.2954657846</v>
      </c>
      <c r="G21" t="s">
        <v>45</v>
      </c>
      <c r="H21">
        <f>AVERAGE(H2:H19)</f>
        <v>1.0000000000000002</v>
      </c>
    </row>
    <row r="22" spans="1:8" x14ac:dyDescent="0.25">
      <c r="E22" t="s">
        <v>46</v>
      </c>
      <c r="F22">
        <f>STDEV(F2:F19)</f>
        <v>398663.08300976019</v>
      </c>
      <c r="G22" t="s">
        <v>46</v>
      </c>
      <c r="H22" s="2">
        <f>STDEV(H2:H19)</f>
        <v>0.23277498796179116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ED6BC-11CA-4DE4-AF84-D9587848AE90}">
  <dimension ref="A1:H13"/>
  <sheetViews>
    <sheetView workbookViewId="0">
      <selection activeCell="F14" sqref="F14"/>
    </sheetView>
  </sheetViews>
  <sheetFormatPr defaultRowHeight="15" x14ac:dyDescent="0.25"/>
  <cols>
    <col min="1" max="1" width="14" bestFit="1" customWidth="1"/>
    <col min="2" max="2" width="50.5703125" bestFit="1" customWidth="1"/>
    <col min="3" max="3" width="11" bestFit="1" customWidth="1"/>
    <col min="4" max="4" width="7.5703125" bestFit="1" customWidth="1"/>
    <col min="5" max="5" width="17.7109375" customWidth="1"/>
    <col min="6" max="6" width="1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19</v>
      </c>
      <c r="E1" t="s">
        <v>44</v>
      </c>
      <c r="F1" t="s">
        <v>48</v>
      </c>
      <c r="H1" s="2" t="s">
        <v>49</v>
      </c>
    </row>
    <row r="2" spans="1:8" x14ac:dyDescent="0.25">
      <c r="A2" t="s">
        <v>7</v>
      </c>
      <c r="B2" t="s">
        <v>8</v>
      </c>
      <c r="C2">
        <v>104313001</v>
      </c>
      <c r="D2" t="s">
        <v>17</v>
      </c>
      <c r="E2">
        <v>87.3</v>
      </c>
      <c r="F2">
        <f>C2/E2</f>
        <v>1194879.7365406645</v>
      </c>
      <c r="H2" s="2">
        <f>F2/'AMP brain'!$F$21</f>
        <v>0.69767713175045476</v>
      </c>
    </row>
    <row r="3" spans="1:8" x14ac:dyDescent="0.25">
      <c r="A3" t="s">
        <v>7</v>
      </c>
      <c r="B3" t="s">
        <v>9</v>
      </c>
      <c r="C3">
        <v>128758216</v>
      </c>
      <c r="D3" t="s">
        <v>17</v>
      </c>
      <c r="E3">
        <v>87.3</v>
      </c>
      <c r="F3">
        <f t="shared" ref="F3:F10" si="0">C3/E3</f>
        <v>1474893.6540664376</v>
      </c>
      <c r="H3" s="2">
        <f>F3/'AMP brain'!$F$21</f>
        <v>0.86117417739889879</v>
      </c>
    </row>
    <row r="4" spans="1:8" x14ac:dyDescent="0.25">
      <c r="A4" t="s">
        <v>7</v>
      </c>
      <c r="B4" t="s">
        <v>10</v>
      </c>
      <c r="C4">
        <v>116298958</v>
      </c>
      <c r="D4" t="s">
        <v>17</v>
      </c>
      <c r="E4">
        <v>87.3</v>
      </c>
      <c r="F4">
        <f t="shared" si="0"/>
        <v>1332175.9221076746</v>
      </c>
      <c r="H4" s="2">
        <f>F4/'AMP brain'!$F$21</f>
        <v>0.77784286393032254</v>
      </c>
    </row>
    <row r="5" spans="1:8" x14ac:dyDescent="0.25">
      <c r="A5" t="s">
        <v>11</v>
      </c>
      <c r="B5" t="s">
        <v>12</v>
      </c>
      <c r="C5">
        <v>20146154</v>
      </c>
      <c r="D5" t="s">
        <v>18</v>
      </c>
      <c r="E5">
        <v>40.200000000000003</v>
      </c>
      <c r="F5">
        <f t="shared" si="0"/>
        <v>501148.10945273627</v>
      </c>
      <c r="H5" s="2">
        <f>F5/'AMP brain'!$F$21</f>
        <v>0.29261486733167058</v>
      </c>
    </row>
    <row r="6" spans="1:8" x14ac:dyDescent="0.25">
      <c r="A6" t="s">
        <v>11</v>
      </c>
      <c r="B6" t="s">
        <v>13</v>
      </c>
      <c r="C6">
        <v>24091814</v>
      </c>
      <c r="D6" t="s">
        <v>18</v>
      </c>
      <c r="E6">
        <v>40.200000000000003</v>
      </c>
      <c r="F6">
        <f t="shared" si="0"/>
        <v>599298.85572139302</v>
      </c>
      <c r="H6" s="2">
        <f>F6/'AMP brain'!$F$21</f>
        <v>0.3499240081947792</v>
      </c>
    </row>
    <row r="7" spans="1:8" x14ac:dyDescent="0.25">
      <c r="A7" t="s">
        <v>11</v>
      </c>
      <c r="B7" t="s">
        <v>14</v>
      </c>
      <c r="C7">
        <v>23816367</v>
      </c>
      <c r="D7" t="s">
        <v>18</v>
      </c>
      <c r="E7">
        <v>40.200000000000003</v>
      </c>
      <c r="F7">
        <f t="shared" si="0"/>
        <v>592446.94029850746</v>
      </c>
      <c r="H7" s="2">
        <f>F7/'AMP brain'!$F$21</f>
        <v>0.34592325016612985</v>
      </c>
    </row>
    <row r="8" spans="1:8" x14ac:dyDescent="0.25">
      <c r="A8" t="s">
        <v>3</v>
      </c>
      <c r="B8" t="s">
        <v>4</v>
      </c>
      <c r="C8">
        <v>122611531</v>
      </c>
      <c r="D8" t="s">
        <v>16</v>
      </c>
      <c r="E8">
        <v>47.3</v>
      </c>
      <c r="F8">
        <f t="shared" si="0"/>
        <v>2592209.957716702</v>
      </c>
      <c r="H8" s="2">
        <f>F8/'AMP brain'!$F$21</f>
        <v>1.5135628740601779</v>
      </c>
    </row>
    <row r="9" spans="1:8" x14ac:dyDescent="0.25">
      <c r="A9" t="s">
        <v>3</v>
      </c>
      <c r="B9" t="s">
        <v>5</v>
      </c>
      <c r="C9">
        <v>130329580</v>
      </c>
      <c r="D9" t="s">
        <v>16</v>
      </c>
      <c r="E9">
        <v>47.3</v>
      </c>
      <c r="F9">
        <f t="shared" si="0"/>
        <v>2755382.2410147991</v>
      </c>
      <c r="H9" s="2">
        <f>F9/'AMP brain'!$F$21</f>
        <v>1.6088373750088469</v>
      </c>
    </row>
    <row r="10" spans="1:8" x14ac:dyDescent="0.25">
      <c r="A10" t="s">
        <v>3</v>
      </c>
      <c r="B10" t="s">
        <v>6</v>
      </c>
      <c r="C10">
        <v>124156693</v>
      </c>
      <c r="D10" t="s">
        <v>16</v>
      </c>
      <c r="E10">
        <v>47.3</v>
      </c>
      <c r="F10">
        <f t="shared" si="0"/>
        <v>2624877.230443975</v>
      </c>
      <c r="H10" s="2">
        <f>F10/'AMP brain'!$F$21</f>
        <v>1.5326369351907627</v>
      </c>
    </row>
    <row r="12" spans="1:8" x14ac:dyDescent="0.25">
      <c r="E12" t="s">
        <v>47</v>
      </c>
      <c r="F12">
        <f>AVERAGE(F2:F7)</f>
        <v>949140.53636456875</v>
      </c>
      <c r="G12" t="s">
        <v>45</v>
      </c>
      <c r="H12" s="2">
        <f>AVERAGE(H2:H10)</f>
        <v>0.88668816478133805</v>
      </c>
    </row>
    <row r="13" spans="1:8" x14ac:dyDescent="0.25">
      <c r="E13" t="s">
        <v>46</v>
      </c>
      <c r="F13">
        <f>STDEV(F2:F7)</f>
        <v>432165.92636808578</v>
      </c>
      <c r="G13" t="s">
        <v>46</v>
      </c>
      <c r="H13" s="2">
        <f>STDEV(H2:H10)</f>
        <v>0.53775112343601716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A798A-5039-43FB-B14E-BBA6FE66899E}">
  <dimension ref="A1:H22"/>
  <sheetViews>
    <sheetView workbookViewId="0">
      <selection activeCell="C2" sqref="C2:C19"/>
    </sheetView>
  </sheetViews>
  <sheetFormatPr defaultRowHeight="15" x14ac:dyDescent="0.25"/>
  <cols>
    <col min="1" max="1" width="14" bestFit="1" customWidth="1"/>
    <col min="2" max="2" width="50.42578125" bestFit="1" customWidth="1"/>
    <col min="3" max="3" width="10" bestFit="1" customWidth="1"/>
    <col min="4" max="4" width="7.5703125" bestFit="1" customWidth="1"/>
    <col min="5" max="5" width="12" bestFit="1" customWidth="1"/>
    <col min="6" max="6" width="1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19</v>
      </c>
      <c r="E1" t="s">
        <v>44</v>
      </c>
      <c r="F1" t="s">
        <v>48</v>
      </c>
      <c r="H1" s="2" t="s">
        <v>49</v>
      </c>
    </row>
    <row r="2" spans="1:8" x14ac:dyDescent="0.25">
      <c r="A2" t="s">
        <v>7</v>
      </c>
      <c r="B2" t="s">
        <v>25</v>
      </c>
      <c r="C2">
        <v>175968091</v>
      </c>
      <c r="D2" t="s">
        <v>39</v>
      </c>
      <c r="E2">
        <v>78.400000000000006</v>
      </c>
      <c r="F2">
        <f>C2/E2</f>
        <v>2244490.9566326528</v>
      </c>
      <c r="H2" s="2">
        <f>F2/$F$21</f>
        <v>0.99100798103228371</v>
      </c>
    </row>
    <row r="3" spans="1:8" x14ac:dyDescent="0.25">
      <c r="A3" t="s">
        <v>7</v>
      </c>
      <c r="B3" t="s">
        <v>24</v>
      </c>
      <c r="C3">
        <v>190802933</v>
      </c>
      <c r="D3" t="s">
        <v>39</v>
      </c>
      <c r="E3">
        <v>78.400000000000006</v>
      </c>
      <c r="F3">
        <f t="shared" ref="F3:F19" si="0">C3/E3</f>
        <v>2433710.8801020407</v>
      </c>
      <c r="H3" s="2">
        <f t="shared" ref="H3:H19" si="1">F3/$F$21</f>
        <v>1.0745540758714494</v>
      </c>
    </row>
    <row r="4" spans="1:8" x14ac:dyDescent="0.25">
      <c r="A4" t="s">
        <v>7</v>
      </c>
      <c r="B4" t="s">
        <v>23</v>
      </c>
      <c r="C4">
        <v>199416838</v>
      </c>
      <c r="D4" t="s">
        <v>39</v>
      </c>
      <c r="E4">
        <v>78.400000000000006</v>
      </c>
      <c r="F4">
        <f t="shared" si="0"/>
        <v>2543582.1173469387</v>
      </c>
      <c r="H4" s="2">
        <f t="shared" si="1"/>
        <v>1.1230654199131023</v>
      </c>
    </row>
    <row r="5" spans="1:8" x14ac:dyDescent="0.25">
      <c r="A5" t="s">
        <v>7</v>
      </c>
      <c r="B5" t="s">
        <v>20</v>
      </c>
      <c r="C5">
        <v>132961745</v>
      </c>
      <c r="D5" t="s">
        <v>38</v>
      </c>
      <c r="E5">
        <v>89.8</v>
      </c>
      <c r="F5">
        <f t="shared" si="0"/>
        <v>1480643.0400890869</v>
      </c>
      <c r="H5" s="2">
        <f t="shared" si="1"/>
        <v>0.65374692887583807</v>
      </c>
    </row>
    <row r="6" spans="1:8" x14ac:dyDescent="0.25">
      <c r="A6" t="s">
        <v>7</v>
      </c>
      <c r="B6" t="s">
        <v>21</v>
      </c>
      <c r="C6">
        <v>121353234</v>
      </c>
      <c r="D6" t="s">
        <v>38</v>
      </c>
      <c r="E6">
        <v>89.8</v>
      </c>
      <c r="F6">
        <f t="shared" si="0"/>
        <v>1351372.316258352</v>
      </c>
      <c r="H6" s="2">
        <f t="shared" si="1"/>
        <v>0.59667014776807381</v>
      </c>
    </row>
    <row r="7" spans="1:8" x14ac:dyDescent="0.25">
      <c r="A7" t="s">
        <v>7</v>
      </c>
      <c r="B7" t="s">
        <v>22</v>
      </c>
      <c r="C7">
        <v>118673126</v>
      </c>
      <c r="D7" t="s">
        <v>38</v>
      </c>
      <c r="E7">
        <v>89.8</v>
      </c>
      <c r="F7">
        <f t="shared" si="0"/>
        <v>1321527.0155902004</v>
      </c>
      <c r="H7" s="2">
        <f t="shared" si="1"/>
        <v>0.58349258023497941</v>
      </c>
    </row>
    <row r="8" spans="1:8" x14ac:dyDescent="0.25">
      <c r="A8" t="s">
        <v>11</v>
      </c>
      <c r="B8" t="s">
        <v>26</v>
      </c>
      <c r="C8">
        <v>224643833</v>
      </c>
      <c r="D8" t="s">
        <v>40</v>
      </c>
      <c r="E8">
        <v>69.3</v>
      </c>
      <c r="F8">
        <f t="shared" si="0"/>
        <v>3241613.751803752</v>
      </c>
      <c r="H8" s="2">
        <f t="shared" si="1"/>
        <v>1.4312666709431052</v>
      </c>
    </row>
    <row r="9" spans="1:8" x14ac:dyDescent="0.25">
      <c r="A9" t="s">
        <v>11</v>
      </c>
      <c r="B9" t="s">
        <v>28</v>
      </c>
      <c r="C9">
        <v>198651725</v>
      </c>
      <c r="D9" t="s">
        <v>40</v>
      </c>
      <c r="E9">
        <v>69.3</v>
      </c>
      <c r="F9">
        <f t="shared" si="0"/>
        <v>2866547.2582972585</v>
      </c>
      <c r="H9" s="2">
        <f t="shared" si="1"/>
        <v>1.2656639148329314</v>
      </c>
    </row>
    <row r="10" spans="1:8" x14ac:dyDescent="0.25">
      <c r="A10" t="s">
        <v>11</v>
      </c>
      <c r="B10" t="s">
        <v>27</v>
      </c>
      <c r="C10">
        <v>207242208</v>
      </c>
      <c r="D10" t="s">
        <v>40</v>
      </c>
      <c r="E10">
        <v>69.3</v>
      </c>
      <c r="F10">
        <f t="shared" si="0"/>
        <v>2990508.0519480519</v>
      </c>
      <c r="H10" s="2">
        <f t="shared" si="1"/>
        <v>1.3203962074625861</v>
      </c>
    </row>
    <row r="11" spans="1:8" x14ac:dyDescent="0.25">
      <c r="A11" t="s">
        <v>15</v>
      </c>
      <c r="B11" t="s">
        <v>35</v>
      </c>
      <c r="C11">
        <v>176143819</v>
      </c>
      <c r="D11" t="s">
        <v>43</v>
      </c>
      <c r="E11">
        <v>85.3</v>
      </c>
      <c r="F11">
        <f t="shared" si="0"/>
        <v>2064992.0164126612</v>
      </c>
      <c r="H11" s="2">
        <f t="shared" si="1"/>
        <v>0.91175398278418018</v>
      </c>
    </row>
    <row r="12" spans="1:8" x14ac:dyDescent="0.25">
      <c r="A12" t="s">
        <v>15</v>
      </c>
      <c r="B12" t="s">
        <v>36</v>
      </c>
      <c r="C12">
        <v>169180649</v>
      </c>
      <c r="D12" t="s">
        <v>43</v>
      </c>
      <c r="E12">
        <v>85.3</v>
      </c>
      <c r="F12">
        <f t="shared" si="0"/>
        <v>1983360.4806565065</v>
      </c>
      <c r="H12" s="2">
        <f t="shared" si="1"/>
        <v>0.87571128758007932</v>
      </c>
    </row>
    <row r="13" spans="1:8" x14ac:dyDescent="0.25">
      <c r="A13" t="s">
        <v>15</v>
      </c>
      <c r="B13" t="s">
        <v>37</v>
      </c>
      <c r="C13">
        <v>137456679</v>
      </c>
      <c r="D13" t="s">
        <v>43</v>
      </c>
      <c r="E13">
        <v>85.3</v>
      </c>
      <c r="F13">
        <f t="shared" si="0"/>
        <v>1611449.9296600234</v>
      </c>
      <c r="H13" s="2">
        <f t="shared" si="1"/>
        <v>0.7115019717980372</v>
      </c>
    </row>
    <row r="14" spans="1:8" x14ac:dyDescent="0.25">
      <c r="A14" t="s">
        <v>11</v>
      </c>
      <c r="B14" t="s">
        <v>32</v>
      </c>
      <c r="C14">
        <v>144948786</v>
      </c>
      <c r="D14" t="s">
        <v>42</v>
      </c>
      <c r="E14">
        <v>62.8</v>
      </c>
      <c r="F14">
        <f>C14/E14</f>
        <v>2308101.6878980892</v>
      </c>
      <c r="H14" s="2">
        <f t="shared" si="1"/>
        <v>1.0190939673790154</v>
      </c>
    </row>
    <row r="15" spans="1:8" x14ac:dyDescent="0.25">
      <c r="A15" t="s">
        <v>11</v>
      </c>
      <c r="B15" t="s">
        <v>33</v>
      </c>
      <c r="C15">
        <v>130742726</v>
      </c>
      <c r="D15" t="s">
        <v>42</v>
      </c>
      <c r="E15">
        <v>62.8</v>
      </c>
      <c r="F15">
        <f t="shared" si="0"/>
        <v>2081890.541401274</v>
      </c>
      <c r="H15" s="2">
        <f t="shared" si="1"/>
        <v>0.91921517262854169</v>
      </c>
    </row>
    <row r="16" spans="1:8" x14ac:dyDescent="0.25">
      <c r="A16" t="s">
        <v>11</v>
      </c>
      <c r="B16" t="s">
        <v>34</v>
      </c>
      <c r="C16">
        <v>129109032</v>
      </c>
      <c r="D16" t="s">
        <v>42</v>
      </c>
      <c r="E16">
        <v>62.8</v>
      </c>
      <c r="F16">
        <f t="shared" si="0"/>
        <v>2055876.3057324842</v>
      </c>
      <c r="H16" s="2">
        <f t="shared" si="1"/>
        <v>0.90772913162131796</v>
      </c>
    </row>
    <row r="17" spans="1:8" x14ac:dyDescent="0.25">
      <c r="A17" t="s">
        <v>11</v>
      </c>
      <c r="B17" t="s">
        <v>30</v>
      </c>
      <c r="C17">
        <v>151829635</v>
      </c>
      <c r="D17" t="s">
        <v>41</v>
      </c>
      <c r="E17">
        <v>54.6</v>
      </c>
      <c r="F17">
        <f t="shared" si="0"/>
        <v>2780762.5457875459</v>
      </c>
      <c r="H17" s="2">
        <f t="shared" si="1"/>
        <v>1.2277874714030907</v>
      </c>
    </row>
    <row r="18" spans="1:8" x14ac:dyDescent="0.25">
      <c r="A18" t="s">
        <v>11</v>
      </c>
      <c r="B18" t="s">
        <v>29</v>
      </c>
      <c r="C18">
        <v>148879465</v>
      </c>
      <c r="D18" t="s">
        <v>41</v>
      </c>
      <c r="E18">
        <v>54.6</v>
      </c>
      <c r="F18">
        <f t="shared" si="0"/>
        <v>2726730.128205128</v>
      </c>
      <c r="H18" s="2">
        <f t="shared" si="1"/>
        <v>1.2039305888879661</v>
      </c>
    </row>
    <row r="19" spans="1:8" x14ac:dyDescent="0.25">
      <c r="A19" t="s">
        <v>11</v>
      </c>
      <c r="B19" t="s">
        <v>31</v>
      </c>
      <c r="C19">
        <v>146342174</v>
      </c>
      <c r="D19" t="s">
        <v>41</v>
      </c>
      <c r="E19">
        <v>54.6</v>
      </c>
      <c r="F19">
        <f t="shared" si="0"/>
        <v>2680259.5970695969</v>
      </c>
      <c r="H19" s="2">
        <f t="shared" si="1"/>
        <v>1.1834124989834238</v>
      </c>
    </row>
    <row r="21" spans="1:8" x14ac:dyDescent="0.25">
      <c r="E21" t="s">
        <v>47</v>
      </c>
      <c r="F21">
        <f>AVERAGE(F2:F19)</f>
        <v>2264856.5900495355</v>
      </c>
      <c r="G21" t="s">
        <v>45</v>
      </c>
      <c r="H21">
        <f>AVERAGE(H2:H19)</f>
        <v>1</v>
      </c>
    </row>
    <row r="22" spans="1:8" x14ac:dyDescent="0.25">
      <c r="E22" t="s">
        <v>46</v>
      </c>
      <c r="F22">
        <f>STDEV(F2:F19)</f>
        <v>572187.60941929428</v>
      </c>
      <c r="G22" t="s">
        <v>46</v>
      </c>
      <c r="H22" s="2">
        <f>STDEV(H2:H19)</f>
        <v>0.25263745701743467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B3356-EDD2-48E1-8949-EAAA1902F33F}">
  <dimension ref="A1:H13"/>
  <sheetViews>
    <sheetView workbookViewId="0">
      <selection activeCell="F14" sqref="F14"/>
    </sheetView>
  </sheetViews>
  <sheetFormatPr defaultRowHeight="15" x14ac:dyDescent="0.25"/>
  <cols>
    <col min="1" max="1" width="14" bestFit="1" customWidth="1"/>
    <col min="2" max="2" width="52.85546875" customWidth="1"/>
    <col min="3" max="3" width="11" bestFit="1" customWidth="1"/>
    <col min="5" max="5" width="12" bestFit="1" customWidth="1"/>
    <col min="6" max="6" width="16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19</v>
      </c>
      <c r="E1" t="s">
        <v>44</v>
      </c>
      <c r="F1" t="s">
        <v>48</v>
      </c>
      <c r="H1" s="2" t="s">
        <v>49</v>
      </c>
    </row>
    <row r="2" spans="1:8" x14ac:dyDescent="0.25">
      <c r="A2" t="s">
        <v>7</v>
      </c>
      <c r="B2" t="s">
        <v>8</v>
      </c>
      <c r="C2">
        <v>66706434</v>
      </c>
      <c r="D2" t="s">
        <v>17</v>
      </c>
      <c r="E2">
        <v>87.3</v>
      </c>
      <c r="F2">
        <f>C2/E2</f>
        <v>764105.77319587627</v>
      </c>
      <c r="H2" s="2">
        <f>F2/'Guanosine brain'!$F$21</f>
        <v>0.33737490336161385</v>
      </c>
    </row>
    <row r="3" spans="1:8" x14ac:dyDescent="0.25">
      <c r="A3" t="s">
        <v>7</v>
      </c>
      <c r="B3" t="s">
        <v>9</v>
      </c>
      <c r="C3">
        <v>63509366</v>
      </c>
      <c r="D3" t="s">
        <v>17</v>
      </c>
      <c r="E3">
        <v>87.3</v>
      </c>
      <c r="F3">
        <f t="shared" ref="F3:F10" si="0">C3/E3</f>
        <v>727484.14662084763</v>
      </c>
      <c r="H3" s="2">
        <f>F3/'Guanosine brain'!$F$21</f>
        <v>0.32120539102431056</v>
      </c>
    </row>
    <row r="4" spans="1:8" x14ac:dyDescent="0.25">
      <c r="A4" t="s">
        <v>7</v>
      </c>
      <c r="B4" t="s">
        <v>10</v>
      </c>
      <c r="C4">
        <v>58839109</v>
      </c>
      <c r="D4" t="s">
        <v>17</v>
      </c>
      <c r="E4">
        <v>87.3</v>
      </c>
      <c r="F4">
        <f t="shared" si="0"/>
        <v>673987.50286368839</v>
      </c>
      <c r="H4" s="2">
        <f>F4/'Guanosine brain'!$F$21</f>
        <v>0.29758506822233161</v>
      </c>
    </row>
    <row r="5" spans="1:8" x14ac:dyDescent="0.25">
      <c r="A5" t="s">
        <v>11</v>
      </c>
      <c r="B5" t="s">
        <v>12</v>
      </c>
      <c r="C5">
        <v>23952601</v>
      </c>
      <c r="D5" t="s">
        <v>18</v>
      </c>
      <c r="E5">
        <v>40.200000000000003</v>
      </c>
      <c r="F5">
        <f t="shared" si="0"/>
        <v>595835.84577114426</v>
      </c>
      <c r="H5" s="2">
        <f>F5/'Guanosine brain'!$F$21</f>
        <v>0.26307884057158448</v>
      </c>
    </row>
    <row r="6" spans="1:8" x14ac:dyDescent="0.25">
      <c r="A6" t="s">
        <v>11</v>
      </c>
      <c r="B6" t="s">
        <v>13</v>
      </c>
      <c r="C6">
        <v>22618633</v>
      </c>
      <c r="D6" t="s">
        <v>18</v>
      </c>
      <c r="E6">
        <v>40.200000000000003</v>
      </c>
      <c r="F6">
        <f t="shared" si="0"/>
        <v>562652.56218905468</v>
      </c>
      <c r="H6" s="2">
        <f>F6/'Guanosine brain'!$F$21</f>
        <v>0.24842745658202964</v>
      </c>
    </row>
    <row r="7" spans="1:8" x14ac:dyDescent="0.25">
      <c r="A7" t="s">
        <v>11</v>
      </c>
      <c r="B7" t="s">
        <v>14</v>
      </c>
      <c r="C7">
        <v>23059400</v>
      </c>
      <c r="D7" t="s">
        <v>18</v>
      </c>
      <c r="E7">
        <v>40.200000000000003</v>
      </c>
      <c r="F7">
        <f t="shared" si="0"/>
        <v>573616.91542288556</v>
      </c>
      <c r="H7" s="2">
        <f>F7/'Guanosine brain'!$F$21</f>
        <v>0.25326853715287101</v>
      </c>
    </row>
    <row r="8" spans="1:8" x14ac:dyDescent="0.25">
      <c r="A8" t="s">
        <v>3</v>
      </c>
      <c r="B8" t="s">
        <v>4</v>
      </c>
      <c r="C8">
        <v>102786451</v>
      </c>
      <c r="D8" t="s">
        <v>16</v>
      </c>
      <c r="E8">
        <v>47.3</v>
      </c>
      <c r="F8">
        <f t="shared" si="0"/>
        <v>2173075.0739957718</v>
      </c>
      <c r="H8" s="2">
        <f>F8/'Guanosine brain'!$F$21</f>
        <v>0.95947579354163159</v>
      </c>
    </row>
    <row r="9" spans="1:8" x14ac:dyDescent="0.25">
      <c r="A9" t="s">
        <v>3</v>
      </c>
      <c r="B9" t="s">
        <v>5</v>
      </c>
      <c r="C9">
        <v>110293423</v>
      </c>
      <c r="D9" t="s">
        <v>16</v>
      </c>
      <c r="E9">
        <v>47.3</v>
      </c>
      <c r="F9">
        <f t="shared" si="0"/>
        <v>2331784.8414376322</v>
      </c>
      <c r="H9" s="2">
        <f>F9/'Guanosine brain'!$F$21</f>
        <v>1.0295507678862055</v>
      </c>
    </row>
    <row r="10" spans="1:8" x14ac:dyDescent="0.25">
      <c r="A10" t="s">
        <v>3</v>
      </c>
      <c r="B10" t="s">
        <v>6</v>
      </c>
      <c r="C10">
        <v>107026609</v>
      </c>
      <c r="D10" t="s">
        <v>16</v>
      </c>
      <c r="E10">
        <v>47.3</v>
      </c>
      <c r="F10">
        <f t="shared" si="0"/>
        <v>2262719.0063424949</v>
      </c>
      <c r="H10" s="2">
        <f>F10/'Guanosine brain'!$F$21</f>
        <v>0.99905619467632878</v>
      </c>
    </row>
    <row r="12" spans="1:8" x14ac:dyDescent="0.25">
      <c r="E12" t="s">
        <v>47</v>
      </c>
      <c r="F12">
        <f>AVERAGE(F2:F7)</f>
        <v>649613.79101058282</v>
      </c>
      <c r="G12" t="s">
        <v>45</v>
      </c>
      <c r="H12" s="2">
        <f>AVERAGE(H2:H10)</f>
        <v>0.52322477255765643</v>
      </c>
    </row>
    <row r="13" spans="1:8" x14ac:dyDescent="0.25">
      <c r="E13" t="s">
        <v>46</v>
      </c>
      <c r="F13">
        <f>STDEV(F2:F7)</f>
        <v>84848.255030381639</v>
      </c>
      <c r="G13" t="s">
        <v>46</v>
      </c>
      <c r="H13" s="2">
        <f>STDEV(H2:H10)</f>
        <v>0.35627019759035294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833E-7BA5-4A03-841D-F64381047DF9}">
  <dimension ref="A1:H22"/>
  <sheetViews>
    <sheetView topLeftCell="B1" workbookViewId="0">
      <selection activeCell="F23" sqref="F23"/>
    </sheetView>
  </sheetViews>
  <sheetFormatPr defaultRowHeight="15" x14ac:dyDescent="0.25"/>
  <cols>
    <col min="1" max="1" width="14" bestFit="1" customWidth="1"/>
    <col min="2" max="2" width="50.42578125" bestFit="1" customWidth="1"/>
    <col min="3" max="3" width="10" bestFit="1" customWidth="1"/>
    <col min="4" max="4" width="7.5703125" bestFit="1" customWidth="1"/>
    <col min="5" max="5" width="12" bestFit="1" customWidth="1"/>
    <col min="6" max="6" width="1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19</v>
      </c>
      <c r="E1" t="s">
        <v>44</v>
      </c>
      <c r="F1" t="s">
        <v>48</v>
      </c>
      <c r="H1" s="2" t="s">
        <v>49</v>
      </c>
    </row>
    <row r="2" spans="1:8" x14ac:dyDescent="0.25">
      <c r="A2" t="s">
        <v>7</v>
      </c>
      <c r="B2" t="s">
        <v>25</v>
      </c>
      <c r="C2">
        <v>3459873193</v>
      </c>
      <c r="D2" t="s">
        <v>39</v>
      </c>
      <c r="E2">
        <v>78.400000000000006</v>
      </c>
      <c r="F2">
        <f>C2/E2</f>
        <v>44131035.625</v>
      </c>
      <c r="H2" s="2">
        <f>F2/$F$21</f>
        <v>0.98579760748971357</v>
      </c>
    </row>
    <row r="3" spans="1:8" x14ac:dyDescent="0.25">
      <c r="A3" t="s">
        <v>7</v>
      </c>
      <c r="B3" t="s">
        <v>24</v>
      </c>
      <c r="C3">
        <v>3811823612</v>
      </c>
      <c r="D3" t="s">
        <v>39</v>
      </c>
      <c r="E3">
        <v>78.400000000000006</v>
      </c>
      <c r="F3">
        <f t="shared" ref="F3:F19" si="0">C3/E3</f>
        <v>48620199.132653058</v>
      </c>
      <c r="H3" s="2">
        <f t="shared" ref="H3:H19" si="1">F3/$F$21</f>
        <v>1.0860763927663397</v>
      </c>
    </row>
    <row r="4" spans="1:8" x14ac:dyDescent="0.25">
      <c r="A4" t="s">
        <v>7</v>
      </c>
      <c r="B4" t="s">
        <v>23</v>
      </c>
      <c r="C4">
        <v>3891333954</v>
      </c>
      <c r="D4" t="s">
        <v>39</v>
      </c>
      <c r="E4">
        <v>78.400000000000006</v>
      </c>
      <c r="F4">
        <f t="shared" si="0"/>
        <v>49634361.658163264</v>
      </c>
      <c r="H4" s="2">
        <f t="shared" si="1"/>
        <v>1.1087307215645366</v>
      </c>
    </row>
    <row r="5" spans="1:8" x14ac:dyDescent="0.25">
      <c r="A5" t="s">
        <v>7</v>
      </c>
      <c r="B5" t="s">
        <v>20</v>
      </c>
      <c r="C5">
        <v>2892531869</v>
      </c>
      <c r="D5" t="s">
        <v>38</v>
      </c>
      <c r="E5">
        <v>89.8</v>
      </c>
      <c r="F5">
        <f t="shared" si="0"/>
        <v>32210822.594654791</v>
      </c>
      <c r="H5" s="2">
        <f t="shared" si="1"/>
        <v>0.71952428487987252</v>
      </c>
    </row>
    <row r="6" spans="1:8" x14ac:dyDescent="0.25">
      <c r="A6" t="s">
        <v>7</v>
      </c>
      <c r="B6" t="s">
        <v>21</v>
      </c>
      <c r="C6">
        <v>2927604071</v>
      </c>
      <c r="D6" t="s">
        <v>38</v>
      </c>
      <c r="E6">
        <v>89.8</v>
      </c>
      <c r="F6">
        <f t="shared" si="0"/>
        <v>32601381.636971049</v>
      </c>
      <c r="H6" s="2">
        <f t="shared" si="1"/>
        <v>0.72824857979038515</v>
      </c>
    </row>
    <row r="7" spans="1:8" x14ac:dyDescent="0.25">
      <c r="A7" t="s">
        <v>7</v>
      </c>
      <c r="B7" t="s">
        <v>22</v>
      </c>
      <c r="C7">
        <v>2803697203</v>
      </c>
      <c r="D7" t="s">
        <v>38</v>
      </c>
      <c r="E7">
        <v>89.8</v>
      </c>
      <c r="F7">
        <f t="shared" si="0"/>
        <v>31221572.41648107</v>
      </c>
      <c r="H7" s="2">
        <f t="shared" si="1"/>
        <v>0.69742644726873837</v>
      </c>
    </row>
    <row r="8" spans="1:8" x14ac:dyDescent="0.25">
      <c r="A8" t="s">
        <v>11</v>
      </c>
      <c r="B8" t="s">
        <v>26</v>
      </c>
      <c r="C8">
        <v>3643828238</v>
      </c>
      <c r="D8" t="s">
        <v>40</v>
      </c>
      <c r="E8">
        <v>69.3</v>
      </c>
      <c r="F8">
        <f t="shared" si="0"/>
        <v>52580494.05483406</v>
      </c>
      <c r="H8" s="2">
        <f t="shared" si="1"/>
        <v>1.1745413291529236</v>
      </c>
    </row>
    <row r="9" spans="1:8" x14ac:dyDescent="0.25">
      <c r="A9" t="s">
        <v>11</v>
      </c>
      <c r="B9" t="s">
        <v>28</v>
      </c>
      <c r="C9">
        <v>3301541202</v>
      </c>
      <c r="D9" t="s">
        <v>40</v>
      </c>
      <c r="E9">
        <v>69.3</v>
      </c>
      <c r="F9">
        <f t="shared" si="0"/>
        <v>47641287.186147191</v>
      </c>
      <c r="H9" s="2">
        <f t="shared" si="1"/>
        <v>1.0642094902307031</v>
      </c>
    </row>
    <row r="10" spans="1:8" x14ac:dyDescent="0.25">
      <c r="A10" t="s">
        <v>11</v>
      </c>
      <c r="B10" t="s">
        <v>27</v>
      </c>
      <c r="C10">
        <v>3425960773</v>
      </c>
      <c r="D10" t="s">
        <v>40</v>
      </c>
      <c r="E10">
        <v>69.3</v>
      </c>
      <c r="F10">
        <f t="shared" si="0"/>
        <v>49436663.391053393</v>
      </c>
      <c r="H10" s="2">
        <f t="shared" si="1"/>
        <v>1.1043145442425757</v>
      </c>
    </row>
    <row r="11" spans="1:8" x14ac:dyDescent="0.25">
      <c r="A11" t="s">
        <v>15</v>
      </c>
      <c r="B11" t="s">
        <v>35</v>
      </c>
      <c r="C11">
        <v>3519269425</v>
      </c>
      <c r="D11" t="s">
        <v>43</v>
      </c>
      <c r="E11">
        <v>85.3</v>
      </c>
      <c r="F11">
        <f t="shared" si="0"/>
        <v>41257554.806565069</v>
      </c>
      <c r="H11" s="2">
        <f t="shared" si="1"/>
        <v>0.92160988844203173</v>
      </c>
    </row>
    <row r="12" spans="1:8" x14ac:dyDescent="0.25">
      <c r="A12" t="s">
        <v>15</v>
      </c>
      <c r="B12" t="s">
        <v>36</v>
      </c>
      <c r="C12">
        <v>3331893418</v>
      </c>
      <c r="D12" t="s">
        <v>43</v>
      </c>
      <c r="E12">
        <v>85.3</v>
      </c>
      <c r="F12">
        <f t="shared" si="0"/>
        <v>39060884.15005862</v>
      </c>
      <c r="H12" s="2">
        <f t="shared" si="1"/>
        <v>0.87254073230375639</v>
      </c>
    </row>
    <row r="13" spans="1:8" x14ac:dyDescent="0.25">
      <c r="A13" t="s">
        <v>15</v>
      </c>
      <c r="B13" t="s">
        <v>37</v>
      </c>
      <c r="C13">
        <v>3303565718</v>
      </c>
      <c r="D13" t="s">
        <v>43</v>
      </c>
      <c r="E13">
        <v>85.3</v>
      </c>
      <c r="F13">
        <f t="shared" si="0"/>
        <v>38728789.191090271</v>
      </c>
      <c r="H13" s="2">
        <f t="shared" si="1"/>
        <v>0.86512240614453673</v>
      </c>
    </row>
    <row r="14" spans="1:8" x14ac:dyDescent="0.25">
      <c r="A14" t="s">
        <v>11</v>
      </c>
      <c r="B14" t="s">
        <v>32</v>
      </c>
      <c r="C14">
        <v>2897327901</v>
      </c>
      <c r="D14" t="s">
        <v>42</v>
      </c>
      <c r="E14">
        <v>62.8</v>
      </c>
      <c r="F14">
        <f>C14/E14</f>
        <v>46135794.60191083</v>
      </c>
      <c r="H14" s="2">
        <f t="shared" si="1"/>
        <v>1.0305798469056557</v>
      </c>
    </row>
    <row r="15" spans="1:8" x14ac:dyDescent="0.25">
      <c r="A15" t="s">
        <v>11</v>
      </c>
      <c r="B15" t="s">
        <v>33</v>
      </c>
      <c r="C15">
        <v>2785127867</v>
      </c>
      <c r="D15" t="s">
        <v>42</v>
      </c>
      <c r="E15">
        <v>62.8</v>
      </c>
      <c r="F15">
        <f t="shared" si="0"/>
        <v>44349169.856687903</v>
      </c>
      <c r="H15" s="2">
        <f t="shared" si="1"/>
        <v>0.99067028270941149</v>
      </c>
    </row>
    <row r="16" spans="1:8" x14ac:dyDescent="0.25">
      <c r="A16" t="s">
        <v>11</v>
      </c>
      <c r="B16" t="s">
        <v>34</v>
      </c>
      <c r="C16">
        <v>2721331957</v>
      </c>
      <c r="D16" t="s">
        <v>42</v>
      </c>
      <c r="E16">
        <v>62.8</v>
      </c>
      <c r="F16">
        <f t="shared" si="0"/>
        <v>43333311.417197451</v>
      </c>
      <c r="H16" s="2">
        <f t="shared" si="1"/>
        <v>0.96797807064107255</v>
      </c>
    </row>
    <row r="17" spans="1:8" x14ac:dyDescent="0.25">
      <c r="A17" t="s">
        <v>11</v>
      </c>
      <c r="B17" t="s">
        <v>30</v>
      </c>
      <c r="C17">
        <v>2980140745</v>
      </c>
      <c r="D17" t="s">
        <v>41</v>
      </c>
      <c r="E17">
        <v>54.6</v>
      </c>
      <c r="F17">
        <f t="shared" si="0"/>
        <v>54581332.326007321</v>
      </c>
      <c r="H17" s="2">
        <f t="shared" si="1"/>
        <v>1.2192359879743697</v>
      </c>
    </row>
    <row r="18" spans="1:8" x14ac:dyDescent="0.25">
      <c r="A18" t="s">
        <v>11</v>
      </c>
      <c r="B18" t="s">
        <v>29</v>
      </c>
      <c r="C18">
        <v>2859434468</v>
      </c>
      <c r="D18" t="s">
        <v>41</v>
      </c>
      <c r="E18">
        <v>54.6</v>
      </c>
      <c r="F18">
        <f t="shared" si="0"/>
        <v>52370594.65201465</v>
      </c>
      <c r="H18" s="2">
        <f t="shared" si="1"/>
        <v>1.169852603266879</v>
      </c>
    </row>
    <row r="19" spans="1:8" x14ac:dyDescent="0.25">
      <c r="A19" t="s">
        <v>11</v>
      </c>
      <c r="B19" t="s">
        <v>31</v>
      </c>
      <c r="C19">
        <v>3161761656</v>
      </c>
      <c r="D19" t="s">
        <v>41</v>
      </c>
      <c r="E19">
        <v>54.6</v>
      </c>
      <c r="F19">
        <f t="shared" si="0"/>
        <v>57907722.637362637</v>
      </c>
      <c r="H19" s="2">
        <f t="shared" si="1"/>
        <v>1.2935407842264979</v>
      </c>
    </row>
    <row r="21" spans="1:8" x14ac:dyDescent="0.25">
      <c r="E21" t="s">
        <v>47</v>
      </c>
      <c r="F21">
        <f>AVERAGE(F2:F19)</f>
        <v>44766831.740825146</v>
      </c>
      <c r="G21" t="s">
        <v>45</v>
      </c>
      <c r="H21">
        <f>AVERAGE(H2:H19)</f>
        <v>1</v>
      </c>
    </row>
    <row r="22" spans="1:8" x14ac:dyDescent="0.25">
      <c r="E22" t="s">
        <v>46</v>
      </c>
      <c r="F22">
        <f>STDEV(F2:F19)</f>
        <v>7789333.5981560294</v>
      </c>
      <c r="G22" t="s">
        <v>46</v>
      </c>
      <c r="H22" s="2">
        <f>STDEV(H2:H19)</f>
        <v>0.17399787510654918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IMP brain</vt:lpstr>
      <vt:lpstr>IMP GBM</vt:lpstr>
      <vt:lpstr>GDP brain</vt:lpstr>
      <vt:lpstr>GDP GBM</vt:lpstr>
      <vt:lpstr>AMP brain</vt:lpstr>
      <vt:lpstr>AMP GBM</vt:lpstr>
      <vt:lpstr>Guanosine brain</vt:lpstr>
      <vt:lpstr>Guanosine GBM</vt:lpstr>
      <vt:lpstr>Inosine brain</vt:lpstr>
      <vt:lpstr>Inosine GBM</vt:lpstr>
      <vt:lpstr>Uridine brain</vt:lpstr>
      <vt:lpstr>Uridine GBM</vt:lpstr>
      <vt:lpstr>UMP brain</vt:lpstr>
      <vt:lpstr>UMP GBM</vt:lpstr>
      <vt:lpstr>concentration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Mittal</dc:creator>
  <cp:lastModifiedBy>Meghdadi, Baharan</cp:lastModifiedBy>
  <dcterms:created xsi:type="dcterms:W3CDTF">2022-03-23T20:26:43Z</dcterms:created>
  <dcterms:modified xsi:type="dcterms:W3CDTF">2025-03-17T22:26:59Z</dcterms:modified>
</cp:coreProperties>
</file>