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Preparation\DataAnalytics\Notes_Hands-On-Data-Science-for-Marketing\"/>
    </mc:Choice>
  </mc:AlternateContent>
  <xr:revisionPtr revIDLastSave="0" documentId="13_ncr:1_{2F296716-D1C6-48C6-8B24-E5D02F2C3777}" xr6:coauthVersionLast="47" xr6:coauthVersionMax="47" xr10:uidLastSave="{00000000-0000-0000-0000-000000000000}"/>
  <bookViews>
    <workbookView xWindow="-96" yWindow="0" windowWidth="11712" windowHeight="12336" activeTab="1" xr2:uid="{EE61D2FF-6439-4F37-889D-593EC2676691}"/>
  </bookViews>
  <sheets>
    <sheet name="Traditional-algorithm" sheetId="1" r:id="rId1"/>
    <sheet name="Predictive-algorithm" sheetId="2" r:id="rId2"/>
    <sheet name="Exerc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G16" i="3"/>
  <c r="G12" i="3"/>
  <c r="I9" i="3"/>
  <c r="J9" i="3"/>
  <c r="K9" i="3"/>
  <c r="H8" i="3"/>
  <c r="H9" i="3" s="1"/>
  <c r="I8" i="3"/>
  <c r="J8" i="3"/>
  <c r="K8" i="3"/>
  <c r="G8" i="3"/>
  <c r="G9" i="3" s="1"/>
  <c r="F5" i="3"/>
  <c r="B7" i="3"/>
  <c r="B8" i="3" s="1"/>
  <c r="B10" i="3" s="1"/>
  <c r="B57" i="2"/>
  <c r="B58" i="2" s="1"/>
  <c r="B56" i="2"/>
  <c r="B55" i="2"/>
  <c r="B30" i="2"/>
  <c r="B29" i="2"/>
  <c r="B31" i="2" s="1"/>
  <c r="D83" i="1"/>
  <c r="E83" i="1"/>
  <c r="F83" i="1" s="1"/>
  <c r="F87" i="1"/>
  <c r="E87" i="1"/>
  <c r="D87" i="1"/>
  <c r="C87" i="1"/>
  <c r="C88" i="1"/>
  <c r="C91" i="1" s="1"/>
  <c r="C93" i="1" s="1"/>
  <c r="D69" i="1"/>
  <c r="D70" i="1" s="1"/>
  <c r="D71" i="1" s="1"/>
  <c r="D72" i="1" s="1"/>
  <c r="E69" i="1"/>
  <c r="E70" i="1" s="1"/>
  <c r="E71" i="1" s="1"/>
  <c r="E72" i="1" s="1"/>
  <c r="C69" i="1"/>
  <c r="C70" i="1" s="1"/>
  <c r="C71" i="1" s="1"/>
  <c r="C72" i="1" s="1"/>
  <c r="D34" i="1"/>
  <c r="F33" i="1"/>
  <c r="E33" i="1"/>
  <c r="D33" i="1"/>
  <c r="C33" i="1"/>
  <c r="F32" i="1"/>
  <c r="F34" i="1" s="1"/>
  <c r="E32" i="1"/>
  <c r="E34" i="1" s="1"/>
  <c r="D32" i="1"/>
  <c r="C32" i="1"/>
  <c r="C34" i="1" s="1"/>
  <c r="G14" i="3" l="1"/>
  <c r="C95" i="1"/>
  <c r="C96" i="1" s="1"/>
  <c r="C97" i="1" s="1"/>
  <c r="H12" i="3"/>
  <c r="B59" i="2"/>
  <c r="C37" i="1"/>
  <c r="G18" i="3"/>
  <c r="G19" i="3" s="1"/>
  <c r="E88" i="1"/>
  <c r="F88" i="1"/>
  <c r="D88" i="1"/>
  <c r="D91" i="1" l="1"/>
  <c r="D93" i="1" s="1"/>
  <c r="D95" i="1" s="1"/>
  <c r="D96" i="1" s="1"/>
  <c r="D97" i="1" s="1"/>
  <c r="E91" i="1"/>
  <c r="E93" i="1" s="1"/>
  <c r="E95" i="1" s="1"/>
  <c r="E96" i="1" s="1"/>
  <c r="E97" i="1" s="1"/>
  <c r="F91" i="1"/>
  <c r="F93" i="1" s="1"/>
  <c r="F95" i="1"/>
  <c r="F96" i="1" s="1"/>
  <c r="F97" i="1" s="1"/>
  <c r="I12" i="3"/>
  <c r="H14" i="3"/>
  <c r="H18" i="3" s="1"/>
  <c r="H19" i="3"/>
  <c r="C100" i="1" l="1"/>
  <c r="I14" i="3"/>
  <c r="I18" i="3" s="1"/>
  <c r="I19" i="3" s="1"/>
  <c r="J12" i="3"/>
  <c r="J14" i="3" l="1"/>
  <c r="J18" i="3" s="1"/>
  <c r="J19" i="3" s="1"/>
  <c r="K19" i="3" s="1"/>
  <c r="K12" i="3"/>
  <c r="K14" i="3" s="1"/>
  <c r="K18" i="3" s="1"/>
</calcChain>
</file>

<file path=xl/sharedStrings.xml><?xml version="1.0" encoding="utf-8"?>
<sst xmlns="http://schemas.openxmlformats.org/spreadsheetml/2006/main" count="170" uniqueCount="132">
  <si>
    <t>NOTE: Cost capital commonly assume 10-15%</t>
  </si>
  <si>
    <t>Definisi: Pendapatan (present value) yang akan diperoleh perusahaan dari pelanggan pada periode pembelian tertentu.</t>
  </si>
  <si>
    <t>NOTE:</t>
  </si>
  <si>
    <t xml:space="preserve"> - Praktiknya, CLV dihitung pada periode beberapa tahun</t>
  </si>
  <si>
    <t xml:space="preserve"> - Pendapatan yang digunakan berbeda-beda, dalam marketing nilai "pendapatan" merujuk pada gross profit margin</t>
  </si>
  <si>
    <t>Ketika konteksnya valued based, maka "pendapatan" merujuk pada free cash flows.</t>
  </si>
  <si>
    <t xml:space="preserve"> - CLV dapat digunakan untuk mengevaluasi pelanggan tunggal, segmen, atau seluruh portofolio pelanggan.</t>
  </si>
  <si>
    <t>Example:</t>
  </si>
  <si>
    <t>Revenues</t>
  </si>
  <si>
    <t>Variable costs (60% of revenues)</t>
  </si>
  <si>
    <t>Customer acquisition costs</t>
  </si>
  <si>
    <t>Maintenance costs (communication, motivation, database)</t>
  </si>
  <si>
    <t>Gross profit margin on a single customer</t>
  </si>
  <si>
    <t>The following table is a single customer based data.</t>
  </si>
  <si>
    <t>Year 1</t>
  </si>
  <si>
    <t>Year 2</t>
  </si>
  <si>
    <t>Year 3</t>
  </si>
  <si>
    <t>Year 4</t>
  </si>
  <si>
    <t>Discount rate (assume k = 15%)</t>
  </si>
  <si>
    <t>Present value of gross profit margin in subsequent year</t>
  </si>
  <si>
    <t>Four-year summary of CLV for the beginning of year 1</t>
  </si>
  <si>
    <t>Semakin banyak data yang dimasukkan ke dalam perhitungan, semakin luas pengetahuan tentang perilaku pelanggan.</t>
  </si>
  <si>
    <t>Contoh:</t>
  </si>
  <si>
    <t>Algoritma menghitung CLV:</t>
  </si>
  <si>
    <t>1. Projection of sales to a particular customer in subsequent years.</t>
  </si>
  <si>
    <t>2. Defining the cost of sold products.</t>
  </si>
  <si>
    <t>3. Defining the cost of additional spending per customer (promotions, mailing costs etc.).</t>
  </si>
  <si>
    <t>4. Calculating the profit margin from sales to a particular customer in subsequent years.</t>
  </si>
  <si>
    <t>5. Calculating the company’s cost of capital.</t>
  </si>
  <si>
    <t>6. Discounting the profit margin obtained in subsequent years for the current period.</t>
  </si>
  <si>
    <t xml:space="preserve">Example: </t>
  </si>
  <si>
    <t>Company X intends to increase its sales and has decided to mail its catalogue.</t>
  </si>
  <si>
    <t>The catalogue will be distributed among three groups of customers:</t>
  </si>
  <si>
    <t>1) potential customers from a purchased database,</t>
  </si>
  <si>
    <t>2) existing customers,</t>
  </si>
  <si>
    <t>3) customers lost in the past, but still existing in the database.</t>
  </si>
  <si>
    <t>Number of customers rese</t>
  </si>
  <si>
    <t>Number of customers presented with an offer</t>
  </si>
  <si>
    <t>Cost of data acquiring of a single customer</t>
  </si>
  <si>
    <t>Cost of a single catalogue mailing</t>
  </si>
  <si>
    <t>Response by making a purchase (in %)</t>
  </si>
  <si>
    <t>Size of purchase by a single customer</t>
  </si>
  <si>
    <t>Overall additional sales</t>
  </si>
  <si>
    <t>Incurred costs</t>
  </si>
  <si>
    <t>External Database Customers</t>
  </si>
  <si>
    <t>Existing Customers</t>
  </si>
  <si>
    <t>Lost Customers</t>
  </si>
  <si>
    <t>Customer Category</t>
  </si>
  <si>
    <t>Discount rate (assume k = 10%)</t>
  </si>
  <si>
    <t>Value of additional sales at the beginning of the year</t>
  </si>
  <si>
    <t>Overall CLV at the beginning of the year</t>
  </si>
  <si>
    <t>NOTE: Incurred costs is present value.</t>
  </si>
  <si>
    <t>CLV index for a single customer</t>
  </si>
  <si>
    <t>The management of Corset Enterprise, running a network of lingerie shops, decided to introduce a new marketing strategy, aimed at increasing the level of</t>
  </si>
  <si>
    <t>customer loyalty. For that purpose, a base table of the CLV of network customers was prepared on the basis of data contained in the transaction database.</t>
  </si>
  <si>
    <t>The CLV base table of network customers is presented below (assumption:  results and costs are produced at the end of each year).</t>
  </si>
  <si>
    <t>Number of customers</t>
  </si>
  <si>
    <t>Retention rate (in %)</t>
  </si>
  <si>
    <t>Annual number of purchases by a single customer</t>
  </si>
  <si>
    <t>Average value of purchases by a single customer</t>
  </si>
  <si>
    <t>Overall annual spending by a single customer</t>
  </si>
  <si>
    <t>Overall revenue</t>
  </si>
  <si>
    <t>COST</t>
  </si>
  <si>
    <t>REVENUE</t>
  </si>
  <si>
    <t>Direct cost (in %)</t>
  </si>
  <si>
    <t>Direct (in USD)</t>
  </si>
  <si>
    <t>Costs of acquisition (USD 4) and retention (USD 2)</t>
  </si>
  <si>
    <t>Overall costs</t>
  </si>
  <si>
    <t>PROFIT MARGINS</t>
  </si>
  <si>
    <t>Gross profit</t>
  </si>
  <si>
    <t>Discount rate (k = 20% annually)</t>
  </si>
  <si>
    <t>CLV per single customer in a given year</t>
  </si>
  <si>
    <t xml:space="preserve"> 1. Customer Lifetime Value (Basic)</t>
  </si>
  <si>
    <t xml:space="preserve"> </t>
  </si>
  <si>
    <t>Where,</t>
  </si>
  <si>
    <t>For example, let’s say your business sells high-end women’s shoes.</t>
  </si>
  <si>
    <t xml:space="preserve">  In a single year, you sell 5,000 pairs of shoes to 3,500 customers earning revenues of $1,050,000.</t>
  </si>
  <si>
    <t>Total revenues</t>
  </si>
  <si>
    <t>Total purchases</t>
  </si>
  <si>
    <t>Number of unique customers</t>
  </si>
  <si>
    <t xml:space="preserve">AOV </t>
  </si>
  <si>
    <t>AFR</t>
  </si>
  <si>
    <t>transaction/customer</t>
  </si>
  <si>
    <t>USD/transaction</t>
  </si>
  <si>
    <t xml:space="preserve">CLV </t>
  </si>
  <si>
    <t>USD/customer</t>
  </si>
  <si>
    <t>NOTE: It is based on total revenues not profit.</t>
  </si>
  <si>
    <t>2. Customer Lifetime Value (based on profit)</t>
  </si>
  <si>
    <t xml:space="preserve">  It costs an average of $50 to make a pair of shoes.</t>
  </si>
  <si>
    <t>Cost average</t>
  </si>
  <si>
    <t>USD/items</t>
  </si>
  <si>
    <t>items</t>
  </si>
  <si>
    <t>customers</t>
  </si>
  <si>
    <t>USD</t>
  </si>
  <si>
    <t>Profit</t>
  </si>
  <si>
    <t>GM</t>
  </si>
  <si>
    <t>NOTE: Not everyone agrees that you should include Gross Margin in the CLV calculation because costs to make products fluctuate,</t>
  </si>
  <si>
    <t xml:space="preserve">  but if your costs don’t fluctuate greatly, then it’s good to include it.</t>
  </si>
  <si>
    <t>Definition:</t>
  </si>
  <si>
    <t xml:space="preserve">Customer lifetime value is the amount of money a customer is expected to </t>
  </si>
  <si>
    <t xml:space="preserve">  spend with your company (buying products or services) over their lifetime with your company.</t>
  </si>
  <si>
    <t xml:space="preserve"> - CLV is also known as CLTV and sometimes LTV.</t>
  </si>
  <si>
    <t xml:space="preserve">NOTE: </t>
  </si>
  <si>
    <t xml:space="preserve"> - Point of view nilai CLV ada pada masa depan (masa saat itu), sehingga tidak perlu diproyeksikan ke present value</t>
  </si>
  <si>
    <t>3. Customer Lifetime Value (based on profit) If there is churning customer.</t>
  </si>
  <si>
    <t>If there is a churning customer at specific periods, we can calculate CLV based on the churning customer.</t>
  </si>
  <si>
    <t xml:space="preserve">NOTE: In Customer Lifetime Value (CLV) calculations, both churning rates and retention rates can be used, depending on the specific context and modeling approach. </t>
  </si>
  <si>
    <t xml:space="preserve">  However, churning rates are often favored over retention rate.</t>
  </si>
  <si>
    <t xml:space="preserve">  </t>
  </si>
  <si>
    <t>SIMPLE CLV</t>
  </si>
  <si>
    <t>Average Acquisition Cost</t>
  </si>
  <si>
    <t>Average Customer Profit (per year)</t>
  </si>
  <si>
    <t>Average Acquisition Cost (per year)</t>
  </si>
  <si>
    <t>Customer Retention Rate</t>
  </si>
  <si>
    <t>Customer Churn Rate</t>
  </si>
  <si>
    <t>Average Lifetime (in years)</t>
  </si>
  <si>
    <t>CLV</t>
  </si>
  <si>
    <t>4. Customer Lifetime Value (based on profit); Considering customer acquisition costs.</t>
  </si>
  <si>
    <t xml:space="preserve">   </t>
  </si>
  <si>
    <t>FULL CLV</t>
  </si>
  <si>
    <t>Total Acquisition Cost</t>
  </si>
  <si>
    <t>New Customers Acquired</t>
  </si>
  <si>
    <t>Average Customer Revenue</t>
  </si>
  <si>
    <t>Average Customer Costs</t>
  </si>
  <si>
    <t>Average Customer Profit</t>
  </si>
  <si>
    <t>Likely Customer Profit</t>
  </si>
  <si>
    <t>Discount Rate</t>
  </si>
  <si>
    <t>CLV - per year</t>
  </si>
  <si>
    <t>Cumulative CLV</t>
  </si>
  <si>
    <t>Year</t>
  </si>
  <si>
    <t>Cumulative Retention Rate (relative to at year 0)</t>
  </si>
  <si>
    <t>NOTE: Average customer lifespan = 1 /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</si>
</sst>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rgb="FF2D2D2D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2" fillId="0" borderId="0" xfId="0" applyFont="1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330407</xdr:colOff>
      <xdr:row>12</xdr:row>
      <xdr:rowOff>91759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657D1-A15E-B80C-3CB1-FBCA10A9F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228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38100</xdr:rowOff>
    </xdr:from>
    <xdr:to>
      <xdr:col>2</xdr:col>
      <xdr:colOff>103036</xdr:colOff>
      <xdr:row>12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B33F2-E63B-754D-4776-863C7D395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684020"/>
          <a:ext cx="1261276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14</xdr:row>
      <xdr:rowOff>53340</xdr:rowOff>
    </xdr:from>
    <xdr:to>
      <xdr:col>4</xdr:col>
      <xdr:colOff>426720</xdr:colOff>
      <xdr:row>15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C4EAE-184F-2987-83B6-63E79FB7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8486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16</xdr:row>
      <xdr:rowOff>15240</xdr:rowOff>
    </xdr:from>
    <xdr:to>
      <xdr:col>6</xdr:col>
      <xdr:colOff>53340</xdr:colOff>
      <xdr:row>17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D9F547-1D47-5E28-CECE-DAA9677F9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7556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175260</xdr:rowOff>
    </xdr:from>
    <xdr:to>
      <xdr:col>3</xdr:col>
      <xdr:colOff>236220</xdr:colOff>
      <xdr:row>35</xdr:row>
      <xdr:rowOff>55590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66ED08-1238-7797-276F-88CE87FA1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1820"/>
          <a:ext cx="2065020" cy="246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4</xdr:col>
      <xdr:colOff>350520</xdr:colOff>
      <xdr:row>38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F58F81-2190-AE02-ADF2-81E3A867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38</xdr:row>
      <xdr:rowOff>137160</xdr:rowOff>
    </xdr:from>
    <xdr:to>
      <xdr:col>6</xdr:col>
      <xdr:colOff>45720</xdr:colOff>
      <xdr:row>40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33793B-0BDC-357F-9B28-1B5EA4A3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8181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40</xdr:row>
      <xdr:rowOff>121920</xdr:rowOff>
    </xdr:from>
    <xdr:to>
      <xdr:col>3</xdr:col>
      <xdr:colOff>396240</xdr:colOff>
      <xdr:row>42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1153E2-123E-355B-06BE-EAC269BF4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16864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53340</xdr:colOff>
      <xdr:row>66</xdr:row>
      <xdr:rowOff>121920</xdr:rowOff>
    </xdr:from>
    <xdr:to>
      <xdr:col>2</xdr:col>
      <xdr:colOff>7620</xdr:colOff>
      <xdr:row>68</xdr:row>
      <xdr:rowOff>61566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6D128D-C7F8-C0E3-8875-CAD4E9CD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4020800"/>
          <a:ext cx="1356360" cy="30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4</xdr:col>
      <xdr:colOff>53340</xdr:colOff>
      <xdr:row>71</xdr:row>
      <xdr:rowOff>91440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092EA79-6BE0-0318-BE66-681E19BEA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71</xdr:row>
      <xdr:rowOff>129540</xdr:rowOff>
    </xdr:from>
    <xdr:to>
      <xdr:col>5</xdr:col>
      <xdr:colOff>342900</xdr:colOff>
      <xdr:row>73</xdr:row>
      <xdr:rowOff>38100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5597A1-398A-736E-0A9A-A9E83604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49428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73</xdr:row>
      <xdr:rowOff>60960</xdr:rowOff>
    </xdr:from>
    <xdr:to>
      <xdr:col>3</xdr:col>
      <xdr:colOff>76200</xdr:colOff>
      <xdr:row>74</xdr:row>
      <xdr:rowOff>137160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563A484-4B52-D42B-C05F-5C3EE175D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24000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74</xdr:row>
      <xdr:rowOff>152400</xdr:rowOff>
    </xdr:from>
    <xdr:to>
      <xdr:col>5</xdr:col>
      <xdr:colOff>266700</xdr:colOff>
      <xdr:row>76</xdr:row>
      <xdr:rowOff>53340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E4DFA9E-1E45-8FEC-3C49-C3B279B8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51432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81</xdr:row>
      <xdr:rowOff>38100</xdr:rowOff>
    </xdr:from>
    <xdr:to>
      <xdr:col>2</xdr:col>
      <xdr:colOff>251460</xdr:colOff>
      <xdr:row>82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C3D42D-FF9C-ED48-1CE9-D17912901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680180"/>
          <a:ext cx="15773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4</xdr:col>
      <xdr:colOff>53340</xdr:colOff>
      <xdr:row>85</xdr:row>
      <xdr:rowOff>91440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1FA6F89-2F14-CD19-C6CD-41048C43B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85</xdr:row>
      <xdr:rowOff>106680</xdr:rowOff>
    </xdr:from>
    <xdr:to>
      <xdr:col>5</xdr:col>
      <xdr:colOff>335280</xdr:colOff>
      <xdr:row>87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296F51-6CFA-62D8-7168-7978822A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748028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22860</xdr:rowOff>
    </xdr:from>
    <xdr:to>
      <xdr:col>3</xdr:col>
      <xdr:colOff>68580</xdr:colOff>
      <xdr:row>88</xdr:row>
      <xdr:rowOff>99060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D5C0E8-CFB1-6719-5201-254764E8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222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89</xdr:row>
      <xdr:rowOff>15240</xdr:rowOff>
    </xdr:from>
    <xdr:to>
      <xdr:col>5</xdr:col>
      <xdr:colOff>289560</xdr:colOff>
      <xdr:row>90</xdr:row>
      <xdr:rowOff>99060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44CE33F-E6B9-AE0C-4136-8AD8DE80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812036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30480</xdr:rowOff>
    </xdr:from>
    <xdr:to>
      <xdr:col>3</xdr:col>
      <xdr:colOff>571500</xdr:colOff>
      <xdr:row>92</xdr:row>
      <xdr:rowOff>121920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C39B7E-AD53-9C64-96DA-58DCD537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360"/>
          <a:ext cx="269748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FBAA-03B2-4214-9EAC-B6E525735C1D}">
  <dimension ref="A14:F101"/>
  <sheetViews>
    <sheetView showGridLines="0" topLeftCell="A73" zoomScaleNormal="100" workbookViewId="0">
      <selection activeCell="B20" sqref="B20"/>
    </sheetView>
  </sheetViews>
  <sheetFormatPr defaultRowHeight="14.4" x14ac:dyDescent="0.3"/>
  <cols>
    <col min="2" max="2" width="18.6640625" customWidth="1"/>
    <col min="3" max="3" width="12.6640625" customWidth="1"/>
    <col min="4" max="4" width="11.109375" customWidth="1"/>
    <col min="5" max="5" width="10.88671875" customWidth="1"/>
    <col min="6" max="6" width="12" bestFit="1" customWidth="1"/>
  </cols>
  <sheetData>
    <row r="14" spans="1:1" x14ac:dyDescent="0.3">
      <c r="A14" t="s">
        <v>0</v>
      </c>
    </row>
    <row r="16" spans="1:1" x14ac:dyDescent="0.3">
      <c r="A16" t="s">
        <v>1</v>
      </c>
    </row>
    <row r="18" spans="1:6" x14ac:dyDescent="0.3">
      <c r="A18" t="s">
        <v>2</v>
      </c>
    </row>
    <row r="19" spans="1:6" x14ac:dyDescent="0.3">
      <c r="A19" t="s">
        <v>3</v>
      </c>
    </row>
    <row r="20" spans="1:6" x14ac:dyDescent="0.3">
      <c r="A20" t="s">
        <v>4</v>
      </c>
    </row>
    <row r="21" spans="1:6" x14ac:dyDescent="0.3">
      <c r="B21" t="s">
        <v>5</v>
      </c>
    </row>
    <row r="22" spans="1:6" x14ac:dyDescent="0.3">
      <c r="A22" t="s">
        <v>6</v>
      </c>
    </row>
    <row r="25" spans="1:6" x14ac:dyDescent="0.3">
      <c r="A25" t="s">
        <v>7</v>
      </c>
      <c r="B25" t="s">
        <v>13</v>
      </c>
    </row>
    <row r="27" spans="1:6" x14ac:dyDescent="0.3">
      <c r="B27" s="4"/>
      <c r="C27" s="4" t="s">
        <v>14</v>
      </c>
      <c r="D27" s="4" t="s">
        <v>15</v>
      </c>
      <c r="E27" s="4" t="s">
        <v>16</v>
      </c>
      <c r="F27" s="4" t="s">
        <v>17</v>
      </c>
    </row>
    <row r="28" spans="1:6" x14ac:dyDescent="0.3">
      <c r="B28" s="5" t="s">
        <v>8</v>
      </c>
      <c r="C28" s="4">
        <v>5000</v>
      </c>
      <c r="D28" s="4">
        <v>5500</v>
      </c>
      <c r="E28" s="4">
        <v>6600</v>
      </c>
      <c r="F28" s="4">
        <v>7000</v>
      </c>
    </row>
    <row r="29" spans="1:6" ht="28.8" x14ac:dyDescent="0.3">
      <c r="B29" s="5" t="s">
        <v>9</v>
      </c>
      <c r="C29" s="4">
        <v>3000</v>
      </c>
      <c r="D29" s="4">
        <v>3300</v>
      </c>
      <c r="E29" s="4">
        <v>3960</v>
      </c>
      <c r="F29" s="4">
        <v>4200</v>
      </c>
    </row>
    <row r="30" spans="1:6" ht="28.8" x14ac:dyDescent="0.3">
      <c r="B30" s="5" t="s">
        <v>10</v>
      </c>
      <c r="C30" s="4">
        <v>300</v>
      </c>
      <c r="D30" s="4">
        <v>0</v>
      </c>
      <c r="E30" s="4">
        <v>0</v>
      </c>
      <c r="F30" s="4">
        <v>0</v>
      </c>
    </row>
    <row r="31" spans="1:6" ht="57.6" x14ac:dyDescent="0.3">
      <c r="B31" s="5" t="s">
        <v>11</v>
      </c>
      <c r="C31" s="4">
        <v>0</v>
      </c>
      <c r="D31" s="4">
        <v>200</v>
      </c>
      <c r="E31" s="4">
        <v>150</v>
      </c>
      <c r="F31" s="4">
        <v>100</v>
      </c>
    </row>
    <row r="32" spans="1:6" ht="43.2" x14ac:dyDescent="0.3">
      <c r="B32" s="5" t="s">
        <v>12</v>
      </c>
      <c r="C32" s="4">
        <f>C28-C29-C30-C31</f>
        <v>1700</v>
      </c>
      <c r="D32" s="4">
        <f>D28-D29-D30-D31</f>
        <v>2000</v>
      </c>
      <c r="E32" s="4">
        <f>E28-E29-E30-E31</f>
        <v>2490</v>
      </c>
      <c r="F32" s="4">
        <f>F28-F29-F30-F31</f>
        <v>2700</v>
      </c>
    </row>
    <row r="33" spans="1:6" ht="28.8" x14ac:dyDescent="0.3">
      <c r="B33" s="5" t="s">
        <v>18</v>
      </c>
      <c r="C33" s="6">
        <f>(1+0.15)^1</f>
        <v>1.1499999999999999</v>
      </c>
      <c r="D33" s="6">
        <f>(1+0.15)^2</f>
        <v>1.3224999999999998</v>
      </c>
      <c r="E33" s="6">
        <f>(1+0.15)^3</f>
        <v>1.5208749999999995</v>
      </c>
      <c r="F33" s="6">
        <f>(1+0.15)^4</f>
        <v>1.7490062499999994</v>
      </c>
    </row>
    <row r="34" spans="1:6" ht="43.2" x14ac:dyDescent="0.3">
      <c r="B34" s="5" t="s">
        <v>19</v>
      </c>
      <c r="C34" s="6">
        <f>C32/C33</f>
        <v>1478.2608695652175</v>
      </c>
      <c r="D34" s="6">
        <f t="shared" ref="D34:F34" si="0">D32/D33</f>
        <v>1512.287334593573</v>
      </c>
      <c r="E34" s="6">
        <f t="shared" si="0"/>
        <v>1637.2154187556509</v>
      </c>
      <c r="F34" s="6">
        <f t="shared" si="0"/>
        <v>1543.7337631011901</v>
      </c>
    </row>
    <row r="35" spans="1:6" x14ac:dyDescent="0.3">
      <c r="B35" s="3"/>
      <c r="C35" s="3"/>
      <c r="D35" s="3"/>
      <c r="E35" s="3"/>
      <c r="F35" s="3"/>
    </row>
    <row r="36" spans="1:6" x14ac:dyDescent="0.3">
      <c r="B36" s="3"/>
      <c r="C36" s="3"/>
      <c r="D36" s="3"/>
      <c r="E36" s="3"/>
      <c r="F36" s="3"/>
    </row>
    <row r="37" spans="1:6" ht="43.2" x14ac:dyDescent="0.3">
      <c r="B37" s="7" t="s">
        <v>20</v>
      </c>
      <c r="C37" s="21">
        <f>C34+D34+E34+F34</f>
        <v>6171.4973860156315</v>
      </c>
      <c r="D37" s="22"/>
      <c r="E37" s="22"/>
      <c r="F37" s="22"/>
    </row>
    <row r="40" spans="1:6" x14ac:dyDescent="0.3">
      <c r="A40" t="s">
        <v>21</v>
      </c>
    </row>
    <row r="42" spans="1:6" x14ac:dyDescent="0.3">
      <c r="A42" t="s">
        <v>23</v>
      </c>
    </row>
    <row r="43" spans="1:6" x14ac:dyDescent="0.3">
      <c r="A43" t="s">
        <v>24</v>
      </c>
    </row>
    <row r="44" spans="1:6" x14ac:dyDescent="0.3">
      <c r="A44" t="s">
        <v>25</v>
      </c>
    </row>
    <row r="45" spans="1:6" x14ac:dyDescent="0.3">
      <c r="A45" t="s">
        <v>26</v>
      </c>
    </row>
    <row r="46" spans="1:6" x14ac:dyDescent="0.3">
      <c r="A46" t="s">
        <v>27</v>
      </c>
    </row>
    <row r="47" spans="1:6" x14ac:dyDescent="0.3">
      <c r="A47" t="s">
        <v>28</v>
      </c>
    </row>
    <row r="48" spans="1:6" x14ac:dyDescent="0.3">
      <c r="A48" t="s">
        <v>29</v>
      </c>
    </row>
    <row r="50" spans="1:5" x14ac:dyDescent="0.3">
      <c r="A50" t="s">
        <v>30</v>
      </c>
    </row>
    <row r="51" spans="1:5" x14ac:dyDescent="0.3">
      <c r="A51" t="s">
        <v>31</v>
      </c>
    </row>
    <row r="52" spans="1:5" x14ac:dyDescent="0.3">
      <c r="A52" t="s">
        <v>32</v>
      </c>
    </row>
    <row r="54" spans="1:5" x14ac:dyDescent="0.3">
      <c r="A54" t="s">
        <v>33</v>
      </c>
    </row>
    <row r="55" spans="1:5" x14ac:dyDescent="0.3">
      <c r="A55" t="s">
        <v>34</v>
      </c>
    </row>
    <row r="56" spans="1:5" x14ac:dyDescent="0.3">
      <c r="A56" t="s">
        <v>35</v>
      </c>
    </row>
    <row r="59" spans="1:5" x14ac:dyDescent="0.3">
      <c r="A59" t="s">
        <v>36</v>
      </c>
    </row>
    <row r="60" spans="1:5" x14ac:dyDescent="0.3">
      <c r="B60" s="24"/>
      <c r="C60" s="23" t="s">
        <v>47</v>
      </c>
      <c r="D60" s="23"/>
      <c r="E60" s="23"/>
    </row>
    <row r="61" spans="1:5" ht="43.2" x14ac:dyDescent="0.3">
      <c r="B61" s="25"/>
      <c r="C61" s="9" t="s">
        <v>44</v>
      </c>
      <c r="D61" s="9" t="s">
        <v>45</v>
      </c>
      <c r="E61" s="9" t="s">
        <v>46</v>
      </c>
    </row>
    <row r="62" spans="1:5" ht="57.6" x14ac:dyDescent="0.3">
      <c r="B62" s="9" t="s">
        <v>37</v>
      </c>
      <c r="C62" s="8">
        <v>5000</v>
      </c>
      <c r="D62" s="8">
        <v>5000</v>
      </c>
      <c r="E62" s="8">
        <v>5000</v>
      </c>
    </row>
    <row r="63" spans="1:5" ht="43.2" x14ac:dyDescent="0.3">
      <c r="B63" s="9" t="s">
        <v>38</v>
      </c>
      <c r="C63" s="8">
        <v>2</v>
      </c>
      <c r="D63" s="8">
        <v>0</v>
      </c>
      <c r="E63" s="8">
        <v>0</v>
      </c>
    </row>
    <row r="64" spans="1:5" ht="28.8" x14ac:dyDescent="0.3">
      <c r="B64" s="9" t="s">
        <v>39</v>
      </c>
      <c r="C64" s="8">
        <v>3</v>
      </c>
      <c r="D64" s="8">
        <v>3</v>
      </c>
      <c r="E64" s="8">
        <v>3</v>
      </c>
    </row>
    <row r="65" spans="1:5" ht="43.2" x14ac:dyDescent="0.3">
      <c r="B65" s="9" t="s">
        <v>40</v>
      </c>
      <c r="C65" s="8">
        <v>7</v>
      </c>
      <c r="D65" s="8">
        <v>20</v>
      </c>
      <c r="E65" s="8">
        <v>11</v>
      </c>
    </row>
    <row r="66" spans="1:5" ht="28.8" x14ac:dyDescent="0.3">
      <c r="B66" s="9" t="s">
        <v>41</v>
      </c>
      <c r="C66" s="8">
        <v>30</v>
      </c>
      <c r="D66" s="8">
        <v>55</v>
      </c>
      <c r="E66" s="8">
        <v>42</v>
      </c>
    </row>
    <row r="67" spans="1:5" ht="28.8" x14ac:dyDescent="0.3">
      <c r="B67" s="9" t="s">
        <v>42</v>
      </c>
      <c r="C67" s="8">
        <v>10500</v>
      </c>
      <c r="D67" s="8">
        <v>55000</v>
      </c>
      <c r="E67" s="8">
        <v>23100</v>
      </c>
    </row>
    <row r="68" spans="1:5" x14ac:dyDescent="0.3">
      <c r="B68" s="9" t="s">
        <v>43</v>
      </c>
      <c r="C68" s="8">
        <v>25000</v>
      </c>
      <c r="D68" s="8">
        <v>15000</v>
      </c>
      <c r="E68" s="8">
        <v>15000</v>
      </c>
    </row>
    <row r="69" spans="1:5" ht="28.8" x14ac:dyDescent="0.3">
      <c r="B69" s="10" t="s">
        <v>48</v>
      </c>
      <c r="C69" s="11">
        <f>(1+0.1)</f>
        <v>1.1000000000000001</v>
      </c>
      <c r="D69" s="11">
        <f t="shared" ref="D69:E69" si="1">(1+0.1)</f>
        <v>1.1000000000000001</v>
      </c>
      <c r="E69" s="11">
        <f t="shared" si="1"/>
        <v>1.1000000000000001</v>
      </c>
    </row>
    <row r="70" spans="1:5" ht="57.6" x14ac:dyDescent="0.3">
      <c r="B70" s="10" t="s">
        <v>49</v>
      </c>
      <c r="C70" s="12">
        <f>(C67)/C69</f>
        <v>9545.4545454545441</v>
      </c>
      <c r="D70" s="12">
        <f t="shared" ref="D70:E70" si="2">(D67)/D69</f>
        <v>49999.999999999993</v>
      </c>
      <c r="E70" s="12">
        <f t="shared" si="2"/>
        <v>21000</v>
      </c>
    </row>
    <row r="71" spans="1:5" ht="43.2" x14ac:dyDescent="0.3">
      <c r="B71" s="10" t="s">
        <v>50</v>
      </c>
      <c r="C71" s="12">
        <f>C70-C68</f>
        <v>-15454.545454545456</v>
      </c>
      <c r="D71" s="12">
        <f t="shared" ref="D71:E71" si="3">D70-D68</f>
        <v>34999.999999999993</v>
      </c>
      <c r="E71" s="12">
        <f t="shared" si="3"/>
        <v>6000</v>
      </c>
    </row>
    <row r="72" spans="1:5" ht="28.8" x14ac:dyDescent="0.3">
      <c r="B72" s="13" t="s">
        <v>52</v>
      </c>
      <c r="C72" s="14">
        <f>C71/C62</f>
        <v>-3.0909090909090913</v>
      </c>
      <c r="D72" s="14">
        <f t="shared" ref="D72:E72" si="4">D71/D62</f>
        <v>6.9999999999999982</v>
      </c>
      <c r="E72" s="14">
        <f t="shared" si="4"/>
        <v>1.2</v>
      </c>
    </row>
    <row r="73" spans="1:5" x14ac:dyDescent="0.3">
      <c r="B73" t="s">
        <v>51</v>
      </c>
    </row>
    <row r="74" spans="1:5" x14ac:dyDescent="0.3">
      <c r="B74" s="1"/>
    </row>
    <row r="75" spans="1:5" x14ac:dyDescent="0.3">
      <c r="A75" t="s">
        <v>7</v>
      </c>
      <c r="B75" s="1"/>
    </row>
    <row r="76" spans="1:5" x14ac:dyDescent="0.3">
      <c r="A76" t="s">
        <v>53</v>
      </c>
      <c r="B76" s="1"/>
    </row>
    <row r="77" spans="1:5" x14ac:dyDescent="0.3">
      <c r="A77" t="s">
        <v>54</v>
      </c>
      <c r="B77" s="1"/>
    </row>
    <row r="78" spans="1:5" x14ac:dyDescent="0.3">
      <c r="A78" t="s">
        <v>55</v>
      </c>
      <c r="B78" s="1"/>
    </row>
    <row r="79" spans="1:5" x14ac:dyDescent="0.3">
      <c r="B79" s="1"/>
    </row>
    <row r="81" spans="2:6" x14ac:dyDescent="0.3">
      <c r="B81" s="8"/>
      <c r="C81" s="8" t="s">
        <v>14</v>
      </c>
      <c r="D81" s="8" t="s">
        <v>15</v>
      </c>
      <c r="E81" s="8" t="s">
        <v>16</v>
      </c>
      <c r="F81" s="8" t="s">
        <v>17</v>
      </c>
    </row>
    <row r="82" spans="2:6" x14ac:dyDescent="0.3">
      <c r="B82" s="26" t="s">
        <v>63</v>
      </c>
      <c r="C82" s="27"/>
      <c r="D82" s="27"/>
      <c r="E82" s="27"/>
      <c r="F82" s="28"/>
    </row>
    <row r="83" spans="2:6" x14ac:dyDescent="0.3">
      <c r="B83" s="8" t="s">
        <v>56</v>
      </c>
      <c r="C83" s="8">
        <v>50000</v>
      </c>
      <c r="D83" s="8">
        <f>C83*C84/100</f>
        <v>27500</v>
      </c>
      <c r="E83" s="8">
        <f>D83*D84/100</f>
        <v>17875</v>
      </c>
      <c r="F83" s="8">
        <f>E83*E84/100</f>
        <v>12512.5</v>
      </c>
    </row>
    <row r="84" spans="2:6" x14ac:dyDescent="0.3">
      <c r="B84" s="9" t="s">
        <v>57</v>
      </c>
      <c r="C84" s="8">
        <v>55</v>
      </c>
      <c r="D84" s="8">
        <v>65</v>
      </c>
      <c r="E84" s="8">
        <v>70</v>
      </c>
      <c r="F84" s="8">
        <v>75</v>
      </c>
    </row>
    <row r="85" spans="2:6" ht="43.2" x14ac:dyDescent="0.3">
      <c r="B85" s="9" t="s">
        <v>58</v>
      </c>
      <c r="C85" s="8">
        <v>5.0999999999999996</v>
      </c>
      <c r="D85" s="8">
        <v>6.2</v>
      </c>
      <c r="E85" s="8">
        <v>7.1</v>
      </c>
      <c r="F85" s="8">
        <v>8.3000000000000007</v>
      </c>
    </row>
    <row r="86" spans="2:6" ht="43.2" x14ac:dyDescent="0.3">
      <c r="B86" s="9" t="s">
        <v>59</v>
      </c>
      <c r="C86" s="8">
        <v>40</v>
      </c>
      <c r="D86" s="8">
        <v>60</v>
      </c>
      <c r="E86" s="8">
        <v>75</v>
      </c>
      <c r="F86" s="8">
        <v>90</v>
      </c>
    </row>
    <row r="87" spans="2:6" ht="43.2" x14ac:dyDescent="0.3">
      <c r="B87" s="9" t="s">
        <v>60</v>
      </c>
      <c r="C87" s="8">
        <f>C86*C85</f>
        <v>204</v>
      </c>
      <c r="D87" s="8">
        <f>D86*D85</f>
        <v>372</v>
      </c>
      <c r="E87" s="8">
        <f>E85*E86</f>
        <v>532.5</v>
      </c>
      <c r="F87" s="8">
        <f>F85*F86</f>
        <v>747.00000000000011</v>
      </c>
    </row>
    <row r="88" spans="2:6" x14ac:dyDescent="0.3">
      <c r="B88" s="9" t="s">
        <v>61</v>
      </c>
      <c r="C88" s="8">
        <f>C87*C83</f>
        <v>10200000</v>
      </c>
      <c r="D88" s="8">
        <f t="shared" ref="D88:F88" si="5">D87*D83</f>
        <v>10230000</v>
      </c>
      <c r="E88" s="8">
        <f t="shared" si="5"/>
        <v>9518437.5</v>
      </c>
      <c r="F88" s="8">
        <f t="shared" si="5"/>
        <v>9346837.5000000019</v>
      </c>
    </row>
    <row r="89" spans="2:6" x14ac:dyDescent="0.3">
      <c r="B89" s="29" t="s">
        <v>62</v>
      </c>
      <c r="C89" s="30"/>
      <c r="D89" s="30"/>
      <c r="E89" s="30"/>
      <c r="F89" s="31"/>
    </row>
    <row r="90" spans="2:6" x14ac:dyDescent="0.3">
      <c r="B90" s="9" t="s">
        <v>64</v>
      </c>
      <c r="C90" s="8">
        <v>40</v>
      </c>
      <c r="D90" s="8">
        <v>40</v>
      </c>
      <c r="E90" s="8">
        <v>40</v>
      </c>
      <c r="F90" s="8">
        <v>40</v>
      </c>
    </row>
    <row r="91" spans="2:6" x14ac:dyDescent="0.3">
      <c r="B91" s="9" t="s">
        <v>65</v>
      </c>
      <c r="C91" s="8">
        <f>C90*C88/100</f>
        <v>4080000</v>
      </c>
      <c r="D91" s="8">
        <f t="shared" ref="D91:F91" si="6">D90*D88/100</f>
        <v>4092000</v>
      </c>
      <c r="E91" s="8">
        <f t="shared" si="6"/>
        <v>3807375</v>
      </c>
      <c r="F91" s="8">
        <f t="shared" si="6"/>
        <v>3738735.0000000005</v>
      </c>
    </row>
    <row r="92" spans="2:6" ht="43.2" x14ac:dyDescent="0.3">
      <c r="B92" s="9" t="s">
        <v>66</v>
      </c>
      <c r="C92" s="8">
        <v>300000</v>
      </c>
      <c r="D92" s="8">
        <v>55000</v>
      </c>
      <c r="E92" s="8">
        <v>35750</v>
      </c>
      <c r="F92" s="8">
        <v>25025</v>
      </c>
    </row>
    <row r="93" spans="2:6" x14ac:dyDescent="0.3">
      <c r="B93" s="9" t="s">
        <v>67</v>
      </c>
      <c r="C93" s="8">
        <f>C91+C92</f>
        <v>4380000</v>
      </c>
      <c r="D93" s="8">
        <f t="shared" ref="D93:F93" si="7">D91+D92</f>
        <v>4147000</v>
      </c>
      <c r="E93" s="8">
        <f t="shared" si="7"/>
        <v>3843125</v>
      </c>
      <c r="F93" s="8">
        <f t="shared" si="7"/>
        <v>3763760.0000000005</v>
      </c>
    </row>
    <row r="94" spans="2:6" x14ac:dyDescent="0.3">
      <c r="B94" s="32" t="s">
        <v>68</v>
      </c>
      <c r="C94" s="32"/>
      <c r="D94" s="32"/>
      <c r="E94" s="32"/>
      <c r="F94" s="32"/>
    </row>
    <row r="95" spans="2:6" x14ac:dyDescent="0.3">
      <c r="B95" s="9" t="s">
        <v>69</v>
      </c>
      <c r="C95" s="8">
        <f>C88-C93</f>
        <v>5820000</v>
      </c>
      <c r="D95" s="8">
        <f t="shared" ref="D95:F95" si="8">D88-D93</f>
        <v>6083000</v>
      </c>
      <c r="E95" s="8">
        <f t="shared" si="8"/>
        <v>5675312.5</v>
      </c>
      <c r="F95" s="8">
        <f t="shared" si="8"/>
        <v>5583077.5000000019</v>
      </c>
    </row>
    <row r="96" spans="2:6" ht="28.8" x14ac:dyDescent="0.3">
      <c r="B96" s="9" t="s">
        <v>70</v>
      </c>
      <c r="C96" s="8">
        <f>C95/(1+0.2)^1</f>
        <v>4850000</v>
      </c>
      <c r="D96" s="8">
        <f>D95/(1+0.2)^2</f>
        <v>4224305.555555556</v>
      </c>
      <c r="E96" s="8">
        <f>E95/(1+0.2)^3</f>
        <v>3284324.3634259258</v>
      </c>
      <c r="F96" s="8">
        <f>F95/(1+0.2)^4</f>
        <v>2692456.35609568</v>
      </c>
    </row>
    <row r="97" spans="2:6" ht="43.2" x14ac:dyDescent="0.3">
      <c r="B97" s="5" t="s">
        <v>71</v>
      </c>
      <c r="C97" s="15">
        <f>C96/C83</f>
        <v>97</v>
      </c>
      <c r="D97" s="15">
        <f t="shared" ref="D97:F97" si="9">D96/D83</f>
        <v>153.61111111111111</v>
      </c>
      <c r="E97" s="15">
        <f t="shared" si="9"/>
        <v>183.73842592592592</v>
      </c>
      <c r="F97" s="15">
        <f t="shared" si="9"/>
        <v>215.18132716049391</v>
      </c>
    </row>
    <row r="98" spans="2:6" x14ac:dyDescent="0.3">
      <c r="B98" s="1"/>
    </row>
    <row r="99" spans="2:6" x14ac:dyDescent="0.3">
      <c r="B99" s="1"/>
    </row>
    <row r="100" spans="2:6" ht="43.2" x14ac:dyDescent="0.3">
      <c r="B100" s="7" t="s">
        <v>20</v>
      </c>
      <c r="C100" s="21">
        <f>C97+D97+E97+F97</f>
        <v>649.53086419753095</v>
      </c>
      <c r="D100" s="22"/>
      <c r="E100" s="22"/>
      <c r="F100" s="22"/>
    </row>
    <row r="101" spans="2:6" x14ac:dyDescent="0.3">
      <c r="B101" s="1"/>
    </row>
  </sheetData>
  <mergeCells count="7">
    <mergeCell ref="C100:F100"/>
    <mergeCell ref="C37:F37"/>
    <mergeCell ref="C60:E60"/>
    <mergeCell ref="B60:B61"/>
    <mergeCell ref="B82:F82"/>
    <mergeCell ref="B89:F89"/>
    <mergeCell ref="B94:F9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0E54-E454-4585-B1D5-AED39921E2E1}">
  <dimension ref="A1:C96"/>
  <sheetViews>
    <sheetView tabSelected="1" topLeftCell="A74" workbookViewId="0">
      <selection activeCell="A98" sqref="A98"/>
    </sheetView>
  </sheetViews>
  <sheetFormatPr defaultRowHeight="14.4" x14ac:dyDescent="0.3"/>
  <cols>
    <col min="1" max="1" width="11.5546875" customWidth="1"/>
    <col min="3" max="3" width="10.5546875" customWidth="1"/>
  </cols>
  <sheetData>
    <row r="1" spans="1:1" x14ac:dyDescent="0.3">
      <c r="A1" t="s">
        <v>98</v>
      </c>
    </row>
    <row r="2" spans="1:1" x14ac:dyDescent="0.3">
      <c r="A2" s="16" t="s">
        <v>99</v>
      </c>
    </row>
    <row r="3" spans="1:1" x14ac:dyDescent="0.3">
      <c r="A3" t="s">
        <v>100</v>
      </c>
    </row>
    <row r="6" spans="1:1" x14ac:dyDescent="0.3">
      <c r="A6" t="s">
        <v>102</v>
      </c>
    </row>
    <row r="7" spans="1:1" x14ac:dyDescent="0.3">
      <c r="A7" t="s">
        <v>103</v>
      </c>
    </row>
    <row r="8" spans="1:1" x14ac:dyDescent="0.3">
      <c r="A8" t="s">
        <v>101</v>
      </c>
    </row>
    <row r="11" spans="1:1" x14ac:dyDescent="0.3">
      <c r="A11" t="s">
        <v>72</v>
      </c>
    </row>
    <row r="12" spans="1:1" x14ac:dyDescent="0.3">
      <c r="A12" s="3" t="s">
        <v>73</v>
      </c>
    </row>
    <row r="13" spans="1:1" x14ac:dyDescent="0.3">
      <c r="A13" s="3"/>
    </row>
    <row r="14" spans="1:1" x14ac:dyDescent="0.3">
      <c r="A14" s="3" t="s">
        <v>74</v>
      </c>
    </row>
    <row r="15" spans="1:1" x14ac:dyDescent="0.3">
      <c r="A15" s="3" t="s">
        <v>73</v>
      </c>
    </row>
    <row r="16" spans="1:1" x14ac:dyDescent="0.3">
      <c r="A16" s="3" t="s">
        <v>73</v>
      </c>
    </row>
    <row r="17" spans="1:3" x14ac:dyDescent="0.3">
      <c r="A17" s="3"/>
    </row>
    <row r="18" spans="1:3" x14ac:dyDescent="0.3">
      <c r="A18" s="3"/>
    </row>
    <row r="19" spans="1:3" x14ac:dyDescent="0.3">
      <c r="A19" s="3" t="s">
        <v>86</v>
      </c>
    </row>
    <row r="21" spans="1:3" x14ac:dyDescent="0.3">
      <c r="A21" s="3" t="s">
        <v>22</v>
      </c>
    </row>
    <row r="22" spans="1:3" x14ac:dyDescent="0.3">
      <c r="A22" s="16" t="s">
        <v>75</v>
      </c>
    </row>
    <row r="23" spans="1:3" x14ac:dyDescent="0.3">
      <c r="A23" t="s">
        <v>76</v>
      </c>
    </row>
    <row r="25" spans="1:3" ht="28.8" x14ac:dyDescent="0.3">
      <c r="A25" s="1" t="s">
        <v>77</v>
      </c>
      <c r="B25">
        <v>1050000</v>
      </c>
    </row>
    <row r="26" spans="1:3" ht="43.2" x14ac:dyDescent="0.3">
      <c r="A26" s="1" t="s">
        <v>78</v>
      </c>
      <c r="B26">
        <v>5000</v>
      </c>
    </row>
    <row r="27" spans="1:3" ht="57.6" x14ac:dyDescent="0.3">
      <c r="A27" s="1" t="s">
        <v>79</v>
      </c>
      <c r="B27">
        <v>3500</v>
      </c>
    </row>
    <row r="28" spans="1:3" x14ac:dyDescent="0.3">
      <c r="A28" s="1"/>
    </row>
    <row r="29" spans="1:3" x14ac:dyDescent="0.3">
      <c r="A29" s="1" t="s">
        <v>80</v>
      </c>
      <c r="B29">
        <f>B25/B26</f>
        <v>210</v>
      </c>
      <c r="C29" t="s">
        <v>83</v>
      </c>
    </row>
    <row r="30" spans="1:3" x14ac:dyDescent="0.3">
      <c r="A30" s="1" t="s">
        <v>81</v>
      </c>
      <c r="B30" s="2">
        <f>B26/B27</f>
        <v>1.4285714285714286</v>
      </c>
      <c r="C30" t="s">
        <v>82</v>
      </c>
    </row>
    <row r="31" spans="1:3" x14ac:dyDescent="0.3">
      <c r="A31" s="1" t="s">
        <v>84</v>
      </c>
      <c r="B31">
        <f>B29*B30</f>
        <v>300</v>
      </c>
      <c r="C31" t="s">
        <v>85</v>
      </c>
    </row>
    <row r="33" spans="1:1" x14ac:dyDescent="0.3">
      <c r="A33" t="s">
        <v>87</v>
      </c>
    </row>
    <row r="35" spans="1:1" x14ac:dyDescent="0.3">
      <c r="A35" s="3" t="s">
        <v>73</v>
      </c>
    </row>
    <row r="36" spans="1:1" x14ac:dyDescent="0.3">
      <c r="A36" s="3"/>
    </row>
    <row r="37" spans="1:1" x14ac:dyDescent="0.3">
      <c r="A37" s="3" t="s">
        <v>74</v>
      </c>
    </row>
    <row r="38" spans="1:1" x14ac:dyDescent="0.3">
      <c r="A38" s="3" t="s">
        <v>73</v>
      </c>
    </row>
    <row r="39" spans="1:1" x14ac:dyDescent="0.3">
      <c r="A39" s="3" t="s">
        <v>73</v>
      </c>
    </row>
    <row r="40" spans="1:1" x14ac:dyDescent="0.3">
      <c r="A40" s="3" t="s">
        <v>73</v>
      </c>
    </row>
    <row r="45" spans="1:1" x14ac:dyDescent="0.3">
      <c r="A45" t="s">
        <v>22</v>
      </c>
    </row>
    <row r="46" spans="1:1" x14ac:dyDescent="0.3">
      <c r="A46" s="16" t="s">
        <v>75</v>
      </c>
    </row>
    <row r="47" spans="1:1" x14ac:dyDescent="0.3">
      <c r="A47" t="s">
        <v>76</v>
      </c>
    </row>
    <row r="48" spans="1:1" x14ac:dyDescent="0.3">
      <c r="A48" t="s">
        <v>88</v>
      </c>
    </row>
    <row r="49" spans="1:3" x14ac:dyDescent="0.3">
      <c r="A49" s="16"/>
    </row>
    <row r="50" spans="1:3" ht="28.8" x14ac:dyDescent="0.3">
      <c r="A50" s="1" t="s">
        <v>77</v>
      </c>
      <c r="B50">
        <v>1050000</v>
      </c>
      <c r="C50" t="s">
        <v>93</v>
      </c>
    </row>
    <row r="51" spans="1:3" ht="28.8" x14ac:dyDescent="0.3">
      <c r="A51" s="1" t="s">
        <v>78</v>
      </c>
      <c r="B51">
        <v>5000</v>
      </c>
      <c r="C51" t="s">
        <v>91</v>
      </c>
    </row>
    <row r="52" spans="1:3" ht="43.2" x14ac:dyDescent="0.3">
      <c r="A52" s="1" t="s">
        <v>79</v>
      </c>
      <c r="B52">
        <v>3500</v>
      </c>
      <c r="C52" t="s">
        <v>92</v>
      </c>
    </row>
    <row r="53" spans="1:3" x14ac:dyDescent="0.3">
      <c r="A53" s="1" t="s">
        <v>89</v>
      </c>
      <c r="B53">
        <v>50</v>
      </c>
      <c r="C53" t="s">
        <v>90</v>
      </c>
    </row>
    <row r="55" spans="1:3" x14ac:dyDescent="0.3">
      <c r="A55" s="1" t="s">
        <v>80</v>
      </c>
      <c r="B55">
        <f>B50/B51</f>
        <v>210</v>
      </c>
      <c r="C55" t="s">
        <v>83</v>
      </c>
    </row>
    <row r="56" spans="1:3" x14ac:dyDescent="0.3">
      <c r="A56" s="1" t="s">
        <v>81</v>
      </c>
      <c r="B56" s="2">
        <f>B51/B52</f>
        <v>1.4285714285714286</v>
      </c>
      <c r="C56" t="s">
        <v>82</v>
      </c>
    </row>
    <row r="57" spans="1:3" x14ac:dyDescent="0.3">
      <c r="A57" s="1" t="s">
        <v>94</v>
      </c>
      <c r="B57">
        <f>B50-B53*B51</f>
        <v>800000</v>
      </c>
      <c r="C57" t="s">
        <v>93</v>
      </c>
    </row>
    <row r="58" spans="1:3" x14ac:dyDescent="0.3">
      <c r="A58" s="1" t="s">
        <v>95</v>
      </c>
      <c r="B58">
        <f>B57/B50</f>
        <v>0.76190476190476186</v>
      </c>
    </row>
    <row r="59" spans="1:3" x14ac:dyDescent="0.3">
      <c r="A59" s="1" t="s">
        <v>84</v>
      </c>
      <c r="B59">
        <f>B55*B56*B58</f>
        <v>228.57142857142856</v>
      </c>
      <c r="C59" t="s">
        <v>85</v>
      </c>
    </row>
    <row r="61" spans="1:3" x14ac:dyDescent="0.3">
      <c r="A61" t="s">
        <v>96</v>
      </c>
    </row>
    <row r="62" spans="1:3" x14ac:dyDescent="0.3">
      <c r="A62" t="s">
        <v>97</v>
      </c>
    </row>
    <row r="65" spans="1:1" x14ac:dyDescent="0.3">
      <c r="A65" t="s">
        <v>104</v>
      </c>
    </row>
    <row r="66" spans="1:1" x14ac:dyDescent="0.3">
      <c r="A66" t="s">
        <v>105</v>
      </c>
    </row>
    <row r="68" spans="1:1" x14ac:dyDescent="0.3">
      <c r="A68" s="3" t="s">
        <v>108</v>
      </c>
    </row>
    <row r="69" spans="1:1" x14ac:dyDescent="0.3">
      <c r="A69" s="3"/>
    </row>
    <row r="70" spans="1:1" x14ac:dyDescent="0.3">
      <c r="A70" s="3" t="s">
        <v>74</v>
      </c>
    </row>
    <row r="71" spans="1:1" x14ac:dyDescent="0.3">
      <c r="A71" s="3" t="s">
        <v>73</v>
      </c>
    </row>
    <row r="72" spans="1:1" x14ac:dyDescent="0.3">
      <c r="A72" s="3" t="s">
        <v>73</v>
      </c>
    </row>
    <row r="73" spans="1:1" x14ac:dyDescent="0.3">
      <c r="A73" s="3" t="s">
        <v>73</v>
      </c>
    </row>
    <row r="74" spans="1:1" x14ac:dyDescent="0.3">
      <c r="A74" s="3" t="s">
        <v>73</v>
      </c>
    </row>
    <row r="78" spans="1:1" x14ac:dyDescent="0.3">
      <c r="A78" t="s">
        <v>106</v>
      </c>
    </row>
    <row r="79" spans="1:1" x14ac:dyDescent="0.3">
      <c r="A79" t="s">
        <v>107</v>
      </c>
    </row>
    <row r="81" spans="1:1" x14ac:dyDescent="0.3">
      <c r="A81" t="s">
        <v>117</v>
      </c>
    </row>
    <row r="82" spans="1:1" x14ac:dyDescent="0.3">
      <c r="A82" t="s">
        <v>118</v>
      </c>
    </row>
    <row r="84" spans="1:1" x14ac:dyDescent="0.3">
      <c r="A84" t="s">
        <v>74</v>
      </c>
    </row>
    <row r="85" spans="1:1" x14ac:dyDescent="0.3">
      <c r="A85" t="s">
        <v>73</v>
      </c>
    </row>
    <row r="86" spans="1:1" x14ac:dyDescent="0.3">
      <c r="A86" t="s">
        <v>73</v>
      </c>
    </row>
    <row r="87" spans="1:1" x14ac:dyDescent="0.3">
      <c r="A87" t="s">
        <v>73</v>
      </c>
    </row>
    <row r="88" spans="1:1" x14ac:dyDescent="0.3">
      <c r="A88" t="s">
        <v>73</v>
      </c>
    </row>
    <row r="89" spans="1:1" x14ac:dyDescent="0.3">
      <c r="A89" t="s">
        <v>73</v>
      </c>
    </row>
    <row r="96" spans="1:1" x14ac:dyDescent="0.3">
      <c r="A96" t="s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3EC9-AD0E-4C14-A329-458979F57CAE}">
  <dimension ref="A1:K26"/>
  <sheetViews>
    <sheetView topLeftCell="A4" workbookViewId="0">
      <selection activeCell="H5" sqref="H5"/>
    </sheetView>
  </sheetViews>
  <sheetFormatPr defaultRowHeight="14.4" x14ac:dyDescent="0.3"/>
  <cols>
    <col min="1" max="1" width="16.33203125" customWidth="1"/>
    <col min="2" max="2" width="10.33203125" customWidth="1"/>
    <col min="5" max="5" width="13.77734375" customWidth="1"/>
  </cols>
  <sheetData>
    <row r="1" spans="1:11" x14ac:dyDescent="0.3">
      <c r="A1" s="17" t="s">
        <v>109</v>
      </c>
      <c r="E1" s="20" t="s">
        <v>119</v>
      </c>
    </row>
    <row r="2" spans="1:11" x14ac:dyDescent="0.3">
      <c r="E2" s="1" t="s">
        <v>129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ht="43.2" x14ac:dyDescent="0.3">
      <c r="A3" s="18" t="s">
        <v>112</v>
      </c>
      <c r="B3" s="19">
        <v>500</v>
      </c>
      <c r="E3" s="18" t="s">
        <v>120</v>
      </c>
      <c r="F3">
        <v>100000</v>
      </c>
    </row>
    <row r="4" spans="1:11" ht="43.2" x14ac:dyDescent="0.3">
      <c r="A4" s="18" t="s">
        <v>111</v>
      </c>
      <c r="B4" s="19">
        <v>1000</v>
      </c>
      <c r="E4" s="18" t="s">
        <v>121</v>
      </c>
      <c r="F4">
        <v>200</v>
      </c>
    </row>
    <row r="5" spans="1:11" ht="43.2" x14ac:dyDescent="0.3">
      <c r="A5" s="18" t="s">
        <v>113</v>
      </c>
      <c r="B5" s="19">
        <v>0.75</v>
      </c>
      <c r="E5" s="1" t="s">
        <v>110</v>
      </c>
      <c r="F5">
        <f>F3/F4</f>
        <v>500</v>
      </c>
    </row>
    <row r="6" spans="1:11" x14ac:dyDescent="0.3">
      <c r="A6" s="1"/>
      <c r="E6" s="1"/>
    </row>
    <row r="7" spans="1:11" ht="43.2" x14ac:dyDescent="0.3">
      <c r="A7" s="1" t="s">
        <v>114</v>
      </c>
      <c r="B7">
        <f>1-B5</f>
        <v>0.25</v>
      </c>
      <c r="E7" s="18" t="s">
        <v>122</v>
      </c>
      <c r="G7">
        <v>500</v>
      </c>
      <c r="H7">
        <v>1000</v>
      </c>
      <c r="I7">
        <v>1500</v>
      </c>
      <c r="J7">
        <v>2000</v>
      </c>
      <c r="K7">
        <v>2500</v>
      </c>
    </row>
    <row r="8" spans="1:11" ht="43.2" x14ac:dyDescent="0.3">
      <c r="A8" s="1" t="s">
        <v>115</v>
      </c>
      <c r="B8">
        <f>1/B7</f>
        <v>4</v>
      </c>
      <c r="E8" s="18" t="s">
        <v>123</v>
      </c>
      <c r="G8">
        <f>G7*0.6</f>
        <v>300</v>
      </c>
      <c r="H8">
        <f t="shared" ref="H8:K8" si="0">H7*0.6</f>
        <v>600</v>
      </c>
      <c r="I8">
        <f t="shared" si="0"/>
        <v>900</v>
      </c>
      <c r="J8">
        <f t="shared" si="0"/>
        <v>1200</v>
      </c>
      <c r="K8">
        <f t="shared" si="0"/>
        <v>1500</v>
      </c>
    </row>
    <row r="9" spans="1:11" ht="43.2" x14ac:dyDescent="0.3">
      <c r="E9" s="1" t="s">
        <v>124</v>
      </c>
      <c r="G9">
        <f>G7-G8</f>
        <v>200</v>
      </c>
      <c r="H9">
        <f t="shared" ref="H9:K9" si="1">H7-H8</f>
        <v>400</v>
      </c>
      <c r="I9">
        <f t="shared" si="1"/>
        <v>600</v>
      </c>
      <c r="J9">
        <f t="shared" si="1"/>
        <v>800</v>
      </c>
      <c r="K9">
        <f t="shared" si="1"/>
        <v>1000</v>
      </c>
    </row>
    <row r="10" spans="1:11" x14ac:dyDescent="0.3">
      <c r="A10" s="1" t="s">
        <v>116</v>
      </c>
      <c r="B10">
        <f>B4*B8-B3</f>
        <v>3500</v>
      </c>
      <c r="E10" s="1"/>
    </row>
    <row r="11" spans="1:11" ht="28.8" x14ac:dyDescent="0.3">
      <c r="E11" s="18" t="s">
        <v>113</v>
      </c>
      <c r="G11">
        <v>1</v>
      </c>
      <c r="H11">
        <v>0.6</v>
      </c>
      <c r="I11">
        <v>0.65</v>
      </c>
      <c r="J11">
        <v>0.7</v>
      </c>
      <c r="K11">
        <v>0.75</v>
      </c>
    </row>
    <row r="12" spans="1:11" ht="57.6" x14ac:dyDescent="0.3">
      <c r="E12" s="1" t="s">
        <v>130</v>
      </c>
      <c r="G12" s="2">
        <f>G11</f>
        <v>1</v>
      </c>
      <c r="H12" s="2">
        <f>G12*H11</f>
        <v>0.6</v>
      </c>
      <c r="I12" s="2">
        <f>H12*I11</f>
        <v>0.39</v>
      </c>
      <c r="J12" s="2">
        <f>I12*J11</f>
        <v>0.27299999999999996</v>
      </c>
      <c r="K12" s="2">
        <f>J12*K11</f>
        <v>0.20474999999999999</v>
      </c>
    </row>
    <row r="13" spans="1:11" x14ac:dyDescent="0.3">
      <c r="E13" s="1"/>
    </row>
    <row r="14" spans="1:11" ht="43.2" x14ac:dyDescent="0.3">
      <c r="E14" s="1" t="s">
        <v>125</v>
      </c>
      <c r="G14">
        <f>G12*G9</f>
        <v>200</v>
      </c>
      <c r="H14">
        <f>H12*H9</f>
        <v>240</v>
      </c>
      <c r="I14">
        <f t="shared" ref="I14:K14" si="2">I12*I9</f>
        <v>234</v>
      </c>
      <c r="J14">
        <f t="shared" si="2"/>
        <v>218.39999999999998</v>
      </c>
      <c r="K14">
        <f t="shared" si="2"/>
        <v>204.75</v>
      </c>
    </row>
    <row r="15" spans="1:11" x14ac:dyDescent="0.3">
      <c r="E15" s="1"/>
    </row>
    <row r="16" spans="1:11" x14ac:dyDescent="0.3">
      <c r="E16" s="18" t="s">
        <v>126</v>
      </c>
      <c r="F16">
        <v>1</v>
      </c>
      <c r="G16">
        <f>(1+0.1)^1</f>
        <v>1.1000000000000001</v>
      </c>
      <c r="H16">
        <f>(1+0.1)^2</f>
        <v>1.2100000000000002</v>
      </c>
      <c r="I16">
        <f>(1+0.1)^3</f>
        <v>1.3310000000000004</v>
      </c>
      <c r="J16">
        <f>(1+0.1)^4</f>
        <v>1.4641000000000004</v>
      </c>
      <c r="K16">
        <f>(1+0.1)^5</f>
        <v>1.6105100000000006</v>
      </c>
    </row>
    <row r="17" spans="5:11" x14ac:dyDescent="0.3">
      <c r="E17" s="1"/>
    </row>
    <row r="18" spans="5:11" x14ac:dyDescent="0.3">
      <c r="E18" s="1" t="s">
        <v>127</v>
      </c>
      <c r="F18">
        <v>500</v>
      </c>
      <c r="G18">
        <f>G14/G16</f>
        <v>181.81818181818181</v>
      </c>
      <c r="H18">
        <f t="shared" ref="H18:K18" si="3">H14/H16</f>
        <v>198.34710743801651</v>
      </c>
      <c r="I18">
        <f t="shared" si="3"/>
        <v>175.80766341096916</v>
      </c>
      <c r="J18">
        <f t="shared" si="3"/>
        <v>149.17013865173138</v>
      </c>
      <c r="K18">
        <f t="shared" si="3"/>
        <v>127.13364089636198</v>
      </c>
    </row>
    <row r="19" spans="5:11" x14ac:dyDescent="0.3">
      <c r="E19" s="1" t="s">
        <v>128</v>
      </c>
      <c r="F19">
        <v>-500</v>
      </c>
      <c r="G19">
        <f>F19+G18</f>
        <v>-318.18181818181819</v>
      </c>
      <c r="H19">
        <f>G19+H18</f>
        <v>-119.83471074380168</v>
      </c>
      <c r="I19">
        <f>H19+I18</f>
        <v>55.972952667167476</v>
      </c>
      <c r="J19">
        <f>I19+J18</f>
        <v>205.14309131889885</v>
      </c>
      <c r="K19">
        <f>J19+K18</f>
        <v>332.27673221526084</v>
      </c>
    </row>
    <row r="20" spans="5:11" x14ac:dyDescent="0.3">
      <c r="E20" s="1"/>
    </row>
    <row r="21" spans="5:11" x14ac:dyDescent="0.3">
      <c r="E21" s="1"/>
    </row>
    <row r="22" spans="5:11" x14ac:dyDescent="0.3">
      <c r="E22" s="1"/>
    </row>
    <row r="23" spans="5:11" x14ac:dyDescent="0.3">
      <c r="E23" s="1"/>
    </row>
    <row r="24" spans="5:11" x14ac:dyDescent="0.3">
      <c r="E24" s="1"/>
    </row>
    <row r="25" spans="5:11" x14ac:dyDescent="0.3">
      <c r="E25" s="1"/>
    </row>
    <row r="26" spans="5:11" x14ac:dyDescent="0.3">
      <c r="E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Traditional-algorithm</vt:lpstr>
      <vt:lpstr>Predictive-algorithm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baha.t.r</cp:lastModifiedBy>
  <dcterms:created xsi:type="dcterms:W3CDTF">2024-04-08T06:23:53Z</dcterms:created>
  <dcterms:modified xsi:type="dcterms:W3CDTF">2024-04-08T12:31:15Z</dcterms:modified>
</cp:coreProperties>
</file>