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a Tegar\Desktop\Preparation\DataAnalytics\Notes_Hands-On-Data-Science-for-Marketing\"/>
    </mc:Choice>
  </mc:AlternateContent>
  <xr:revisionPtr revIDLastSave="0" documentId="13_ncr:1_{D97ABCE6-2781-44B8-B18D-71B36711A4BA}" xr6:coauthVersionLast="47" xr6:coauthVersionMax="47" xr10:uidLastSave="{00000000-0000-0000-0000-000000000000}"/>
  <bookViews>
    <workbookView xWindow="-108" yWindow="-108" windowWidth="23256" windowHeight="12456" activeTab="2" xr2:uid="{EE61D2FF-6439-4F37-889D-593EC2676691}"/>
  </bookViews>
  <sheets>
    <sheet name="Traditional-algorithm" sheetId="1" r:id="rId1"/>
    <sheet name="Predictive-algorithm" sheetId="2" r:id="rId2"/>
    <sheet name="Exercise" sheetId="3" r:id="rId3"/>
    <sheet name="coh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3" l="1"/>
  <c r="H8" i="3"/>
  <c r="D87" i="1"/>
  <c r="C87" i="1"/>
  <c r="F22" i="4"/>
  <c r="E22" i="4"/>
  <c r="I12" i="3"/>
  <c r="H14" i="3"/>
  <c r="G14" i="3"/>
  <c r="I14" i="3"/>
  <c r="H18" i="3"/>
  <c r="I18" i="3"/>
  <c r="L86" i="4"/>
  <c r="G86" i="4"/>
  <c r="F86" i="4"/>
  <c r="E86" i="4"/>
  <c r="H86" i="4"/>
  <c r="I86" i="4"/>
  <c r="J86" i="4"/>
  <c r="K86" i="4"/>
  <c r="M86" i="4"/>
  <c r="N86" i="4"/>
  <c r="O86" i="4"/>
  <c r="D86" i="4"/>
  <c r="H12" i="3"/>
  <c r="G12" i="3"/>
  <c r="E38" i="4"/>
  <c r="G18" i="3"/>
  <c r="F54" i="4"/>
  <c r="E93" i="4"/>
  <c r="E87" i="4"/>
  <c r="F87" i="4"/>
  <c r="G87" i="4"/>
  <c r="H87" i="4"/>
  <c r="I87" i="4"/>
  <c r="J87" i="4"/>
  <c r="K87" i="4"/>
  <c r="L87" i="4"/>
  <c r="M87" i="4"/>
  <c r="N87" i="4"/>
  <c r="O87" i="4"/>
  <c r="E88" i="4"/>
  <c r="F88" i="4"/>
  <c r="G88" i="4"/>
  <c r="H88" i="4"/>
  <c r="I88" i="4"/>
  <c r="J88" i="4"/>
  <c r="K88" i="4"/>
  <c r="L88" i="4"/>
  <c r="M88" i="4"/>
  <c r="N88" i="4"/>
  <c r="O88" i="4"/>
  <c r="E89" i="4"/>
  <c r="F89" i="4"/>
  <c r="G89" i="4"/>
  <c r="H89" i="4"/>
  <c r="I89" i="4"/>
  <c r="J89" i="4"/>
  <c r="K89" i="4"/>
  <c r="L89" i="4"/>
  <c r="M89" i="4"/>
  <c r="N89" i="4"/>
  <c r="O89" i="4"/>
  <c r="E90" i="4"/>
  <c r="F90" i="4"/>
  <c r="G90" i="4"/>
  <c r="H90" i="4"/>
  <c r="I90" i="4"/>
  <c r="J90" i="4"/>
  <c r="K90" i="4"/>
  <c r="L90" i="4"/>
  <c r="M90" i="4"/>
  <c r="N90" i="4"/>
  <c r="O90" i="4"/>
  <c r="E91" i="4"/>
  <c r="F91" i="4"/>
  <c r="G91" i="4"/>
  <c r="H91" i="4"/>
  <c r="I91" i="4"/>
  <c r="J91" i="4"/>
  <c r="K91" i="4"/>
  <c r="L91" i="4"/>
  <c r="M91" i="4"/>
  <c r="N91" i="4"/>
  <c r="O91" i="4"/>
  <c r="E92" i="4"/>
  <c r="F92" i="4"/>
  <c r="G92" i="4"/>
  <c r="H92" i="4"/>
  <c r="I92" i="4"/>
  <c r="J92" i="4"/>
  <c r="K92" i="4"/>
  <c r="L92" i="4"/>
  <c r="M92" i="4"/>
  <c r="N92" i="4"/>
  <c r="O92" i="4"/>
  <c r="F93" i="4"/>
  <c r="G93" i="4"/>
  <c r="H93" i="4"/>
  <c r="I93" i="4"/>
  <c r="J93" i="4"/>
  <c r="K93" i="4"/>
  <c r="L93" i="4"/>
  <c r="M93" i="4"/>
  <c r="N93" i="4"/>
  <c r="O93" i="4"/>
  <c r="E94" i="4"/>
  <c r="F94" i="4"/>
  <c r="G94" i="4"/>
  <c r="H94" i="4"/>
  <c r="I94" i="4"/>
  <c r="J94" i="4"/>
  <c r="K94" i="4"/>
  <c r="L94" i="4"/>
  <c r="M94" i="4"/>
  <c r="N94" i="4"/>
  <c r="O94" i="4"/>
  <c r="E95" i="4"/>
  <c r="F95" i="4"/>
  <c r="G95" i="4"/>
  <c r="H95" i="4"/>
  <c r="I95" i="4"/>
  <c r="J95" i="4"/>
  <c r="K95" i="4"/>
  <c r="L95" i="4"/>
  <c r="M95" i="4"/>
  <c r="N95" i="4"/>
  <c r="O95" i="4"/>
  <c r="E96" i="4"/>
  <c r="F96" i="4"/>
  <c r="G96" i="4"/>
  <c r="H96" i="4"/>
  <c r="I96" i="4"/>
  <c r="J96" i="4"/>
  <c r="K96" i="4"/>
  <c r="L96" i="4"/>
  <c r="M96" i="4"/>
  <c r="N96" i="4"/>
  <c r="O96" i="4"/>
  <c r="E97" i="4"/>
  <c r="F97" i="4"/>
  <c r="G97" i="4"/>
  <c r="H97" i="4"/>
  <c r="I97" i="4"/>
  <c r="J97" i="4"/>
  <c r="K97" i="4"/>
  <c r="L97" i="4"/>
  <c r="M97" i="4"/>
  <c r="N97" i="4"/>
  <c r="O97" i="4"/>
  <c r="D87" i="4"/>
  <c r="D88" i="4"/>
  <c r="D89" i="4"/>
  <c r="D90" i="4"/>
  <c r="D91" i="4"/>
  <c r="D92" i="4"/>
  <c r="D93" i="4"/>
  <c r="D94" i="4"/>
  <c r="D95" i="4"/>
  <c r="D96" i="4"/>
  <c r="D97" i="4"/>
  <c r="D71" i="4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D72" i="4"/>
  <c r="E72" i="4" s="1"/>
  <c r="F72" i="4" s="1"/>
  <c r="G72" i="4" s="1"/>
  <c r="H72" i="4" s="1"/>
  <c r="I72" i="4" s="1"/>
  <c r="J72" i="4" s="1"/>
  <c r="K72" i="4" s="1"/>
  <c r="L72" i="4" s="1"/>
  <c r="M72" i="4" s="1"/>
  <c r="D73" i="4"/>
  <c r="E73" i="4" s="1"/>
  <c r="F73" i="4" s="1"/>
  <c r="G73" i="4" s="1"/>
  <c r="H73" i="4" s="1"/>
  <c r="I73" i="4" s="1"/>
  <c r="J73" i="4" s="1"/>
  <c r="K73" i="4" s="1"/>
  <c r="L73" i="4" s="1"/>
  <c r="D74" i="4"/>
  <c r="E74" i="4" s="1"/>
  <c r="F74" i="4" s="1"/>
  <c r="G74" i="4" s="1"/>
  <c r="H74" i="4" s="1"/>
  <c r="I74" i="4" s="1"/>
  <c r="J74" i="4" s="1"/>
  <c r="K74" i="4" s="1"/>
  <c r="D75" i="4"/>
  <c r="E75" i="4" s="1"/>
  <c r="F75" i="4" s="1"/>
  <c r="G75" i="4" s="1"/>
  <c r="H75" i="4" s="1"/>
  <c r="I75" i="4" s="1"/>
  <c r="J75" i="4" s="1"/>
  <c r="D76" i="4"/>
  <c r="E76" i="4" s="1"/>
  <c r="F76" i="4" s="1"/>
  <c r="G76" i="4" s="1"/>
  <c r="H76" i="4" s="1"/>
  <c r="I76" i="4" s="1"/>
  <c r="D77" i="4"/>
  <c r="E77" i="4" s="1"/>
  <c r="F77" i="4" s="1"/>
  <c r="G77" i="4" s="1"/>
  <c r="H77" i="4" s="1"/>
  <c r="D78" i="4"/>
  <c r="E78" i="4" s="1"/>
  <c r="F78" i="4" s="1"/>
  <c r="G78" i="4" s="1"/>
  <c r="D79" i="4"/>
  <c r="E79" i="4" s="1"/>
  <c r="F79" i="4" s="1"/>
  <c r="D80" i="4"/>
  <c r="E80" i="4" s="1"/>
  <c r="D81" i="4"/>
  <c r="F70" i="4"/>
  <c r="G70" i="4"/>
  <c r="H70" i="4"/>
  <c r="I70" i="4" s="1"/>
  <c r="J70" i="4" s="1"/>
  <c r="K70" i="4" s="1"/>
  <c r="L70" i="4" s="1"/>
  <c r="M70" i="4" s="1"/>
  <c r="N70" i="4" s="1"/>
  <c r="O70" i="4" s="1"/>
  <c r="E70" i="4"/>
  <c r="D70" i="4"/>
  <c r="D65" i="4"/>
  <c r="E64" i="4"/>
  <c r="D64" i="4"/>
  <c r="E63" i="4"/>
  <c r="F63" i="4"/>
  <c r="D63" i="4"/>
  <c r="E62" i="4"/>
  <c r="F62" i="4"/>
  <c r="G62" i="4"/>
  <c r="D62" i="4"/>
  <c r="E61" i="4"/>
  <c r="F61" i="4"/>
  <c r="G61" i="4"/>
  <c r="H61" i="4"/>
  <c r="D61" i="4"/>
  <c r="E60" i="4"/>
  <c r="F60" i="4"/>
  <c r="G60" i="4"/>
  <c r="H60" i="4"/>
  <c r="I60" i="4"/>
  <c r="D60" i="4"/>
  <c r="E59" i="4"/>
  <c r="F59" i="4"/>
  <c r="G59" i="4"/>
  <c r="H59" i="4"/>
  <c r="I59" i="4"/>
  <c r="J59" i="4"/>
  <c r="D59" i="4"/>
  <c r="E58" i="4"/>
  <c r="F58" i="4"/>
  <c r="G58" i="4"/>
  <c r="H58" i="4"/>
  <c r="I58" i="4"/>
  <c r="J58" i="4"/>
  <c r="K58" i="4"/>
  <c r="D58" i="4"/>
  <c r="E57" i="4"/>
  <c r="F57" i="4"/>
  <c r="G57" i="4"/>
  <c r="H57" i="4"/>
  <c r="I57" i="4"/>
  <c r="J57" i="4"/>
  <c r="K57" i="4"/>
  <c r="L57" i="4"/>
  <c r="D57" i="4"/>
  <c r="E56" i="4"/>
  <c r="F56" i="4"/>
  <c r="G56" i="4"/>
  <c r="H56" i="4"/>
  <c r="I56" i="4"/>
  <c r="J56" i="4"/>
  <c r="K56" i="4"/>
  <c r="L56" i="4"/>
  <c r="M56" i="4"/>
  <c r="D56" i="4"/>
  <c r="E55" i="4"/>
  <c r="F55" i="4"/>
  <c r="G55" i="4"/>
  <c r="H55" i="4"/>
  <c r="I55" i="4"/>
  <c r="J55" i="4"/>
  <c r="K55" i="4"/>
  <c r="L55" i="4"/>
  <c r="M55" i="4"/>
  <c r="N55" i="4"/>
  <c r="D55" i="4"/>
  <c r="E54" i="4"/>
  <c r="G54" i="4"/>
  <c r="H54" i="4"/>
  <c r="I54" i="4"/>
  <c r="J54" i="4"/>
  <c r="K54" i="4"/>
  <c r="L54" i="4"/>
  <c r="M54" i="4"/>
  <c r="N54" i="4"/>
  <c r="O54" i="4"/>
  <c r="D54" i="4"/>
  <c r="D39" i="4"/>
  <c r="E39" i="4"/>
  <c r="F39" i="4"/>
  <c r="G39" i="4"/>
  <c r="H39" i="4"/>
  <c r="I39" i="4"/>
  <c r="J39" i="4"/>
  <c r="K39" i="4"/>
  <c r="L39" i="4"/>
  <c r="M39" i="4"/>
  <c r="N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D44" i="4"/>
  <c r="E44" i="4"/>
  <c r="F44" i="4"/>
  <c r="G44" i="4"/>
  <c r="H44" i="4"/>
  <c r="I44" i="4"/>
  <c r="D45" i="4"/>
  <c r="E45" i="4"/>
  <c r="F45" i="4"/>
  <c r="G45" i="4"/>
  <c r="H45" i="4"/>
  <c r="D46" i="4"/>
  <c r="E46" i="4"/>
  <c r="F46" i="4"/>
  <c r="G46" i="4"/>
  <c r="D47" i="4"/>
  <c r="E47" i="4"/>
  <c r="F47" i="4"/>
  <c r="D48" i="4"/>
  <c r="E48" i="4"/>
  <c r="D49" i="4"/>
  <c r="F38" i="4"/>
  <c r="G38" i="4"/>
  <c r="H38" i="4"/>
  <c r="I38" i="4"/>
  <c r="J38" i="4"/>
  <c r="K38" i="4"/>
  <c r="L38" i="4"/>
  <c r="M38" i="4"/>
  <c r="N38" i="4"/>
  <c r="O38" i="4"/>
  <c r="D38" i="4"/>
  <c r="E32" i="4"/>
  <c r="E31" i="4"/>
  <c r="F31" i="4"/>
  <c r="E30" i="4"/>
  <c r="F30" i="4"/>
  <c r="G30" i="4"/>
  <c r="E29" i="4"/>
  <c r="F29" i="4"/>
  <c r="G29" i="4"/>
  <c r="H29" i="4"/>
  <c r="E28" i="4"/>
  <c r="F28" i="4"/>
  <c r="G28" i="4"/>
  <c r="H28" i="4"/>
  <c r="I28" i="4"/>
  <c r="E27" i="4"/>
  <c r="F27" i="4"/>
  <c r="G27" i="4"/>
  <c r="H27" i="4"/>
  <c r="I27" i="4"/>
  <c r="J27" i="4"/>
  <c r="E26" i="4"/>
  <c r="F26" i="4"/>
  <c r="G26" i="4"/>
  <c r="H26" i="4"/>
  <c r="I26" i="4"/>
  <c r="J26" i="4"/>
  <c r="K26" i="4"/>
  <c r="E25" i="4"/>
  <c r="F25" i="4"/>
  <c r="G25" i="4"/>
  <c r="H25" i="4"/>
  <c r="I25" i="4"/>
  <c r="J25" i="4"/>
  <c r="K25" i="4"/>
  <c r="L25" i="4"/>
  <c r="E24" i="4"/>
  <c r="F24" i="4"/>
  <c r="G24" i="4"/>
  <c r="H24" i="4"/>
  <c r="I24" i="4"/>
  <c r="J24" i="4"/>
  <c r="K24" i="4"/>
  <c r="L24" i="4"/>
  <c r="M24" i="4"/>
  <c r="D33" i="4"/>
  <c r="D32" i="4"/>
  <c r="D31" i="4"/>
  <c r="D30" i="4"/>
  <c r="D29" i="4"/>
  <c r="D28" i="4"/>
  <c r="D27" i="4"/>
  <c r="D26" i="4"/>
  <c r="D25" i="4"/>
  <c r="D24" i="4"/>
  <c r="E23" i="4"/>
  <c r="F23" i="4"/>
  <c r="G23" i="4"/>
  <c r="H23" i="4"/>
  <c r="I23" i="4"/>
  <c r="J23" i="4"/>
  <c r="K23" i="4"/>
  <c r="L23" i="4"/>
  <c r="M23" i="4"/>
  <c r="N23" i="4"/>
  <c r="D23" i="4"/>
  <c r="G22" i="4"/>
  <c r="H22" i="4"/>
  <c r="I22" i="4"/>
  <c r="J22" i="4"/>
  <c r="K22" i="4"/>
  <c r="L22" i="4"/>
  <c r="M22" i="4"/>
  <c r="N22" i="4"/>
  <c r="O22" i="4"/>
  <c r="D22" i="4"/>
  <c r="K16" i="3"/>
  <c r="J16" i="3"/>
  <c r="I16" i="3"/>
  <c r="H16" i="3"/>
  <c r="G16" i="3"/>
  <c r="J9" i="3"/>
  <c r="K9" i="3"/>
  <c r="H9" i="3"/>
  <c r="I8" i="3"/>
  <c r="J8" i="3"/>
  <c r="K8" i="3"/>
  <c r="G8" i="3"/>
  <c r="G9" i="3" s="1"/>
  <c r="F5" i="3"/>
  <c r="B7" i="3"/>
  <c r="B8" i="3" s="1"/>
  <c r="B10" i="3" s="1"/>
  <c r="B57" i="2"/>
  <c r="B58" i="2" s="1"/>
  <c r="B56" i="2"/>
  <c r="B55" i="2"/>
  <c r="B30" i="2"/>
  <c r="B29" i="2"/>
  <c r="B31" i="2" s="1"/>
  <c r="D83" i="1"/>
  <c r="E83" i="1"/>
  <c r="F83" i="1" s="1"/>
  <c r="F87" i="1"/>
  <c r="E87" i="1"/>
  <c r="C88" i="1"/>
  <c r="C91" i="1" s="1"/>
  <c r="C93" i="1" s="1"/>
  <c r="D69" i="1"/>
  <c r="D70" i="1" s="1"/>
  <c r="D71" i="1" s="1"/>
  <c r="D72" i="1" s="1"/>
  <c r="E69" i="1"/>
  <c r="E70" i="1" s="1"/>
  <c r="E71" i="1" s="1"/>
  <c r="E72" i="1" s="1"/>
  <c r="C69" i="1"/>
  <c r="C70" i="1" s="1"/>
  <c r="C71" i="1" s="1"/>
  <c r="C72" i="1" s="1"/>
  <c r="D34" i="1"/>
  <c r="F33" i="1"/>
  <c r="E33" i="1"/>
  <c r="D33" i="1"/>
  <c r="C33" i="1"/>
  <c r="F32" i="1"/>
  <c r="F34" i="1" s="1"/>
  <c r="E32" i="1"/>
  <c r="E34" i="1" s="1"/>
  <c r="D32" i="1"/>
  <c r="C32" i="1"/>
  <c r="C34" i="1" s="1"/>
  <c r="C95" i="1" l="1"/>
  <c r="C96" i="1" s="1"/>
  <c r="C97" i="1" s="1"/>
  <c r="B59" i="2"/>
  <c r="C37" i="1"/>
  <c r="G19" i="3"/>
  <c r="E88" i="1"/>
  <c r="F88" i="1"/>
  <c r="D88" i="1"/>
  <c r="D91" i="1" l="1"/>
  <c r="D93" i="1" s="1"/>
  <c r="D95" i="1" s="1"/>
  <c r="D96" i="1" s="1"/>
  <c r="D97" i="1" s="1"/>
  <c r="E91" i="1"/>
  <c r="E93" i="1" s="1"/>
  <c r="E95" i="1" s="1"/>
  <c r="E96" i="1" s="1"/>
  <c r="E97" i="1" s="1"/>
  <c r="F91" i="1"/>
  <c r="F93" i="1" s="1"/>
  <c r="F95" i="1"/>
  <c r="F96" i="1" s="1"/>
  <c r="F97" i="1" s="1"/>
  <c r="H19" i="3"/>
  <c r="C100" i="1" l="1"/>
  <c r="I19" i="3"/>
  <c r="J12" i="3"/>
  <c r="J14" i="3" s="1"/>
  <c r="J18" i="3" l="1"/>
  <c r="J19" i="3" s="1"/>
  <c r="K12" i="3"/>
  <c r="K14" i="3" l="1"/>
  <c r="K18" i="3" s="1"/>
  <c r="K19" i="3" s="1"/>
</calcChain>
</file>

<file path=xl/sharedStrings.xml><?xml version="1.0" encoding="utf-8"?>
<sst xmlns="http://schemas.openxmlformats.org/spreadsheetml/2006/main" count="266" uniqueCount="156">
  <si>
    <t>NOTE: Cost capital commonly assume 10-15%</t>
  </si>
  <si>
    <t>Definisi: Pendapatan (present value) yang akan diperoleh perusahaan dari pelanggan pada periode pembelian tertentu.</t>
  </si>
  <si>
    <t>NOTE:</t>
  </si>
  <si>
    <t xml:space="preserve"> - Praktiknya, CLV dihitung pada periode beberapa tahun</t>
  </si>
  <si>
    <t xml:space="preserve"> - Pendapatan yang digunakan berbeda-beda, dalam marketing nilai "pendapatan" merujuk pada gross profit margin</t>
  </si>
  <si>
    <t>Ketika konteksnya valued based, maka "pendapatan" merujuk pada free cash flows.</t>
  </si>
  <si>
    <t xml:space="preserve"> - CLV dapat digunakan untuk mengevaluasi pelanggan tunggal, segmen, atau seluruh portofolio pelanggan.</t>
  </si>
  <si>
    <t>Example:</t>
  </si>
  <si>
    <t>Revenues</t>
  </si>
  <si>
    <t>Variable costs (60% of revenues)</t>
  </si>
  <si>
    <t>Customer acquisition costs</t>
  </si>
  <si>
    <t>Maintenance costs (communication, motivation, database)</t>
  </si>
  <si>
    <t>Gross profit margin on a single customer</t>
  </si>
  <si>
    <t>The following table is a single customer based data.</t>
  </si>
  <si>
    <t>Year 1</t>
  </si>
  <si>
    <t>Year 2</t>
  </si>
  <si>
    <t>Year 3</t>
  </si>
  <si>
    <t>Year 4</t>
  </si>
  <si>
    <t>Discount rate (assume k = 15%)</t>
  </si>
  <si>
    <t>Present value of gross profit margin in subsequent year</t>
  </si>
  <si>
    <t>Four-year summary of CLV for the beginning of year 1</t>
  </si>
  <si>
    <t>Semakin banyak data yang dimasukkan ke dalam perhitungan, semakin luas pengetahuan tentang perilaku pelanggan.</t>
  </si>
  <si>
    <t>Contoh:</t>
  </si>
  <si>
    <t>Algoritma menghitung CLV:</t>
  </si>
  <si>
    <t>1. Projection of sales to a particular customer in subsequent years.</t>
  </si>
  <si>
    <t>2. Defining the cost of sold products.</t>
  </si>
  <si>
    <t>3. Defining the cost of additional spending per customer (promotions, mailing costs etc.).</t>
  </si>
  <si>
    <t>4. Calculating the profit margin from sales to a particular customer in subsequent years.</t>
  </si>
  <si>
    <t>5. Calculating the company’s cost of capital.</t>
  </si>
  <si>
    <t>6. Discounting the profit margin obtained in subsequent years for the current period.</t>
  </si>
  <si>
    <t xml:space="preserve">Example: </t>
  </si>
  <si>
    <t>Company X intends to increase its sales and has decided to mail its catalogue.</t>
  </si>
  <si>
    <t>The catalogue will be distributed among three groups of customers:</t>
  </si>
  <si>
    <t>1) potential customers from a purchased database,</t>
  </si>
  <si>
    <t>2) existing customers,</t>
  </si>
  <si>
    <t>3) customers lost in the past, but still existing in the database.</t>
  </si>
  <si>
    <t>Number of customers rese</t>
  </si>
  <si>
    <t>Number of customers presented with an offer</t>
  </si>
  <si>
    <t>Cost of data acquiring of a single customer</t>
  </si>
  <si>
    <t>Cost of a single catalogue mailing</t>
  </si>
  <si>
    <t>Response by making a purchase (in %)</t>
  </si>
  <si>
    <t>Size of purchase by a single customer</t>
  </si>
  <si>
    <t>Overall additional sales</t>
  </si>
  <si>
    <t>Incurred costs</t>
  </si>
  <si>
    <t>External Database Customers</t>
  </si>
  <si>
    <t>Existing Customers</t>
  </si>
  <si>
    <t>Lost Customers</t>
  </si>
  <si>
    <t>Customer Category</t>
  </si>
  <si>
    <t>Discount rate (assume k = 10%)</t>
  </si>
  <si>
    <t>Value of additional sales at the beginning of the year</t>
  </si>
  <si>
    <t>Overall CLV at the beginning of the year</t>
  </si>
  <si>
    <t>NOTE: Incurred costs is present value.</t>
  </si>
  <si>
    <t>CLV index for a single customer</t>
  </si>
  <si>
    <t>The management of Corset Enterprise, running a network of lingerie shops, decided to introduce a new marketing strategy, aimed at increasing the level of</t>
  </si>
  <si>
    <t>customer loyalty. For that purpose, a base table of the CLV of network customers was prepared on the basis of data contained in the transaction database.</t>
  </si>
  <si>
    <t>The CLV base table of network customers is presented below (assumption:  results and costs are produced at the end of each year).</t>
  </si>
  <si>
    <t>Number of customers</t>
  </si>
  <si>
    <t>Retention rate (in %)</t>
  </si>
  <si>
    <t>Annual number of purchases by a single customer</t>
  </si>
  <si>
    <t>Average value of purchases by a single customer</t>
  </si>
  <si>
    <t>Overall annual spending by a single customer</t>
  </si>
  <si>
    <t>Overall revenue</t>
  </si>
  <si>
    <t>COST</t>
  </si>
  <si>
    <t>REVENUE</t>
  </si>
  <si>
    <t>Direct cost (in %)</t>
  </si>
  <si>
    <t>Direct (in USD)</t>
  </si>
  <si>
    <t>Costs of acquisition (USD 4) and retention (USD 2)</t>
  </si>
  <si>
    <t>Overall costs</t>
  </si>
  <si>
    <t>PROFIT MARGINS</t>
  </si>
  <si>
    <t>Gross profit</t>
  </si>
  <si>
    <t>Discount rate (k = 20% annually)</t>
  </si>
  <si>
    <t>CLV per single customer in a given year</t>
  </si>
  <si>
    <t xml:space="preserve"> 1. Customer Lifetime Value (Basic)</t>
  </si>
  <si>
    <t xml:space="preserve"> </t>
  </si>
  <si>
    <t>Where,</t>
  </si>
  <si>
    <t>For example, let’s say your business sells high-end women’s shoes.</t>
  </si>
  <si>
    <t xml:space="preserve">  In a single year, you sell 5,000 pairs of shoes to 3,500 customers earning revenues of $1,050,000.</t>
  </si>
  <si>
    <t>Total revenues</t>
  </si>
  <si>
    <t>Total purchases</t>
  </si>
  <si>
    <t>Number of unique customers</t>
  </si>
  <si>
    <t xml:space="preserve">AOV </t>
  </si>
  <si>
    <t>AFR</t>
  </si>
  <si>
    <t>transaction/customer</t>
  </si>
  <si>
    <t>USD/transaction</t>
  </si>
  <si>
    <t xml:space="preserve">CLV </t>
  </si>
  <si>
    <t>USD/customer</t>
  </si>
  <si>
    <t>NOTE: It is based on total revenues not profit.</t>
  </si>
  <si>
    <t>2. Customer Lifetime Value (based on profit)</t>
  </si>
  <si>
    <t xml:space="preserve">  It costs an average of $50 to make a pair of shoes.</t>
  </si>
  <si>
    <t>Cost average</t>
  </si>
  <si>
    <t>USD/items</t>
  </si>
  <si>
    <t>items</t>
  </si>
  <si>
    <t>customers</t>
  </si>
  <si>
    <t>USD</t>
  </si>
  <si>
    <t>Profit</t>
  </si>
  <si>
    <t>GM</t>
  </si>
  <si>
    <t>NOTE: Not everyone agrees that you should include Gross Margin in the CLV calculation because costs to make products fluctuate,</t>
  </si>
  <si>
    <t xml:space="preserve">  but if your costs don’t fluctuate greatly, then it’s good to include it.</t>
  </si>
  <si>
    <t>Definition:</t>
  </si>
  <si>
    <t xml:space="preserve">Customer lifetime value is the amount of money a customer is expected to </t>
  </si>
  <si>
    <t xml:space="preserve">  spend with your company (buying products or services) over their lifetime with your company.</t>
  </si>
  <si>
    <t xml:space="preserve"> - CLV is also known as CLTV and sometimes LTV.</t>
  </si>
  <si>
    <t xml:space="preserve">NOTE: </t>
  </si>
  <si>
    <t xml:space="preserve"> - Point of view nilai CLV ada pada masa depan (masa saat itu), sehingga tidak perlu diproyeksikan ke present value</t>
  </si>
  <si>
    <t>3. Customer Lifetime Value (based on profit) If there is churning customer.</t>
  </si>
  <si>
    <t>If there is a churning customer at specific periods, we can calculate CLV based on the churning customer.</t>
  </si>
  <si>
    <t xml:space="preserve">NOTE: In Customer Lifetime Value (CLV) calculations, both churning rates and retention rates can be used, depending on the specific context and modeling approach. </t>
  </si>
  <si>
    <t xml:space="preserve">  However, churning rates are often favored over retention rate.</t>
  </si>
  <si>
    <t xml:space="preserve">  </t>
  </si>
  <si>
    <t>SIMPLE CLV</t>
  </si>
  <si>
    <t>Average Acquisition Cost</t>
  </si>
  <si>
    <t>Average Customer Profit (per year)</t>
  </si>
  <si>
    <t>Average Acquisition Cost (per year)</t>
  </si>
  <si>
    <t>Customer Retention Rate</t>
  </si>
  <si>
    <t>Customer Churn Rate</t>
  </si>
  <si>
    <t>Average Lifetime (in years)</t>
  </si>
  <si>
    <t>CLV</t>
  </si>
  <si>
    <t>4. Customer Lifetime Value (based on profit); Considering customer acquisition costs.</t>
  </si>
  <si>
    <t xml:space="preserve">   </t>
  </si>
  <si>
    <t>FULL CLV</t>
  </si>
  <si>
    <t>Total Acquisition Cost</t>
  </si>
  <si>
    <t>New Customers Acquired</t>
  </si>
  <si>
    <t>Average Customer Revenue</t>
  </si>
  <si>
    <t>Average Customer Costs</t>
  </si>
  <si>
    <t>Average Customer Profit</t>
  </si>
  <si>
    <t>Likely Customer Profit</t>
  </si>
  <si>
    <t>Discount Rate</t>
  </si>
  <si>
    <t>CLV - per year</t>
  </si>
  <si>
    <t>Cumulative CLV</t>
  </si>
  <si>
    <t>Year</t>
  </si>
  <si>
    <t>Cumulative Retention Rate (relative to at year 0)</t>
  </si>
  <si>
    <t>NOTE: Average customer lifespan = 1 / churn rate</t>
  </si>
  <si>
    <t>CUSTOMER RETENTION &amp; COHORT ANALYSIS</t>
  </si>
  <si>
    <t>Let there is customer cohort:</t>
  </si>
  <si>
    <t>SrNo.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</si>
  <si>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</si>
  <si>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</si>
  <si>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</si>
  <si>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</si>
  <si>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</si>
  <si>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</si>
  <si>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</si>
  <si>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</si>
  <si>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</si>
  <si>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</si>
  <si>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</si>
  <si>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</si>
  <si>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</si>
  <si>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Customer Cohort</t>
  </si>
  <si>
    <t>CUSTOMER RETENTION BY COHORT</t>
  </si>
  <si>
    <t>NET REVENUE BY COHORT</t>
  </si>
  <si>
    <t>Assume price product =</t>
  </si>
  <si>
    <t>USD / customer</t>
  </si>
  <si>
    <t>NET REVENUE RETENTION</t>
  </si>
  <si>
    <t>CUMULATIVE NET REVENUE</t>
  </si>
  <si>
    <t>CUSTOMER LIFETIME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</si>
</sst>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rgb="FF2D2D2D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330407</xdr:colOff>
      <xdr:row>12</xdr:row>
      <xdr:rowOff>91759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657D1-A15E-B80C-3CB1-FBCA10A9F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0167" cy="22863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11</xdr:row>
      <xdr:rowOff>38100</xdr:rowOff>
    </xdr:from>
    <xdr:to>
      <xdr:col>2</xdr:col>
      <xdr:colOff>103036</xdr:colOff>
      <xdr:row>12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B33F2-E63B-754D-4776-863C7D395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1684020"/>
          <a:ext cx="1261276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14</xdr:row>
      <xdr:rowOff>53340</xdr:rowOff>
    </xdr:from>
    <xdr:to>
      <xdr:col>4</xdr:col>
      <xdr:colOff>426720</xdr:colOff>
      <xdr:row>15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CC4EAE-184F-2987-83B6-63E79FB7B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8486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16</xdr:row>
      <xdr:rowOff>15240</xdr:rowOff>
    </xdr:from>
    <xdr:to>
      <xdr:col>6</xdr:col>
      <xdr:colOff>53340</xdr:colOff>
      <xdr:row>17</xdr:row>
      <xdr:rowOff>106680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D9F547-1D47-5E28-CECE-DAA9677F9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57556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33</xdr:row>
      <xdr:rowOff>175260</xdr:rowOff>
    </xdr:from>
    <xdr:to>
      <xdr:col>3</xdr:col>
      <xdr:colOff>236220</xdr:colOff>
      <xdr:row>35</xdr:row>
      <xdr:rowOff>55590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66ED08-1238-7797-276F-88CE87FA1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1820"/>
          <a:ext cx="2065020" cy="246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4</xdr:col>
      <xdr:colOff>350520</xdr:colOff>
      <xdr:row>38</xdr:row>
      <xdr:rowOff>91440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F58F81-2190-AE02-ADF2-81E3A8674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808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</xdr:colOff>
      <xdr:row>38</xdr:row>
      <xdr:rowOff>137160</xdr:rowOff>
    </xdr:from>
    <xdr:to>
      <xdr:col>6</xdr:col>
      <xdr:colOff>45720</xdr:colOff>
      <xdr:row>40</xdr:row>
      <xdr:rowOff>45720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33793B-0BDC-357F-9B28-1B5EA4A32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781812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</xdr:colOff>
      <xdr:row>40</xdr:row>
      <xdr:rowOff>121920</xdr:rowOff>
    </xdr:from>
    <xdr:to>
      <xdr:col>3</xdr:col>
      <xdr:colOff>396240</xdr:colOff>
      <xdr:row>42</xdr:row>
      <xdr:rowOff>15240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1153E2-123E-355B-06BE-EAC269BF4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8168640"/>
          <a:ext cx="219456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53340</xdr:colOff>
      <xdr:row>66</xdr:row>
      <xdr:rowOff>121920</xdr:rowOff>
    </xdr:from>
    <xdr:to>
      <xdr:col>2</xdr:col>
      <xdr:colOff>7620</xdr:colOff>
      <xdr:row>68</xdr:row>
      <xdr:rowOff>61566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C6D128D-C7F8-C0E3-8875-CAD4E9CD5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" y="14020800"/>
          <a:ext cx="1356360" cy="305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4</xdr:col>
      <xdr:colOff>53340</xdr:colOff>
      <xdr:row>71</xdr:row>
      <xdr:rowOff>91440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092EA79-6BE0-0318-BE66-681E19BEA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71</xdr:row>
      <xdr:rowOff>129540</xdr:rowOff>
    </xdr:from>
    <xdr:to>
      <xdr:col>5</xdr:col>
      <xdr:colOff>342900</xdr:colOff>
      <xdr:row>73</xdr:row>
      <xdr:rowOff>38100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C5597A1-398A-736E-0A9A-A9E836042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494282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</xdr:colOff>
      <xdr:row>73</xdr:row>
      <xdr:rowOff>60960</xdr:rowOff>
    </xdr:from>
    <xdr:to>
      <xdr:col>3</xdr:col>
      <xdr:colOff>76200</xdr:colOff>
      <xdr:row>74</xdr:row>
      <xdr:rowOff>137160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E563A484-4B52-D42B-C05F-5C3EE175D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5240000"/>
          <a:ext cx="219456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</xdr:colOff>
      <xdr:row>74</xdr:row>
      <xdr:rowOff>152400</xdr:rowOff>
    </xdr:from>
    <xdr:to>
      <xdr:col>5</xdr:col>
      <xdr:colOff>266700</xdr:colOff>
      <xdr:row>76</xdr:row>
      <xdr:rowOff>53340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E4DFA9E-1E45-8FEC-3C49-C3B279B85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5514320"/>
          <a:ext cx="36042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76200</xdr:colOff>
      <xdr:row>81</xdr:row>
      <xdr:rowOff>38100</xdr:rowOff>
    </xdr:from>
    <xdr:to>
      <xdr:col>2</xdr:col>
      <xdr:colOff>251460</xdr:colOff>
      <xdr:row>82</xdr:row>
      <xdr:rowOff>114300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4C3D42D-FF9C-ED48-1CE9-D17912901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6680180"/>
          <a:ext cx="157734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4</xdr:col>
      <xdr:colOff>53340</xdr:colOff>
      <xdr:row>85</xdr:row>
      <xdr:rowOff>91440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1FA6F89-2F14-CD19-C6CD-41048C43B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0720"/>
          <a:ext cx="278892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7620</xdr:colOff>
      <xdr:row>85</xdr:row>
      <xdr:rowOff>106680</xdr:rowOff>
    </xdr:from>
    <xdr:to>
      <xdr:col>5</xdr:col>
      <xdr:colOff>335280</xdr:colOff>
      <xdr:row>87</xdr:row>
      <xdr:rowOff>15240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296F51-6CFA-62D8-7168-7978822AD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17480280"/>
          <a:ext cx="36728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87</xdr:row>
      <xdr:rowOff>22860</xdr:rowOff>
    </xdr:from>
    <xdr:to>
      <xdr:col>3</xdr:col>
      <xdr:colOff>68580</xdr:colOff>
      <xdr:row>88</xdr:row>
      <xdr:rowOff>99060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AD5C0E8-CFB1-6719-5201-254764E83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2220"/>
          <a:ext cx="219456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</xdr:colOff>
      <xdr:row>89</xdr:row>
      <xdr:rowOff>15240</xdr:rowOff>
    </xdr:from>
    <xdr:to>
      <xdr:col>5</xdr:col>
      <xdr:colOff>289560</xdr:colOff>
      <xdr:row>90</xdr:row>
      <xdr:rowOff>99060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44CE33F-E6B9-AE0C-4136-8AD8DE80B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8120360"/>
          <a:ext cx="360426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91</xdr:row>
      <xdr:rowOff>30480</xdr:rowOff>
    </xdr:from>
    <xdr:to>
      <xdr:col>3</xdr:col>
      <xdr:colOff>571500</xdr:colOff>
      <xdr:row>92</xdr:row>
      <xdr:rowOff>121920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5C39B7E-AD53-9C64-96DA-58DCD5373B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01360"/>
          <a:ext cx="269748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FBAA-03B2-4214-9EAC-B6E525735C1D}">
  <dimension ref="A14:F101"/>
  <sheetViews>
    <sheetView showGridLines="0" topLeftCell="A83" zoomScaleNormal="100" workbookViewId="0">
      <selection activeCell="D88" sqref="D88"/>
    </sheetView>
  </sheetViews>
  <sheetFormatPr defaultRowHeight="14.4" x14ac:dyDescent="0.3"/>
  <cols>
    <col min="2" max="2" width="18.6640625" customWidth="1"/>
    <col min="3" max="3" width="12.6640625" customWidth="1"/>
    <col min="4" max="4" width="11.109375" customWidth="1"/>
    <col min="5" max="5" width="10.88671875" customWidth="1"/>
    <col min="6" max="6" width="12" bestFit="1" customWidth="1"/>
  </cols>
  <sheetData>
    <row r="14" spans="1:1" x14ac:dyDescent="0.3">
      <c r="A14" t="s">
        <v>0</v>
      </c>
    </row>
    <row r="16" spans="1:1" x14ac:dyDescent="0.3">
      <c r="A16" t="s">
        <v>1</v>
      </c>
    </row>
    <row r="18" spans="1:6" x14ac:dyDescent="0.3">
      <c r="A18" t="s">
        <v>2</v>
      </c>
    </row>
    <row r="19" spans="1:6" x14ac:dyDescent="0.3">
      <c r="A19" t="s">
        <v>3</v>
      </c>
    </row>
    <row r="20" spans="1:6" x14ac:dyDescent="0.3">
      <c r="A20" t="s">
        <v>4</v>
      </c>
    </row>
    <row r="21" spans="1:6" x14ac:dyDescent="0.3">
      <c r="B21" t="s">
        <v>5</v>
      </c>
    </row>
    <row r="22" spans="1:6" x14ac:dyDescent="0.3">
      <c r="A22" t="s">
        <v>6</v>
      </c>
    </row>
    <row r="25" spans="1:6" x14ac:dyDescent="0.3">
      <c r="A25" t="s">
        <v>7</v>
      </c>
      <c r="B25" t="s">
        <v>13</v>
      </c>
    </row>
    <row r="27" spans="1:6" x14ac:dyDescent="0.3">
      <c r="B27" s="4"/>
      <c r="C27" s="4" t="s">
        <v>14</v>
      </c>
      <c r="D27" s="4" t="s">
        <v>15</v>
      </c>
      <c r="E27" s="4" t="s">
        <v>16</v>
      </c>
      <c r="F27" s="4" t="s">
        <v>17</v>
      </c>
    </row>
    <row r="28" spans="1:6" x14ac:dyDescent="0.3">
      <c r="B28" s="5" t="s">
        <v>8</v>
      </c>
      <c r="C28" s="4">
        <v>5000</v>
      </c>
      <c r="D28" s="4">
        <v>5500</v>
      </c>
      <c r="E28" s="4">
        <v>6600</v>
      </c>
      <c r="F28" s="4">
        <v>7000</v>
      </c>
    </row>
    <row r="29" spans="1:6" ht="28.8" x14ac:dyDescent="0.3">
      <c r="B29" s="5" t="s">
        <v>9</v>
      </c>
      <c r="C29" s="4">
        <v>3000</v>
      </c>
      <c r="D29" s="4">
        <v>3300</v>
      </c>
      <c r="E29" s="4">
        <v>3960</v>
      </c>
      <c r="F29" s="4">
        <v>4200</v>
      </c>
    </row>
    <row r="30" spans="1:6" ht="28.8" x14ac:dyDescent="0.3">
      <c r="B30" s="5" t="s">
        <v>10</v>
      </c>
      <c r="C30" s="4">
        <v>300</v>
      </c>
      <c r="D30" s="4">
        <v>0</v>
      </c>
      <c r="E30" s="4">
        <v>0</v>
      </c>
      <c r="F30" s="4">
        <v>0</v>
      </c>
    </row>
    <row r="31" spans="1:6" ht="57.6" x14ac:dyDescent="0.3">
      <c r="B31" s="5" t="s">
        <v>11</v>
      </c>
      <c r="C31" s="4">
        <v>0</v>
      </c>
      <c r="D31" s="4">
        <v>200</v>
      </c>
      <c r="E31" s="4">
        <v>150</v>
      </c>
      <c r="F31" s="4">
        <v>100</v>
      </c>
    </row>
    <row r="32" spans="1:6" ht="43.2" x14ac:dyDescent="0.3">
      <c r="B32" s="5" t="s">
        <v>12</v>
      </c>
      <c r="C32" s="4">
        <f>C28-C29-C30-C31</f>
        <v>1700</v>
      </c>
      <c r="D32" s="4">
        <f>D28-D29-D30-D31</f>
        <v>2000</v>
      </c>
      <c r="E32" s="4">
        <f>E28-E29-E30-E31</f>
        <v>2490</v>
      </c>
      <c r="F32" s="4">
        <f>F28-F29-F30-F31</f>
        <v>2700</v>
      </c>
    </row>
    <row r="33" spans="1:6" ht="28.8" x14ac:dyDescent="0.3">
      <c r="B33" s="5" t="s">
        <v>18</v>
      </c>
      <c r="C33" s="6">
        <f>(1+0.15)^1</f>
        <v>1.1499999999999999</v>
      </c>
      <c r="D33" s="6">
        <f>(1+0.15)^2</f>
        <v>1.3224999999999998</v>
      </c>
      <c r="E33" s="6">
        <f>(1+0.15)^3</f>
        <v>1.5208749999999995</v>
      </c>
      <c r="F33" s="6">
        <f>(1+0.15)^4</f>
        <v>1.7490062499999994</v>
      </c>
    </row>
    <row r="34" spans="1:6" ht="43.2" x14ac:dyDescent="0.3">
      <c r="B34" s="5" t="s">
        <v>19</v>
      </c>
      <c r="C34" s="6">
        <f>C32/C33</f>
        <v>1478.2608695652175</v>
      </c>
      <c r="D34" s="6">
        <f t="shared" ref="D34:F34" si="0">D32/D33</f>
        <v>1512.287334593573</v>
      </c>
      <c r="E34" s="6">
        <f t="shared" si="0"/>
        <v>1637.2154187556509</v>
      </c>
      <c r="F34" s="6">
        <f t="shared" si="0"/>
        <v>1543.7337631011901</v>
      </c>
    </row>
    <row r="35" spans="1:6" x14ac:dyDescent="0.3">
      <c r="B35" s="3"/>
      <c r="C35" s="3"/>
      <c r="D35" s="3"/>
      <c r="E35" s="3"/>
      <c r="F35" s="3"/>
    </row>
    <row r="36" spans="1:6" x14ac:dyDescent="0.3">
      <c r="B36" s="3"/>
      <c r="C36" s="3"/>
      <c r="D36" s="3"/>
      <c r="E36" s="3"/>
      <c r="F36" s="3"/>
    </row>
    <row r="37" spans="1:6" ht="43.2" x14ac:dyDescent="0.3">
      <c r="B37" s="7" t="s">
        <v>20</v>
      </c>
      <c r="C37" s="18">
        <f>C34+D34+E34+F34</f>
        <v>6171.4973860156315</v>
      </c>
      <c r="D37" s="19"/>
      <c r="E37" s="19"/>
      <c r="F37" s="19"/>
    </row>
    <row r="40" spans="1:6" x14ac:dyDescent="0.3">
      <c r="A40" t="s">
        <v>21</v>
      </c>
    </row>
    <row r="42" spans="1:6" x14ac:dyDescent="0.3">
      <c r="A42" t="s">
        <v>23</v>
      </c>
    </row>
    <row r="43" spans="1:6" x14ac:dyDescent="0.3">
      <c r="A43" t="s">
        <v>24</v>
      </c>
    </row>
    <row r="44" spans="1:6" x14ac:dyDescent="0.3">
      <c r="A44" t="s">
        <v>25</v>
      </c>
    </row>
    <row r="45" spans="1:6" x14ac:dyDescent="0.3">
      <c r="A45" t="s">
        <v>26</v>
      </c>
    </row>
    <row r="46" spans="1:6" x14ac:dyDescent="0.3">
      <c r="A46" t="s">
        <v>27</v>
      </c>
    </row>
    <row r="47" spans="1:6" x14ac:dyDescent="0.3">
      <c r="A47" t="s">
        <v>28</v>
      </c>
    </row>
    <row r="48" spans="1:6" x14ac:dyDescent="0.3">
      <c r="A48" t="s">
        <v>29</v>
      </c>
    </row>
    <row r="50" spans="1:5" x14ac:dyDescent="0.3">
      <c r="A50" t="s">
        <v>30</v>
      </c>
    </row>
    <row r="51" spans="1:5" x14ac:dyDescent="0.3">
      <c r="A51" t="s">
        <v>31</v>
      </c>
    </row>
    <row r="52" spans="1:5" x14ac:dyDescent="0.3">
      <c r="A52" t="s">
        <v>32</v>
      </c>
    </row>
    <row r="54" spans="1:5" x14ac:dyDescent="0.3">
      <c r="A54" t="s">
        <v>33</v>
      </c>
    </row>
    <row r="55" spans="1:5" x14ac:dyDescent="0.3">
      <c r="A55" t="s">
        <v>34</v>
      </c>
    </row>
    <row r="56" spans="1:5" x14ac:dyDescent="0.3">
      <c r="A56" t="s">
        <v>35</v>
      </c>
    </row>
    <row r="59" spans="1:5" x14ac:dyDescent="0.3">
      <c r="A59" t="s">
        <v>36</v>
      </c>
    </row>
    <row r="60" spans="1:5" x14ac:dyDescent="0.3">
      <c r="B60" s="21"/>
      <c r="C60" s="20" t="s">
        <v>47</v>
      </c>
      <c r="D60" s="20"/>
      <c r="E60" s="20"/>
    </row>
    <row r="61" spans="1:5" ht="43.2" x14ac:dyDescent="0.3">
      <c r="B61" s="22"/>
      <c r="C61" s="9" t="s">
        <v>44</v>
      </c>
      <c r="D61" s="9" t="s">
        <v>45</v>
      </c>
      <c r="E61" s="9" t="s">
        <v>46</v>
      </c>
    </row>
    <row r="62" spans="1:5" ht="57.6" x14ac:dyDescent="0.3">
      <c r="B62" s="9" t="s">
        <v>37</v>
      </c>
      <c r="C62" s="8">
        <v>5000</v>
      </c>
      <c r="D62" s="8">
        <v>5000</v>
      </c>
      <c r="E62" s="8">
        <v>5000</v>
      </c>
    </row>
    <row r="63" spans="1:5" ht="43.2" x14ac:dyDescent="0.3">
      <c r="B63" s="9" t="s">
        <v>38</v>
      </c>
      <c r="C63" s="8">
        <v>2</v>
      </c>
      <c r="D63" s="8">
        <v>0</v>
      </c>
      <c r="E63" s="8">
        <v>0</v>
      </c>
    </row>
    <row r="64" spans="1:5" ht="28.8" x14ac:dyDescent="0.3">
      <c r="B64" s="9" t="s">
        <v>39</v>
      </c>
      <c r="C64" s="8">
        <v>3</v>
      </c>
      <c r="D64" s="8">
        <v>3</v>
      </c>
      <c r="E64" s="8">
        <v>3</v>
      </c>
    </row>
    <row r="65" spans="1:5" ht="43.2" x14ac:dyDescent="0.3">
      <c r="B65" s="9" t="s">
        <v>40</v>
      </c>
      <c r="C65" s="8">
        <v>7</v>
      </c>
      <c r="D65" s="8">
        <v>20</v>
      </c>
      <c r="E65" s="8">
        <v>11</v>
      </c>
    </row>
    <row r="66" spans="1:5" ht="28.8" x14ac:dyDescent="0.3">
      <c r="B66" s="9" t="s">
        <v>41</v>
      </c>
      <c r="C66" s="8">
        <v>30</v>
      </c>
      <c r="D66" s="8">
        <v>55</v>
      </c>
      <c r="E66" s="8">
        <v>42</v>
      </c>
    </row>
    <row r="67" spans="1:5" ht="28.8" x14ac:dyDescent="0.3">
      <c r="B67" s="9" t="s">
        <v>42</v>
      </c>
      <c r="C67" s="8">
        <v>10500</v>
      </c>
      <c r="D67" s="8">
        <v>55000</v>
      </c>
      <c r="E67" s="8">
        <v>23100</v>
      </c>
    </row>
    <row r="68" spans="1:5" x14ac:dyDescent="0.3">
      <c r="B68" s="9" t="s">
        <v>43</v>
      </c>
      <c r="C68" s="8">
        <v>25000</v>
      </c>
      <c r="D68" s="8">
        <v>15000</v>
      </c>
      <c r="E68" s="8">
        <v>15000</v>
      </c>
    </row>
    <row r="69" spans="1:5" ht="28.8" x14ac:dyDescent="0.3">
      <c r="B69" s="10" t="s">
        <v>48</v>
      </c>
      <c r="C69" s="11">
        <f>(1+0.1)</f>
        <v>1.1000000000000001</v>
      </c>
      <c r="D69" s="11">
        <f t="shared" ref="D69:E69" si="1">(1+0.1)</f>
        <v>1.1000000000000001</v>
      </c>
      <c r="E69" s="11">
        <f t="shared" si="1"/>
        <v>1.1000000000000001</v>
      </c>
    </row>
    <row r="70" spans="1:5" ht="57.6" x14ac:dyDescent="0.3">
      <c r="B70" s="10" t="s">
        <v>49</v>
      </c>
      <c r="C70" s="12">
        <f>(C67)/C69</f>
        <v>9545.4545454545441</v>
      </c>
      <c r="D70" s="12">
        <f t="shared" ref="D70:E70" si="2">(D67)/D69</f>
        <v>49999.999999999993</v>
      </c>
      <c r="E70" s="12">
        <f t="shared" si="2"/>
        <v>21000</v>
      </c>
    </row>
    <row r="71" spans="1:5" ht="43.2" x14ac:dyDescent="0.3">
      <c r="B71" s="10" t="s">
        <v>50</v>
      </c>
      <c r="C71" s="12">
        <f>C70-C68</f>
        <v>-15454.545454545456</v>
      </c>
      <c r="D71" s="12">
        <f t="shared" ref="D71:E71" si="3">D70-D68</f>
        <v>34999.999999999993</v>
      </c>
      <c r="E71" s="12">
        <f t="shared" si="3"/>
        <v>6000</v>
      </c>
    </row>
    <row r="72" spans="1:5" ht="28.8" x14ac:dyDescent="0.3">
      <c r="B72" s="13" t="s">
        <v>52</v>
      </c>
      <c r="C72" s="14">
        <f>C71/C62</f>
        <v>-3.0909090909090913</v>
      </c>
      <c r="D72" s="14">
        <f t="shared" ref="D72:E72" si="4">D71/D62</f>
        <v>6.9999999999999982</v>
      </c>
      <c r="E72" s="14">
        <f t="shared" si="4"/>
        <v>1.2</v>
      </c>
    </row>
    <row r="73" spans="1:5" x14ac:dyDescent="0.3">
      <c r="B73" t="s">
        <v>51</v>
      </c>
    </row>
    <row r="74" spans="1:5" x14ac:dyDescent="0.3">
      <c r="B74" s="1"/>
    </row>
    <row r="75" spans="1:5" x14ac:dyDescent="0.3">
      <c r="A75" t="s">
        <v>7</v>
      </c>
      <c r="B75" s="1"/>
    </row>
    <row r="76" spans="1:5" x14ac:dyDescent="0.3">
      <c r="A76" t="s">
        <v>53</v>
      </c>
      <c r="B76" s="1"/>
    </row>
    <row r="77" spans="1:5" x14ac:dyDescent="0.3">
      <c r="A77" t="s">
        <v>54</v>
      </c>
      <c r="B77" s="1"/>
    </row>
    <row r="78" spans="1:5" x14ac:dyDescent="0.3">
      <c r="A78" t="s">
        <v>55</v>
      </c>
      <c r="B78" s="1"/>
    </row>
    <row r="79" spans="1:5" x14ac:dyDescent="0.3">
      <c r="B79" s="1"/>
    </row>
    <row r="81" spans="2:6" x14ac:dyDescent="0.3">
      <c r="B81" s="8"/>
      <c r="C81" s="8" t="s">
        <v>14</v>
      </c>
      <c r="D81" s="8" t="s">
        <v>15</v>
      </c>
      <c r="E81" s="8" t="s">
        <v>16</v>
      </c>
      <c r="F81" s="8" t="s">
        <v>17</v>
      </c>
    </row>
    <row r="82" spans="2:6" x14ac:dyDescent="0.3">
      <c r="B82" s="23" t="s">
        <v>63</v>
      </c>
      <c r="C82" s="24"/>
      <c r="D82" s="24"/>
      <c r="E82" s="24"/>
      <c r="F82" s="25"/>
    </row>
    <row r="83" spans="2:6" x14ac:dyDescent="0.3">
      <c r="B83" s="8" t="s">
        <v>56</v>
      </c>
      <c r="C83" s="8">
        <v>50000</v>
      </c>
      <c r="D83" s="8">
        <f>C83*C84/100</f>
        <v>27500</v>
      </c>
      <c r="E83" s="8">
        <f>D83*D84/100</f>
        <v>17875</v>
      </c>
      <c r="F83" s="8">
        <f>E83*E84/100</f>
        <v>12512.5</v>
      </c>
    </row>
    <row r="84" spans="2:6" x14ac:dyDescent="0.3">
      <c r="B84" s="9" t="s">
        <v>57</v>
      </c>
      <c r="C84" s="8">
        <v>55</v>
      </c>
      <c r="D84" s="8">
        <v>65</v>
      </c>
      <c r="E84" s="8">
        <v>70</v>
      </c>
      <c r="F84" s="8">
        <v>75</v>
      </c>
    </row>
    <row r="85" spans="2:6" ht="43.2" x14ac:dyDescent="0.3">
      <c r="B85" s="9" t="s">
        <v>58</v>
      </c>
      <c r="C85" s="8">
        <v>5.0999999999999996</v>
      </c>
      <c r="D85" s="8">
        <v>6.2</v>
      </c>
      <c r="E85" s="8">
        <v>7.1</v>
      </c>
      <c r="F85" s="8">
        <v>8.3000000000000007</v>
      </c>
    </row>
    <row r="86" spans="2:6" ht="43.2" x14ac:dyDescent="0.3">
      <c r="B86" s="9" t="s">
        <v>59</v>
      </c>
      <c r="C86" s="8">
        <v>40</v>
      </c>
      <c r="D86" s="8">
        <v>60</v>
      </c>
      <c r="E86" s="8">
        <v>75</v>
      </c>
      <c r="F86" s="8">
        <v>90</v>
      </c>
    </row>
    <row r="87" spans="2:6" ht="43.2" x14ac:dyDescent="0.3">
      <c r="B87" s="9" t="s">
        <v>60</v>
      </c>
      <c r="C87" s="8">
        <f>C86*C85</f>
        <v>204</v>
      </c>
      <c r="D87" s="8">
        <f>D86*D85</f>
        <v>372</v>
      </c>
      <c r="E87" s="8">
        <f>E85*E86</f>
        <v>532.5</v>
      </c>
      <c r="F87" s="8">
        <f>F85*F86</f>
        <v>747.00000000000011</v>
      </c>
    </row>
    <row r="88" spans="2:6" x14ac:dyDescent="0.3">
      <c r="B88" s="9" t="s">
        <v>61</v>
      </c>
      <c r="C88" s="8">
        <f>C87*C83</f>
        <v>10200000</v>
      </c>
      <c r="D88" s="8">
        <f t="shared" ref="D88:F88" si="5">D87*D83</f>
        <v>10230000</v>
      </c>
      <c r="E88" s="8">
        <f t="shared" si="5"/>
        <v>9518437.5</v>
      </c>
      <c r="F88" s="8">
        <f t="shared" si="5"/>
        <v>9346837.5000000019</v>
      </c>
    </row>
    <row r="89" spans="2:6" x14ac:dyDescent="0.3">
      <c r="B89" s="26" t="s">
        <v>62</v>
      </c>
      <c r="C89" s="27"/>
      <c r="D89" s="27"/>
      <c r="E89" s="27"/>
      <c r="F89" s="28"/>
    </row>
    <row r="90" spans="2:6" x14ac:dyDescent="0.3">
      <c r="B90" s="9" t="s">
        <v>64</v>
      </c>
      <c r="C90" s="8">
        <v>40</v>
      </c>
      <c r="D90" s="8">
        <v>40</v>
      </c>
      <c r="E90" s="8">
        <v>40</v>
      </c>
      <c r="F90" s="8">
        <v>40</v>
      </c>
    </row>
    <row r="91" spans="2:6" x14ac:dyDescent="0.3">
      <c r="B91" s="9" t="s">
        <v>65</v>
      </c>
      <c r="C91" s="8">
        <f>C90*C88/100</f>
        <v>4080000</v>
      </c>
      <c r="D91" s="8">
        <f t="shared" ref="D91:F91" si="6">D90*D88/100</f>
        <v>4092000</v>
      </c>
      <c r="E91" s="8">
        <f t="shared" si="6"/>
        <v>3807375</v>
      </c>
      <c r="F91" s="8">
        <f t="shared" si="6"/>
        <v>3738735.0000000005</v>
      </c>
    </row>
    <row r="92" spans="2:6" ht="43.2" x14ac:dyDescent="0.3">
      <c r="B92" s="9" t="s">
        <v>66</v>
      </c>
      <c r="C92" s="8">
        <v>300000</v>
      </c>
      <c r="D92" s="8">
        <v>55000</v>
      </c>
      <c r="E92" s="8">
        <v>35750</v>
      </c>
      <c r="F92" s="8">
        <v>25025</v>
      </c>
    </row>
    <row r="93" spans="2:6" x14ac:dyDescent="0.3">
      <c r="B93" s="9" t="s">
        <v>67</v>
      </c>
      <c r="C93" s="8">
        <f>C91+C92</f>
        <v>4380000</v>
      </c>
      <c r="D93" s="8">
        <f t="shared" ref="D93:F93" si="7">D91+D92</f>
        <v>4147000</v>
      </c>
      <c r="E93" s="8">
        <f t="shared" si="7"/>
        <v>3843125</v>
      </c>
      <c r="F93" s="8">
        <f t="shared" si="7"/>
        <v>3763760.0000000005</v>
      </c>
    </row>
    <row r="94" spans="2:6" x14ac:dyDescent="0.3">
      <c r="B94" s="29" t="s">
        <v>68</v>
      </c>
      <c r="C94" s="29"/>
      <c r="D94" s="29"/>
      <c r="E94" s="29"/>
      <c r="F94" s="29"/>
    </row>
    <row r="95" spans="2:6" x14ac:dyDescent="0.3">
      <c r="B95" s="9" t="s">
        <v>69</v>
      </c>
      <c r="C95" s="8">
        <f>C88-C93</f>
        <v>5820000</v>
      </c>
      <c r="D95" s="8">
        <f t="shared" ref="D95:F95" si="8">D88-D93</f>
        <v>6083000</v>
      </c>
      <c r="E95" s="8">
        <f t="shared" si="8"/>
        <v>5675312.5</v>
      </c>
      <c r="F95" s="8">
        <f t="shared" si="8"/>
        <v>5583077.5000000019</v>
      </c>
    </row>
    <row r="96" spans="2:6" ht="28.8" x14ac:dyDescent="0.3">
      <c r="B96" s="9" t="s">
        <v>70</v>
      </c>
      <c r="C96" s="8">
        <f>C95/(1+0.2)^1</f>
        <v>4850000</v>
      </c>
      <c r="D96" s="8">
        <f>D95/(1+0.2)^2</f>
        <v>4224305.555555556</v>
      </c>
      <c r="E96" s="8">
        <f>E95/(1+0.2)^3</f>
        <v>3284324.3634259258</v>
      </c>
      <c r="F96" s="8">
        <f>F95/(1+0.2)^4</f>
        <v>2692456.35609568</v>
      </c>
    </row>
    <row r="97" spans="2:6" ht="43.2" x14ac:dyDescent="0.3">
      <c r="B97" s="5" t="s">
        <v>71</v>
      </c>
      <c r="C97" s="15">
        <f>C96/C83</f>
        <v>97</v>
      </c>
      <c r="D97" s="15">
        <f t="shared" ref="D97:F97" si="9">D96/D83</f>
        <v>153.61111111111111</v>
      </c>
      <c r="E97" s="15">
        <f t="shared" si="9"/>
        <v>183.73842592592592</v>
      </c>
      <c r="F97" s="15">
        <f t="shared" si="9"/>
        <v>215.18132716049391</v>
      </c>
    </row>
    <row r="98" spans="2:6" x14ac:dyDescent="0.3">
      <c r="B98" s="1"/>
    </row>
    <row r="99" spans="2:6" x14ac:dyDescent="0.3">
      <c r="B99" s="1"/>
    </row>
    <row r="100" spans="2:6" ht="43.2" x14ac:dyDescent="0.3">
      <c r="B100" s="7" t="s">
        <v>20</v>
      </c>
      <c r="C100" s="18">
        <f>C97+D97+E97+F97</f>
        <v>649.53086419753095</v>
      </c>
      <c r="D100" s="19"/>
      <c r="E100" s="19"/>
      <c r="F100" s="19"/>
    </row>
    <row r="101" spans="2:6" x14ac:dyDescent="0.3">
      <c r="B101" s="1"/>
    </row>
  </sheetData>
  <mergeCells count="7">
    <mergeCell ref="C100:F100"/>
    <mergeCell ref="C37:F37"/>
    <mergeCell ref="C60:E60"/>
    <mergeCell ref="B60:B61"/>
    <mergeCell ref="B82:F82"/>
    <mergeCell ref="B89:F89"/>
    <mergeCell ref="B94:F9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60E54-E454-4585-B1D5-AED39921E2E1}">
  <dimension ref="A1:C96"/>
  <sheetViews>
    <sheetView topLeftCell="A74" workbookViewId="0">
      <selection activeCell="A98" sqref="A98"/>
    </sheetView>
  </sheetViews>
  <sheetFormatPr defaultRowHeight="14.4" x14ac:dyDescent="0.3"/>
  <cols>
    <col min="1" max="1" width="11.5546875" customWidth="1"/>
    <col min="3" max="3" width="10.5546875" customWidth="1"/>
  </cols>
  <sheetData>
    <row r="1" spans="1:1" x14ac:dyDescent="0.3">
      <c r="A1" t="s">
        <v>98</v>
      </c>
    </row>
    <row r="2" spans="1:1" x14ac:dyDescent="0.3">
      <c r="A2" s="16" t="s">
        <v>99</v>
      </c>
    </row>
    <row r="3" spans="1:1" x14ac:dyDescent="0.3">
      <c r="A3" t="s">
        <v>100</v>
      </c>
    </row>
    <row r="6" spans="1:1" x14ac:dyDescent="0.3">
      <c r="A6" t="s">
        <v>102</v>
      </c>
    </row>
    <row r="7" spans="1:1" x14ac:dyDescent="0.3">
      <c r="A7" t="s">
        <v>103</v>
      </c>
    </row>
    <row r="8" spans="1:1" x14ac:dyDescent="0.3">
      <c r="A8" t="s">
        <v>101</v>
      </c>
    </row>
    <row r="11" spans="1:1" x14ac:dyDescent="0.3">
      <c r="A11" t="s">
        <v>72</v>
      </c>
    </row>
    <row r="12" spans="1:1" x14ac:dyDescent="0.3">
      <c r="A12" s="3" t="s">
        <v>73</v>
      </c>
    </row>
    <row r="13" spans="1:1" x14ac:dyDescent="0.3">
      <c r="A13" s="3"/>
    </row>
    <row r="14" spans="1:1" x14ac:dyDescent="0.3">
      <c r="A14" s="3" t="s">
        <v>74</v>
      </c>
    </row>
    <row r="15" spans="1:1" x14ac:dyDescent="0.3">
      <c r="A15" s="3" t="s">
        <v>73</v>
      </c>
    </row>
    <row r="16" spans="1:1" x14ac:dyDescent="0.3">
      <c r="A16" s="3" t="s">
        <v>73</v>
      </c>
    </row>
    <row r="17" spans="1:3" x14ac:dyDescent="0.3">
      <c r="A17" s="3"/>
    </row>
    <row r="18" spans="1:3" x14ac:dyDescent="0.3">
      <c r="A18" s="3"/>
    </row>
    <row r="19" spans="1:3" x14ac:dyDescent="0.3">
      <c r="A19" s="3" t="s">
        <v>86</v>
      </c>
    </row>
    <row r="21" spans="1:3" x14ac:dyDescent="0.3">
      <c r="A21" s="3" t="s">
        <v>22</v>
      </c>
    </row>
    <row r="22" spans="1:3" x14ac:dyDescent="0.3">
      <c r="A22" s="16" t="s">
        <v>75</v>
      </c>
    </row>
    <row r="23" spans="1:3" x14ac:dyDescent="0.3">
      <c r="A23" t="s">
        <v>76</v>
      </c>
    </row>
    <row r="25" spans="1:3" ht="28.8" x14ac:dyDescent="0.3">
      <c r="A25" s="1" t="s">
        <v>77</v>
      </c>
      <c r="B25">
        <v>1050000</v>
      </c>
    </row>
    <row r="26" spans="1:3" ht="43.2" x14ac:dyDescent="0.3">
      <c r="A26" s="1" t="s">
        <v>78</v>
      </c>
      <c r="B26">
        <v>5000</v>
      </c>
    </row>
    <row r="27" spans="1:3" ht="57.6" x14ac:dyDescent="0.3">
      <c r="A27" s="1" t="s">
        <v>79</v>
      </c>
      <c r="B27">
        <v>3500</v>
      </c>
    </row>
    <row r="28" spans="1:3" x14ac:dyDescent="0.3">
      <c r="A28" s="1"/>
    </row>
    <row r="29" spans="1:3" x14ac:dyDescent="0.3">
      <c r="A29" s="1" t="s">
        <v>80</v>
      </c>
      <c r="B29">
        <f>B25/B26</f>
        <v>210</v>
      </c>
      <c r="C29" t="s">
        <v>83</v>
      </c>
    </row>
    <row r="30" spans="1:3" x14ac:dyDescent="0.3">
      <c r="A30" s="1" t="s">
        <v>81</v>
      </c>
      <c r="B30" s="2">
        <f>B26/B27</f>
        <v>1.4285714285714286</v>
      </c>
      <c r="C30" t="s">
        <v>82</v>
      </c>
    </row>
    <row r="31" spans="1:3" x14ac:dyDescent="0.3">
      <c r="A31" s="1" t="s">
        <v>84</v>
      </c>
      <c r="B31">
        <f>B29*B30</f>
        <v>300</v>
      </c>
      <c r="C31" t="s">
        <v>85</v>
      </c>
    </row>
    <row r="33" spans="1:1" x14ac:dyDescent="0.3">
      <c r="A33" t="s">
        <v>87</v>
      </c>
    </row>
    <row r="35" spans="1:1" x14ac:dyDescent="0.3">
      <c r="A35" s="3" t="s">
        <v>73</v>
      </c>
    </row>
    <row r="36" spans="1:1" x14ac:dyDescent="0.3">
      <c r="A36" s="3"/>
    </row>
    <row r="37" spans="1:1" x14ac:dyDescent="0.3">
      <c r="A37" s="3" t="s">
        <v>74</v>
      </c>
    </row>
    <row r="38" spans="1:1" x14ac:dyDescent="0.3">
      <c r="A38" s="3" t="s">
        <v>73</v>
      </c>
    </row>
    <row r="39" spans="1:1" x14ac:dyDescent="0.3">
      <c r="A39" s="3" t="s">
        <v>73</v>
      </c>
    </row>
    <row r="40" spans="1:1" x14ac:dyDescent="0.3">
      <c r="A40" s="3" t="s">
        <v>73</v>
      </c>
    </row>
    <row r="45" spans="1:1" x14ac:dyDescent="0.3">
      <c r="A45" t="s">
        <v>22</v>
      </c>
    </row>
    <row r="46" spans="1:1" x14ac:dyDescent="0.3">
      <c r="A46" s="16" t="s">
        <v>75</v>
      </c>
    </row>
    <row r="47" spans="1:1" x14ac:dyDescent="0.3">
      <c r="A47" t="s">
        <v>76</v>
      </c>
    </row>
    <row r="48" spans="1:1" x14ac:dyDescent="0.3">
      <c r="A48" t="s">
        <v>88</v>
      </c>
    </row>
    <row r="49" spans="1:3" x14ac:dyDescent="0.3">
      <c r="A49" s="16"/>
    </row>
    <row r="50" spans="1:3" ht="28.8" x14ac:dyDescent="0.3">
      <c r="A50" s="1" t="s">
        <v>77</v>
      </c>
      <c r="B50">
        <v>1050000</v>
      </c>
      <c r="C50" t="s">
        <v>93</v>
      </c>
    </row>
    <row r="51" spans="1:3" ht="28.8" x14ac:dyDescent="0.3">
      <c r="A51" s="1" t="s">
        <v>78</v>
      </c>
      <c r="B51">
        <v>5000</v>
      </c>
      <c r="C51" t="s">
        <v>91</v>
      </c>
    </row>
    <row r="52" spans="1:3" ht="43.2" x14ac:dyDescent="0.3">
      <c r="A52" s="1" t="s">
        <v>79</v>
      </c>
      <c r="B52">
        <v>3500</v>
      </c>
      <c r="C52" t="s">
        <v>92</v>
      </c>
    </row>
    <row r="53" spans="1:3" x14ac:dyDescent="0.3">
      <c r="A53" s="1" t="s">
        <v>89</v>
      </c>
      <c r="B53">
        <v>50</v>
      </c>
      <c r="C53" t="s">
        <v>90</v>
      </c>
    </row>
    <row r="55" spans="1:3" x14ac:dyDescent="0.3">
      <c r="A55" s="1" t="s">
        <v>80</v>
      </c>
      <c r="B55">
        <f>B50/B51</f>
        <v>210</v>
      </c>
      <c r="C55" t="s">
        <v>83</v>
      </c>
    </row>
    <row r="56" spans="1:3" x14ac:dyDescent="0.3">
      <c r="A56" s="1" t="s">
        <v>81</v>
      </c>
      <c r="B56" s="2">
        <f>B51/B52</f>
        <v>1.4285714285714286</v>
      </c>
      <c r="C56" t="s">
        <v>82</v>
      </c>
    </row>
    <row r="57" spans="1:3" x14ac:dyDescent="0.3">
      <c r="A57" s="1" t="s">
        <v>94</v>
      </c>
      <c r="B57">
        <f>B50-B53*B51</f>
        <v>800000</v>
      </c>
      <c r="C57" t="s">
        <v>93</v>
      </c>
    </row>
    <row r="58" spans="1:3" x14ac:dyDescent="0.3">
      <c r="A58" s="1" t="s">
        <v>95</v>
      </c>
      <c r="B58">
        <f>B57/B50</f>
        <v>0.76190476190476186</v>
      </c>
    </row>
    <row r="59" spans="1:3" x14ac:dyDescent="0.3">
      <c r="A59" s="1" t="s">
        <v>84</v>
      </c>
      <c r="B59">
        <f>B55*B56*B58</f>
        <v>228.57142857142856</v>
      </c>
      <c r="C59" t="s">
        <v>85</v>
      </c>
    </row>
    <row r="61" spans="1:3" x14ac:dyDescent="0.3">
      <c r="A61" t="s">
        <v>96</v>
      </c>
    </row>
    <row r="62" spans="1:3" x14ac:dyDescent="0.3">
      <c r="A62" t="s">
        <v>97</v>
      </c>
    </row>
    <row r="65" spans="1:1" x14ac:dyDescent="0.3">
      <c r="A65" t="s">
        <v>104</v>
      </c>
    </row>
    <row r="66" spans="1:1" x14ac:dyDescent="0.3">
      <c r="A66" t="s">
        <v>105</v>
      </c>
    </row>
    <row r="68" spans="1:1" x14ac:dyDescent="0.3">
      <c r="A68" s="3" t="s">
        <v>108</v>
      </c>
    </row>
    <row r="69" spans="1:1" x14ac:dyDescent="0.3">
      <c r="A69" s="3"/>
    </row>
    <row r="70" spans="1:1" x14ac:dyDescent="0.3">
      <c r="A70" s="3" t="s">
        <v>74</v>
      </c>
    </row>
    <row r="71" spans="1:1" x14ac:dyDescent="0.3">
      <c r="A71" s="3" t="s">
        <v>73</v>
      </c>
    </row>
    <row r="72" spans="1:1" x14ac:dyDescent="0.3">
      <c r="A72" s="3" t="s">
        <v>73</v>
      </c>
    </row>
    <row r="73" spans="1:1" x14ac:dyDescent="0.3">
      <c r="A73" s="3" t="s">
        <v>73</v>
      </c>
    </row>
    <row r="74" spans="1:1" x14ac:dyDescent="0.3">
      <c r="A74" s="3" t="s">
        <v>73</v>
      </c>
    </row>
    <row r="78" spans="1:1" x14ac:dyDescent="0.3">
      <c r="A78" t="s">
        <v>106</v>
      </c>
    </row>
    <row r="79" spans="1:1" x14ac:dyDescent="0.3">
      <c r="A79" t="s">
        <v>107</v>
      </c>
    </row>
    <row r="81" spans="1:1" x14ac:dyDescent="0.3">
      <c r="A81" t="s">
        <v>117</v>
      </c>
    </row>
    <row r="82" spans="1:1" x14ac:dyDescent="0.3">
      <c r="A82" t="s">
        <v>118</v>
      </c>
    </row>
    <row r="84" spans="1:1" x14ac:dyDescent="0.3">
      <c r="A84" t="s">
        <v>74</v>
      </c>
    </row>
    <row r="85" spans="1:1" x14ac:dyDescent="0.3">
      <c r="A85" t="s">
        <v>73</v>
      </c>
    </row>
    <row r="86" spans="1:1" x14ac:dyDescent="0.3">
      <c r="A86" t="s">
        <v>73</v>
      </c>
    </row>
    <row r="87" spans="1:1" x14ac:dyDescent="0.3">
      <c r="A87" t="s">
        <v>73</v>
      </c>
    </row>
    <row r="88" spans="1:1" x14ac:dyDescent="0.3">
      <c r="A88" t="s">
        <v>73</v>
      </c>
    </row>
    <row r="89" spans="1:1" x14ac:dyDescent="0.3">
      <c r="A89" t="s">
        <v>73</v>
      </c>
    </row>
    <row r="96" spans="1:1" x14ac:dyDescent="0.3">
      <c r="A96" t="s">
        <v>131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3EC9-AD0E-4C14-A329-458979F57CAE}">
  <dimension ref="A1:K26"/>
  <sheetViews>
    <sheetView tabSelected="1" topLeftCell="A8" workbookViewId="0">
      <selection activeCell="I19" sqref="I19"/>
    </sheetView>
  </sheetViews>
  <sheetFormatPr defaultRowHeight="14.4" x14ac:dyDescent="0.3"/>
  <cols>
    <col min="1" max="1" width="16.33203125" customWidth="1"/>
    <col min="2" max="2" width="10.33203125" customWidth="1"/>
    <col min="5" max="5" width="13.77734375" customWidth="1"/>
  </cols>
  <sheetData>
    <row r="1" spans="1:11" x14ac:dyDescent="0.3">
      <c r="A1" s="34" t="s">
        <v>109</v>
      </c>
      <c r="B1" s="35"/>
      <c r="E1" s="39" t="s">
        <v>119</v>
      </c>
      <c r="F1" s="39"/>
      <c r="G1" s="39"/>
      <c r="H1" s="39"/>
      <c r="I1" s="39"/>
      <c r="J1" s="39"/>
      <c r="K1" s="39"/>
    </row>
    <row r="2" spans="1:11" x14ac:dyDescent="0.3">
      <c r="A2" s="35"/>
      <c r="B2" s="35"/>
      <c r="E2" s="38" t="s">
        <v>129</v>
      </c>
      <c r="F2" s="35">
        <v>0</v>
      </c>
      <c r="G2" s="35">
        <v>1</v>
      </c>
      <c r="H2" s="35">
        <v>2</v>
      </c>
      <c r="I2" s="35">
        <v>3</v>
      </c>
      <c r="J2" s="35">
        <v>4</v>
      </c>
      <c r="K2" s="35">
        <v>5</v>
      </c>
    </row>
    <row r="3" spans="1:11" ht="43.2" x14ac:dyDescent="0.3">
      <c r="A3" s="36" t="s">
        <v>112</v>
      </c>
      <c r="B3" s="37">
        <v>500</v>
      </c>
      <c r="E3" s="36" t="s">
        <v>120</v>
      </c>
      <c r="F3" s="35">
        <v>100000</v>
      </c>
      <c r="G3" s="35"/>
      <c r="H3" s="35"/>
      <c r="I3" s="35"/>
      <c r="J3" s="35"/>
      <c r="K3" s="35"/>
    </row>
    <row r="4" spans="1:11" ht="43.2" x14ac:dyDescent="0.3">
      <c r="A4" s="36" t="s">
        <v>111</v>
      </c>
      <c r="B4" s="37">
        <v>1000</v>
      </c>
      <c r="E4" s="36" t="s">
        <v>121</v>
      </c>
      <c r="F4" s="35">
        <v>200</v>
      </c>
      <c r="G4" s="35"/>
      <c r="H4" s="35"/>
      <c r="I4" s="35"/>
      <c r="J4" s="35"/>
      <c r="K4" s="35"/>
    </row>
    <row r="5" spans="1:11" ht="43.2" x14ac:dyDescent="0.3">
      <c r="A5" s="36" t="s">
        <v>113</v>
      </c>
      <c r="B5" s="37">
        <v>0.75</v>
      </c>
      <c r="E5" s="38" t="s">
        <v>110</v>
      </c>
      <c r="F5" s="35">
        <f>F3/F4</f>
        <v>500</v>
      </c>
      <c r="G5" s="35"/>
      <c r="H5" s="35"/>
      <c r="I5" s="35"/>
      <c r="J5" s="35"/>
      <c r="K5" s="35"/>
    </row>
    <row r="6" spans="1:11" x14ac:dyDescent="0.3">
      <c r="A6" s="38"/>
      <c r="B6" s="35"/>
      <c r="E6" s="38"/>
      <c r="F6" s="35"/>
      <c r="G6" s="35"/>
      <c r="H6" s="35"/>
      <c r="I6" s="35"/>
      <c r="J6" s="35"/>
      <c r="K6" s="35"/>
    </row>
    <row r="7" spans="1:11" ht="43.2" x14ac:dyDescent="0.3">
      <c r="A7" s="38" t="s">
        <v>114</v>
      </c>
      <c r="B7" s="35">
        <f>1-B5</f>
        <v>0.25</v>
      </c>
      <c r="E7" s="36" t="s">
        <v>122</v>
      </c>
      <c r="F7" s="35"/>
      <c r="G7" s="35">
        <v>500</v>
      </c>
      <c r="H7" s="35">
        <v>1000</v>
      </c>
      <c r="I7" s="35">
        <v>1500</v>
      </c>
      <c r="J7" s="35">
        <v>2000</v>
      </c>
      <c r="K7" s="35">
        <v>2500</v>
      </c>
    </row>
    <row r="8" spans="1:11" ht="43.2" x14ac:dyDescent="0.3">
      <c r="A8" s="38" t="s">
        <v>115</v>
      </c>
      <c r="B8" s="35">
        <f>1/B7</f>
        <v>4</v>
      </c>
      <c r="E8" s="36" t="s">
        <v>123</v>
      </c>
      <c r="F8" s="35"/>
      <c r="G8" s="35">
        <f>G7*0.6</f>
        <v>300</v>
      </c>
      <c r="H8" s="35">
        <f>H7*0.6</f>
        <v>600</v>
      </c>
      <c r="I8" s="35">
        <f t="shared" ref="H8:K8" si="0">I7*0.6</f>
        <v>900</v>
      </c>
      <c r="J8" s="35">
        <f t="shared" si="0"/>
        <v>1200</v>
      </c>
      <c r="K8" s="35">
        <f t="shared" si="0"/>
        <v>1500</v>
      </c>
    </row>
    <row r="9" spans="1:11" ht="43.2" x14ac:dyDescent="0.3">
      <c r="A9" s="35"/>
      <c r="B9" s="35"/>
      <c r="E9" s="38" t="s">
        <v>124</v>
      </c>
      <c r="F9" s="35"/>
      <c r="G9" s="35">
        <f>G7-G8</f>
        <v>200</v>
      </c>
      <c r="H9" s="35">
        <f t="shared" ref="H9:K9" si="1">H7-H8</f>
        <v>400</v>
      </c>
      <c r="I9" s="35">
        <f>I7-I8</f>
        <v>600</v>
      </c>
      <c r="J9" s="35">
        <f t="shared" si="1"/>
        <v>800</v>
      </c>
      <c r="K9" s="35">
        <f t="shared" si="1"/>
        <v>1000</v>
      </c>
    </row>
    <row r="10" spans="1:11" x14ac:dyDescent="0.3">
      <c r="A10" s="38" t="s">
        <v>116</v>
      </c>
      <c r="B10" s="35">
        <f>B4*B8-B3</f>
        <v>3500</v>
      </c>
      <c r="E10" s="38"/>
      <c r="F10" s="35"/>
      <c r="G10" s="35"/>
      <c r="H10" s="35"/>
      <c r="I10" s="35"/>
      <c r="J10" s="35"/>
      <c r="K10" s="35"/>
    </row>
    <row r="11" spans="1:11" ht="28.8" x14ac:dyDescent="0.3">
      <c r="E11" s="36" t="s">
        <v>113</v>
      </c>
      <c r="F11" s="35"/>
      <c r="G11" s="35">
        <v>1</v>
      </c>
      <c r="H11" s="35">
        <v>0.6</v>
      </c>
      <c r="I11" s="35">
        <v>0.65</v>
      </c>
      <c r="J11" s="35">
        <v>0.7</v>
      </c>
      <c r="K11" s="35">
        <v>0.75</v>
      </c>
    </row>
    <row r="12" spans="1:11" ht="57.6" x14ac:dyDescent="0.3">
      <c r="E12" s="38" t="s">
        <v>130</v>
      </c>
      <c r="F12" s="35"/>
      <c r="G12" s="40">
        <f>G11</f>
        <v>1</v>
      </c>
      <c r="H12" s="40">
        <f>G12*H11</f>
        <v>0.6</v>
      </c>
      <c r="I12" s="40">
        <f>H12*I11</f>
        <v>0.39</v>
      </c>
      <c r="J12" s="40">
        <f>I12*J11</f>
        <v>0.27299999999999996</v>
      </c>
      <c r="K12" s="40">
        <f>J12*K11</f>
        <v>0.20474999999999999</v>
      </c>
    </row>
    <row r="13" spans="1:11" x14ac:dyDescent="0.3">
      <c r="E13" s="38"/>
      <c r="F13" s="35"/>
      <c r="G13" s="35"/>
      <c r="H13" s="35"/>
      <c r="I13" s="35"/>
      <c r="J13" s="35"/>
      <c r="K13" s="35"/>
    </row>
    <row r="14" spans="1:11" ht="43.2" x14ac:dyDescent="0.3">
      <c r="E14" s="38" t="s">
        <v>125</v>
      </c>
      <c r="F14" s="35"/>
      <c r="G14" s="35">
        <f>G12*G9</f>
        <v>200</v>
      </c>
      <c r="H14" s="35">
        <f>H12*H9</f>
        <v>240</v>
      </c>
      <c r="I14" s="35">
        <f t="shared" ref="I14:K14" si="2">I12*I9</f>
        <v>234</v>
      </c>
      <c r="J14" s="35">
        <f t="shared" si="2"/>
        <v>218.39999999999998</v>
      </c>
      <c r="K14" s="35">
        <f t="shared" si="2"/>
        <v>204.75</v>
      </c>
    </row>
    <row r="15" spans="1:11" x14ac:dyDescent="0.3">
      <c r="E15" s="38"/>
      <c r="F15" s="35"/>
      <c r="G15" s="35"/>
      <c r="H15" s="35"/>
      <c r="I15" s="35"/>
      <c r="J15" s="35"/>
      <c r="K15" s="35"/>
    </row>
    <row r="16" spans="1:11" x14ac:dyDescent="0.3">
      <c r="E16" s="36" t="s">
        <v>126</v>
      </c>
      <c r="F16" s="35">
        <v>1</v>
      </c>
      <c r="G16" s="35">
        <f>(1+0.1)^1</f>
        <v>1.1000000000000001</v>
      </c>
      <c r="H16" s="35">
        <f>(1+0.1)^2</f>
        <v>1.2100000000000002</v>
      </c>
      <c r="I16" s="35">
        <f>(1+0.1)^3</f>
        <v>1.3310000000000004</v>
      </c>
      <c r="J16" s="35">
        <f>(1+0.1)^4</f>
        <v>1.4641000000000004</v>
      </c>
      <c r="K16" s="35">
        <f>(1+0.1)^5</f>
        <v>1.6105100000000006</v>
      </c>
    </row>
    <row r="17" spans="5:11" x14ac:dyDescent="0.3">
      <c r="E17" s="38"/>
      <c r="F17" s="35"/>
      <c r="G17" s="35"/>
      <c r="H17" s="35"/>
      <c r="I17" s="35"/>
      <c r="J17" s="35"/>
      <c r="K17" s="35"/>
    </row>
    <row r="18" spans="5:11" x14ac:dyDescent="0.3">
      <c r="E18" s="38" t="s">
        <v>127</v>
      </c>
      <c r="F18" s="35">
        <v>500</v>
      </c>
      <c r="G18" s="35">
        <f>G14/G16</f>
        <v>181.81818181818181</v>
      </c>
      <c r="H18" s="35">
        <f>H14/H16</f>
        <v>198.34710743801651</v>
      </c>
      <c r="I18" s="35">
        <f>I14/I16</f>
        <v>175.80766341096916</v>
      </c>
      <c r="J18" s="35">
        <f t="shared" ref="H18:K18" si="3">J14/J16</f>
        <v>149.17013865173138</v>
      </c>
      <c r="K18" s="35">
        <f t="shared" si="3"/>
        <v>127.13364089636198</v>
      </c>
    </row>
    <row r="19" spans="5:11" x14ac:dyDescent="0.3">
      <c r="E19" s="38" t="s">
        <v>128</v>
      </c>
      <c r="F19" s="35">
        <v>-500</v>
      </c>
      <c r="G19" s="35">
        <f>F19+G18</f>
        <v>-318.18181818181819</v>
      </c>
      <c r="H19" s="35">
        <f>G19+H18</f>
        <v>-119.83471074380168</v>
      </c>
      <c r="I19" s="35">
        <f>H19+I18</f>
        <v>55.972952667167476</v>
      </c>
      <c r="J19" s="35">
        <f>I19+J18</f>
        <v>205.14309131889885</v>
      </c>
      <c r="K19" s="35">
        <f>J19+K18</f>
        <v>332.27673221526084</v>
      </c>
    </row>
    <row r="20" spans="5:11" x14ac:dyDescent="0.3">
      <c r="E20" s="1"/>
    </row>
    <row r="21" spans="5:11" x14ac:dyDescent="0.3">
      <c r="E21" s="1"/>
    </row>
    <row r="22" spans="5:11" x14ac:dyDescent="0.3">
      <c r="E22" s="1"/>
    </row>
    <row r="23" spans="5:11" x14ac:dyDescent="0.3">
      <c r="E23" s="1"/>
    </row>
    <row r="24" spans="5:11" x14ac:dyDescent="0.3">
      <c r="E24" s="1"/>
    </row>
    <row r="25" spans="5:11" x14ac:dyDescent="0.3">
      <c r="E25" s="1"/>
    </row>
    <row r="26" spans="5:11" x14ac:dyDescent="0.3">
      <c r="E26" s="1"/>
    </row>
  </sheetData>
  <mergeCells count="1">
    <mergeCell ref="E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BF13-F317-4922-A919-5B170DF3EC52}">
  <dimension ref="A1:O97"/>
  <sheetViews>
    <sheetView zoomScale="88" workbookViewId="0">
      <selection activeCell="G22" sqref="G22"/>
    </sheetView>
  </sheetViews>
  <sheetFormatPr defaultRowHeight="14.4" x14ac:dyDescent="0.3"/>
  <cols>
    <col min="4" max="6" width="9.88671875" bestFit="1" customWidth="1"/>
    <col min="7" max="15" width="9" bestFit="1" customWidth="1"/>
  </cols>
  <sheetData>
    <row r="1" spans="1:15" x14ac:dyDescent="0.3">
      <c r="A1" s="17" t="s">
        <v>132</v>
      </c>
    </row>
    <row r="3" spans="1:15" x14ac:dyDescent="0.3">
      <c r="A3" t="s">
        <v>133</v>
      </c>
    </row>
    <row r="4" spans="1:15" x14ac:dyDescent="0.3">
      <c r="B4" s="20" t="s">
        <v>148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</row>
    <row r="5" spans="1:15" x14ac:dyDescent="0.3">
      <c r="B5" s="30" t="s">
        <v>134</v>
      </c>
      <c r="C5" s="30" t="s">
        <v>135</v>
      </c>
      <c r="D5" s="30">
        <v>0</v>
      </c>
      <c r="E5" s="30">
        <v>1</v>
      </c>
      <c r="F5" s="30">
        <v>2</v>
      </c>
      <c r="G5" s="30">
        <v>3</v>
      </c>
      <c r="H5" s="30">
        <v>4</v>
      </c>
      <c r="I5" s="30">
        <v>5</v>
      </c>
      <c r="J5" s="30">
        <v>6</v>
      </c>
      <c r="K5" s="30">
        <v>7</v>
      </c>
      <c r="L5" s="30">
        <v>8</v>
      </c>
      <c r="M5" s="30">
        <v>9</v>
      </c>
      <c r="N5" s="30">
        <v>10</v>
      </c>
      <c r="O5" s="30">
        <v>11</v>
      </c>
    </row>
    <row r="6" spans="1:15" x14ac:dyDescent="0.3">
      <c r="B6" s="30">
        <v>0</v>
      </c>
      <c r="C6" s="30" t="s">
        <v>136</v>
      </c>
      <c r="D6" s="8">
        <v>35</v>
      </c>
      <c r="E6" s="8">
        <v>35</v>
      </c>
      <c r="F6" s="8">
        <v>30</v>
      </c>
      <c r="G6" s="8">
        <v>26</v>
      </c>
      <c r="H6" s="8">
        <v>25</v>
      </c>
      <c r="I6" s="8">
        <v>24</v>
      </c>
      <c r="J6" s="8">
        <v>22</v>
      </c>
      <c r="K6" s="8">
        <v>22</v>
      </c>
      <c r="L6" s="8">
        <v>20</v>
      </c>
      <c r="M6" s="8">
        <v>18</v>
      </c>
      <c r="N6" s="8">
        <v>15</v>
      </c>
      <c r="O6" s="8">
        <v>9</v>
      </c>
    </row>
    <row r="7" spans="1:15" x14ac:dyDescent="0.3">
      <c r="B7" s="30">
        <v>1</v>
      </c>
      <c r="C7" s="30" t="s">
        <v>137</v>
      </c>
      <c r="D7" s="8">
        <v>18</v>
      </c>
      <c r="E7" s="8">
        <v>18</v>
      </c>
      <c r="F7" s="8">
        <v>16</v>
      </c>
      <c r="G7" s="8">
        <v>15</v>
      </c>
      <c r="H7" s="8">
        <v>13</v>
      </c>
      <c r="I7" s="8">
        <v>13</v>
      </c>
      <c r="J7" s="8">
        <v>12</v>
      </c>
      <c r="K7" s="8">
        <v>11</v>
      </c>
      <c r="L7" s="8">
        <v>10</v>
      </c>
      <c r="M7" s="8">
        <v>9</v>
      </c>
      <c r="N7" s="8">
        <v>9</v>
      </c>
      <c r="O7" s="8"/>
    </row>
    <row r="8" spans="1:15" x14ac:dyDescent="0.3">
      <c r="B8" s="30">
        <v>2</v>
      </c>
      <c r="C8" s="30" t="s">
        <v>138</v>
      </c>
      <c r="D8" s="8">
        <v>22</v>
      </c>
      <c r="E8" s="8">
        <v>22</v>
      </c>
      <c r="F8" s="8">
        <v>21</v>
      </c>
      <c r="G8" s="8">
        <v>19</v>
      </c>
      <c r="H8" s="8">
        <v>17</v>
      </c>
      <c r="I8" s="8">
        <v>17</v>
      </c>
      <c r="J8" s="8">
        <v>15</v>
      </c>
      <c r="K8" s="8">
        <v>11</v>
      </c>
      <c r="L8" s="8">
        <v>10</v>
      </c>
      <c r="M8" s="8">
        <v>9</v>
      </c>
      <c r="N8" s="8"/>
      <c r="O8" s="8"/>
    </row>
    <row r="9" spans="1:15" x14ac:dyDescent="0.3">
      <c r="B9" s="30">
        <v>3</v>
      </c>
      <c r="C9" s="30" t="s">
        <v>139</v>
      </c>
      <c r="D9" s="8">
        <v>21</v>
      </c>
      <c r="E9" s="8">
        <v>21</v>
      </c>
      <c r="F9" s="8">
        <v>20</v>
      </c>
      <c r="G9" s="8">
        <v>18</v>
      </c>
      <c r="H9" s="8">
        <v>17</v>
      </c>
      <c r="I9" s="8">
        <v>16</v>
      </c>
      <c r="J9" s="8">
        <v>14</v>
      </c>
      <c r="K9" s="8">
        <v>9</v>
      </c>
      <c r="L9" s="8">
        <v>9</v>
      </c>
      <c r="M9" s="8"/>
      <c r="N9" s="8"/>
      <c r="O9" s="8"/>
    </row>
    <row r="10" spans="1:15" x14ac:dyDescent="0.3">
      <c r="B10" s="30">
        <v>4</v>
      </c>
      <c r="C10" s="30" t="s">
        <v>140</v>
      </c>
      <c r="D10" s="8">
        <v>26</v>
      </c>
      <c r="E10" s="8">
        <v>26</v>
      </c>
      <c r="F10" s="8">
        <v>25</v>
      </c>
      <c r="G10" s="8">
        <v>23</v>
      </c>
      <c r="H10" s="8">
        <v>19</v>
      </c>
      <c r="I10" s="8">
        <v>18</v>
      </c>
      <c r="J10" s="8">
        <v>17</v>
      </c>
      <c r="K10" s="8">
        <v>15</v>
      </c>
      <c r="L10" s="8"/>
      <c r="M10" s="8"/>
      <c r="N10" s="8"/>
      <c r="O10" s="8"/>
    </row>
    <row r="11" spans="1:15" x14ac:dyDescent="0.3">
      <c r="B11" s="30">
        <v>5</v>
      </c>
      <c r="C11" s="30" t="s">
        <v>141</v>
      </c>
      <c r="D11" s="8">
        <v>20</v>
      </c>
      <c r="E11" s="8">
        <v>20</v>
      </c>
      <c r="F11" s="8">
        <v>19</v>
      </c>
      <c r="G11" s="8">
        <v>19</v>
      </c>
      <c r="H11" s="8">
        <v>19</v>
      </c>
      <c r="I11" s="8">
        <v>16</v>
      </c>
      <c r="J11" s="8">
        <v>14</v>
      </c>
      <c r="K11" s="8"/>
      <c r="L11" s="8"/>
      <c r="M11" s="8"/>
      <c r="N11" s="8"/>
      <c r="O11" s="8"/>
    </row>
    <row r="12" spans="1:15" x14ac:dyDescent="0.3">
      <c r="B12" s="30">
        <v>6</v>
      </c>
      <c r="C12" s="30" t="s">
        <v>142</v>
      </c>
      <c r="D12" s="8">
        <v>22</v>
      </c>
      <c r="E12" s="8">
        <v>22</v>
      </c>
      <c r="F12" s="8">
        <v>20</v>
      </c>
      <c r="G12" s="8">
        <v>20</v>
      </c>
      <c r="H12" s="8">
        <v>19</v>
      </c>
      <c r="I12" s="8">
        <v>18</v>
      </c>
      <c r="J12" s="8"/>
      <c r="K12" s="8"/>
      <c r="L12" s="8"/>
      <c r="M12" s="8"/>
      <c r="N12" s="8"/>
      <c r="O12" s="8"/>
    </row>
    <row r="13" spans="1:15" x14ac:dyDescent="0.3">
      <c r="B13" s="30">
        <v>7</v>
      </c>
      <c r="C13" s="30" t="s">
        <v>143</v>
      </c>
      <c r="D13" s="8">
        <v>22</v>
      </c>
      <c r="E13" s="8">
        <v>21</v>
      </c>
      <c r="F13" s="8">
        <v>19</v>
      </c>
      <c r="G13" s="8">
        <v>17</v>
      </c>
      <c r="H13" s="8">
        <v>13</v>
      </c>
      <c r="I13" s="8"/>
      <c r="J13" s="8"/>
      <c r="K13" s="8"/>
      <c r="L13" s="8"/>
      <c r="M13" s="8"/>
      <c r="N13" s="8"/>
      <c r="O13" s="8"/>
    </row>
    <row r="14" spans="1:15" x14ac:dyDescent="0.3">
      <c r="B14" s="30">
        <v>8</v>
      </c>
      <c r="C14" s="30" t="s">
        <v>144</v>
      </c>
      <c r="D14" s="8">
        <v>19</v>
      </c>
      <c r="E14" s="8">
        <v>19</v>
      </c>
      <c r="F14" s="8">
        <v>19</v>
      </c>
      <c r="G14" s="8">
        <v>17</v>
      </c>
      <c r="H14" s="8"/>
      <c r="I14" s="8"/>
      <c r="J14" s="8"/>
      <c r="K14" s="8"/>
      <c r="L14" s="8"/>
      <c r="M14" s="8"/>
      <c r="N14" s="8"/>
      <c r="O14" s="8"/>
    </row>
    <row r="15" spans="1:15" x14ac:dyDescent="0.3">
      <c r="B15" s="30">
        <v>9</v>
      </c>
      <c r="C15" s="30" t="s">
        <v>145</v>
      </c>
      <c r="D15" s="8">
        <v>23</v>
      </c>
      <c r="E15" s="8">
        <v>23</v>
      </c>
      <c r="F15" s="8">
        <v>23</v>
      </c>
      <c r="G15" s="8"/>
      <c r="H15" s="8"/>
      <c r="I15" s="8"/>
      <c r="J15" s="8"/>
      <c r="K15" s="8"/>
      <c r="L15" s="8"/>
      <c r="M15" s="8"/>
      <c r="N15" s="8"/>
      <c r="O15" s="8"/>
    </row>
    <row r="16" spans="1:15" x14ac:dyDescent="0.3">
      <c r="B16" s="30">
        <v>10</v>
      </c>
      <c r="C16" s="30" t="s">
        <v>146</v>
      </c>
      <c r="D16" s="8">
        <v>12</v>
      </c>
      <c r="E16" s="8">
        <v>12</v>
      </c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2:15" x14ac:dyDescent="0.3">
      <c r="B17" s="30">
        <v>11</v>
      </c>
      <c r="C17" s="30" t="s">
        <v>147</v>
      </c>
      <c r="D17" s="8">
        <v>16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20" spans="2:15" x14ac:dyDescent="0.3">
      <c r="B20" s="20" t="s">
        <v>149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</row>
    <row r="21" spans="2:15" x14ac:dyDescent="0.3">
      <c r="B21" s="30" t="s">
        <v>134</v>
      </c>
      <c r="C21" s="30" t="s">
        <v>135</v>
      </c>
      <c r="D21" s="30">
        <v>0</v>
      </c>
      <c r="E21" s="30">
        <v>1</v>
      </c>
      <c r="F21" s="30">
        <v>2</v>
      </c>
      <c r="G21" s="30">
        <v>3</v>
      </c>
      <c r="H21" s="30">
        <v>4</v>
      </c>
      <c r="I21" s="30">
        <v>5</v>
      </c>
      <c r="J21" s="30">
        <v>6</v>
      </c>
      <c r="K21" s="30">
        <v>7</v>
      </c>
      <c r="L21" s="30">
        <v>8</v>
      </c>
      <c r="M21" s="30">
        <v>9</v>
      </c>
      <c r="N21" s="30">
        <v>10</v>
      </c>
      <c r="O21" s="30">
        <v>11</v>
      </c>
    </row>
    <row r="22" spans="2:15" x14ac:dyDescent="0.3">
      <c r="B22" s="30">
        <v>0</v>
      </c>
      <c r="C22" s="30" t="s">
        <v>136</v>
      </c>
      <c r="D22" s="32">
        <f>D6/$D$6</f>
        <v>1</v>
      </c>
      <c r="E22" s="32">
        <f>E6/$D$6</f>
        <v>1</v>
      </c>
      <c r="F22" s="32">
        <f>F6/$D$6</f>
        <v>0.8571428571428571</v>
      </c>
      <c r="G22" s="32">
        <f t="shared" ref="E22:O22" si="0">G6/$D$6</f>
        <v>0.74285714285714288</v>
      </c>
      <c r="H22" s="32">
        <f t="shared" si="0"/>
        <v>0.7142857142857143</v>
      </c>
      <c r="I22" s="32">
        <f t="shared" si="0"/>
        <v>0.68571428571428572</v>
      </c>
      <c r="J22" s="32">
        <f t="shared" si="0"/>
        <v>0.62857142857142856</v>
      </c>
      <c r="K22" s="32">
        <f t="shared" si="0"/>
        <v>0.62857142857142856</v>
      </c>
      <c r="L22" s="32">
        <f t="shared" si="0"/>
        <v>0.5714285714285714</v>
      </c>
      <c r="M22" s="32">
        <f t="shared" si="0"/>
        <v>0.51428571428571423</v>
      </c>
      <c r="N22" s="32">
        <f t="shared" si="0"/>
        <v>0.42857142857142855</v>
      </c>
      <c r="O22" s="32">
        <f t="shared" si="0"/>
        <v>0.25714285714285712</v>
      </c>
    </row>
    <row r="23" spans="2:15" x14ac:dyDescent="0.3">
      <c r="B23" s="30">
        <v>1</v>
      </c>
      <c r="C23" s="30" t="s">
        <v>137</v>
      </c>
      <c r="D23" s="32">
        <f>D7/$D$7</f>
        <v>1</v>
      </c>
      <c r="E23" s="32">
        <f t="shared" ref="E23:O23" si="1">E7/$D$7</f>
        <v>1</v>
      </c>
      <c r="F23" s="32">
        <f t="shared" si="1"/>
        <v>0.88888888888888884</v>
      </c>
      <c r="G23" s="32">
        <f t="shared" si="1"/>
        <v>0.83333333333333337</v>
      </c>
      <c r="H23" s="32">
        <f t="shared" si="1"/>
        <v>0.72222222222222221</v>
      </c>
      <c r="I23" s="32">
        <f t="shared" si="1"/>
        <v>0.72222222222222221</v>
      </c>
      <c r="J23" s="32">
        <f t="shared" si="1"/>
        <v>0.66666666666666663</v>
      </c>
      <c r="K23" s="32">
        <f t="shared" si="1"/>
        <v>0.61111111111111116</v>
      </c>
      <c r="L23" s="32">
        <f t="shared" si="1"/>
        <v>0.55555555555555558</v>
      </c>
      <c r="M23" s="32">
        <f t="shared" si="1"/>
        <v>0.5</v>
      </c>
      <c r="N23" s="32">
        <f t="shared" si="1"/>
        <v>0.5</v>
      </c>
      <c r="O23" s="32"/>
    </row>
    <row r="24" spans="2:15" x14ac:dyDescent="0.3">
      <c r="B24" s="30">
        <v>2</v>
      </c>
      <c r="C24" s="30" t="s">
        <v>138</v>
      </c>
      <c r="D24" s="32">
        <f>D8/$D$8</f>
        <v>1</v>
      </c>
      <c r="E24" s="32">
        <f t="shared" ref="E24:M24" si="2">E8/$D$8</f>
        <v>1</v>
      </c>
      <c r="F24" s="32">
        <f t="shared" si="2"/>
        <v>0.95454545454545459</v>
      </c>
      <c r="G24" s="32">
        <f t="shared" si="2"/>
        <v>0.86363636363636365</v>
      </c>
      <c r="H24" s="32">
        <f t="shared" si="2"/>
        <v>0.77272727272727271</v>
      </c>
      <c r="I24" s="32">
        <f t="shared" si="2"/>
        <v>0.77272727272727271</v>
      </c>
      <c r="J24" s="32">
        <f t="shared" si="2"/>
        <v>0.68181818181818177</v>
      </c>
      <c r="K24" s="32">
        <f t="shared" si="2"/>
        <v>0.5</v>
      </c>
      <c r="L24" s="32">
        <f t="shared" si="2"/>
        <v>0.45454545454545453</v>
      </c>
      <c r="M24" s="32">
        <f t="shared" si="2"/>
        <v>0.40909090909090912</v>
      </c>
      <c r="N24" s="32"/>
      <c r="O24" s="32"/>
    </row>
    <row r="25" spans="2:15" x14ac:dyDescent="0.3">
      <c r="B25" s="30">
        <v>3</v>
      </c>
      <c r="C25" s="30" t="s">
        <v>139</v>
      </c>
      <c r="D25" s="32">
        <f>D9/$D$9</f>
        <v>1</v>
      </c>
      <c r="E25" s="32">
        <f t="shared" ref="E25:L25" si="3">E9/$D$9</f>
        <v>1</v>
      </c>
      <c r="F25" s="32">
        <f t="shared" si="3"/>
        <v>0.95238095238095233</v>
      </c>
      <c r="G25" s="32">
        <f t="shared" si="3"/>
        <v>0.8571428571428571</v>
      </c>
      <c r="H25" s="32">
        <f t="shared" si="3"/>
        <v>0.80952380952380953</v>
      </c>
      <c r="I25" s="32">
        <f t="shared" si="3"/>
        <v>0.76190476190476186</v>
      </c>
      <c r="J25" s="32">
        <f t="shared" si="3"/>
        <v>0.66666666666666663</v>
      </c>
      <c r="K25" s="32">
        <f t="shared" si="3"/>
        <v>0.42857142857142855</v>
      </c>
      <c r="L25" s="32">
        <f t="shared" si="3"/>
        <v>0.42857142857142855</v>
      </c>
      <c r="M25" s="32"/>
      <c r="N25" s="32"/>
      <c r="O25" s="32"/>
    </row>
    <row r="26" spans="2:15" x14ac:dyDescent="0.3">
      <c r="B26" s="30">
        <v>4</v>
      </c>
      <c r="C26" s="30" t="s">
        <v>140</v>
      </c>
      <c r="D26" s="32">
        <f>D10/$D$10</f>
        <v>1</v>
      </c>
      <c r="E26" s="32">
        <f t="shared" ref="E26:K26" si="4">E10/$D$10</f>
        <v>1</v>
      </c>
      <c r="F26" s="32">
        <f t="shared" si="4"/>
        <v>0.96153846153846156</v>
      </c>
      <c r="G26" s="32">
        <f t="shared" si="4"/>
        <v>0.88461538461538458</v>
      </c>
      <c r="H26" s="32">
        <f t="shared" si="4"/>
        <v>0.73076923076923073</v>
      </c>
      <c r="I26" s="32">
        <f t="shared" si="4"/>
        <v>0.69230769230769229</v>
      </c>
      <c r="J26" s="32">
        <f t="shared" si="4"/>
        <v>0.65384615384615385</v>
      </c>
      <c r="K26" s="32">
        <f t="shared" si="4"/>
        <v>0.57692307692307687</v>
      </c>
      <c r="L26" s="32"/>
      <c r="M26" s="32"/>
      <c r="N26" s="32"/>
      <c r="O26" s="32"/>
    </row>
    <row r="27" spans="2:15" x14ac:dyDescent="0.3">
      <c r="B27" s="30">
        <v>5</v>
      </c>
      <c r="C27" s="30" t="s">
        <v>141</v>
      </c>
      <c r="D27" s="32">
        <f>D11/$D$11</f>
        <v>1</v>
      </c>
      <c r="E27" s="32">
        <f t="shared" ref="E27:J27" si="5">E11/$D$11</f>
        <v>1</v>
      </c>
      <c r="F27" s="32">
        <f t="shared" si="5"/>
        <v>0.95</v>
      </c>
      <c r="G27" s="32">
        <f t="shared" si="5"/>
        <v>0.95</v>
      </c>
      <c r="H27" s="32">
        <f t="shared" si="5"/>
        <v>0.95</v>
      </c>
      <c r="I27" s="32">
        <f t="shared" si="5"/>
        <v>0.8</v>
      </c>
      <c r="J27" s="32">
        <f t="shared" si="5"/>
        <v>0.7</v>
      </c>
      <c r="K27" s="32"/>
      <c r="L27" s="32"/>
      <c r="M27" s="32"/>
      <c r="N27" s="32"/>
      <c r="O27" s="32"/>
    </row>
    <row r="28" spans="2:15" x14ac:dyDescent="0.3">
      <c r="B28" s="30">
        <v>6</v>
      </c>
      <c r="C28" s="30" t="s">
        <v>142</v>
      </c>
      <c r="D28" s="32">
        <f>D12/$D$12</f>
        <v>1</v>
      </c>
      <c r="E28" s="32">
        <f t="shared" ref="E28:I28" si="6">E12/$D$12</f>
        <v>1</v>
      </c>
      <c r="F28" s="32">
        <f t="shared" si="6"/>
        <v>0.90909090909090906</v>
      </c>
      <c r="G28" s="32">
        <f t="shared" si="6"/>
        <v>0.90909090909090906</v>
      </c>
      <c r="H28" s="32">
        <f t="shared" si="6"/>
        <v>0.86363636363636365</v>
      </c>
      <c r="I28" s="32">
        <f t="shared" si="6"/>
        <v>0.81818181818181823</v>
      </c>
      <c r="J28" s="32"/>
      <c r="K28" s="32"/>
      <c r="L28" s="32"/>
      <c r="M28" s="32"/>
      <c r="N28" s="32"/>
      <c r="O28" s="32"/>
    </row>
    <row r="29" spans="2:15" x14ac:dyDescent="0.3">
      <c r="B29" s="30">
        <v>7</v>
      </c>
      <c r="C29" s="30" t="s">
        <v>143</v>
      </c>
      <c r="D29" s="32">
        <f>D13/$D$13</f>
        <v>1</v>
      </c>
      <c r="E29" s="32">
        <f t="shared" ref="E29:H29" si="7">E13/$D$13</f>
        <v>0.95454545454545459</v>
      </c>
      <c r="F29" s="32">
        <f t="shared" si="7"/>
        <v>0.86363636363636365</v>
      </c>
      <c r="G29" s="32">
        <f t="shared" si="7"/>
        <v>0.77272727272727271</v>
      </c>
      <c r="H29" s="32">
        <f t="shared" si="7"/>
        <v>0.59090909090909094</v>
      </c>
      <c r="I29" s="32"/>
      <c r="J29" s="32"/>
      <c r="K29" s="32"/>
      <c r="L29" s="32"/>
      <c r="M29" s="32"/>
      <c r="N29" s="32"/>
      <c r="O29" s="32"/>
    </row>
    <row r="30" spans="2:15" x14ac:dyDescent="0.3">
      <c r="B30" s="30">
        <v>8</v>
      </c>
      <c r="C30" s="30" t="s">
        <v>144</v>
      </c>
      <c r="D30" s="32">
        <f>D14/$D$14</f>
        <v>1</v>
      </c>
      <c r="E30" s="32">
        <f t="shared" ref="E30:G30" si="8">E14/$D$14</f>
        <v>1</v>
      </c>
      <c r="F30" s="32">
        <f t="shared" si="8"/>
        <v>1</v>
      </c>
      <c r="G30" s="32">
        <f t="shared" si="8"/>
        <v>0.89473684210526316</v>
      </c>
      <c r="H30" s="32"/>
      <c r="I30" s="32"/>
      <c r="J30" s="32"/>
      <c r="K30" s="32"/>
      <c r="L30" s="32"/>
      <c r="M30" s="32"/>
      <c r="N30" s="32"/>
      <c r="O30" s="32"/>
    </row>
    <row r="31" spans="2:15" x14ac:dyDescent="0.3">
      <c r="B31" s="30">
        <v>9</v>
      </c>
      <c r="C31" s="30" t="s">
        <v>145</v>
      </c>
      <c r="D31" s="32">
        <f>D15/$D$15</f>
        <v>1</v>
      </c>
      <c r="E31" s="32">
        <f t="shared" ref="E31:F31" si="9">E15/$D$15</f>
        <v>1</v>
      </c>
      <c r="F31" s="32">
        <f t="shared" si="9"/>
        <v>1</v>
      </c>
      <c r="G31" s="32"/>
      <c r="H31" s="32"/>
      <c r="I31" s="32"/>
      <c r="J31" s="32"/>
      <c r="K31" s="32"/>
      <c r="L31" s="32"/>
      <c r="M31" s="32"/>
      <c r="N31" s="32"/>
      <c r="O31" s="32"/>
    </row>
    <row r="32" spans="2:15" x14ac:dyDescent="0.3">
      <c r="B32" s="30">
        <v>10</v>
      </c>
      <c r="C32" s="30" t="s">
        <v>146</v>
      </c>
      <c r="D32" s="32">
        <f>D16/$D$16</f>
        <v>1</v>
      </c>
      <c r="E32" s="32">
        <f>E16/$D$16</f>
        <v>1</v>
      </c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1:15" x14ac:dyDescent="0.3">
      <c r="B33" s="30">
        <v>11</v>
      </c>
      <c r="C33" s="30" t="s">
        <v>147</v>
      </c>
      <c r="D33" s="32">
        <f>D17/$D$17</f>
        <v>1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5" spans="1:15" x14ac:dyDescent="0.3">
      <c r="A35" s="31" t="s">
        <v>151</v>
      </c>
      <c r="B35" s="31"/>
      <c r="C35" s="31"/>
      <c r="D35" s="31"/>
      <c r="E35">
        <v>50</v>
      </c>
      <c r="F35" t="s">
        <v>152</v>
      </c>
    </row>
    <row r="36" spans="1:15" x14ac:dyDescent="0.3">
      <c r="B36" s="20" t="s">
        <v>150</v>
      </c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</row>
    <row r="37" spans="1:15" x14ac:dyDescent="0.3">
      <c r="B37" s="30" t="s">
        <v>134</v>
      </c>
      <c r="C37" s="30" t="s">
        <v>135</v>
      </c>
      <c r="D37" s="30">
        <v>0</v>
      </c>
      <c r="E37" s="30">
        <v>1</v>
      </c>
      <c r="F37" s="30">
        <v>2</v>
      </c>
      <c r="G37" s="30">
        <v>3</v>
      </c>
      <c r="H37" s="30">
        <v>4</v>
      </c>
      <c r="I37" s="30">
        <v>5</v>
      </c>
      <c r="J37" s="30">
        <v>6</v>
      </c>
      <c r="K37" s="30">
        <v>7</v>
      </c>
      <c r="L37" s="30">
        <v>8</v>
      </c>
      <c r="M37" s="30">
        <v>9</v>
      </c>
      <c r="N37" s="30">
        <v>10</v>
      </c>
      <c r="O37" s="30">
        <v>11</v>
      </c>
    </row>
    <row r="38" spans="1:15" x14ac:dyDescent="0.3">
      <c r="B38" s="30">
        <v>0</v>
      </c>
      <c r="C38" s="30" t="s">
        <v>136</v>
      </c>
      <c r="D38" s="8">
        <f>$E$35*D6</f>
        <v>1750</v>
      </c>
      <c r="E38" s="8">
        <f>$E$35*E6</f>
        <v>1750</v>
      </c>
      <c r="F38" s="8">
        <f t="shared" ref="E38:O38" si="10">$E$35*F6</f>
        <v>1500</v>
      </c>
      <c r="G38" s="8">
        <f t="shared" si="10"/>
        <v>1300</v>
      </c>
      <c r="H38" s="8">
        <f t="shared" si="10"/>
        <v>1250</v>
      </c>
      <c r="I38" s="8">
        <f t="shared" si="10"/>
        <v>1200</v>
      </c>
      <c r="J38" s="8">
        <f t="shared" si="10"/>
        <v>1100</v>
      </c>
      <c r="K38" s="8">
        <f t="shared" si="10"/>
        <v>1100</v>
      </c>
      <c r="L38" s="8">
        <f t="shared" si="10"/>
        <v>1000</v>
      </c>
      <c r="M38" s="8">
        <f t="shared" si="10"/>
        <v>900</v>
      </c>
      <c r="N38" s="8">
        <f t="shared" si="10"/>
        <v>750</v>
      </c>
      <c r="O38" s="8">
        <f t="shared" si="10"/>
        <v>450</v>
      </c>
    </row>
    <row r="39" spans="1:15" x14ac:dyDescent="0.3">
      <c r="B39" s="30">
        <v>1</v>
      </c>
      <c r="C39" s="30" t="s">
        <v>137</v>
      </c>
      <c r="D39" s="8">
        <f t="shared" ref="D39:O39" si="11">$E$35*D7</f>
        <v>900</v>
      </c>
      <c r="E39" s="8">
        <f t="shared" si="11"/>
        <v>900</v>
      </c>
      <c r="F39" s="8">
        <f t="shared" si="11"/>
        <v>800</v>
      </c>
      <c r="G39" s="8">
        <f t="shared" si="11"/>
        <v>750</v>
      </c>
      <c r="H39" s="8">
        <f t="shared" si="11"/>
        <v>650</v>
      </c>
      <c r="I39" s="8">
        <f t="shared" si="11"/>
        <v>650</v>
      </c>
      <c r="J39" s="8">
        <f t="shared" si="11"/>
        <v>600</v>
      </c>
      <c r="K39" s="8">
        <f t="shared" si="11"/>
        <v>550</v>
      </c>
      <c r="L39" s="8">
        <f t="shared" si="11"/>
        <v>500</v>
      </c>
      <c r="M39" s="8">
        <f t="shared" si="11"/>
        <v>450</v>
      </c>
      <c r="N39" s="8">
        <f t="shared" si="11"/>
        <v>450</v>
      </c>
      <c r="O39" s="8" t="s">
        <v>73</v>
      </c>
    </row>
    <row r="40" spans="1:15" x14ac:dyDescent="0.3">
      <c r="B40" s="30">
        <v>2</v>
      </c>
      <c r="C40" s="30" t="s">
        <v>138</v>
      </c>
      <c r="D40" s="8">
        <f t="shared" ref="D40:O40" si="12">$E$35*D8</f>
        <v>1100</v>
      </c>
      <c r="E40" s="8">
        <f t="shared" si="12"/>
        <v>1100</v>
      </c>
      <c r="F40" s="8">
        <f t="shared" si="12"/>
        <v>1050</v>
      </c>
      <c r="G40" s="8">
        <f t="shared" si="12"/>
        <v>950</v>
      </c>
      <c r="H40" s="8">
        <f t="shared" si="12"/>
        <v>850</v>
      </c>
      <c r="I40" s="8">
        <f t="shared" si="12"/>
        <v>850</v>
      </c>
      <c r="J40" s="8">
        <f t="shared" si="12"/>
        <v>750</v>
      </c>
      <c r="K40" s="8">
        <f t="shared" si="12"/>
        <v>550</v>
      </c>
      <c r="L40" s="8">
        <f t="shared" si="12"/>
        <v>500</v>
      </c>
      <c r="M40" s="8">
        <f t="shared" si="12"/>
        <v>450</v>
      </c>
      <c r="N40" s="8"/>
      <c r="O40" s="8"/>
    </row>
    <row r="41" spans="1:15" x14ac:dyDescent="0.3">
      <c r="B41" s="30">
        <v>3</v>
      </c>
      <c r="C41" s="30" t="s">
        <v>139</v>
      </c>
      <c r="D41" s="8">
        <f t="shared" ref="D41:O41" si="13">$E$35*D9</f>
        <v>1050</v>
      </c>
      <c r="E41" s="8">
        <f t="shared" si="13"/>
        <v>1050</v>
      </c>
      <c r="F41" s="8">
        <f t="shared" si="13"/>
        <v>1000</v>
      </c>
      <c r="G41" s="8">
        <f t="shared" si="13"/>
        <v>900</v>
      </c>
      <c r="H41" s="8">
        <f t="shared" si="13"/>
        <v>850</v>
      </c>
      <c r="I41" s="8">
        <f t="shared" si="13"/>
        <v>800</v>
      </c>
      <c r="J41" s="8">
        <f t="shared" si="13"/>
        <v>700</v>
      </c>
      <c r="K41" s="8">
        <f t="shared" si="13"/>
        <v>450</v>
      </c>
      <c r="L41" s="8">
        <f t="shared" si="13"/>
        <v>450</v>
      </c>
      <c r="M41" s="8"/>
      <c r="N41" s="8"/>
      <c r="O41" s="8"/>
    </row>
    <row r="42" spans="1:15" x14ac:dyDescent="0.3">
      <c r="B42" s="30">
        <v>4</v>
      </c>
      <c r="C42" s="30" t="s">
        <v>140</v>
      </c>
      <c r="D42" s="8">
        <f t="shared" ref="D42:O42" si="14">$E$35*D10</f>
        <v>1300</v>
      </c>
      <c r="E42" s="8">
        <f t="shared" si="14"/>
        <v>1300</v>
      </c>
      <c r="F42" s="8">
        <f t="shared" si="14"/>
        <v>1250</v>
      </c>
      <c r="G42" s="8">
        <f t="shared" si="14"/>
        <v>1150</v>
      </c>
      <c r="H42" s="8">
        <f t="shared" si="14"/>
        <v>950</v>
      </c>
      <c r="I42" s="8">
        <f t="shared" si="14"/>
        <v>900</v>
      </c>
      <c r="J42" s="8">
        <f t="shared" si="14"/>
        <v>850</v>
      </c>
      <c r="K42" s="8">
        <f t="shared" si="14"/>
        <v>750</v>
      </c>
      <c r="L42" s="8"/>
      <c r="M42" s="8"/>
      <c r="N42" s="8"/>
      <c r="O42" s="8"/>
    </row>
    <row r="43" spans="1:15" x14ac:dyDescent="0.3">
      <c r="B43" s="30">
        <v>5</v>
      </c>
      <c r="C43" s="30" t="s">
        <v>141</v>
      </c>
      <c r="D43" s="8">
        <f t="shared" ref="D43:O43" si="15">$E$35*D11</f>
        <v>1000</v>
      </c>
      <c r="E43" s="8">
        <f t="shared" si="15"/>
        <v>1000</v>
      </c>
      <c r="F43" s="8">
        <f t="shared" si="15"/>
        <v>950</v>
      </c>
      <c r="G43" s="8">
        <f t="shared" si="15"/>
        <v>950</v>
      </c>
      <c r="H43" s="8">
        <f t="shared" si="15"/>
        <v>950</v>
      </c>
      <c r="I43" s="8">
        <f t="shared" si="15"/>
        <v>800</v>
      </c>
      <c r="J43" s="8">
        <f t="shared" si="15"/>
        <v>700</v>
      </c>
      <c r="K43" s="8"/>
      <c r="L43" s="8"/>
      <c r="M43" s="8"/>
      <c r="N43" s="8"/>
      <c r="O43" s="8"/>
    </row>
    <row r="44" spans="1:15" x14ac:dyDescent="0.3">
      <c r="B44" s="30">
        <v>6</v>
      </c>
      <c r="C44" s="30" t="s">
        <v>142</v>
      </c>
      <c r="D44" s="8">
        <f t="shared" ref="D44:O44" si="16">$E$35*D12</f>
        <v>1100</v>
      </c>
      <c r="E44" s="8">
        <f t="shared" si="16"/>
        <v>1100</v>
      </c>
      <c r="F44" s="8">
        <f t="shared" si="16"/>
        <v>1000</v>
      </c>
      <c r="G44" s="8">
        <f t="shared" si="16"/>
        <v>1000</v>
      </c>
      <c r="H44" s="8">
        <f t="shared" si="16"/>
        <v>950</v>
      </c>
      <c r="I44" s="8">
        <f t="shared" si="16"/>
        <v>900</v>
      </c>
      <c r="J44" s="8"/>
      <c r="K44" s="8"/>
      <c r="L44" s="8"/>
      <c r="M44" s="8"/>
      <c r="N44" s="8"/>
      <c r="O44" s="8"/>
    </row>
    <row r="45" spans="1:15" x14ac:dyDescent="0.3">
      <c r="B45" s="30">
        <v>7</v>
      </c>
      <c r="C45" s="30" t="s">
        <v>143</v>
      </c>
      <c r="D45" s="8">
        <f t="shared" ref="D45:O45" si="17">$E$35*D13</f>
        <v>1100</v>
      </c>
      <c r="E45" s="8">
        <f t="shared" si="17"/>
        <v>1050</v>
      </c>
      <c r="F45" s="8">
        <f t="shared" si="17"/>
        <v>950</v>
      </c>
      <c r="G45" s="8">
        <f t="shared" si="17"/>
        <v>850</v>
      </c>
      <c r="H45" s="8">
        <f t="shared" si="17"/>
        <v>650</v>
      </c>
      <c r="I45" s="8"/>
      <c r="J45" s="8"/>
      <c r="K45" s="8"/>
      <c r="L45" s="8"/>
      <c r="M45" s="8"/>
      <c r="N45" s="8"/>
      <c r="O45" s="8"/>
    </row>
    <row r="46" spans="1:15" x14ac:dyDescent="0.3">
      <c r="B46" s="30">
        <v>8</v>
      </c>
      <c r="C46" s="30" t="s">
        <v>144</v>
      </c>
      <c r="D46" s="8">
        <f t="shared" ref="D46:O46" si="18">$E$35*D14</f>
        <v>950</v>
      </c>
      <c r="E46" s="8">
        <f t="shared" si="18"/>
        <v>950</v>
      </c>
      <c r="F46" s="8">
        <f t="shared" si="18"/>
        <v>950</v>
      </c>
      <c r="G46" s="8">
        <f t="shared" si="18"/>
        <v>850</v>
      </c>
      <c r="H46" s="8"/>
      <c r="I46" s="8"/>
      <c r="J46" s="8"/>
      <c r="K46" s="8"/>
      <c r="L46" s="8"/>
      <c r="M46" s="8"/>
      <c r="N46" s="8"/>
      <c r="O46" s="8"/>
    </row>
    <row r="47" spans="1:15" x14ac:dyDescent="0.3">
      <c r="B47" s="30">
        <v>9</v>
      </c>
      <c r="C47" s="30" t="s">
        <v>145</v>
      </c>
      <c r="D47" s="8">
        <f t="shared" ref="D47:O47" si="19">$E$35*D15</f>
        <v>1150</v>
      </c>
      <c r="E47" s="8">
        <f t="shared" si="19"/>
        <v>1150</v>
      </c>
      <c r="F47" s="8">
        <f t="shared" si="19"/>
        <v>1150</v>
      </c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3">
      <c r="B48" s="30">
        <v>10</v>
      </c>
      <c r="C48" s="30" t="s">
        <v>146</v>
      </c>
      <c r="D48" s="8">
        <f t="shared" ref="D48:O48" si="20">$E$35*D16</f>
        <v>600</v>
      </c>
      <c r="E48" s="8">
        <f t="shared" si="20"/>
        <v>600</v>
      </c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2:15" x14ac:dyDescent="0.3">
      <c r="B49" s="30">
        <v>11</v>
      </c>
      <c r="C49" s="30" t="s">
        <v>147</v>
      </c>
      <c r="D49" s="8">
        <f t="shared" ref="D49:O49" si="21">$E$35*D17</f>
        <v>800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2" spans="2:15" x14ac:dyDescent="0.3">
      <c r="B52" s="20" t="s">
        <v>153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</row>
    <row r="53" spans="2:15" x14ac:dyDescent="0.3">
      <c r="B53" s="30" t="s">
        <v>134</v>
      </c>
      <c r="C53" s="30" t="s">
        <v>135</v>
      </c>
      <c r="D53" s="30">
        <v>0</v>
      </c>
      <c r="E53" s="30">
        <v>1</v>
      </c>
      <c r="F53" s="30">
        <v>2</v>
      </c>
      <c r="G53" s="30">
        <v>3</v>
      </c>
      <c r="H53" s="30">
        <v>4</v>
      </c>
      <c r="I53" s="30">
        <v>5</v>
      </c>
      <c r="J53" s="30">
        <v>6</v>
      </c>
      <c r="K53" s="30">
        <v>7</v>
      </c>
      <c r="L53" s="30">
        <v>8</v>
      </c>
      <c r="M53" s="30">
        <v>9</v>
      </c>
      <c r="N53" s="30">
        <v>10</v>
      </c>
      <c r="O53" s="30">
        <v>11</v>
      </c>
    </row>
    <row r="54" spans="2:15" x14ac:dyDescent="0.3">
      <c r="B54" s="30">
        <v>0</v>
      </c>
      <c r="C54" s="30" t="s">
        <v>136</v>
      </c>
      <c r="D54" s="32">
        <f>D38/$D$38</f>
        <v>1</v>
      </c>
      <c r="E54" s="32">
        <f t="shared" ref="E54:O54" si="22">E38/$D$38</f>
        <v>1</v>
      </c>
      <c r="F54" s="32">
        <f>F38/$D$38</f>
        <v>0.8571428571428571</v>
      </c>
      <c r="G54" s="32">
        <f t="shared" si="22"/>
        <v>0.74285714285714288</v>
      </c>
      <c r="H54" s="32">
        <f t="shared" si="22"/>
        <v>0.7142857142857143</v>
      </c>
      <c r="I54" s="32">
        <f t="shared" si="22"/>
        <v>0.68571428571428572</v>
      </c>
      <c r="J54" s="32">
        <f t="shared" si="22"/>
        <v>0.62857142857142856</v>
      </c>
      <c r="K54" s="32">
        <f t="shared" si="22"/>
        <v>0.62857142857142856</v>
      </c>
      <c r="L54" s="32">
        <f t="shared" si="22"/>
        <v>0.5714285714285714</v>
      </c>
      <c r="M54" s="32">
        <f t="shared" si="22"/>
        <v>0.51428571428571423</v>
      </c>
      <c r="N54" s="32">
        <f t="shared" si="22"/>
        <v>0.42857142857142855</v>
      </c>
      <c r="O54" s="32">
        <f t="shared" si="22"/>
        <v>0.25714285714285712</v>
      </c>
    </row>
    <row r="55" spans="2:15" x14ac:dyDescent="0.3">
      <c r="B55" s="30">
        <v>1</v>
      </c>
      <c r="C55" s="30" t="s">
        <v>137</v>
      </c>
      <c r="D55" s="32">
        <f>D39/$D$39</f>
        <v>1</v>
      </c>
      <c r="E55" s="32">
        <f t="shared" ref="E55:N55" si="23">E39/$D$39</f>
        <v>1</v>
      </c>
      <c r="F55" s="32">
        <f t="shared" si="23"/>
        <v>0.88888888888888884</v>
      </c>
      <c r="G55" s="32">
        <f t="shared" si="23"/>
        <v>0.83333333333333337</v>
      </c>
      <c r="H55" s="32">
        <f t="shared" si="23"/>
        <v>0.72222222222222221</v>
      </c>
      <c r="I55" s="32">
        <f t="shared" si="23"/>
        <v>0.72222222222222221</v>
      </c>
      <c r="J55" s="32">
        <f t="shared" si="23"/>
        <v>0.66666666666666663</v>
      </c>
      <c r="K55" s="32">
        <f t="shared" si="23"/>
        <v>0.61111111111111116</v>
      </c>
      <c r="L55" s="32">
        <f t="shared" si="23"/>
        <v>0.55555555555555558</v>
      </c>
      <c r="M55" s="32">
        <f t="shared" si="23"/>
        <v>0.5</v>
      </c>
      <c r="N55" s="32">
        <f t="shared" si="23"/>
        <v>0.5</v>
      </c>
      <c r="O55" s="32" t="s">
        <v>73</v>
      </c>
    </row>
    <row r="56" spans="2:15" x14ac:dyDescent="0.3">
      <c r="B56" s="30">
        <v>2</v>
      </c>
      <c r="C56" s="30" t="s">
        <v>138</v>
      </c>
      <c r="D56" s="32">
        <f>D40/$D$40</f>
        <v>1</v>
      </c>
      <c r="E56" s="32">
        <f t="shared" ref="E56:M56" si="24">E40/$D$40</f>
        <v>1</v>
      </c>
      <c r="F56" s="32">
        <f t="shared" si="24"/>
        <v>0.95454545454545459</v>
      </c>
      <c r="G56" s="32">
        <f t="shared" si="24"/>
        <v>0.86363636363636365</v>
      </c>
      <c r="H56" s="32">
        <f t="shared" si="24"/>
        <v>0.77272727272727271</v>
      </c>
      <c r="I56" s="32">
        <f t="shared" si="24"/>
        <v>0.77272727272727271</v>
      </c>
      <c r="J56" s="32">
        <f t="shared" si="24"/>
        <v>0.68181818181818177</v>
      </c>
      <c r="K56" s="32">
        <f t="shared" si="24"/>
        <v>0.5</v>
      </c>
      <c r="L56" s="32">
        <f t="shared" si="24"/>
        <v>0.45454545454545453</v>
      </c>
      <c r="M56" s="32">
        <f t="shared" si="24"/>
        <v>0.40909090909090912</v>
      </c>
      <c r="N56" s="32"/>
      <c r="O56" s="32"/>
    </row>
    <row r="57" spans="2:15" x14ac:dyDescent="0.3">
      <c r="B57" s="30">
        <v>3</v>
      </c>
      <c r="C57" s="30" t="s">
        <v>139</v>
      </c>
      <c r="D57" s="32">
        <f>D41/$D$41</f>
        <v>1</v>
      </c>
      <c r="E57" s="32">
        <f t="shared" ref="E57:L57" si="25">E41/$D$41</f>
        <v>1</v>
      </c>
      <c r="F57" s="32">
        <f t="shared" si="25"/>
        <v>0.95238095238095233</v>
      </c>
      <c r="G57" s="32">
        <f t="shared" si="25"/>
        <v>0.8571428571428571</v>
      </c>
      <c r="H57" s="32">
        <f t="shared" si="25"/>
        <v>0.80952380952380953</v>
      </c>
      <c r="I57" s="32">
        <f t="shared" si="25"/>
        <v>0.76190476190476186</v>
      </c>
      <c r="J57" s="32">
        <f t="shared" si="25"/>
        <v>0.66666666666666663</v>
      </c>
      <c r="K57" s="32">
        <f t="shared" si="25"/>
        <v>0.42857142857142855</v>
      </c>
      <c r="L57" s="32">
        <f t="shared" si="25"/>
        <v>0.42857142857142855</v>
      </c>
      <c r="M57" s="32"/>
      <c r="N57" s="32"/>
      <c r="O57" s="32"/>
    </row>
    <row r="58" spans="2:15" x14ac:dyDescent="0.3">
      <c r="B58" s="30">
        <v>4</v>
      </c>
      <c r="C58" s="30" t="s">
        <v>140</v>
      </c>
      <c r="D58" s="32">
        <f>D42/$D$42</f>
        <v>1</v>
      </c>
      <c r="E58" s="32">
        <f t="shared" ref="E58:K58" si="26">E42/$D$42</f>
        <v>1</v>
      </c>
      <c r="F58" s="32">
        <f t="shared" si="26"/>
        <v>0.96153846153846156</v>
      </c>
      <c r="G58" s="32">
        <f t="shared" si="26"/>
        <v>0.88461538461538458</v>
      </c>
      <c r="H58" s="32">
        <f t="shared" si="26"/>
        <v>0.73076923076923073</v>
      </c>
      <c r="I58" s="32">
        <f t="shared" si="26"/>
        <v>0.69230769230769229</v>
      </c>
      <c r="J58" s="32">
        <f t="shared" si="26"/>
        <v>0.65384615384615385</v>
      </c>
      <c r="K58" s="32">
        <f t="shared" si="26"/>
        <v>0.57692307692307687</v>
      </c>
      <c r="L58" s="32"/>
      <c r="M58" s="32"/>
      <c r="N58" s="32"/>
      <c r="O58" s="32"/>
    </row>
    <row r="59" spans="2:15" x14ac:dyDescent="0.3">
      <c r="B59" s="30">
        <v>5</v>
      </c>
      <c r="C59" s="30" t="s">
        <v>141</v>
      </c>
      <c r="D59" s="32">
        <f>D43/$D$43</f>
        <v>1</v>
      </c>
      <c r="E59" s="32">
        <f t="shared" ref="E59:J59" si="27">E43/$D$43</f>
        <v>1</v>
      </c>
      <c r="F59" s="32">
        <f t="shared" si="27"/>
        <v>0.95</v>
      </c>
      <c r="G59" s="32">
        <f t="shared" si="27"/>
        <v>0.95</v>
      </c>
      <c r="H59" s="32">
        <f t="shared" si="27"/>
        <v>0.95</v>
      </c>
      <c r="I59" s="32">
        <f t="shared" si="27"/>
        <v>0.8</v>
      </c>
      <c r="J59" s="32">
        <f t="shared" si="27"/>
        <v>0.7</v>
      </c>
      <c r="K59" s="32"/>
      <c r="L59" s="32"/>
      <c r="M59" s="32"/>
      <c r="N59" s="32"/>
      <c r="O59" s="32"/>
    </row>
    <row r="60" spans="2:15" x14ac:dyDescent="0.3">
      <c r="B60" s="30">
        <v>6</v>
      </c>
      <c r="C60" s="30" t="s">
        <v>142</v>
      </c>
      <c r="D60" s="32">
        <f>D44/$D$44</f>
        <v>1</v>
      </c>
      <c r="E60" s="32">
        <f t="shared" ref="E60:I60" si="28">E44/$D$44</f>
        <v>1</v>
      </c>
      <c r="F60" s="32">
        <f t="shared" si="28"/>
        <v>0.90909090909090906</v>
      </c>
      <c r="G60" s="32">
        <f t="shared" si="28"/>
        <v>0.90909090909090906</v>
      </c>
      <c r="H60" s="32">
        <f t="shared" si="28"/>
        <v>0.86363636363636365</v>
      </c>
      <c r="I60" s="32">
        <f t="shared" si="28"/>
        <v>0.81818181818181823</v>
      </c>
      <c r="J60" s="32"/>
      <c r="K60" s="32"/>
      <c r="L60" s="32"/>
      <c r="M60" s="32"/>
      <c r="N60" s="32"/>
      <c r="O60" s="32"/>
    </row>
    <row r="61" spans="2:15" x14ac:dyDescent="0.3">
      <c r="B61" s="30">
        <v>7</v>
      </c>
      <c r="C61" s="30" t="s">
        <v>143</v>
      </c>
      <c r="D61" s="32">
        <f>D45/$D$45</f>
        <v>1</v>
      </c>
      <c r="E61" s="32">
        <f t="shared" ref="E61:H61" si="29">E45/$D$45</f>
        <v>0.95454545454545459</v>
      </c>
      <c r="F61" s="32">
        <f t="shared" si="29"/>
        <v>0.86363636363636365</v>
      </c>
      <c r="G61" s="32">
        <f t="shared" si="29"/>
        <v>0.77272727272727271</v>
      </c>
      <c r="H61" s="32">
        <f t="shared" si="29"/>
        <v>0.59090909090909094</v>
      </c>
      <c r="I61" s="32"/>
      <c r="J61" s="32"/>
      <c r="K61" s="32"/>
      <c r="L61" s="32"/>
      <c r="M61" s="32"/>
      <c r="N61" s="32"/>
      <c r="O61" s="32"/>
    </row>
    <row r="62" spans="2:15" x14ac:dyDescent="0.3">
      <c r="B62" s="30">
        <v>8</v>
      </c>
      <c r="C62" s="30" t="s">
        <v>144</v>
      </c>
      <c r="D62" s="32">
        <f>D46/$D$46</f>
        <v>1</v>
      </c>
      <c r="E62" s="32">
        <f t="shared" ref="E62:G62" si="30">E46/$D$46</f>
        <v>1</v>
      </c>
      <c r="F62" s="32">
        <f t="shared" si="30"/>
        <v>1</v>
      </c>
      <c r="G62" s="32">
        <f t="shared" si="30"/>
        <v>0.89473684210526316</v>
      </c>
      <c r="H62" s="32"/>
      <c r="I62" s="32"/>
      <c r="J62" s="32"/>
      <c r="K62" s="32"/>
      <c r="L62" s="32"/>
      <c r="M62" s="32"/>
      <c r="N62" s="32"/>
      <c r="O62" s="32"/>
    </row>
    <row r="63" spans="2:15" x14ac:dyDescent="0.3">
      <c r="B63" s="30">
        <v>9</v>
      </c>
      <c r="C63" s="30" t="s">
        <v>145</v>
      </c>
      <c r="D63" s="32">
        <f>D47/$D$47</f>
        <v>1</v>
      </c>
      <c r="E63" s="32">
        <f t="shared" ref="E63:F63" si="31">E47/$D$47</f>
        <v>1</v>
      </c>
      <c r="F63" s="32">
        <f t="shared" si="31"/>
        <v>1</v>
      </c>
      <c r="G63" s="32"/>
      <c r="H63" s="32"/>
      <c r="I63" s="32"/>
      <c r="J63" s="32"/>
      <c r="K63" s="32"/>
      <c r="L63" s="32"/>
      <c r="M63" s="32"/>
      <c r="N63" s="32"/>
      <c r="O63" s="32"/>
    </row>
    <row r="64" spans="2:15" x14ac:dyDescent="0.3">
      <c r="B64" s="30">
        <v>10</v>
      </c>
      <c r="C64" s="30" t="s">
        <v>146</v>
      </c>
      <c r="D64" s="32">
        <f>D48/$D$48</f>
        <v>1</v>
      </c>
      <c r="E64" s="32">
        <f>E48/$D$48</f>
        <v>1</v>
      </c>
      <c r="F64" s="32"/>
      <c r="G64" s="32"/>
      <c r="H64" s="32"/>
      <c r="I64" s="32"/>
      <c r="J64" s="32"/>
      <c r="K64" s="32"/>
      <c r="L64" s="32"/>
      <c r="M64" s="32"/>
      <c r="N64" s="32"/>
      <c r="O64" s="32"/>
    </row>
    <row r="65" spans="2:15" x14ac:dyDescent="0.3">
      <c r="B65" s="30">
        <v>11</v>
      </c>
      <c r="C65" s="30" t="s">
        <v>147</v>
      </c>
      <c r="D65" s="32">
        <f>D49/$D$49</f>
        <v>1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</row>
    <row r="68" spans="2:15" x14ac:dyDescent="0.3">
      <c r="B68" s="20" t="s">
        <v>154</v>
      </c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2:15" x14ac:dyDescent="0.3">
      <c r="B69" s="30" t="s">
        <v>134</v>
      </c>
      <c r="C69" s="30" t="s">
        <v>135</v>
      </c>
      <c r="D69" s="30">
        <v>0</v>
      </c>
      <c r="E69" s="30">
        <v>1</v>
      </c>
      <c r="F69" s="30">
        <v>2</v>
      </c>
      <c r="G69" s="30">
        <v>3</v>
      </c>
      <c r="H69" s="30">
        <v>4</v>
      </c>
      <c r="I69" s="30">
        <v>5</v>
      </c>
      <c r="J69" s="30">
        <v>6</v>
      </c>
      <c r="K69" s="30">
        <v>7</v>
      </c>
      <c r="L69" s="30">
        <v>8</v>
      </c>
      <c r="M69" s="30">
        <v>9</v>
      </c>
      <c r="N69" s="30">
        <v>10</v>
      </c>
      <c r="O69" s="30">
        <v>11</v>
      </c>
    </row>
    <row r="70" spans="2:15" x14ac:dyDescent="0.3">
      <c r="B70" s="30">
        <v>0</v>
      </c>
      <c r="C70" s="30" t="s">
        <v>136</v>
      </c>
      <c r="D70" s="33">
        <f>D38</f>
        <v>1750</v>
      </c>
      <c r="E70" s="33">
        <f>D70+E38</f>
        <v>3500</v>
      </c>
      <c r="F70" s="33">
        <f t="shared" ref="F70:O70" si="32">E70+F38</f>
        <v>5000</v>
      </c>
      <c r="G70" s="33">
        <f t="shared" si="32"/>
        <v>6300</v>
      </c>
      <c r="H70" s="33">
        <f t="shared" si="32"/>
        <v>7550</v>
      </c>
      <c r="I70" s="33">
        <f t="shared" si="32"/>
        <v>8750</v>
      </c>
      <c r="J70" s="33">
        <f t="shared" si="32"/>
        <v>9850</v>
      </c>
      <c r="K70" s="33">
        <f t="shared" si="32"/>
        <v>10950</v>
      </c>
      <c r="L70" s="33">
        <f t="shared" si="32"/>
        <v>11950</v>
      </c>
      <c r="M70" s="33">
        <f t="shared" si="32"/>
        <v>12850</v>
      </c>
      <c r="N70" s="33">
        <f t="shared" si="32"/>
        <v>13600</v>
      </c>
      <c r="O70" s="33">
        <f t="shared" si="32"/>
        <v>14050</v>
      </c>
    </row>
    <row r="71" spans="2:15" x14ac:dyDescent="0.3">
      <c r="B71" s="30">
        <v>1</v>
      </c>
      <c r="C71" s="30" t="s">
        <v>137</v>
      </c>
      <c r="D71" s="33">
        <f t="shared" ref="D71:D81" si="33">D39</f>
        <v>900</v>
      </c>
      <c r="E71" s="33">
        <f t="shared" ref="E71:O71" si="34">D71+E39</f>
        <v>1800</v>
      </c>
      <c r="F71" s="33">
        <f t="shared" si="34"/>
        <v>2600</v>
      </c>
      <c r="G71" s="33">
        <f t="shared" si="34"/>
        <v>3350</v>
      </c>
      <c r="H71" s="33">
        <f t="shared" si="34"/>
        <v>4000</v>
      </c>
      <c r="I71" s="33">
        <f t="shared" si="34"/>
        <v>4650</v>
      </c>
      <c r="J71" s="33">
        <f t="shared" si="34"/>
        <v>5250</v>
      </c>
      <c r="K71" s="33">
        <f t="shared" si="34"/>
        <v>5800</v>
      </c>
      <c r="L71" s="33">
        <f t="shared" si="34"/>
        <v>6300</v>
      </c>
      <c r="M71" s="33">
        <f t="shared" si="34"/>
        <v>6750</v>
      </c>
      <c r="N71" s="33">
        <f t="shared" si="34"/>
        <v>7200</v>
      </c>
      <c r="O71" s="33"/>
    </row>
    <row r="72" spans="2:15" x14ac:dyDescent="0.3">
      <c r="B72" s="30">
        <v>2</v>
      </c>
      <c r="C72" s="30" t="s">
        <v>138</v>
      </c>
      <c r="D72" s="33">
        <f t="shared" si="33"/>
        <v>1100</v>
      </c>
      <c r="E72" s="33">
        <f t="shared" ref="E72:O72" si="35">D72+E40</f>
        <v>2200</v>
      </c>
      <c r="F72" s="33">
        <f t="shared" si="35"/>
        <v>3250</v>
      </c>
      <c r="G72" s="33">
        <f t="shared" si="35"/>
        <v>4200</v>
      </c>
      <c r="H72" s="33">
        <f t="shared" si="35"/>
        <v>5050</v>
      </c>
      <c r="I72" s="33">
        <f t="shared" si="35"/>
        <v>5900</v>
      </c>
      <c r="J72" s="33">
        <f t="shared" si="35"/>
        <v>6650</v>
      </c>
      <c r="K72" s="33">
        <f t="shared" si="35"/>
        <v>7200</v>
      </c>
      <c r="L72" s="33">
        <f t="shared" si="35"/>
        <v>7700</v>
      </c>
      <c r="M72" s="33">
        <f t="shared" si="35"/>
        <v>8150</v>
      </c>
      <c r="N72" s="33"/>
      <c r="O72" s="33"/>
    </row>
    <row r="73" spans="2:15" x14ac:dyDescent="0.3">
      <c r="B73" s="30">
        <v>3</v>
      </c>
      <c r="C73" s="30" t="s">
        <v>139</v>
      </c>
      <c r="D73" s="33">
        <f t="shared" si="33"/>
        <v>1050</v>
      </c>
      <c r="E73" s="33">
        <f t="shared" ref="E73:O73" si="36">D73+E41</f>
        <v>2100</v>
      </c>
      <c r="F73" s="33">
        <f t="shared" si="36"/>
        <v>3100</v>
      </c>
      <c r="G73" s="33">
        <f t="shared" si="36"/>
        <v>4000</v>
      </c>
      <c r="H73" s="33">
        <f t="shared" si="36"/>
        <v>4850</v>
      </c>
      <c r="I73" s="33">
        <f t="shared" si="36"/>
        <v>5650</v>
      </c>
      <c r="J73" s="33">
        <f t="shared" si="36"/>
        <v>6350</v>
      </c>
      <c r="K73" s="33">
        <f t="shared" si="36"/>
        <v>6800</v>
      </c>
      <c r="L73" s="33">
        <f t="shared" si="36"/>
        <v>7250</v>
      </c>
      <c r="M73" s="33"/>
      <c r="N73" s="33"/>
      <c r="O73" s="33"/>
    </row>
    <row r="74" spans="2:15" x14ac:dyDescent="0.3">
      <c r="B74" s="30">
        <v>4</v>
      </c>
      <c r="C74" s="30" t="s">
        <v>140</v>
      </c>
      <c r="D74" s="33">
        <f t="shared" si="33"/>
        <v>1300</v>
      </c>
      <c r="E74" s="33">
        <f t="shared" ref="E74:O74" si="37">D74+E42</f>
        <v>2600</v>
      </c>
      <c r="F74" s="33">
        <f t="shared" si="37"/>
        <v>3850</v>
      </c>
      <c r="G74" s="33">
        <f t="shared" si="37"/>
        <v>5000</v>
      </c>
      <c r="H74" s="33">
        <f t="shared" si="37"/>
        <v>5950</v>
      </c>
      <c r="I74" s="33">
        <f t="shared" si="37"/>
        <v>6850</v>
      </c>
      <c r="J74" s="33">
        <f t="shared" si="37"/>
        <v>7700</v>
      </c>
      <c r="K74" s="33">
        <f t="shared" si="37"/>
        <v>8450</v>
      </c>
      <c r="L74" s="33"/>
      <c r="M74" s="33"/>
      <c r="N74" s="33"/>
      <c r="O74" s="33"/>
    </row>
    <row r="75" spans="2:15" x14ac:dyDescent="0.3">
      <c r="B75" s="30">
        <v>5</v>
      </c>
      <c r="C75" s="30" t="s">
        <v>141</v>
      </c>
      <c r="D75" s="33">
        <f t="shared" si="33"/>
        <v>1000</v>
      </c>
      <c r="E75" s="33">
        <f t="shared" ref="E75:O75" si="38">D75+E43</f>
        <v>2000</v>
      </c>
      <c r="F75" s="33">
        <f t="shared" si="38"/>
        <v>2950</v>
      </c>
      <c r="G75" s="33">
        <f t="shared" si="38"/>
        <v>3900</v>
      </c>
      <c r="H75" s="33">
        <f t="shared" si="38"/>
        <v>4850</v>
      </c>
      <c r="I75" s="33">
        <f t="shared" si="38"/>
        <v>5650</v>
      </c>
      <c r="J75" s="33">
        <f t="shared" si="38"/>
        <v>6350</v>
      </c>
      <c r="K75" s="33"/>
      <c r="L75" s="33"/>
      <c r="M75" s="33"/>
      <c r="N75" s="33"/>
      <c r="O75" s="33"/>
    </row>
    <row r="76" spans="2:15" x14ac:dyDescent="0.3">
      <c r="B76" s="30">
        <v>6</v>
      </c>
      <c r="C76" s="30" t="s">
        <v>142</v>
      </c>
      <c r="D76" s="33">
        <f t="shared" si="33"/>
        <v>1100</v>
      </c>
      <c r="E76" s="33">
        <f t="shared" ref="E76:O76" si="39">D76+E44</f>
        <v>2200</v>
      </c>
      <c r="F76" s="33">
        <f t="shared" si="39"/>
        <v>3200</v>
      </c>
      <c r="G76" s="33">
        <f t="shared" si="39"/>
        <v>4200</v>
      </c>
      <c r="H76" s="33">
        <f t="shared" si="39"/>
        <v>5150</v>
      </c>
      <c r="I76" s="33">
        <f t="shared" si="39"/>
        <v>6050</v>
      </c>
      <c r="J76" s="33"/>
      <c r="K76" s="33"/>
      <c r="L76" s="33"/>
      <c r="M76" s="33"/>
      <c r="N76" s="33"/>
      <c r="O76" s="33"/>
    </row>
    <row r="77" spans="2:15" x14ac:dyDescent="0.3">
      <c r="B77" s="30">
        <v>7</v>
      </c>
      <c r="C77" s="30" t="s">
        <v>143</v>
      </c>
      <c r="D77" s="33">
        <f t="shared" si="33"/>
        <v>1100</v>
      </c>
      <c r="E77" s="33">
        <f t="shared" ref="E77:O77" si="40">D77+E45</f>
        <v>2150</v>
      </c>
      <c r="F77" s="33">
        <f t="shared" si="40"/>
        <v>3100</v>
      </c>
      <c r="G77" s="33">
        <f t="shared" si="40"/>
        <v>3950</v>
      </c>
      <c r="H77" s="33">
        <f t="shared" si="40"/>
        <v>4600</v>
      </c>
      <c r="I77" s="33"/>
      <c r="J77" s="33"/>
      <c r="K77" s="33"/>
      <c r="L77" s="33"/>
      <c r="M77" s="33"/>
      <c r="N77" s="33"/>
      <c r="O77" s="33"/>
    </row>
    <row r="78" spans="2:15" x14ac:dyDescent="0.3">
      <c r="B78" s="30">
        <v>8</v>
      </c>
      <c r="C78" s="30" t="s">
        <v>144</v>
      </c>
      <c r="D78" s="33">
        <f t="shared" si="33"/>
        <v>950</v>
      </c>
      <c r="E78" s="33">
        <f t="shared" ref="E78:O78" si="41">D78+E46</f>
        <v>1900</v>
      </c>
      <c r="F78" s="33">
        <f t="shared" si="41"/>
        <v>2850</v>
      </c>
      <c r="G78" s="33">
        <f t="shared" si="41"/>
        <v>3700</v>
      </c>
      <c r="H78" s="33"/>
      <c r="I78" s="33"/>
      <c r="J78" s="33"/>
      <c r="K78" s="33"/>
      <c r="L78" s="33"/>
      <c r="M78" s="33"/>
      <c r="N78" s="33"/>
      <c r="O78" s="33"/>
    </row>
    <row r="79" spans="2:15" x14ac:dyDescent="0.3">
      <c r="B79" s="30">
        <v>9</v>
      </c>
      <c r="C79" s="30" t="s">
        <v>145</v>
      </c>
      <c r="D79" s="33">
        <f t="shared" si="33"/>
        <v>1150</v>
      </c>
      <c r="E79" s="33">
        <f t="shared" ref="E79:O79" si="42">D79+E47</f>
        <v>2300</v>
      </c>
      <c r="F79" s="33">
        <f t="shared" si="42"/>
        <v>3450</v>
      </c>
      <c r="G79" s="33"/>
      <c r="H79" s="33"/>
      <c r="I79" s="33"/>
      <c r="J79" s="33"/>
      <c r="K79" s="33"/>
      <c r="L79" s="33"/>
      <c r="M79" s="33"/>
      <c r="N79" s="33"/>
      <c r="O79" s="33"/>
    </row>
    <row r="80" spans="2:15" x14ac:dyDescent="0.3">
      <c r="B80" s="30">
        <v>10</v>
      </c>
      <c r="C80" s="30" t="s">
        <v>146</v>
      </c>
      <c r="D80" s="33">
        <f t="shared" si="33"/>
        <v>600</v>
      </c>
      <c r="E80" s="33">
        <f t="shared" ref="E80:O80" si="43">D80+E48</f>
        <v>1200</v>
      </c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2:15" x14ac:dyDescent="0.3">
      <c r="B81" s="30">
        <v>11</v>
      </c>
      <c r="C81" s="30" t="s">
        <v>147</v>
      </c>
      <c r="D81" s="33">
        <f t="shared" si="33"/>
        <v>800</v>
      </c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</row>
    <row r="84" spans="2:15" x14ac:dyDescent="0.3">
      <c r="B84" s="20" t="s">
        <v>155</v>
      </c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2:15" x14ac:dyDescent="0.3">
      <c r="B85" s="30" t="s">
        <v>134</v>
      </c>
      <c r="C85" s="30" t="s">
        <v>135</v>
      </c>
      <c r="D85" s="30">
        <v>0</v>
      </c>
      <c r="E85" s="30">
        <v>1</v>
      </c>
      <c r="F85" s="30">
        <v>2</v>
      </c>
      <c r="G85" s="30">
        <v>3</v>
      </c>
      <c r="H85" s="30">
        <v>4</v>
      </c>
      <c r="I85" s="30">
        <v>5</v>
      </c>
      <c r="J85" s="30">
        <v>6</v>
      </c>
      <c r="K85" s="30">
        <v>7</v>
      </c>
      <c r="L85" s="30">
        <v>8</v>
      </c>
      <c r="M85" s="30">
        <v>9</v>
      </c>
      <c r="N85" s="30">
        <v>10</v>
      </c>
      <c r="O85" s="30">
        <v>11</v>
      </c>
    </row>
    <row r="86" spans="2:15" x14ac:dyDescent="0.3">
      <c r="B86" s="30">
        <v>0</v>
      </c>
      <c r="C86" s="30" t="s">
        <v>136</v>
      </c>
      <c r="D86" s="33">
        <f>(D38/D6)</f>
        <v>50</v>
      </c>
      <c r="E86" s="33">
        <f>(E38/E6)</f>
        <v>50</v>
      </c>
      <c r="F86" s="33">
        <f>(F38/F6)</f>
        <v>50</v>
      </c>
      <c r="G86" s="33">
        <f>(G38/G6)</f>
        <v>50</v>
      </c>
      <c r="H86" s="33">
        <f t="shared" ref="E86:O86" si="44">(H38/H6)</f>
        <v>50</v>
      </c>
      <c r="I86" s="33">
        <f t="shared" si="44"/>
        <v>50</v>
      </c>
      <c r="J86" s="33">
        <f t="shared" si="44"/>
        <v>50</v>
      </c>
      <c r="K86" s="33">
        <f t="shared" si="44"/>
        <v>50</v>
      </c>
      <c r="L86" s="33">
        <f>(L38/L6)</f>
        <v>50</v>
      </c>
      <c r="M86" s="33">
        <f t="shared" si="44"/>
        <v>50</v>
      </c>
      <c r="N86" s="33">
        <f t="shared" si="44"/>
        <v>50</v>
      </c>
      <c r="O86" s="33">
        <f t="shared" si="44"/>
        <v>50</v>
      </c>
    </row>
    <row r="87" spans="2:15" x14ac:dyDescent="0.3">
      <c r="B87" s="30">
        <v>1</v>
      </c>
      <c r="C87" s="30" t="s">
        <v>137</v>
      </c>
      <c r="D87" s="33">
        <f t="shared" ref="D87:O97" si="45">D71/D7</f>
        <v>50</v>
      </c>
      <c r="E87" s="33">
        <f t="shared" si="45"/>
        <v>100</v>
      </c>
      <c r="F87" s="33">
        <f t="shared" si="45"/>
        <v>162.5</v>
      </c>
      <c r="G87" s="33">
        <f t="shared" si="45"/>
        <v>223.33333333333334</v>
      </c>
      <c r="H87" s="33">
        <f t="shared" si="45"/>
        <v>307.69230769230768</v>
      </c>
      <c r="I87" s="33">
        <f t="shared" si="45"/>
        <v>357.69230769230768</v>
      </c>
      <c r="J87" s="33">
        <f t="shared" si="45"/>
        <v>437.5</v>
      </c>
      <c r="K87" s="33">
        <f t="shared" si="45"/>
        <v>527.27272727272725</v>
      </c>
      <c r="L87" s="33">
        <f t="shared" si="45"/>
        <v>630</v>
      </c>
      <c r="M87" s="33">
        <f t="shared" si="45"/>
        <v>750</v>
      </c>
      <c r="N87" s="33">
        <f t="shared" si="45"/>
        <v>800</v>
      </c>
      <c r="O87" s="33" t="e">
        <f t="shared" si="45"/>
        <v>#DIV/0!</v>
      </c>
    </row>
    <row r="88" spans="2:15" x14ac:dyDescent="0.3">
      <c r="B88" s="30">
        <v>2</v>
      </c>
      <c r="C88" s="30" t="s">
        <v>138</v>
      </c>
      <c r="D88" s="33">
        <f t="shared" si="45"/>
        <v>50</v>
      </c>
      <c r="E88" s="33">
        <f t="shared" si="45"/>
        <v>100</v>
      </c>
      <c r="F88" s="33">
        <f t="shared" si="45"/>
        <v>154.76190476190476</v>
      </c>
      <c r="G88" s="33">
        <f t="shared" si="45"/>
        <v>221.05263157894737</v>
      </c>
      <c r="H88" s="33">
        <f t="shared" si="45"/>
        <v>297.05882352941177</v>
      </c>
      <c r="I88" s="33">
        <f t="shared" si="45"/>
        <v>347.05882352941177</v>
      </c>
      <c r="J88" s="33">
        <f t="shared" si="45"/>
        <v>443.33333333333331</v>
      </c>
      <c r="K88" s="33">
        <f t="shared" si="45"/>
        <v>654.5454545454545</v>
      </c>
      <c r="L88" s="33">
        <f t="shared" si="45"/>
        <v>770</v>
      </c>
      <c r="M88" s="33">
        <f t="shared" si="45"/>
        <v>905.55555555555554</v>
      </c>
      <c r="N88" s="33" t="e">
        <f t="shared" si="45"/>
        <v>#DIV/0!</v>
      </c>
      <c r="O88" s="33" t="e">
        <f t="shared" si="45"/>
        <v>#DIV/0!</v>
      </c>
    </row>
    <row r="89" spans="2:15" x14ac:dyDescent="0.3">
      <c r="B89" s="30">
        <v>3</v>
      </c>
      <c r="C89" s="30" t="s">
        <v>139</v>
      </c>
      <c r="D89" s="33">
        <f t="shared" si="45"/>
        <v>50</v>
      </c>
      <c r="E89" s="33">
        <f t="shared" si="45"/>
        <v>100</v>
      </c>
      <c r="F89" s="33">
        <f t="shared" si="45"/>
        <v>155</v>
      </c>
      <c r="G89" s="33">
        <f t="shared" si="45"/>
        <v>222.22222222222223</v>
      </c>
      <c r="H89" s="33">
        <f t="shared" si="45"/>
        <v>285.29411764705884</v>
      </c>
      <c r="I89" s="33">
        <f t="shared" si="45"/>
        <v>353.125</v>
      </c>
      <c r="J89" s="33">
        <f t="shared" si="45"/>
        <v>453.57142857142856</v>
      </c>
      <c r="K89" s="33">
        <f t="shared" si="45"/>
        <v>755.55555555555554</v>
      </c>
      <c r="L89" s="33">
        <f t="shared" si="45"/>
        <v>805.55555555555554</v>
      </c>
      <c r="M89" s="33" t="e">
        <f t="shared" si="45"/>
        <v>#DIV/0!</v>
      </c>
      <c r="N89" s="33" t="e">
        <f t="shared" si="45"/>
        <v>#DIV/0!</v>
      </c>
      <c r="O89" s="33" t="e">
        <f t="shared" si="45"/>
        <v>#DIV/0!</v>
      </c>
    </row>
    <row r="90" spans="2:15" x14ac:dyDescent="0.3">
      <c r="B90" s="30">
        <v>4</v>
      </c>
      <c r="C90" s="30" t="s">
        <v>140</v>
      </c>
      <c r="D90" s="33">
        <f t="shared" si="45"/>
        <v>50</v>
      </c>
      <c r="E90" s="33">
        <f t="shared" si="45"/>
        <v>100</v>
      </c>
      <c r="F90" s="33">
        <f t="shared" si="45"/>
        <v>154</v>
      </c>
      <c r="G90" s="33">
        <f t="shared" si="45"/>
        <v>217.39130434782609</v>
      </c>
      <c r="H90" s="33">
        <f t="shared" si="45"/>
        <v>313.15789473684208</v>
      </c>
      <c r="I90" s="33">
        <f t="shared" si="45"/>
        <v>380.55555555555554</v>
      </c>
      <c r="J90" s="33">
        <f t="shared" si="45"/>
        <v>452.94117647058823</v>
      </c>
      <c r="K90" s="33">
        <f t="shared" si="45"/>
        <v>563.33333333333337</v>
      </c>
      <c r="L90" s="33" t="e">
        <f t="shared" si="45"/>
        <v>#DIV/0!</v>
      </c>
      <c r="M90" s="33" t="e">
        <f t="shared" si="45"/>
        <v>#DIV/0!</v>
      </c>
      <c r="N90" s="33" t="e">
        <f t="shared" si="45"/>
        <v>#DIV/0!</v>
      </c>
      <c r="O90" s="33" t="e">
        <f t="shared" si="45"/>
        <v>#DIV/0!</v>
      </c>
    </row>
    <row r="91" spans="2:15" x14ac:dyDescent="0.3">
      <c r="B91" s="30">
        <v>5</v>
      </c>
      <c r="C91" s="30" t="s">
        <v>141</v>
      </c>
      <c r="D91" s="33">
        <f t="shared" si="45"/>
        <v>50</v>
      </c>
      <c r="E91" s="33">
        <f t="shared" si="45"/>
        <v>100</v>
      </c>
      <c r="F91" s="33">
        <f t="shared" si="45"/>
        <v>155.26315789473685</v>
      </c>
      <c r="G91" s="33">
        <f t="shared" si="45"/>
        <v>205.26315789473685</v>
      </c>
      <c r="H91" s="33">
        <f t="shared" si="45"/>
        <v>255.26315789473685</v>
      </c>
      <c r="I91" s="33">
        <f t="shared" si="45"/>
        <v>353.125</v>
      </c>
      <c r="J91" s="33">
        <f t="shared" si="45"/>
        <v>453.57142857142856</v>
      </c>
      <c r="K91" s="33" t="e">
        <f t="shared" si="45"/>
        <v>#DIV/0!</v>
      </c>
      <c r="L91" s="33" t="e">
        <f t="shared" si="45"/>
        <v>#DIV/0!</v>
      </c>
      <c r="M91" s="33" t="e">
        <f t="shared" si="45"/>
        <v>#DIV/0!</v>
      </c>
      <c r="N91" s="33" t="e">
        <f t="shared" si="45"/>
        <v>#DIV/0!</v>
      </c>
      <c r="O91" s="33" t="e">
        <f t="shared" si="45"/>
        <v>#DIV/0!</v>
      </c>
    </row>
    <row r="92" spans="2:15" x14ac:dyDescent="0.3">
      <c r="B92" s="30">
        <v>6</v>
      </c>
      <c r="C92" s="30" t="s">
        <v>142</v>
      </c>
      <c r="D92" s="33">
        <f t="shared" si="45"/>
        <v>50</v>
      </c>
      <c r="E92" s="33">
        <f t="shared" si="45"/>
        <v>100</v>
      </c>
      <c r="F92" s="33">
        <f t="shared" si="45"/>
        <v>160</v>
      </c>
      <c r="G92" s="33">
        <f t="shared" si="45"/>
        <v>210</v>
      </c>
      <c r="H92" s="33">
        <f t="shared" si="45"/>
        <v>271.05263157894734</v>
      </c>
      <c r="I92" s="33">
        <f t="shared" si="45"/>
        <v>336.11111111111109</v>
      </c>
      <c r="J92" s="33" t="e">
        <f t="shared" si="45"/>
        <v>#DIV/0!</v>
      </c>
      <c r="K92" s="33" t="e">
        <f t="shared" si="45"/>
        <v>#DIV/0!</v>
      </c>
      <c r="L92" s="33" t="e">
        <f t="shared" si="45"/>
        <v>#DIV/0!</v>
      </c>
      <c r="M92" s="33" t="e">
        <f t="shared" si="45"/>
        <v>#DIV/0!</v>
      </c>
      <c r="N92" s="33" t="e">
        <f t="shared" si="45"/>
        <v>#DIV/0!</v>
      </c>
      <c r="O92" s="33" t="e">
        <f t="shared" si="45"/>
        <v>#DIV/0!</v>
      </c>
    </row>
    <row r="93" spans="2:15" x14ac:dyDescent="0.3">
      <c r="B93" s="30">
        <v>7</v>
      </c>
      <c r="C93" s="30" t="s">
        <v>143</v>
      </c>
      <c r="D93" s="33">
        <f t="shared" si="45"/>
        <v>50</v>
      </c>
      <c r="E93" s="33">
        <f>E77/E13</f>
        <v>102.38095238095238</v>
      </c>
      <c r="F93" s="33">
        <f t="shared" si="45"/>
        <v>163.15789473684211</v>
      </c>
      <c r="G93" s="33">
        <f t="shared" si="45"/>
        <v>232.35294117647058</v>
      </c>
      <c r="H93" s="33">
        <f t="shared" si="45"/>
        <v>353.84615384615387</v>
      </c>
      <c r="I93" s="33" t="e">
        <f t="shared" si="45"/>
        <v>#DIV/0!</v>
      </c>
      <c r="J93" s="33" t="e">
        <f t="shared" si="45"/>
        <v>#DIV/0!</v>
      </c>
      <c r="K93" s="33" t="e">
        <f t="shared" si="45"/>
        <v>#DIV/0!</v>
      </c>
      <c r="L93" s="33" t="e">
        <f t="shared" si="45"/>
        <v>#DIV/0!</v>
      </c>
      <c r="M93" s="33" t="e">
        <f t="shared" si="45"/>
        <v>#DIV/0!</v>
      </c>
      <c r="N93" s="33" t="e">
        <f t="shared" si="45"/>
        <v>#DIV/0!</v>
      </c>
      <c r="O93" s="33" t="e">
        <f t="shared" si="45"/>
        <v>#DIV/0!</v>
      </c>
    </row>
    <row r="94" spans="2:15" x14ac:dyDescent="0.3">
      <c r="B94" s="30">
        <v>8</v>
      </c>
      <c r="C94" s="30" t="s">
        <v>144</v>
      </c>
      <c r="D94" s="33">
        <f t="shared" si="45"/>
        <v>50</v>
      </c>
      <c r="E94" s="33">
        <f t="shared" si="45"/>
        <v>100</v>
      </c>
      <c r="F94" s="33">
        <f t="shared" si="45"/>
        <v>150</v>
      </c>
      <c r="G94" s="33">
        <f t="shared" si="45"/>
        <v>217.64705882352942</v>
      </c>
      <c r="H94" s="33" t="e">
        <f t="shared" si="45"/>
        <v>#DIV/0!</v>
      </c>
      <c r="I94" s="33" t="e">
        <f t="shared" si="45"/>
        <v>#DIV/0!</v>
      </c>
      <c r="J94" s="33" t="e">
        <f t="shared" si="45"/>
        <v>#DIV/0!</v>
      </c>
      <c r="K94" s="33" t="e">
        <f t="shared" si="45"/>
        <v>#DIV/0!</v>
      </c>
      <c r="L94" s="33" t="e">
        <f t="shared" si="45"/>
        <v>#DIV/0!</v>
      </c>
      <c r="M94" s="33" t="e">
        <f t="shared" si="45"/>
        <v>#DIV/0!</v>
      </c>
      <c r="N94" s="33" t="e">
        <f t="shared" si="45"/>
        <v>#DIV/0!</v>
      </c>
      <c r="O94" s="33" t="e">
        <f t="shared" si="45"/>
        <v>#DIV/0!</v>
      </c>
    </row>
    <row r="95" spans="2:15" x14ac:dyDescent="0.3">
      <c r="B95" s="30">
        <v>9</v>
      </c>
      <c r="C95" s="30" t="s">
        <v>145</v>
      </c>
      <c r="D95" s="33">
        <f t="shared" si="45"/>
        <v>50</v>
      </c>
      <c r="E95" s="33">
        <f t="shared" si="45"/>
        <v>100</v>
      </c>
      <c r="F95" s="33">
        <f t="shared" si="45"/>
        <v>150</v>
      </c>
      <c r="G95" s="33" t="e">
        <f t="shared" si="45"/>
        <v>#DIV/0!</v>
      </c>
      <c r="H95" s="33" t="e">
        <f t="shared" si="45"/>
        <v>#DIV/0!</v>
      </c>
      <c r="I95" s="33" t="e">
        <f t="shared" si="45"/>
        <v>#DIV/0!</v>
      </c>
      <c r="J95" s="33" t="e">
        <f t="shared" si="45"/>
        <v>#DIV/0!</v>
      </c>
      <c r="K95" s="33" t="e">
        <f t="shared" si="45"/>
        <v>#DIV/0!</v>
      </c>
      <c r="L95" s="33" t="e">
        <f t="shared" si="45"/>
        <v>#DIV/0!</v>
      </c>
      <c r="M95" s="33" t="e">
        <f t="shared" si="45"/>
        <v>#DIV/0!</v>
      </c>
      <c r="N95" s="33" t="e">
        <f t="shared" si="45"/>
        <v>#DIV/0!</v>
      </c>
      <c r="O95" s="33" t="e">
        <f t="shared" si="45"/>
        <v>#DIV/0!</v>
      </c>
    </row>
    <row r="96" spans="2:15" x14ac:dyDescent="0.3">
      <c r="B96" s="30">
        <v>10</v>
      </c>
      <c r="C96" s="30" t="s">
        <v>146</v>
      </c>
      <c r="D96" s="33">
        <f t="shared" si="45"/>
        <v>50</v>
      </c>
      <c r="E96" s="33">
        <f t="shared" si="45"/>
        <v>100</v>
      </c>
      <c r="F96" s="33" t="e">
        <f t="shared" si="45"/>
        <v>#DIV/0!</v>
      </c>
      <c r="G96" s="33" t="e">
        <f t="shared" si="45"/>
        <v>#DIV/0!</v>
      </c>
      <c r="H96" s="33" t="e">
        <f t="shared" si="45"/>
        <v>#DIV/0!</v>
      </c>
      <c r="I96" s="33" t="e">
        <f t="shared" si="45"/>
        <v>#DIV/0!</v>
      </c>
      <c r="J96" s="33" t="e">
        <f t="shared" si="45"/>
        <v>#DIV/0!</v>
      </c>
      <c r="K96" s="33" t="e">
        <f t="shared" si="45"/>
        <v>#DIV/0!</v>
      </c>
      <c r="L96" s="33" t="e">
        <f t="shared" si="45"/>
        <v>#DIV/0!</v>
      </c>
      <c r="M96" s="33" t="e">
        <f t="shared" si="45"/>
        <v>#DIV/0!</v>
      </c>
      <c r="N96" s="33" t="e">
        <f t="shared" si="45"/>
        <v>#DIV/0!</v>
      </c>
      <c r="O96" s="33" t="e">
        <f t="shared" si="45"/>
        <v>#DIV/0!</v>
      </c>
    </row>
    <row r="97" spans="2:15" x14ac:dyDescent="0.3">
      <c r="B97" s="30">
        <v>11</v>
      </c>
      <c r="C97" s="30" t="s">
        <v>147</v>
      </c>
      <c r="D97" s="33">
        <f t="shared" si="45"/>
        <v>50</v>
      </c>
      <c r="E97" s="33" t="e">
        <f t="shared" si="45"/>
        <v>#DIV/0!</v>
      </c>
      <c r="F97" s="33" t="e">
        <f t="shared" si="45"/>
        <v>#DIV/0!</v>
      </c>
      <c r="G97" s="33" t="e">
        <f t="shared" si="45"/>
        <v>#DIV/0!</v>
      </c>
      <c r="H97" s="33" t="e">
        <f t="shared" si="45"/>
        <v>#DIV/0!</v>
      </c>
      <c r="I97" s="33" t="e">
        <f t="shared" si="45"/>
        <v>#DIV/0!</v>
      </c>
      <c r="J97" s="33" t="e">
        <f t="shared" si="45"/>
        <v>#DIV/0!</v>
      </c>
      <c r="K97" s="33" t="e">
        <f t="shared" si="45"/>
        <v>#DIV/0!</v>
      </c>
      <c r="L97" s="33" t="e">
        <f t="shared" si="45"/>
        <v>#DIV/0!</v>
      </c>
      <c r="M97" s="33" t="e">
        <f t="shared" si="45"/>
        <v>#DIV/0!</v>
      </c>
      <c r="N97" s="33" t="e">
        <f t="shared" si="45"/>
        <v>#DIV/0!</v>
      </c>
      <c r="O97" s="33" t="e">
        <f t="shared" si="45"/>
        <v>#DIV/0!</v>
      </c>
    </row>
  </sheetData>
  <mergeCells count="7">
    <mergeCell ref="B84:O84"/>
    <mergeCell ref="B4:O4"/>
    <mergeCell ref="B20:O20"/>
    <mergeCell ref="B36:O36"/>
    <mergeCell ref="A35:D35"/>
    <mergeCell ref="B52:O52"/>
    <mergeCell ref="B68:O68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Traditional-algorithm</vt:lpstr>
      <vt:lpstr>Predictive-algorithm</vt:lpstr>
      <vt:lpstr>Exercise</vt:lpstr>
      <vt:lpstr>cohort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baha.t.r</dc:creator>
  <cp:lastModifiedBy>baha.t.r</cp:lastModifiedBy>
  <dcterms:created xsi:type="dcterms:W3CDTF">2024-04-08T06:23:53Z</dcterms:created>
  <dcterms:modified xsi:type="dcterms:W3CDTF">2024-04-09T23:23:09Z</dcterms:modified>
</cp:coreProperties>
</file>