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aha Tegar\Desktop\Preparation\DataAnalytics\DA-excel\Tutorial-byChandoo\"/>
    </mc:Choice>
  </mc:AlternateContent>
  <xr:revisionPtr revIDLastSave="0" documentId="13_ncr:1_{B2BF7F9C-D550-452E-AA0C-A0B794C7DEC9}" xr6:coauthVersionLast="47" xr6:coauthVersionMax="47" xr10:uidLastSave="{00000000-0000-0000-0000-000000000000}"/>
  <bookViews>
    <workbookView xWindow="-108" yWindow="-108" windowWidth="23256" windowHeight="12456" xr2:uid="{26D4546B-D2A1-4444-8EAF-A6228F96F0C1}"/>
  </bookViews>
  <sheets>
    <sheet name="Data" sheetId="1" r:id="rId1"/>
    <sheet name="Quick-stats" sheetId="2" r:id="rId2"/>
    <sheet name="EDA-withCF" sheetId="3" r:id="rId3"/>
    <sheet name="Sales-byCountry-formula" sheetId="4" r:id="rId4"/>
    <sheet name="Sales-byCountry-pivot" sheetId="5" r:id="rId5"/>
    <sheet name="Top-5-products" sheetId="6" r:id="rId6"/>
    <sheet name="Anomali-detected" sheetId="7" r:id="rId7"/>
    <sheet name="Best-SalesPerPerson" sheetId="8" r:id="rId8"/>
    <sheet name="Profit-analysis" sheetId="12" r:id="rId9"/>
    <sheet name="DynamicCountryLevelSalesReport" sheetId="13" r:id="rId10"/>
    <sheet name="WhichProductstoDisctontinue" sheetId="14" r:id="rId11"/>
  </sheets>
  <definedNames>
    <definedName name="_xlnm._FilterDatabase" localSheetId="7" hidden="1">'Best-SalesPerPerson'!#REF!</definedName>
    <definedName name="_xlnm._FilterDatabase" localSheetId="0" hidden="1">Data!$C$11:$G$11</definedName>
    <definedName name="_xlnm._FilterDatabase" localSheetId="3" hidden="1">'Sales-byCountry-formula'!$B$3:$E$9</definedName>
    <definedName name="_xlchart.v1.0" hidden="1">'Anomali-detected'!$Q$5:$Q$304</definedName>
    <definedName name="_xlchart.v1.1" hidden="1">'Anomali-detected'!$Q$5:$Q$304</definedName>
    <definedName name="_xlchart.v1.2" hidden="1">'Anomali-detected'!$O$5:$O$304</definedName>
    <definedName name="_xlchart.v1.3" hidden="1">'Anomali-detected'!$Q$5:$Q$304</definedName>
    <definedName name="_xlchart.v1.4" hidden="1">'Anomali-detected'!$Q$5:$Q$304</definedName>
    <definedName name="_xlchart.v1.5" hidden="1">'Anomali-detected'!$O$5:$O$304</definedName>
    <definedName name="_xlchart.v1.6" hidden="1">'Anomali-detected'!$Q$5:$Q$304</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21" r:id="rId12"/>
    <pivotCache cacheId="132" r:id="rId13"/>
    <pivotCache cacheId="188" r:id="rId14"/>
  </pivotCaches>
  <extLst>
    <ext xmlns:x14="http://schemas.microsoft.com/office/spreadsheetml/2009/9/main" uri="{876F7934-8845-4945-9796-88D515C7AA90}">
      <x14:pivotCaches>
        <pivotCache cacheId="82" r:id="rId15"/>
        <pivotCache cacheId="137"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K15" i="13" l="1"/>
  <c r="K18" i="13"/>
  <c r="J10" i="13"/>
  <c r="J11" i="13"/>
  <c r="J12" i="13"/>
  <c r="J13" i="13"/>
  <c r="J14" i="13"/>
  <c r="J15" i="13"/>
  <c r="J16" i="13"/>
  <c r="J17" i="13"/>
  <c r="J18" i="13"/>
  <c r="J9" i="13"/>
  <c r="I10" i="13"/>
  <c r="K10" i="13" s="1"/>
  <c r="I11" i="13"/>
  <c r="K11" i="13" s="1"/>
  <c r="I12" i="13"/>
  <c r="K12" i="13" s="1"/>
  <c r="I13" i="13"/>
  <c r="K13" i="13" s="1"/>
  <c r="I14" i="13"/>
  <c r="K14" i="13" s="1"/>
  <c r="I15" i="13"/>
  <c r="I16" i="13"/>
  <c r="K16" i="13" s="1"/>
  <c r="I17" i="13"/>
  <c r="K17" i="13" s="1"/>
  <c r="I18" i="13"/>
  <c r="I9" i="13"/>
  <c r="K9" i="13" s="1"/>
  <c r="E14" i="13"/>
  <c r="E13" i="13"/>
  <c r="D13" i="13"/>
  <c r="E12" i="13"/>
  <c r="D12" i="13"/>
  <c r="E11" i="13"/>
  <c r="D11" i="13"/>
  <c r="D14" i="13"/>
  <c r="E8" i="13"/>
  <c r="E13" i="2"/>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L9" i="4"/>
  <c r="K9" i="4"/>
  <c r="L8" i="4"/>
  <c r="K8" i="4"/>
  <c r="L7" i="4"/>
  <c r="K7" i="4"/>
  <c r="L6" i="4"/>
  <c r="K6" i="4"/>
  <c r="L5" i="4"/>
  <c r="K5" i="4"/>
  <c r="L4" i="4"/>
  <c r="K4" i="4"/>
  <c r="C7" i="4"/>
  <c r="D7" i="4" s="1"/>
  <c r="C5" i="4"/>
  <c r="D5" i="4" s="1"/>
  <c r="C8" i="4"/>
  <c r="D8" i="4" s="1"/>
  <c r="C9" i="4"/>
  <c r="D9" i="4" s="1"/>
  <c r="C4" i="4"/>
  <c r="D4" i="4" s="1"/>
  <c r="E7" i="4"/>
  <c r="E5" i="4"/>
  <c r="E8" i="4"/>
  <c r="E9" i="4"/>
  <c r="E4" i="4"/>
  <c r="E6" i="4"/>
  <c r="C6" i="4"/>
  <c r="D6" i="4" s="1"/>
  <c r="D11" i="2"/>
  <c r="C11" i="2"/>
  <c r="D10" i="2"/>
  <c r="C10" i="2"/>
  <c r="D7" i="2"/>
  <c r="D6" i="2"/>
  <c r="C7" i="2"/>
  <c r="C6" i="2"/>
  <c r="D5" i="2"/>
  <c r="C5" i="2"/>
  <c r="D4" i="2"/>
  <c r="C4" i="2"/>
  <c r="D8" i="2" l="1"/>
  <c r="C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107A7B-5108-412E-B399-C5D0E33447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2B4AD2-1031-4FBC-BC31-9419D0D4EECA}"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<sst xmlns="http://schemas.openxmlformats.org/spreadsheetml/2006/main" count="2922" uniqueCount="96">
  <si>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</si>
  <si>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</si>
  <si>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</si>
  <si>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</si>
  <si>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</si>
  <si>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</si>
  <si>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</si>
  <si>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</si>
  <si>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</si>
  <si>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</si>
  <si>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</si>
  <si>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</si>
  <si>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</si>
  <si>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</si>
  <si>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</si>
  <si>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</si>
  <si>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</si>
  <si>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</si>
  <si>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</si>
  <si>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</si>
  <si>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</si>
  <si>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</si>
  <si>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</si>
  <si>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</si>
  <si>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</si>
  <si>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</si>
  <si>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</si>
  <si>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</si>
  <si>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</si>
  <si>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</si>
  <si>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</si>
  <si>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</si>
  <si>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</si>
  <si>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</si>
  <si>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</si>
  <si>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</si>
  <si>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</si>
  <si>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</si>
  <si>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</si>
  <si>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</si>
  <si>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</si>
  <si>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</si>
  <si>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</si>
  <si>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</si>
  <si>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</si>
  <si>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</si>
  <si>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</si>
  <si>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</si>
  <si>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</si>
  <si>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</si>
  <si>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</si>
  <si>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</si>
  <si>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</si>
  <si>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</si>
  <si>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</si>
  <si>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</si>
  <si>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1. Quick Statistics</t>
  </si>
  <si>
    <t>Average</t>
  </si>
  <si>
    <t>Median</t>
  </si>
  <si>
    <t>Min</t>
  </si>
  <si>
    <t>Max</t>
  </si>
  <si>
    <t>Range</t>
  </si>
  <si>
    <t>First Q</t>
  </si>
  <si>
    <t>Third Q</t>
  </si>
  <si>
    <t>Distinct count of products</t>
  </si>
  <si>
    <t>2. Exploratory Data Analysis (EDA) with Conditional Formating</t>
  </si>
  <si>
    <t>3. Sales by Country (with Formula)</t>
  </si>
  <si>
    <t>Country</t>
  </si>
  <si>
    <t>4. Sales by Country (with PivotTable)</t>
  </si>
  <si>
    <t>Row Labels</t>
  </si>
  <si>
    <t>Grand Total</t>
  </si>
  <si>
    <t>Sum of Amount</t>
  </si>
  <si>
    <t>Sum of Units</t>
  </si>
  <si>
    <t xml:space="preserve">            </t>
  </si>
  <si>
    <t>5. Top 5 Products</t>
  </si>
  <si>
    <t>Sum of Amount per Unit</t>
  </si>
  <si>
    <t>6. Anomalies Detected</t>
  </si>
  <si>
    <t>7. Best Sales per Person</t>
  </si>
  <si>
    <t>Cost per Unit</t>
  </si>
  <si>
    <t>Total Cost</t>
  </si>
  <si>
    <t>8. Profit Analysis</t>
  </si>
  <si>
    <t>Profit</t>
  </si>
  <si>
    <t>9. Profit Analysis</t>
  </si>
  <si>
    <t>Pick a country</t>
  </si>
  <si>
    <t>Quick Summary</t>
  </si>
  <si>
    <t>Number of Transactions</t>
  </si>
  <si>
    <t>Total</t>
  </si>
  <si>
    <t>Sales</t>
  </si>
  <si>
    <t>Cost</t>
  </si>
  <si>
    <t>Quantity</t>
  </si>
  <si>
    <t>By Sales person</t>
  </si>
  <si>
    <t>10. Which Products to Discontinue</t>
  </si>
  <si>
    <t>Profit %</t>
  </si>
  <si>
    <t>Total Profit</t>
  </si>
  <si>
    <t>Ref =</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</si>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</sst>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409]#,##0_ ;[Red]\-[$$-409]#,##0\ "/>
    <numFmt numFmtId="167" formatCode="[$$-409]#,##0"/>
    <numFmt numFmtId="168" formatCode="[$$-409]#,##0.00"/>
    <numFmt numFmtId="169" formatCode="\$#,##0.00;\(\$#,##0.00\);\$#,##0.00"/>
  </numFmts>
  <fonts count="6" x14ac:knownFonts="1">
    <font>
      <sz val="11"/>
      <color theme="1"/>
      <name val="Calibri"/>
      <family val="2"/>
      <scheme val="minor"/>
    </font>
    <font>
      <sz val="28"/>
      <color theme="1"/>
      <name val="Segoe UI Light"/>
      <family val="2"/>
    </font>
    <font>
      <b/>
      <sz val="11"/>
      <color theme="1"/>
      <name val="Calibri"/>
      <family val="2"/>
      <scheme val="minor"/>
    </font>
    <font>
      <u/>
      <sz val="11"/>
      <color theme="10"/>
      <name val="Calibri"/>
      <family val="2"/>
      <scheme val="minor"/>
    </font>
    <font>
      <sz val="11"/>
      <color theme="2" tint="-0.249977111117893"/>
      <name val="Calibri"/>
      <family val="2"/>
      <scheme val="minor"/>
    </font>
    <font>
      <b/>
      <i/>
      <sz val="11"/>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bgColor theme="4" tint="0.79998168889431442"/>
      </patternFill>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s>
  <borders count="5">
    <border>
      <left/>
      <right/>
      <top/>
      <bottom/>
      <diagonal/>
    </border>
    <border>
      <left/>
      <right/>
      <top style="dotted">
        <color theme="0" tint="-0.24994659260841701"/>
      </top>
      <bottom style="dotted">
        <color theme="0" tint="-0.24994659260841701"/>
      </bottom>
      <diagonal/>
    </border>
    <border>
      <left/>
      <right/>
      <top style="thin">
        <color theme="2" tint="-0.24994659260841701"/>
      </top>
      <bottom style="thin">
        <color theme="2" tint="-0.24994659260841701"/>
      </bottom>
      <diagonal/>
    </border>
    <border>
      <left/>
      <right/>
      <top style="thin">
        <color auto="1"/>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1" fillId="4" borderId="0" xfId="0" applyFont="1" applyFill="1" applyAlignment="1">
      <alignment vertical="center"/>
    </xf>
    <xf numFmtId="166" fontId="0" fillId="0" borderId="0" xfId="0" applyNumberFormat="1"/>
    <xf numFmtId="0" fontId="0" fillId="0" borderId="2" xfId="0" applyBorder="1"/>
    <xf numFmtId="166" fontId="0" fillId="0" borderId="2" xfId="0" applyNumberFormat="1" applyBorder="1"/>
    <xf numFmtId="0" fontId="2" fillId="5" borderId="2" xfId="0" applyFont="1" applyFill="1" applyBorder="1"/>
    <xf numFmtId="0" fontId="2" fillId="5" borderId="2" xfId="0" applyFont="1" applyFill="1" applyBorder="1" applyAlignment="1">
      <alignment horizontal="right"/>
    </xf>
    <xf numFmtId="0" fontId="2" fillId="5" borderId="2" xfId="0" applyFont="1" applyFill="1" applyBorder="1" applyAlignment="1">
      <alignment horizontal="right"/>
    </xf>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xf>
    <xf numFmtId="167" fontId="0" fillId="0" borderId="0" xfId="0" applyNumberFormat="1" applyAlignment="1">
      <alignment horizontal="right"/>
    </xf>
    <xf numFmtId="167" fontId="0" fillId="0" borderId="0" xfId="0" applyNumberFormat="1"/>
    <xf numFmtId="3" fontId="0" fillId="0" borderId="0" xfId="0" applyNumberFormat="1" applyAlignment="1">
      <alignment horizontal="right"/>
    </xf>
    <xf numFmtId="0" fontId="0" fillId="0" borderId="0" xfId="0" applyAlignment="1">
      <alignment horizontal="left" indent="1"/>
    </xf>
    <xf numFmtId="168" fontId="0" fillId="0" borderId="0" xfId="0" applyNumberFormat="1"/>
    <xf numFmtId="169" fontId="0" fillId="0" borderId="0" xfId="0" applyNumberFormat="1"/>
    <xf numFmtId="0" fontId="0" fillId="6" borderId="0" xfId="0" applyFont="1" applyFill="1" applyBorder="1"/>
    <xf numFmtId="0" fontId="0" fillId="7" borderId="0" xfId="0" applyFont="1" applyFill="1" applyBorder="1"/>
    <xf numFmtId="0" fontId="0" fillId="0" borderId="3" xfId="0" applyBorder="1"/>
    <xf numFmtId="167" fontId="0" fillId="0" borderId="3" xfId="0" applyNumberFormat="1" applyBorder="1"/>
    <xf numFmtId="3" fontId="0" fillId="0" borderId="3" xfId="0" applyNumberFormat="1" applyBorder="1"/>
    <xf numFmtId="0" fontId="2" fillId="8" borderId="4" xfId="0" applyFont="1" applyFill="1" applyBorder="1"/>
    <xf numFmtId="0" fontId="2" fillId="8" borderId="4" xfId="0" applyFont="1" applyFill="1" applyBorder="1" applyAlignment="1">
      <alignment horizontal="right"/>
    </xf>
    <xf numFmtId="0" fontId="0" fillId="9" borderId="4" xfId="0" applyFont="1" applyFill="1" applyBorder="1"/>
    <xf numFmtId="0" fontId="0" fillId="9" borderId="4" xfId="0" applyFill="1" applyBorder="1"/>
    <xf numFmtId="0" fontId="2" fillId="9" borderId="4" xfId="0" applyFont="1" applyFill="1" applyBorder="1"/>
    <xf numFmtId="0" fontId="0" fillId="8" borderId="0" xfId="0" applyFill="1"/>
    <xf numFmtId="0" fontId="0" fillId="7" borderId="0" xfId="0" applyFill="1" applyBorder="1"/>
    <xf numFmtId="0" fontId="2" fillId="8" borderId="0" xfId="0" applyFont="1" applyFill="1" applyAlignment="1">
      <alignment horizontal="right"/>
    </xf>
    <xf numFmtId="0" fontId="0" fillId="0" borderId="0" xfId="0" applyAlignment="1">
      <alignment horizontal="center"/>
    </xf>
    <xf numFmtId="0" fontId="5" fillId="8" borderId="0" xfId="0" applyFont="1" applyFill="1"/>
    <xf numFmtId="10" fontId="0" fillId="0" borderId="0" xfId="0" applyNumberFormat="1"/>
    <xf numFmtId="0" fontId="3" fillId="0" borderId="0" xfId="1"/>
  </cellXfs>
  <cellStyles count="2">
    <cellStyle name="Hyperlink" xfId="1" builtinId="8"/>
    <cellStyle name="Normal" xfId="0" builtinId="0"/>
  </cellStyles>
  <dxfs count="122">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alignment horizontal="right"/>
    </dxf>
    <dxf>
      <alignment horizontal="right"/>
    </dxf>
    <dxf>
      <numFmt numFmtId="167" formatCode="[$$-409]#,##0"/>
    </dxf>
    <dxf>
      <numFmt numFmtId="167" formatCode="[$$-409]#,##0"/>
    </dxf>
    <dxf>
      <numFmt numFmtId="3" formatCode="#,##0"/>
    </dxf>
    <dxf>
      <numFmt numFmtId="3" formatCode="#,##0"/>
    </dxf>
    <dxf>
      <alignment horizontal="right"/>
    </dxf>
    <dxf>
      <alignment horizontal="right"/>
    </dxf>
    <dxf>
      <numFmt numFmtId="167" formatCode="[$$-409]#,##0"/>
    </dxf>
    <dxf>
      <numFmt numFmtId="167" formatCode="[$$-409]#,##0"/>
    </dxf>
    <dxf>
      <numFmt numFmtId="167" formatCode="[$$-409]#,##0"/>
    </dxf>
    <dxf>
      <numFmt numFmtId="167" formatCode="[$$-409]#,##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68" formatCode="[$$-409]#,##0.00"/>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7" formatCode="[$$-409]#,##0"/>
    </dxf>
    <dxf>
      <numFmt numFmtId="167" formatCode="[$$-409]#,##0"/>
    </dxf>
    <dxf>
      <numFmt numFmtId="167" formatCode="[$$-409]#,##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alignment horizontal="right"/>
    </dxf>
    <dxf>
      <alignment horizontal="right"/>
    </dxf>
    <dxf>
      <numFmt numFmtId="167" formatCode="[$$-409]#,##0"/>
    </dxf>
    <dxf>
      <numFmt numFmtId="3" formatCode="#,##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title pos="t" align="ctr" overlay="0">
      <cx:tx>
        <cx:txData>
          <cx:v>Amount per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per Country</a:t>
          </a:r>
        </a:p>
      </cx:txPr>
    </cx:title>
    <cx:plotArea>
      <cx:plotAreaRegion>
        <cx:series layoutId="boxWhisker" uniqueId="{E5ADF2E3-0AAB-4F5A-985E-CAEF0D4FD57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Amount Distribution</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D"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Amount Distribution</a:t>
          </a:r>
        </a:p>
      </cx:txPr>
    </cx:title>
    <cx:plotArea>
      <cx:plotAreaRegion>
        <cx:series layoutId="clusteredColumn" uniqueId="{337B563C-D37F-4C65-B1F9-7AA2128AD752}">
          <cx:dataLabels pos="outEnd">
            <cx:visibility seriesName="0" categoryName="0" value="1"/>
          </cx:dataLabels>
          <cx:dataId val="0"/>
          <cx:layoutPr>
            <cx:binning intervalClosed="r"/>
          </cx:layoutPr>
        </cx:series>
      </cx:plotAreaRegion>
      <cx:axis id="0">
        <cx:catScaling gapWidth="0"/>
        <cx:majorTickMarks type="out"/>
        <cx:tickLabels/>
      </cx:axis>
      <cx:axis id="1" hidden="1">
        <cx:valScaling/>
        <cx:majorTickMarks type="out"/>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11</xdr:col>
      <xdr:colOff>1672147</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297180</xdr:colOff>
      <xdr:row>2</xdr:row>
      <xdr:rowOff>45721</xdr:rowOff>
    </xdr:from>
    <xdr:to>
      <xdr:col>11</xdr:col>
      <xdr:colOff>472440</xdr:colOff>
      <xdr:row>12</xdr:row>
      <xdr:rowOff>38101</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9823836F-02AD-7F95-D6B3-69F45BA63FD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128260" y="731521"/>
              <a:ext cx="2613660" cy="18211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594360</xdr:colOff>
      <xdr:row>20</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C2EBA06-AA78-F528-97C7-B61F738419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685800"/>
              <a:ext cx="5471160" cy="330708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601980</xdr:colOff>
      <xdr:row>21</xdr:row>
      <xdr:rowOff>167640</xdr:rowOff>
    </xdr:from>
    <xdr:to>
      <xdr:col>8</xdr:col>
      <xdr:colOff>457200</xdr:colOff>
      <xdr:row>39</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AAB94EE-1210-213F-5858-9A29DA9F40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4328160"/>
              <a:ext cx="4732020" cy="329184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213360</xdr:colOff>
      <xdr:row>2</xdr:row>
      <xdr:rowOff>167641</xdr:rowOff>
    </xdr:from>
    <xdr:to>
      <xdr:col>7</xdr:col>
      <xdr:colOff>213360</xdr:colOff>
      <xdr:row>13</xdr:row>
      <xdr:rowOff>152401</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CCE4EB06-8C91-D839-5639-469407C07518}"/>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733800" y="853441"/>
              <a:ext cx="1828800" cy="19964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7620</xdr:colOff>
      <xdr:row>3</xdr:row>
      <xdr:rowOff>0</xdr:rowOff>
    </xdr:from>
    <xdr:to>
      <xdr:col>12</xdr:col>
      <xdr:colOff>7620</xdr:colOff>
      <xdr:row>16</xdr:row>
      <xdr:rowOff>89535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0E67F435-712A-F8F7-5902-60F465FF0AE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911340" y="86868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ha Tegar" refreshedDate="45409.551513541664" createdVersion="8" refreshedVersion="8" minRefreshableVersion="3" recordCount="300" xr:uid="{BE9638C5-1BBC-4677-BBB9-D0A959712FA7}">
  <cacheSource type="worksheet">
    <worksheetSource name="data"/>
  </cacheSource>
  <cacheFields count="6">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Amount per Unit" numFmtId="0" formula="Amount /Units" databaseField="0"/>
  </cacheFields>
  <extLst>
    <ext xmlns:x14="http://schemas.microsoft.com/office/spreadsheetml/2009/9/main" uri="{725AE2AE-9491-48be-B2B4-4EB974FC3084}">
      <x14:pivotCacheDefinition pivotCacheId="17286677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ha Tegar" refreshedDate="45409.575406018521" backgroundQuery="1" createdVersion="8" refreshedVersion="8" minRefreshableVersion="3" recordCount="0" supportSubquery="1" supportAdvancedDrill="1" xr:uid="{EAB12F8E-7336-44BF-8CCE-DD27BDA63A18}">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7"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Profit]" caption="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Total Cost]" caption="Sum of Total Cost" measure="1" displayFolder="" measureGroup="data" count="0" hidden="1">
      <extLst>
        <ext xmlns:x15="http://schemas.microsoft.com/office/spreadsheetml/2010/11/main" uri="{B97F6D7D-B522-45F9-BDA1-12C45D357490}">
          <x15:cacheHierarchy aggregatedColumn="6"/>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ha Tegar" refreshedDate="45409.628468171293" backgroundQuery="1" createdVersion="8" refreshedVersion="8" minRefreshableVersion="3" recordCount="0" supportSubquery="1" supportAdvancedDrill="1" xr:uid="{96854C40-FCA3-4F4F-B148-1690AA93D2E5}">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 caption="Profit %" numFmtId="0" hierarchy="8" level="32767"/>
    <cacheField name="[Measures].[Profit]" caption="Profit" numFmtId="0" hierarchy="7" level="32767"/>
    <cacheField name="[Measures].[Sum of Amount]" caption="Sum of Amount" numFmtId="0" hierarchy="11" level="32767"/>
    <cacheField name="[Measures].[Sum of Units]" caption="Sum of Units" numFmtId="0" hierarchy="13"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Profit]" caption="Profit" measure="1" displayFolder="" measureGroup="data" count="0" oneField="1">
      <fieldsUsage count="1">
        <fieldUsage x="2"/>
      </fieldsUsage>
    </cacheHierarchy>
    <cacheHierarchy uniqueName="[Measures].[Profit %]" caption="Profit %"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Total Cost]" caption="Sum of Total Cost" measure="1" displayFolder="" measureGroup="data" count="0" hidden="1">
      <extLst>
        <ext xmlns:x15="http://schemas.microsoft.com/office/spreadsheetml/2010/11/main" uri="{B97F6D7D-B522-45F9-BDA1-12C45D357490}">
          <x15:cacheHierarchy aggregatedColumn="6"/>
        </ext>
      </extLst>
    </cacheHierarchy>
    <cacheHierarchy uniqueName="[Measures].[Sum of Units]" caption="Sum of Units" measure="1" displayFolder="" measureGroup="data"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ha Tegar" refreshedDate="45409.575261574071" backgroundQuery="1" createdVersion="3" refreshedVersion="8" minRefreshableVersion="3" recordCount="0" supportSubquery="1" supportAdvancedDrill="1" xr:uid="{9C2C54DA-95CC-42ED-B633-C36CF3C33716}">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28877513"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ha Tegar" refreshedDate="45409.627933449075" backgroundQuery="1" createdVersion="3" refreshedVersion="8" minRefreshableVersion="3" recordCount="0" supportSubquery="1" supportAdvancedDrill="1" xr:uid="{DB471AE8-EEF3-4A3F-9E78-1B519693D30E}">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Total Cost]" caption="Sum of Total Cost" measure="1" displayFolder="" measureGroup="data" count="0" hidden="1">
      <extLst>
        <ext xmlns:x15="http://schemas.microsoft.com/office/spreadsheetml/2010/11/main" uri="{B97F6D7D-B522-45F9-BDA1-12C45D357490}">
          <x15:cacheHierarchy aggregatedColumn="6"/>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90073720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1367F6-D517-40DB-929C-2548FB93D79B}" name="salesByCountry"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E10" firstHeaderRow="0" firstDataRow="1" firstDataCol="1"/>
  <pivotFields count="6">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4">
    <format dxfId="114">
      <pivotArea dataOnly="0" labelOnly="1" outline="0" fieldPosition="0">
        <references count="1">
          <reference field="4294967294" count="1">
            <x v="0"/>
          </reference>
        </references>
      </pivotArea>
    </format>
    <format dxfId="115">
      <pivotArea dataOnly="0" labelOnly="1" outline="0" fieldPosition="0">
        <references count="1">
          <reference field="4294967294" count="1">
            <x v="2"/>
          </reference>
        </references>
      </pivotArea>
    </format>
    <format dxfId="116">
      <pivotArea dataOnly="0" outline="0" fieldPosition="0">
        <references count="1">
          <reference field="4294967294" count="1">
            <x v="0"/>
          </reference>
        </references>
      </pivotArea>
    </format>
    <format dxfId="117">
      <pivotArea dataOnly="0" outline="0" fieldPosition="0">
        <references count="1">
          <reference field="4294967294" count="1">
            <x v="2"/>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6BAE96-1E4E-4EF1-9FD7-6F19B4839C45}" name="top5Products"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C8" firstHeaderRow="1" firstDataRow="1" firstDataCol="1"/>
  <pivotFields count="6">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numFmtId="3" showAll="0"/>
    <pivotField dataField="1" dragToRow="0" dragToCol="0" dragToPage="0" showAll="0" defaultSubtotal="0"/>
  </pivotFields>
  <rowFields count="1">
    <field x="2"/>
  </rowFields>
  <rowItems count="5">
    <i>
      <x v="18"/>
    </i>
    <i>
      <x v="17"/>
    </i>
    <i>
      <x v="2"/>
    </i>
    <i>
      <x v="6"/>
    </i>
    <i>
      <x v="4"/>
    </i>
  </rowItems>
  <colItems count="1">
    <i/>
  </colItems>
  <dataFields count="1">
    <dataField name="Sum of Amount per Unit" fld="5" baseField="2" baseItem="0" numFmtId="168"/>
  </dataField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BA79E-0174-40DE-B5AD-5683923A8E5E}"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6" firstHeaderRow="1" firstDataRow="1" firstDataCol="1"/>
  <pivotFields count="6">
    <pivotField axis="axisRow" showAll="0" measureFilter="1" sortType="descending" defaultSubtotal="0">
      <items count="10">
        <item x="0"/>
        <item x="9"/>
        <item x="2"/>
        <item x="8"/>
        <item x="6"/>
        <item x="4"/>
        <item x="5"/>
        <item x="3"/>
        <item x="1"/>
        <item x="7"/>
      </items>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dragToRow="0" dragToCol="0" dragToPage="0" showAll="0" defaultSubtotal="0"/>
  </pivotFields>
  <rowFields count="2">
    <field x="1"/>
    <field x="0"/>
  </rowFields>
  <rowItems count="13">
    <i>
      <x/>
    </i>
    <i r="1">
      <x v="7"/>
    </i>
    <i>
      <x v="1"/>
    </i>
    <i r="1">
      <x v="8"/>
    </i>
    <i>
      <x v="2"/>
    </i>
    <i r="1">
      <x v="8"/>
    </i>
    <i>
      <x v="3"/>
    </i>
    <i r="1">
      <x v="1"/>
    </i>
    <i>
      <x v="4"/>
    </i>
    <i r="1">
      <x v="7"/>
    </i>
    <i>
      <x v="5"/>
    </i>
    <i r="1">
      <x v="9"/>
    </i>
    <i t="grand">
      <x/>
    </i>
  </rowItems>
  <colItems count="1">
    <i/>
  </colItems>
  <dataFields count="1">
    <dataField name="Sum of Amount" fld="3" baseField="0" baseItem="0" numFmtId="167"/>
  </dataFields>
  <formats count="2">
    <format dxfId="109">
      <pivotArea outline="0" collapsedLevelsAreSubtotals="1" fieldPosition="0"/>
    </format>
    <format dxfId="108">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F24C2C-3F8B-4B2A-9FC6-25DF9E7F1CFB}"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6" firstHeaderRow="1" firstDataRow="1" firstDataCol="1"/>
  <pivotFields count="6">
    <pivotField axis="axisRow" showAll="0" measureFilter="1" sortType="descending" defaultSubtotal="0">
      <items count="10">
        <item x="0"/>
        <item x="9"/>
        <item x="2"/>
        <item x="8"/>
        <item x="6"/>
        <item x="4"/>
        <item x="5"/>
        <item x="3"/>
        <item x="1"/>
        <item x="7"/>
      </items>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dragToRow="0" dragToCol="0" dragToPage="0" showAll="0" defaultSubtotal="0"/>
  </pivotFields>
  <rowFields count="2">
    <field x="1"/>
    <field x="0"/>
  </rowFields>
  <rowItems count="13">
    <i>
      <x/>
    </i>
    <i r="1">
      <x v="4"/>
    </i>
    <i>
      <x v="1"/>
    </i>
    <i r="1">
      <x v="4"/>
    </i>
    <i>
      <x v="2"/>
    </i>
    <i r="1">
      <x v="4"/>
    </i>
    <i>
      <x v="3"/>
    </i>
    <i r="1">
      <x v="6"/>
    </i>
    <i>
      <x v="4"/>
    </i>
    <i r="1">
      <x v="9"/>
    </i>
    <i>
      <x v="5"/>
    </i>
    <i r="1">
      <x/>
    </i>
    <i t="grand">
      <x/>
    </i>
  </rowItems>
  <colItems count="1">
    <i/>
  </colItems>
  <dataFields count="1">
    <dataField name="Sum of Amount" fld="3" baseField="0" baseItem="0" numFmtId="167"/>
  </dataFields>
  <formats count="1">
    <format dxfId="110">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47813E-8ADE-4B7F-80F0-63EB0C45F10E}" name="PivotTable6"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4">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1CC0B5-9E0C-4B8A-9B2F-9D3893A5E645}" name="PivotTable7" cacheId="1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F27" firstHeaderRow="0" firstDataRow="1" firstDataCol="1"/>
  <pivotFields count="5">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7"/>
    </i>
    <i>
      <x v="8"/>
    </i>
    <i>
      <x v="6"/>
    </i>
    <i>
      <x v="16"/>
    </i>
    <i>
      <x v="17"/>
    </i>
    <i>
      <x v="18"/>
    </i>
    <i>
      <x v="1"/>
    </i>
    <i>
      <x v="4"/>
    </i>
    <i>
      <x v="10"/>
    </i>
    <i>
      <x v="14"/>
    </i>
    <i>
      <x v="12"/>
    </i>
    <i>
      <x v="21"/>
    </i>
    <i>
      <x v="11"/>
    </i>
    <i>
      <x v="15"/>
    </i>
    <i>
      <x v="9"/>
    </i>
    <i>
      <x v="13"/>
    </i>
    <i>
      <x v="3"/>
    </i>
    <i>
      <x/>
    </i>
    <i>
      <x v="19"/>
    </i>
    <i>
      <x v="20"/>
    </i>
    <i>
      <x v="2"/>
    </i>
    <i>
      <x v="5"/>
    </i>
    <i t="grand">
      <x/>
    </i>
  </rowItems>
  <colFields count="1">
    <field x="-2"/>
  </colFields>
  <colItems count="4">
    <i>
      <x/>
    </i>
    <i i="1">
      <x v="1"/>
    </i>
    <i i="2">
      <x v="2"/>
    </i>
    <i i="3">
      <x v="3"/>
    </i>
  </colItems>
  <dataFields count="4">
    <dataField name="Sum of Amount" fld="3" baseField="0" baseItem="0" numFmtId="167"/>
    <dataField name="Sum of Units" fld="4" baseField="0" baseItem="0" numFmtId="3"/>
    <dataField name="Total Profit" fld="2" subtotal="count" baseField="0" baseItem="0"/>
    <dataField fld="1" subtotal="count" baseField="0" baseItem="0" numFmtId="10"/>
  </dataFields>
  <formats count="5">
    <format dxfId="102">
      <pivotArea dataOnly="0" labelOnly="1" outline="0" axis="axisValues" fieldPosition="0"/>
    </format>
    <format dxfId="94">
      <pivotArea dataOnly="0" labelOnly="1" outline="0" fieldPosition="0">
        <references count="1">
          <reference field="4294967294" count="4">
            <x v="0"/>
            <x v="1"/>
            <x v="2"/>
            <x v="3"/>
          </reference>
        </references>
      </pivotArea>
    </format>
    <format dxfId="91">
      <pivotArea outline="0" collapsedLevelsAreSubtotals="1" fieldPosition="0">
        <references count="1">
          <reference field="4294967294" count="1" selected="0">
            <x v="0"/>
          </reference>
        </references>
      </pivotArea>
    </format>
    <format dxfId="90">
      <pivotArea dataOnly="0" labelOnly="1" outline="0" fieldPosition="0">
        <references count="1">
          <reference field="4294967294" count="1">
            <x v="0"/>
          </reference>
        </references>
      </pivotArea>
    </format>
    <format dxfId="85">
      <pivotArea outline="0" collapsedLevelsAreSubtotals="1" fieldPosition="0">
        <references count="1">
          <reference field="4294967294" count="1" selected="0">
            <x v="1"/>
          </reference>
        </references>
      </pivotArea>
    </format>
  </formats>
  <conditionalFormats count="1">
    <conditionalFormat priority="1">
      <pivotAreas count="1">
        <pivotArea outline="0" fieldPosition="0">
          <references count="1">
            <reference field="4294967294" count="1">
              <x v="3"/>
            </reference>
          </references>
        </pivotArea>
      </pivotAreas>
    </conditionalFormat>
  </conditionalFormats>
  <pivotHierarchies count="14">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BD84E53-C259-47C6-AA50-D4685B579559}" sourceName="Sales Person">
  <pivotTables>
    <pivotTable tabId="5" name="salesByCountry"/>
  </pivotTables>
  <data>
    <tabular pivotCacheId="172866775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E9F3108-DA3C-4BC6-AB10-3A624BA85FBD}" sourceName="[data].[Geography]">
  <pivotTables>
    <pivotTable tabId="12" name="PivotTable6"/>
  </pivotTables>
  <data>
    <olap pivotCacheId="18288775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CBC070DF-A1B8-4481-879E-3039A7A56715}" sourceName="[data].[Geography]">
  <pivotTables>
    <pivotTable tabId="14" name="PivotTable7"/>
  </pivotTables>
  <data>
    <olap pivotCacheId="190073720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DD16190-26D1-4424-8D9F-5C6DF09D2E71}"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F7B2D70-8FCD-45C6-A8D1-FC42D31CBB7D}"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92421C4F-AF69-4831-8538-A1C49BBECD94}"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1E365E-6C48-4084-996B-FE1638293025}" name="data" displayName="data" ref="C11:I311" totalsRowShown="0" headerRowDxfId="107">
  <autoFilter ref="C11:I311" xr:uid="{D21E365E-6C48-4084-996B-FE1638293025}"/>
  <tableColumns count="7">
    <tableColumn id="1" xr3:uid="{2BC7FD59-A3FB-487B-86E2-BFC13C9B054D}" name="Sales Person"/>
    <tableColumn id="2" xr3:uid="{2BFDB7BF-BB13-44A4-9692-B73C2AF394E0}" name="Geography"/>
    <tableColumn id="3" xr3:uid="{0B642131-6CD3-41F5-8806-45287AB8AE1D}" name="Product"/>
    <tableColumn id="4" xr3:uid="{55A82D03-E878-4FF3-8B3C-BD443E82D538}" name="Amount" dataDxfId="106"/>
    <tableColumn id="5" xr3:uid="{EDD4D738-1C08-4073-BF68-685D200BC299}" name="Units" dataDxfId="105"/>
    <tableColumn id="6" xr3:uid="{57935A11-43D8-4FBE-9177-42F2182DECFC}" name="Cost per Unit" dataDxfId="104">
      <calculatedColumnFormula>VLOOKUP(data[[#This Row],[Product]],products[],2,FALSE)</calculatedColumnFormula>
    </tableColumn>
    <tableColumn id="7" xr3:uid="{C6B16BE0-D089-48A4-B7B6-693CA27E506C}" name="Total Cost" dataDxfId="103">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3CD412-62D7-498E-B2EB-39AF5F0E3440}" name="data6" displayName="data6" ref="B3:F303" totalsRowShown="0" headerRowDxfId="120">
  <autoFilter ref="B3:F303" xr:uid="{8E3CD412-62D7-498E-B2EB-39AF5F0E3440}"/>
  <sortState xmlns:xlrd2="http://schemas.microsoft.com/office/spreadsheetml/2017/richdata2" ref="B4:F303">
    <sortCondition descending="1" ref="E3:E303"/>
  </sortState>
  <tableColumns count="5">
    <tableColumn id="1" xr3:uid="{0783A409-B09F-4038-A413-2B60C1E45BAE}" name="Sales Person"/>
    <tableColumn id="2" xr3:uid="{DE0E36F4-FDEC-4789-8CBE-8946F872FE8C}" name="Geography"/>
    <tableColumn id="3" xr3:uid="{82892B50-7E3E-4E33-B338-A1BBDFB682DF}" name="Product"/>
    <tableColumn id="4" xr3:uid="{A422AD5A-0176-4847-A5A3-4176C94EFC1F}" name="Amount" dataDxfId="119"/>
    <tableColumn id="5" xr3:uid="{1BA9E8DB-E1B8-4818-AD4E-51FD47116228}" name="Units" dataDxfId="1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750D76B-0B80-488D-88F8-7BF36CD4B68E}" name="data8" displayName="data8" ref="N4:R304" totalsRowShown="0" headerRowDxfId="113">
  <autoFilter ref="N4:R304" xr:uid="{6750D76B-0B80-488D-88F8-7BF36CD4B68E}"/>
  <tableColumns count="5">
    <tableColumn id="1" xr3:uid="{D0FD0179-81C5-4169-9B8B-682F6D2D31C4}" name="Sales Person"/>
    <tableColumn id="2" xr3:uid="{FF80AC16-7E8A-4F0C-939B-A913BBFA12A4}" name="Geography"/>
    <tableColumn id="3" xr3:uid="{B4BBDDA5-DCF2-4051-B60A-9917D22D9CDD}" name="Product"/>
    <tableColumn id="4" xr3:uid="{FAEED63F-F7D9-4C68-819A-63F3E3259DAE}" name="Amount" dataDxfId="112"/>
    <tableColumn id="5" xr3:uid="{7CB35A36-C83F-4AC3-9B61-FD1E389E22C7}" name="Units" dataDxfId="1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youtube.com/watch?v=v2oNWja7M2E&amp;list=PLmejDGrsgFyBCxF37lewZtX6c1kJXyLt3&amp;index=1" TargetMode="Externa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abSelected="1" topLeftCell="B1" zoomScale="115" zoomScaleNormal="115" workbookViewId="0">
      <selection activeCell="E3" sqref="E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5.88671875" customWidth="1"/>
    <col min="9" max="9" width="11.5546875" bestFit="1" customWidth="1"/>
    <col min="10" max="10" width="3.88671875" customWidth="1"/>
    <col min="11" max="11" width="9.33203125" bestFit="1" customWidth="1"/>
    <col min="12" max="12" width="47.33203125" bestFit="1" customWidth="1"/>
    <col min="25" max="25" width="21.88671875" bestFit="1" customWidth="1"/>
    <col min="26" max="26" width="14.44140625" customWidth="1"/>
    <col min="31" max="31" width="21.88671875" customWidth="1"/>
  </cols>
  <sheetData>
    <row r="1" spans="1:26" s="2" customFormat="1" ht="52.5" customHeight="1" x14ac:dyDescent="0.3">
      <c r="A1" s="1"/>
      <c r="C1" s="3" t="s">
        <v>42</v>
      </c>
    </row>
    <row r="3" spans="1:26" x14ac:dyDescent="0.3">
      <c r="D3" t="s">
        <v>94</v>
      </c>
      <c r="E3" s="47" t="s">
        <v>95</v>
      </c>
    </row>
    <row r="11" spans="1:26" x14ac:dyDescent="0.3">
      <c r="C11" s="6" t="s">
        <v>11</v>
      </c>
      <c r="D11" s="6" t="s">
        <v>12</v>
      </c>
      <c r="E11" s="6" t="s">
        <v>0</v>
      </c>
      <c r="F11" s="10" t="s">
        <v>1</v>
      </c>
      <c r="G11" s="10" t="s">
        <v>50</v>
      </c>
      <c r="H11" s="6" t="s">
        <v>78</v>
      </c>
      <c r="I11" s="6" t="s">
        <v>79</v>
      </c>
      <c r="K11" s="9" t="s">
        <v>43</v>
      </c>
      <c r="L11" s="2"/>
      <c r="Y11" t="s">
        <v>0</v>
      </c>
      <c r="Z11" t="s">
        <v>51</v>
      </c>
    </row>
    <row r="12" spans="1:26" x14ac:dyDescent="0.3">
      <c r="C12" t="s">
        <v>40</v>
      </c>
      <c r="D12" t="s">
        <v>37</v>
      </c>
      <c r="E12" t="s">
        <v>30</v>
      </c>
      <c r="F12" s="4">
        <v>1624</v>
      </c>
      <c r="G12" s="5">
        <v>114</v>
      </c>
      <c r="H12">
        <f>VLOOKUP(data[[#This Row],[Product]],products[],2,FALSE)</f>
        <v>14.49</v>
      </c>
      <c r="I12" s="29">
        <f>data[[#This Row],[Cost per Unit]]*data[[#This Row],[Units]]</f>
        <v>1651.8600000000001</v>
      </c>
      <c r="K12" s="7">
        <v>1</v>
      </c>
      <c r="L12" s="8" t="s">
        <v>44</v>
      </c>
      <c r="Y12" t="s">
        <v>13</v>
      </c>
      <c r="Z12" s="11">
        <v>9.33</v>
      </c>
    </row>
    <row r="13" spans="1:26" x14ac:dyDescent="0.3">
      <c r="C13" t="s">
        <v>8</v>
      </c>
      <c r="D13" t="s">
        <v>35</v>
      </c>
      <c r="E13" t="s">
        <v>32</v>
      </c>
      <c r="F13" s="4">
        <v>6706</v>
      </c>
      <c r="G13" s="5">
        <v>459</v>
      </c>
      <c r="H13">
        <f>VLOOKUP(data[[#This Row],[Product]],products[],2,FALSE)</f>
        <v>8.65</v>
      </c>
      <c r="I13" s="29">
        <f>data[[#This Row],[Cost per Unit]]*data[[#This Row],[Units]]</f>
        <v>3970.3500000000004</v>
      </c>
      <c r="K13" s="7">
        <v>2</v>
      </c>
      <c r="L13" s="8" t="s">
        <v>53</v>
      </c>
      <c r="Y13" t="s">
        <v>14</v>
      </c>
      <c r="Z13" s="11">
        <v>11.7</v>
      </c>
    </row>
    <row r="14" spans="1:26" x14ac:dyDescent="0.3">
      <c r="C14" t="s">
        <v>9</v>
      </c>
      <c r="D14" t="s">
        <v>35</v>
      </c>
      <c r="E14" t="s">
        <v>4</v>
      </c>
      <c r="F14" s="4">
        <v>959</v>
      </c>
      <c r="G14" s="5">
        <v>147</v>
      </c>
      <c r="H14">
        <f>VLOOKUP(data[[#This Row],[Product]],products[],2,FALSE)</f>
        <v>11.88</v>
      </c>
      <c r="I14" s="29">
        <f>data[[#This Row],[Cost per Unit]]*data[[#This Row],[Units]]</f>
        <v>1746.3600000000001</v>
      </c>
      <c r="K14" s="7">
        <v>3</v>
      </c>
      <c r="L14" s="8" t="s">
        <v>45</v>
      </c>
      <c r="Y14" t="s">
        <v>4</v>
      </c>
      <c r="Z14" s="11">
        <v>11.88</v>
      </c>
    </row>
    <row r="15" spans="1:26" x14ac:dyDescent="0.3">
      <c r="C15" t="s">
        <v>41</v>
      </c>
      <c r="D15" t="s">
        <v>36</v>
      </c>
      <c r="E15" t="s">
        <v>18</v>
      </c>
      <c r="F15" s="4">
        <v>9632</v>
      </c>
      <c r="G15" s="5">
        <v>288</v>
      </c>
      <c r="H15">
        <f>VLOOKUP(data[[#This Row],[Product]],products[],2,FALSE)</f>
        <v>6.47</v>
      </c>
      <c r="I15" s="29">
        <f>data[[#This Row],[Cost per Unit]]*data[[#This Row],[Units]]</f>
        <v>1863.36</v>
      </c>
      <c r="K15" s="7">
        <v>4</v>
      </c>
      <c r="L15" s="8" t="s">
        <v>46</v>
      </c>
      <c r="Y15" t="s">
        <v>15</v>
      </c>
      <c r="Z15" s="11">
        <v>11.73</v>
      </c>
    </row>
    <row r="16" spans="1:26" x14ac:dyDescent="0.3">
      <c r="C16" t="s">
        <v>6</v>
      </c>
      <c r="D16" t="s">
        <v>39</v>
      </c>
      <c r="E16" t="s">
        <v>25</v>
      </c>
      <c r="F16" s="4">
        <v>2100</v>
      </c>
      <c r="G16" s="5">
        <v>414</v>
      </c>
      <c r="H16">
        <f>VLOOKUP(data[[#This Row],[Product]],products[],2,FALSE)</f>
        <v>13.15</v>
      </c>
      <c r="I16" s="29">
        <f>data[[#This Row],[Cost per Unit]]*data[[#This Row],[Units]]</f>
        <v>5444.1</v>
      </c>
      <c r="K16" s="7">
        <v>5</v>
      </c>
      <c r="L16" s="8" t="s">
        <v>54</v>
      </c>
      <c r="Y16" t="s">
        <v>16</v>
      </c>
      <c r="Z16" s="11">
        <v>8.7899999999999991</v>
      </c>
    </row>
    <row r="17" spans="3:26" x14ac:dyDescent="0.3">
      <c r="C17" t="s">
        <v>40</v>
      </c>
      <c r="D17" t="s">
        <v>35</v>
      </c>
      <c r="E17" t="s">
        <v>33</v>
      </c>
      <c r="F17" s="4">
        <v>8869</v>
      </c>
      <c r="G17" s="5">
        <v>432</v>
      </c>
      <c r="H17">
        <f>VLOOKUP(data[[#This Row],[Product]],products[],2,FALSE)</f>
        <v>12.37</v>
      </c>
      <c r="I17" s="29">
        <f>data[[#This Row],[Cost per Unit]]*data[[#This Row],[Units]]</f>
        <v>5343.8399999999992</v>
      </c>
      <c r="K17" s="7">
        <v>6</v>
      </c>
      <c r="L17" s="8" t="s">
        <v>55</v>
      </c>
      <c r="Y17" t="s">
        <v>17</v>
      </c>
      <c r="Z17" s="11">
        <v>3.11</v>
      </c>
    </row>
    <row r="18" spans="3:26" x14ac:dyDescent="0.3">
      <c r="C18" t="s">
        <v>6</v>
      </c>
      <c r="D18" t="s">
        <v>38</v>
      </c>
      <c r="E18" t="s">
        <v>31</v>
      </c>
      <c r="F18" s="4">
        <v>2681</v>
      </c>
      <c r="G18" s="5">
        <v>54</v>
      </c>
      <c r="H18">
        <f>VLOOKUP(data[[#This Row],[Product]],products[],2,FALSE)</f>
        <v>5.79</v>
      </c>
      <c r="I18" s="29">
        <f>data[[#This Row],[Cost per Unit]]*data[[#This Row],[Units]]</f>
        <v>312.66000000000003</v>
      </c>
      <c r="K18" s="7">
        <v>7</v>
      </c>
      <c r="L18" s="8" t="s">
        <v>49</v>
      </c>
      <c r="Y18" t="s">
        <v>18</v>
      </c>
      <c r="Z18" s="11">
        <v>6.47</v>
      </c>
    </row>
    <row r="19" spans="3:26" x14ac:dyDescent="0.3">
      <c r="C19" t="s">
        <v>8</v>
      </c>
      <c r="D19" t="s">
        <v>35</v>
      </c>
      <c r="E19" t="s">
        <v>22</v>
      </c>
      <c r="F19" s="4">
        <v>5012</v>
      </c>
      <c r="G19" s="5">
        <v>210</v>
      </c>
      <c r="H19">
        <f>VLOOKUP(data[[#This Row],[Product]],products[],2,FALSE)</f>
        <v>9.77</v>
      </c>
      <c r="I19" s="29">
        <f>data[[#This Row],[Cost per Unit]]*data[[#This Row],[Units]]</f>
        <v>2051.6999999999998</v>
      </c>
      <c r="K19" s="7">
        <v>8</v>
      </c>
      <c r="L19" s="8" t="s">
        <v>52</v>
      </c>
      <c r="Y19" t="s">
        <v>19</v>
      </c>
      <c r="Z19" s="11">
        <v>7.64</v>
      </c>
    </row>
    <row r="20" spans="3:26" x14ac:dyDescent="0.3">
      <c r="C20" t="s">
        <v>7</v>
      </c>
      <c r="D20" t="s">
        <v>38</v>
      </c>
      <c r="E20" t="s">
        <v>14</v>
      </c>
      <c r="F20" s="4">
        <v>1281</v>
      </c>
      <c r="G20" s="5">
        <v>75</v>
      </c>
      <c r="H20">
        <f>VLOOKUP(data[[#This Row],[Product]],products[],2,FALSE)</f>
        <v>11.7</v>
      </c>
      <c r="I20" s="29">
        <f>data[[#This Row],[Cost per Unit]]*data[[#This Row],[Units]]</f>
        <v>877.5</v>
      </c>
      <c r="K20" s="7">
        <v>9</v>
      </c>
      <c r="L20" s="8" t="s">
        <v>47</v>
      </c>
      <c r="Y20" t="s">
        <v>20</v>
      </c>
      <c r="Z20" s="11">
        <v>10.62</v>
      </c>
    </row>
    <row r="21" spans="3:26" x14ac:dyDescent="0.3">
      <c r="C21" t="s">
        <v>5</v>
      </c>
      <c r="D21" t="s">
        <v>37</v>
      </c>
      <c r="E21" t="s">
        <v>14</v>
      </c>
      <c r="F21" s="4">
        <v>4991</v>
      </c>
      <c r="G21" s="5">
        <v>12</v>
      </c>
      <c r="H21">
        <f>VLOOKUP(data[[#This Row],[Product]],products[],2,FALSE)</f>
        <v>11.7</v>
      </c>
      <c r="I21" s="29">
        <f>data[[#This Row],[Cost per Unit]]*data[[#This Row],[Units]]</f>
        <v>140.39999999999998</v>
      </c>
      <c r="K21" s="7">
        <v>10</v>
      </c>
      <c r="L21" s="8" t="s">
        <v>48</v>
      </c>
      <c r="Y21" t="s">
        <v>21</v>
      </c>
      <c r="Z21" s="11">
        <v>9</v>
      </c>
    </row>
    <row r="22" spans="3:26" x14ac:dyDescent="0.3">
      <c r="C22" t="s">
        <v>2</v>
      </c>
      <c r="D22" t="s">
        <v>39</v>
      </c>
      <c r="E22" t="s">
        <v>25</v>
      </c>
      <c r="F22" s="4">
        <v>1785</v>
      </c>
      <c r="G22" s="5">
        <v>462</v>
      </c>
      <c r="H22">
        <f>VLOOKUP(data[[#This Row],[Product]],products[],2,FALSE)</f>
        <v>13.15</v>
      </c>
      <c r="I22" s="29">
        <f>data[[#This Row],[Cost per Unit]]*data[[#This Row],[Units]]</f>
        <v>6075.3</v>
      </c>
      <c r="Y22" t="s">
        <v>22</v>
      </c>
      <c r="Z22" s="11">
        <v>9.77</v>
      </c>
    </row>
    <row r="23" spans="3:26" x14ac:dyDescent="0.3">
      <c r="C23" t="s">
        <v>3</v>
      </c>
      <c r="D23" t="s">
        <v>37</v>
      </c>
      <c r="E23" t="s">
        <v>17</v>
      </c>
      <c r="F23" s="4">
        <v>3983</v>
      </c>
      <c r="G23" s="5">
        <v>144</v>
      </c>
      <c r="H23">
        <f>VLOOKUP(data[[#This Row],[Product]],products[],2,FALSE)</f>
        <v>3.11</v>
      </c>
      <c r="I23" s="29">
        <f>data[[#This Row],[Cost per Unit]]*data[[#This Row],[Units]]</f>
        <v>447.84</v>
      </c>
      <c r="Y23" t="s">
        <v>23</v>
      </c>
      <c r="Z23" s="11">
        <v>6.49</v>
      </c>
    </row>
    <row r="24" spans="3:26" x14ac:dyDescent="0.3">
      <c r="C24" t="s">
        <v>9</v>
      </c>
      <c r="D24" t="s">
        <v>38</v>
      </c>
      <c r="E24" t="s">
        <v>16</v>
      </c>
      <c r="F24" s="4">
        <v>2646</v>
      </c>
      <c r="G24" s="5">
        <v>120</v>
      </c>
      <c r="H24">
        <f>VLOOKUP(data[[#This Row],[Product]],products[],2,FALSE)</f>
        <v>8.7899999999999991</v>
      </c>
      <c r="I24" s="29">
        <f>data[[#This Row],[Cost per Unit]]*data[[#This Row],[Units]]</f>
        <v>1054.8</v>
      </c>
      <c r="Y24" t="s">
        <v>24</v>
      </c>
      <c r="Z24" s="11">
        <v>4.97</v>
      </c>
    </row>
    <row r="25" spans="3:26" x14ac:dyDescent="0.3">
      <c r="C25" t="s">
        <v>2</v>
      </c>
      <c r="D25" t="s">
        <v>34</v>
      </c>
      <c r="E25" t="s">
        <v>13</v>
      </c>
      <c r="F25" s="4">
        <v>252</v>
      </c>
      <c r="G25" s="5">
        <v>54</v>
      </c>
      <c r="H25">
        <f>VLOOKUP(data[[#This Row],[Product]],products[],2,FALSE)</f>
        <v>9.33</v>
      </c>
      <c r="I25" s="29">
        <f>data[[#This Row],[Cost per Unit]]*data[[#This Row],[Units]]</f>
        <v>503.82</v>
      </c>
      <c r="Y25" t="s">
        <v>25</v>
      </c>
      <c r="Z25" s="11">
        <v>13.15</v>
      </c>
    </row>
    <row r="26" spans="3:26" x14ac:dyDescent="0.3">
      <c r="C26" t="s">
        <v>3</v>
      </c>
      <c r="D26" t="s">
        <v>35</v>
      </c>
      <c r="E26" t="s">
        <v>25</v>
      </c>
      <c r="F26" s="4">
        <v>2464</v>
      </c>
      <c r="G26" s="5">
        <v>234</v>
      </c>
      <c r="H26">
        <f>VLOOKUP(data[[#This Row],[Product]],products[],2,FALSE)</f>
        <v>13.15</v>
      </c>
      <c r="I26" s="29">
        <f>data[[#This Row],[Cost per Unit]]*data[[#This Row],[Units]]</f>
        <v>3077.1</v>
      </c>
      <c r="Y26" t="s">
        <v>26</v>
      </c>
      <c r="Z26" s="11">
        <v>5.6</v>
      </c>
    </row>
    <row r="27" spans="3:26" x14ac:dyDescent="0.3">
      <c r="C27" t="s">
        <v>3</v>
      </c>
      <c r="D27" t="s">
        <v>35</v>
      </c>
      <c r="E27" t="s">
        <v>29</v>
      </c>
      <c r="F27" s="4">
        <v>2114</v>
      </c>
      <c r="G27" s="5">
        <v>66</v>
      </c>
      <c r="H27">
        <f>VLOOKUP(data[[#This Row],[Product]],products[],2,FALSE)</f>
        <v>7.16</v>
      </c>
      <c r="I27" s="29">
        <f>data[[#This Row],[Cost per Unit]]*data[[#This Row],[Units]]</f>
        <v>472.56</v>
      </c>
      <c r="Y27" t="s">
        <v>27</v>
      </c>
      <c r="Z27" s="11">
        <v>16.73</v>
      </c>
    </row>
    <row r="28" spans="3:26" x14ac:dyDescent="0.3">
      <c r="C28" t="s">
        <v>6</v>
      </c>
      <c r="D28" t="s">
        <v>37</v>
      </c>
      <c r="E28" t="s">
        <v>31</v>
      </c>
      <c r="F28" s="4">
        <v>7693</v>
      </c>
      <c r="G28" s="5">
        <v>87</v>
      </c>
      <c r="H28">
        <f>VLOOKUP(data[[#This Row],[Product]],products[],2,FALSE)</f>
        <v>5.79</v>
      </c>
      <c r="I28" s="29">
        <f>data[[#This Row],[Cost per Unit]]*data[[#This Row],[Units]]</f>
        <v>503.73</v>
      </c>
      <c r="Y28" t="s">
        <v>28</v>
      </c>
      <c r="Z28" s="11">
        <v>10.38</v>
      </c>
    </row>
    <row r="29" spans="3:26" x14ac:dyDescent="0.3">
      <c r="C29" t="s">
        <v>5</v>
      </c>
      <c r="D29" t="s">
        <v>34</v>
      </c>
      <c r="E29" t="s">
        <v>20</v>
      </c>
      <c r="F29" s="4">
        <v>15610</v>
      </c>
      <c r="G29" s="5">
        <v>339</v>
      </c>
      <c r="H29">
        <f>VLOOKUP(data[[#This Row],[Product]],products[],2,FALSE)</f>
        <v>10.62</v>
      </c>
      <c r="I29" s="29">
        <f>data[[#This Row],[Cost per Unit]]*data[[#This Row],[Units]]</f>
        <v>3600.18</v>
      </c>
      <c r="Y29" t="s">
        <v>29</v>
      </c>
      <c r="Z29" s="11">
        <v>7.16</v>
      </c>
    </row>
    <row r="30" spans="3:26" x14ac:dyDescent="0.3">
      <c r="C30" t="s">
        <v>41</v>
      </c>
      <c r="D30" t="s">
        <v>34</v>
      </c>
      <c r="E30" t="s">
        <v>22</v>
      </c>
      <c r="F30" s="4">
        <v>336</v>
      </c>
      <c r="G30" s="5">
        <v>144</v>
      </c>
      <c r="H30">
        <f>VLOOKUP(data[[#This Row],[Product]],products[],2,FALSE)</f>
        <v>9.77</v>
      </c>
      <c r="I30" s="29">
        <f>data[[#This Row],[Cost per Unit]]*data[[#This Row],[Units]]</f>
        <v>1406.8799999999999</v>
      </c>
      <c r="Y30" t="s">
        <v>30</v>
      </c>
      <c r="Z30" s="11">
        <v>14.49</v>
      </c>
    </row>
    <row r="31" spans="3:26" x14ac:dyDescent="0.3">
      <c r="C31" t="s">
        <v>2</v>
      </c>
      <c r="D31" t="s">
        <v>39</v>
      </c>
      <c r="E31" t="s">
        <v>20</v>
      </c>
      <c r="F31" s="4">
        <v>9443</v>
      </c>
      <c r="G31" s="5">
        <v>162</v>
      </c>
      <c r="H31">
        <f>VLOOKUP(data[[#This Row],[Product]],products[],2,FALSE)</f>
        <v>10.62</v>
      </c>
      <c r="I31" s="29">
        <f>data[[#This Row],[Cost per Unit]]*data[[#This Row],[Units]]</f>
        <v>1720.4399999999998</v>
      </c>
      <c r="Y31" t="s">
        <v>31</v>
      </c>
      <c r="Z31" s="11">
        <v>5.79</v>
      </c>
    </row>
    <row r="32" spans="3:26" x14ac:dyDescent="0.3">
      <c r="C32" t="s">
        <v>9</v>
      </c>
      <c r="D32" t="s">
        <v>34</v>
      </c>
      <c r="E32" t="s">
        <v>23</v>
      </c>
      <c r="F32" s="4">
        <v>8155</v>
      </c>
      <c r="G32" s="5">
        <v>90</v>
      </c>
      <c r="H32">
        <f>VLOOKUP(data[[#This Row],[Product]],products[],2,FALSE)</f>
        <v>6.49</v>
      </c>
      <c r="I32" s="29">
        <f>data[[#This Row],[Cost per Unit]]*data[[#This Row],[Units]]</f>
        <v>584.1</v>
      </c>
      <c r="Y32" t="s">
        <v>32</v>
      </c>
      <c r="Z32" s="11">
        <v>8.65</v>
      </c>
    </row>
    <row r="33" spans="3:26" x14ac:dyDescent="0.3">
      <c r="C33" t="s">
        <v>8</v>
      </c>
      <c r="D33" t="s">
        <v>38</v>
      </c>
      <c r="E33" t="s">
        <v>23</v>
      </c>
      <c r="F33" s="4">
        <v>1701</v>
      </c>
      <c r="G33" s="5">
        <v>234</v>
      </c>
      <c r="H33">
        <f>VLOOKUP(data[[#This Row],[Product]],products[],2,FALSE)</f>
        <v>6.49</v>
      </c>
      <c r="I33" s="29">
        <f>data[[#This Row],[Cost per Unit]]*data[[#This Row],[Units]]</f>
        <v>1518.66</v>
      </c>
      <c r="Y33" t="s">
        <v>33</v>
      </c>
      <c r="Z33" s="11">
        <v>12.37</v>
      </c>
    </row>
    <row r="34" spans="3:26" x14ac:dyDescent="0.3">
      <c r="C34" t="s">
        <v>10</v>
      </c>
      <c r="D34" t="s">
        <v>38</v>
      </c>
      <c r="E34" t="s">
        <v>22</v>
      </c>
      <c r="F34" s="4">
        <v>2205</v>
      </c>
      <c r="G34" s="5">
        <v>141</v>
      </c>
      <c r="H34">
        <f>VLOOKUP(data[[#This Row],[Product]],products[],2,FALSE)</f>
        <v>9.77</v>
      </c>
      <c r="I34" s="29">
        <f>data[[#This Row],[Cost per Unit]]*data[[#This Row],[Units]]</f>
        <v>1377.57</v>
      </c>
    </row>
    <row r="35" spans="3:26" x14ac:dyDescent="0.3">
      <c r="C35" t="s">
        <v>8</v>
      </c>
      <c r="D35" t="s">
        <v>37</v>
      </c>
      <c r="E35" t="s">
        <v>19</v>
      </c>
      <c r="F35" s="4">
        <v>1771</v>
      </c>
      <c r="G35" s="5">
        <v>204</v>
      </c>
      <c r="H35">
        <f>VLOOKUP(data[[#This Row],[Product]],products[],2,FALSE)</f>
        <v>7.64</v>
      </c>
      <c r="I35" s="29">
        <f>data[[#This Row],[Cost per Unit]]*data[[#This Row],[Units]]</f>
        <v>1558.56</v>
      </c>
    </row>
    <row r="36" spans="3:26" x14ac:dyDescent="0.3">
      <c r="C36" t="s">
        <v>41</v>
      </c>
      <c r="D36" t="s">
        <v>35</v>
      </c>
      <c r="E36" t="s">
        <v>15</v>
      </c>
      <c r="F36" s="4">
        <v>2114</v>
      </c>
      <c r="G36" s="5">
        <v>186</v>
      </c>
      <c r="H36">
        <f>VLOOKUP(data[[#This Row],[Product]],products[],2,FALSE)</f>
        <v>11.73</v>
      </c>
      <c r="I36" s="29">
        <f>data[[#This Row],[Cost per Unit]]*data[[#This Row],[Units]]</f>
        <v>2181.7800000000002</v>
      </c>
    </row>
    <row r="37" spans="3:26" x14ac:dyDescent="0.3">
      <c r="C37" t="s">
        <v>41</v>
      </c>
      <c r="D37" t="s">
        <v>36</v>
      </c>
      <c r="E37" t="s">
        <v>13</v>
      </c>
      <c r="F37" s="4">
        <v>10311</v>
      </c>
      <c r="G37" s="5">
        <v>231</v>
      </c>
      <c r="H37">
        <f>VLOOKUP(data[[#This Row],[Product]],products[],2,FALSE)</f>
        <v>9.33</v>
      </c>
      <c r="I37" s="29">
        <f>data[[#This Row],[Cost per Unit]]*data[[#This Row],[Units]]</f>
        <v>2155.23</v>
      </c>
    </row>
    <row r="38" spans="3:26" x14ac:dyDescent="0.3">
      <c r="C38" t="s">
        <v>3</v>
      </c>
      <c r="D38" t="s">
        <v>39</v>
      </c>
      <c r="E38" t="s">
        <v>16</v>
      </c>
      <c r="F38" s="4">
        <v>21</v>
      </c>
      <c r="G38" s="5">
        <v>168</v>
      </c>
      <c r="H38">
        <f>VLOOKUP(data[[#This Row],[Product]],products[],2,FALSE)</f>
        <v>8.7899999999999991</v>
      </c>
      <c r="I38" s="29">
        <f>data[[#This Row],[Cost per Unit]]*data[[#This Row],[Units]]</f>
        <v>1476.7199999999998</v>
      </c>
    </row>
    <row r="39" spans="3:26" x14ac:dyDescent="0.3">
      <c r="C39" t="s">
        <v>10</v>
      </c>
      <c r="D39" t="s">
        <v>35</v>
      </c>
      <c r="E39" t="s">
        <v>20</v>
      </c>
      <c r="F39" s="4">
        <v>1974</v>
      </c>
      <c r="G39" s="5">
        <v>195</v>
      </c>
      <c r="H39">
        <f>VLOOKUP(data[[#This Row],[Product]],products[],2,FALSE)</f>
        <v>10.62</v>
      </c>
      <c r="I39" s="29">
        <f>data[[#This Row],[Cost per Unit]]*data[[#This Row],[Units]]</f>
        <v>2070.8999999999996</v>
      </c>
    </row>
    <row r="40" spans="3:26" x14ac:dyDescent="0.3">
      <c r="C40" t="s">
        <v>5</v>
      </c>
      <c r="D40" t="s">
        <v>36</v>
      </c>
      <c r="E40" t="s">
        <v>23</v>
      </c>
      <c r="F40" s="4">
        <v>6314</v>
      </c>
      <c r="G40" s="5">
        <v>15</v>
      </c>
      <c r="H40">
        <f>VLOOKUP(data[[#This Row],[Product]],products[],2,FALSE)</f>
        <v>6.49</v>
      </c>
      <c r="I40" s="29">
        <f>data[[#This Row],[Cost per Unit]]*data[[#This Row],[Units]]</f>
        <v>97.350000000000009</v>
      </c>
    </row>
    <row r="41" spans="3:26" x14ac:dyDescent="0.3">
      <c r="C41" t="s">
        <v>10</v>
      </c>
      <c r="D41" t="s">
        <v>37</v>
      </c>
      <c r="E41" t="s">
        <v>23</v>
      </c>
      <c r="F41" s="4">
        <v>4683</v>
      </c>
      <c r="G41" s="5">
        <v>30</v>
      </c>
      <c r="H41">
        <f>VLOOKUP(data[[#This Row],[Product]],products[],2,FALSE)</f>
        <v>6.49</v>
      </c>
      <c r="I41" s="29">
        <f>data[[#This Row],[Cost per Unit]]*data[[#This Row],[Units]]</f>
        <v>194.70000000000002</v>
      </c>
    </row>
    <row r="42" spans="3:26" x14ac:dyDescent="0.3">
      <c r="C42" t="s">
        <v>41</v>
      </c>
      <c r="D42" t="s">
        <v>37</v>
      </c>
      <c r="E42" t="s">
        <v>24</v>
      </c>
      <c r="F42" s="4">
        <v>6398</v>
      </c>
      <c r="G42" s="5">
        <v>102</v>
      </c>
      <c r="H42">
        <f>VLOOKUP(data[[#This Row],[Product]],products[],2,FALSE)</f>
        <v>4.97</v>
      </c>
      <c r="I42" s="29">
        <f>data[[#This Row],[Cost per Unit]]*data[[#This Row],[Units]]</f>
        <v>506.94</v>
      </c>
    </row>
    <row r="43" spans="3:26" x14ac:dyDescent="0.3">
      <c r="C43" t="s">
        <v>2</v>
      </c>
      <c r="D43" t="s">
        <v>35</v>
      </c>
      <c r="E43" t="s">
        <v>19</v>
      </c>
      <c r="F43" s="4">
        <v>553</v>
      </c>
      <c r="G43" s="5">
        <v>15</v>
      </c>
      <c r="H43">
        <f>VLOOKUP(data[[#This Row],[Product]],products[],2,FALSE)</f>
        <v>7.64</v>
      </c>
      <c r="I43" s="29">
        <f>data[[#This Row],[Cost per Unit]]*data[[#This Row],[Units]]</f>
        <v>114.6</v>
      </c>
    </row>
    <row r="44" spans="3:26" x14ac:dyDescent="0.3">
      <c r="C44" t="s">
        <v>8</v>
      </c>
      <c r="D44" t="s">
        <v>39</v>
      </c>
      <c r="E44" t="s">
        <v>30</v>
      </c>
      <c r="F44" s="4">
        <v>7021</v>
      </c>
      <c r="G44" s="5">
        <v>183</v>
      </c>
      <c r="H44">
        <f>VLOOKUP(data[[#This Row],[Product]],products[],2,FALSE)</f>
        <v>14.49</v>
      </c>
      <c r="I44" s="29">
        <f>data[[#This Row],[Cost per Unit]]*data[[#This Row],[Units]]</f>
        <v>2651.67</v>
      </c>
    </row>
    <row r="45" spans="3:26" x14ac:dyDescent="0.3">
      <c r="C45" t="s">
        <v>40</v>
      </c>
      <c r="D45" t="s">
        <v>39</v>
      </c>
      <c r="E45" t="s">
        <v>22</v>
      </c>
      <c r="F45" s="4">
        <v>5817</v>
      </c>
      <c r="G45" s="5">
        <v>12</v>
      </c>
      <c r="H45">
        <f>VLOOKUP(data[[#This Row],[Product]],products[],2,FALSE)</f>
        <v>9.77</v>
      </c>
      <c r="I45" s="29">
        <f>data[[#This Row],[Cost per Unit]]*data[[#This Row],[Units]]</f>
        <v>117.24</v>
      </c>
    </row>
    <row r="46" spans="3:26" x14ac:dyDescent="0.3">
      <c r="C46" t="s">
        <v>41</v>
      </c>
      <c r="D46" t="s">
        <v>39</v>
      </c>
      <c r="E46" t="s">
        <v>14</v>
      </c>
      <c r="F46" s="4">
        <v>3976</v>
      </c>
      <c r="G46" s="5">
        <v>72</v>
      </c>
      <c r="H46">
        <f>VLOOKUP(data[[#This Row],[Product]],products[],2,FALSE)</f>
        <v>11.7</v>
      </c>
      <c r="I46" s="29">
        <f>data[[#This Row],[Cost per Unit]]*data[[#This Row],[Units]]</f>
        <v>842.4</v>
      </c>
    </row>
    <row r="47" spans="3:26" x14ac:dyDescent="0.3">
      <c r="C47" t="s">
        <v>6</v>
      </c>
      <c r="D47" t="s">
        <v>38</v>
      </c>
      <c r="E47" t="s">
        <v>27</v>
      </c>
      <c r="F47" s="4">
        <v>1134</v>
      </c>
      <c r="G47" s="5">
        <v>282</v>
      </c>
      <c r="H47">
        <f>VLOOKUP(data[[#This Row],[Product]],products[],2,FALSE)</f>
        <v>16.73</v>
      </c>
      <c r="I47" s="29">
        <f>data[[#This Row],[Cost per Unit]]*data[[#This Row],[Units]]</f>
        <v>4717.8599999999997</v>
      </c>
    </row>
    <row r="48" spans="3:26" x14ac:dyDescent="0.3">
      <c r="C48" t="s">
        <v>2</v>
      </c>
      <c r="D48" t="s">
        <v>39</v>
      </c>
      <c r="E48" t="s">
        <v>28</v>
      </c>
      <c r="F48" s="4">
        <v>6027</v>
      </c>
      <c r="G48" s="5">
        <v>144</v>
      </c>
      <c r="H48">
        <f>VLOOKUP(data[[#This Row],[Product]],products[],2,FALSE)</f>
        <v>10.38</v>
      </c>
      <c r="I48" s="29">
        <f>data[[#This Row],[Cost per Unit]]*data[[#This Row],[Units]]</f>
        <v>1494.72</v>
      </c>
    </row>
    <row r="49" spans="3:9" x14ac:dyDescent="0.3">
      <c r="C49" t="s">
        <v>6</v>
      </c>
      <c r="D49" t="s">
        <v>37</v>
      </c>
      <c r="E49" t="s">
        <v>16</v>
      </c>
      <c r="F49" s="4">
        <v>1904</v>
      </c>
      <c r="G49" s="5">
        <v>405</v>
      </c>
      <c r="H49">
        <f>VLOOKUP(data[[#This Row],[Product]],products[],2,FALSE)</f>
        <v>8.7899999999999991</v>
      </c>
      <c r="I49" s="29">
        <f>data[[#This Row],[Cost per Unit]]*data[[#This Row],[Units]]</f>
        <v>3559.95</v>
      </c>
    </row>
    <row r="50" spans="3:9" x14ac:dyDescent="0.3">
      <c r="C50" t="s">
        <v>7</v>
      </c>
      <c r="D50" t="s">
        <v>34</v>
      </c>
      <c r="E50" t="s">
        <v>32</v>
      </c>
      <c r="F50" s="4">
        <v>3262</v>
      </c>
      <c r="G50" s="5">
        <v>75</v>
      </c>
      <c r="H50">
        <f>VLOOKUP(data[[#This Row],[Product]],products[],2,FALSE)</f>
        <v>8.65</v>
      </c>
      <c r="I50" s="29">
        <f>data[[#This Row],[Cost per Unit]]*data[[#This Row],[Units]]</f>
        <v>648.75</v>
      </c>
    </row>
    <row r="51" spans="3:9" x14ac:dyDescent="0.3">
      <c r="C51" t="s">
        <v>40</v>
      </c>
      <c r="D51" t="s">
        <v>34</v>
      </c>
      <c r="E51" t="s">
        <v>27</v>
      </c>
      <c r="F51" s="4">
        <v>2289</v>
      </c>
      <c r="G51" s="5">
        <v>135</v>
      </c>
      <c r="H51">
        <f>VLOOKUP(data[[#This Row],[Product]],products[],2,FALSE)</f>
        <v>16.73</v>
      </c>
      <c r="I51" s="29">
        <f>data[[#This Row],[Cost per Unit]]*data[[#This Row],[Units]]</f>
        <v>2258.5500000000002</v>
      </c>
    </row>
    <row r="52" spans="3:9" x14ac:dyDescent="0.3">
      <c r="C52" t="s">
        <v>5</v>
      </c>
      <c r="D52" t="s">
        <v>34</v>
      </c>
      <c r="E52" t="s">
        <v>27</v>
      </c>
      <c r="F52" s="4">
        <v>6986</v>
      </c>
      <c r="G52" s="5">
        <v>21</v>
      </c>
      <c r="H52">
        <f>VLOOKUP(data[[#This Row],[Product]],products[],2,FALSE)</f>
        <v>16.73</v>
      </c>
      <c r="I52" s="29">
        <f>data[[#This Row],[Cost per Unit]]*data[[#This Row],[Units]]</f>
        <v>351.33</v>
      </c>
    </row>
    <row r="53" spans="3:9" x14ac:dyDescent="0.3">
      <c r="C53" t="s">
        <v>2</v>
      </c>
      <c r="D53" t="s">
        <v>38</v>
      </c>
      <c r="E53" t="s">
        <v>23</v>
      </c>
      <c r="F53" s="4">
        <v>4417</v>
      </c>
      <c r="G53" s="5">
        <v>153</v>
      </c>
      <c r="H53">
        <f>VLOOKUP(data[[#This Row],[Product]],products[],2,FALSE)</f>
        <v>6.49</v>
      </c>
      <c r="I53" s="29">
        <f>data[[#This Row],[Cost per Unit]]*data[[#This Row],[Units]]</f>
        <v>992.97</v>
      </c>
    </row>
    <row r="54" spans="3:9" x14ac:dyDescent="0.3">
      <c r="C54" t="s">
        <v>6</v>
      </c>
      <c r="D54" t="s">
        <v>34</v>
      </c>
      <c r="E54" t="s">
        <v>15</v>
      </c>
      <c r="F54" s="4">
        <v>1442</v>
      </c>
      <c r="G54" s="5">
        <v>15</v>
      </c>
      <c r="H54">
        <f>VLOOKUP(data[[#This Row],[Product]],products[],2,FALSE)</f>
        <v>11.73</v>
      </c>
      <c r="I54" s="29">
        <f>data[[#This Row],[Cost per Unit]]*data[[#This Row],[Units]]</f>
        <v>175.95000000000002</v>
      </c>
    </row>
    <row r="55" spans="3:9" x14ac:dyDescent="0.3">
      <c r="C55" t="s">
        <v>3</v>
      </c>
      <c r="D55" t="s">
        <v>35</v>
      </c>
      <c r="E55" t="s">
        <v>14</v>
      </c>
      <c r="F55" s="4">
        <v>2415</v>
      </c>
      <c r="G55" s="5">
        <v>255</v>
      </c>
      <c r="H55">
        <f>VLOOKUP(data[[#This Row],[Product]],products[],2,FALSE)</f>
        <v>11.7</v>
      </c>
      <c r="I55" s="29">
        <f>data[[#This Row],[Cost per Unit]]*data[[#This Row],[Units]]</f>
        <v>2983.5</v>
      </c>
    </row>
    <row r="56" spans="3:9" x14ac:dyDescent="0.3">
      <c r="C56" t="s">
        <v>2</v>
      </c>
      <c r="D56" t="s">
        <v>37</v>
      </c>
      <c r="E56" t="s">
        <v>19</v>
      </c>
      <c r="F56" s="4">
        <v>238</v>
      </c>
      <c r="G56" s="5">
        <v>18</v>
      </c>
      <c r="H56">
        <f>VLOOKUP(data[[#This Row],[Product]],products[],2,FALSE)</f>
        <v>7.64</v>
      </c>
      <c r="I56" s="29">
        <f>data[[#This Row],[Cost per Unit]]*data[[#This Row],[Units]]</f>
        <v>137.51999999999998</v>
      </c>
    </row>
    <row r="57" spans="3:9" x14ac:dyDescent="0.3">
      <c r="C57" t="s">
        <v>6</v>
      </c>
      <c r="D57" t="s">
        <v>37</v>
      </c>
      <c r="E57" t="s">
        <v>23</v>
      </c>
      <c r="F57" s="4">
        <v>4949</v>
      </c>
      <c r="G57" s="5">
        <v>189</v>
      </c>
      <c r="H57">
        <f>VLOOKUP(data[[#This Row],[Product]],products[],2,FALSE)</f>
        <v>6.49</v>
      </c>
      <c r="I57" s="29">
        <f>data[[#This Row],[Cost per Unit]]*data[[#This Row],[Units]]</f>
        <v>1226.6100000000001</v>
      </c>
    </row>
    <row r="58" spans="3:9" x14ac:dyDescent="0.3">
      <c r="C58" t="s">
        <v>5</v>
      </c>
      <c r="D58" t="s">
        <v>38</v>
      </c>
      <c r="E58" t="s">
        <v>32</v>
      </c>
      <c r="F58" s="4">
        <v>5075</v>
      </c>
      <c r="G58" s="5">
        <v>21</v>
      </c>
      <c r="H58">
        <f>VLOOKUP(data[[#This Row],[Product]],products[],2,FALSE)</f>
        <v>8.65</v>
      </c>
      <c r="I58" s="29">
        <f>data[[#This Row],[Cost per Unit]]*data[[#This Row],[Units]]</f>
        <v>181.65</v>
      </c>
    </row>
    <row r="59" spans="3:9" x14ac:dyDescent="0.3">
      <c r="C59" t="s">
        <v>3</v>
      </c>
      <c r="D59" t="s">
        <v>36</v>
      </c>
      <c r="E59" t="s">
        <v>16</v>
      </c>
      <c r="F59" s="4">
        <v>9198</v>
      </c>
      <c r="G59" s="5">
        <v>36</v>
      </c>
      <c r="H59">
        <f>VLOOKUP(data[[#This Row],[Product]],products[],2,FALSE)</f>
        <v>8.7899999999999991</v>
      </c>
      <c r="I59" s="29">
        <f>data[[#This Row],[Cost per Unit]]*data[[#This Row],[Units]]</f>
        <v>316.43999999999994</v>
      </c>
    </row>
    <row r="60" spans="3:9" x14ac:dyDescent="0.3">
      <c r="C60" t="s">
        <v>6</v>
      </c>
      <c r="D60" t="s">
        <v>34</v>
      </c>
      <c r="E60" t="s">
        <v>29</v>
      </c>
      <c r="F60" s="4">
        <v>3339</v>
      </c>
      <c r="G60" s="5">
        <v>75</v>
      </c>
      <c r="H60">
        <f>VLOOKUP(data[[#This Row],[Product]],products[],2,FALSE)</f>
        <v>7.16</v>
      </c>
      <c r="I60" s="29">
        <f>data[[#This Row],[Cost per Unit]]*data[[#This Row],[Units]]</f>
        <v>537</v>
      </c>
    </row>
    <row r="61" spans="3:9" x14ac:dyDescent="0.3">
      <c r="C61" t="s">
        <v>40</v>
      </c>
      <c r="D61" t="s">
        <v>34</v>
      </c>
      <c r="E61" t="s">
        <v>17</v>
      </c>
      <c r="F61" s="4">
        <v>5019</v>
      </c>
      <c r="G61" s="5">
        <v>156</v>
      </c>
      <c r="H61">
        <f>VLOOKUP(data[[#This Row],[Product]],products[],2,FALSE)</f>
        <v>3.11</v>
      </c>
      <c r="I61" s="29">
        <f>data[[#This Row],[Cost per Unit]]*data[[#This Row],[Units]]</f>
        <v>485.15999999999997</v>
      </c>
    </row>
    <row r="62" spans="3:9" x14ac:dyDescent="0.3">
      <c r="C62" t="s">
        <v>5</v>
      </c>
      <c r="D62" t="s">
        <v>36</v>
      </c>
      <c r="E62" t="s">
        <v>16</v>
      </c>
      <c r="F62" s="4">
        <v>16184</v>
      </c>
      <c r="G62" s="5">
        <v>39</v>
      </c>
      <c r="H62">
        <f>VLOOKUP(data[[#This Row],[Product]],products[],2,FALSE)</f>
        <v>8.7899999999999991</v>
      </c>
      <c r="I62" s="29">
        <f>data[[#This Row],[Cost per Unit]]*data[[#This Row],[Units]]</f>
        <v>342.80999999999995</v>
      </c>
    </row>
    <row r="63" spans="3:9" x14ac:dyDescent="0.3">
      <c r="C63" t="s">
        <v>6</v>
      </c>
      <c r="D63" t="s">
        <v>36</v>
      </c>
      <c r="E63" t="s">
        <v>21</v>
      </c>
      <c r="F63" s="4">
        <v>497</v>
      </c>
      <c r="G63" s="5">
        <v>63</v>
      </c>
      <c r="H63">
        <f>VLOOKUP(data[[#This Row],[Product]],products[],2,FALSE)</f>
        <v>9</v>
      </c>
      <c r="I63" s="29">
        <f>data[[#This Row],[Cost per Unit]]*data[[#This Row],[Units]]</f>
        <v>567</v>
      </c>
    </row>
    <row r="64" spans="3:9" x14ac:dyDescent="0.3">
      <c r="C64" t="s">
        <v>2</v>
      </c>
      <c r="D64" t="s">
        <v>36</v>
      </c>
      <c r="E64" t="s">
        <v>29</v>
      </c>
      <c r="F64" s="4">
        <v>8211</v>
      </c>
      <c r="G64" s="5">
        <v>75</v>
      </c>
      <c r="H64">
        <f>VLOOKUP(data[[#This Row],[Product]],products[],2,FALSE)</f>
        <v>7.16</v>
      </c>
      <c r="I64" s="29">
        <f>data[[#This Row],[Cost per Unit]]*data[[#This Row],[Units]]</f>
        <v>537</v>
      </c>
    </row>
    <row r="65" spans="3:9" x14ac:dyDescent="0.3">
      <c r="C65" t="s">
        <v>2</v>
      </c>
      <c r="D65" t="s">
        <v>38</v>
      </c>
      <c r="E65" t="s">
        <v>28</v>
      </c>
      <c r="F65" s="4">
        <v>6580</v>
      </c>
      <c r="G65" s="5">
        <v>183</v>
      </c>
      <c r="H65">
        <f>VLOOKUP(data[[#This Row],[Product]],products[],2,FALSE)</f>
        <v>10.38</v>
      </c>
      <c r="I65" s="29">
        <f>data[[#This Row],[Cost per Unit]]*data[[#This Row],[Units]]</f>
        <v>1899.5400000000002</v>
      </c>
    </row>
    <row r="66" spans="3:9" x14ac:dyDescent="0.3">
      <c r="C66" t="s">
        <v>41</v>
      </c>
      <c r="D66" t="s">
        <v>35</v>
      </c>
      <c r="E66" t="s">
        <v>13</v>
      </c>
      <c r="F66" s="4">
        <v>4760</v>
      </c>
      <c r="G66" s="5">
        <v>69</v>
      </c>
      <c r="H66">
        <f>VLOOKUP(data[[#This Row],[Product]],products[],2,FALSE)</f>
        <v>9.33</v>
      </c>
      <c r="I66" s="29">
        <f>data[[#This Row],[Cost per Unit]]*data[[#This Row],[Units]]</f>
        <v>643.77</v>
      </c>
    </row>
    <row r="67" spans="3:9" x14ac:dyDescent="0.3">
      <c r="C67" t="s">
        <v>40</v>
      </c>
      <c r="D67" t="s">
        <v>36</v>
      </c>
      <c r="E67" t="s">
        <v>25</v>
      </c>
      <c r="F67" s="4">
        <v>5439</v>
      </c>
      <c r="G67" s="5">
        <v>30</v>
      </c>
      <c r="H67">
        <f>VLOOKUP(data[[#This Row],[Product]],products[],2,FALSE)</f>
        <v>13.15</v>
      </c>
      <c r="I67" s="29">
        <f>data[[#This Row],[Cost per Unit]]*data[[#This Row],[Units]]</f>
        <v>394.5</v>
      </c>
    </row>
    <row r="68" spans="3:9" x14ac:dyDescent="0.3">
      <c r="C68" t="s">
        <v>41</v>
      </c>
      <c r="D68" t="s">
        <v>34</v>
      </c>
      <c r="E68" t="s">
        <v>17</v>
      </c>
      <c r="F68" s="4">
        <v>1463</v>
      </c>
      <c r="G68" s="5">
        <v>39</v>
      </c>
      <c r="H68">
        <f>VLOOKUP(data[[#This Row],[Product]],products[],2,FALSE)</f>
        <v>3.11</v>
      </c>
      <c r="I68" s="29">
        <f>data[[#This Row],[Cost per Unit]]*data[[#This Row],[Units]]</f>
        <v>121.28999999999999</v>
      </c>
    </row>
    <row r="69" spans="3:9" x14ac:dyDescent="0.3">
      <c r="C69" t="s">
        <v>3</v>
      </c>
      <c r="D69" t="s">
        <v>34</v>
      </c>
      <c r="E69" t="s">
        <v>32</v>
      </c>
      <c r="F69" s="4">
        <v>7777</v>
      </c>
      <c r="G69" s="5">
        <v>504</v>
      </c>
      <c r="H69">
        <f>VLOOKUP(data[[#This Row],[Product]],products[],2,FALSE)</f>
        <v>8.65</v>
      </c>
      <c r="I69" s="29">
        <f>data[[#This Row],[Cost per Unit]]*data[[#This Row],[Units]]</f>
        <v>4359.6000000000004</v>
      </c>
    </row>
    <row r="70" spans="3:9" x14ac:dyDescent="0.3">
      <c r="C70" t="s">
        <v>9</v>
      </c>
      <c r="D70" t="s">
        <v>37</v>
      </c>
      <c r="E70" t="s">
        <v>29</v>
      </c>
      <c r="F70" s="4">
        <v>1085</v>
      </c>
      <c r="G70" s="5">
        <v>273</v>
      </c>
      <c r="H70">
        <f>VLOOKUP(data[[#This Row],[Product]],products[],2,FALSE)</f>
        <v>7.16</v>
      </c>
      <c r="I70" s="29">
        <f>data[[#This Row],[Cost per Unit]]*data[[#This Row],[Units]]</f>
        <v>1954.68</v>
      </c>
    </row>
    <row r="71" spans="3:9" x14ac:dyDescent="0.3">
      <c r="C71" t="s">
        <v>5</v>
      </c>
      <c r="D71" t="s">
        <v>37</v>
      </c>
      <c r="E71" t="s">
        <v>31</v>
      </c>
      <c r="F71" s="4">
        <v>182</v>
      </c>
      <c r="G71" s="5">
        <v>48</v>
      </c>
      <c r="H71">
        <f>VLOOKUP(data[[#This Row],[Product]],products[],2,FALSE)</f>
        <v>5.79</v>
      </c>
      <c r="I71" s="29">
        <f>data[[#This Row],[Cost per Unit]]*data[[#This Row],[Units]]</f>
        <v>277.92</v>
      </c>
    </row>
    <row r="72" spans="3:9" x14ac:dyDescent="0.3">
      <c r="C72" t="s">
        <v>6</v>
      </c>
      <c r="D72" t="s">
        <v>34</v>
      </c>
      <c r="E72" t="s">
        <v>27</v>
      </c>
      <c r="F72" s="4">
        <v>4242</v>
      </c>
      <c r="G72" s="5">
        <v>207</v>
      </c>
      <c r="H72">
        <f>VLOOKUP(data[[#This Row],[Product]],products[],2,FALSE)</f>
        <v>16.73</v>
      </c>
      <c r="I72" s="29">
        <f>data[[#This Row],[Cost per Unit]]*data[[#This Row],[Units]]</f>
        <v>3463.11</v>
      </c>
    </row>
    <row r="73" spans="3:9" x14ac:dyDescent="0.3">
      <c r="C73" t="s">
        <v>6</v>
      </c>
      <c r="D73" t="s">
        <v>36</v>
      </c>
      <c r="E73" t="s">
        <v>32</v>
      </c>
      <c r="F73" s="4">
        <v>6118</v>
      </c>
      <c r="G73" s="5">
        <v>9</v>
      </c>
      <c r="H73">
        <f>VLOOKUP(data[[#This Row],[Product]],products[],2,FALSE)</f>
        <v>8.65</v>
      </c>
      <c r="I73" s="29">
        <f>data[[#This Row],[Cost per Unit]]*data[[#This Row],[Units]]</f>
        <v>77.850000000000009</v>
      </c>
    </row>
    <row r="74" spans="3:9" x14ac:dyDescent="0.3">
      <c r="C74" t="s">
        <v>10</v>
      </c>
      <c r="D74" t="s">
        <v>36</v>
      </c>
      <c r="E74" t="s">
        <v>23</v>
      </c>
      <c r="F74" s="4">
        <v>2317</v>
      </c>
      <c r="G74" s="5">
        <v>261</v>
      </c>
      <c r="H74">
        <f>VLOOKUP(data[[#This Row],[Product]],products[],2,FALSE)</f>
        <v>6.49</v>
      </c>
      <c r="I74" s="29">
        <f>data[[#This Row],[Cost per Unit]]*data[[#This Row],[Units]]</f>
        <v>1693.89</v>
      </c>
    </row>
    <row r="75" spans="3:9" x14ac:dyDescent="0.3">
      <c r="C75" t="s">
        <v>6</v>
      </c>
      <c r="D75" t="s">
        <v>38</v>
      </c>
      <c r="E75" t="s">
        <v>16</v>
      </c>
      <c r="F75" s="4">
        <v>938</v>
      </c>
      <c r="G75" s="5">
        <v>6</v>
      </c>
      <c r="H75">
        <f>VLOOKUP(data[[#This Row],[Product]],products[],2,FALSE)</f>
        <v>8.7899999999999991</v>
      </c>
      <c r="I75" s="29">
        <f>data[[#This Row],[Cost per Unit]]*data[[#This Row],[Units]]</f>
        <v>52.739999999999995</v>
      </c>
    </row>
    <row r="76" spans="3:9" x14ac:dyDescent="0.3">
      <c r="C76" t="s">
        <v>8</v>
      </c>
      <c r="D76" t="s">
        <v>37</v>
      </c>
      <c r="E76" t="s">
        <v>15</v>
      </c>
      <c r="F76" s="4">
        <v>9709</v>
      </c>
      <c r="G76" s="5">
        <v>30</v>
      </c>
      <c r="H76">
        <f>VLOOKUP(data[[#This Row],[Product]],products[],2,FALSE)</f>
        <v>11.73</v>
      </c>
      <c r="I76" s="29">
        <f>data[[#This Row],[Cost per Unit]]*data[[#This Row],[Units]]</f>
        <v>351.90000000000003</v>
      </c>
    </row>
    <row r="77" spans="3:9" x14ac:dyDescent="0.3">
      <c r="C77" t="s">
        <v>7</v>
      </c>
      <c r="D77" t="s">
        <v>34</v>
      </c>
      <c r="E77" t="s">
        <v>20</v>
      </c>
      <c r="F77" s="4">
        <v>2205</v>
      </c>
      <c r="G77" s="5">
        <v>138</v>
      </c>
      <c r="H77">
        <f>VLOOKUP(data[[#This Row],[Product]],products[],2,FALSE)</f>
        <v>10.62</v>
      </c>
      <c r="I77" s="29">
        <f>data[[#This Row],[Cost per Unit]]*data[[#This Row],[Units]]</f>
        <v>1465.56</v>
      </c>
    </row>
    <row r="78" spans="3:9" x14ac:dyDescent="0.3">
      <c r="C78" t="s">
        <v>7</v>
      </c>
      <c r="D78" t="s">
        <v>37</v>
      </c>
      <c r="E78" t="s">
        <v>17</v>
      </c>
      <c r="F78" s="4">
        <v>4487</v>
      </c>
      <c r="G78" s="5">
        <v>111</v>
      </c>
      <c r="H78">
        <f>VLOOKUP(data[[#This Row],[Product]],products[],2,FALSE)</f>
        <v>3.11</v>
      </c>
      <c r="I78" s="29">
        <f>data[[#This Row],[Cost per Unit]]*data[[#This Row],[Units]]</f>
        <v>345.21</v>
      </c>
    </row>
    <row r="79" spans="3:9" x14ac:dyDescent="0.3">
      <c r="C79" t="s">
        <v>5</v>
      </c>
      <c r="D79" t="s">
        <v>35</v>
      </c>
      <c r="E79" t="s">
        <v>18</v>
      </c>
      <c r="F79" s="4">
        <v>2415</v>
      </c>
      <c r="G79" s="5">
        <v>15</v>
      </c>
      <c r="H79">
        <f>VLOOKUP(data[[#This Row],[Product]],products[],2,FALSE)</f>
        <v>6.47</v>
      </c>
      <c r="I79" s="29">
        <f>data[[#This Row],[Cost per Unit]]*data[[#This Row],[Units]]</f>
        <v>97.05</v>
      </c>
    </row>
    <row r="80" spans="3:9" x14ac:dyDescent="0.3">
      <c r="C80" t="s">
        <v>40</v>
      </c>
      <c r="D80" t="s">
        <v>34</v>
      </c>
      <c r="E80" t="s">
        <v>19</v>
      </c>
      <c r="F80" s="4">
        <v>4018</v>
      </c>
      <c r="G80" s="5">
        <v>162</v>
      </c>
      <c r="H80">
        <f>VLOOKUP(data[[#This Row],[Product]],products[],2,FALSE)</f>
        <v>7.64</v>
      </c>
      <c r="I80" s="29">
        <f>data[[#This Row],[Cost per Unit]]*data[[#This Row],[Units]]</f>
        <v>1237.6799999999998</v>
      </c>
    </row>
    <row r="81" spans="3:9" x14ac:dyDescent="0.3">
      <c r="C81" t="s">
        <v>5</v>
      </c>
      <c r="D81" t="s">
        <v>34</v>
      </c>
      <c r="E81" t="s">
        <v>19</v>
      </c>
      <c r="F81" s="4">
        <v>861</v>
      </c>
      <c r="G81" s="5">
        <v>195</v>
      </c>
      <c r="H81">
        <f>VLOOKUP(data[[#This Row],[Product]],products[],2,FALSE)</f>
        <v>7.64</v>
      </c>
      <c r="I81" s="29">
        <f>data[[#This Row],[Cost per Unit]]*data[[#This Row],[Units]]</f>
        <v>1489.8</v>
      </c>
    </row>
    <row r="82" spans="3:9" x14ac:dyDescent="0.3">
      <c r="C82" t="s">
        <v>10</v>
      </c>
      <c r="D82" t="s">
        <v>38</v>
      </c>
      <c r="E82" t="s">
        <v>14</v>
      </c>
      <c r="F82" s="4">
        <v>5586</v>
      </c>
      <c r="G82" s="5">
        <v>525</v>
      </c>
      <c r="H82">
        <f>VLOOKUP(data[[#This Row],[Product]],products[],2,FALSE)</f>
        <v>11.7</v>
      </c>
      <c r="I82" s="29">
        <f>data[[#This Row],[Cost per Unit]]*data[[#This Row],[Units]]</f>
        <v>6142.5</v>
      </c>
    </row>
    <row r="83" spans="3:9" x14ac:dyDescent="0.3">
      <c r="C83" t="s">
        <v>7</v>
      </c>
      <c r="D83" t="s">
        <v>34</v>
      </c>
      <c r="E83" t="s">
        <v>33</v>
      </c>
      <c r="F83" s="4">
        <v>2226</v>
      </c>
      <c r="G83" s="5">
        <v>48</v>
      </c>
      <c r="H83">
        <f>VLOOKUP(data[[#This Row],[Product]],products[],2,FALSE)</f>
        <v>12.37</v>
      </c>
      <c r="I83" s="29">
        <f>data[[#This Row],[Cost per Unit]]*data[[#This Row],[Units]]</f>
        <v>593.76</v>
      </c>
    </row>
    <row r="84" spans="3:9" x14ac:dyDescent="0.3">
      <c r="C84" t="s">
        <v>9</v>
      </c>
      <c r="D84" t="s">
        <v>34</v>
      </c>
      <c r="E84" t="s">
        <v>28</v>
      </c>
      <c r="F84" s="4">
        <v>14329</v>
      </c>
      <c r="G84" s="5">
        <v>150</v>
      </c>
      <c r="H84">
        <f>VLOOKUP(data[[#This Row],[Product]],products[],2,FALSE)</f>
        <v>10.38</v>
      </c>
      <c r="I84" s="29">
        <f>data[[#This Row],[Cost per Unit]]*data[[#This Row],[Units]]</f>
        <v>1557.0000000000002</v>
      </c>
    </row>
    <row r="85" spans="3:9" x14ac:dyDescent="0.3">
      <c r="C85" t="s">
        <v>9</v>
      </c>
      <c r="D85" t="s">
        <v>34</v>
      </c>
      <c r="E85" t="s">
        <v>20</v>
      </c>
      <c r="F85" s="4">
        <v>8463</v>
      </c>
      <c r="G85" s="5">
        <v>492</v>
      </c>
      <c r="H85">
        <f>VLOOKUP(data[[#This Row],[Product]],products[],2,FALSE)</f>
        <v>10.62</v>
      </c>
      <c r="I85" s="29">
        <f>data[[#This Row],[Cost per Unit]]*data[[#This Row],[Units]]</f>
        <v>5225.04</v>
      </c>
    </row>
    <row r="86" spans="3:9" x14ac:dyDescent="0.3">
      <c r="C86" t="s">
        <v>5</v>
      </c>
      <c r="D86" t="s">
        <v>34</v>
      </c>
      <c r="E86" t="s">
        <v>29</v>
      </c>
      <c r="F86" s="4">
        <v>2891</v>
      </c>
      <c r="G86" s="5">
        <v>102</v>
      </c>
      <c r="H86">
        <f>VLOOKUP(data[[#This Row],[Product]],products[],2,FALSE)</f>
        <v>7.16</v>
      </c>
      <c r="I86" s="29">
        <f>data[[#This Row],[Cost per Unit]]*data[[#This Row],[Units]]</f>
        <v>730.32</v>
      </c>
    </row>
    <row r="87" spans="3:9" x14ac:dyDescent="0.3">
      <c r="C87" t="s">
        <v>3</v>
      </c>
      <c r="D87" t="s">
        <v>36</v>
      </c>
      <c r="E87" t="s">
        <v>23</v>
      </c>
      <c r="F87" s="4">
        <v>3773</v>
      </c>
      <c r="G87" s="5">
        <v>165</v>
      </c>
      <c r="H87">
        <f>VLOOKUP(data[[#This Row],[Product]],products[],2,FALSE)</f>
        <v>6.49</v>
      </c>
      <c r="I87" s="29">
        <f>data[[#This Row],[Cost per Unit]]*data[[#This Row],[Units]]</f>
        <v>1070.8500000000001</v>
      </c>
    </row>
    <row r="88" spans="3:9" x14ac:dyDescent="0.3">
      <c r="C88" t="s">
        <v>41</v>
      </c>
      <c r="D88" t="s">
        <v>36</v>
      </c>
      <c r="E88" t="s">
        <v>28</v>
      </c>
      <c r="F88" s="4">
        <v>854</v>
      </c>
      <c r="G88" s="5">
        <v>309</v>
      </c>
      <c r="H88">
        <f>VLOOKUP(data[[#This Row],[Product]],products[],2,FALSE)</f>
        <v>10.38</v>
      </c>
      <c r="I88" s="29">
        <f>data[[#This Row],[Cost per Unit]]*data[[#This Row],[Units]]</f>
        <v>3207.42</v>
      </c>
    </row>
    <row r="89" spans="3:9" x14ac:dyDescent="0.3">
      <c r="C89" t="s">
        <v>6</v>
      </c>
      <c r="D89" t="s">
        <v>36</v>
      </c>
      <c r="E89" t="s">
        <v>17</v>
      </c>
      <c r="F89" s="4">
        <v>4970</v>
      </c>
      <c r="G89" s="5">
        <v>156</v>
      </c>
      <c r="H89">
        <f>VLOOKUP(data[[#This Row],[Product]],products[],2,FALSE)</f>
        <v>3.11</v>
      </c>
      <c r="I89" s="29">
        <f>data[[#This Row],[Cost per Unit]]*data[[#This Row],[Units]]</f>
        <v>485.15999999999997</v>
      </c>
    </row>
    <row r="90" spans="3:9" x14ac:dyDescent="0.3">
      <c r="C90" t="s">
        <v>9</v>
      </c>
      <c r="D90" t="s">
        <v>35</v>
      </c>
      <c r="E90" t="s">
        <v>26</v>
      </c>
      <c r="F90" s="4">
        <v>98</v>
      </c>
      <c r="G90" s="5">
        <v>159</v>
      </c>
      <c r="H90">
        <f>VLOOKUP(data[[#This Row],[Product]],products[],2,FALSE)</f>
        <v>5.6</v>
      </c>
      <c r="I90" s="29">
        <f>data[[#This Row],[Cost per Unit]]*data[[#This Row],[Units]]</f>
        <v>890.4</v>
      </c>
    </row>
    <row r="91" spans="3:9" x14ac:dyDescent="0.3">
      <c r="C91" t="s">
        <v>5</v>
      </c>
      <c r="D91" t="s">
        <v>35</v>
      </c>
      <c r="E91" t="s">
        <v>15</v>
      </c>
      <c r="F91" s="4">
        <v>13391</v>
      </c>
      <c r="G91" s="5">
        <v>201</v>
      </c>
      <c r="H91">
        <f>VLOOKUP(data[[#This Row],[Product]],products[],2,FALSE)</f>
        <v>11.73</v>
      </c>
      <c r="I91" s="29">
        <f>data[[#This Row],[Cost per Unit]]*data[[#This Row],[Units]]</f>
        <v>2357.73</v>
      </c>
    </row>
    <row r="92" spans="3:9" x14ac:dyDescent="0.3">
      <c r="C92" t="s">
        <v>8</v>
      </c>
      <c r="D92" t="s">
        <v>39</v>
      </c>
      <c r="E92" t="s">
        <v>31</v>
      </c>
      <c r="F92" s="4">
        <v>8890</v>
      </c>
      <c r="G92" s="5">
        <v>210</v>
      </c>
      <c r="H92">
        <f>VLOOKUP(data[[#This Row],[Product]],products[],2,FALSE)</f>
        <v>5.79</v>
      </c>
      <c r="I92" s="29">
        <f>data[[#This Row],[Cost per Unit]]*data[[#This Row],[Units]]</f>
        <v>1215.9000000000001</v>
      </c>
    </row>
    <row r="93" spans="3:9" x14ac:dyDescent="0.3">
      <c r="C93" t="s">
        <v>2</v>
      </c>
      <c r="D93" t="s">
        <v>38</v>
      </c>
      <c r="E93" t="s">
        <v>13</v>
      </c>
      <c r="F93" s="4">
        <v>56</v>
      </c>
      <c r="G93" s="5">
        <v>51</v>
      </c>
      <c r="H93">
        <f>VLOOKUP(data[[#This Row],[Product]],products[],2,FALSE)</f>
        <v>9.33</v>
      </c>
      <c r="I93" s="29">
        <f>data[[#This Row],[Cost per Unit]]*data[[#This Row],[Units]]</f>
        <v>475.83</v>
      </c>
    </row>
    <row r="94" spans="3:9" x14ac:dyDescent="0.3">
      <c r="C94" t="s">
        <v>3</v>
      </c>
      <c r="D94" t="s">
        <v>36</v>
      </c>
      <c r="E94" t="s">
        <v>25</v>
      </c>
      <c r="F94" s="4">
        <v>3339</v>
      </c>
      <c r="G94" s="5">
        <v>39</v>
      </c>
      <c r="H94">
        <f>VLOOKUP(data[[#This Row],[Product]],products[],2,FALSE)</f>
        <v>13.15</v>
      </c>
      <c r="I94" s="29">
        <f>data[[#This Row],[Cost per Unit]]*data[[#This Row],[Units]]</f>
        <v>512.85</v>
      </c>
    </row>
    <row r="95" spans="3:9" x14ac:dyDescent="0.3">
      <c r="C95" t="s">
        <v>10</v>
      </c>
      <c r="D95" t="s">
        <v>35</v>
      </c>
      <c r="E95" t="s">
        <v>18</v>
      </c>
      <c r="F95" s="4">
        <v>3808</v>
      </c>
      <c r="G95" s="5">
        <v>279</v>
      </c>
      <c r="H95">
        <f>VLOOKUP(data[[#This Row],[Product]],products[],2,FALSE)</f>
        <v>6.47</v>
      </c>
      <c r="I95" s="29">
        <f>data[[#This Row],[Cost per Unit]]*data[[#This Row],[Units]]</f>
        <v>1805.1299999999999</v>
      </c>
    </row>
    <row r="96" spans="3:9" x14ac:dyDescent="0.3">
      <c r="C96" t="s">
        <v>10</v>
      </c>
      <c r="D96" t="s">
        <v>38</v>
      </c>
      <c r="E96" t="s">
        <v>13</v>
      </c>
      <c r="F96" s="4">
        <v>63</v>
      </c>
      <c r="G96" s="5">
        <v>123</v>
      </c>
      <c r="H96">
        <f>VLOOKUP(data[[#This Row],[Product]],products[],2,FALSE)</f>
        <v>9.33</v>
      </c>
      <c r="I96" s="29">
        <f>data[[#This Row],[Cost per Unit]]*data[[#This Row],[Units]]</f>
        <v>1147.5899999999999</v>
      </c>
    </row>
    <row r="97" spans="3:9" x14ac:dyDescent="0.3">
      <c r="C97" t="s">
        <v>2</v>
      </c>
      <c r="D97" t="s">
        <v>39</v>
      </c>
      <c r="E97" t="s">
        <v>27</v>
      </c>
      <c r="F97" s="4">
        <v>7812</v>
      </c>
      <c r="G97" s="5">
        <v>81</v>
      </c>
      <c r="H97">
        <f>VLOOKUP(data[[#This Row],[Product]],products[],2,FALSE)</f>
        <v>16.73</v>
      </c>
      <c r="I97" s="29">
        <f>data[[#This Row],[Cost per Unit]]*data[[#This Row],[Units]]</f>
        <v>1355.13</v>
      </c>
    </row>
    <row r="98" spans="3:9" x14ac:dyDescent="0.3">
      <c r="C98" t="s">
        <v>40</v>
      </c>
      <c r="D98" t="s">
        <v>37</v>
      </c>
      <c r="E98" t="s">
        <v>19</v>
      </c>
      <c r="F98" s="4">
        <v>7693</v>
      </c>
      <c r="G98" s="5">
        <v>21</v>
      </c>
      <c r="H98">
        <f>VLOOKUP(data[[#This Row],[Product]],products[],2,FALSE)</f>
        <v>7.64</v>
      </c>
      <c r="I98" s="29">
        <f>data[[#This Row],[Cost per Unit]]*data[[#This Row],[Units]]</f>
        <v>160.44</v>
      </c>
    </row>
    <row r="99" spans="3:9" x14ac:dyDescent="0.3">
      <c r="C99" t="s">
        <v>3</v>
      </c>
      <c r="D99" t="s">
        <v>36</v>
      </c>
      <c r="E99" t="s">
        <v>28</v>
      </c>
      <c r="F99" s="4">
        <v>973</v>
      </c>
      <c r="G99" s="5">
        <v>162</v>
      </c>
      <c r="H99">
        <f>VLOOKUP(data[[#This Row],[Product]],products[],2,FALSE)</f>
        <v>10.38</v>
      </c>
      <c r="I99" s="29">
        <f>data[[#This Row],[Cost per Unit]]*data[[#This Row],[Units]]</f>
        <v>1681.5600000000002</v>
      </c>
    </row>
    <row r="100" spans="3:9" x14ac:dyDescent="0.3">
      <c r="C100" t="s">
        <v>10</v>
      </c>
      <c r="D100" t="s">
        <v>35</v>
      </c>
      <c r="E100" t="s">
        <v>21</v>
      </c>
      <c r="F100" s="4">
        <v>567</v>
      </c>
      <c r="G100" s="5">
        <v>228</v>
      </c>
      <c r="H100">
        <f>VLOOKUP(data[[#This Row],[Product]],products[],2,FALSE)</f>
        <v>9</v>
      </c>
      <c r="I100" s="29">
        <f>data[[#This Row],[Cost per Unit]]*data[[#This Row],[Units]]</f>
        <v>2052</v>
      </c>
    </row>
    <row r="101" spans="3:9" x14ac:dyDescent="0.3">
      <c r="C101" t="s">
        <v>10</v>
      </c>
      <c r="D101" t="s">
        <v>36</v>
      </c>
      <c r="E101" t="s">
        <v>29</v>
      </c>
      <c r="F101" s="4">
        <v>2471</v>
      </c>
      <c r="G101" s="5">
        <v>342</v>
      </c>
      <c r="H101">
        <f>VLOOKUP(data[[#This Row],[Product]],products[],2,FALSE)</f>
        <v>7.16</v>
      </c>
      <c r="I101" s="29">
        <f>data[[#This Row],[Cost per Unit]]*data[[#This Row],[Units]]</f>
        <v>2448.7200000000003</v>
      </c>
    </row>
    <row r="102" spans="3:9" x14ac:dyDescent="0.3">
      <c r="C102" t="s">
        <v>5</v>
      </c>
      <c r="D102" t="s">
        <v>38</v>
      </c>
      <c r="E102" t="s">
        <v>13</v>
      </c>
      <c r="F102" s="4">
        <v>7189</v>
      </c>
      <c r="G102" s="5">
        <v>54</v>
      </c>
      <c r="H102">
        <f>VLOOKUP(data[[#This Row],[Product]],products[],2,FALSE)</f>
        <v>9.33</v>
      </c>
      <c r="I102" s="29">
        <f>data[[#This Row],[Cost per Unit]]*data[[#This Row],[Units]]</f>
        <v>503.82</v>
      </c>
    </row>
    <row r="103" spans="3:9" x14ac:dyDescent="0.3">
      <c r="C103" t="s">
        <v>41</v>
      </c>
      <c r="D103" t="s">
        <v>35</v>
      </c>
      <c r="E103" t="s">
        <v>28</v>
      </c>
      <c r="F103" s="4">
        <v>7455</v>
      </c>
      <c r="G103" s="5">
        <v>216</v>
      </c>
      <c r="H103">
        <f>VLOOKUP(data[[#This Row],[Product]],products[],2,FALSE)</f>
        <v>10.38</v>
      </c>
      <c r="I103" s="29">
        <f>data[[#This Row],[Cost per Unit]]*data[[#This Row],[Units]]</f>
        <v>2242.0800000000004</v>
      </c>
    </row>
    <row r="104" spans="3:9" x14ac:dyDescent="0.3">
      <c r="C104" t="s">
        <v>3</v>
      </c>
      <c r="D104" t="s">
        <v>34</v>
      </c>
      <c r="E104" t="s">
        <v>26</v>
      </c>
      <c r="F104" s="4">
        <v>3108</v>
      </c>
      <c r="G104" s="5">
        <v>54</v>
      </c>
      <c r="H104">
        <f>VLOOKUP(data[[#This Row],[Product]],products[],2,FALSE)</f>
        <v>5.6</v>
      </c>
      <c r="I104" s="29">
        <f>data[[#This Row],[Cost per Unit]]*data[[#This Row],[Units]]</f>
        <v>302.39999999999998</v>
      </c>
    </row>
    <row r="105" spans="3:9" x14ac:dyDescent="0.3">
      <c r="C105" t="s">
        <v>6</v>
      </c>
      <c r="D105" t="s">
        <v>38</v>
      </c>
      <c r="E105" t="s">
        <v>25</v>
      </c>
      <c r="F105" s="4">
        <v>469</v>
      </c>
      <c r="G105" s="5">
        <v>75</v>
      </c>
      <c r="H105">
        <f>VLOOKUP(data[[#This Row],[Product]],products[],2,FALSE)</f>
        <v>13.15</v>
      </c>
      <c r="I105" s="29">
        <f>data[[#This Row],[Cost per Unit]]*data[[#This Row],[Units]]</f>
        <v>986.25</v>
      </c>
    </row>
    <row r="106" spans="3:9" x14ac:dyDescent="0.3">
      <c r="C106" t="s">
        <v>9</v>
      </c>
      <c r="D106" t="s">
        <v>37</v>
      </c>
      <c r="E106" t="s">
        <v>23</v>
      </c>
      <c r="F106" s="4">
        <v>2737</v>
      </c>
      <c r="G106" s="5">
        <v>93</v>
      </c>
      <c r="H106">
        <f>VLOOKUP(data[[#This Row],[Product]],products[],2,FALSE)</f>
        <v>6.49</v>
      </c>
      <c r="I106" s="29">
        <f>data[[#This Row],[Cost per Unit]]*data[[#This Row],[Units]]</f>
        <v>603.57000000000005</v>
      </c>
    </row>
    <row r="107" spans="3:9" x14ac:dyDescent="0.3">
      <c r="C107" t="s">
        <v>9</v>
      </c>
      <c r="D107" t="s">
        <v>37</v>
      </c>
      <c r="E107" t="s">
        <v>25</v>
      </c>
      <c r="F107" s="4">
        <v>4305</v>
      </c>
      <c r="G107" s="5">
        <v>156</v>
      </c>
      <c r="H107">
        <f>VLOOKUP(data[[#This Row],[Product]],products[],2,FALSE)</f>
        <v>13.15</v>
      </c>
      <c r="I107" s="29">
        <f>data[[#This Row],[Cost per Unit]]*data[[#This Row],[Units]]</f>
        <v>2051.4</v>
      </c>
    </row>
    <row r="108" spans="3:9" x14ac:dyDescent="0.3">
      <c r="C108" t="s">
        <v>9</v>
      </c>
      <c r="D108" t="s">
        <v>38</v>
      </c>
      <c r="E108" t="s">
        <v>17</v>
      </c>
      <c r="F108" s="4">
        <v>2408</v>
      </c>
      <c r="G108" s="5">
        <v>9</v>
      </c>
      <c r="H108">
        <f>VLOOKUP(data[[#This Row],[Product]],products[],2,FALSE)</f>
        <v>3.11</v>
      </c>
      <c r="I108" s="29">
        <f>data[[#This Row],[Cost per Unit]]*data[[#This Row],[Units]]</f>
        <v>27.99</v>
      </c>
    </row>
    <row r="109" spans="3:9" x14ac:dyDescent="0.3">
      <c r="C109" t="s">
        <v>3</v>
      </c>
      <c r="D109" t="s">
        <v>36</v>
      </c>
      <c r="E109" t="s">
        <v>19</v>
      </c>
      <c r="F109" s="4">
        <v>1281</v>
      </c>
      <c r="G109" s="5">
        <v>18</v>
      </c>
      <c r="H109">
        <f>VLOOKUP(data[[#This Row],[Product]],products[],2,FALSE)</f>
        <v>7.64</v>
      </c>
      <c r="I109" s="29">
        <f>data[[#This Row],[Cost per Unit]]*data[[#This Row],[Units]]</f>
        <v>137.51999999999998</v>
      </c>
    </row>
    <row r="110" spans="3:9" x14ac:dyDescent="0.3">
      <c r="C110" t="s">
        <v>40</v>
      </c>
      <c r="D110" t="s">
        <v>35</v>
      </c>
      <c r="E110" t="s">
        <v>32</v>
      </c>
      <c r="F110" s="4">
        <v>12348</v>
      </c>
      <c r="G110" s="5">
        <v>234</v>
      </c>
      <c r="H110">
        <f>VLOOKUP(data[[#This Row],[Product]],products[],2,FALSE)</f>
        <v>8.65</v>
      </c>
      <c r="I110" s="29">
        <f>data[[#This Row],[Cost per Unit]]*data[[#This Row],[Units]]</f>
        <v>2024.1000000000001</v>
      </c>
    </row>
    <row r="111" spans="3:9" x14ac:dyDescent="0.3">
      <c r="C111" t="s">
        <v>3</v>
      </c>
      <c r="D111" t="s">
        <v>34</v>
      </c>
      <c r="E111" t="s">
        <v>28</v>
      </c>
      <c r="F111" s="4">
        <v>3689</v>
      </c>
      <c r="G111" s="5">
        <v>312</v>
      </c>
      <c r="H111">
        <f>VLOOKUP(data[[#This Row],[Product]],products[],2,FALSE)</f>
        <v>10.38</v>
      </c>
      <c r="I111" s="29">
        <f>data[[#This Row],[Cost per Unit]]*data[[#This Row],[Units]]</f>
        <v>3238.5600000000004</v>
      </c>
    </row>
    <row r="112" spans="3:9" x14ac:dyDescent="0.3">
      <c r="C112" t="s">
        <v>7</v>
      </c>
      <c r="D112" t="s">
        <v>36</v>
      </c>
      <c r="E112" t="s">
        <v>19</v>
      </c>
      <c r="F112" s="4">
        <v>2870</v>
      </c>
      <c r="G112" s="5">
        <v>300</v>
      </c>
      <c r="H112">
        <f>VLOOKUP(data[[#This Row],[Product]],products[],2,FALSE)</f>
        <v>7.64</v>
      </c>
      <c r="I112" s="29">
        <f>data[[#This Row],[Cost per Unit]]*data[[#This Row],[Units]]</f>
        <v>2292</v>
      </c>
    </row>
    <row r="113" spans="3:9" x14ac:dyDescent="0.3">
      <c r="C113" t="s">
        <v>2</v>
      </c>
      <c r="D113" t="s">
        <v>36</v>
      </c>
      <c r="E113" t="s">
        <v>27</v>
      </c>
      <c r="F113" s="4">
        <v>798</v>
      </c>
      <c r="G113" s="5">
        <v>519</v>
      </c>
      <c r="H113">
        <f>VLOOKUP(data[[#This Row],[Product]],products[],2,FALSE)</f>
        <v>16.73</v>
      </c>
      <c r="I113" s="29">
        <f>data[[#This Row],[Cost per Unit]]*data[[#This Row],[Units]]</f>
        <v>8682.8700000000008</v>
      </c>
    </row>
    <row r="114" spans="3:9" x14ac:dyDescent="0.3">
      <c r="C114" t="s">
        <v>41</v>
      </c>
      <c r="D114" t="s">
        <v>37</v>
      </c>
      <c r="E114" t="s">
        <v>21</v>
      </c>
      <c r="F114" s="4">
        <v>2933</v>
      </c>
      <c r="G114" s="5">
        <v>9</v>
      </c>
      <c r="H114">
        <f>VLOOKUP(data[[#This Row],[Product]],products[],2,FALSE)</f>
        <v>9</v>
      </c>
      <c r="I114" s="29">
        <f>data[[#This Row],[Cost per Unit]]*data[[#This Row],[Units]]</f>
        <v>81</v>
      </c>
    </row>
    <row r="115" spans="3:9" x14ac:dyDescent="0.3">
      <c r="C115" t="s">
        <v>5</v>
      </c>
      <c r="D115" t="s">
        <v>35</v>
      </c>
      <c r="E115" t="s">
        <v>4</v>
      </c>
      <c r="F115" s="4">
        <v>2744</v>
      </c>
      <c r="G115" s="5">
        <v>9</v>
      </c>
      <c r="H115">
        <f>VLOOKUP(data[[#This Row],[Product]],products[],2,FALSE)</f>
        <v>11.88</v>
      </c>
      <c r="I115" s="29">
        <f>data[[#This Row],[Cost per Unit]]*data[[#This Row],[Units]]</f>
        <v>106.92</v>
      </c>
    </row>
    <row r="116" spans="3:9" x14ac:dyDescent="0.3">
      <c r="C116" t="s">
        <v>40</v>
      </c>
      <c r="D116" t="s">
        <v>36</v>
      </c>
      <c r="E116" t="s">
        <v>33</v>
      </c>
      <c r="F116" s="4">
        <v>9772</v>
      </c>
      <c r="G116" s="5">
        <v>90</v>
      </c>
      <c r="H116">
        <f>VLOOKUP(data[[#This Row],[Product]],products[],2,FALSE)</f>
        <v>12.37</v>
      </c>
      <c r="I116" s="29">
        <f>data[[#This Row],[Cost per Unit]]*data[[#This Row],[Units]]</f>
        <v>1113.3</v>
      </c>
    </row>
    <row r="117" spans="3:9" x14ac:dyDescent="0.3">
      <c r="C117" t="s">
        <v>7</v>
      </c>
      <c r="D117" t="s">
        <v>34</v>
      </c>
      <c r="E117" t="s">
        <v>25</v>
      </c>
      <c r="F117" s="4">
        <v>1568</v>
      </c>
      <c r="G117" s="5">
        <v>96</v>
      </c>
      <c r="H117">
        <f>VLOOKUP(data[[#This Row],[Product]],products[],2,FALSE)</f>
        <v>13.15</v>
      </c>
      <c r="I117" s="29">
        <f>data[[#This Row],[Cost per Unit]]*data[[#This Row],[Units]]</f>
        <v>1262.4000000000001</v>
      </c>
    </row>
    <row r="118" spans="3:9" x14ac:dyDescent="0.3">
      <c r="C118" t="s">
        <v>2</v>
      </c>
      <c r="D118" t="s">
        <v>36</v>
      </c>
      <c r="E118" t="s">
        <v>16</v>
      </c>
      <c r="F118" s="4">
        <v>11417</v>
      </c>
      <c r="G118" s="5">
        <v>21</v>
      </c>
      <c r="H118">
        <f>VLOOKUP(data[[#This Row],[Product]],products[],2,FALSE)</f>
        <v>8.7899999999999991</v>
      </c>
      <c r="I118" s="29">
        <f>data[[#This Row],[Cost per Unit]]*data[[#This Row],[Units]]</f>
        <v>184.58999999999997</v>
      </c>
    </row>
    <row r="119" spans="3:9" x14ac:dyDescent="0.3">
      <c r="C119" t="s">
        <v>40</v>
      </c>
      <c r="D119" t="s">
        <v>34</v>
      </c>
      <c r="E119" t="s">
        <v>26</v>
      </c>
      <c r="F119" s="4">
        <v>6748</v>
      </c>
      <c r="G119" s="5">
        <v>48</v>
      </c>
      <c r="H119">
        <f>VLOOKUP(data[[#This Row],[Product]],products[],2,FALSE)</f>
        <v>5.6</v>
      </c>
      <c r="I119" s="29">
        <f>data[[#This Row],[Cost per Unit]]*data[[#This Row],[Units]]</f>
        <v>268.79999999999995</v>
      </c>
    </row>
    <row r="120" spans="3:9" x14ac:dyDescent="0.3">
      <c r="C120" t="s">
        <v>10</v>
      </c>
      <c r="D120" t="s">
        <v>36</v>
      </c>
      <c r="E120" t="s">
        <v>27</v>
      </c>
      <c r="F120" s="4">
        <v>1407</v>
      </c>
      <c r="G120" s="5">
        <v>72</v>
      </c>
      <c r="H120">
        <f>VLOOKUP(data[[#This Row],[Product]],products[],2,FALSE)</f>
        <v>16.73</v>
      </c>
      <c r="I120" s="29">
        <f>data[[#This Row],[Cost per Unit]]*data[[#This Row],[Units]]</f>
        <v>1204.56</v>
      </c>
    </row>
    <row r="121" spans="3:9" x14ac:dyDescent="0.3">
      <c r="C121" t="s">
        <v>8</v>
      </c>
      <c r="D121" t="s">
        <v>35</v>
      </c>
      <c r="E121" t="s">
        <v>29</v>
      </c>
      <c r="F121" s="4">
        <v>2023</v>
      </c>
      <c r="G121" s="5">
        <v>168</v>
      </c>
      <c r="H121">
        <f>VLOOKUP(data[[#This Row],[Product]],products[],2,FALSE)</f>
        <v>7.16</v>
      </c>
      <c r="I121" s="29">
        <f>data[[#This Row],[Cost per Unit]]*data[[#This Row],[Units]]</f>
        <v>1202.8800000000001</v>
      </c>
    </row>
    <row r="122" spans="3:9" x14ac:dyDescent="0.3">
      <c r="C122" t="s">
        <v>5</v>
      </c>
      <c r="D122" t="s">
        <v>39</v>
      </c>
      <c r="E122" t="s">
        <v>26</v>
      </c>
      <c r="F122" s="4">
        <v>5236</v>
      </c>
      <c r="G122" s="5">
        <v>51</v>
      </c>
      <c r="H122">
        <f>VLOOKUP(data[[#This Row],[Product]],products[],2,FALSE)</f>
        <v>5.6</v>
      </c>
      <c r="I122" s="29">
        <f>data[[#This Row],[Cost per Unit]]*data[[#This Row],[Units]]</f>
        <v>285.59999999999997</v>
      </c>
    </row>
    <row r="123" spans="3:9" x14ac:dyDescent="0.3">
      <c r="C123" t="s">
        <v>41</v>
      </c>
      <c r="D123" t="s">
        <v>36</v>
      </c>
      <c r="E123" t="s">
        <v>19</v>
      </c>
      <c r="F123" s="4">
        <v>1925</v>
      </c>
      <c r="G123" s="5">
        <v>192</v>
      </c>
      <c r="H123">
        <f>VLOOKUP(data[[#This Row],[Product]],products[],2,FALSE)</f>
        <v>7.64</v>
      </c>
      <c r="I123" s="29">
        <f>data[[#This Row],[Cost per Unit]]*data[[#This Row],[Units]]</f>
        <v>1466.8799999999999</v>
      </c>
    </row>
    <row r="124" spans="3:9" x14ac:dyDescent="0.3">
      <c r="C124" t="s">
        <v>7</v>
      </c>
      <c r="D124" t="s">
        <v>37</v>
      </c>
      <c r="E124" t="s">
        <v>14</v>
      </c>
      <c r="F124" s="4">
        <v>6608</v>
      </c>
      <c r="G124" s="5">
        <v>225</v>
      </c>
      <c r="H124">
        <f>VLOOKUP(data[[#This Row],[Product]],products[],2,FALSE)</f>
        <v>11.7</v>
      </c>
      <c r="I124" s="29">
        <f>data[[#This Row],[Cost per Unit]]*data[[#This Row],[Units]]</f>
        <v>2632.5</v>
      </c>
    </row>
    <row r="125" spans="3:9" x14ac:dyDescent="0.3">
      <c r="C125" t="s">
        <v>6</v>
      </c>
      <c r="D125" t="s">
        <v>34</v>
      </c>
      <c r="E125" t="s">
        <v>26</v>
      </c>
      <c r="F125" s="4">
        <v>8008</v>
      </c>
      <c r="G125" s="5">
        <v>456</v>
      </c>
      <c r="H125">
        <f>VLOOKUP(data[[#This Row],[Product]],products[],2,FALSE)</f>
        <v>5.6</v>
      </c>
      <c r="I125" s="29">
        <f>data[[#This Row],[Cost per Unit]]*data[[#This Row],[Units]]</f>
        <v>2553.6</v>
      </c>
    </row>
    <row r="126" spans="3:9" x14ac:dyDescent="0.3">
      <c r="C126" t="s">
        <v>10</v>
      </c>
      <c r="D126" t="s">
        <v>34</v>
      </c>
      <c r="E126" t="s">
        <v>25</v>
      </c>
      <c r="F126" s="4">
        <v>1428</v>
      </c>
      <c r="G126" s="5">
        <v>93</v>
      </c>
      <c r="H126">
        <f>VLOOKUP(data[[#This Row],[Product]],products[],2,FALSE)</f>
        <v>13.15</v>
      </c>
      <c r="I126" s="29">
        <f>data[[#This Row],[Cost per Unit]]*data[[#This Row],[Units]]</f>
        <v>1222.95</v>
      </c>
    </row>
    <row r="127" spans="3:9" x14ac:dyDescent="0.3">
      <c r="C127" t="s">
        <v>6</v>
      </c>
      <c r="D127" t="s">
        <v>34</v>
      </c>
      <c r="E127" t="s">
        <v>4</v>
      </c>
      <c r="F127" s="4">
        <v>525</v>
      </c>
      <c r="G127" s="5">
        <v>48</v>
      </c>
      <c r="H127">
        <f>VLOOKUP(data[[#This Row],[Product]],products[],2,FALSE)</f>
        <v>11.88</v>
      </c>
      <c r="I127" s="29">
        <f>data[[#This Row],[Cost per Unit]]*data[[#This Row],[Units]]</f>
        <v>570.24</v>
      </c>
    </row>
    <row r="128" spans="3:9" x14ac:dyDescent="0.3">
      <c r="C128" t="s">
        <v>6</v>
      </c>
      <c r="D128" t="s">
        <v>37</v>
      </c>
      <c r="E128" t="s">
        <v>18</v>
      </c>
      <c r="F128" s="4">
        <v>1505</v>
      </c>
      <c r="G128" s="5">
        <v>102</v>
      </c>
      <c r="H128">
        <f>VLOOKUP(data[[#This Row],[Product]],products[],2,FALSE)</f>
        <v>6.47</v>
      </c>
      <c r="I128" s="29">
        <f>data[[#This Row],[Cost per Unit]]*data[[#This Row],[Units]]</f>
        <v>659.93999999999994</v>
      </c>
    </row>
    <row r="129" spans="3:9" x14ac:dyDescent="0.3">
      <c r="C129" t="s">
        <v>7</v>
      </c>
      <c r="D129" t="s">
        <v>35</v>
      </c>
      <c r="E129" t="s">
        <v>30</v>
      </c>
      <c r="F129" s="4">
        <v>6755</v>
      </c>
      <c r="G129" s="5">
        <v>252</v>
      </c>
      <c r="H129">
        <f>VLOOKUP(data[[#This Row],[Product]],products[],2,FALSE)</f>
        <v>14.49</v>
      </c>
      <c r="I129" s="29">
        <f>data[[#This Row],[Cost per Unit]]*data[[#This Row],[Units]]</f>
        <v>3651.48</v>
      </c>
    </row>
    <row r="130" spans="3:9" x14ac:dyDescent="0.3">
      <c r="C130" t="s">
        <v>2</v>
      </c>
      <c r="D130" t="s">
        <v>37</v>
      </c>
      <c r="E130" t="s">
        <v>18</v>
      </c>
      <c r="F130" s="4">
        <v>11571</v>
      </c>
      <c r="G130" s="5">
        <v>138</v>
      </c>
      <c r="H130">
        <f>VLOOKUP(data[[#This Row],[Product]],products[],2,FALSE)</f>
        <v>6.47</v>
      </c>
      <c r="I130" s="29">
        <f>data[[#This Row],[Cost per Unit]]*data[[#This Row],[Units]]</f>
        <v>892.86</v>
      </c>
    </row>
    <row r="131" spans="3:9" x14ac:dyDescent="0.3">
      <c r="C131" t="s">
        <v>40</v>
      </c>
      <c r="D131" t="s">
        <v>38</v>
      </c>
      <c r="E131" t="s">
        <v>25</v>
      </c>
      <c r="F131" s="4">
        <v>2541</v>
      </c>
      <c r="G131" s="5">
        <v>90</v>
      </c>
      <c r="H131">
        <f>VLOOKUP(data[[#This Row],[Product]],products[],2,FALSE)</f>
        <v>13.15</v>
      </c>
      <c r="I131" s="29">
        <f>data[[#This Row],[Cost per Unit]]*data[[#This Row],[Units]]</f>
        <v>1183.5</v>
      </c>
    </row>
    <row r="132" spans="3:9" x14ac:dyDescent="0.3">
      <c r="C132" t="s">
        <v>41</v>
      </c>
      <c r="D132" t="s">
        <v>37</v>
      </c>
      <c r="E132" t="s">
        <v>30</v>
      </c>
      <c r="F132" s="4">
        <v>1526</v>
      </c>
      <c r="G132" s="5">
        <v>240</v>
      </c>
      <c r="H132">
        <f>VLOOKUP(data[[#This Row],[Product]],products[],2,FALSE)</f>
        <v>14.49</v>
      </c>
      <c r="I132" s="29">
        <f>data[[#This Row],[Cost per Unit]]*data[[#This Row],[Units]]</f>
        <v>3477.6</v>
      </c>
    </row>
    <row r="133" spans="3:9" x14ac:dyDescent="0.3">
      <c r="C133" t="s">
        <v>40</v>
      </c>
      <c r="D133" t="s">
        <v>38</v>
      </c>
      <c r="E133" t="s">
        <v>4</v>
      </c>
      <c r="F133" s="4">
        <v>6125</v>
      </c>
      <c r="G133" s="5">
        <v>102</v>
      </c>
      <c r="H133">
        <f>VLOOKUP(data[[#This Row],[Product]],products[],2,FALSE)</f>
        <v>11.88</v>
      </c>
      <c r="I133" s="29">
        <f>data[[#This Row],[Cost per Unit]]*data[[#This Row],[Units]]</f>
        <v>1211.76</v>
      </c>
    </row>
    <row r="134" spans="3:9" x14ac:dyDescent="0.3">
      <c r="C134" t="s">
        <v>41</v>
      </c>
      <c r="D134" t="s">
        <v>35</v>
      </c>
      <c r="E134" t="s">
        <v>27</v>
      </c>
      <c r="F134" s="4">
        <v>847</v>
      </c>
      <c r="G134" s="5">
        <v>129</v>
      </c>
      <c r="H134">
        <f>VLOOKUP(data[[#This Row],[Product]],products[],2,FALSE)</f>
        <v>16.73</v>
      </c>
      <c r="I134" s="29">
        <f>data[[#This Row],[Cost per Unit]]*data[[#This Row],[Units]]</f>
        <v>2158.17</v>
      </c>
    </row>
    <row r="135" spans="3:9" x14ac:dyDescent="0.3">
      <c r="C135" t="s">
        <v>8</v>
      </c>
      <c r="D135" t="s">
        <v>35</v>
      </c>
      <c r="E135" t="s">
        <v>27</v>
      </c>
      <c r="F135" s="4">
        <v>4753</v>
      </c>
      <c r="G135" s="5">
        <v>300</v>
      </c>
      <c r="H135">
        <f>VLOOKUP(data[[#This Row],[Product]],products[],2,FALSE)</f>
        <v>16.73</v>
      </c>
      <c r="I135" s="29">
        <f>data[[#This Row],[Cost per Unit]]*data[[#This Row],[Units]]</f>
        <v>5019</v>
      </c>
    </row>
    <row r="136" spans="3:9" x14ac:dyDescent="0.3">
      <c r="C136" t="s">
        <v>6</v>
      </c>
      <c r="D136" t="s">
        <v>38</v>
      </c>
      <c r="E136" t="s">
        <v>33</v>
      </c>
      <c r="F136" s="4">
        <v>959</v>
      </c>
      <c r="G136" s="5">
        <v>135</v>
      </c>
      <c r="H136">
        <f>VLOOKUP(data[[#This Row],[Product]],products[],2,FALSE)</f>
        <v>12.37</v>
      </c>
      <c r="I136" s="29">
        <f>data[[#This Row],[Cost per Unit]]*data[[#This Row],[Units]]</f>
        <v>1669.9499999999998</v>
      </c>
    </row>
    <row r="137" spans="3:9" x14ac:dyDescent="0.3">
      <c r="C137" t="s">
        <v>7</v>
      </c>
      <c r="D137" t="s">
        <v>35</v>
      </c>
      <c r="E137" t="s">
        <v>24</v>
      </c>
      <c r="F137" s="4">
        <v>2793</v>
      </c>
      <c r="G137" s="5">
        <v>114</v>
      </c>
      <c r="H137">
        <f>VLOOKUP(data[[#This Row],[Product]],products[],2,FALSE)</f>
        <v>4.97</v>
      </c>
      <c r="I137" s="29">
        <f>data[[#This Row],[Cost per Unit]]*data[[#This Row],[Units]]</f>
        <v>566.57999999999993</v>
      </c>
    </row>
    <row r="138" spans="3:9" x14ac:dyDescent="0.3">
      <c r="C138" t="s">
        <v>7</v>
      </c>
      <c r="D138" t="s">
        <v>35</v>
      </c>
      <c r="E138" t="s">
        <v>14</v>
      </c>
      <c r="F138" s="4">
        <v>4606</v>
      </c>
      <c r="G138" s="5">
        <v>63</v>
      </c>
      <c r="H138">
        <f>VLOOKUP(data[[#This Row],[Product]],products[],2,FALSE)</f>
        <v>11.7</v>
      </c>
      <c r="I138" s="29">
        <f>data[[#This Row],[Cost per Unit]]*data[[#This Row],[Units]]</f>
        <v>737.09999999999991</v>
      </c>
    </row>
    <row r="139" spans="3:9" x14ac:dyDescent="0.3">
      <c r="C139" t="s">
        <v>7</v>
      </c>
      <c r="D139" t="s">
        <v>36</v>
      </c>
      <c r="E139" t="s">
        <v>29</v>
      </c>
      <c r="F139" s="4">
        <v>5551</v>
      </c>
      <c r="G139" s="5">
        <v>252</v>
      </c>
      <c r="H139">
        <f>VLOOKUP(data[[#This Row],[Product]],products[],2,FALSE)</f>
        <v>7.16</v>
      </c>
      <c r="I139" s="29">
        <f>data[[#This Row],[Cost per Unit]]*data[[#This Row],[Units]]</f>
        <v>1804.32</v>
      </c>
    </row>
    <row r="140" spans="3:9" x14ac:dyDescent="0.3">
      <c r="C140" t="s">
        <v>10</v>
      </c>
      <c r="D140" t="s">
        <v>36</v>
      </c>
      <c r="E140" t="s">
        <v>32</v>
      </c>
      <c r="F140" s="4">
        <v>6657</v>
      </c>
      <c r="G140" s="5">
        <v>303</v>
      </c>
      <c r="H140">
        <f>VLOOKUP(data[[#This Row],[Product]],products[],2,FALSE)</f>
        <v>8.65</v>
      </c>
      <c r="I140" s="29">
        <f>data[[#This Row],[Cost per Unit]]*data[[#This Row],[Units]]</f>
        <v>2620.9500000000003</v>
      </c>
    </row>
    <row r="141" spans="3:9" x14ac:dyDescent="0.3">
      <c r="C141" t="s">
        <v>7</v>
      </c>
      <c r="D141" t="s">
        <v>39</v>
      </c>
      <c r="E141" t="s">
        <v>17</v>
      </c>
      <c r="F141" s="4">
        <v>4438</v>
      </c>
      <c r="G141" s="5">
        <v>246</v>
      </c>
      <c r="H141">
        <f>VLOOKUP(data[[#This Row],[Product]],products[],2,FALSE)</f>
        <v>3.11</v>
      </c>
      <c r="I141" s="29">
        <f>data[[#This Row],[Cost per Unit]]*data[[#This Row],[Units]]</f>
        <v>765.06</v>
      </c>
    </row>
    <row r="142" spans="3:9" x14ac:dyDescent="0.3">
      <c r="C142" t="s">
        <v>8</v>
      </c>
      <c r="D142" t="s">
        <v>38</v>
      </c>
      <c r="E142" t="s">
        <v>22</v>
      </c>
      <c r="F142" s="4">
        <v>168</v>
      </c>
      <c r="G142" s="5">
        <v>84</v>
      </c>
      <c r="H142">
        <f>VLOOKUP(data[[#This Row],[Product]],products[],2,FALSE)</f>
        <v>9.77</v>
      </c>
      <c r="I142" s="29">
        <f>data[[#This Row],[Cost per Unit]]*data[[#This Row],[Units]]</f>
        <v>820.68</v>
      </c>
    </row>
    <row r="143" spans="3:9" x14ac:dyDescent="0.3">
      <c r="C143" t="s">
        <v>7</v>
      </c>
      <c r="D143" t="s">
        <v>34</v>
      </c>
      <c r="E143" t="s">
        <v>17</v>
      </c>
      <c r="F143" s="4">
        <v>7777</v>
      </c>
      <c r="G143" s="5">
        <v>39</v>
      </c>
      <c r="H143">
        <f>VLOOKUP(data[[#This Row],[Product]],products[],2,FALSE)</f>
        <v>3.11</v>
      </c>
      <c r="I143" s="29">
        <f>data[[#This Row],[Cost per Unit]]*data[[#This Row],[Units]]</f>
        <v>121.28999999999999</v>
      </c>
    </row>
    <row r="144" spans="3:9" x14ac:dyDescent="0.3">
      <c r="C144" t="s">
        <v>5</v>
      </c>
      <c r="D144" t="s">
        <v>36</v>
      </c>
      <c r="E144" t="s">
        <v>17</v>
      </c>
      <c r="F144" s="4">
        <v>3339</v>
      </c>
      <c r="G144" s="5">
        <v>348</v>
      </c>
      <c r="H144">
        <f>VLOOKUP(data[[#This Row],[Product]],products[],2,FALSE)</f>
        <v>3.11</v>
      </c>
      <c r="I144" s="29">
        <f>data[[#This Row],[Cost per Unit]]*data[[#This Row],[Units]]</f>
        <v>1082.28</v>
      </c>
    </row>
    <row r="145" spans="3:9" x14ac:dyDescent="0.3">
      <c r="C145" t="s">
        <v>7</v>
      </c>
      <c r="D145" t="s">
        <v>37</v>
      </c>
      <c r="E145" t="s">
        <v>33</v>
      </c>
      <c r="F145" s="4">
        <v>6391</v>
      </c>
      <c r="G145" s="5">
        <v>48</v>
      </c>
      <c r="H145">
        <f>VLOOKUP(data[[#This Row],[Product]],products[],2,FALSE)</f>
        <v>12.37</v>
      </c>
      <c r="I145" s="29">
        <f>data[[#This Row],[Cost per Unit]]*data[[#This Row],[Units]]</f>
        <v>593.76</v>
      </c>
    </row>
    <row r="146" spans="3:9" x14ac:dyDescent="0.3">
      <c r="C146" t="s">
        <v>5</v>
      </c>
      <c r="D146" t="s">
        <v>37</v>
      </c>
      <c r="E146" t="s">
        <v>22</v>
      </c>
      <c r="F146" s="4">
        <v>518</v>
      </c>
      <c r="G146" s="5">
        <v>75</v>
      </c>
      <c r="H146">
        <f>VLOOKUP(data[[#This Row],[Product]],products[],2,FALSE)</f>
        <v>9.77</v>
      </c>
      <c r="I146" s="29">
        <f>data[[#This Row],[Cost per Unit]]*data[[#This Row],[Units]]</f>
        <v>732.75</v>
      </c>
    </row>
    <row r="147" spans="3:9" x14ac:dyDescent="0.3">
      <c r="C147" t="s">
        <v>7</v>
      </c>
      <c r="D147" t="s">
        <v>38</v>
      </c>
      <c r="E147" t="s">
        <v>28</v>
      </c>
      <c r="F147" s="4">
        <v>5677</v>
      </c>
      <c r="G147" s="5">
        <v>258</v>
      </c>
      <c r="H147">
        <f>VLOOKUP(data[[#This Row],[Product]],products[],2,FALSE)</f>
        <v>10.38</v>
      </c>
      <c r="I147" s="29">
        <f>data[[#This Row],[Cost per Unit]]*data[[#This Row],[Units]]</f>
        <v>2678.0400000000004</v>
      </c>
    </row>
    <row r="148" spans="3:9" x14ac:dyDescent="0.3">
      <c r="C148" t="s">
        <v>6</v>
      </c>
      <c r="D148" t="s">
        <v>39</v>
      </c>
      <c r="E148" t="s">
        <v>17</v>
      </c>
      <c r="F148" s="4">
        <v>6048</v>
      </c>
      <c r="G148" s="5">
        <v>27</v>
      </c>
      <c r="H148">
        <f>VLOOKUP(data[[#This Row],[Product]],products[],2,FALSE)</f>
        <v>3.11</v>
      </c>
      <c r="I148" s="29">
        <f>data[[#This Row],[Cost per Unit]]*data[[#This Row],[Units]]</f>
        <v>83.97</v>
      </c>
    </row>
    <row r="149" spans="3:9" x14ac:dyDescent="0.3">
      <c r="C149" t="s">
        <v>8</v>
      </c>
      <c r="D149" t="s">
        <v>38</v>
      </c>
      <c r="E149" t="s">
        <v>32</v>
      </c>
      <c r="F149" s="4">
        <v>3752</v>
      </c>
      <c r="G149" s="5">
        <v>213</v>
      </c>
      <c r="H149">
        <f>VLOOKUP(data[[#This Row],[Product]],products[],2,FALSE)</f>
        <v>8.65</v>
      </c>
      <c r="I149" s="29">
        <f>data[[#This Row],[Cost per Unit]]*data[[#This Row],[Units]]</f>
        <v>1842.45</v>
      </c>
    </row>
    <row r="150" spans="3:9" x14ac:dyDescent="0.3">
      <c r="C150" t="s">
        <v>5</v>
      </c>
      <c r="D150" t="s">
        <v>35</v>
      </c>
      <c r="E150" t="s">
        <v>29</v>
      </c>
      <c r="F150" s="4">
        <v>4480</v>
      </c>
      <c r="G150" s="5">
        <v>357</v>
      </c>
      <c r="H150">
        <f>VLOOKUP(data[[#This Row],[Product]],products[],2,FALSE)</f>
        <v>7.16</v>
      </c>
      <c r="I150" s="29">
        <f>data[[#This Row],[Cost per Unit]]*data[[#This Row],[Units]]</f>
        <v>2556.12</v>
      </c>
    </row>
    <row r="151" spans="3:9" x14ac:dyDescent="0.3">
      <c r="C151" t="s">
        <v>9</v>
      </c>
      <c r="D151" t="s">
        <v>37</v>
      </c>
      <c r="E151" t="s">
        <v>4</v>
      </c>
      <c r="F151" s="4">
        <v>259</v>
      </c>
      <c r="G151" s="5">
        <v>207</v>
      </c>
      <c r="H151">
        <f>VLOOKUP(data[[#This Row],[Product]],products[],2,FALSE)</f>
        <v>11.88</v>
      </c>
      <c r="I151" s="29">
        <f>data[[#This Row],[Cost per Unit]]*data[[#This Row],[Units]]</f>
        <v>2459.1600000000003</v>
      </c>
    </row>
    <row r="152" spans="3:9" x14ac:dyDescent="0.3">
      <c r="C152" t="s">
        <v>8</v>
      </c>
      <c r="D152" t="s">
        <v>37</v>
      </c>
      <c r="E152" t="s">
        <v>30</v>
      </c>
      <c r="F152" s="4">
        <v>42</v>
      </c>
      <c r="G152" s="5">
        <v>150</v>
      </c>
      <c r="H152">
        <f>VLOOKUP(data[[#This Row],[Product]],products[],2,FALSE)</f>
        <v>14.49</v>
      </c>
      <c r="I152" s="29">
        <f>data[[#This Row],[Cost per Unit]]*data[[#This Row],[Units]]</f>
        <v>2173.5</v>
      </c>
    </row>
    <row r="153" spans="3:9" x14ac:dyDescent="0.3">
      <c r="C153" t="s">
        <v>41</v>
      </c>
      <c r="D153" t="s">
        <v>36</v>
      </c>
      <c r="E153" t="s">
        <v>26</v>
      </c>
      <c r="F153" s="4">
        <v>98</v>
      </c>
      <c r="G153" s="5">
        <v>204</v>
      </c>
      <c r="H153">
        <f>VLOOKUP(data[[#This Row],[Product]],products[],2,FALSE)</f>
        <v>5.6</v>
      </c>
      <c r="I153" s="29">
        <f>data[[#This Row],[Cost per Unit]]*data[[#This Row],[Units]]</f>
        <v>1142.3999999999999</v>
      </c>
    </row>
    <row r="154" spans="3:9" x14ac:dyDescent="0.3">
      <c r="C154" t="s">
        <v>7</v>
      </c>
      <c r="D154" t="s">
        <v>35</v>
      </c>
      <c r="E154" t="s">
        <v>27</v>
      </c>
      <c r="F154" s="4">
        <v>2478</v>
      </c>
      <c r="G154" s="5">
        <v>21</v>
      </c>
      <c r="H154">
        <f>VLOOKUP(data[[#This Row],[Product]],products[],2,FALSE)</f>
        <v>16.73</v>
      </c>
      <c r="I154" s="29">
        <f>data[[#This Row],[Cost per Unit]]*data[[#This Row],[Units]]</f>
        <v>351.33</v>
      </c>
    </row>
    <row r="155" spans="3:9" x14ac:dyDescent="0.3">
      <c r="C155" t="s">
        <v>41</v>
      </c>
      <c r="D155" t="s">
        <v>34</v>
      </c>
      <c r="E155" t="s">
        <v>33</v>
      </c>
      <c r="F155" s="4">
        <v>7847</v>
      </c>
      <c r="G155" s="5">
        <v>174</v>
      </c>
      <c r="H155">
        <f>VLOOKUP(data[[#This Row],[Product]],products[],2,FALSE)</f>
        <v>12.37</v>
      </c>
      <c r="I155" s="29">
        <f>data[[#This Row],[Cost per Unit]]*data[[#This Row],[Units]]</f>
        <v>2152.3799999999997</v>
      </c>
    </row>
    <row r="156" spans="3:9" x14ac:dyDescent="0.3">
      <c r="C156" t="s">
        <v>2</v>
      </c>
      <c r="D156" t="s">
        <v>37</v>
      </c>
      <c r="E156" t="s">
        <v>17</v>
      </c>
      <c r="F156" s="4">
        <v>9926</v>
      </c>
      <c r="G156" s="5">
        <v>201</v>
      </c>
      <c r="H156">
        <f>VLOOKUP(data[[#This Row],[Product]],products[],2,FALSE)</f>
        <v>3.11</v>
      </c>
      <c r="I156" s="29">
        <f>data[[#This Row],[Cost per Unit]]*data[[#This Row],[Units]]</f>
        <v>625.11</v>
      </c>
    </row>
    <row r="157" spans="3:9" x14ac:dyDescent="0.3">
      <c r="C157" t="s">
        <v>8</v>
      </c>
      <c r="D157" t="s">
        <v>38</v>
      </c>
      <c r="E157" t="s">
        <v>13</v>
      </c>
      <c r="F157" s="4">
        <v>819</v>
      </c>
      <c r="G157" s="5">
        <v>510</v>
      </c>
      <c r="H157">
        <f>VLOOKUP(data[[#This Row],[Product]],products[],2,FALSE)</f>
        <v>9.33</v>
      </c>
      <c r="I157" s="29">
        <f>data[[#This Row],[Cost per Unit]]*data[[#This Row],[Units]]</f>
        <v>4758.3</v>
      </c>
    </row>
    <row r="158" spans="3:9" x14ac:dyDescent="0.3">
      <c r="C158" t="s">
        <v>6</v>
      </c>
      <c r="D158" t="s">
        <v>39</v>
      </c>
      <c r="E158" t="s">
        <v>29</v>
      </c>
      <c r="F158" s="4">
        <v>3052</v>
      </c>
      <c r="G158" s="5">
        <v>378</v>
      </c>
      <c r="H158">
        <f>VLOOKUP(data[[#This Row],[Product]],products[],2,FALSE)</f>
        <v>7.16</v>
      </c>
      <c r="I158" s="29">
        <f>data[[#This Row],[Cost per Unit]]*data[[#This Row],[Units]]</f>
        <v>2706.48</v>
      </c>
    </row>
    <row r="159" spans="3:9" x14ac:dyDescent="0.3">
      <c r="C159" t="s">
        <v>9</v>
      </c>
      <c r="D159" t="s">
        <v>34</v>
      </c>
      <c r="E159" t="s">
        <v>21</v>
      </c>
      <c r="F159" s="4">
        <v>6832</v>
      </c>
      <c r="G159" s="5">
        <v>27</v>
      </c>
      <c r="H159">
        <f>VLOOKUP(data[[#This Row],[Product]],products[],2,FALSE)</f>
        <v>9</v>
      </c>
      <c r="I159" s="29">
        <f>data[[#This Row],[Cost per Unit]]*data[[#This Row],[Units]]</f>
        <v>243</v>
      </c>
    </row>
    <row r="160" spans="3:9" x14ac:dyDescent="0.3">
      <c r="C160" t="s">
        <v>2</v>
      </c>
      <c r="D160" t="s">
        <v>39</v>
      </c>
      <c r="E160" t="s">
        <v>16</v>
      </c>
      <c r="F160" s="4">
        <v>2016</v>
      </c>
      <c r="G160" s="5">
        <v>117</v>
      </c>
      <c r="H160">
        <f>VLOOKUP(data[[#This Row],[Product]],products[],2,FALSE)</f>
        <v>8.7899999999999991</v>
      </c>
      <c r="I160" s="29">
        <f>data[[#This Row],[Cost per Unit]]*data[[#This Row],[Units]]</f>
        <v>1028.4299999999998</v>
      </c>
    </row>
    <row r="161" spans="3:9" x14ac:dyDescent="0.3">
      <c r="C161" t="s">
        <v>6</v>
      </c>
      <c r="D161" t="s">
        <v>38</v>
      </c>
      <c r="E161" t="s">
        <v>21</v>
      </c>
      <c r="F161" s="4">
        <v>7322</v>
      </c>
      <c r="G161" s="5">
        <v>36</v>
      </c>
      <c r="H161">
        <f>VLOOKUP(data[[#This Row],[Product]],products[],2,FALSE)</f>
        <v>9</v>
      </c>
      <c r="I161" s="29">
        <f>data[[#This Row],[Cost per Unit]]*data[[#This Row],[Units]]</f>
        <v>324</v>
      </c>
    </row>
    <row r="162" spans="3:9" x14ac:dyDescent="0.3">
      <c r="C162" t="s">
        <v>8</v>
      </c>
      <c r="D162" t="s">
        <v>35</v>
      </c>
      <c r="E162" t="s">
        <v>33</v>
      </c>
      <c r="F162" s="4">
        <v>357</v>
      </c>
      <c r="G162" s="5">
        <v>126</v>
      </c>
      <c r="H162">
        <f>VLOOKUP(data[[#This Row],[Product]],products[],2,FALSE)</f>
        <v>12.37</v>
      </c>
      <c r="I162" s="29">
        <f>data[[#This Row],[Cost per Unit]]*data[[#This Row],[Units]]</f>
        <v>1558.62</v>
      </c>
    </row>
    <row r="163" spans="3:9" x14ac:dyDescent="0.3">
      <c r="C163" t="s">
        <v>9</v>
      </c>
      <c r="D163" t="s">
        <v>39</v>
      </c>
      <c r="E163" t="s">
        <v>25</v>
      </c>
      <c r="F163" s="4">
        <v>3192</v>
      </c>
      <c r="G163" s="5">
        <v>72</v>
      </c>
      <c r="H163">
        <f>VLOOKUP(data[[#This Row],[Product]],products[],2,FALSE)</f>
        <v>13.15</v>
      </c>
      <c r="I163" s="29">
        <f>data[[#This Row],[Cost per Unit]]*data[[#This Row],[Units]]</f>
        <v>946.80000000000007</v>
      </c>
    </row>
    <row r="164" spans="3:9" x14ac:dyDescent="0.3">
      <c r="C164" t="s">
        <v>7</v>
      </c>
      <c r="D164" t="s">
        <v>36</v>
      </c>
      <c r="E164" t="s">
        <v>22</v>
      </c>
      <c r="F164" s="4">
        <v>8435</v>
      </c>
      <c r="G164" s="5">
        <v>42</v>
      </c>
      <c r="H164">
        <f>VLOOKUP(data[[#This Row],[Product]],products[],2,FALSE)</f>
        <v>9.77</v>
      </c>
      <c r="I164" s="29">
        <f>data[[#This Row],[Cost per Unit]]*data[[#This Row],[Units]]</f>
        <v>410.34</v>
      </c>
    </row>
    <row r="165" spans="3:9" x14ac:dyDescent="0.3">
      <c r="C165" t="s">
        <v>40</v>
      </c>
      <c r="D165" t="s">
        <v>39</v>
      </c>
      <c r="E165" t="s">
        <v>29</v>
      </c>
      <c r="F165" s="4">
        <v>0</v>
      </c>
      <c r="G165" s="5">
        <v>135</v>
      </c>
      <c r="H165">
        <f>VLOOKUP(data[[#This Row],[Product]],products[],2,FALSE)</f>
        <v>7.16</v>
      </c>
      <c r="I165" s="29">
        <f>data[[#This Row],[Cost per Unit]]*data[[#This Row],[Units]]</f>
        <v>966.6</v>
      </c>
    </row>
    <row r="166" spans="3:9" x14ac:dyDescent="0.3">
      <c r="C166" t="s">
        <v>7</v>
      </c>
      <c r="D166" t="s">
        <v>34</v>
      </c>
      <c r="E166" t="s">
        <v>24</v>
      </c>
      <c r="F166" s="4">
        <v>8862</v>
      </c>
      <c r="G166" s="5">
        <v>189</v>
      </c>
      <c r="H166">
        <f>VLOOKUP(data[[#This Row],[Product]],products[],2,FALSE)</f>
        <v>4.97</v>
      </c>
      <c r="I166" s="29">
        <f>data[[#This Row],[Cost per Unit]]*data[[#This Row],[Units]]</f>
        <v>939.32999999999993</v>
      </c>
    </row>
    <row r="167" spans="3:9" x14ac:dyDescent="0.3">
      <c r="C167" t="s">
        <v>6</v>
      </c>
      <c r="D167" t="s">
        <v>37</v>
      </c>
      <c r="E167" t="s">
        <v>28</v>
      </c>
      <c r="F167" s="4">
        <v>3556</v>
      </c>
      <c r="G167" s="5">
        <v>459</v>
      </c>
      <c r="H167">
        <f>VLOOKUP(data[[#This Row],[Product]],products[],2,FALSE)</f>
        <v>10.38</v>
      </c>
      <c r="I167" s="29">
        <f>data[[#This Row],[Cost per Unit]]*data[[#This Row],[Units]]</f>
        <v>4764.42</v>
      </c>
    </row>
    <row r="168" spans="3:9" x14ac:dyDescent="0.3">
      <c r="C168" t="s">
        <v>5</v>
      </c>
      <c r="D168" t="s">
        <v>34</v>
      </c>
      <c r="E168" t="s">
        <v>15</v>
      </c>
      <c r="F168" s="4">
        <v>7280</v>
      </c>
      <c r="G168" s="5">
        <v>201</v>
      </c>
      <c r="H168">
        <f>VLOOKUP(data[[#This Row],[Product]],products[],2,FALSE)</f>
        <v>11.73</v>
      </c>
      <c r="I168" s="29">
        <f>data[[#This Row],[Cost per Unit]]*data[[#This Row],[Units]]</f>
        <v>2357.73</v>
      </c>
    </row>
    <row r="169" spans="3:9" x14ac:dyDescent="0.3">
      <c r="C169" t="s">
        <v>6</v>
      </c>
      <c r="D169" t="s">
        <v>34</v>
      </c>
      <c r="E169" t="s">
        <v>30</v>
      </c>
      <c r="F169" s="4">
        <v>3402</v>
      </c>
      <c r="G169" s="5">
        <v>366</v>
      </c>
      <c r="H169">
        <f>VLOOKUP(data[[#This Row],[Product]],products[],2,FALSE)</f>
        <v>14.49</v>
      </c>
      <c r="I169" s="29">
        <f>data[[#This Row],[Cost per Unit]]*data[[#This Row],[Units]]</f>
        <v>5303.34</v>
      </c>
    </row>
    <row r="170" spans="3:9" x14ac:dyDescent="0.3">
      <c r="C170" t="s">
        <v>3</v>
      </c>
      <c r="D170" t="s">
        <v>37</v>
      </c>
      <c r="E170" t="s">
        <v>29</v>
      </c>
      <c r="F170" s="4">
        <v>4592</v>
      </c>
      <c r="G170" s="5">
        <v>324</v>
      </c>
      <c r="H170">
        <f>VLOOKUP(data[[#This Row],[Product]],products[],2,FALSE)</f>
        <v>7.16</v>
      </c>
      <c r="I170" s="29">
        <f>data[[#This Row],[Cost per Unit]]*data[[#This Row],[Units]]</f>
        <v>2319.84</v>
      </c>
    </row>
    <row r="171" spans="3:9" x14ac:dyDescent="0.3">
      <c r="C171" t="s">
        <v>9</v>
      </c>
      <c r="D171" t="s">
        <v>35</v>
      </c>
      <c r="E171" t="s">
        <v>15</v>
      </c>
      <c r="F171" s="4">
        <v>7833</v>
      </c>
      <c r="G171" s="5">
        <v>243</v>
      </c>
      <c r="H171">
        <f>VLOOKUP(data[[#This Row],[Product]],products[],2,FALSE)</f>
        <v>11.73</v>
      </c>
      <c r="I171" s="29">
        <f>data[[#This Row],[Cost per Unit]]*data[[#This Row],[Units]]</f>
        <v>2850.3900000000003</v>
      </c>
    </row>
    <row r="172" spans="3:9" x14ac:dyDescent="0.3">
      <c r="C172" t="s">
        <v>2</v>
      </c>
      <c r="D172" t="s">
        <v>39</v>
      </c>
      <c r="E172" t="s">
        <v>21</v>
      </c>
      <c r="F172" s="4">
        <v>7651</v>
      </c>
      <c r="G172" s="5">
        <v>213</v>
      </c>
      <c r="H172">
        <f>VLOOKUP(data[[#This Row],[Product]],products[],2,FALSE)</f>
        <v>9</v>
      </c>
      <c r="I172" s="29">
        <f>data[[#This Row],[Cost per Unit]]*data[[#This Row],[Units]]</f>
        <v>1917</v>
      </c>
    </row>
    <row r="173" spans="3:9" x14ac:dyDescent="0.3">
      <c r="C173" t="s">
        <v>40</v>
      </c>
      <c r="D173" t="s">
        <v>35</v>
      </c>
      <c r="E173" t="s">
        <v>30</v>
      </c>
      <c r="F173" s="4">
        <v>2275</v>
      </c>
      <c r="G173" s="5">
        <v>447</v>
      </c>
      <c r="H173">
        <f>VLOOKUP(data[[#This Row],[Product]],products[],2,FALSE)</f>
        <v>14.49</v>
      </c>
      <c r="I173" s="29">
        <f>data[[#This Row],[Cost per Unit]]*data[[#This Row],[Units]]</f>
        <v>6477.03</v>
      </c>
    </row>
    <row r="174" spans="3:9" x14ac:dyDescent="0.3">
      <c r="C174" t="s">
        <v>40</v>
      </c>
      <c r="D174" t="s">
        <v>38</v>
      </c>
      <c r="E174" t="s">
        <v>13</v>
      </c>
      <c r="F174" s="4">
        <v>5670</v>
      </c>
      <c r="G174" s="5">
        <v>297</v>
      </c>
      <c r="H174">
        <f>VLOOKUP(data[[#This Row],[Product]],products[],2,FALSE)</f>
        <v>9.33</v>
      </c>
      <c r="I174" s="29">
        <f>data[[#This Row],[Cost per Unit]]*data[[#This Row],[Units]]</f>
        <v>2771.01</v>
      </c>
    </row>
    <row r="175" spans="3:9" x14ac:dyDescent="0.3">
      <c r="C175" t="s">
        <v>7</v>
      </c>
      <c r="D175" t="s">
        <v>35</v>
      </c>
      <c r="E175" t="s">
        <v>16</v>
      </c>
      <c r="F175" s="4">
        <v>2135</v>
      </c>
      <c r="G175" s="5">
        <v>27</v>
      </c>
      <c r="H175">
        <f>VLOOKUP(data[[#This Row],[Product]],products[],2,FALSE)</f>
        <v>8.7899999999999991</v>
      </c>
      <c r="I175" s="29">
        <f>data[[#This Row],[Cost per Unit]]*data[[#This Row],[Units]]</f>
        <v>237.32999999999998</v>
      </c>
    </row>
    <row r="176" spans="3:9" x14ac:dyDescent="0.3">
      <c r="C176" t="s">
        <v>40</v>
      </c>
      <c r="D176" t="s">
        <v>34</v>
      </c>
      <c r="E176" t="s">
        <v>23</v>
      </c>
      <c r="F176" s="4">
        <v>2779</v>
      </c>
      <c r="G176" s="5">
        <v>75</v>
      </c>
      <c r="H176">
        <f>VLOOKUP(data[[#This Row],[Product]],products[],2,FALSE)</f>
        <v>6.49</v>
      </c>
      <c r="I176" s="29">
        <f>data[[#This Row],[Cost per Unit]]*data[[#This Row],[Units]]</f>
        <v>486.75</v>
      </c>
    </row>
    <row r="177" spans="3:9" x14ac:dyDescent="0.3">
      <c r="C177" t="s">
        <v>10</v>
      </c>
      <c r="D177" t="s">
        <v>39</v>
      </c>
      <c r="E177" t="s">
        <v>33</v>
      </c>
      <c r="F177" s="4">
        <v>12950</v>
      </c>
      <c r="G177" s="5">
        <v>30</v>
      </c>
      <c r="H177">
        <f>VLOOKUP(data[[#This Row],[Product]],products[],2,FALSE)</f>
        <v>12.37</v>
      </c>
      <c r="I177" s="29">
        <f>data[[#This Row],[Cost per Unit]]*data[[#This Row],[Units]]</f>
        <v>371.09999999999997</v>
      </c>
    </row>
    <row r="178" spans="3:9" x14ac:dyDescent="0.3">
      <c r="C178" t="s">
        <v>7</v>
      </c>
      <c r="D178" t="s">
        <v>36</v>
      </c>
      <c r="E178" t="s">
        <v>18</v>
      </c>
      <c r="F178" s="4">
        <v>2646</v>
      </c>
      <c r="G178" s="5">
        <v>177</v>
      </c>
      <c r="H178">
        <f>VLOOKUP(data[[#This Row],[Product]],products[],2,FALSE)</f>
        <v>6.47</v>
      </c>
      <c r="I178" s="29">
        <f>data[[#This Row],[Cost per Unit]]*data[[#This Row],[Units]]</f>
        <v>1145.19</v>
      </c>
    </row>
    <row r="179" spans="3:9" x14ac:dyDescent="0.3">
      <c r="C179" t="s">
        <v>40</v>
      </c>
      <c r="D179" t="s">
        <v>34</v>
      </c>
      <c r="E179" t="s">
        <v>33</v>
      </c>
      <c r="F179" s="4">
        <v>3794</v>
      </c>
      <c r="G179" s="5">
        <v>159</v>
      </c>
      <c r="H179">
        <f>VLOOKUP(data[[#This Row],[Product]],products[],2,FALSE)</f>
        <v>12.37</v>
      </c>
      <c r="I179" s="29">
        <f>data[[#This Row],[Cost per Unit]]*data[[#This Row],[Units]]</f>
        <v>1966.83</v>
      </c>
    </row>
    <row r="180" spans="3:9" x14ac:dyDescent="0.3">
      <c r="C180" t="s">
        <v>3</v>
      </c>
      <c r="D180" t="s">
        <v>35</v>
      </c>
      <c r="E180" t="s">
        <v>33</v>
      </c>
      <c r="F180" s="4">
        <v>819</v>
      </c>
      <c r="G180" s="5">
        <v>306</v>
      </c>
      <c r="H180">
        <f>VLOOKUP(data[[#This Row],[Product]],products[],2,FALSE)</f>
        <v>12.37</v>
      </c>
      <c r="I180" s="29">
        <f>data[[#This Row],[Cost per Unit]]*data[[#This Row],[Units]]</f>
        <v>3785.22</v>
      </c>
    </row>
    <row r="181" spans="3:9" x14ac:dyDescent="0.3">
      <c r="C181" t="s">
        <v>3</v>
      </c>
      <c r="D181" t="s">
        <v>34</v>
      </c>
      <c r="E181" t="s">
        <v>20</v>
      </c>
      <c r="F181" s="4">
        <v>2583</v>
      </c>
      <c r="G181" s="5">
        <v>18</v>
      </c>
      <c r="H181">
        <f>VLOOKUP(data[[#This Row],[Product]],products[],2,FALSE)</f>
        <v>10.62</v>
      </c>
      <c r="I181" s="29">
        <f>data[[#This Row],[Cost per Unit]]*data[[#This Row],[Units]]</f>
        <v>191.16</v>
      </c>
    </row>
    <row r="182" spans="3:9" x14ac:dyDescent="0.3">
      <c r="C182" t="s">
        <v>7</v>
      </c>
      <c r="D182" t="s">
        <v>35</v>
      </c>
      <c r="E182" t="s">
        <v>19</v>
      </c>
      <c r="F182" s="4">
        <v>4585</v>
      </c>
      <c r="G182" s="5">
        <v>240</v>
      </c>
      <c r="H182">
        <f>VLOOKUP(data[[#This Row],[Product]],products[],2,FALSE)</f>
        <v>7.64</v>
      </c>
      <c r="I182" s="29">
        <f>data[[#This Row],[Cost per Unit]]*data[[#This Row],[Units]]</f>
        <v>1833.6</v>
      </c>
    </row>
    <row r="183" spans="3:9" x14ac:dyDescent="0.3">
      <c r="C183" t="s">
        <v>5</v>
      </c>
      <c r="D183" t="s">
        <v>34</v>
      </c>
      <c r="E183" t="s">
        <v>33</v>
      </c>
      <c r="F183" s="4">
        <v>1652</v>
      </c>
      <c r="G183" s="5">
        <v>93</v>
      </c>
      <c r="H183">
        <f>VLOOKUP(data[[#This Row],[Product]],products[],2,FALSE)</f>
        <v>12.37</v>
      </c>
      <c r="I183" s="29">
        <f>data[[#This Row],[Cost per Unit]]*data[[#This Row],[Units]]</f>
        <v>1150.4099999999999</v>
      </c>
    </row>
    <row r="184" spans="3:9" x14ac:dyDescent="0.3">
      <c r="C184" t="s">
        <v>10</v>
      </c>
      <c r="D184" t="s">
        <v>34</v>
      </c>
      <c r="E184" t="s">
        <v>26</v>
      </c>
      <c r="F184" s="4">
        <v>4991</v>
      </c>
      <c r="G184" s="5">
        <v>9</v>
      </c>
      <c r="H184">
        <f>VLOOKUP(data[[#This Row],[Product]],products[],2,FALSE)</f>
        <v>5.6</v>
      </c>
      <c r="I184" s="29">
        <f>data[[#This Row],[Cost per Unit]]*data[[#This Row],[Units]]</f>
        <v>50.4</v>
      </c>
    </row>
    <row r="185" spans="3:9" x14ac:dyDescent="0.3">
      <c r="C185" t="s">
        <v>8</v>
      </c>
      <c r="D185" t="s">
        <v>34</v>
      </c>
      <c r="E185" t="s">
        <v>16</v>
      </c>
      <c r="F185" s="4">
        <v>2009</v>
      </c>
      <c r="G185" s="5">
        <v>219</v>
      </c>
      <c r="H185">
        <f>VLOOKUP(data[[#This Row],[Product]],products[],2,FALSE)</f>
        <v>8.7899999999999991</v>
      </c>
      <c r="I185" s="29">
        <f>data[[#This Row],[Cost per Unit]]*data[[#This Row],[Units]]</f>
        <v>1925.0099999999998</v>
      </c>
    </row>
    <row r="186" spans="3:9" x14ac:dyDescent="0.3">
      <c r="C186" t="s">
        <v>2</v>
      </c>
      <c r="D186" t="s">
        <v>39</v>
      </c>
      <c r="E186" t="s">
        <v>22</v>
      </c>
      <c r="F186" s="4">
        <v>1568</v>
      </c>
      <c r="G186" s="5">
        <v>141</v>
      </c>
      <c r="H186">
        <f>VLOOKUP(data[[#This Row],[Product]],products[],2,FALSE)</f>
        <v>9.77</v>
      </c>
      <c r="I186" s="29">
        <f>data[[#This Row],[Cost per Unit]]*data[[#This Row],[Units]]</f>
        <v>1377.57</v>
      </c>
    </row>
    <row r="187" spans="3:9" x14ac:dyDescent="0.3">
      <c r="C187" t="s">
        <v>41</v>
      </c>
      <c r="D187" t="s">
        <v>37</v>
      </c>
      <c r="E187" t="s">
        <v>20</v>
      </c>
      <c r="F187" s="4">
        <v>3388</v>
      </c>
      <c r="G187" s="5">
        <v>123</v>
      </c>
      <c r="H187">
        <f>VLOOKUP(data[[#This Row],[Product]],products[],2,FALSE)</f>
        <v>10.62</v>
      </c>
      <c r="I187" s="29">
        <f>data[[#This Row],[Cost per Unit]]*data[[#This Row],[Units]]</f>
        <v>1306.26</v>
      </c>
    </row>
    <row r="188" spans="3:9" x14ac:dyDescent="0.3">
      <c r="C188" t="s">
        <v>40</v>
      </c>
      <c r="D188" t="s">
        <v>38</v>
      </c>
      <c r="E188" t="s">
        <v>24</v>
      </c>
      <c r="F188" s="4">
        <v>623</v>
      </c>
      <c r="G188" s="5">
        <v>51</v>
      </c>
      <c r="H188">
        <f>VLOOKUP(data[[#This Row],[Product]],products[],2,FALSE)</f>
        <v>4.97</v>
      </c>
      <c r="I188" s="29">
        <f>data[[#This Row],[Cost per Unit]]*data[[#This Row],[Units]]</f>
        <v>253.47</v>
      </c>
    </row>
    <row r="189" spans="3:9" x14ac:dyDescent="0.3">
      <c r="C189" t="s">
        <v>6</v>
      </c>
      <c r="D189" t="s">
        <v>36</v>
      </c>
      <c r="E189" t="s">
        <v>4</v>
      </c>
      <c r="F189" s="4">
        <v>10073</v>
      </c>
      <c r="G189" s="5">
        <v>120</v>
      </c>
      <c r="H189">
        <f>VLOOKUP(data[[#This Row],[Product]],products[],2,FALSE)</f>
        <v>11.88</v>
      </c>
      <c r="I189" s="29">
        <f>data[[#This Row],[Cost per Unit]]*data[[#This Row],[Units]]</f>
        <v>1425.6000000000001</v>
      </c>
    </row>
    <row r="190" spans="3:9" x14ac:dyDescent="0.3">
      <c r="C190" t="s">
        <v>8</v>
      </c>
      <c r="D190" t="s">
        <v>39</v>
      </c>
      <c r="E190" t="s">
        <v>26</v>
      </c>
      <c r="F190" s="4">
        <v>1561</v>
      </c>
      <c r="G190" s="5">
        <v>27</v>
      </c>
      <c r="H190">
        <f>VLOOKUP(data[[#This Row],[Product]],products[],2,FALSE)</f>
        <v>5.6</v>
      </c>
      <c r="I190" s="29">
        <f>data[[#This Row],[Cost per Unit]]*data[[#This Row],[Units]]</f>
        <v>151.19999999999999</v>
      </c>
    </row>
    <row r="191" spans="3:9" x14ac:dyDescent="0.3">
      <c r="C191" t="s">
        <v>9</v>
      </c>
      <c r="D191" t="s">
        <v>36</v>
      </c>
      <c r="E191" t="s">
        <v>27</v>
      </c>
      <c r="F191" s="4">
        <v>11522</v>
      </c>
      <c r="G191" s="5">
        <v>204</v>
      </c>
      <c r="H191">
        <f>VLOOKUP(data[[#This Row],[Product]],products[],2,FALSE)</f>
        <v>16.73</v>
      </c>
      <c r="I191" s="29">
        <f>data[[#This Row],[Cost per Unit]]*data[[#This Row],[Units]]</f>
        <v>3412.92</v>
      </c>
    </row>
    <row r="192" spans="3:9" x14ac:dyDescent="0.3">
      <c r="C192" t="s">
        <v>6</v>
      </c>
      <c r="D192" t="s">
        <v>38</v>
      </c>
      <c r="E192" t="s">
        <v>13</v>
      </c>
      <c r="F192" s="4">
        <v>2317</v>
      </c>
      <c r="G192" s="5">
        <v>123</v>
      </c>
      <c r="H192">
        <f>VLOOKUP(data[[#This Row],[Product]],products[],2,FALSE)</f>
        <v>9.33</v>
      </c>
      <c r="I192" s="29">
        <f>data[[#This Row],[Cost per Unit]]*data[[#This Row],[Units]]</f>
        <v>1147.5899999999999</v>
      </c>
    </row>
    <row r="193" spans="3:9" x14ac:dyDescent="0.3">
      <c r="C193" t="s">
        <v>10</v>
      </c>
      <c r="D193" t="s">
        <v>37</v>
      </c>
      <c r="E193" t="s">
        <v>28</v>
      </c>
      <c r="F193" s="4">
        <v>3059</v>
      </c>
      <c r="G193" s="5">
        <v>27</v>
      </c>
      <c r="H193">
        <f>VLOOKUP(data[[#This Row],[Product]],products[],2,FALSE)</f>
        <v>10.38</v>
      </c>
      <c r="I193" s="29">
        <f>data[[#This Row],[Cost per Unit]]*data[[#This Row],[Units]]</f>
        <v>280.26000000000005</v>
      </c>
    </row>
    <row r="194" spans="3:9" x14ac:dyDescent="0.3">
      <c r="C194" t="s">
        <v>41</v>
      </c>
      <c r="D194" t="s">
        <v>37</v>
      </c>
      <c r="E194" t="s">
        <v>26</v>
      </c>
      <c r="F194" s="4">
        <v>2324</v>
      </c>
      <c r="G194" s="5">
        <v>177</v>
      </c>
      <c r="H194">
        <f>VLOOKUP(data[[#This Row],[Product]],products[],2,FALSE)</f>
        <v>5.6</v>
      </c>
      <c r="I194" s="29">
        <f>data[[#This Row],[Cost per Unit]]*data[[#This Row],[Units]]</f>
        <v>991.19999999999993</v>
      </c>
    </row>
    <row r="195" spans="3:9" x14ac:dyDescent="0.3">
      <c r="C195" t="s">
        <v>3</v>
      </c>
      <c r="D195" t="s">
        <v>39</v>
      </c>
      <c r="E195" t="s">
        <v>26</v>
      </c>
      <c r="F195" s="4">
        <v>4956</v>
      </c>
      <c r="G195" s="5">
        <v>171</v>
      </c>
      <c r="H195">
        <f>VLOOKUP(data[[#This Row],[Product]],products[],2,FALSE)</f>
        <v>5.6</v>
      </c>
      <c r="I195" s="29">
        <f>data[[#This Row],[Cost per Unit]]*data[[#This Row],[Units]]</f>
        <v>957.59999999999991</v>
      </c>
    </row>
    <row r="196" spans="3:9" x14ac:dyDescent="0.3">
      <c r="C196" t="s">
        <v>10</v>
      </c>
      <c r="D196" t="s">
        <v>34</v>
      </c>
      <c r="E196" t="s">
        <v>19</v>
      </c>
      <c r="F196" s="4">
        <v>5355</v>
      </c>
      <c r="G196" s="5">
        <v>204</v>
      </c>
      <c r="H196">
        <f>VLOOKUP(data[[#This Row],[Product]],products[],2,FALSE)</f>
        <v>7.64</v>
      </c>
      <c r="I196" s="29">
        <f>data[[#This Row],[Cost per Unit]]*data[[#This Row],[Units]]</f>
        <v>1558.56</v>
      </c>
    </row>
    <row r="197" spans="3:9" x14ac:dyDescent="0.3">
      <c r="C197" t="s">
        <v>3</v>
      </c>
      <c r="D197" t="s">
        <v>34</v>
      </c>
      <c r="E197" t="s">
        <v>14</v>
      </c>
      <c r="F197" s="4">
        <v>7259</v>
      </c>
      <c r="G197" s="5">
        <v>276</v>
      </c>
      <c r="H197">
        <f>VLOOKUP(data[[#This Row],[Product]],products[],2,FALSE)</f>
        <v>11.7</v>
      </c>
      <c r="I197" s="29">
        <f>data[[#This Row],[Cost per Unit]]*data[[#This Row],[Units]]</f>
        <v>3229.2</v>
      </c>
    </row>
    <row r="198" spans="3:9" x14ac:dyDescent="0.3">
      <c r="C198" t="s">
        <v>8</v>
      </c>
      <c r="D198" t="s">
        <v>37</v>
      </c>
      <c r="E198" t="s">
        <v>26</v>
      </c>
      <c r="F198" s="4">
        <v>6279</v>
      </c>
      <c r="G198" s="5">
        <v>45</v>
      </c>
      <c r="H198">
        <f>VLOOKUP(data[[#This Row],[Product]],products[],2,FALSE)</f>
        <v>5.6</v>
      </c>
      <c r="I198" s="29">
        <f>data[[#This Row],[Cost per Unit]]*data[[#This Row],[Units]]</f>
        <v>251.99999999999997</v>
      </c>
    </row>
    <row r="199" spans="3:9" x14ac:dyDescent="0.3">
      <c r="C199" t="s">
        <v>40</v>
      </c>
      <c r="D199" t="s">
        <v>38</v>
      </c>
      <c r="E199" t="s">
        <v>29</v>
      </c>
      <c r="F199" s="4">
        <v>2541</v>
      </c>
      <c r="G199" s="5">
        <v>45</v>
      </c>
      <c r="H199">
        <f>VLOOKUP(data[[#This Row],[Product]],products[],2,FALSE)</f>
        <v>7.16</v>
      </c>
      <c r="I199" s="29">
        <f>data[[#This Row],[Cost per Unit]]*data[[#This Row],[Units]]</f>
        <v>322.2</v>
      </c>
    </row>
    <row r="200" spans="3:9" x14ac:dyDescent="0.3">
      <c r="C200" t="s">
        <v>6</v>
      </c>
      <c r="D200" t="s">
        <v>35</v>
      </c>
      <c r="E200" t="s">
        <v>27</v>
      </c>
      <c r="F200" s="4">
        <v>3864</v>
      </c>
      <c r="G200" s="5">
        <v>177</v>
      </c>
      <c r="H200">
        <f>VLOOKUP(data[[#This Row],[Product]],products[],2,FALSE)</f>
        <v>16.73</v>
      </c>
      <c r="I200" s="29">
        <f>data[[#This Row],[Cost per Unit]]*data[[#This Row],[Units]]</f>
        <v>2961.21</v>
      </c>
    </row>
    <row r="201" spans="3:9" x14ac:dyDescent="0.3">
      <c r="C201" t="s">
        <v>5</v>
      </c>
      <c r="D201" t="s">
        <v>36</v>
      </c>
      <c r="E201" t="s">
        <v>13</v>
      </c>
      <c r="F201" s="4">
        <v>6146</v>
      </c>
      <c r="G201" s="5">
        <v>63</v>
      </c>
      <c r="H201">
        <f>VLOOKUP(data[[#This Row],[Product]],products[],2,FALSE)</f>
        <v>9.33</v>
      </c>
      <c r="I201" s="29">
        <f>data[[#This Row],[Cost per Unit]]*data[[#This Row],[Units]]</f>
        <v>587.79</v>
      </c>
    </row>
    <row r="202" spans="3:9" x14ac:dyDescent="0.3">
      <c r="C202" t="s">
        <v>9</v>
      </c>
      <c r="D202" t="s">
        <v>39</v>
      </c>
      <c r="E202" t="s">
        <v>18</v>
      </c>
      <c r="F202" s="4">
        <v>2639</v>
      </c>
      <c r="G202" s="5">
        <v>204</v>
      </c>
      <c r="H202">
        <f>VLOOKUP(data[[#This Row],[Product]],products[],2,FALSE)</f>
        <v>6.47</v>
      </c>
      <c r="I202" s="29">
        <f>data[[#This Row],[Cost per Unit]]*data[[#This Row],[Units]]</f>
        <v>1319.8799999999999</v>
      </c>
    </row>
    <row r="203" spans="3:9" x14ac:dyDescent="0.3">
      <c r="C203" t="s">
        <v>8</v>
      </c>
      <c r="D203" t="s">
        <v>37</v>
      </c>
      <c r="E203" t="s">
        <v>22</v>
      </c>
      <c r="F203" s="4">
        <v>1890</v>
      </c>
      <c r="G203" s="5">
        <v>195</v>
      </c>
      <c r="H203">
        <f>VLOOKUP(data[[#This Row],[Product]],products[],2,FALSE)</f>
        <v>9.77</v>
      </c>
      <c r="I203" s="29">
        <f>data[[#This Row],[Cost per Unit]]*data[[#This Row],[Units]]</f>
        <v>1905.1499999999999</v>
      </c>
    </row>
    <row r="204" spans="3:9" x14ac:dyDescent="0.3">
      <c r="C204" t="s">
        <v>7</v>
      </c>
      <c r="D204" t="s">
        <v>34</v>
      </c>
      <c r="E204" t="s">
        <v>14</v>
      </c>
      <c r="F204" s="4">
        <v>1932</v>
      </c>
      <c r="G204" s="5">
        <v>369</v>
      </c>
      <c r="H204">
        <f>VLOOKUP(data[[#This Row],[Product]],products[],2,FALSE)</f>
        <v>11.7</v>
      </c>
      <c r="I204" s="29">
        <f>data[[#This Row],[Cost per Unit]]*data[[#This Row],[Units]]</f>
        <v>4317.3</v>
      </c>
    </row>
    <row r="205" spans="3:9" x14ac:dyDescent="0.3">
      <c r="C205" t="s">
        <v>3</v>
      </c>
      <c r="D205" t="s">
        <v>34</v>
      </c>
      <c r="E205" t="s">
        <v>25</v>
      </c>
      <c r="F205" s="4">
        <v>6300</v>
      </c>
      <c r="G205" s="5">
        <v>42</v>
      </c>
      <c r="H205">
        <f>VLOOKUP(data[[#This Row],[Product]],products[],2,FALSE)</f>
        <v>13.15</v>
      </c>
      <c r="I205" s="29">
        <f>data[[#This Row],[Cost per Unit]]*data[[#This Row],[Units]]</f>
        <v>552.30000000000007</v>
      </c>
    </row>
    <row r="206" spans="3:9" x14ac:dyDescent="0.3">
      <c r="C206" t="s">
        <v>6</v>
      </c>
      <c r="D206" t="s">
        <v>37</v>
      </c>
      <c r="E206" t="s">
        <v>30</v>
      </c>
      <c r="F206" s="4">
        <v>560</v>
      </c>
      <c r="G206" s="5">
        <v>81</v>
      </c>
      <c r="H206">
        <f>VLOOKUP(data[[#This Row],[Product]],products[],2,FALSE)</f>
        <v>14.49</v>
      </c>
      <c r="I206" s="29">
        <f>data[[#This Row],[Cost per Unit]]*data[[#This Row],[Units]]</f>
        <v>1173.69</v>
      </c>
    </row>
    <row r="207" spans="3:9" x14ac:dyDescent="0.3">
      <c r="C207" t="s">
        <v>9</v>
      </c>
      <c r="D207" t="s">
        <v>37</v>
      </c>
      <c r="E207" t="s">
        <v>26</v>
      </c>
      <c r="F207" s="4">
        <v>2856</v>
      </c>
      <c r="G207" s="5">
        <v>246</v>
      </c>
      <c r="H207">
        <f>VLOOKUP(data[[#This Row],[Product]],products[],2,FALSE)</f>
        <v>5.6</v>
      </c>
      <c r="I207" s="29">
        <f>data[[#This Row],[Cost per Unit]]*data[[#This Row],[Units]]</f>
        <v>1377.6</v>
      </c>
    </row>
    <row r="208" spans="3:9" x14ac:dyDescent="0.3">
      <c r="C208" t="s">
        <v>9</v>
      </c>
      <c r="D208" t="s">
        <v>34</v>
      </c>
      <c r="E208" t="s">
        <v>17</v>
      </c>
      <c r="F208" s="4">
        <v>707</v>
      </c>
      <c r="G208" s="5">
        <v>174</v>
      </c>
      <c r="H208">
        <f>VLOOKUP(data[[#This Row],[Product]],products[],2,FALSE)</f>
        <v>3.11</v>
      </c>
      <c r="I208" s="29">
        <f>data[[#This Row],[Cost per Unit]]*data[[#This Row],[Units]]</f>
        <v>541.14</v>
      </c>
    </row>
    <row r="209" spans="3:9" x14ac:dyDescent="0.3">
      <c r="C209" t="s">
        <v>8</v>
      </c>
      <c r="D209" t="s">
        <v>35</v>
      </c>
      <c r="E209" t="s">
        <v>30</v>
      </c>
      <c r="F209" s="4">
        <v>3598</v>
      </c>
      <c r="G209" s="5">
        <v>81</v>
      </c>
      <c r="H209">
        <f>VLOOKUP(data[[#This Row],[Product]],products[],2,FALSE)</f>
        <v>14.49</v>
      </c>
      <c r="I209" s="29">
        <f>data[[#This Row],[Cost per Unit]]*data[[#This Row],[Units]]</f>
        <v>1173.69</v>
      </c>
    </row>
    <row r="210" spans="3:9" x14ac:dyDescent="0.3">
      <c r="C210" t="s">
        <v>40</v>
      </c>
      <c r="D210" t="s">
        <v>35</v>
      </c>
      <c r="E210" t="s">
        <v>22</v>
      </c>
      <c r="F210" s="4">
        <v>6853</v>
      </c>
      <c r="G210" s="5">
        <v>372</v>
      </c>
      <c r="H210">
        <f>VLOOKUP(data[[#This Row],[Product]],products[],2,FALSE)</f>
        <v>9.77</v>
      </c>
      <c r="I210" s="29">
        <f>data[[#This Row],[Cost per Unit]]*data[[#This Row],[Units]]</f>
        <v>3634.44</v>
      </c>
    </row>
    <row r="211" spans="3:9" x14ac:dyDescent="0.3">
      <c r="C211" t="s">
        <v>40</v>
      </c>
      <c r="D211" t="s">
        <v>35</v>
      </c>
      <c r="E211" t="s">
        <v>16</v>
      </c>
      <c r="F211" s="4">
        <v>4725</v>
      </c>
      <c r="G211" s="5">
        <v>174</v>
      </c>
      <c r="H211">
        <f>VLOOKUP(data[[#This Row],[Product]],products[],2,FALSE)</f>
        <v>8.7899999999999991</v>
      </c>
      <c r="I211" s="29">
        <f>data[[#This Row],[Cost per Unit]]*data[[#This Row],[Units]]</f>
        <v>1529.4599999999998</v>
      </c>
    </row>
    <row r="212" spans="3:9" x14ac:dyDescent="0.3">
      <c r="C212" t="s">
        <v>41</v>
      </c>
      <c r="D212" t="s">
        <v>36</v>
      </c>
      <c r="E212" t="s">
        <v>32</v>
      </c>
      <c r="F212" s="4">
        <v>10304</v>
      </c>
      <c r="G212" s="5">
        <v>84</v>
      </c>
      <c r="H212">
        <f>VLOOKUP(data[[#This Row],[Product]],products[],2,FALSE)</f>
        <v>8.65</v>
      </c>
      <c r="I212" s="29">
        <f>data[[#This Row],[Cost per Unit]]*data[[#This Row],[Units]]</f>
        <v>726.6</v>
      </c>
    </row>
    <row r="213" spans="3:9" x14ac:dyDescent="0.3">
      <c r="C213" t="s">
        <v>41</v>
      </c>
      <c r="D213" t="s">
        <v>34</v>
      </c>
      <c r="E213" t="s">
        <v>16</v>
      </c>
      <c r="F213" s="4">
        <v>1274</v>
      </c>
      <c r="G213" s="5">
        <v>225</v>
      </c>
      <c r="H213">
        <f>VLOOKUP(data[[#This Row],[Product]],products[],2,FALSE)</f>
        <v>8.7899999999999991</v>
      </c>
      <c r="I213" s="29">
        <f>data[[#This Row],[Cost per Unit]]*data[[#This Row],[Units]]</f>
        <v>1977.7499999999998</v>
      </c>
    </row>
    <row r="214" spans="3:9" x14ac:dyDescent="0.3">
      <c r="C214" t="s">
        <v>5</v>
      </c>
      <c r="D214" t="s">
        <v>36</v>
      </c>
      <c r="E214" t="s">
        <v>30</v>
      </c>
      <c r="F214" s="4">
        <v>1526</v>
      </c>
      <c r="G214" s="5">
        <v>105</v>
      </c>
      <c r="H214">
        <f>VLOOKUP(data[[#This Row],[Product]],products[],2,FALSE)</f>
        <v>14.49</v>
      </c>
      <c r="I214" s="29">
        <f>data[[#This Row],[Cost per Unit]]*data[[#This Row],[Units]]</f>
        <v>1521.45</v>
      </c>
    </row>
    <row r="215" spans="3:9" x14ac:dyDescent="0.3">
      <c r="C215" t="s">
        <v>40</v>
      </c>
      <c r="D215" t="s">
        <v>39</v>
      </c>
      <c r="E215" t="s">
        <v>28</v>
      </c>
      <c r="F215" s="4">
        <v>3101</v>
      </c>
      <c r="G215" s="5">
        <v>225</v>
      </c>
      <c r="H215">
        <f>VLOOKUP(data[[#This Row],[Product]],products[],2,FALSE)</f>
        <v>10.38</v>
      </c>
      <c r="I215" s="29">
        <f>data[[#This Row],[Cost per Unit]]*data[[#This Row],[Units]]</f>
        <v>2335.5</v>
      </c>
    </row>
    <row r="216" spans="3:9" x14ac:dyDescent="0.3">
      <c r="C216" t="s">
        <v>2</v>
      </c>
      <c r="D216" t="s">
        <v>37</v>
      </c>
      <c r="E216" t="s">
        <v>14</v>
      </c>
      <c r="F216" s="4">
        <v>1057</v>
      </c>
      <c r="G216" s="5">
        <v>54</v>
      </c>
      <c r="H216">
        <f>VLOOKUP(data[[#This Row],[Product]],products[],2,FALSE)</f>
        <v>11.7</v>
      </c>
      <c r="I216" s="29">
        <f>data[[#This Row],[Cost per Unit]]*data[[#This Row],[Units]]</f>
        <v>631.79999999999995</v>
      </c>
    </row>
    <row r="217" spans="3:9" x14ac:dyDescent="0.3">
      <c r="C217" t="s">
        <v>7</v>
      </c>
      <c r="D217" t="s">
        <v>37</v>
      </c>
      <c r="E217" t="s">
        <v>26</v>
      </c>
      <c r="F217" s="4">
        <v>5306</v>
      </c>
      <c r="G217" s="5">
        <v>0</v>
      </c>
      <c r="H217">
        <f>VLOOKUP(data[[#This Row],[Product]],products[],2,FALSE)</f>
        <v>5.6</v>
      </c>
      <c r="I217" s="29">
        <f>data[[#This Row],[Cost per Unit]]*data[[#This Row],[Units]]</f>
        <v>0</v>
      </c>
    </row>
    <row r="218" spans="3:9" x14ac:dyDescent="0.3">
      <c r="C218" t="s">
        <v>5</v>
      </c>
      <c r="D218" t="s">
        <v>39</v>
      </c>
      <c r="E218" t="s">
        <v>24</v>
      </c>
      <c r="F218" s="4">
        <v>4018</v>
      </c>
      <c r="G218" s="5">
        <v>171</v>
      </c>
      <c r="H218">
        <f>VLOOKUP(data[[#This Row],[Product]],products[],2,FALSE)</f>
        <v>4.97</v>
      </c>
      <c r="I218" s="29">
        <f>data[[#This Row],[Cost per Unit]]*data[[#This Row],[Units]]</f>
        <v>849.87</v>
      </c>
    </row>
    <row r="219" spans="3:9" x14ac:dyDescent="0.3">
      <c r="C219" t="s">
        <v>9</v>
      </c>
      <c r="D219" t="s">
        <v>34</v>
      </c>
      <c r="E219" t="s">
        <v>16</v>
      </c>
      <c r="F219" s="4">
        <v>938</v>
      </c>
      <c r="G219" s="5">
        <v>189</v>
      </c>
      <c r="H219">
        <f>VLOOKUP(data[[#This Row],[Product]],products[],2,FALSE)</f>
        <v>8.7899999999999991</v>
      </c>
      <c r="I219" s="29">
        <f>data[[#This Row],[Cost per Unit]]*data[[#This Row],[Units]]</f>
        <v>1661.31</v>
      </c>
    </row>
    <row r="220" spans="3:9" x14ac:dyDescent="0.3">
      <c r="C220" t="s">
        <v>7</v>
      </c>
      <c r="D220" t="s">
        <v>38</v>
      </c>
      <c r="E220" t="s">
        <v>18</v>
      </c>
      <c r="F220" s="4">
        <v>1778</v>
      </c>
      <c r="G220" s="5">
        <v>270</v>
      </c>
      <c r="H220">
        <f>VLOOKUP(data[[#This Row],[Product]],products[],2,FALSE)</f>
        <v>6.47</v>
      </c>
      <c r="I220" s="29">
        <f>data[[#This Row],[Cost per Unit]]*data[[#This Row],[Units]]</f>
        <v>1746.8999999999999</v>
      </c>
    </row>
    <row r="221" spans="3:9" x14ac:dyDescent="0.3">
      <c r="C221" t="s">
        <v>6</v>
      </c>
      <c r="D221" t="s">
        <v>39</v>
      </c>
      <c r="E221" t="s">
        <v>30</v>
      </c>
      <c r="F221" s="4">
        <v>1638</v>
      </c>
      <c r="G221" s="5">
        <v>63</v>
      </c>
      <c r="H221">
        <f>VLOOKUP(data[[#This Row],[Product]],products[],2,FALSE)</f>
        <v>14.49</v>
      </c>
      <c r="I221" s="29">
        <f>data[[#This Row],[Cost per Unit]]*data[[#This Row],[Units]]</f>
        <v>912.87</v>
      </c>
    </row>
    <row r="222" spans="3:9" x14ac:dyDescent="0.3">
      <c r="C222" t="s">
        <v>41</v>
      </c>
      <c r="D222" t="s">
        <v>38</v>
      </c>
      <c r="E222" t="s">
        <v>25</v>
      </c>
      <c r="F222" s="4">
        <v>154</v>
      </c>
      <c r="G222" s="5">
        <v>21</v>
      </c>
      <c r="H222">
        <f>VLOOKUP(data[[#This Row],[Product]],products[],2,FALSE)</f>
        <v>13.15</v>
      </c>
      <c r="I222" s="29">
        <f>data[[#This Row],[Cost per Unit]]*data[[#This Row],[Units]]</f>
        <v>276.15000000000003</v>
      </c>
    </row>
    <row r="223" spans="3:9" x14ac:dyDescent="0.3">
      <c r="C223" t="s">
        <v>7</v>
      </c>
      <c r="D223" t="s">
        <v>37</v>
      </c>
      <c r="E223" t="s">
        <v>22</v>
      </c>
      <c r="F223" s="4">
        <v>9835</v>
      </c>
      <c r="G223" s="5">
        <v>207</v>
      </c>
      <c r="H223">
        <f>VLOOKUP(data[[#This Row],[Product]],products[],2,FALSE)</f>
        <v>9.77</v>
      </c>
      <c r="I223" s="29">
        <f>data[[#This Row],[Cost per Unit]]*data[[#This Row],[Units]]</f>
        <v>2022.3899999999999</v>
      </c>
    </row>
    <row r="224" spans="3:9" x14ac:dyDescent="0.3">
      <c r="C224" t="s">
        <v>9</v>
      </c>
      <c r="D224" t="s">
        <v>37</v>
      </c>
      <c r="E224" t="s">
        <v>20</v>
      </c>
      <c r="F224" s="4">
        <v>7273</v>
      </c>
      <c r="G224" s="5">
        <v>96</v>
      </c>
      <c r="H224">
        <f>VLOOKUP(data[[#This Row],[Product]],products[],2,FALSE)</f>
        <v>10.62</v>
      </c>
      <c r="I224" s="29">
        <f>data[[#This Row],[Cost per Unit]]*data[[#This Row],[Units]]</f>
        <v>1019.52</v>
      </c>
    </row>
    <row r="225" spans="3:9" x14ac:dyDescent="0.3">
      <c r="C225" t="s">
        <v>5</v>
      </c>
      <c r="D225" t="s">
        <v>39</v>
      </c>
      <c r="E225" t="s">
        <v>22</v>
      </c>
      <c r="F225" s="4">
        <v>6909</v>
      </c>
      <c r="G225" s="5">
        <v>81</v>
      </c>
      <c r="H225">
        <f>VLOOKUP(data[[#This Row],[Product]],products[],2,FALSE)</f>
        <v>9.77</v>
      </c>
      <c r="I225" s="29">
        <f>data[[#This Row],[Cost per Unit]]*data[[#This Row],[Units]]</f>
        <v>791.37</v>
      </c>
    </row>
    <row r="226" spans="3:9" x14ac:dyDescent="0.3">
      <c r="C226" t="s">
        <v>9</v>
      </c>
      <c r="D226" t="s">
        <v>39</v>
      </c>
      <c r="E226" t="s">
        <v>24</v>
      </c>
      <c r="F226" s="4">
        <v>3920</v>
      </c>
      <c r="G226" s="5">
        <v>306</v>
      </c>
      <c r="H226">
        <f>VLOOKUP(data[[#This Row],[Product]],products[],2,FALSE)</f>
        <v>4.97</v>
      </c>
      <c r="I226" s="29">
        <f>data[[#This Row],[Cost per Unit]]*data[[#This Row],[Units]]</f>
        <v>1520.82</v>
      </c>
    </row>
    <row r="227" spans="3:9" x14ac:dyDescent="0.3">
      <c r="C227" t="s">
        <v>10</v>
      </c>
      <c r="D227" t="s">
        <v>39</v>
      </c>
      <c r="E227" t="s">
        <v>21</v>
      </c>
      <c r="F227" s="4">
        <v>4858</v>
      </c>
      <c r="G227" s="5">
        <v>279</v>
      </c>
      <c r="H227">
        <f>VLOOKUP(data[[#This Row],[Product]],products[],2,FALSE)</f>
        <v>9</v>
      </c>
      <c r="I227" s="29">
        <f>data[[#This Row],[Cost per Unit]]*data[[#This Row],[Units]]</f>
        <v>2511</v>
      </c>
    </row>
    <row r="228" spans="3:9" x14ac:dyDescent="0.3">
      <c r="C228" t="s">
        <v>2</v>
      </c>
      <c r="D228" t="s">
        <v>38</v>
      </c>
      <c r="E228" t="s">
        <v>4</v>
      </c>
      <c r="F228" s="4">
        <v>3549</v>
      </c>
      <c r="G228" s="5">
        <v>3</v>
      </c>
      <c r="H228">
        <f>VLOOKUP(data[[#This Row],[Product]],products[],2,FALSE)</f>
        <v>11.88</v>
      </c>
      <c r="I228" s="29">
        <f>data[[#This Row],[Cost per Unit]]*data[[#This Row],[Units]]</f>
        <v>35.64</v>
      </c>
    </row>
    <row r="229" spans="3:9" x14ac:dyDescent="0.3">
      <c r="C229" t="s">
        <v>7</v>
      </c>
      <c r="D229" t="s">
        <v>39</v>
      </c>
      <c r="E229" t="s">
        <v>27</v>
      </c>
      <c r="F229" s="4">
        <v>966</v>
      </c>
      <c r="G229" s="5">
        <v>198</v>
      </c>
      <c r="H229">
        <f>VLOOKUP(data[[#This Row],[Product]],products[],2,FALSE)</f>
        <v>16.73</v>
      </c>
      <c r="I229" s="29">
        <f>data[[#This Row],[Cost per Unit]]*data[[#This Row],[Units]]</f>
        <v>3312.54</v>
      </c>
    </row>
    <row r="230" spans="3:9" x14ac:dyDescent="0.3">
      <c r="C230" t="s">
        <v>5</v>
      </c>
      <c r="D230" t="s">
        <v>39</v>
      </c>
      <c r="E230" t="s">
        <v>18</v>
      </c>
      <c r="F230" s="4">
        <v>385</v>
      </c>
      <c r="G230" s="5">
        <v>249</v>
      </c>
      <c r="H230">
        <f>VLOOKUP(data[[#This Row],[Product]],products[],2,FALSE)</f>
        <v>6.47</v>
      </c>
      <c r="I230" s="29">
        <f>data[[#This Row],[Cost per Unit]]*data[[#This Row],[Units]]</f>
        <v>1611.03</v>
      </c>
    </row>
    <row r="231" spans="3:9" x14ac:dyDescent="0.3">
      <c r="C231" t="s">
        <v>6</v>
      </c>
      <c r="D231" t="s">
        <v>34</v>
      </c>
      <c r="E231" t="s">
        <v>16</v>
      </c>
      <c r="F231" s="4">
        <v>2219</v>
      </c>
      <c r="G231" s="5">
        <v>75</v>
      </c>
      <c r="H231">
        <f>VLOOKUP(data[[#This Row],[Product]],products[],2,FALSE)</f>
        <v>8.7899999999999991</v>
      </c>
      <c r="I231" s="29">
        <f>data[[#This Row],[Cost per Unit]]*data[[#This Row],[Units]]</f>
        <v>659.24999999999989</v>
      </c>
    </row>
    <row r="232" spans="3:9" x14ac:dyDescent="0.3">
      <c r="C232" t="s">
        <v>9</v>
      </c>
      <c r="D232" t="s">
        <v>36</v>
      </c>
      <c r="E232" t="s">
        <v>32</v>
      </c>
      <c r="F232" s="4">
        <v>2954</v>
      </c>
      <c r="G232" s="5">
        <v>189</v>
      </c>
      <c r="H232">
        <f>VLOOKUP(data[[#This Row],[Product]],products[],2,FALSE)</f>
        <v>8.65</v>
      </c>
      <c r="I232" s="29">
        <f>data[[#This Row],[Cost per Unit]]*data[[#This Row],[Units]]</f>
        <v>1634.8500000000001</v>
      </c>
    </row>
    <row r="233" spans="3:9" x14ac:dyDescent="0.3">
      <c r="C233" t="s">
        <v>7</v>
      </c>
      <c r="D233" t="s">
        <v>36</v>
      </c>
      <c r="E233" t="s">
        <v>32</v>
      </c>
      <c r="F233" s="4">
        <v>280</v>
      </c>
      <c r="G233" s="5">
        <v>87</v>
      </c>
      <c r="H233">
        <f>VLOOKUP(data[[#This Row],[Product]],products[],2,FALSE)</f>
        <v>8.65</v>
      </c>
      <c r="I233" s="29">
        <f>data[[#This Row],[Cost per Unit]]*data[[#This Row],[Units]]</f>
        <v>752.55000000000007</v>
      </c>
    </row>
    <row r="234" spans="3:9" x14ac:dyDescent="0.3">
      <c r="C234" t="s">
        <v>41</v>
      </c>
      <c r="D234" t="s">
        <v>36</v>
      </c>
      <c r="E234" t="s">
        <v>30</v>
      </c>
      <c r="F234" s="4">
        <v>6118</v>
      </c>
      <c r="G234" s="5">
        <v>174</v>
      </c>
      <c r="H234">
        <f>VLOOKUP(data[[#This Row],[Product]],products[],2,FALSE)</f>
        <v>14.49</v>
      </c>
      <c r="I234" s="29">
        <f>data[[#This Row],[Cost per Unit]]*data[[#This Row],[Units]]</f>
        <v>2521.2600000000002</v>
      </c>
    </row>
    <row r="235" spans="3:9" x14ac:dyDescent="0.3">
      <c r="C235" t="s">
        <v>2</v>
      </c>
      <c r="D235" t="s">
        <v>39</v>
      </c>
      <c r="E235" t="s">
        <v>15</v>
      </c>
      <c r="F235" s="4">
        <v>4802</v>
      </c>
      <c r="G235" s="5">
        <v>36</v>
      </c>
      <c r="H235">
        <f>VLOOKUP(data[[#This Row],[Product]],products[],2,FALSE)</f>
        <v>11.73</v>
      </c>
      <c r="I235" s="29">
        <f>data[[#This Row],[Cost per Unit]]*data[[#This Row],[Units]]</f>
        <v>422.28000000000003</v>
      </c>
    </row>
    <row r="236" spans="3:9" x14ac:dyDescent="0.3">
      <c r="C236" t="s">
        <v>9</v>
      </c>
      <c r="D236" t="s">
        <v>38</v>
      </c>
      <c r="E236" t="s">
        <v>24</v>
      </c>
      <c r="F236" s="4">
        <v>4137</v>
      </c>
      <c r="G236" s="5">
        <v>60</v>
      </c>
      <c r="H236">
        <f>VLOOKUP(data[[#This Row],[Product]],products[],2,FALSE)</f>
        <v>4.97</v>
      </c>
      <c r="I236" s="29">
        <f>data[[#This Row],[Cost per Unit]]*data[[#This Row],[Units]]</f>
        <v>298.2</v>
      </c>
    </row>
    <row r="237" spans="3:9" x14ac:dyDescent="0.3">
      <c r="C237" t="s">
        <v>3</v>
      </c>
      <c r="D237" t="s">
        <v>35</v>
      </c>
      <c r="E237" t="s">
        <v>23</v>
      </c>
      <c r="F237" s="4">
        <v>2023</v>
      </c>
      <c r="G237" s="5">
        <v>78</v>
      </c>
      <c r="H237">
        <f>VLOOKUP(data[[#This Row],[Product]],products[],2,FALSE)</f>
        <v>6.49</v>
      </c>
      <c r="I237" s="29">
        <f>data[[#This Row],[Cost per Unit]]*data[[#This Row],[Units]]</f>
        <v>506.22</v>
      </c>
    </row>
    <row r="238" spans="3:9" x14ac:dyDescent="0.3">
      <c r="C238" t="s">
        <v>9</v>
      </c>
      <c r="D238" t="s">
        <v>36</v>
      </c>
      <c r="E238" t="s">
        <v>30</v>
      </c>
      <c r="F238" s="4">
        <v>9051</v>
      </c>
      <c r="G238" s="5">
        <v>57</v>
      </c>
      <c r="H238">
        <f>VLOOKUP(data[[#This Row],[Product]],products[],2,FALSE)</f>
        <v>14.49</v>
      </c>
      <c r="I238" s="29">
        <f>data[[#This Row],[Cost per Unit]]*data[[#This Row],[Units]]</f>
        <v>825.93000000000006</v>
      </c>
    </row>
    <row r="239" spans="3:9" x14ac:dyDescent="0.3">
      <c r="C239" t="s">
        <v>9</v>
      </c>
      <c r="D239" t="s">
        <v>37</v>
      </c>
      <c r="E239" t="s">
        <v>28</v>
      </c>
      <c r="F239" s="4">
        <v>2919</v>
      </c>
      <c r="G239" s="5">
        <v>45</v>
      </c>
      <c r="H239">
        <f>VLOOKUP(data[[#This Row],[Product]],products[],2,FALSE)</f>
        <v>10.38</v>
      </c>
      <c r="I239" s="29">
        <f>data[[#This Row],[Cost per Unit]]*data[[#This Row],[Units]]</f>
        <v>467.1</v>
      </c>
    </row>
    <row r="240" spans="3:9" x14ac:dyDescent="0.3">
      <c r="C240" t="s">
        <v>41</v>
      </c>
      <c r="D240" t="s">
        <v>38</v>
      </c>
      <c r="E240" t="s">
        <v>22</v>
      </c>
      <c r="F240" s="4">
        <v>5915</v>
      </c>
      <c r="G240" s="5">
        <v>3</v>
      </c>
      <c r="H240">
        <f>VLOOKUP(data[[#This Row],[Product]],products[],2,FALSE)</f>
        <v>9.77</v>
      </c>
      <c r="I240" s="29">
        <f>data[[#This Row],[Cost per Unit]]*data[[#This Row],[Units]]</f>
        <v>29.31</v>
      </c>
    </row>
    <row r="241" spans="3:9" x14ac:dyDescent="0.3">
      <c r="C241" t="s">
        <v>10</v>
      </c>
      <c r="D241" t="s">
        <v>35</v>
      </c>
      <c r="E241" t="s">
        <v>15</v>
      </c>
      <c r="F241" s="4">
        <v>2562</v>
      </c>
      <c r="G241" s="5">
        <v>6</v>
      </c>
      <c r="H241">
        <f>VLOOKUP(data[[#This Row],[Product]],products[],2,FALSE)</f>
        <v>11.73</v>
      </c>
      <c r="I241" s="29">
        <f>data[[#This Row],[Cost per Unit]]*data[[#This Row],[Units]]</f>
        <v>70.38</v>
      </c>
    </row>
    <row r="242" spans="3:9" x14ac:dyDescent="0.3">
      <c r="C242" t="s">
        <v>5</v>
      </c>
      <c r="D242" t="s">
        <v>37</v>
      </c>
      <c r="E242" t="s">
        <v>25</v>
      </c>
      <c r="F242" s="4">
        <v>8813</v>
      </c>
      <c r="G242" s="5">
        <v>21</v>
      </c>
      <c r="H242">
        <f>VLOOKUP(data[[#This Row],[Product]],products[],2,FALSE)</f>
        <v>13.15</v>
      </c>
      <c r="I242" s="29">
        <f>data[[#This Row],[Cost per Unit]]*data[[#This Row],[Units]]</f>
        <v>276.15000000000003</v>
      </c>
    </row>
    <row r="243" spans="3:9" x14ac:dyDescent="0.3">
      <c r="C243" t="s">
        <v>5</v>
      </c>
      <c r="D243" t="s">
        <v>36</v>
      </c>
      <c r="E243" t="s">
        <v>18</v>
      </c>
      <c r="F243" s="4">
        <v>6111</v>
      </c>
      <c r="G243" s="5">
        <v>3</v>
      </c>
      <c r="H243">
        <f>VLOOKUP(data[[#This Row],[Product]],products[],2,FALSE)</f>
        <v>6.47</v>
      </c>
      <c r="I243" s="29">
        <f>data[[#This Row],[Cost per Unit]]*data[[#This Row],[Units]]</f>
        <v>19.41</v>
      </c>
    </row>
    <row r="244" spans="3:9" x14ac:dyDescent="0.3">
      <c r="C244" t="s">
        <v>8</v>
      </c>
      <c r="D244" t="s">
        <v>34</v>
      </c>
      <c r="E244" t="s">
        <v>31</v>
      </c>
      <c r="F244" s="4">
        <v>3507</v>
      </c>
      <c r="G244" s="5">
        <v>288</v>
      </c>
      <c r="H244">
        <f>VLOOKUP(data[[#This Row],[Product]],products[],2,FALSE)</f>
        <v>5.79</v>
      </c>
      <c r="I244" s="29">
        <f>data[[#This Row],[Cost per Unit]]*data[[#This Row],[Units]]</f>
        <v>1667.52</v>
      </c>
    </row>
    <row r="245" spans="3:9" x14ac:dyDescent="0.3">
      <c r="C245" t="s">
        <v>6</v>
      </c>
      <c r="D245" t="s">
        <v>36</v>
      </c>
      <c r="E245" t="s">
        <v>13</v>
      </c>
      <c r="F245" s="4">
        <v>4319</v>
      </c>
      <c r="G245" s="5">
        <v>30</v>
      </c>
      <c r="H245">
        <f>VLOOKUP(data[[#This Row],[Product]],products[],2,FALSE)</f>
        <v>9.33</v>
      </c>
      <c r="I245" s="29">
        <f>data[[#This Row],[Cost per Unit]]*data[[#This Row],[Units]]</f>
        <v>279.89999999999998</v>
      </c>
    </row>
    <row r="246" spans="3:9" x14ac:dyDescent="0.3">
      <c r="C246" t="s">
        <v>40</v>
      </c>
      <c r="D246" t="s">
        <v>38</v>
      </c>
      <c r="E246" t="s">
        <v>26</v>
      </c>
      <c r="F246" s="4">
        <v>609</v>
      </c>
      <c r="G246" s="5">
        <v>87</v>
      </c>
      <c r="H246">
        <f>VLOOKUP(data[[#This Row],[Product]],products[],2,FALSE)</f>
        <v>5.6</v>
      </c>
      <c r="I246" s="29">
        <f>data[[#This Row],[Cost per Unit]]*data[[#This Row],[Units]]</f>
        <v>487.2</v>
      </c>
    </row>
    <row r="247" spans="3:9" x14ac:dyDescent="0.3">
      <c r="C247" t="s">
        <v>40</v>
      </c>
      <c r="D247" t="s">
        <v>39</v>
      </c>
      <c r="E247" t="s">
        <v>27</v>
      </c>
      <c r="F247" s="4">
        <v>6370</v>
      </c>
      <c r="G247" s="5">
        <v>30</v>
      </c>
      <c r="H247">
        <f>VLOOKUP(data[[#This Row],[Product]],products[],2,FALSE)</f>
        <v>16.73</v>
      </c>
      <c r="I247" s="29">
        <f>data[[#This Row],[Cost per Unit]]*data[[#This Row],[Units]]</f>
        <v>501.90000000000003</v>
      </c>
    </row>
    <row r="248" spans="3:9" x14ac:dyDescent="0.3">
      <c r="C248" t="s">
        <v>5</v>
      </c>
      <c r="D248" t="s">
        <v>38</v>
      </c>
      <c r="E248" t="s">
        <v>19</v>
      </c>
      <c r="F248" s="4">
        <v>5474</v>
      </c>
      <c r="G248" s="5">
        <v>168</v>
      </c>
      <c r="H248">
        <f>VLOOKUP(data[[#This Row],[Product]],products[],2,FALSE)</f>
        <v>7.64</v>
      </c>
      <c r="I248" s="29">
        <f>data[[#This Row],[Cost per Unit]]*data[[#This Row],[Units]]</f>
        <v>1283.52</v>
      </c>
    </row>
    <row r="249" spans="3:9" x14ac:dyDescent="0.3">
      <c r="C249" t="s">
        <v>40</v>
      </c>
      <c r="D249" t="s">
        <v>36</v>
      </c>
      <c r="E249" t="s">
        <v>27</v>
      </c>
      <c r="F249" s="4">
        <v>3164</v>
      </c>
      <c r="G249" s="5">
        <v>306</v>
      </c>
      <c r="H249">
        <f>VLOOKUP(data[[#This Row],[Product]],products[],2,FALSE)</f>
        <v>16.73</v>
      </c>
      <c r="I249" s="29">
        <f>data[[#This Row],[Cost per Unit]]*data[[#This Row],[Units]]</f>
        <v>5119.38</v>
      </c>
    </row>
    <row r="250" spans="3:9" x14ac:dyDescent="0.3">
      <c r="C250" t="s">
        <v>6</v>
      </c>
      <c r="D250" t="s">
        <v>35</v>
      </c>
      <c r="E250" t="s">
        <v>4</v>
      </c>
      <c r="F250" s="4">
        <v>1302</v>
      </c>
      <c r="G250" s="5">
        <v>402</v>
      </c>
      <c r="H250">
        <f>VLOOKUP(data[[#This Row],[Product]],products[],2,FALSE)</f>
        <v>11.88</v>
      </c>
      <c r="I250" s="29">
        <f>data[[#This Row],[Cost per Unit]]*data[[#This Row],[Units]]</f>
        <v>4775.76</v>
      </c>
    </row>
    <row r="251" spans="3:9" x14ac:dyDescent="0.3">
      <c r="C251" t="s">
        <v>3</v>
      </c>
      <c r="D251" t="s">
        <v>37</v>
      </c>
      <c r="E251" t="s">
        <v>28</v>
      </c>
      <c r="F251" s="4">
        <v>7308</v>
      </c>
      <c r="G251" s="5">
        <v>327</v>
      </c>
      <c r="H251">
        <f>VLOOKUP(data[[#This Row],[Product]],products[],2,FALSE)</f>
        <v>10.38</v>
      </c>
      <c r="I251" s="29">
        <f>data[[#This Row],[Cost per Unit]]*data[[#This Row],[Units]]</f>
        <v>3394.26</v>
      </c>
    </row>
    <row r="252" spans="3:9" x14ac:dyDescent="0.3">
      <c r="C252" t="s">
        <v>40</v>
      </c>
      <c r="D252" t="s">
        <v>37</v>
      </c>
      <c r="E252" t="s">
        <v>27</v>
      </c>
      <c r="F252" s="4">
        <v>6132</v>
      </c>
      <c r="G252" s="5">
        <v>93</v>
      </c>
      <c r="H252">
        <f>VLOOKUP(data[[#This Row],[Product]],products[],2,FALSE)</f>
        <v>16.73</v>
      </c>
      <c r="I252" s="29">
        <f>data[[#This Row],[Cost per Unit]]*data[[#This Row],[Units]]</f>
        <v>1555.89</v>
      </c>
    </row>
    <row r="253" spans="3:9" x14ac:dyDescent="0.3">
      <c r="C253" t="s">
        <v>10</v>
      </c>
      <c r="D253" t="s">
        <v>35</v>
      </c>
      <c r="E253" t="s">
        <v>14</v>
      </c>
      <c r="F253" s="4">
        <v>3472</v>
      </c>
      <c r="G253" s="5">
        <v>96</v>
      </c>
      <c r="H253">
        <f>VLOOKUP(data[[#This Row],[Product]],products[],2,FALSE)</f>
        <v>11.7</v>
      </c>
      <c r="I253" s="29">
        <f>data[[#This Row],[Cost per Unit]]*data[[#This Row],[Units]]</f>
        <v>1123.1999999999998</v>
      </c>
    </row>
    <row r="254" spans="3:9" x14ac:dyDescent="0.3">
      <c r="C254" t="s">
        <v>8</v>
      </c>
      <c r="D254" t="s">
        <v>39</v>
      </c>
      <c r="E254" t="s">
        <v>18</v>
      </c>
      <c r="F254" s="4">
        <v>9660</v>
      </c>
      <c r="G254" s="5">
        <v>27</v>
      </c>
      <c r="H254">
        <f>VLOOKUP(data[[#This Row],[Product]],products[],2,FALSE)</f>
        <v>6.47</v>
      </c>
      <c r="I254" s="29">
        <f>data[[#This Row],[Cost per Unit]]*data[[#This Row],[Units]]</f>
        <v>174.69</v>
      </c>
    </row>
    <row r="255" spans="3:9" x14ac:dyDescent="0.3">
      <c r="C255" t="s">
        <v>9</v>
      </c>
      <c r="D255" t="s">
        <v>38</v>
      </c>
      <c r="E255" t="s">
        <v>26</v>
      </c>
      <c r="F255" s="4">
        <v>2436</v>
      </c>
      <c r="G255" s="5">
        <v>99</v>
      </c>
      <c r="H255">
        <f>VLOOKUP(data[[#This Row],[Product]],products[],2,FALSE)</f>
        <v>5.6</v>
      </c>
      <c r="I255" s="29">
        <f>data[[#This Row],[Cost per Unit]]*data[[#This Row],[Units]]</f>
        <v>554.4</v>
      </c>
    </row>
    <row r="256" spans="3:9" x14ac:dyDescent="0.3">
      <c r="C256" t="s">
        <v>9</v>
      </c>
      <c r="D256" t="s">
        <v>38</v>
      </c>
      <c r="E256" t="s">
        <v>33</v>
      </c>
      <c r="F256" s="4">
        <v>9506</v>
      </c>
      <c r="G256" s="5">
        <v>87</v>
      </c>
      <c r="H256">
        <f>VLOOKUP(data[[#This Row],[Product]],products[],2,FALSE)</f>
        <v>12.37</v>
      </c>
      <c r="I256" s="29">
        <f>data[[#This Row],[Cost per Unit]]*data[[#This Row],[Units]]</f>
        <v>1076.1899999999998</v>
      </c>
    </row>
    <row r="257" spans="3:9" x14ac:dyDescent="0.3">
      <c r="C257" t="s">
        <v>10</v>
      </c>
      <c r="D257" t="s">
        <v>37</v>
      </c>
      <c r="E257" t="s">
        <v>21</v>
      </c>
      <c r="F257" s="4">
        <v>245</v>
      </c>
      <c r="G257" s="5">
        <v>288</v>
      </c>
      <c r="H257">
        <f>VLOOKUP(data[[#This Row],[Product]],products[],2,FALSE)</f>
        <v>9</v>
      </c>
      <c r="I257" s="29">
        <f>data[[#This Row],[Cost per Unit]]*data[[#This Row],[Units]]</f>
        <v>2592</v>
      </c>
    </row>
    <row r="258" spans="3:9" x14ac:dyDescent="0.3">
      <c r="C258" t="s">
        <v>8</v>
      </c>
      <c r="D258" t="s">
        <v>35</v>
      </c>
      <c r="E258" t="s">
        <v>20</v>
      </c>
      <c r="F258" s="4">
        <v>2702</v>
      </c>
      <c r="G258" s="5">
        <v>363</v>
      </c>
      <c r="H258">
        <f>VLOOKUP(data[[#This Row],[Product]],products[],2,FALSE)</f>
        <v>10.62</v>
      </c>
      <c r="I258" s="29">
        <f>data[[#This Row],[Cost per Unit]]*data[[#This Row],[Units]]</f>
        <v>3855.0599999999995</v>
      </c>
    </row>
    <row r="259" spans="3:9" x14ac:dyDescent="0.3">
      <c r="C259" t="s">
        <v>10</v>
      </c>
      <c r="D259" t="s">
        <v>34</v>
      </c>
      <c r="E259" t="s">
        <v>17</v>
      </c>
      <c r="F259" s="4">
        <v>700</v>
      </c>
      <c r="G259" s="5">
        <v>87</v>
      </c>
      <c r="H259">
        <f>VLOOKUP(data[[#This Row],[Product]],products[],2,FALSE)</f>
        <v>3.11</v>
      </c>
      <c r="I259" s="29">
        <f>data[[#This Row],[Cost per Unit]]*data[[#This Row],[Units]]</f>
        <v>270.57</v>
      </c>
    </row>
    <row r="260" spans="3:9" x14ac:dyDescent="0.3">
      <c r="C260" t="s">
        <v>6</v>
      </c>
      <c r="D260" t="s">
        <v>34</v>
      </c>
      <c r="E260" t="s">
        <v>17</v>
      </c>
      <c r="F260" s="4">
        <v>3759</v>
      </c>
      <c r="G260" s="5">
        <v>150</v>
      </c>
      <c r="H260">
        <f>VLOOKUP(data[[#This Row],[Product]],products[],2,FALSE)</f>
        <v>3.11</v>
      </c>
      <c r="I260" s="29">
        <f>data[[#This Row],[Cost per Unit]]*data[[#This Row],[Units]]</f>
        <v>466.5</v>
      </c>
    </row>
    <row r="261" spans="3:9" x14ac:dyDescent="0.3">
      <c r="C261" t="s">
        <v>2</v>
      </c>
      <c r="D261" t="s">
        <v>35</v>
      </c>
      <c r="E261" t="s">
        <v>17</v>
      </c>
      <c r="F261" s="4">
        <v>1589</v>
      </c>
      <c r="G261" s="5">
        <v>303</v>
      </c>
      <c r="H261">
        <f>VLOOKUP(data[[#This Row],[Product]],products[],2,FALSE)</f>
        <v>3.11</v>
      </c>
      <c r="I261" s="29">
        <f>data[[#This Row],[Cost per Unit]]*data[[#This Row],[Units]]</f>
        <v>942.32999999999993</v>
      </c>
    </row>
    <row r="262" spans="3:9" x14ac:dyDescent="0.3">
      <c r="C262" t="s">
        <v>7</v>
      </c>
      <c r="D262" t="s">
        <v>35</v>
      </c>
      <c r="E262" t="s">
        <v>28</v>
      </c>
      <c r="F262" s="4">
        <v>5194</v>
      </c>
      <c r="G262" s="5">
        <v>288</v>
      </c>
      <c r="H262">
        <f>VLOOKUP(data[[#This Row],[Product]],products[],2,FALSE)</f>
        <v>10.38</v>
      </c>
      <c r="I262" s="29">
        <f>data[[#This Row],[Cost per Unit]]*data[[#This Row],[Units]]</f>
        <v>2989.44</v>
      </c>
    </row>
    <row r="263" spans="3:9" x14ac:dyDescent="0.3">
      <c r="C263" t="s">
        <v>10</v>
      </c>
      <c r="D263" t="s">
        <v>36</v>
      </c>
      <c r="E263" t="s">
        <v>13</v>
      </c>
      <c r="F263" s="4">
        <v>945</v>
      </c>
      <c r="G263" s="5">
        <v>75</v>
      </c>
      <c r="H263">
        <f>VLOOKUP(data[[#This Row],[Product]],products[],2,FALSE)</f>
        <v>9.33</v>
      </c>
      <c r="I263" s="29">
        <f>data[[#This Row],[Cost per Unit]]*data[[#This Row],[Units]]</f>
        <v>699.75</v>
      </c>
    </row>
    <row r="264" spans="3:9" x14ac:dyDescent="0.3">
      <c r="C264" t="s">
        <v>40</v>
      </c>
      <c r="D264" t="s">
        <v>38</v>
      </c>
      <c r="E264" t="s">
        <v>31</v>
      </c>
      <c r="F264" s="4">
        <v>1988</v>
      </c>
      <c r="G264" s="5">
        <v>39</v>
      </c>
      <c r="H264">
        <f>VLOOKUP(data[[#This Row],[Product]],products[],2,FALSE)</f>
        <v>5.79</v>
      </c>
      <c r="I264" s="29">
        <f>data[[#This Row],[Cost per Unit]]*data[[#This Row],[Units]]</f>
        <v>225.81</v>
      </c>
    </row>
    <row r="265" spans="3:9" x14ac:dyDescent="0.3">
      <c r="C265" t="s">
        <v>6</v>
      </c>
      <c r="D265" t="s">
        <v>34</v>
      </c>
      <c r="E265" t="s">
        <v>32</v>
      </c>
      <c r="F265" s="4">
        <v>6734</v>
      </c>
      <c r="G265" s="5">
        <v>123</v>
      </c>
      <c r="H265">
        <f>VLOOKUP(data[[#This Row],[Product]],products[],2,FALSE)</f>
        <v>8.65</v>
      </c>
      <c r="I265" s="29">
        <f>data[[#This Row],[Cost per Unit]]*data[[#This Row],[Units]]</f>
        <v>1063.95</v>
      </c>
    </row>
    <row r="266" spans="3:9" x14ac:dyDescent="0.3">
      <c r="C266" t="s">
        <v>40</v>
      </c>
      <c r="D266" t="s">
        <v>36</v>
      </c>
      <c r="E266" t="s">
        <v>4</v>
      </c>
      <c r="F266" s="4">
        <v>217</v>
      </c>
      <c r="G266" s="5">
        <v>36</v>
      </c>
      <c r="H266">
        <f>VLOOKUP(data[[#This Row],[Product]],products[],2,FALSE)</f>
        <v>11.88</v>
      </c>
      <c r="I266" s="29">
        <f>data[[#This Row],[Cost per Unit]]*data[[#This Row],[Units]]</f>
        <v>427.68</v>
      </c>
    </row>
    <row r="267" spans="3:9" x14ac:dyDescent="0.3">
      <c r="C267" t="s">
        <v>5</v>
      </c>
      <c r="D267" t="s">
        <v>34</v>
      </c>
      <c r="E267" t="s">
        <v>22</v>
      </c>
      <c r="F267" s="4">
        <v>6279</v>
      </c>
      <c r="G267" s="5">
        <v>237</v>
      </c>
      <c r="H267">
        <f>VLOOKUP(data[[#This Row],[Product]],products[],2,FALSE)</f>
        <v>9.77</v>
      </c>
      <c r="I267" s="29">
        <f>data[[#This Row],[Cost per Unit]]*data[[#This Row],[Units]]</f>
        <v>2315.4899999999998</v>
      </c>
    </row>
    <row r="268" spans="3:9" x14ac:dyDescent="0.3">
      <c r="C268" t="s">
        <v>40</v>
      </c>
      <c r="D268" t="s">
        <v>36</v>
      </c>
      <c r="E268" t="s">
        <v>13</v>
      </c>
      <c r="F268" s="4">
        <v>4424</v>
      </c>
      <c r="G268" s="5">
        <v>201</v>
      </c>
      <c r="H268">
        <f>VLOOKUP(data[[#This Row],[Product]],products[],2,FALSE)</f>
        <v>9.33</v>
      </c>
      <c r="I268" s="29">
        <f>data[[#This Row],[Cost per Unit]]*data[[#This Row],[Units]]</f>
        <v>1875.33</v>
      </c>
    </row>
    <row r="269" spans="3:9" x14ac:dyDescent="0.3">
      <c r="C269" t="s">
        <v>2</v>
      </c>
      <c r="D269" t="s">
        <v>36</v>
      </c>
      <c r="E269" t="s">
        <v>17</v>
      </c>
      <c r="F269" s="4">
        <v>189</v>
      </c>
      <c r="G269" s="5">
        <v>48</v>
      </c>
      <c r="H269">
        <f>VLOOKUP(data[[#This Row],[Product]],products[],2,FALSE)</f>
        <v>3.11</v>
      </c>
      <c r="I269" s="29">
        <f>data[[#This Row],[Cost per Unit]]*data[[#This Row],[Units]]</f>
        <v>149.28</v>
      </c>
    </row>
    <row r="270" spans="3:9" x14ac:dyDescent="0.3">
      <c r="C270" t="s">
        <v>5</v>
      </c>
      <c r="D270" t="s">
        <v>35</v>
      </c>
      <c r="E270" t="s">
        <v>22</v>
      </c>
      <c r="F270" s="4">
        <v>490</v>
      </c>
      <c r="G270" s="5">
        <v>84</v>
      </c>
      <c r="H270">
        <f>VLOOKUP(data[[#This Row],[Product]],products[],2,FALSE)</f>
        <v>9.77</v>
      </c>
      <c r="I270" s="29">
        <f>data[[#This Row],[Cost per Unit]]*data[[#This Row],[Units]]</f>
        <v>820.68</v>
      </c>
    </row>
    <row r="271" spans="3:9" x14ac:dyDescent="0.3">
      <c r="C271" t="s">
        <v>8</v>
      </c>
      <c r="D271" t="s">
        <v>37</v>
      </c>
      <c r="E271" t="s">
        <v>21</v>
      </c>
      <c r="F271" s="4">
        <v>434</v>
      </c>
      <c r="G271" s="5">
        <v>87</v>
      </c>
      <c r="H271">
        <f>VLOOKUP(data[[#This Row],[Product]],products[],2,FALSE)</f>
        <v>9</v>
      </c>
      <c r="I271" s="29">
        <f>data[[#This Row],[Cost per Unit]]*data[[#This Row],[Units]]</f>
        <v>783</v>
      </c>
    </row>
    <row r="272" spans="3:9" x14ac:dyDescent="0.3">
      <c r="C272" t="s">
        <v>7</v>
      </c>
      <c r="D272" t="s">
        <v>38</v>
      </c>
      <c r="E272" t="s">
        <v>30</v>
      </c>
      <c r="F272" s="4">
        <v>10129</v>
      </c>
      <c r="G272" s="5">
        <v>312</v>
      </c>
      <c r="H272">
        <f>VLOOKUP(data[[#This Row],[Product]],products[],2,FALSE)</f>
        <v>14.49</v>
      </c>
      <c r="I272" s="29">
        <f>data[[#This Row],[Cost per Unit]]*data[[#This Row],[Units]]</f>
        <v>4520.88</v>
      </c>
    </row>
    <row r="273" spans="3:9" x14ac:dyDescent="0.3">
      <c r="C273" t="s">
        <v>3</v>
      </c>
      <c r="D273" t="s">
        <v>39</v>
      </c>
      <c r="E273" t="s">
        <v>28</v>
      </c>
      <c r="F273" s="4">
        <v>1652</v>
      </c>
      <c r="G273" s="5">
        <v>102</v>
      </c>
      <c r="H273">
        <f>VLOOKUP(data[[#This Row],[Product]],products[],2,FALSE)</f>
        <v>10.38</v>
      </c>
      <c r="I273" s="29">
        <f>data[[#This Row],[Cost per Unit]]*data[[#This Row],[Units]]</f>
        <v>1058.76</v>
      </c>
    </row>
    <row r="274" spans="3:9" x14ac:dyDescent="0.3">
      <c r="C274" t="s">
        <v>8</v>
      </c>
      <c r="D274" t="s">
        <v>38</v>
      </c>
      <c r="E274" t="s">
        <v>21</v>
      </c>
      <c r="F274" s="4">
        <v>6433</v>
      </c>
      <c r="G274" s="5">
        <v>78</v>
      </c>
      <c r="H274">
        <f>VLOOKUP(data[[#This Row],[Product]],products[],2,FALSE)</f>
        <v>9</v>
      </c>
      <c r="I274" s="29">
        <f>data[[#This Row],[Cost per Unit]]*data[[#This Row],[Units]]</f>
        <v>702</v>
      </c>
    </row>
    <row r="275" spans="3:9" x14ac:dyDescent="0.3">
      <c r="C275" t="s">
        <v>3</v>
      </c>
      <c r="D275" t="s">
        <v>34</v>
      </c>
      <c r="E275" t="s">
        <v>23</v>
      </c>
      <c r="F275" s="4">
        <v>2212</v>
      </c>
      <c r="G275" s="5">
        <v>117</v>
      </c>
      <c r="H275">
        <f>VLOOKUP(data[[#This Row],[Product]],products[],2,FALSE)</f>
        <v>6.49</v>
      </c>
      <c r="I275" s="29">
        <f>data[[#This Row],[Cost per Unit]]*data[[#This Row],[Units]]</f>
        <v>759.33</v>
      </c>
    </row>
    <row r="276" spans="3:9" x14ac:dyDescent="0.3">
      <c r="C276" t="s">
        <v>41</v>
      </c>
      <c r="D276" t="s">
        <v>35</v>
      </c>
      <c r="E276" t="s">
        <v>19</v>
      </c>
      <c r="F276" s="4">
        <v>609</v>
      </c>
      <c r="G276" s="5">
        <v>99</v>
      </c>
      <c r="H276">
        <f>VLOOKUP(data[[#This Row],[Product]],products[],2,FALSE)</f>
        <v>7.64</v>
      </c>
      <c r="I276" s="29">
        <f>data[[#This Row],[Cost per Unit]]*data[[#This Row],[Units]]</f>
        <v>756.36</v>
      </c>
    </row>
    <row r="277" spans="3:9" x14ac:dyDescent="0.3">
      <c r="C277" t="s">
        <v>40</v>
      </c>
      <c r="D277" t="s">
        <v>35</v>
      </c>
      <c r="E277" t="s">
        <v>24</v>
      </c>
      <c r="F277" s="4">
        <v>1638</v>
      </c>
      <c r="G277" s="5">
        <v>48</v>
      </c>
      <c r="H277">
        <f>VLOOKUP(data[[#This Row],[Product]],products[],2,FALSE)</f>
        <v>4.97</v>
      </c>
      <c r="I277" s="29">
        <f>data[[#This Row],[Cost per Unit]]*data[[#This Row],[Units]]</f>
        <v>238.56</v>
      </c>
    </row>
    <row r="278" spans="3:9" x14ac:dyDescent="0.3">
      <c r="C278" t="s">
        <v>7</v>
      </c>
      <c r="D278" t="s">
        <v>34</v>
      </c>
      <c r="E278" t="s">
        <v>15</v>
      </c>
      <c r="F278" s="4">
        <v>3829</v>
      </c>
      <c r="G278" s="5">
        <v>24</v>
      </c>
      <c r="H278">
        <f>VLOOKUP(data[[#This Row],[Product]],products[],2,FALSE)</f>
        <v>11.73</v>
      </c>
      <c r="I278" s="29">
        <f>data[[#This Row],[Cost per Unit]]*data[[#This Row],[Units]]</f>
        <v>281.52</v>
      </c>
    </row>
    <row r="279" spans="3:9" x14ac:dyDescent="0.3">
      <c r="C279" t="s">
        <v>40</v>
      </c>
      <c r="D279" t="s">
        <v>39</v>
      </c>
      <c r="E279" t="s">
        <v>15</v>
      </c>
      <c r="F279" s="4">
        <v>5775</v>
      </c>
      <c r="G279" s="5">
        <v>42</v>
      </c>
      <c r="H279">
        <f>VLOOKUP(data[[#This Row],[Product]],products[],2,FALSE)</f>
        <v>11.73</v>
      </c>
      <c r="I279" s="29">
        <f>data[[#This Row],[Cost per Unit]]*data[[#This Row],[Units]]</f>
        <v>492.66</v>
      </c>
    </row>
    <row r="280" spans="3:9" x14ac:dyDescent="0.3">
      <c r="C280" t="s">
        <v>6</v>
      </c>
      <c r="D280" t="s">
        <v>35</v>
      </c>
      <c r="E280" t="s">
        <v>20</v>
      </c>
      <c r="F280" s="4">
        <v>1071</v>
      </c>
      <c r="G280" s="5">
        <v>270</v>
      </c>
      <c r="H280">
        <f>VLOOKUP(data[[#This Row],[Product]],products[],2,FALSE)</f>
        <v>10.62</v>
      </c>
      <c r="I280" s="29">
        <f>data[[#This Row],[Cost per Unit]]*data[[#This Row],[Units]]</f>
        <v>2867.3999999999996</v>
      </c>
    </row>
    <row r="281" spans="3:9" x14ac:dyDescent="0.3">
      <c r="C281" t="s">
        <v>8</v>
      </c>
      <c r="D281" t="s">
        <v>36</v>
      </c>
      <c r="E281" t="s">
        <v>23</v>
      </c>
      <c r="F281" s="4">
        <v>5019</v>
      </c>
      <c r="G281" s="5">
        <v>150</v>
      </c>
      <c r="H281">
        <f>VLOOKUP(data[[#This Row],[Product]],products[],2,FALSE)</f>
        <v>6.49</v>
      </c>
      <c r="I281" s="29">
        <f>data[[#This Row],[Cost per Unit]]*data[[#This Row],[Units]]</f>
        <v>973.5</v>
      </c>
    </row>
    <row r="282" spans="3:9" x14ac:dyDescent="0.3">
      <c r="C282" t="s">
        <v>2</v>
      </c>
      <c r="D282" t="s">
        <v>37</v>
      </c>
      <c r="E282" t="s">
        <v>15</v>
      </c>
      <c r="F282" s="4">
        <v>2863</v>
      </c>
      <c r="G282" s="5">
        <v>42</v>
      </c>
      <c r="H282">
        <f>VLOOKUP(data[[#This Row],[Product]],products[],2,FALSE)</f>
        <v>11.73</v>
      </c>
      <c r="I282" s="29">
        <f>data[[#This Row],[Cost per Unit]]*data[[#This Row],[Units]]</f>
        <v>492.66</v>
      </c>
    </row>
    <row r="283" spans="3:9" x14ac:dyDescent="0.3">
      <c r="C283" t="s">
        <v>40</v>
      </c>
      <c r="D283" t="s">
        <v>35</v>
      </c>
      <c r="E283" t="s">
        <v>29</v>
      </c>
      <c r="F283" s="4">
        <v>1617</v>
      </c>
      <c r="G283" s="5">
        <v>126</v>
      </c>
      <c r="H283">
        <f>VLOOKUP(data[[#This Row],[Product]],products[],2,FALSE)</f>
        <v>7.16</v>
      </c>
      <c r="I283" s="29">
        <f>data[[#This Row],[Cost per Unit]]*data[[#This Row],[Units]]</f>
        <v>902.16</v>
      </c>
    </row>
    <row r="284" spans="3:9" x14ac:dyDescent="0.3">
      <c r="C284" t="s">
        <v>6</v>
      </c>
      <c r="D284" t="s">
        <v>37</v>
      </c>
      <c r="E284" t="s">
        <v>26</v>
      </c>
      <c r="F284" s="4">
        <v>6818</v>
      </c>
      <c r="G284" s="5">
        <v>6</v>
      </c>
      <c r="H284">
        <f>VLOOKUP(data[[#This Row],[Product]],products[],2,FALSE)</f>
        <v>5.6</v>
      </c>
      <c r="I284" s="29">
        <f>data[[#This Row],[Cost per Unit]]*data[[#This Row],[Units]]</f>
        <v>33.599999999999994</v>
      </c>
    </row>
    <row r="285" spans="3:9" x14ac:dyDescent="0.3">
      <c r="C285" t="s">
        <v>3</v>
      </c>
      <c r="D285" t="s">
        <v>35</v>
      </c>
      <c r="E285" t="s">
        <v>15</v>
      </c>
      <c r="F285" s="4">
        <v>6657</v>
      </c>
      <c r="G285" s="5">
        <v>276</v>
      </c>
      <c r="H285">
        <f>VLOOKUP(data[[#This Row],[Product]],products[],2,FALSE)</f>
        <v>11.73</v>
      </c>
      <c r="I285" s="29">
        <f>data[[#This Row],[Cost per Unit]]*data[[#This Row],[Units]]</f>
        <v>3237.48</v>
      </c>
    </row>
    <row r="286" spans="3:9" x14ac:dyDescent="0.3">
      <c r="C286" t="s">
        <v>3</v>
      </c>
      <c r="D286" t="s">
        <v>34</v>
      </c>
      <c r="E286" t="s">
        <v>17</v>
      </c>
      <c r="F286" s="4">
        <v>2919</v>
      </c>
      <c r="G286" s="5">
        <v>93</v>
      </c>
      <c r="H286">
        <f>VLOOKUP(data[[#This Row],[Product]],products[],2,FALSE)</f>
        <v>3.11</v>
      </c>
      <c r="I286" s="29">
        <f>data[[#This Row],[Cost per Unit]]*data[[#This Row],[Units]]</f>
        <v>289.22999999999996</v>
      </c>
    </row>
    <row r="287" spans="3:9" x14ac:dyDescent="0.3">
      <c r="C287" t="s">
        <v>2</v>
      </c>
      <c r="D287" t="s">
        <v>36</v>
      </c>
      <c r="E287" t="s">
        <v>31</v>
      </c>
      <c r="F287" s="4">
        <v>3094</v>
      </c>
      <c r="G287" s="5">
        <v>246</v>
      </c>
      <c r="H287">
        <f>VLOOKUP(data[[#This Row],[Product]],products[],2,FALSE)</f>
        <v>5.79</v>
      </c>
      <c r="I287" s="29">
        <f>data[[#This Row],[Cost per Unit]]*data[[#This Row],[Units]]</f>
        <v>1424.34</v>
      </c>
    </row>
    <row r="288" spans="3:9" x14ac:dyDescent="0.3">
      <c r="C288" t="s">
        <v>6</v>
      </c>
      <c r="D288" t="s">
        <v>39</v>
      </c>
      <c r="E288" t="s">
        <v>24</v>
      </c>
      <c r="F288" s="4">
        <v>2989</v>
      </c>
      <c r="G288" s="5">
        <v>3</v>
      </c>
      <c r="H288">
        <f>VLOOKUP(data[[#This Row],[Product]],products[],2,FALSE)</f>
        <v>4.97</v>
      </c>
      <c r="I288" s="29">
        <f>data[[#This Row],[Cost per Unit]]*data[[#This Row],[Units]]</f>
        <v>14.91</v>
      </c>
    </row>
    <row r="289" spans="3:9" x14ac:dyDescent="0.3">
      <c r="C289" t="s">
        <v>8</v>
      </c>
      <c r="D289" t="s">
        <v>38</v>
      </c>
      <c r="E289" t="s">
        <v>27</v>
      </c>
      <c r="F289" s="4">
        <v>2268</v>
      </c>
      <c r="G289" s="5">
        <v>63</v>
      </c>
      <c r="H289">
        <f>VLOOKUP(data[[#This Row],[Product]],products[],2,FALSE)</f>
        <v>16.73</v>
      </c>
      <c r="I289" s="29">
        <f>data[[#This Row],[Cost per Unit]]*data[[#This Row],[Units]]</f>
        <v>1053.99</v>
      </c>
    </row>
    <row r="290" spans="3:9" x14ac:dyDescent="0.3">
      <c r="C290" t="s">
        <v>5</v>
      </c>
      <c r="D290" t="s">
        <v>35</v>
      </c>
      <c r="E290" t="s">
        <v>31</v>
      </c>
      <c r="F290" s="4">
        <v>4753</v>
      </c>
      <c r="G290" s="5">
        <v>246</v>
      </c>
      <c r="H290">
        <f>VLOOKUP(data[[#This Row],[Product]],products[],2,FALSE)</f>
        <v>5.79</v>
      </c>
      <c r="I290" s="29">
        <f>data[[#This Row],[Cost per Unit]]*data[[#This Row],[Units]]</f>
        <v>1424.34</v>
      </c>
    </row>
    <row r="291" spans="3:9" x14ac:dyDescent="0.3">
      <c r="C291" t="s">
        <v>2</v>
      </c>
      <c r="D291" t="s">
        <v>34</v>
      </c>
      <c r="E291" t="s">
        <v>19</v>
      </c>
      <c r="F291" s="4">
        <v>7511</v>
      </c>
      <c r="G291" s="5">
        <v>120</v>
      </c>
      <c r="H291">
        <f>VLOOKUP(data[[#This Row],[Product]],products[],2,FALSE)</f>
        <v>7.64</v>
      </c>
      <c r="I291" s="29">
        <f>data[[#This Row],[Cost per Unit]]*data[[#This Row],[Units]]</f>
        <v>916.8</v>
      </c>
    </row>
    <row r="292" spans="3:9" x14ac:dyDescent="0.3">
      <c r="C292" t="s">
        <v>2</v>
      </c>
      <c r="D292" t="s">
        <v>38</v>
      </c>
      <c r="E292" t="s">
        <v>31</v>
      </c>
      <c r="F292" s="4">
        <v>4326</v>
      </c>
      <c r="G292" s="5">
        <v>348</v>
      </c>
      <c r="H292">
        <f>VLOOKUP(data[[#This Row],[Product]],products[],2,FALSE)</f>
        <v>5.79</v>
      </c>
      <c r="I292" s="29">
        <f>data[[#This Row],[Cost per Unit]]*data[[#This Row],[Units]]</f>
        <v>2014.92</v>
      </c>
    </row>
    <row r="293" spans="3:9" x14ac:dyDescent="0.3">
      <c r="C293" t="s">
        <v>41</v>
      </c>
      <c r="D293" t="s">
        <v>34</v>
      </c>
      <c r="E293" t="s">
        <v>23</v>
      </c>
      <c r="F293" s="4">
        <v>4935</v>
      </c>
      <c r="G293" s="5">
        <v>126</v>
      </c>
      <c r="H293">
        <f>VLOOKUP(data[[#This Row],[Product]],products[],2,FALSE)</f>
        <v>6.49</v>
      </c>
      <c r="I293" s="29">
        <f>data[[#This Row],[Cost per Unit]]*data[[#This Row],[Units]]</f>
        <v>817.74</v>
      </c>
    </row>
    <row r="294" spans="3:9" x14ac:dyDescent="0.3">
      <c r="C294" t="s">
        <v>6</v>
      </c>
      <c r="D294" t="s">
        <v>35</v>
      </c>
      <c r="E294" t="s">
        <v>30</v>
      </c>
      <c r="F294" s="4">
        <v>4781</v>
      </c>
      <c r="G294" s="5">
        <v>123</v>
      </c>
      <c r="H294">
        <f>VLOOKUP(data[[#This Row],[Product]],products[],2,FALSE)</f>
        <v>14.49</v>
      </c>
      <c r="I294" s="29">
        <f>data[[#This Row],[Cost per Unit]]*data[[#This Row],[Units]]</f>
        <v>1782.27</v>
      </c>
    </row>
    <row r="295" spans="3:9" x14ac:dyDescent="0.3">
      <c r="C295" t="s">
        <v>5</v>
      </c>
      <c r="D295" t="s">
        <v>38</v>
      </c>
      <c r="E295" t="s">
        <v>25</v>
      </c>
      <c r="F295" s="4">
        <v>7483</v>
      </c>
      <c r="G295" s="5">
        <v>45</v>
      </c>
      <c r="H295">
        <f>VLOOKUP(data[[#This Row],[Product]],products[],2,FALSE)</f>
        <v>13.15</v>
      </c>
      <c r="I295" s="29">
        <f>data[[#This Row],[Cost per Unit]]*data[[#This Row],[Units]]</f>
        <v>591.75</v>
      </c>
    </row>
    <row r="296" spans="3:9" x14ac:dyDescent="0.3">
      <c r="C296" t="s">
        <v>10</v>
      </c>
      <c r="D296" t="s">
        <v>38</v>
      </c>
      <c r="E296" t="s">
        <v>4</v>
      </c>
      <c r="F296" s="4">
        <v>6860</v>
      </c>
      <c r="G296" s="5">
        <v>126</v>
      </c>
      <c r="H296">
        <f>VLOOKUP(data[[#This Row],[Product]],products[],2,FALSE)</f>
        <v>11.88</v>
      </c>
      <c r="I296" s="29">
        <f>data[[#This Row],[Cost per Unit]]*data[[#This Row],[Units]]</f>
        <v>1496.88</v>
      </c>
    </row>
    <row r="297" spans="3:9" x14ac:dyDescent="0.3">
      <c r="C297" t="s">
        <v>40</v>
      </c>
      <c r="D297" t="s">
        <v>37</v>
      </c>
      <c r="E297" t="s">
        <v>29</v>
      </c>
      <c r="F297" s="4">
        <v>9002</v>
      </c>
      <c r="G297" s="5">
        <v>72</v>
      </c>
      <c r="H297">
        <f>VLOOKUP(data[[#This Row],[Product]],products[],2,FALSE)</f>
        <v>7.16</v>
      </c>
      <c r="I297" s="29">
        <f>data[[#This Row],[Cost per Unit]]*data[[#This Row],[Units]]</f>
        <v>515.52</v>
      </c>
    </row>
    <row r="298" spans="3:9" x14ac:dyDescent="0.3">
      <c r="C298" t="s">
        <v>6</v>
      </c>
      <c r="D298" t="s">
        <v>36</v>
      </c>
      <c r="E298" t="s">
        <v>29</v>
      </c>
      <c r="F298" s="4">
        <v>1400</v>
      </c>
      <c r="G298" s="5">
        <v>135</v>
      </c>
      <c r="H298">
        <f>VLOOKUP(data[[#This Row],[Product]],products[],2,FALSE)</f>
        <v>7.16</v>
      </c>
      <c r="I298" s="29">
        <f>data[[#This Row],[Cost per Unit]]*data[[#This Row],[Units]]</f>
        <v>966.6</v>
      </c>
    </row>
    <row r="299" spans="3:9" x14ac:dyDescent="0.3">
      <c r="C299" t="s">
        <v>10</v>
      </c>
      <c r="D299" t="s">
        <v>34</v>
      </c>
      <c r="E299" t="s">
        <v>22</v>
      </c>
      <c r="F299" s="4">
        <v>4053</v>
      </c>
      <c r="G299" s="5">
        <v>24</v>
      </c>
      <c r="H299">
        <f>VLOOKUP(data[[#This Row],[Product]],products[],2,FALSE)</f>
        <v>9.77</v>
      </c>
      <c r="I299" s="29">
        <f>data[[#This Row],[Cost per Unit]]*data[[#This Row],[Units]]</f>
        <v>234.48</v>
      </c>
    </row>
    <row r="300" spans="3:9" x14ac:dyDescent="0.3">
      <c r="C300" t="s">
        <v>7</v>
      </c>
      <c r="D300" t="s">
        <v>36</v>
      </c>
      <c r="E300" t="s">
        <v>31</v>
      </c>
      <c r="F300" s="4">
        <v>2149</v>
      </c>
      <c r="G300" s="5">
        <v>117</v>
      </c>
      <c r="H300">
        <f>VLOOKUP(data[[#This Row],[Product]],products[],2,FALSE)</f>
        <v>5.79</v>
      </c>
      <c r="I300" s="29">
        <f>data[[#This Row],[Cost per Unit]]*data[[#This Row],[Units]]</f>
        <v>677.43</v>
      </c>
    </row>
    <row r="301" spans="3:9" x14ac:dyDescent="0.3">
      <c r="C301" t="s">
        <v>3</v>
      </c>
      <c r="D301" t="s">
        <v>39</v>
      </c>
      <c r="E301" t="s">
        <v>29</v>
      </c>
      <c r="F301" s="4">
        <v>3640</v>
      </c>
      <c r="G301" s="5">
        <v>51</v>
      </c>
      <c r="H301">
        <f>VLOOKUP(data[[#This Row],[Product]],products[],2,FALSE)</f>
        <v>7.16</v>
      </c>
      <c r="I301" s="29">
        <f>data[[#This Row],[Cost per Unit]]*data[[#This Row],[Units]]</f>
        <v>365.16</v>
      </c>
    </row>
    <row r="302" spans="3:9" x14ac:dyDescent="0.3">
      <c r="C302" t="s">
        <v>2</v>
      </c>
      <c r="D302" t="s">
        <v>39</v>
      </c>
      <c r="E302" t="s">
        <v>23</v>
      </c>
      <c r="F302" s="4">
        <v>630</v>
      </c>
      <c r="G302" s="5">
        <v>36</v>
      </c>
      <c r="H302">
        <f>VLOOKUP(data[[#This Row],[Product]],products[],2,FALSE)</f>
        <v>6.49</v>
      </c>
      <c r="I302" s="29">
        <f>data[[#This Row],[Cost per Unit]]*data[[#This Row],[Units]]</f>
        <v>233.64000000000001</v>
      </c>
    </row>
    <row r="303" spans="3:9" x14ac:dyDescent="0.3">
      <c r="C303" t="s">
        <v>9</v>
      </c>
      <c r="D303" t="s">
        <v>35</v>
      </c>
      <c r="E303" t="s">
        <v>27</v>
      </c>
      <c r="F303" s="4">
        <v>2429</v>
      </c>
      <c r="G303" s="5">
        <v>144</v>
      </c>
      <c r="H303">
        <f>VLOOKUP(data[[#This Row],[Product]],products[],2,FALSE)</f>
        <v>16.73</v>
      </c>
      <c r="I303" s="29">
        <f>data[[#This Row],[Cost per Unit]]*data[[#This Row],[Units]]</f>
        <v>2409.12</v>
      </c>
    </row>
    <row r="304" spans="3:9" x14ac:dyDescent="0.3">
      <c r="C304" t="s">
        <v>9</v>
      </c>
      <c r="D304" t="s">
        <v>36</v>
      </c>
      <c r="E304" t="s">
        <v>25</v>
      </c>
      <c r="F304" s="4">
        <v>2142</v>
      </c>
      <c r="G304" s="5">
        <v>114</v>
      </c>
      <c r="H304">
        <f>VLOOKUP(data[[#This Row],[Product]],products[],2,FALSE)</f>
        <v>13.15</v>
      </c>
      <c r="I304" s="29">
        <f>data[[#This Row],[Cost per Unit]]*data[[#This Row],[Units]]</f>
        <v>1499.1000000000001</v>
      </c>
    </row>
    <row r="305" spans="3:9" x14ac:dyDescent="0.3">
      <c r="C305" t="s">
        <v>7</v>
      </c>
      <c r="D305" t="s">
        <v>37</v>
      </c>
      <c r="E305" t="s">
        <v>30</v>
      </c>
      <c r="F305" s="4">
        <v>6454</v>
      </c>
      <c r="G305" s="5">
        <v>54</v>
      </c>
      <c r="H305">
        <f>VLOOKUP(data[[#This Row],[Product]],products[],2,FALSE)</f>
        <v>14.49</v>
      </c>
      <c r="I305" s="29">
        <f>data[[#This Row],[Cost per Unit]]*data[[#This Row],[Units]]</f>
        <v>782.46</v>
      </c>
    </row>
    <row r="306" spans="3:9" x14ac:dyDescent="0.3">
      <c r="C306" t="s">
        <v>7</v>
      </c>
      <c r="D306" t="s">
        <v>37</v>
      </c>
      <c r="E306" t="s">
        <v>16</v>
      </c>
      <c r="F306" s="4">
        <v>4487</v>
      </c>
      <c r="G306" s="5">
        <v>333</v>
      </c>
      <c r="H306">
        <f>VLOOKUP(data[[#This Row],[Product]],products[],2,FALSE)</f>
        <v>8.7899999999999991</v>
      </c>
      <c r="I306" s="29">
        <f>data[[#This Row],[Cost per Unit]]*data[[#This Row],[Units]]</f>
        <v>2927.0699999999997</v>
      </c>
    </row>
    <row r="307" spans="3:9" x14ac:dyDescent="0.3">
      <c r="C307" t="s">
        <v>3</v>
      </c>
      <c r="D307" t="s">
        <v>37</v>
      </c>
      <c r="E307" t="s">
        <v>4</v>
      </c>
      <c r="F307" s="4">
        <v>938</v>
      </c>
      <c r="G307" s="5">
        <v>366</v>
      </c>
      <c r="H307">
        <f>VLOOKUP(data[[#This Row],[Product]],products[],2,FALSE)</f>
        <v>11.88</v>
      </c>
      <c r="I307" s="29">
        <f>data[[#This Row],[Cost per Unit]]*data[[#This Row],[Units]]</f>
        <v>4348.08</v>
      </c>
    </row>
    <row r="308" spans="3:9" x14ac:dyDescent="0.3">
      <c r="C308" t="s">
        <v>3</v>
      </c>
      <c r="D308" t="s">
        <v>38</v>
      </c>
      <c r="E308" t="s">
        <v>26</v>
      </c>
      <c r="F308" s="4">
        <v>8841</v>
      </c>
      <c r="G308" s="5">
        <v>303</v>
      </c>
      <c r="H308">
        <f>VLOOKUP(data[[#This Row],[Product]],products[],2,FALSE)</f>
        <v>5.6</v>
      </c>
      <c r="I308" s="29">
        <f>data[[#This Row],[Cost per Unit]]*data[[#This Row],[Units]]</f>
        <v>1696.8</v>
      </c>
    </row>
    <row r="309" spans="3:9" x14ac:dyDescent="0.3">
      <c r="C309" t="s">
        <v>2</v>
      </c>
      <c r="D309" t="s">
        <v>39</v>
      </c>
      <c r="E309" t="s">
        <v>33</v>
      </c>
      <c r="F309" s="4">
        <v>4018</v>
      </c>
      <c r="G309" s="5">
        <v>126</v>
      </c>
      <c r="H309">
        <f>VLOOKUP(data[[#This Row],[Product]],products[],2,FALSE)</f>
        <v>12.37</v>
      </c>
      <c r="I309" s="29">
        <f>data[[#This Row],[Cost per Unit]]*data[[#This Row],[Units]]</f>
        <v>1558.62</v>
      </c>
    </row>
    <row r="310" spans="3:9" x14ac:dyDescent="0.3">
      <c r="C310" t="s">
        <v>41</v>
      </c>
      <c r="D310" t="s">
        <v>37</v>
      </c>
      <c r="E310" t="s">
        <v>15</v>
      </c>
      <c r="F310" s="4">
        <v>714</v>
      </c>
      <c r="G310" s="5">
        <v>231</v>
      </c>
      <c r="H310">
        <f>VLOOKUP(data[[#This Row],[Product]],products[],2,FALSE)</f>
        <v>11.73</v>
      </c>
      <c r="I310" s="29">
        <f>data[[#This Row],[Cost per Unit]]*data[[#This Row],[Units]]</f>
        <v>2709.63</v>
      </c>
    </row>
    <row r="311" spans="3:9" x14ac:dyDescent="0.3">
      <c r="C311" t="s">
        <v>9</v>
      </c>
      <c r="D311" t="s">
        <v>38</v>
      </c>
      <c r="E311" t="s">
        <v>25</v>
      </c>
      <c r="F311" s="4">
        <v>3850</v>
      </c>
      <c r="G311" s="5">
        <v>102</v>
      </c>
      <c r="H311">
        <f>VLOOKUP(data[[#This Row],[Product]],products[],2,FALSE)</f>
        <v>13.15</v>
      </c>
      <c r="I311" s="29">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hyperlinks>
    <hyperlink ref="E3" r:id="rId1" xr:uid="{A83BEF22-A55A-4037-B5A6-86CAFE18AC1F}"/>
  </hyperlinks>
  <pageMargins left="0.7" right="0.7" top="0.75" bottom="0.75" header="0.3" footer="0.3"/>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FC8E1-E21C-4342-8BDD-A5EEEFF382D6}">
  <dimension ref="A1:P308"/>
  <sheetViews>
    <sheetView showGridLines="0" zoomScale="115" zoomScaleNormal="115" workbookViewId="0">
      <selection sqref="A1:XFD1"/>
    </sheetView>
  </sheetViews>
  <sheetFormatPr defaultRowHeight="14.4" x14ac:dyDescent="0.3"/>
  <cols>
    <col min="2" max="2" width="14.44140625" bestFit="1" customWidth="1"/>
    <col min="3" max="3" width="14.33203125" customWidth="1"/>
    <col min="4" max="4" width="13.77734375" customWidth="1"/>
    <col min="8" max="8" width="14.88671875" customWidth="1"/>
    <col min="9" max="9" width="15.44140625" customWidth="1"/>
    <col min="10" max="10" width="14.6640625" customWidth="1"/>
    <col min="11" max="11" width="8.44140625" customWidth="1"/>
  </cols>
  <sheetData>
    <row r="1" spans="1:16" s="12" customFormat="1" ht="39.6" x14ac:dyDescent="0.3">
      <c r="A1" s="13" t="s">
        <v>82</v>
      </c>
      <c r="C1" s="13"/>
    </row>
    <row r="3" spans="1:16" x14ac:dyDescent="0.3">
      <c r="B3" t="s">
        <v>83</v>
      </c>
      <c r="C3" s="45" t="s">
        <v>35</v>
      </c>
      <c r="P3" s="31" t="s">
        <v>37</v>
      </c>
    </row>
    <row r="4" spans="1:16" x14ac:dyDescent="0.3">
      <c r="P4" s="32" t="s">
        <v>35</v>
      </c>
    </row>
    <row r="5" spans="1:16" x14ac:dyDescent="0.3">
      <c r="P5" s="32" t="s">
        <v>36</v>
      </c>
    </row>
    <row r="6" spans="1:16" x14ac:dyDescent="0.3">
      <c r="B6" s="40" t="s">
        <v>84</v>
      </c>
      <c r="C6" s="38"/>
      <c r="D6" s="38"/>
      <c r="E6" s="39"/>
      <c r="H6" s="40" t="s">
        <v>90</v>
      </c>
      <c r="I6" s="38"/>
      <c r="J6" s="38"/>
      <c r="K6" s="39"/>
      <c r="P6" s="31" t="s">
        <v>39</v>
      </c>
    </row>
    <row r="7" spans="1:16" x14ac:dyDescent="0.3">
      <c r="P7" s="31" t="s">
        <v>38</v>
      </c>
    </row>
    <row r="8" spans="1:16" x14ac:dyDescent="0.3">
      <c r="C8" s="33" t="s">
        <v>85</v>
      </c>
      <c r="D8" s="33"/>
      <c r="E8" s="33">
        <f>COUNTIFS(data[Geography],C3)</f>
        <v>53</v>
      </c>
      <c r="H8" s="41"/>
      <c r="I8" s="43" t="s">
        <v>1</v>
      </c>
      <c r="J8" s="43" t="s">
        <v>50</v>
      </c>
      <c r="K8" s="41"/>
      <c r="P8" s="32" t="s">
        <v>34</v>
      </c>
    </row>
    <row r="9" spans="1:16" x14ac:dyDescent="0.3">
      <c r="H9" s="31" t="s">
        <v>40</v>
      </c>
      <c r="I9" s="26">
        <f>SUMIFS(data[Amount],data[Sales Person],$H9,data[Geography],$C$3)</f>
        <v>38325</v>
      </c>
      <c r="J9" s="5">
        <f>SUMIFS(data[Units],data[Sales Person],$H9,data[Geography],$C$3)</f>
        <v>1833</v>
      </c>
      <c r="K9" s="44">
        <f>IF(I9&gt;12000,1,-1)</f>
        <v>1</v>
      </c>
    </row>
    <row r="10" spans="1:16" x14ac:dyDescent="0.3">
      <c r="C10" s="36"/>
      <c r="D10" s="37" t="s">
        <v>86</v>
      </c>
      <c r="E10" s="37" t="s">
        <v>57</v>
      </c>
      <c r="H10" s="32" t="s">
        <v>8</v>
      </c>
      <c r="I10" s="26">
        <f>SUMIFS(data[Amount],data[Sales Person],$H10,data[Geography],$C$3)</f>
        <v>25151</v>
      </c>
      <c r="J10" s="5">
        <f>SUMIFS(data[Units],data[Sales Person],$H10,data[Geography],$C$3)</f>
        <v>1707</v>
      </c>
      <c r="K10" s="44">
        <f t="shared" ref="K10:K18" si="0">IF(I10&gt;12000,1,-1)</f>
        <v>1</v>
      </c>
    </row>
    <row r="11" spans="1:16" x14ac:dyDescent="0.3">
      <c r="C11" s="33" t="s">
        <v>87</v>
      </c>
      <c r="D11" s="34">
        <f>SUMIFS(data[Amount],data[Geography],$C$3)</f>
        <v>189434</v>
      </c>
      <c r="E11" s="34">
        <f>AVERAGEIFS(data[Amount],data[Geography],$C$3)</f>
        <v>3574.2264150943397</v>
      </c>
      <c r="H11" s="31" t="s">
        <v>9</v>
      </c>
      <c r="I11" s="26">
        <f>SUMIFS(data[Amount],data[Sales Person],$H11,data[Geography],$C$3)</f>
        <v>11319</v>
      </c>
      <c r="J11" s="5">
        <f>SUMIFS(data[Units],data[Sales Person],$H11,data[Geography],$C$3)</f>
        <v>693</v>
      </c>
      <c r="K11" s="44">
        <f t="shared" si="0"/>
        <v>-1</v>
      </c>
    </row>
    <row r="12" spans="1:16" x14ac:dyDescent="0.3">
      <c r="C12" s="33" t="s">
        <v>88</v>
      </c>
      <c r="D12" s="34">
        <f>SUMIFS(data[Total Cost],data[Geography],$C$3)</f>
        <v>107216.28</v>
      </c>
      <c r="E12" s="34">
        <f>AVERAGEIFS(data[Total Cost],data[Geography],$C$3)</f>
        <v>2022.9486792452831</v>
      </c>
      <c r="H12" s="32" t="s">
        <v>41</v>
      </c>
      <c r="I12" s="26">
        <f>SUMIFS(data[Amount],data[Sales Person],$H12,data[Geography],$C$3)</f>
        <v>15785</v>
      </c>
      <c r="J12" s="5">
        <f>SUMIFS(data[Units],data[Sales Person],$H12,data[Geography],$C$3)</f>
        <v>699</v>
      </c>
      <c r="K12" s="44">
        <f t="shared" si="0"/>
        <v>1</v>
      </c>
    </row>
    <row r="13" spans="1:16" x14ac:dyDescent="0.3">
      <c r="C13" s="33" t="s">
        <v>81</v>
      </c>
      <c r="D13" s="34">
        <f>SUMIFS(data[Amount],data[Geography],$C$3)-SUMIFS(data[Total Cost],data[Geography],$C$3)</f>
        <v>82217.72</v>
      </c>
      <c r="E13" s="34">
        <f>AVERAGEIFS(data[Amount],data[Geography],$C$3)-AVERAGEIFS(data[Total Cost],data[Geography],$C$3)</f>
        <v>1551.2777358490566</v>
      </c>
      <c r="H13" s="31" t="s">
        <v>6</v>
      </c>
      <c r="I13" s="26">
        <f>SUMIFS(data[Amount],data[Sales Person],$H13,data[Geography],$C$3)</f>
        <v>11018</v>
      </c>
      <c r="J13" s="5">
        <f>SUMIFS(data[Units],data[Sales Person],$H13,data[Geography],$C$3)</f>
        <v>972</v>
      </c>
      <c r="K13" s="44">
        <f t="shared" si="0"/>
        <v>-1</v>
      </c>
    </row>
    <row r="14" spans="1:16" x14ac:dyDescent="0.3">
      <c r="C14" s="33" t="s">
        <v>89</v>
      </c>
      <c r="D14" s="35">
        <f>SUMIFS(data[Units],data[Geography],$C$3)</f>
        <v>10158</v>
      </c>
      <c r="E14" s="35">
        <f>AVERAGEIFS(data[Units],data[Geography],$C$3)</f>
        <v>191.66037735849056</v>
      </c>
      <c r="H14" s="31" t="s">
        <v>7</v>
      </c>
      <c r="I14" s="26">
        <f>SUMIFS(data[Amount],data[Sales Person],$H14,data[Geography],$C$3)</f>
        <v>28546</v>
      </c>
      <c r="J14" s="5">
        <f>SUMIFS(data[Units],data[Sales Person],$H14,data[Geography],$C$3)</f>
        <v>1005</v>
      </c>
      <c r="K14" s="44">
        <f t="shared" si="0"/>
        <v>1</v>
      </c>
    </row>
    <row r="15" spans="1:16" x14ac:dyDescent="0.3">
      <c r="H15" s="32" t="s">
        <v>5</v>
      </c>
      <c r="I15" s="26">
        <f>SUMIFS(data[Amount],data[Sales Person],$H15,data[Geography],$C$3)</f>
        <v>28273</v>
      </c>
      <c r="J15" s="5">
        <f>SUMIFS(data[Units],data[Sales Person],$H15,data[Geography],$C$3)</f>
        <v>912</v>
      </c>
      <c r="K15" s="44">
        <f t="shared" si="0"/>
        <v>1</v>
      </c>
    </row>
    <row r="16" spans="1:16" x14ac:dyDescent="0.3">
      <c r="H16" s="31" t="s">
        <v>2</v>
      </c>
      <c r="I16" s="26">
        <f>SUMIFS(data[Amount],data[Sales Person],$H16,data[Geography],$C$3)</f>
        <v>2142</v>
      </c>
      <c r="J16" s="5">
        <f>SUMIFS(data[Units],data[Sales Person],$H16,data[Geography],$C$3)</f>
        <v>318</v>
      </c>
      <c r="K16" s="44">
        <f t="shared" si="0"/>
        <v>-1</v>
      </c>
    </row>
    <row r="17" spans="8:11" x14ac:dyDescent="0.3">
      <c r="H17" s="32" t="s">
        <v>3</v>
      </c>
      <c r="I17" s="26">
        <f>SUMIFS(data[Amount],data[Sales Person],$H17,data[Geography],$C$3)</f>
        <v>16492</v>
      </c>
      <c r="J17" s="5">
        <f>SUMIFS(data[Units],data[Sales Person],$H17,data[Geography],$C$3)</f>
        <v>1215</v>
      </c>
      <c r="K17" s="44">
        <f t="shared" si="0"/>
        <v>1</v>
      </c>
    </row>
    <row r="18" spans="8:11" x14ac:dyDescent="0.3">
      <c r="H18" s="31" t="s">
        <v>10</v>
      </c>
      <c r="I18" s="26">
        <f>SUMIFS(data[Amount],data[Sales Person],$H18,data[Geography],$C$3)</f>
        <v>12383</v>
      </c>
      <c r="J18" s="5">
        <f>SUMIFS(data[Units],data[Sales Person],$H18,data[Geography],$C$3)</f>
        <v>804</v>
      </c>
      <c r="K18" s="44">
        <f t="shared" si="0"/>
        <v>1</v>
      </c>
    </row>
    <row r="19" spans="8:11" x14ac:dyDescent="0.3">
      <c r="H19" s="42"/>
    </row>
    <row r="20" spans="8:11" x14ac:dyDescent="0.3">
      <c r="H20" s="42"/>
    </row>
    <row r="21" spans="8:11" x14ac:dyDescent="0.3">
      <c r="H21" s="42"/>
    </row>
    <row r="22" spans="8:11" x14ac:dyDescent="0.3">
      <c r="H22" s="42"/>
    </row>
    <row r="23" spans="8:11" x14ac:dyDescent="0.3">
      <c r="H23" s="42"/>
    </row>
    <row r="24" spans="8:11" x14ac:dyDescent="0.3">
      <c r="H24" s="42"/>
    </row>
    <row r="25" spans="8:11" x14ac:dyDescent="0.3">
      <c r="H25" s="42"/>
    </row>
    <row r="26" spans="8:11" x14ac:dyDescent="0.3">
      <c r="H26" s="42"/>
    </row>
    <row r="27" spans="8:11" x14ac:dyDescent="0.3">
      <c r="H27" s="42"/>
    </row>
    <row r="28" spans="8:11" x14ac:dyDescent="0.3">
      <c r="H28" s="42"/>
    </row>
    <row r="29" spans="8:11" x14ac:dyDescent="0.3">
      <c r="H29" s="42"/>
    </row>
    <row r="30" spans="8:11" x14ac:dyDescent="0.3">
      <c r="H30" s="42"/>
    </row>
    <row r="31" spans="8:11" x14ac:dyDescent="0.3">
      <c r="H31" s="42"/>
    </row>
    <row r="32" spans="8:11" x14ac:dyDescent="0.3">
      <c r="H32" s="42"/>
    </row>
    <row r="33" spans="8:8" x14ac:dyDescent="0.3">
      <c r="H33" s="42"/>
    </row>
    <row r="34" spans="8:8" x14ac:dyDescent="0.3">
      <c r="H34" s="42"/>
    </row>
    <row r="35" spans="8:8" x14ac:dyDescent="0.3">
      <c r="H35" s="42"/>
    </row>
    <row r="36" spans="8:8" x14ac:dyDescent="0.3">
      <c r="H36" s="42"/>
    </row>
    <row r="37" spans="8:8" x14ac:dyDescent="0.3">
      <c r="H37" s="42"/>
    </row>
    <row r="38" spans="8:8" x14ac:dyDescent="0.3">
      <c r="H38" s="42"/>
    </row>
    <row r="39" spans="8:8" x14ac:dyDescent="0.3">
      <c r="H39" s="42"/>
    </row>
    <row r="40" spans="8:8" x14ac:dyDescent="0.3">
      <c r="H40" s="42"/>
    </row>
    <row r="41" spans="8:8" x14ac:dyDescent="0.3">
      <c r="H41" s="42"/>
    </row>
    <row r="42" spans="8:8" x14ac:dyDescent="0.3">
      <c r="H42" s="42"/>
    </row>
    <row r="43" spans="8:8" x14ac:dyDescent="0.3">
      <c r="H43" s="42"/>
    </row>
    <row r="44" spans="8:8" x14ac:dyDescent="0.3">
      <c r="H44" s="42"/>
    </row>
    <row r="45" spans="8:8" x14ac:dyDescent="0.3">
      <c r="H45" s="42"/>
    </row>
    <row r="46" spans="8:8" x14ac:dyDescent="0.3">
      <c r="H46" s="42"/>
    </row>
    <row r="47" spans="8:8" x14ac:dyDescent="0.3">
      <c r="H47" s="42"/>
    </row>
    <row r="48" spans="8:8" x14ac:dyDescent="0.3">
      <c r="H48" s="42"/>
    </row>
    <row r="49" spans="8:8" x14ac:dyDescent="0.3">
      <c r="H49" s="42"/>
    </row>
    <row r="50" spans="8:8" x14ac:dyDescent="0.3">
      <c r="H50" s="42"/>
    </row>
    <row r="51" spans="8:8" x14ac:dyDescent="0.3">
      <c r="H51" s="42"/>
    </row>
    <row r="52" spans="8:8" x14ac:dyDescent="0.3">
      <c r="H52" s="42"/>
    </row>
    <row r="53" spans="8:8" x14ac:dyDescent="0.3">
      <c r="H53" s="42"/>
    </row>
    <row r="54" spans="8:8" x14ac:dyDescent="0.3">
      <c r="H54" s="42"/>
    </row>
    <row r="55" spans="8:8" x14ac:dyDescent="0.3">
      <c r="H55" s="42"/>
    </row>
    <row r="56" spans="8:8" x14ac:dyDescent="0.3">
      <c r="H56" s="42"/>
    </row>
    <row r="57" spans="8:8" x14ac:dyDescent="0.3">
      <c r="H57" s="42"/>
    </row>
    <row r="58" spans="8:8" x14ac:dyDescent="0.3">
      <c r="H58" s="42"/>
    </row>
    <row r="59" spans="8:8" x14ac:dyDescent="0.3">
      <c r="H59" s="42"/>
    </row>
    <row r="60" spans="8:8" x14ac:dyDescent="0.3">
      <c r="H60" s="42"/>
    </row>
    <row r="61" spans="8:8" x14ac:dyDescent="0.3">
      <c r="H61" s="42"/>
    </row>
    <row r="62" spans="8:8" x14ac:dyDescent="0.3">
      <c r="H62" s="42"/>
    </row>
    <row r="63" spans="8:8" x14ac:dyDescent="0.3">
      <c r="H63" s="42"/>
    </row>
    <row r="64" spans="8:8" x14ac:dyDescent="0.3">
      <c r="H64" s="42"/>
    </row>
    <row r="65" spans="8:8" x14ac:dyDescent="0.3">
      <c r="H65" s="42"/>
    </row>
    <row r="66" spans="8:8" x14ac:dyDescent="0.3">
      <c r="H66" s="42"/>
    </row>
    <row r="67" spans="8:8" x14ac:dyDescent="0.3">
      <c r="H67" s="42"/>
    </row>
    <row r="68" spans="8:8" x14ac:dyDescent="0.3">
      <c r="H68" s="42"/>
    </row>
    <row r="69" spans="8:8" x14ac:dyDescent="0.3">
      <c r="H69" s="42"/>
    </row>
    <row r="70" spans="8:8" x14ac:dyDescent="0.3">
      <c r="H70" s="42"/>
    </row>
    <row r="71" spans="8:8" x14ac:dyDescent="0.3">
      <c r="H71" s="42"/>
    </row>
    <row r="72" spans="8:8" x14ac:dyDescent="0.3">
      <c r="H72" s="42"/>
    </row>
    <row r="73" spans="8:8" x14ac:dyDescent="0.3">
      <c r="H73" s="42"/>
    </row>
    <row r="74" spans="8:8" x14ac:dyDescent="0.3">
      <c r="H74" s="42"/>
    </row>
    <row r="75" spans="8:8" x14ac:dyDescent="0.3">
      <c r="H75" s="42"/>
    </row>
    <row r="76" spans="8:8" x14ac:dyDescent="0.3">
      <c r="H76" s="42"/>
    </row>
    <row r="77" spans="8:8" x14ac:dyDescent="0.3">
      <c r="H77" s="42"/>
    </row>
    <row r="78" spans="8:8" x14ac:dyDescent="0.3">
      <c r="H78" s="42"/>
    </row>
    <row r="79" spans="8:8" x14ac:dyDescent="0.3">
      <c r="H79" s="42"/>
    </row>
    <row r="80" spans="8:8" x14ac:dyDescent="0.3">
      <c r="H80" s="42"/>
    </row>
    <row r="81" spans="8:8" x14ac:dyDescent="0.3">
      <c r="H81" s="42"/>
    </row>
    <row r="82" spans="8:8" x14ac:dyDescent="0.3">
      <c r="H82" s="42"/>
    </row>
    <row r="83" spans="8:8" x14ac:dyDescent="0.3">
      <c r="H83" s="42"/>
    </row>
    <row r="84" spans="8:8" x14ac:dyDescent="0.3">
      <c r="H84" s="42"/>
    </row>
    <row r="85" spans="8:8" x14ac:dyDescent="0.3">
      <c r="H85" s="42"/>
    </row>
    <row r="86" spans="8:8" x14ac:dyDescent="0.3">
      <c r="H86" s="42"/>
    </row>
    <row r="87" spans="8:8" x14ac:dyDescent="0.3">
      <c r="H87" s="42"/>
    </row>
    <row r="88" spans="8:8" x14ac:dyDescent="0.3">
      <c r="H88" s="42"/>
    </row>
    <row r="89" spans="8:8" x14ac:dyDescent="0.3">
      <c r="H89" s="42"/>
    </row>
    <row r="90" spans="8:8" x14ac:dyDescent="0.3">
      <c r="H90" s="42"/>
    </row>
    <row r="91" spans="8:8" x14ac:dyDescent="0.3">
      <c r="H91" s="42"/>
    </row>
    <row r="92" spans="8:8" x14ac:dyDescent="0.3">
      <c r="H92" s="42"/>
    </row>
    <row r="93" spans="8:8" x14ac:dyDescent="0.3">
      <c r="H93" s="42"/>
    </row>
    <row r="94" spans="8:8" x14ac:dyDescent="0.3">
      <c r="H94" s="42"/>
    </row>
    <row r="95" spans="8:8" x14ac:dyDescent="0.3">
      <c r="H95" s="42"/>
    </row>
    <row r="96" spans="8:8" x14ac:dyDescent="0.3">
      <c r="H96" s="42"/>
    </row>
    <row r="97" spans="8:8" x14ac:dyDescent="0.3">
      <c r="H97" s="42"/>
    </row>
    <row r="98" spans="8:8" x14ac:dyDescent="0.3">
      <c r="H98" s="42"/>
    </row>
    <row r="99" spans="8:8" x14ac:dyDescent="0.3">
      <c r="H99" s="42"/>
    </row>
    <row r="100" spans="8:8" x14ac:dyDescent="0.3">
      <c r="H100" s="42"/>
    </row>
    <row r="101" spans="8:8" x14ac:dyDescent="0.3">
      <c r="H101" s="42"/>
    </row>
    <row r="102" spans="8:8" x14ac:dyDescent="0.3">
      <c r="H102" s="42"/>
    </row>
    <row r="103" spans="8:8" x14ac:dyDescent="0.3">
      <c r="H103" s="42"/>
    </row>
    <row r="104" spans="8:8" x14ac:dyDescent="0.3">
      <c r="H104" s="42"/>
    </row>
    <row r="105" spans="8:8" x14ac:dyDescent="0.3">
      <c r="H105" s="42"/>
    </row>
    <row r="106" spans="8:8" x14ac:dyDescent="0.3">
      <c r="H106" s="42"/>
    </row>
    <row r="107" spans="8:8" x14ac:dyDescent="0.3">
      <c r="H107" s="42"/>
    </row>
    <row r="108" spans="8:8" x14ac:dyDescent="0.3">
      <c r="H108" s="42"/>
    </row>
    <row r="109" spans="8:8" x14ac:dyDescent="0.3">
      <c r="H109" s="42"/>
    </row>
    <row r="110" spans="8:8" x14ac:dyDescent="0.3">
      <c r="H110" s="42"/>
    </row>
    <row r="111" spans="8:8" x14ac:dyDescent="0.3">
      <c r="H111" s="42"/>
    </row>
    <row r="112" spans="8:8" x14ac:dyDescent="0.3">
      <c r="H112" s="42"/>
    </row>
    <row r="113" spans="8:8" x14ac:dyDescent="0.3">
      <c r="H113" s="42"/>
    </row>
    <row r="114" spans="8:8" x14ac:dyDescent="0.3">
      <c r="H114" s="42"/>
    </row>
    <row r="115" spans="8:8" x14ac:dyDescent="0.3">
      <c r="H115" s="42"/>
    </row>
    <row r="116" spans="8:8" x14ac:dyDescent="0.3">
      <c r="H116" s="42"/>
    </row>
    <row r="117" spans="8:8" x14ac:dyDescent="0.3">
      <c r="H117" s="42"/>
    </row>
    <row r="118" spans="8:8" x14ac:dyDescent="0.3">
      <c r="H118" s="42"/>
    </row>
    <row r="119" spans="8:8" x14ac:dyDescent="0.3">
      <c r="H119" s="42"/>
    </row>
    <row r="120" spans="8:8" x14ac:dyDescent="0.3">
      <c r="H120" s="42"/>
    </row>
    <row r="121" spans="8:8" x14ac:dyDescent="0.3">
      <c r="H121" s="42"/>
    </row>
    <row r="122" spans="8:8" x14ac:dyDescent="0.3">
      <c r="H122" s="42"/>
    </row>
    <row r="123" spans="8:8" x14ac:dyDescent="0.3">
      <c r="H123" s="42"/>
    </row>
    <row r="124" spans="8:8" x14ac:dyDescent="0.3">
      <c r="H124" s="42"/>
    </row>
    <row r="125" spans="8:8" x14ac:dyDescent="0.3">
      <c r="H125" s="42"/>
    </row>
    <row r="126" spans="8:8" x14ac:dyDescent="0.3">
      <c r="H126" s="42"/>
    </row>
    <row r="127" spans="8:8" x14ac:dyDescent="0.3">
      <c r="H127" s="42"/>
    </row>
    <row r="128" spans="8:8" x14ac:dyDescent="0.3">
      <c r="H128" s="42"/>
    </row>
    <row r="129" spans="8:8" x14ac:dyDescent="0.3">
      <c r="H129" s="42"/>
    </row>
    <row r="130" spans="8:8" x14ac:dyDescent="0.3">
      <c r="H130" s="42"/>
    </row>
    <row r="131" spans="8:8" x14ac:dyDescent="0.3">
      <c r="H131" s="42"/>
    </row>
    <row r="132" spans="8:8" x14ac:dyDescent="0.3">
      <c r="H132" s="42"/>
    </row>
    <row r="133" spans="8:8" x14ac:dyDescent="0.3">
      <c r="H133" s="42"/>
    </row>
    <row r="134" spans="8:8" x14ac:dyDescent="0.3">
      <c r="H134" s="42"/>
    </row>
    <row r="135" spans="8:8" x14ac:dyDescent="0.3">
      <c r="H135" s="42"/>
    </row>
    <row r="136" spans="8:8" x14ac:dyDescent="0.3">
      <c r="H136" s="42"/>
    </row>
    <row r="137" spans="8:8" x14ac:dyDescent="0.3">
      <c r="H137" s="42"/>
    </row>
    <row r="138" spans="8:8" x14ac:dyDescent="0.3">
      <c r="H138" s="42"/>
    </row>
    <row r="139" spans="8:8" x14ac:dyDescent="0.3">
      <c r="H139" s="42"/>
    </row>
    <row r="140" spans="8:8" x14ac:dyDescent="0.3">
      <c r="H140" s="42"/>
    </row>
    <row r="141" spans="8:8" x14ac:dyDescent="0.3">
      <c r="H141" s="42"/>
    </row>
    <row r="142" spans="8:8" x14ac:dyDescent="0.3">
      <c r="H142" s="42"/>
    </row>
    <row r="143" spans="8:8" x14ac:dyDescent="0.3">
      <c r="H143" s="42"/>
    </row>
    <row r="144" spans="8:8" x14ac:dyDescent="0.3">
      <c r="H144" s="42"/>
    </row>
    <row r="145" spans="8:8" x14ac:dyDescent="0.3">
      <c r="H145" s="42"/>
    </row>
    <row r="146" spans="8:8" x14ac:dyDescent="0.3">
      <c r="H146" s="42"/>
    </row>
    <row r="147" spans="8:8" x14ac:dyDescent="0.3">
      <c r="H147" s="42"/>
    </row>
    <row r="148" spans="8:8" x14ac:dyDescent="0.3">
      <c r="H148" s="42"/>
    </row>
    <row r="149" spans="8:8" x14ac:dyDescent="0.3">
      <c r="H149" s="42"/>
    </row>
    <row r="150" spans="8:8" x14ac:dyDescent="0.3">
      <c r="H150" s="42"/>
    </row>
    <row r="151" spans="8:8" x14ac:dyDescent="0.3">
      <c r="H151" s="42"/>
    </row>
    <row r="152" spans="8:8" x14ac:dyDescent="0.3">
      <c r="H152" s="42"/>
    </row>
    <row r="153" spans="8:8" x14ac:dyDescent="0.3">
      <c r="H153" s="42"/>
    </row>
    <row r="154" spans="8:8" x14ac:dyDescent="0.3">
      <c r="H154" s="42"/>
    </row>
    <row r="155" spans="8:8" x14ac:dyDescent="0.3">
      <c r="H155" s="42"/>
    </row>
    <row r="156" spans="8:8" x14ac:dyDescent="0.3">
      <c r="H156" s="42"/>
    </row>
    <row r="157" spans="8:8" x14ac:dyDescent="0.3">
      <c r="H157" s="42"/>
    </row>
    <row r="158" spans="8:8" x14ac:dyDescent="0.3">
      <c r="H158" s="42"/>
    </row>
    <row r="159" spans="8:8" x14ac:dyDescent="0.3">
      <c r="H159" s="42"/>
    </row>
    <row r="160" spans="8:8" x14ac:dyDescent="0.3">
      <c r="H160" s="42"/>
    </row>
    <row r="161" spans="8:8" x14ac:dyDescent="0.3">
      <c r="H161" s="42"/>
    </row>
    <row r="162" spans="8:8" x14ac:dyDescent="0.3">
      <c r="H162" s="42"/>
    </row>
    <row r="163" spans="8:8" x14ac:dyDescent="0.3">
      <c r="H163" s="42"/>
    </row>
    <row r="164" spans="8:8" x14ac:dyDescent="0.3">
      <c r="H164" s="42"/>
    </row>
    <row r="165" spans="8:8" x14ac:dyDescent="0.3">
      <c r="H165" s="42"/>
    </row>
    <row r="166" spans="8:8" x14ac:dyDescent="0.3">
      <c r="H166" s="42"/>
    </row>
    <row r="167" spans="8:8" x14ac:dyDescent="0.3">
      <c r="H167" s="42"/>
    </row>
    <row r="168" spans="8:8" x14ac:dyDescent="0.3">
      <c r="H168" s="42"/>
    </row>
    <row r="169" spans="8:8" x14ac:dyDescent="0.3">
      <c r="H169" s="42"/>
    </row>
    <row r="170" spans="8:8" x14ac:dyDescent="0.3">
      <c r="H170" s="42"/>
    </row>
    <row r="171" spans="8:8" x14ac:dyDescent="0.3">
      <c r="H171" s="42"/>
    </row>
    <row r="172" spans="8:8" x14ac:dyDescent="0.3">
      <c r="H172" s="42"/>
    </row>
    <row r="173" spans="8:8" x14ac:dyDescent="0.3">
      <c r="H173" s="42"/>
    </row>
    <row r="174" spans="8:8" x14ac:dyDescent="0.3">
      <c r="H174" s="42"/>
    </row>
    <row r="175" spans="8:8" x14ac:dyDescent="0.3">
      <c r="H175" s="42"/>
    </row>
    <row r="176" spans="8:8" x14ac:dyDescent="0.3">
      <c r="H176" s="42"/>
    </row>
    <row r="177" spans="8:8" x14ac:dyDescent="0.3">
      <c r="H177" s="42"/>
    </row>
    <row r="178" spans="8:8" x14ac:dyDescent="0.3">
      <c r="H178" s="42"/>
    </row>
    <row r="179" spans="8:8" x14ac:dyDescent="0.3">
      <c r="H179" s="42"/>
    </row>
    <row r="180" spans="8:8" x14ac:dyDescent="0.3">
      <c r="H180" s="42"/>
    </row>
    <row r="181" spans="8:8" x14ac:dyDescent="0.3">
      <c r="H181" s="42"/>
    </row>
    <row r="182" spans="8:8" x14ac:dyDescent="0.3">
      <c r="H182" s="42"/>
    </row>
    <row r="183" spans="8:8" x14ac:dyDescent="0.3">
      <c r="H183" s="42"/>
    </row>
    <row r="184" spans="8:8" x14ac:dyDescent="0.3">
      <c r="H184" s="42"/>
    </row>
    <row r="185" spans="8:8" x14ac:dyDescent="0.3">
      <c r="H185" s="42"/>
    </row>
    <row r="186" spans="8:8" x14ac:dyDescent="0.3">
      <c r="H186" s="42"/>
    </row>
    <row r="187" spans="8:8" x14ac:dyDescent="0.3">
      <c r="H187" s="42"/>
    </row>
    <row r="188" spans="8:8" x14ac:dyDescent="0.3">
      <c r="H188" s="42"/>
    </row>
    <row r="189" spans="8:8" x14ac:dyDescent="0.3">
      <c r="H189" s="42"/>
    </row>
    <row r="190" spans="8:8" x14ac:dyDescent="0.3">
      <c r="H190" s="42"/>
    </row>
    <row r="191" spans="8:8" x14ac:dyDescent="0.3">
      <c r="H191" s="42"/>
    </row>
    <row r="192" spans="8:8" x14ac:dyDescent="0.3">
      <c r="H192" s="42"/>
    </row>
    <row r="193" spans="8:8" x14ac:dyDescent="0.3">
      <c r="H193" s="42"/>
    </row>
    <row r="194" spans="8:8" x14ac:dyDescent="0.3">
      <c r="H194" s="42"/>
    </row>
    <row r="195" spans="8:8" x14ac:dyDescent="0.3">
      <c r="H195" s="42"/>
    </row>
    <row r="196" spans="8:8" x14ac:dyDescent="0.3">
      <c r="H196" s="42"/>
    </row>
    <row r="197" spans="8:8" x14ac:dyDescent="0.3">
      <c r="H197" s="42"/>
    </row>
    <row r="198" spans="8:8" x14ac:dyDescent="0.3">
      <c r="H198" s="42"/>
    </row>
    <row r="199" spans="8:8" x14ac:dyDescent="0.3">
      <c r="H199" s="42"/>
    </row>
    <row r="200" spans="8:8" x14ac:dyDescent="0.3">
      <c r="H200" s="42"/>
    </row>
    <row r="201" spans="8:8" x14ac:dyDescent="0.3">
      <c r="H201" s="42"/>
    </row>
    <row r="202" spans="8:8" x14ac:dyDescent="0.3">
      <c r="H202" s="42"/>
    </row>
    <row r="203" spans="8:8" x14ac:dyDescent="0.3">
      <c r="H203" s="42"/>
    </row>
    <row r="204" spans="8:8" x14ac:dyDescent="0.3">
      <c r="H204" s="42"/>
    </row>
    <row r="205" spans="8:8" x14ac:dyDescent="0.3">
      <c r="H205" s="42"/>
    </row>
    <row r="206" spans="8:8" x14ac:dyDescent="0.3">
      <c r="H206" s="42"/>
    </row>
    <row r="207" spans="8:8" x14ac:dyDescent="0.3">
      <c r="H207" s="42"/>
    </row>
    <row r="208" spans="8:8" x14ac:dyDescent="0.3">
      <c r="H208" s="42"/>
    </row>
    <row r="209" spans="8:8" x14ac:dyDescent="0.3">
      <c r="H209" s="42"/>
    </row>
    <row r="210" spans="8:8" x14ac:dyDescent="0.3">
      <c r="H210" s="42"/>
    </row>
    <row r="211" spans="8:8" x14ac:dyDescent="0.3">
      <c r="H211" s="42"/>
    </row>
    <row r="212" spans="8:8" x14ac:dyDescent="0.3">
      <c r="H212" s="42"/>
    </row>
    <row r="213" spans="8:8" x14ac:dyDescent="0.3">
      <c r="H213" s="42"/>
    </row>
    <row r="214" spans="8:8" x14ac:dyDescent="0.3">
      <c r="H214" s="42"/>
    </row>
    <row r="215" spans="8:8" x14ac:dyDescent="0.3">
      <c r="H215" s="42"/>
    </row>
    <row r="216" spans="8:8" x14ac:dyDescent="0.3">
      <c r="H216" s="42"/>
    </row>
    <row r="217" spans="8:8" x14ac:dyDescent="0.3">
      <c r="H217" s="42"/>
    </row>
    <row r="218" spans="8:8" x14ac:dyDescent="0.3">
      <c r="H218" s="42"/>
    </row>
    <row r="219" spans="8:8" x14ac:dyDescent="0.3">
      <c r="H219" s="42"/>
    </row>
    <row r="220" spans="8:8" x14ac:dyDescent="0.3">
      <c r="H220" s="42"/>
    </row>
    <row r="221" spans="8:8" x14ac:dyDescent="0.3">
      <c r="H221" s="42"/>
    </row>
    <row r="222" spans="8:8" x14ac:dyDescent="0.3">
      <c r="H222" s="42"/>
    </row>
    <row r="223" spans="8:8" x14ac:dyDescent="0.3">
      <c r="H223" s="42"/>
    </row>
    <row r="224" spans="8:8" x14ac:dyDescent="0.3">
      <c r="H224" s="42"/>
    </row>
    <row r="225" spans="8:8" x14ac:dyDescent="0.3">
      <c r="H225" s="42"/>
    </row>
    <row r="226" spans="8:8" x14ac:dyDescent="0.3">
      <c r="H226" s="42"/>
    </row>
    <row r="227" spans="8:8" x14ac:dyDescent="0.3">
      <c r="H227" s="42"/>
    </row>
    <row r="228" spans="8:8" x14ac:dyDescent="0.3">
      <c r="H228" s="42"/>
    </row>
    <row r="229" spans="8:8" x14ac:dyDescent="0.3">
      <c r="H229" s="42"/>
    </row>
    <row r="230" spans="8:8" x14ac:dyDescent="0.3">
      <c r="H230" s="42"/>
    </row>
    <row r="231" spans="8:8" x14ac:dyDescent="0.3">
      <c r="H231" s="42"/>
    </row>
    <row r="232" spans="8:8" x14ac:dyDescent="0.3">
      <c r="H232" s="42"/>
    </row>
    <row r="233" spans="8:8" x14ac:dyDescent="0.3">
      <c r="H233" s="42"/>
    </row>
    <row r="234" spans="8:8" x14ac:dyDescent="0.3">
      <c r="H234" s="42"/>
    </row>
    <row r="235" spans="8:8" x14ac:dyDescent="0.3">
      <c r="H235" s="42"/>
    </row>
    <row r="236" spans="8:8" x14ac:dyDescent="0.3">
      <c r="H236" s="42"/>
    </row>
    <row r="237" spans="8:8" x14ac:dyDescent="0.3">
      <c r="H237" s="42"/>
    </row>
    <row r="238" spans="8:8" x14ac:dyDescent="0.3">
      <c r="H238" s="42"/>
    </row>
    <row r="239" spans="8:8" x14ac:dyDescent="0.3">
      <c r="H239" s="42"/>
    </row>
    <row r="240" spans="8:8" x14ac:dyDescent="0.3">
      <c r="H240" s="42"/>
    </row>
    <row r="241" spans="8:8" x14ac:dyDescent="0.3">
      <c r="H241" s="42"/>
    </row>
    <row r="242" spans="8:8" x14ac:dyDescent="0.3">
      <c r="H242" s="42"/>
    </row>
    <row r="243" spans="8:8" x14ac:dyDescent="0.3">
      <c r="H243" s="42"/>
    </row>
    <row r="244" spans="8:8" x14ac:dyDescent="0.3">
      <c r="H244" s="42"/>
    </row>
    <row r="245" spans="8:8" x14ac:dyDescent="0.3">
      <c r="H245" s="42"/>
    </row>
    <row r="246" spans="8:8" x14ac:dyDescent="0.3">
      <c r="H246" s="42"/>
    </row>
    <row r="247" spans="8:8" x14ac:dyDescent="0.3">
      <c r="H247" s="42"/>
    </row>
    <row r="248" spans="8:8" x14ac:dyDescent="0.3">
      <c r="H248" s="42"/>
    </row>
    <row r="249" spans="8:8" x14ac:dyDescent="0.3">
      <c r="H249" s="42"/>
    </row>
    <row r="250" spans="8:8" x14ac:dyDescent="0.3">
      <c r="H250" s="42"/>
    </row>
    <row r="251" spans="8:8" x14ac:dyDescent="0.3">
      <c r="H251" s="42"/>
    </row>
    <row r="252" spans="8:8" x14ac:dyDescent="0.3">
      <c r="H252" s="42"/>
    </row>
    <row r="253" spans="8:8" x14ac:dyDescent="0.3">
      <c r="H253" s="42"/>
    </row>
    <row r="254" spans="8:8" x14ac:dyDescent="0.3">
      <c r="H254" s="42"/>
    </row>
    <row r="255" spans="8:8" x14ac:dyDescent="0.3">
      <c r="H255" s="42"/>
    </row>
    <row r="256" spans="8:8" x14ac:dyDescent="0.3">
      <c r="H256" s="42"/>
    </row>
    <row r="257" spans="8:8" x14ac:dyDescent="0.3">
      <c r="H257" s="42"/>
    </row>
    <row r="258" spans="8:8" x14ac:dyDescent="0.3">
      <c r="H258" s="42"/>
    </row>
    <row r="259" spans="8:8" x14ac:dyDescent="0.3">
      <c r="H259" s="42"/>
    </row>
    <row r="260" spans="8:8" x14ac:dyDescent="0.3">
      <c r="H260" s="42"/>
    </row>
    <row r="261" spans="8:8" x14ac:dyDescent="0.3">
      <c r="H261" s="42"/>
    </row>
    <row r="262" spans="8:8" x14ac:dyDescent="0.3">
      <c r="H262" s="42"/>
    </row>
    <row r="263" spans="8:8" x14ac:dyDescent="0.3">
      <c r="H263" s="42"/>
    </row>
    <row r="264" spans="8:8" x14ac:dyDescent="0.3">
      <c r="H264" s="42"/>
    </row>
    <row r="265" spans="8:8" x14ac:dyDescent="0.3">
      <c r="H265" s="42"/>
    </row>
    <row r="266" spans="8:8" x14ac:dyDescent="0.3">
      <c r="H266" s="42"/>
    </row>
    <row r="267" spans="8:8" x14ac:dyDescent="0.3">
      <c r="H267" s="42"/>
    </row>
    <row r="268" spans="8:8" x14ac:dyDescent="0.3">
      <c r="H268" s="42"/>
    </row>
    <row r="269" spans="8:8" x14ac:dyDescent="0.3">
      <c r="H269" s="42"/>
    </row>
    <row r="270" spans="8:8" x14ac:dyDescent="0.3">
      <c r="H270" s="42"/>
    </row>
    <row r="271" spans="8:8" x14ac:dyDescent="0.3">
      <c r="H271" s="42"/>
    </row>
    <row r="272" spans="8:8" x14ac:dyDescent="0.3">
      <c r="H272" s="42"/>
    </row>
    <row r="273" spans="8:8" x14ac:dyDescent="0.3">
      <c r="H273" s="42"/>
    </row>
    <row r="274" spans="8:8" x14ac:dyDescent="0.3">
      <c r="H274" s="42"/>
    </row>
    <row r="275" spans="8:8" x14ac:dyDescent="0.3">
      <c r="H275" s="42"/>
    </row>
    <row r="276" spans="8:8" x14ac:dyDescent="0.3">
      <c r="H276" s="42"/>
    </row>
    <row r="277" spans="8:8" x14ac:dyDescent="0.3">
      <c r="H277" s="42"/>
    </row>
    <row r="278" spans="8:8" x14ac:dyDescent="0.3">
      <c r="H278" s="42"/>
    </row>
    <row r="279" spans="8:8" x14ac:dyDescent="0.3">
      <c r="H279" s="42"/>
    </row>
    <row r="280" spans="8:8" x14ac:dyDescent="0.3">
      <c r="H280" s="42"/>
    </row>
    <row r="281" spans="8:8" x14ac:dyDescent="0.3">
      <c r="H281" s="42"/>
    </row>
    <row r="282" spans="8:8" x14ac:dyDescent="0.3">
      <c r="H282" s="42"/>
    </row>
    <row r="283" spans="8:8" x14ac:dyDescent="0.3">
      <c r="H283" s="42"/>
    </row>
    <row r="284" spans="8:8" x14ac:dyDescent="0.3">
      <c r="H284" s="42"/>
    </row>
    <row r="285" spans="8:8" x14ac:dyDescent="0.3">
      <c r="H285" s="42"/>
    </row>
    <row r="286" spans="8:8" x14ac:dyDescent="0.3">
      <c r="H286" s="42"/>
    </row>
    <row r="287" spans="8:8" x14ac:dyDescent="0.3">
      <c r="H287" s="42"/>
    </row>
    <row r="288" spans="8:8" x14ac:dyDescent="0.3">
      <c r="H288" s="42"/>
    </row>
    <row r="289" spans="8:8" x14ac:dyDescent="0.3">
      <c r="H289" s="42"/>
    </row>
    <row r="290" spans="8:8" x14ac:dyDescent="0.3">
      <c r="H290" s="42"/>
    </row>
    <row r="291" spans="8:8" x14ac:dyDescent="0.3">
      <c r="H291" s="42"/>
    </row>
    <row r="292" spans="8:8" x14ac:dyDescent="0.3">
      <c r="H292" s="42"/>
    </row>
    <row r="293" spans="8:8" x14ac:dyDescent="0.3">
      <c r="H293" s="42"/>
    </row>
    <row r="294" spans="8:8" x14ac:dyDescent="0.3">
      <c r="H294" s="42"/>
    </row>
    <row r="295" spans="8:8" x14ac:dyDescent="0.3">
      <c r="H295" s="42"/>
    </row>
    <row r="296" spans="8:8" x14ac:dyDescent="0.3">
      <c r="H296" s="42"/>
    </row>
    <row r="297" spans="8:8" x14ac:dyDescent="0.3">
      <c r="H297" s="42"/>
    </row>
    <row r="298" spans="8:8" x14ac:dyDescent="0.3">
      <c r="H298" s="42"/>
    </row>
    <row r="299" spans="8:8" x14ac:dyDescent="0.3">
      <c r="H299" s="42"/>
    </row>
    <row r="300" spans="8:8" x14ac:dyDescent="0.3">
      <c r="H300" s="42"/>
    </row>
    <row r="301" spans="8:8" x14ac:dyDescent="0.3">
      <c r="H301" s="42"/>
    </row>
    <row r="302" spans="8:8" x14ac:dyDescent="0.3">
      <c r="H302" s="42"/>
    </row>
    <row r="303" spans="8:8" x14ac:dyDescent="0.3">
      <c r="H303" s="42"/>
    </row>
    <row r="304" spans="8:8" x14ac:dyDescent="0.3">
      <c r="H304" s="42"/>
    </row>
    <row r="305" spans="8:8" x14ac:dyDescent="0.3">
      <c r="H305" s="42"/>
    </row>
    <row r="306" spans="8:8" x14ac:dyDescent="0.3">
      <c r="H306" s="42"/>
    </row>
    <row r="307" spans="8:8" x14ac:dyDescent="0.3">
      <c r="H307" s="42"/>
    </row>
    <row r="308" spans="8:8" x14ac:dyDescent="0.3">
      <c r="H308" s="42"/>
    </row>
  </sheetData>
  <conditionalFormatting sqref="I9:I18">
    <cfRule type="dataBar" priority="1">
      <dataBar>
        <cfvo type="min"/>
        <cfvo type="max"/>
        <color rgb="FF638EC6"/>
      </dataBar>
      <extLst>
        <ext xmlns:x14="http://schemas.microsoft.com/office/spreadsheetml/2009/9/main" uri="{B025F937-C7B1-47D3-B67F-A62EFF666E3E}">
          <x14:id>{09FA772C-EB51-47E2-803E-E93F8800A560}</x14:id>
        </ext>
      </extLst>
    </cfRule>
  </conditionalFormatting>
  <dataValidations count="1">
    <dataValidation type="list" allowBlank="1" showInputMessage="1" showErrorMessage="1" sqref="C3" xr:uid="{0C950F83-C9EE-45D2-9D42-71EC2F9A8D5C}">
      <formula1>$P$3:$P$8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A70DA71E-69C6-4D1A-9C37-A2DE0A2702A7}">
            <x14:iconSet iconSet="3Symbols" showValue="0" custom="1">
              <x14:cfvo type="percent">
                <xm:f>0</xm:f>
              </x14:cfvo>
              <x14:cfvo type="num">
                <xm:f>0</xm:f>
              </x14:cfvo>
              <x14:cfvo type="num">
                <xm:f>1</xm:f>
              </x14:cfvo>
              <x14:cfIcon iconSet="3Symbols" iconId="0"/>
              <x14:cfIcon iconSet="NoIcons" iconId="0"/>
              <x14:cfIcon iconSet="3Symbols" iconId="2"/>
            </x14:iconSet>
          </x14:cfRule>
          <xm:sqref>K8:K18</xm:sqref>
        </x14:conditionalFormatting>
        <x14:conditionalFormatting xmlns:xm="http://schemas.microsoft.com/office/excel/2006/main">
          <x14:cfRule type="dataBar" id="{09FA772C-EB51-47E2-803E-E93F8800A560}">
            <x14:dataBar minLength="0" maxLength="100" gradient="0">
              <x14:cfvo type="autoMin"/>
              <x14:cfvo type="autoMax"/>
              <x14:negativeFillColor rgb="FFFF0000"/>
              <x14:axisColor rgb="FF000000"/>
            </x14:dataBar>
          </x14:cfRule>
          <xm:sqref>I9:I18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1753D-C7F2-4A75-9E8E-FA795DC546EB}">
  <dimension ref="A1:F27"/>
  <sheetViews>
    <sheetView topLeftCell="A2" workbookViewId="0">
      <selection activeCell="G12" sqref="G12"/>
    </sheetView>
  </sheetViews>
  <sheetFormatPr defaultRowHeight="14.4" x14ac:dyDescent="0.3"/>
  <cols>
    <col min="2" max="2" width="20.21875" bestFit="1" customWidth="1"/>
    <col min="3" max="3" width="14.44140625" bestFit="1" customWidth="1"/>
    <col min="4" max="4" width="11.77734375" bestFit="1" customWidth="1"/>
    <col min="5" max="5" width="11.109375" bestFit="1" customWidth="1"/>
    <col min="6" max="6" width="7.5546875" bestFit="1" customWidth="1"/>
  </cols>
  <sheetData>
    <row r="1" spans="1:6" s="12" customFormat="1" ht="39.6" x14ac:dyDescent="0.3">
      <c r="A1" s="13" t="s">
        <v>91</v>
      </c>
      <c r="C1" s="13"/>
    </row>
    <row r="4" spans="1:6" x14ac:dyDescent="0.3">
      <c r="B4" s="21" t="s">
        <v>69</v>
      </c>
      <c r="C4" s="25" t="s">
        <v>71</v>
      </c>
      <c r="D4" s="24" t="s">
        <v>72</v>
      </c>
      <c r="E4" s="24" t="s">
        <v>93</v>
      </c>
      <c r="F4" s="24" t="s">
        <v>92</v>
      </c>
    </row>
    <row r="5" spans="1:6" x14ac:dyDescent="0.3">
      <c r="B5" s="22" t="s">
        <v>28</v>
      </c>
      <c r="C5" s="26">
        <v>72373</v>
      </c>
      <c r="D5" s="5">
        <v>3207</v>
      </c>
      <c r="E5" s="30">
        <v>39084.340000000004</v>
      </c>
      <c r="F5" s="46">
        <v>0.54004034653807365</v>
      </c>
    </row>
    <row r="6" spans="1:6" x14ac:dyDescent="0.3">
      <c r="B6" s="22" t="s">
        <v>32</v>
      </c>
      <c r="C6" s="26">
        <v>71967</v>
      </c>
      <c r="D6" s="5">
        <v>2301</v>
      </c>
      <c r="E6" s="30">
        <v>52063.35</v>
      </c>
      <c r="F6" s="46">
        <v>0.72343365709283425</v>
      </c>
    </row>
    <row r="7" spans="1:6" x14ac:dyDescent="0.3">
      <c r="B7" s="22" t="s">
        <v>26</v>
      </c>
      <c r="C7" s="26">
        <v>70273</v>
      </c>
      <c r="D7" s="5">
        <v>2142</v>
      </c>
      <c r="E7" s="30">
        <v>58277.8</v>
      </c>
      <c r="F7" s="46">
        <v>0.82930570773981471</v>
      </c>
    </row>
    <row r="8" spans="1:6" x14ac:dyDescent="0.3">
      <c r="B8" s="22" t="s">
        <v>27</v>
      </c>
      <c r="C8" s="26">
        <v>69461</v>
      </c>
      <c r="D8" s="5">
        <v>2982</v>
      </c>
      <c r="E8" s="30">
        <v>19572.14</v>
      </c>
      <c r="F8" s="46">
        <v>0.28177164164063284</v>
      </c>
    </row>
    <row r="9" spans="1:6" x14ac:dyDescent="0.3">
      <c r="B9" s="22" t="s">
        <v>33</v>
      </c>
      <c r="C9" s="26">
        <v>69160</v>
      </c>
      <c r="D9" s="5">
        <v>1854</v>
      </c>
      <c r="E9" s="30">
        <v>46226.020000000004</v>
      </c>
      <c r="F9" s="46">
        <v>0.6683924233661076</v>
      </c>
    </row>
    <row r="10" spans="1:6" x14ac:dyDescent="0.3">
      <c r="B10" s="22" t="s">
        <v>15</v>
      </c>
      <c r="C10" s="26">
        <v>68971</v>
      </c>
      <c r="D10" s="5">
        <v>1533</v>
      </c>
      <c r="E10" s="30">
        <v>50988.91</v>
      </c>
      <c r="F10" s="46">
        <v>0.73928042220643464</v>
      </c>
    </row>
    <row r="11" spans="1:6" x14ac:dyDescent="0.3">
      <c r="B11" s="22" t="s">
        <v>30</v>
      </c>
      <c r="C11" s="26">
        <v>66500</v>
      </c>
      <c r="D11" s="5">
        <v>2802</v>
      </c>
      <c r="E11" s="30">
        <v>25899.020000000011</v>
      </c>
      <c r="F11" s="46">
        <v>0.38945894736842124</v>
      </c>
    </row>
    <row r="12" spans="1:6" x14ac:dyDescent="0.3">
      <c r="B12" s="22" t="s">
        <v>22</v>
      </c>
      <c r="C12" s="26">
        <v>66283</v>
      </c>
      <c r="D12" s="5">
        <v>2052</v>
      </c>
      <c r="E12" s="30">
        <v>46234.960000000006</v>
      </c>
      <c r="F12" s="46">
        <v>0.69753873542235578</v>
      </c>
    </row>
    <row r="13" spans="1:6" x14ac:dyDescent="0.3">
      <c r="B13" s="22" t="s">
        <v>17</v>
      </c>
      <c r="C13" s="26">
        <v>63721</v>
      </c>
      <c r="D13" s="5">
        <v>2331</v>
      </c>
      <c r="E13" s="30">
        <v>56471.590000000004</v>
      </c>
      <c r="F13" s="46">
        <v>0.88623201142480512</v>
      </c>
    </row>
    <row r="14" spans="1:6" x14ac:dyDescent="0.3">
      <c r="B14" s="22" t="s">
        <v>16</v>
      </c>
      <c r="C14" s="26">
        <v>62111</v>
      </c>
      <c r="D14" s="5">
        <v>2154</v>
      </c>
      <c r="E14" s="30">
        <v>43177.340000000004</v>
      </c>
      <c r="F14" s="46">
        <v>0.6951641416174269</v>
      </c>
    </row>
    <row r="15" spans="1:6" x14ac:dyDescent="0.3">
      <c r="B15" s="22" t="s">
        <v>29</v>
      </c>
      <c r="C15" s="26">
        <v>58009</v>
      </c>
      <c r="D15" s="5">
        <v>2976</v>
      </c>
      <c r="E15" s="30">
        <v>36700.840000000004</v>
      </c>
      <c r="F15" s="46">
        <v>0.6326749297522799</v>
      </c>
    </row>
    <row r="16" spans="1:6" x14ac:dyDescent="0.3">
      <c r="B16" s="22" t="s">
        <v>25</v>
      </c>
      <c r="C16" s="26">
        <v>57372</v>
      </c>
      <c r="D16" s="5">
        <v>2106</v>
      </c>
      <c r="E16" s="30">
        <v>29678.099999999995</v>
      </c>
      <c r="F16" s="46">
        <v>0.51729240744614091</v>
      </c>
    </row>
    <row r="17" spans="2:6" x14ac:dyDescent="0.3">
      <c r="B17" s="22" t="s">
        <v>23</v>
      </c>
      <c r="C17" s="26">
        <v>56644</v>
      </c>
      <c r="D17" s="5">
        <v>1812</v>
      </c>
      <c r="E17" s="30">
        <v>44884.12</v>
      </c>
      <c r="F17" s="46">
        <v>0.79238966174705183</v>
      </c>
    </row>
    <row r="18" spans="2:6" x14ac:dyDescent="0.3">
      <c r="B18" s="22" t="s">
        <v>20</v>
      </c>
      <c r="C18" s="26">
        <v>54712</v>
      </c>
      <c r="D18" s="5">
        <v>2196</v>
      </c>
      <c r="E18" s="30">
        <v>31390.480000000003</v>
      </c>
      <c r="F18" s="46">
        <v>0.57374031291124439</v>
      </c>
    </row>
    <row r="19" spans="2:6" x14ac:dyDescent="0.3">
      <c r="B19" s="22" t="s">
        <v>18</v>
      </c>
      <c r="C19" s="26">
        <v>52150</v>
      </c>
      <c r="D19" s="5">
        <v>1752</v>
      </c>
      <c r="E19" s="30">
        <v>40814.559999999998</v>
      </c>
      <c r="F19" s="46">
        <v>0.78263777564717163</v>
      </c>
    </row>
    <row r="20" spans="2:6" x14ac:dyDescent="0.3">
      <c r="B20" s="22" t="s">
        <v>13</v>
      </c>
      <c r="C20" s="26">
        <v>47271</v>
      </c>
      <c r="D20" s="5">
        <v>1881</v>
      </c>
      <c r="E20" s="30">
        <v>29721.27</v>
      </c>
      <c r="F20" s="46">
        <v>0.62874214634765502</v>
      </c>
    </row>
    <row r="21" spans="2:6" x14ac:dyDescent="0.3">
      <c r="B21" s="22" t="s">
        <v>19</v>
      </c>
      <c r="C21" s="26">
        <v>44744</v>
      </c>
      <c r="D21" s="5">
        <v>1956</v>
      </c>
      <c r="E21" s="30">
        <v>29800.160000000003</v>
      </c>
      <c r="F21" s="46">
        <v>0.66601466118362251</v>
      </c>
    </row>
    <row r="22" spans="2:6" x14ac:dyDescent="0.3">
      <c r="B22" s="22" t="s">
        <v>14</v>
      </c>
      <c r="C22" s="26">
        <v>43183</v>
      </c>
      <c r="D22" s="5">
        <v>2022</v>
      </c>
      <c r="E22" s="30">
        <v>19525.600000000002</v>
      </c>
      <c r="F22" s="46">
        <v>0.45215941458444298</v>
      </c>
    </row>
    <row r="23" spans="2:6" x14ac:dyDescent="0.3">
      <c r="B23" s="22" t="s">
        <v>31</v>
      </c>
      <c r="C23" s="26">
        <v>39263</v>
      </c>
      <c r="D23" s="5">
        <v>1683</v>
      </c>
      <c r="E23" s="30">
        <v>29518.43</v>
      </c>
      <c r="F23" s="46">
        <v>0.75181290273285284</v>
      </c>
    </row>
    <row r="24" spans="2:6" x14ac:dyDescent="0.3">
      <c r="B24" s="22" t="s">
        <v>21</v>
      </c>
      <c r="C24" s="26">
        <v>37772</v>
      </c>
      <c r="D24" s="5">
        <v>1308</v>
      </c>
      <c r="E24" s="30">
        <v>26000</v>
      </c>
      <c r="F24" s="46">
        <v>0.68834056973419466</v>
      </c>
    </row>
    <row r="25" spans="2:6" x14ac:dyDescent="0.3">
      <c r="B25" s="22" t="s">
        <v>24</v>
      </c>
      <c r="C25" s="26">
        <v>35378</v>
      </c>
      <c r="D25" s="5">
        <v>1044</v>
      </c>
      <c r="E25" s="30">
        <v>30189.32</v>
      </c>
      <c r="F25" s="46">
        <v>0.85333597150771667</v>
      </c>
    </row>
    <row r="26" spans="2:6" x14ac:dyDescent="0.3">
      <c r="B26" s="22" t="s">
        <v>4</v>
      </c>
      <c r="C26" s="26">
        <v>33551</v>
      </c>
      <c r="D26" s="5">
        <v>1566</v>
      </c>
      <c r="E26" s="30">
        <v>14946.919999999998</v>
      </c>
      <c r="F26" s="46">
        <v>0.44549849482876808</v>
      </c>
    </row>
    <row r="27" spans="2:6" x14ac:dyDescent="0.3">
      <c r="B27" s="22" t="s">
        <v>70</v>
      </c>
      <c r="C27" s="26">
        <v>1240869</v>
      </c>
      <c r="D27" s="5">
        <v>45660</v>
      </c>
      <c r="E27" s="30">
        <v>801165.2699999999</v>
      </c>
      <c r="F27" s="46">
        <v>0.64564854952456696</v>
      </c>
    </row>
  </sheetData>
  <conditionalFormatting sqref="C4">
    <cfRule type="colorScale" priority="3">
      <colorScale>
        <cfvo type="min"/>
        <cfvo type="max"/>
        <color rgb="FF63BE7B"/>
        <color rgb="FFFCFCFF"/>
      </colorScale>
    </cfRule>
  </conditionalFormatting>
  <conditionalFormatting sqref="F4">
    <cfRule type="colorScale" priority="2">
      <colorScale>
        <cfvo type="min"/>
        <cfvo type="max"/>
        <color rgb="FF63BE7B"/>
        <color rgb="FFFCFCFF"/>
      </colorScale>
    </cfRule>
  </conditionalFormatting>
  <conditionalFormatting pivot="1" sqref="F5:F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5CB54-24C2-4920-AD62-0CE7EE084870}">
  <dimension ref="A1:E13"/>
  <sheetViews>
    <sheetView workbookViewId="0">
      <selection activeCell="E14" sqref="E14"/>
    </sheetView>
  </sheetViews>
  <sheetFormatPr defaultRowHeight="14.4" x14ac:dyDescent="0.3"/>
  <sheetData>
    <row r="1" spans="1:5" s="12" customFormat="1" ht="39.6" x14ac:dyDescent="0.3">
      <c r="A1" s="13" t="s">
        <v>56</v>
      </c>
      <c r="C1" s="13"/>
    </row>
    <row r="3" spans="1:5" x14ac:dyDescent="0.3">
      <c r="C3" t="s">
        <v>1</v>
      </c>
      <c r="D3" t="s">
        <v>50</v>
      </c>
    </row>
    <row r="4" spans="1:5" x14ac:dyDescent="0.3">
      <c r="B4" t="s">
        <v>57</v>
      </c>
      <c r="C4">
        <f>AVERAGE(data[Amount])</f>
        <v>4136.2299999999996</v>
      </c>
      <c r="D4">
        <f>AVERAGE(data[Units])</f>
        <v>152.19999999999999</v>
      </c>
    </row>
    <row r="5" spans="1:5" x14ac:dyDescent="0.3">
      <c r="B5" t="s">
        <v>58</v>
      </c>
      <c r="C5">
        <f>MEDIAN(data[Amount])</f>
        <v>3437</v>
      </c>
      <c r="D5">
        <f>MEDIAN(data[Units])</f>
        <v>124.5</v>
      </c>
    </row>
    <row r="6" spans="1:5" x14ac:dyDescent="0.3">
      <c r="B6" t="s">
        <v>59</v>
      </c>
      <c r="C6">
        <f>MIN(data[Amount])</f>
        <v>0</v>
      </c>
      <c r="D6">
        <f>MIN(data[Units])</f>
        <v>0</v>
      </c>
    </row>
    <row r="7" spans="1:5" x14ac:dyDescent="0.3">
      <c r="B7" t="s">
        <v>60</v>
      </c>
      <c r="C7">
        <f>MAX(data[Amount])</f>
        <v>16184</v>
      </c>
      <c r="D7">
        <f>MAX(data[Units])</f>
        <v>525</v>
      </c>
    </row>
    <row r="8" spans="1:5" x14ac:dyDescent="0.3">
      <c r="B8" t="s">
        <v>61</v>
      </c>
      <c r="C8">
        <f>C7-C6</f>
        <v>16184</v>
      </c>
      <c r="D8">
        <f>D7-D6</f>
        <v>525</v>
      </c>
    </row>
    <row r="10" spans="1:5" x14ac:dyDescent="0.3">
      <c r="B10" t="s">
        <v>62</v>
      </c>
      <c r="C10">
        <f>_xlfn.PERCENTILE.EXC(data[Amount],0.25)</f>
        <v>1652</v>
      </c>
      <c r="D10">
        <f>_xlfn.PERCENTILE.EXC(data[Units],0.25)</f>
        <v>54</v>
      </c>
    </row>
    <row r="11" spans="1:5" x14ac:dyDescent="0.3">
      <c r="B11" t="s">
        <v>63</v>
      </c>
      <c r="C11">
        <f>_xlfn.PERCENTILE.EXC(data[Amount],0.75)</f>
        <v>6245.75</v>
      </c>
      <c r="D11">
        <f>_xlfn.PERCENTILE.EXC(data[Units],0.75)</f>
        <v>223.5</v>
      </c>
    </row>
    <row r="13" spans="1:5" x14ac:dyDescent="0.3">
      <c r="B13" t="s">
        <v>64</v>
      </c>
      <c r="E13">
        <f>SUMPRODUCT(1/COUNTIF(data[Product],data[Product]))</f>
        <v>21.999999999999993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6B50-3E9D-4B1A-B06A-B7A020978D80}">
  <dimension ref="A1:F303"/>
  <sheetViews>
    <sheetView workbookViewId="0">
      <selection activeCell="D4" sqref="D4:D303"/>
    </sheetView>
  </sheetViews>
  <sheetFormatPr defaultRowHeight="14.4" x14ac:dyDescent="0.3"/>
  <cols>
    <col min="2" max="2" width="19.5546875" customWidth="1"/>
    <col min="3" max="3" width="14.6640625" customWidth="1"/>
    <col min="4" max="4" width="21.88671875" bestFit="1" customWidth="1"/>
    <col min="5" max="5" width="13.5546875" customWidth="1"/>
    <col min="6" max="6" width="11.6640625" customWidth="1"/>
  </cols>
  <sheetData>
    <row r="1" spans="1:6" s="12" customFormat="1" ht="39.6" x14ac:dyDescent="0.3">
      <c r="A1" s="13" t="s">
        <v>65</v>
      </c>
      <c r="C1" s="13"/>
    </row>
    <row r="3" spans="1:6" x14ac:dyDescent="0.3">
      <c r="B3" s="6" t="s">
        <v>11</v>
      </c>
      <c r="C3" s="6" t="s">
        <v>12</v>
      </c>
      <c r="D3" s="6" t="s">
        <v>0</v>
      </c>
      <c r="E3" s="10" t="s">
        <v>1</v>
      </c>
      <c r="F3" s="10" t="s">
        <v>50</v>
      </c>
    </row>
    <row r="4" spans="1:6" x14ac:dyDescent="0.3">
      <c r="B4" t="s">
        <v>5</v>
      </c>
      <c r="C4" t="s">
        <v>36</v>
      </c>
      <c r="D4" t="s">
        <v>16</v>
      </c>
      <c r="E4" s="4">
        <v>16184</v>
      </c>
      <c r="F4" s="5">
        <v>39</v>
      </c>
    </row>
    <row r="5" spans="1:6" x14ac:dyDescent="0.3">
      <c r="B5" t="s">
        <v>5</v>
      </c>
      <c r="C5" t="s">
        <v>34</v>
      </c>
      <c r="D5" t="s">
        <v>20</v>
      </c>
      <c r="E5" s="4">
        <v>15610</v>
      </c>
      <c r="F5" s="5">
        <v>339</v>
      </c>
    </row>
    <row r="6" spans="1:6" x14ac:dyDescent="0.3">
      <c r="B6" t="s">
        <v>9</v>
      </c>
      <c r="C6" t="s">
        <v>34</v>
      </c>
      <c r="D6" t="s">
        <v>28</v>
      </c>
      <c r="E6" s="4">
        <v>14329</v>
      </c>
      <c r="F6" s="5">
        <v>150</v>
      </c>
    </row>
    <row r="7" spans="1:6" x14ac:dyDescent="0.3">
      <c r="B7" t="s">
        <v>5</v>
      </c>
      <c r="C7" t="s">
        <v>35</v>
      </c>
      <c r="D7" t="s">
        <v>15</v>
      </c>
      <c r="E7" s="4">
        <v>13391</v>
      </c>
      <c r="F7" s="5">
        <v>201</v>
      </c>
    </row>
    <row r="8" spans="1:6" x14ac:dyDescent="0.3">
      <c r="B8" t="s">
        <v>10</v>
      </c>
      <c r="C8" t="s">
        <v>39</v>
      </c>
      <c r="D8" t="s">
        <v>33</v>
      </c>
      <c r="E8" s="4">
        <v>12950</v>
      </c>
      <c r="F8" s="5">
        <v>30</v>
      </c>
    </row>
    <row r="9" spans="1:6" x14ac:dyDescent="0.3">
      <c r="B9" t="s">
        <v>40</v>
      </c>
      <c r="C9" t="s">
        <v>35</v>
      </c>
      <c r="D9" t="s">
        <v>32</v>
      </c>
      <c r="E9" s="4">
        <v>12348</v>
      </c>
      <c r="F9" s="5">
        <v>234</v>
      </c>
    </row>
    <row r="10" spans="1:6" x14ac:dyDescent="0.3">
      <c r="B10" t="s">
        <v>2</v>
      </c>
      <c r="C10" t="s">
        <v>37</v>
      </c>
      <c r="D10" t="s">
        <v>18</v>
      </c>
      <c r="E10" s="4">
        <v>11571</v>
      </c>
      <c r="F10" s="5">
        <v>138</v>
      </c>
    </row>
    <row r="11" spans="1:6" x14ac:dyDescent="0.3">
      <c r="B11" t="s">
        <v>9</v>
      </c>
      <c r="C11" t="s">
        <v>36</v>
      </c>
      <c r="D11" t="s">
        <v>27</v>
      </c>
      <c r="E11" s="4">
        <v>11522</v>
      </c>
      <c r="F11" s="5">
        <v>204</v>
      </c>
    </row>
    <row r="12" spans="1:6" x14ac:dyDescent="0.3">
      <c r="B12" t="s">
        <v>2</v>
      </c>
      <c r="C12" t="s">
        <v>36</v>
      </c>
      <c r="D12" t="s">
        <v>16</v>
      </c>
      <c r="E12" s="4">
        <v>11417</v>
      </c>
      <c r="F12" s="5">
        <v>21</v>
      </c>
    </row>
    <row r="13" spans="1:6" x14ac:dyDescent="0.3">
      <c r="B13" t="s">
        <v>41</v>
      </c>
      <c r="C13" t="s">
        <v>36</v>
      </c>
      <c r="D13" t="s">
        <v>13</v>
      </c>
      <c r="E13" s="4">
        <v>10311</v>
      </c>
      <c r="F13" s="5">
        <v>231</v>
      </c>
    </row>
    <row r="14" spans="1:6" x14ac:dyDescent="0.3">
      <c r="B14" t="s">
        <v>41</v>
      </c>
      <c r="C14" t="s">
        <v>36</v>
      </c>
      <c r="D14" t="s">
        <v>32</v>
      </c>
      <c r="E14" s="4">
        <v>10304</v>
      </c>
      <c r="F14" s="5">
        <v>84</v>
      </c>
    </row>
    <row r="15" spans="1:6" x14ac:dyDescent="0.3">
      <c r="B15" t="s">
        <v>7</v>
      </c>
      <c r="C15" t="s">
        <v>38</v>
      </c>
      <c r="D15" t="s">
        <v>30</v>
      </c>
      <c r="E15" s="4">
        <v>10129</v>
      </c>
      <c r="F15" s="5">
        <v>312</v>
      </c>
    </row>
    <row r="16" spans="1:6" x14ac:dyDescent="0.3">
      <c r="B16" t="s">
        <v>6</v>
      </c>
      <c r="C16" t="s">
        <v>36</v>
      </c>
      <c r="D16" t="s">
        <v>4</v>
      </c>
      <c r="E16" s="4">
        <v>10073</v>
      </c>
      <c r="F16" s="5">
        <v>120</v>
      </c>
    </row>
    <row r="17" spans="2:6" x14ac:dyDescent="0.3">
      <c r="B17" t="s">
        <v>2</v>
      </c>
      <c r="C17" t="s">
        <v>37</v>
      </c>
      <c r="D17" t="s">
        <v>17</v>
      </c>
      <c r="E17" s="4">
        <v>9926</v>
      </c>
      <c r="F17" s="5">
        <v>201</v>
      </c>
    </row>
    <row r="18" spans="2:6" x14ac:dyDescent="0.3">
      <c r="B18" t="s">
        <v>7</v>
      </c>
      <c r="C18" t="s">
        <v>37</v>
      </c>
      <c r="D18" t="s">
        <v>22</v>
      </c>
      <c r="E18" s="4">
        <v>9835</v>
      </c>
      <c r="F18" s="5">
        <v>207</v>
      </c>
    </row>
    <row r="19" spans="2:6" x14ac:dyDescent="0.3">
      <c r="B19" t="s">
        <v>40</v>
      </c>
      <c r="C19" t="s">
        <v>36</v>
      </c>
      <c r="D19" t="s">
        <v>33</v>
      </c>
      <c r="E19" s="4">
        <v>9772</v>
      </c>
      <c r="F19" s="5">
        <v>90</v>
      </c>
    </row>
    <row r="20" spans="2:6" x14ac:dyDescent="0.3">
      <c r="B20" t="s">
        <v>8</v>
      </c>
      <c r="C20" t="s">
        <v>37</v>
      </c>
      <c r="D20" t="s">
        <v>15</v>
      </c>
      <c r="E20" s="4">
        <v>9709</v>
      </c>
      <c r="F20" s="5">
        <v>30</v>
      </c>
    </row>
    <row r="21" spans="2:6" x14ac:dyDescent="0.3">
      <c r="B21" t="s">
        <v>8</v>
      </c>
      <c r="C21" t="s">
        <v>39</v>
      </c>
      <c r="D21" t="s">
        <v>18</v>
      </c>
      <c r="E21" s="4">
        <v>9660</v>
      </c>
      <c r="F21" s="5">
        <v>27</v>
      </c>
    </row>
    <row r="22" spans="2:6" x14ac:dyDescent="0.3">
      <c r="B22" t="s">
        <v>41</v>
      </c>
      <c r="C22" t="s">
        <v>36</v>
      </c>
      <c r="D22" t="s">
        <v>18</v>
      </c>
      <c r="E22" s="4">
        <v>9632</v>
      </c>
      <c r="F22" s="5">
        <v>288</v>
      </c>
    </row>
    <row r="23" spans="2:6" x14ac:dyDescent="0.3">
      <c r="B23" t="s">
        <v>9</v>
      </c>
      <c r="C23" t="s">
        <v>38</v>
      </c>
      <c r="D23" t="s">
        <v>33</v>
      </c>
      <c r="E23" s="4">
        <v>9506</v>
      </c>
      <c r="F23" s="5">
        <v>87</v>
      </c>
    </row>
    <row r="24" spans="2:6" x14ac:dyDescent="0.3">
      <c r="B24" t="s">
        <v>2</v>
      </c>
      <c r="C24" t="s">
        <v>39</v>
      </c>
      <c r="D24" t="s">
        <v>20</v>
      </c>
      <c r="E24" s="4">
        <v>9443</v>
      </c>
      <c r="F24" s="5">
        <v>162</v>
      </c>
    </row>
    <row r="25" spans="2:6" x14ac:dyDescent="0.3">
      <c r="B25" t="s">
        <v>3</v>
      </c>
      <c r="C25" t="s">
        <v>36</v>
      </c>
      <c r="D25" t="s">
        <v>16</v>
      </c>
      <c r="E25" s="4">
        <v>9198</v>
      </c>
      <c r="F25" s="5">
        <v>36</v>
      </c>
    </row>
    <row r="26" spans="2:6" x14ac:dyDescent="0.3">
      <c r="B26" t="s">
        <v>9</v>
      </c>
      <c r="C26" t="s">
        <v>36</v>
      </c>
      <c r="D26" t="s">
        <v>30</v>
      </c>
      <c r="E26" s="4">
        <v>9051</v>
      </c>
      <c r="F26" s="5">
        <v>57</v>
      </c>
    </row>
    <row r="27" spans="2:6" x14ac:dyDescent="0.3">
      <c r="B27" t="s">
        <v>40</v>
      </c>
      <c r="C27" t="s">
        <v>37</v>
      </c>
      <c r="D27" t="s">
        <v>29</v>
      </c>
      <c r="E27" s="4">
        <v>9002</v>
      </c>
      <c r="F27" s="5">
        <v>72</v>
      </c>
    </row>
    <row r="28" spans="2:6" x14ac:dyDescent="0.3">
      <c r="B28" t="s">
        <v>8</v>
      </c>
      <c r="C28" t="s">
        <v>39</v>
      </c>
      <c r="D28" t="s">
        <v>31</v>
      </c>
      <c r="E28" s="4">
        <v>8890</v>
      </c>
      <c r="F28" s="5">
        <v>210</v>
      </c>
    </row>
    <row r="29" spans="2:6" x14ac:dyDescent="0.3">
      <c r="B29" t="s">
        <v>40</v>
      </c>
      <c r="C29" t="s">
        <v>35</v>
      </c>
      <c r="D29" t="s">
        <v>33</v>
      </c>
      <c r="E29" s="4">
        <v>8869</v>
      </c>
      <c r="F29" s="5">
        <v>432</v>
      </c>
    </row>
    <row r="30" spans="2:6" x14ac:dyDescent="0.3">
      <c r="B30" t="s">
        <v>7</v>
      </c>
      <c r="C30" t="s">
        <v>34</v>
      </c>
      <c r="D30" t="s">
        <v>24</v>
      </c>
      <c r="E30" s="4">
        <v>8862</v>
      </c>
      <c r="F30" s="5">
        <v>189</v>
      </c>
    </row>
    <row r="31" spans="2:6" x14ac:dyDescent="0.3">
      <c r="B31" t="s">
        <v>3</v>
      </c>
      <c r="C31" t="s">
        <v>38</v>
      </c>
      <c r="D31" t="s">
        <v>26</v>
      </c>
      <c r="E31" s="4">
        <v>8841</v>
      </c>
      <c r="F31" s="5">
        <v>303</v>
      </c>
    </row>
    <row r="32" spans="2:6" x14ac:dyDescent="0.3">
      <c r="B32" t="s">
        <v>5</v>
      </c>
      <c r="C32" t="s">
        <v>37</v>
      </c>
      <c r="D32" t="s">
        <v>25</v>
      </c>
      <c r="E32" s="4">
        <v>8813</v>
      </c>
      <c r="F32" s="5">
        <v>21</v>
      </c>
    </row>
    <row r="33" spans="2:6" x14ac:dyDescent="0.3">
      <c r="B33" t="s">
        <v>9</v>
      </c>
      <c r="C33" t="s">
        <v>34</v>
      </c>
      <c r="D33" t="s">
        <v>20</v>
      </c>
      <c r="E33" s="4">
        <v>8463</v>
      </c>
      <c r="F33" s="5">
        <v>492</v>
      </c>
    </row>
    <row r="34" spans="2:6" x14ac:dyDescent="0.3">
      <c r="B34" t="s">
        <v>7</v>
      </c>
      <c r="C34" t="s">
        <v>36</v>
      </c>
      <c r="D34" t="s">
        <v>22</v>
      </c>
      <c r="E34" s="4">
        <v>8435</v>
      </c>
      <c r="F34" s="5">
        <v>42</v>
      </c>
    </row>
    <row r="35" spans="2:6" x14ac:dyDescent="0.3">
      <c r="B35" t="s">
        <v>2</v>
      </c>
      <c r="C35" t="s">
        <v>36</v>
      </c>
      <c r="D35" t="s">
        <v>29</v>
      </c>
      <c r="E35" s="4">
        <v>8211</v>
      </c>
      <c r="F35" s="5">
        <v>75</v>
      </c>
    </row>
    <row r="36" spans="2:6" x14ac:dyDescent="0.3">
      <c r="B36" t="s">
        <v>9</v>
      </c>
      <c r="C36" t="s">
        <v>34</v>
      </c>
      <c r="D36" t="s">
        <v>23</v>
      </c>
      <c r="E36" s="4">
        <v>8155</v>
      </c>
      <c r="F36" s="5">
        <v>90</v>
      </c>
    </row>
    <row r="37" spans="2:6" x14ac:dyDescent="0.3">
      <c r="B37" t="s">
        <v>6</v>
      </c>
      <c r="C37" t="s">
        <v>34</v>
      </c>
      <c r="D37" t="s">
        <v>26</v>
      </c>
      <c r="E37" s="4">
        <v>8008</v>
      </c>
      <c r="F37" s="5">
        <v>456</v>
      </c>
    </row>
    <row r="38" spans="2:6" x14ac:dyDescent="0.3">
      <c r="B38" t="s">
        <v>41</v>
      </c>
      <c r="C38" t="s">
        <v>34</v>
      </c>
      <c r="D38" t="s">
        <v>33</v>
      </c>
      <c r="E38" s="4">
        <v>7847</v>
      </c>
      <c r="F38" s="5">
        <v>174</v>
      </c>
    </row>
    <row r="39" spans="2:6" x14ac:dyDescent="0.3">
      <c r="B39" t="s">
        <v>9</v>
      </c>
      <c r="C39" t="s">
        <v>35</v>
      </c>
      <c r="D39" t="s">
        <v>15</v>
      </c>
      <c r="E39" s="4">
        <v>7833</v>
      </c>
      <c r="F39" s="5">
        <v>243</v>
      </c>
    </row>
    <row r="40" spans="2:6" x14ac:dyDescent="0.3">
      <c r="B40" t="s">
        <v>2</v>
      </c>
      <c r="C40" t="s">
        <v>39</v>
      </c>
      <c r="D40" t="s">
        <v>27</v>
      </c>
      <c r="E40" s="4">
        <v>7812</v>
      </c>
      <c r="F40" s="5">
        <v>81</v>
      </c>
    </row>
    <row r="41" spans="2:6" x14ac:dyDescent="0.3">
      <c r="B41" t="s">
        <v>3</v>
      </c>
      <c r="C41" t="s">
        <v>34</v>
      </c>
      <c r="D41" t="s">
        <v>32</v>
      </c>
      <c r="E41" s="4">
        <v>7777</v>
      </c>
      <c r="F41" s="5">
        <v>504</v>
      </c>
    </row>
    <row r="42" spans="2:6" x14ac:dyDescent="0.3">
      <c r="B42" t="s">
        <v>7</v>
      </c>
      <c r="C42" t="s">
        <v>34</v>
      </c>
      <c r="D42" t="s">
        <v>17</v>
      </c>
      <c r="E42" s="4">
        <v>7777</v>
      </c>
      <c r="F42" s="5">
        <v>39</v>
      </c>
    </row>
    <row r="43" spans="2:6" x14ac:dyDescent="0.3">
      <c r="B43" t="s">
        <v>6</v>
      </c>
      <c r="C43" t="s">
        <v>37</v>
      </c>
      <c r="D43" t="s">
        <v>31</v>
      </c>
      <c r="E43" s="4">
        <v>7693</v>
      </c>
      <c r="F43" s="5">
        <v>87</v>
      </c>
    </row>
    <row r="44" spans="2:6" x14ac:dyDescent="0.3">
      <c r="B44" t="s">
        <v>40</v>
      </c>
      <c r="C44" t="s">
        <v>37</v>
      </c>
      <c r="D44" t="s">
        <v>19</v>
      </c>
      <c r="E44" s="4">
        <v>7693</v>
      </c>
      <c r="F44" s="5">
        <v>21</v>
      </c>
    </row>
    <row r="45" spans="2:6" x14ac:dyDescent="0.3">
      <c r="B45" t="s">
        <v>2</v>
      </c>
      <c r="C45" t="s">
        <v>39</v>
      </c>
      <c r="D45" t="s">
        <v>21</v>
      </c>
      <c r="E45" s="4">
        <v>7651</v>
      </c>
      <c r="F45" s="5">
        <v>213</v>
      </c>
    </row>
    <row r="46" spans="2:6" x14ac:dyDescent="0.3">
      <c r="B46" t="s">
        <v>2</v>
      </c>
      <c r="C46" t="s">
        <v>34</v>
      </c>
      <c r="D46" t="s">
        <v>19</v>
      </c>
      <c r="E46" s="4">
        <v>7511</v>
      </c>
      <c r="F46" s="5">
        <v>120</v>
      </c>
    </row>
    <row r="47" spans="2:6" x14ac:dyDescent="0.3">
      <c r="B47" t="s">
        <v>5</v>
      </c>
      <c r="C47" t="s">
        <v>38</v>
      </c>
      <c r="D47" t="s">
        <v>25</v>
      </c>
      <c r="E47" s="4">
        <v>7483</v>
      </c>
      <c r="F47" s="5">
        <v>45</v>
      </c>
    </row>
    <row r="48" spans="2:6" x14ac:dyDescent="0.3">
      <c r="B48" t="s">
        <v>41</v>
      </c>
      <c r="C48" t="s">
        <v>35</v>
      </c>
      <c r="D48" t="s">
        <v>28</v>
      </c>
      <c r="E48" s="4">
        <v>7455</v>
      </c>
      <c r="F48" s="5">
        <v>216</v>
      </c>
    </row>
    <row r="49" spans="2:6" x14ac:dyDescent="0.3">
      <c r="B49" t="s">
        <v>6</v>
      </c>
      <c r="C49" t="s">
        <v>38</v>
      </c>
      <c r="D49" t="s">
        <v>21</v>
      </c>
      <c r="E49" s="4">
        <v>7322</v>
      </c>
      <c r="F49" s="5">
        <v>36</v>
      </c>
    </row>
    <row r="50" spans="2:6" x14ac:dyDescent="0.3">
      <c r="B50" t="s">
        <v>3</v>
      </c>
      <c r="C50" t="s">
        <v>37</v>
      </c>
      <c r="D50" t="s">
        <v>28</v>
      </c>
      <c r="E50" s="4">
        <v>7308</v>
      </c>
      <c r="F50" s="5">
        <v>327</v>
      </c>
    </row>
    <row r="51" spans="2:6" x14ac:dyDescent="0.3">
      <c r="B51" t="s">
        <v>5</v>
      </c>
      <c r="C51" t="s">
        <v>34</v>
      </c>
      <c r="D51" t="s">
        <v>15</v>
      </c>
      <c r="E51" s="4">
        <v>7280</v>
      </c>
      <c r="F51" s="5">
        <v>201</v>
      </c>
    </row>
    <row r="52" spans="2:6" x14ac:dyDescent="0.3">
      <c r="B52" t="s">
        <v>9</v>
      </c>
      <c r="C52" t="s">
        <v>37</v>
      </c>
      <c r="D52" t="s">
        <v>20</v>
      </c>
      <c r="E52" s="4">
        <v>7273</v>
      </c>
      <c r="F52" s="5">
        <v>96</v>
      </c>
    </row>
    <row r="53" spans="2:6" x14ac:dyDescent="0.3">
      <c r="B53" t="s">
        <v>3</v>
      </c>
      <c r="C53" t="s">
        <v>34</v>
      </c>
      <c r="D53" t="s">
        <v>14</v>
      </c>
      <c r="E53" s="4">
        <v>7259</v>
      </c>
      <c r="F53" s="5">
        <v>276</v>
      </c>
    </row>
    <row r="54" spans="2:6" x14ac:dyDescent="0.3">
      <c r="B54" t="s">
        <v>5</v>
      </c>
      <c r="C54" t="s">
        <v>38</v>
      </c>
      <c r="D54" t="s">
        <v>13</v>
      </c>
      <c r="E54" s="4">
        <v>7189</v>
      </c>
      <c r="F54" s="5">
        <v>54</v>
      </c>
    </row>
    <row r="55" spans="2:6" x14ac:dyDescent="0.3">
      <c r="B55" t="s">
        <v>8</v>
      </c>
      <c r="C55" t="s">
        <v>39</v>
      </c>
      <c r="D55" t="s">
        <v>30</v>
      </c>
      <c r="E55" s="4">
        <v>7021</v>
      </c>
      <c r="F55" s="5">
        <v>183</v>
      </c>
    </row>
    <row r="56" spans="2:6" x14ac:dyDescent="0.3">
      <c r="B56" t="s">
        <v>5</v>
      </c>
      <c r="C56" t="s">
        <v>34</v>
      </c>
      <c r="D56" t="s">
        <v>27</v>
      </c>
      <c r="E56" s="4">
        <v>6986</v>
      </c>
      <c r="F56" s="5">
        <v>21</v>
      </c>
    </row>
    <row r="57" spans="2:6" x14ac:dyDescent="0.3">
      <c r="B57" t="s">
        <v>5</v>
      </c>
      <c r="C57" t="s">
        <v>39</v>
      </c>
      <c r="D57" t="s">
        <v>22</v>
      </c>
      <c r="E57" s="4">
        <v>6909</v>
      </c>
      <c r="F57" s="5">
        <v>81</v>
      </c>
    </row>
    <row r="58" spans="2:6" x14ac:dyDescent="0.3">
      <c r="B58" t="s">
        <v>10</v>
      </c>
      <c r="C58" t="s">
        <v>38</v>
      </c>
      <c r="D58" t="s">
        <v>4</v>
      </c>
      <c r="E58" s="4">
        <v>6860</v>
      </c>
      <c r="F58" s="5">
        <v>126</v>
      </c>
    </row>
    <row r="59" spans="2:6" x14ac:dyDescent="0.3">
      <c r="B59" t="s">
        <v>40</v>
      </c>
      <c r="C59" t="s">
        <v>35</v>
      </c>
      <c r="D59" t="s">
        <v>22</v>
      </c>
      <c r="E59" s="4">
        <v>6853</v>
      </c>
      <c r="F59" s="5">
        <v>372</v>
      </c>
    </row>
    <row r="60" spans="2:6" x14ac:dyDescent="0.3">
      <c r="B60" t="s">
        <v>9</v>
      </c>
      <c r="C60" t="s">
        <v>34</v>
      </c>
      <c r="D60" t="s">
        <v>21</v>
      </c>
      <c r="E60" s="4">
        <v>6832</v>
      </c>
      <c r="F60" s="5">
        <v>27</v>
      </c>
    </row>
    <row r="61" spans="2:6" x14ac:dyDescent="0.3">
      <c r="B61" t="s">
        <v>6</v>
      </c>
      <c r="C61" t="s">
        <v>37</v>
      </c>
      <c r="D61" t="s">
        <v>26</v>
      </c>
      <c r="E61" s="4">
        <v>6818</v>
      </c>
      <c r="F61" s="5">
        <v>6</v>
      </c>
    </row>
    <row r="62" spans="2:6" x14ac:dyDescent="0.3">
      <c r="B62" t="s">
        <v>7</v>
      </c>
      <c r="C62" t="s">
        <v>35</v>
      </c>
      <c r="D62" t="s">
        <v>30</v>
      </c>
      <c r="E62" s="4">
        <v>6755</v>
      </c>
      <c r="F62" s="5">
        <v>252</v>
      </c>
    </row>
    <row r="63" spans="2:6" x14ac:dyDescent="0.3">
      <c r="B63" t="s">
        <v>40</v>
      </c>
      <c r="C63" t="s">
        <v>34</v>
      </c>
      <c r="D63" t="s">
        <v>26</v>
      </c>
      <c r="E63" s="4">
        <v>6748</v>
      </c>
      <c r="F63" s="5">
        <v>48</v>
      </c>
    </row>
    <row r="64" spans="2:6" x14ac:dyDescent="0.3">
      <c r="B64" t="s">
        <v>6</v>
      </c>
      <c r="C64" t="s">
        <v>34</v>
      </c>
      <c r="D64" t="s">
        <v>32</v>
      </c>
      <c r="E64" s="4">
        <v>6734</v>
      </c>
      <c r="F64" s="5">
        <v>123</v>
      </c>
    </row>
    <row r="65" spans="2:6" x14ac:dyDescent="0.3">
      <c r="B65" t="s">
        <v>8</v>
      </c>
      <c r="C65" t="s">
        <v>35</v>
      </c>
      <c r="D65" t="s">
        <v>32</v>
      </c>
      <c r="E65" s="4">
        <v>6706</v>
      </c>
      <c r="F65" s="5">
        <v>459</v>
      </c>
    </row>
    <row r="66" spans="2:6" x14ac:dyDescent="0.3">
      <c r="B66" t="s">
        <v>10</v>
      </c>
      <c r="C66" t="s">
        <v>36</v>
      </c>
      <c r="D66" t="s">
        <v>32</v>
      </c>
      <c r="E66" s="4">
        <v>6657</v>
      </c>
      <c r="F66" s="5">
        <v>303</v>
      </c>
    </row>
    <row r="67" spans="2:6" x14ac:dyDescent="0.3">
      <c r="B67" t="s">
        <v>3</v>
      </c>
      <c r="C67" t="s">
        <v>35</v>
      </c>
      <c r="D67" t="s">
        <v>15</v>
      </c>
      <c r="E67" s="4">
        <v>6657</v>
      </c>
      <c r="F67" s="5">
        <v>276</v>
      </c>
    </row>
    <row r="68" spans="2:6" x14ac:dyDescent="0.3">
      <c r="B68" t="s">
        <v>7</v>
      </c>
      <c r="C68" t="s">
        <v>37</v>
      </c>
      <c r="D68" t="s">
        <v>14</v>
      </c>
      <c r="E68" s="4">
        <v>6608</v>
      </c>
      <c r="F68" s="5">
        <v>225</v>
      </c>
    </row>
    <row r="69" spans="2:6" x14ac:dyDescent="0.3">
      <c r="B69" t="s">
        <v>2</v>
      </c>
      <c r="C69" t="s">
        <v>38</v>
      </c>
      <c r="D69" t="s">
        <v>28</v>
      </c>
      <c r="E69" s="4">
        <v>6580</v>
      </c>
      <c r="F69" s="5">
        <v>183</v>
      </c>
    </row>
    <row r="70" spans="2:6" x14ac:dyDescent="0.3">
      <c r="B70" t="s">
        <v>7</v>
      </c>
      <c r="C70" t="s">
        <v>37</v>
      </c>
      <c r="D70" t="s">
        <v>30</v>
      </c>
      <c r="E70" s="4">
        <v>6454</v>
      </c>
      <c r="F70" s="5">
        <v>54</v>
      </c>
    </row>
    <row r="71" spans="2:6" x14ac:dyDescent="0.3">
      <c r="B71" t="s">
        <v>8</v>
      </c>
      <c r="C71" t="s">
        <v>38</v>
      </c>
      <c r="D71" t="s">
        <v>21</v>
      </c>
      <c r="E71" s="4">
        <v>6433</v>
      </c>
      <c r="F71" s="5">
        <v>78</v>
      </c>
    </row>
    <row r="72" spans="2:6" x14ac:dyDescent="0.3">
      <c r="B72" t="s">
        <v>41</v>
      </c>
      <c r="C72" t="s">
        <v>37</v>
      </c>
      <c r="D72" t="s">
        <v>24</v>
      </c>
      <c r="E72" s="4">
        <v>6398</v>
      </c>
      <c r="F72" s="5">
        <v>102</v>
      </c>
    </row>
    <row r="73" spans="2:6" x14ac:dyDescent="0.3">
      <c r="B73" t="s">
        <v>7</v>
      </c>
      <c r="C73" t="s">
        <v>37</v>
      </c>
      <c r="D73" t="s">
        <v>33</v>
      </c>
      <c r="E73" s="4">
        <v>6391</v>
      </c>
      <c r="F73" s="5">
        <v>48</v>
      </c>
    </row>
    <row r="74" spans="2:6" x14ac:dyDescent="0.3">
      <c r="B74" t="s">
        <v>40</v>
      </c>
      <c r="C74" t="s">
        <v>39</v>
      </c>
      <c r="D74" t="s">
        <v>27</v>
      </c>
      <c r="E74" s="4">
        <v>6370</v>
      </c>
      <c r="F74" s="5">
        <v>30</v>
      </c>
    </row>
    <row r="75" spans="2:6" x14ac:dyDescent="0.3">
      <c r="B75" t="s">
        <v>5</v>
      </c>
      <c r="C75" t="s">
        <v>36</v>
      </c>
      <c r="D75" t="s">
        <v>23</v>
      </c>
      <c r="E75" s="4">
        <v>6314</v>
      </c>
      <c r="F75" s="5">
        <v>15</v>
      </c>
    </row>
    <row r="76" spans="2:6" x14ac:dyDescent="0.3">
      <c r="B76" t="s">
        <v>3</v>
      </c>
      <c r="C76" t="s">
        <v>34</v>
      </c>
      <c r="D76" t="s">
        <v>25</v>
      </c>
      <c r="E76" s="4">
        <v>6300</v>
      </c>
      <c r="F76" s="5">
        <v>42</v>
      </c>
    </row>
    <row r="77" spans="2:6" x14ac:dyDescent="0.3">
      <c r="B77" t="s">
        <v>8</v>
      </c>
      <c r="C77" t="s">
        <v>37</v>
      </c>
      <c r="D77" t="s">
        <v>26</v>
      </c>
      <c r="E77" s="4">
        <v>6279</v>
      </c>
      <c r="F77" s="5">
        <v>45</v>
      </c>
    </row>
    <row r="78" spans="2:6" x14ac:dyDescent="0.3">
      <c r="B78" t="s">
        <v>5</v>
      </c>
      <c r="C78" t="s">
        <v>34</v>
      </c>
      <c r="D78" t="s">
        <v>22</v>
      </c>
      <c r="E78" s="4">
        <v>6279</v>
      </c>
      <c r="F78" s="5">
        <v>237</v>
      </c>
    </row>
    <row r="79" spans="2:6" x14ac:dyDescent="0.3">
      <c r="B79" t="s">
        <v>5</v>
      </c>
      <c r="C79" t="s">
        <v>36</v>
      </c>
      <c r="D79" t="s">
        <v>13</v>
      </c>
      <c r="E79" s="4">
        <v>6146</v>
      </c>
      <c r="F79" s="5">
        <v>63</v>
      </c>
    </row>
    <row r="80" spans="2:6" x14ac:dyDescent="0.3">
      <c r="B80" t="s">
        <v>40</v>
      </c>
      <c r="C80" t="s">
        <v>37</v>
      </c>
      <c r="D80" t="s">
        <v>27</v>
      </c>
      <c r="E80" s="4">
        <v>6132</v>
      </c>
      <c r="F80" s="5">
        <v>93</v>
      </c>
    </row>
    <row r="81" spans="2:6" x14ac:dyDescent="0.3">
      <c r="B81" t="s">
        <v>40</v>
      </c>
      <c r="C81" t="s">
        <v>38</v>
      </c>
      <c r="D81" t="s">
        <v>4</v>
      </c>
      <c r="E81" s="4">
        <v>6125</v>
      </c>
      <c r="F81" s="5">
        <v>102</v>
      </c>
    </row>
    <row r="82" spans="2:6" x14ac:dyDescent="0.3">
      <c r="B82" t="s">
        <v>6</v>
      </c>
      <c r="C82" t="s">
        <v>36</v>
      </c>
      <c r="D82" t="s">
        <v>32</v>
      </c>
      <c r="E82" s="4">
        <v>6118</v>
      </c>
      <c r="F82" s="5">
        <v>9</v>
      </c>
    </row>
    <row r="83" spans="2:6" x14ac:dyDescent="0.3">
      <c r="B83" t="s">
        <v>41</v>
      </c>
      <c r="C83" t="s">
        <v>36</v>
      </c>
      <c r="D83" t="s">
        <v>30</v>
      </c>
      <c r="E83" s="4">
        <v>6118</v>
      </c>
      <c r="F83" s="5">
        <v>174</v>
      </c>
    </row>
    <row r="84" spans="2:6" x14ac:dyDescent="0.3">
      <c r="B84" t="s">
        <v>5</v>
      </c>
      <c r="C84" t="s">
        <v>36</v>
      </c>
      <c r="D84" t="s">
        <v>18</v>
      </c>
      <c r="E84" s="4">
        <v>6111</v>
      </c>
      <c r="F84" s="5">
        <v>3</v>
      </c>
    </row>
    <row r="85" spans="2:6" x14ac:dyDescent="0.3">
      <c r="B85" t="s">
        <v>6</v>
      </c>
      <c r="C85" t="s">
        <v>39</v>
      </c>
      <c r="D85" t="s">
        <v>17</v>
      </c>
      <c r="E85" s="4">
        <v>6048</v>
      </c>
      <c r="F85" s="5">
        <v>27</v>
      </c>
    </row>
    <row r="86" spans="2:6" x14ac:dyDescent="0.3">
      <c r="B86" t="s">
        <v>2</v>
      </c>
      <c r="C86" t="s">
        <v>39</v>
      </c>
      <c r="D86" t="s">
        <v>28</v>
      </c>
      <c r="E86" s="4">
        <v>6027</v>
      </c>
      <c r="F86" s="5">
        <v>144</v>
      </c>
    </row>
    <row r="87" spans="2:6" x14ac:dyDescent="0.3">
      <c r="B87" t="s">
        <v>41</v>
      </c>
      <c r="C87" t="s">
        <v>38</v>
      </c>
      <c r="D87" t="s">
        <v>22</v>
      </c>
      <c r="E87" s="4">
        <v>5915</v>
      </c>
      <c r="F87" s="5">
        <v>3</v>
      </c>
    </row>
    <row r="88" spans="2:6" x14ac:dyDescent="0.3">
      <c r="B88" t="s">
        <v>40</v>
      </c>
      <c r="C88" t="s">
        <v>39</v>
      </c>
      <c r="D88" t="s">
        <v>22</v>
      </c>
      <c r="E88" s="4">
        <v>5817</v>
      </c>
      <c r="F88" s="5">
        <v>12</v>
      </c>
    </row>
    <row r="89" spans="2:6" x14ac:dyDescent="0.3">
      <c r="B89" t="s">
        <v>40</v>
      </c>
      <c r="C89" t="s">
        <v>39</v>
      </c>
      <c r="D89" t="s">
        <v>15</v>
      </c>
      <c r="E89" s="4">
        <v>5775</v>
      </c>
      <c r="F89" s="5">
        <v>42</v>
      </c>
    </row>
    <row r="90" spans="2:6" x14ac:dyDescent="0.3">
      <c r="B90" t="s">
        <v>7</v>
      </c>
      <c r="C90" t="s">
        <v>38</v>
      </c>
      <c r="D90" t="s">
        <v>28</v>
      </c>
      <c r="E90" s="4">
        <v>5677</v>
      </c>
      <c r="F90" s="5">
        <v>258</v>
      </c>
    </row>
    <row r="91" spans="2:6" x14ac:dyDescent="0.3">
      <c r="B91" t="s">
        <v>40</v>
      </c>
      <c r="C91" t="s">
        <v>38</v>
      </c>
      <c r="D91" t="s">
        <v>13</v>
      </c>
      <c r="E91" s="4">
        <v>5670</v>
      </c>
      <c r="F91" s="5">
        <v>297</v>
      </c>
    </row>
    <row r="92" spans="2:6" x14ac:dyDescent="0.3">
      <c r="B92" t="s">
        <v>10</v>
      </c>
      <c r="C92" t="s">
        <v>38</v>
      </c>
      <c r="D92" t="s">
        <v>14</v>
      </c>
      <c r="E92" s="4">
        <v>5586</v>
      </c>
      <c r="F92" s="5">
        <v>525</v>
      </c>
    </row>
    <row r="93" spans="2:6" x14ac:dyDescent="0.3">
      <c r="B93" t="s">
        <v>7</v>
      </c>
      <c r="C93" t="s">
        <v>36</v>
      </c>
      <c r="D93" t="s">
        <v>29</v>
      </c>
      <c r="E93" s="4">
        <v>5551</v>
      </c>
      <c r="F93" s="5">
        <v>252</v>
      </c>
    </row>
    <row r="94" spans="2:6" x14ac:dyDescent="0.3">
      <c r="B94" t="s">
        <v>5</v>
      </c>
      <c r="C94" t="s">
        <v>38</v>
      </c>
      <c r="D94" t="s">
        <v>19</v>
      </c>
      <c r="E94" s="4">
        <v>5474</v>
      </c>
      <c r="F94" s="5">
        <v>168</v>
      </c>
    </row>
    <row r="95" spans="2:6" x14ac:dyDescent="0.3">
      <c r="B95" t="s">
        <v>40</v>
      </c>
      <c r="C95" t="s">
        <v>36</v>
      </c>
      <c r="D95" t="s">
        <v>25</v>
      </c>
      <c r="E95" s="4">
        <v>5439</v>
      </c>
      <c r="F95" s="5">
        <v>30</v>
      </c>
    </row>
    <row r="96" spans="2:6" x14ac:dyDescent="0.3">
      <c r="B96" t="s">
        <v>10</v>
      </c>
      <c r="C96" t="s">
        <v>34</v>
      </c>
      <c r="D96" t="s">
        <v>19</v>
      </c>
      <c r="E96" s="4">
        <v>5355</v>
      </c>
      <c r="F96" s="5">
        <v>204</v>
      </c>
    </row>
    <row r="97" spans="2:6" x14ac:dyDescent="0.3">
      <c r="B97" t="s">
        <v>7</v>
      </c>
      <c r="C97" t="s">
        <v>37</v>
      </c>
      <c r="D97" t="s">
        <v>26</v>
      </c>
      <c r="E97" s="4">
        <v>5306</v>
      </c>
      <c r="F97" s="5">
        <v>0</v>
      </c>
    </row>
    <row r="98" spans="2:6" x14ac:dyDescent="0.3">
      <c r="B98" t="s">
        <v>5</v>
      </c>
      <c r="C98" t="s">
        <v>39</v>
      </c>
      <c r="D98" t="s">
        <v>26</v>
      </c>
      <c r="E98" s="4">
        <v>5236</v>
      </c>
      <c r="F98" s="5">
        <v>51</v>
      </c>
    </row>
    <row r="99" spans="2:6" x14ac:dyDescent="0.3">
      <c r="B99" t="s">
        <v>7</v>
      </c>
      <c r="C99" t="s">
        <v>35</v>
      </c>
      <c r="D99" t="s">
        <v>28</v>
      </c>
      <c r="E99" s="4">
        <v>5194</v>
      </c>
      <c r="F99" s="5">
        <v>288</v>
      </c>
    </row>
    <row r="100" spans="2:6" x14ac:dyDescent="0.3">
      <c r="B100" t="s">
        <v>5</v>
      </c>
      <c r="C100" t="s">
        <v>38</v>
      </c>
      <c r="D100" t="s">
        <v>32</v>
      </c>
      <c r="E100" s="4">
        <v>5075</v>
      </c>
      <c r="F100" s="5">
        <v>21</v>
      </c>
    </row>
    <row r="101" spans="2:6" x14ac:dyDescent="0.3">
      <c r="B101" t="s">
        <v>40</v>
      </c>
      <c r="C101" t="s">
        <v>34</v>
      </c>
      <c r="D101" t="s">
        <v>17</v>
      </c>
      <c r="E101" s="4">
        <v>5019</v>
      </c>
      <c r="F101" s="5">
        <v>156</v>
      </c>
    </row>
    <row r="102" spans="2:6" x14ac:dyDescent="0.3">
      <c r="B102" t="s">
        <v>8</v>
      </c>
      <c r="C102" t="s">
        <v>36</v>
      </c>
      <c r="D102" t="s">
        <v>23</v>
      </c>
      <c r="E102" s="4">
        <v>5019</v>
      </c>
      <c r="F102" s="5">
        <v>150</v>
      </c>
    </row>
    <row r="103" spans="2:6" x14ac:dyDescent="0.3">
      <c r="B103" t="s">
        <v>8</v>
      </c>
      <c r="C103" t="s">
        <v>35</v>
      </c>
      <c r="D103" t="s">
        <v>22</v>
      </c>
      <c r="E103" s="4">
        <v>5012</v>
      </c>
      <c r="F103" s="5">
        <v>210</v>
      </c>
    </row>
    <row r="104" spans="2:6" x14ac:dyDescent="0.3">
      <c r="B104" t="s">
        <v>5</v>
      </c>
      <c r="C104" t="s">
        <v>37</v>
      </c>
      <c r="D104" t="s">
        <v>14</v>
      </c>
      <c r="E104" s="4">
        <v>4991</v>
      </c>
      <c r="F104" s="5">
        <v>12</v>
      </c>
    </row>
    <row r="105" spans="2:6" x14ac:dyDescent="0.3">
      <c r="B105" t="s">
        <v>10</v>
      </c>
      <c r="C105" t="s">
        <v>34</v>
      </c>
      <c r="D105" t="s">
        <v>26</v>
      </c>
      <c r="E105" s="4">
        <v>4991</v>
      </c>
      <c r="F105" s="5">
        <v>9</v>
      </c>
    </row>
    <row r="106" spans="2:6" x14ac:dyDescent="0.3">
      <c r="B106" t="s">
        <v>6</v>
      </c>
      <c r="C106" t="s">
        <v>36</v>
      </c>
      <c r="D106" t="s">
        <v>17</v>
      </c>
      <c r="E106" s="4">
        <v>4970</v>
      </c>
      <c r="F106" s="5">
        <v>156</v>
      </c>
    </row>
    <row r="107" spans="2:6" x14ac:dyDescent="0.3">
      <c r="B107" t="s">
        <v>3</v>
      </c>
      <c r="C107" t="s">
        <v>39</v>
      </c>
      <c r="D107" t="s">
        <v>26</v>
      </c>
      <c r="E107" s="4">
        <v>4956</v>
      </c>
      <c r="F107" s="5">
        <v>171</v>
      </c>
    </row>
    <row r="108" spans="2:6" x14ac:dyDescent="0.3">
      <c r="B108" t="s">
        <v>6</v>
      </c>
      <c r="C108" t="s">
        <v>37</v>
      </c>
      <c r="D108" t="s">
        <v>23</v>
      </c>
      <c r="E108" s="4">
        <v>4949</v>
      </c>
      <c r="F108" s="5">
        <v>189</v>
      </c>
    </row>
    <row r="109" spans="2:6" x14ac:dyDescent="0.3">
      <c r="B109" t="s">
        <v>41</v>
      </c>
      <c r="C109" t="s">
        <v>34</v>
      </c>
      <c r="D109" t="s">
        <v>23</v>
      </c>
      <c r="E109" s="4">
        <v>4935</v>
      </c>
      <c r="F109" s="5">
        <v>126</v>
      </c>
    </row>
    <row r="110" spans="2:6" x14ac:dyDescent="0.3">
      <c r="B110" t="s">
        <v>10</v>
      </c>
      <c r="C110" t="s">
        <v>39</v>
      </c>
      <c r="D110" t="s">
        <v>21</v>
      </c>
      <c r="E110" s="4">
        <v>4858</v>
      </c>
      <c r="F110" s="5">
        <v>279</v>
      </c>
    </row>
    <row r="111" spans="2:6" x14ac:dyDescent="0.3">
      <c r="B111" t="s">
        <v>2</v>
      </c>
      <c r="C111" t="s">
        <v>39</v>
      </c>
      <c r="D111" t="s">
        <v>15</v>
      </c>
      <c r="E111" s="4">
        <v>4802</v>
      </c>
      <c r="F111" s="5">
        <v>36</v>
      </c>
    </row>
    <row r="112" spans="2:6" x14ac:dyDescent="0.3">
      <c r="B112" t="s">
        <v>6</v>
      </c>
      <c r="C112" t="s">
        <v>35</v>
      </c>
      <c r="D112" t="s">
        <v>30</v>
      </c>
      <c r="E112" s="4">
        <v>4781</v>
      </c>
      <c r="F112" s="5">
        <v>123</v>
      </c>
    </row>
    <row r="113" spans="2:6" x14ac:dyDescent="0.3">
      <c r="B113" t="s">
        <v>41</v>
      </c>
      <c r="C113" t="s">
        <v>35</v>
      </c>
      <c r="D113" t="s">
        <v>13</v>
      </c>
      <c r="E113" s="4">
        <v>4760</v>
      </c>
      <c r="F113" s="5">
        <v>69</v>
      </c>
    </row>
    <row r="114" spans="2:6" x14ac:dyDescent="0.3">
      <c r="B114" t="s">
        <v>8</v>
      </c>
      <c r="C114" t="s">
        <v>35</v>
      </c>
      <c r="D114" t="s">
        <v>27</v>
      </c>
      <c r="E114" s="4">
        <v>4753</v>
      </c>
      <c r="F114" s="5">
        <v>300</v>
      </c>
    </row>
    <row r="115" spans="2:6" x14ac:dyDescent="0.3">
      <c r="B115" t="s">
        <v>5</v>
      </c>
      <c r="C115" t="s">
        <v>35</v>
      </c>
      <c r="D115" t="s">
        <v>31</v>
      </c>
      <c r="E115" s="4">
        <v>4753</v>
      </c>
      <c r="F115" s="5">
        <v>246</v>
      </c>
    </row>
    <row r="116" spans="2:6" x14ac:dyDescent="0.3">
      <c r="B116" t="s">
        <v>40</v>
      </c>
      <c r="C116" t="s">
        <v>35</v>
      </c>
      <c r="D116" t="s">
        <v>16</v>
      </c>
      <c r="E116" s="4">
        <v>4725</v>
      </c>
      <c r="F116" s="5">
        <v>174</v>
      </c>
    </row>
    <row r="117" spans="2:6" x14ac:dyDescent="0.3">
      <c r="B117" t="s">
        <v>10</v>
      </c>
      <c r="C117" t="s">
        <v>37</v>
      </c>
      <c r="D117" t="s">
        <v>23</v>
      </c>
      <c r="E117" s="4">
        <v>4683</v>
      </c>
      <c r="F117" s="5">
        <v>30</v>
      </c>
    </row>
    <row r="118" spans="2:6" x14ac:dyDescent="0.3">
      <c r="B118" t="s">
        <v>7</v>
      </c>
      <c r="C118" t="s">
        <v>35</v>
      </c>
      <c r="D118" t="s">
        <v>14</v>
      </c>
      <c r="E118" s="4">
        <v>4606</v>
      </c>
      <c r="F118" s="5">
        <v>63</v>
      </c>
    </row>
    <row r="119" spans="2:6" x14ac:dyDescent="0.3">
      <c r="B119" t="s">
        <v>3</v>
      </c>
      <c r="C119" t="s">
        <v>37</v>
      </c>
      <c r="D119" t="s">
        <v>29</v>
      </c>
      <c r="E119" s="4">
        <v>4592</v>
      </c>
      <c r="F119" s="5">
        <v>324</v>
      </c>
    </row>
    <row r="120" spans="2:6" x14ac:dyDescent="0.3">
      <c r="B120" t="s">
        <v>7</v>
      </c>
      <c r="C120" t="s">
        <v>35</v>
      </c>
      <c r="D120" t="s">
        <v>19</v>
      </c>
      <c r="E120" s="4">
        <v>4585</v>
      </c>
      <c r="F120" s="5">
        <v>240</v>
      </c>
    </row>
    <row r="121" spans="2:6" x14ac:dyDescent="0.3">
      <c r="B121" t="s">
        <v>7</v>
      </c>
      <c r="C121" t="s">
        <v>37</v>
      </c>
      <c r="D121" t="s">
        <v>17</v>
      </c>
      <c r="E121" s="4">
        <v>4487</v>
      </c>
      <c r="F121" s="5">
        <v>111</v>
      </c>
    </row>
    <row r="122" spans="2:6" x14ac:dyDescent="0.3">
      <c r="B122" t="s">
        <v>7</v>
      </c>
      <c r="C122" t="s">
        <v>37</v>
      </c>
      <c r="D122" t="s">
        <v>16</v>
      </c>
      <c r="E122" s="4">
        <v>4487</v>
      </c>
      <c r="F122" s="5">
        <v>333</v>
      </c>
    </row>
    <row r="123" spans="2:6" x14ac:dyDescent="0.3">
      <c r="B123" t="s">
        <v>5</v>
      </c>
      <c r="C123" t="s">
        <v>35</v>
      </c>
      <c r="D123" t="s">
        <v>29</v>
      </c>
      <c r="E123" s="4">
        <v>4480</v>
      </c>
      <c r="F123" s="5">
        <v>357</v>
      </c>
    </row>
    <row r="124" spans="2:6" x14ac:dyDescent="0.3">
      <c r="B124" t="s">
        <v>7</v>
      </c>
      <c r="C124" t="s">
        <v>39</v>
      </c>
      <c r="D124" t="s">
        <v>17</v>
      </c>
      <c r="E124" s="4">
        <v>4438</v>
      </c>
      <c r="F124" s="5">
        <v>246</v>
      </c>
    </row>
    <row r="125" spans="2:6" x14ac:dyDescent="0.3">
      <c r="B125" t="s">
        <v>40</v>
      </c>
      <c r="C125" t="s">
        <v>36</v>
      </c>
      <c r="D125" t="s">
        <v>13</v>
      </c>
      <c r="E125" s="4">
        <v>4424</v>
      </c>
      <c r="F125" s="5">
        <v>201</v>
      </c>
    </row>
    <row r="126" spans="2:6" x14ac:dyDescent="0.3">
      <c r="B126" t="s">
        <v>2</v>
      </c>
      <c r="C126" t="s">
        <v>38</v>
      </c>
      <c r="D126" t="s">
        <v>23</v>
      </c>
      <c r="E126" s="4">
        <v>4417</v>
      </c>
      <c r="F126" s="5">
        <v>153</v>
      </c>
    </row>
    <row r="127" spans="2:6" x14ac:dyDescent="0.3">
      <c r="B127" t="s">
        <v>2</v>
      </c>
      <c r="C127" t="s">
        <v>38</v>
      </c>
      <c r="D127" t="s">
        <v>31</v>
      </c>
      <c r="E127" s="4">
        <v>4326</v>
      </c>
      <c r="F127" s="5">
        <v>348</v>
      </c>
    </row>
    <row r="128" spans="2:6" x14ac:dyDescent="0.3">
      <c r="B128" t="s">
        <v>6</v>
      </c>
      <c r="C128" t="s">
        <v>36</v>
      </c>
      <c r="D128" t="s">
        <v>13</v>
      </c>
      <c r="E128" s="4">
        <v>4319</v>
      </c>
      <c r="F128" s="5">
        <v>30</v>
      </c>
    </row>
    <row r="129" spans="2:6" x14ac:dyDescent="0.3">
      <c r="B129" t="s">
        <v>9</v>
      </c>
      <c r="C129" t="s">
        <v>37</v>
      </c>
      <c r="D129" t="s">
        <v>25</v>
      </c>
      <c r="E129" s="4">
        <v>4305</v>
      </c>
      <c r="F129" s="5">
        <v>156</v>
      </c>
    </row>
    <row r="130" spans="2:6" x14ac:dyDescent="0.3">
      <c r="B130" t="s">
        <v>6</v>
      </c>
      <c r="C130" t="s">
        <v>34</v>
      </c>
      <c r="D130" t="s">
        <v>27</v>
      </c>
      <c r="E130" s="4">
        <v>4242</v>
      </c>
      <c r="F130" s="5">
        <v>207</v>
      </c>
    </row>
    <row r="131" spans="2:6" x14ac:dyDescent="0.3">
      <c r="B131" t="s">
        <v>9</v>
      </c>
      <c r="C131" t="s">
        <v>38</v>
      </c>
      <c r="D131" t="s">
        <v>24</v>
      </c>
      <c r="E131" s="4">
        <v>4137</v>
      </c>
      <c r="F131" s="5">
        <v>60</v>
      </c>
    </row>
    <row r="132" spans="2:6" x14ac:dyDescent="0.3">
      <c r="B132" t="s">
        <v>10</v>
      </c>
      <c r="C132" t="s">
        <v>34</v>
      </c>
      <c r="D132" t="s">
        <v>22</v>
      </c>
      <c r="E132" s="4">
        <v>4053</v>
      </c>
      <c r="F132" s="5">
        <v>24</v>
      </c>
    </row>
    <row r="133" spans="2:6" x14ac:dyDescent="0.3">
      <c r="B133" t="s">
        <v>40</v>
      </c>
      <c r="C133" t="s">
        <v>34</v>
      </c>
      <c r="D133" t="s">
        <v>19</v>
      </c>
      <c r="E133" s="4">
        <v>4018</v>
      </c>
      <c r="F133" s="5">
        <v>162</v>
      </c>
    </row>
    <row r="134" spans="2:6" x14ac:dyDescent="0.3">
      <c r="B134" t="s">
        <v>5</v>
      </c>
      <c r="C134" t="s">
        <v>39</v>
      </c>
      <c r="D134" t="s">
        <v>24</v>
      </c>
      <c r="E134" s="4">
        <v>4018</v>
      </c>
      <c r="F134" s="5">
        <v>171</v>
      </c>
    </row>
    <row r="135" spans="2:6" x14ac:dyDescent="0.3">
      <c r="B135" t="s">
        <v>2</v>
      </c>
      <c r="C135" t="s">
        <v>39</v>
      </c>
      <c r="D135" t="s">
        <v>33</v>
      </c>
      <c r="E135" s="4">
        <v>4018</v>
      </c>
      <c r="F135" s="5">
        <v>126</v>
      </c>
    </row>
    <row r="136" spans="2:6" x14ac:dyDescent="0.3">
      <c r="B136" t="s">
        <v>3</v>
      </c>
      <c r="C136" t="s">
        <v>37</v>
      </c>
      <c r="D136" t="s">
        <v>17</v>
      </c>
      <c r="E136" s="4">
        <v>3983</v>
      </c>
      <c r="F136" s="5">
        <v>144</v>
      </c>
    </row>
    <row r="137" spans="2:6" x14ac:dyDescent="0.3">
      <c r="B137" t="s">
        <v>41</v>
      </c>
      <c r="C137" t="s">
        <v>39</v>
      </c>
      <c r="D137" t="s">
        <v>14</v>
      </c>
      <c r="E137" s="4">
        <v>3976</v>
      </c>
      <c r="F137" s="5">
        <v>72</v>
      </c>
    </row>
    <row r="138" spans="2:6" x14ac:dyDescent="0.3">
      <c r="B138" t="s">
        <v>9</v>
      </c>
      <c r="C138" t="s">
        <v>39</v>
      </c>
      <c r="D138" t="s">
        <v>24</v>
      </c>
      <c r="E138" s="4">
        <v>3920</v>
      </c>
      <c r="F138" s="5">
        <v>306</v>
      </c>
    </row>
    <row r="139" spans="2:6" x14ac:dyDescent="0.3">
      <c r="B139" t="s">
        <v>6</v>
      </c>
      <c r="C139" t="s">
        <v>35</v>
      </c>
      <c r="D139" t="s">
        <v>27</v>
      </c>
      <c r="E139" s="4">
        <v>3864</v>
      </c>
      <c r="F139" s="5">
        <v>177</v>
      </c>
    </row>
    <row r="140" spans="2:6" x14ac:dyDescent="0.3">
      <c r="B140" t="s">
        <v>9</v>
      </c>
      <c r="C140" t="s">
        <v>38</v>
      </c>
      <c r="D140" t="s">
        <v>25</v>
      </c>
      <c r="E140" s="4">
        <v>3850</v>
      </c>
      <c r="F140" s="5">
        <v>102</v>
      </c>
    </row>
    <row r="141" spans="2:6" x14ac:dyDescent="0.3">
      <c r="B141" t="s">
        <v>7</v>
      </c>
      <c r="C141" t="s">
        <v>34</v>
      </c>
      <c r="D141" t="s">
        <v>15</v>
      </c>
      <c r="E141" s="4">
        <v>3829</v>
      </c>
      <c r="F141" s="5">
        <v>24</v>
      </c>
    </row>
    <row r="142" spans="2:6" x14ac:dyDescent="0.3">
      <c r="B142" t="s">
        <v>10</v>
      </c>
      <c r="C142" t="s">
        <v>35</v>
      </c>
      <c r="D142" t="s">
        <v>18</v>
      </c>
      <c r="E142" s="4">
        <v>3808</v>
      </c>
      <c r="F142" s="5">
        <v>279</v>
      </c>
    </row>
    <row r="143" spans="2:6" x14ac:dyDescent="0.3">
      <c r="B143" t="s">
        <v>40</v>
      </c>
      <c r="C143" t="s">
        <v>34</v>
      </c>
      <c r="D143" t="s">
        <v>33</v>
      </c>
      <c r="E143" s="4">
        <v>3794</v>
      </c>
      <c r="F143" s="5">
        <v>159</v>
      </c>
    </row>
    <row r="144" spans="2:6" x14ac:dyDescent="0.3">
      <c r="B144" t="s">
        <v>3</v>
      </c>
      <c r="C144" t="s">
        <v>36</v>
      </c>
      <c r="D144" t="s">
        <v>23</v>
      </c>
      <c r="E144" s="4">
        <v>3773</v>
      </c>
      <c r="F144" s="5">
        <v>165</v>
      </c>
    </row>
    <row r="145" spans="2:6" x14ac:dyDescent="0.3">
      <c r="B145" t="s">
        <v>6</v>
      </c>
      <c r="C145" t="s">
        <v>34</v>
      </c>
      <c r="D145" t="s">
        <v>17</v>
      </c>
      <c r="E145" s="4">
        <v>3759</v>
      </c>
      <c r="F145" s="5">
        <v>150</v>
      </c>
    </row>
    <row r="146" spans="2:6" x14ac:dyDescent="0.3">
      <c r="B146" t="s">
        <v>8</v>
      </c>
      <c r="C146" t="s">
        <v>38</v>
      </c>
      <c r="D146" t="s">
        <v>32</v>
      </c>
      <c r="E146" s="4">
        <v>3752</v>
      </c>
      <c r="F146" s="5">
        <v>213</v>
      </c>
    </row>
    <row r="147" spans="2:6" x14ac:dyDescent="0.3">
      <c r="B147" t="s">
        <v>3</v>
      </c>
      <c r="C147" t="s">
        <v>34</v>
      </c>
      <c r="D147" t="s">
        <v>28</v>
      </c>
      <c r="E147" s="4">
        <v>3689</v>
      </c>
      <c r="F147" s="5">
        <v>312</v>
      </c>
    </row>
    <row r="148" spans="2:6" x14ac:dyDescent="0.3">
      <c r="B148" t="s">
        <v>3</v>
      </c>
      <c r="C148" t="s">
        <v>39</v>
      </c>
      <c r="D148" t="s">
        <v>29</v>
      </c>
      <c r="E148" s="4">
        <v>3640</v>
      </c>
      <c r="F148" s="5">
        <v>51</v>
      </c>
    </row>
    <row r="149" spans="2:6" x14ac:dyDescent="0.3">
      <c r="B149" t="s">
        <v>8</v>
      </c>
      <c r="C149" t="s">
        <v>35</v>
      </c>
      <c r="D149" t="s">
        <v>30</v>
      </c>
      <c r="E149" s="4">
        <v>3598</v>
      </c>
      <c r="F149" s="5">
        <v>81</v>
      </c>
    </row>
    <row r="150" spans="2:6" x14ac:dyDescent="0.3">
      <c r="B150" t="s">
        <v>6</v>
      </c>
      <c r="C150" t="s">
        <v>37</v>
      </c>
      <c r="D150" t="s">
        <v>28</v>
      </c>
      <c r="E150" s="4">
        <v>3556</v>
      </c>
      <c r="F150" s="5">
        <v>459</v>
      </c>
    </row>
    <row r="151" spans="2:6" x14ac:dyDescent="0.3">
      <c r="B151" t="s">
        <v>2</v>
      </c>
      <c r="C151" t="s">
        <v>38</v>
      </c>
      <c r="D151" t="s">
        <v>4</v>
      </c>
      <c r="E151" s="4">
        <v>3549</v>
      </c>
      <c r="F151" s="5">
        <v>3</v>
      </c>
    </row>
    <row r="152" spans="2:6" x14ac:dyDescent="0.3">
      <c r="B152" t="s">
        <v>8</v>
      </c>
      <c r="C152" t="s">
        <v>34</v>
      </c>
      <c r="D152" t="s">
        <v>31</v>
      </c>
      <c r="E152" s="4">
        <v>3507</v>
      </c>
      <c r="F152" s="5">
        <v>288</v>
      </c>
    </row>
    <row r="153" spans="2:6" x14ac:dyDescent="0.3">
      <c r="B153" t="s">
        <v>10</v>
      </c>
      <c r="C153" t="s">
        <v>35</v>
      </c>
      <c r="D153" t="s">
        <v>14</v>
      </c>
      <c r="E153" s="4">
        <v>3472</v>
      </c>
      <c r="F153" s="5">
        <v>96</v>
      </c>
    </row>
    <row r="154" spans="2:6" x14ac:dyDescent="0.3">
      <c r="B154" t="s">
        <v>6</v>
      </c>
      <c r="C154" t="s">
        <v>34</v>
      </c>
      <c r="D154" t="s">
        <v>30</v>
      </c>
      <c r="E154" s="4">
        <v>3402</v>
      </c>
      <c r="F154" s="5">
        <v>366</v>
      </c>
    </row>
    <row r="155" spans="2:6" x14ac:dyDescent="0.3">
      <c r="B155" t="s">
        <v>41</v>
      </c>
      <c r="C155" t="s">
        <v>37</v>
      </c>
      <c r="D155" t="s">
        <v>20</v>
      </c>
      <c r="E155" s="4">
        <v>3388</v>
      </c>
      <c r="F155" s="5">
        <v>123</v>
      </c>
    </row>
    <row r="156" spans="2:6" x14ac:dyDescent="0.3">
      <c r="B156" t="s">
        <v>6</v>
      </c>
      <c r="C156" t="s">
        <v>34</v>
      </c>
      <c r="D156" t="s">
        <v>29</v>
      </c>
      <c r="E156" s="4">
        <v>3339</v>
      </c>
      <c r="F156" s="5">
        <v>75</v>
      </c>
    </row>
    <row r="157" spans="2:6" x14ac:dyDescent="0.3">
      <c r="B157" t="s">
        <v>3</v>
      </c>
      <c r="C157" t="s">
        <v>36</v>
      </c>
      <c r="D157" t="s">
        <v>25</v>
      </c>
      <c r="E157" s="4">
        <v>3339</v>
      </c>
      <c r="F157" s="5">
        <v>39</v>
      </c>
    </row>
    <row r="158" spans="2:6" x14ac:dyDescent="0.3">
      <c r="B158" t="s">
        <v>5</v>
      </c>
      <c r="C158" t="s">
        <v>36</v>
      </c>
      <c r="D158" t="s">
        <v>17</v>
      </c>
      <c r="E158" s="4">
        <v>3339</v>
      </c>
      <c r="F158" s="5">
        <v>348</v>
      </c>
    </row>
    <row r="159" spans="2:6" x14ac:dyDescent="0.3">
      <c r="B159" t="s">
        <v>7</v>
      </c>
      <c r="C159" t="s">
        <v>34</v>
      </c>
      <c r="D159" t="s">
        <v>32</v>
      </c>
      <c r="E159" s="4">
        <v>3262</v>
      </c>
      <c r="F159" s="5">
        <v>75</v>
      </c>
    </row>
    <row r="160" spans="2:6" x14ac:dyDescent="0.3">
      <c r="B160" t="s">
        <v>9</v>
      </c>
      <c r="C160" t="s">
        <v>39</v>
      </c>
      <c r="D160" t="s">
        <v>25</v>
      </c>
      <c r="E160" s="4">
        <v>3192</v>
      </c>
      <c r="F160" s="5">
        <v>72</v>
      </c>
    </row>
    <row r="161" spans="2:6" x14ac:dyDescent="0.3">
      <c r="B161" t="s">
        <v>40</v>
      </c>
      <c r="C161" t="s">
        <v>36</v>
      </c>
      <c r="D161" t="s">
        <v>27</v>
      </c>
      <c r="E161" s="4">
        <v>3164</v>
      </c>
      <c r="F161" s="5">
        <v>306</v>
      </c>
    </row>
    <row r="162" spans="2:6" x14ac:dyDescent="0.3">
      <c r="B162" t="s">
        <v>3</v>
      </c>
      <c r="C162" t="s">
        <v>34</v>
      </c>
      <c r="D162" t="s">
        <v>26</v>
      </c>
      <c r="E162" s="4">
        <v>3108</v>
      </c>
      <c r="F162" s="5">
        <v>54</v>
      </c>
    </row>
    <row r="163" spans="2:6" x14ac:dyDescent="0.3">
      <c r="B163" t="s">
        <v>40</v>
      </c>
      <c r="C163" t="s">
        <v>39</v>
      </c>
      <c r="D163" t="s">
        <v>28</v>
      </c>
      <c r="E163" s="4">
        <v>3101</v>
      </c>
      <c r="F163" s="5">
        <v>225</v>
      </c>
    </row>
    <row r="164" spans="2:6" x14ac:dyDescent="0.3">
      <c r="B164" t="s">
        <v>2</v>
      </c>
      <c r="C164" t="s">
        <v>36</v>
      </c>
      <c r="D164" t="s">
        <v>31</v>
      </c>
      <c r="E164" s="4">
        <v>3094</v>
      </c>
      <c r="F164" s="5">
        <v>246</v>
      </c>
    </row>
    <row r="165" spans="2:6" x14ac:dyDescent="0.3">
      <c r="B165" t="s">
        <v>10</v>
      </c>
      <c r="C165" t="s">
        <v>37</v>
      </c>
      <c r="D165" t="s">
        <v>28</v>
      </c>
      <c r="E165" s="4">
        <v>3059</v>
      </c>
      <c r="F165" s="5">
        <v>27</v>
      </c>
    </row>
    <row r="166" spans="2:6" x14ac:dyDescent="0.3">
      <c r="B166" t="s">
        <v>6</v>
      </c>
      <c r="C166" t="s">
        <v>39</v>
      </c>
      <c r="D166" t="s">
        <v>29</v>
      </c>
      <c r="E166" s="4">
        <v>3052</v>
      </c>
      <c r="F166" s="5">
        <v>378</v>
      </c>
    </row>
    <row r="167" spans="2:6" x14ac:dyDescent="0.3">
      <c r="B167" t="s">
        <v>6</v>
      </c>
      <c r="C167" t="s">
        <v>39</v>
      </c>
      <c r="D167" t="s">
        <v>24</v>
      </c>
      <c r="E167" s="4">
        <v>2989</v>
      </c>
      <c r="F167" s="5">
        <v>3</v>
      </c>
    </row>
    <row r="168" spans="2:6" x14ac:dyDescent="0.3">
      <c r="B168" t="s">
        <v>9</v>
      </c>
      <c r="C168" t="s">
        <v>36</v>
      </c>
      <c r="D168" t="s">
        <v>32</v>
      </c>
      <c r="E168" s="4">
        <v>2954</v>
      </c>
      <c r="F168" s="5">
        <v>189</v>
      </c>
    </row>
    <row r="169" spans="2:6" x14ac:dyDescent="0.3">
      <c r="B169" t="s">
        <v>41</v>
      </c>
      <c r="C169" t="s">
        <v>37</v>
      </c>
      <c r="D169" t="s">
        <v>21</v>
      </c>
      <c r="E169" s="4">
        <v>2933</v>
      </c>
      <c r="F169" s="5">
        <v>9</v>
      </c>
    </row>
    <row r="170" spans="2:6" x14ac:dyDescent="0.3">
      <c r="B170" t="s">
        <v>9</v>
      </c>
      <c r="C170" t="s">
        <v>37</v>
      </c>
      <c r="D170" t="s">
        <v>28</v>
      </c>
      <c r="E170" s="4">
        <v>2919</v>
      </c>
      <c r="F170" s="5">
        <v>45</v>
      </c>
    </row>
    <row r="171" spans="2:6" x14ac:dyDescent="0.3">
      <c r="B171" t="s">
        <v>3</v>
      </c>
      <c r="C171" t="s">
        <v>34</v>
      </c>
      <c r="D171" t="s">
        <v>17</v>
      </c>
      <c r="E171" s="4">
        <v>2919</v>
      </c>
      <c r="F171" s="5">
        <v>93</v>
      </c>
    </row>
    <row r="172" spans="2:6" x14ac:dyDescent="0.3">
      <c r="B172" t="s">
        <v>5</v>
      </c>
      <c r="C172" t="s">
        <v>34</v>
      </c>
      <c r="D172" t="s">
        <v>29</v>
      </c>
      <c r="E172" s="4">
        <v>2891</v>
      </c>
      <c r="F172" s="5">
        <v>102</v>
      </c>
    </row>
    <row r="173" spans="2:6" x14ac:dyDescent="0.3">
      <c r="B173" t="s">
        <v>7</v>
      </c>
      <c r="C173" t="s">
        <v>36</v>
      </c>
      <c r="D173" t="s">
        <v>19</v>
      </c>
      <c r="E173" s="4">
        <v>2870</v>
      </c>
      <c r="F173" s="5">
        <v>300</v>
      </c>
    </row>
    <row r="174" spans="2:6" x14ac:dyDescent="0.3">
      <c r="B174" t="s">
        <v>2</v>
      </c>
      <c r="C174" t="s">
        <v>37</v>
      </c>
      <c r="D174" t="s">
        <v>15</v>
      </c>
      <c r="E174" s="4">
        <v>2863</v>
      </c>
      <c r="F174" s="5">
        <v>42</v>
      </c>
    </row>
    <row r="175" spans="2:6" x14ac:dyDescent="0.3">
      <c r="B175" t="s">
        <v>9</v>
      </c>
      <c r="C175" t="s">
        <v>37</v>
      </c>
      <c r="D175" t="s">
        <v>26</v>
      </c>
      <c r="E175" s="4">
        <v>2856</v>
      </c>
      <c r="F175" s="5">
        <v>246</v>
      </c>
    </row>
    <row r="176" spans="2:6" x14ac:dyDescent="0.3">
      <c r="B176" t="s">
        <v>7</v>
      </c>
      <c r="C176" t="s">
        <v>35</v>
      </c>
      <c r="D176" t="s">
        <v>24</v>
      </c>
      <c r="E176" s="4">
        <v>2793</v>
      </c>
      <c r="F176" s="5">
        <v>114</v>
      </c>
    </row>
    <row r="177" spans="2:6" x14ac:dyDescent="0.3">
      <c r="B177" t="s">
        <v>40</v>
      </c>
      <c r="C177" t="s">
        <v>34</v>
      </c>
      <c r="D177" t="s">
        <v>23</v>
      </c>
      <c r="E177" s="4">
        <v>2779</v>
      </c>
      <c r="F177" s="5">
        <v>75</v>
      </c>
    </row>
    <row r="178" spans="2:6" x14ac:dyDescent="0.3">
      <c r="B178" t="s">
        <v>5</v>
      </c>
      <c r="C178" t="s">
        <v>35</v>
      </c>
      <c r="D178" t="s">
        <v>4</v>
      </c>
      <c r="E178" s="4">
        <v>2744</v>
      </c>
      <c r="F178" s="5">
        <v>9</v>
      </c>
    </row>
    <row r="179" spans="2:6" x14ac:dyDescent="0.3">
      <c r="B179" t="s">
        <v>9</v>
      </c>
      <c r="C179" t="s">
        <v>37</v>
      </c>
      <c r="D179" t="s">
        <v>23</v>
      </c>
      <c r="E179" s="4">
        <v>2737</v>
      </c>
      <c r="F179" s="5">
        <v>93</v>
      </c>
    </row>
    <row r="180" spans="2:6" x14ac:dyDescent="0.3">
      <c r="B180" t="s">
        <v>8</v>
      </c>
      <c r="C180" t="s">
        <v>35</v>
      </c>
      <c r="D180" t="s">
        <v>20</v>
      </c>
      <c r="E180" s="4">
        <v>2702</v>
      </c>
      <c r="F180" s="5">
        <v>363</v>
      </c>
    </row>
    <row r="181" spans="2:6" x14ac:dyDescent="0.3">
      <c r="B181" t="s">
        <v>6</v>
      </c>
      <c r="C181" t="s">
        <v>38</v>
      </c>
      <c r="D181" t="s">
        <v>31</v>
      </c>
      <c r="E181" s="4">
        <v>2681</v>
      </c>
      <c r="F181" s="5">
        <v>54</v>
      </c>
    </row>
    <row r="182" spans="2:6" x14ac:dyDescent="0.3">
      <c r="B182" t="s">
        <v>9</v>
      </c>
      <c r="C182" t="s">
        <v>38</v>
      </c>
      <c r="D182" t="s">
        <v>16</v>
      </c>
      <c r="E182" s="4">
        <v>2646</v>
      </c>
      <c r="F182" s="5">
        <v>120</v>
      </c>
    </row>
    <row r="183" spans="2:6" x14ac:dyDescent="0.3">
      <c r="B183" t="s">
        <v>7</v>
      </c>
      <c r="C183" t="s">
        <v>36</v>
      </c>
      <c r="D183" t="s">
        <v>18</v>
      </c>
      <c r="E183" s="4">
        <v>2646</v>
      </c>
      <c r="F183" s="5">
        <v>177</v>
      </c>
    </row>
    <row r="184" spans="2:6" x14ac:dyDescent="0.3">
      <c r="B184" t="s">
        <v>9</v>
      </c>
      <c r="C184" t="s">
        <v>39</v>
      </c>
      <c r="D184" t="s">
        <v>18</v>
      </c>
      <c r="E184" s="4">
        <v>2639</v>
      </c>
      <c r="F184" s="5">
        <v>204</v>
      </c>
    </row>
    <row r="185" spans="2:6" x14ac:dyDescent="0.3">
      <c r="B185" t="s">
        <v>3</v>
      </c>
      <c r="C185" t="s">
        <v>34</v>
      </c>
      <c r="D185" t="s">
        <v>20</v>
      </c>
      <c r="E185" s="4">
        <v>2583</v>
      </c>
      <c r="F185" s="5">
        <v>18</v>
      </c>
    </row>
    <row r="186" spans="2:6" x14ac:dyDescent="0.3">
      <c r="B186" t="s">
        <v>10</v>
      </c>
      <c r="C186" t="s">
        <v>35</v>
      </c>
      <c r="D186" t="s">
        <v>15</v>
      </c>
      <c r="E186" s="4">
        <v>2562</v>
      </c>
      <c r="F186" s="5">
        <v>6</v>
      </c>
    </row>
    <row r="187" spans="2:6" x14ac:dyDescent="0.3">
      <c r="B187" t="s">
        <v>40</v>
      </c>
      <c r="C187" t="s">
        <v>38</v>
      </c>
      <c r="D187" t="s">
        <v>25</v>
      </c>
      <c r="E187" s="4">
        <v>2541</v>
      </c>
      <c r="F187" s="5">
        <v>90</v>
      </c>
    </row>
    <row r="188" spans="2:6" x14ac:dyDescent="0.3">
      <c r="B188" t="s">
        <v>40</v>
      </c>
      <c r="C188" t="s">
        <v>38</v>
      </c>
      <c r="D188" t="s">
        <v>29</v>
      </c>
      <c r="E188" s="4">
        <v>2541</v>
      </c>
      <c r="F188" s="5">
        <v>45</v>
      </c>
    </row>
    <row r="189" spans="2:6" x14ac:dyDescent="0.3">
      <c r="B189" t="s">
        <v>7</v>
      </c>
      <c r="C189" t="s">
        <v>35</v>
      </c>
      <c r="D189" t="s">
        <v>27</v>
      </c>
      <c r="E189" s="4">
        <v>2478</v>
      </c>
      <c r="F189" s="5">
        <v>21</v>
      </c>
    </row>
    <row r="190" spans="2:6" x14ac:dyDescent="0.3">
      <c r="B190" t="s">
        <v>10</v>
      </c>
      <c r="C190" t="s">
        <v>36</v>
      </c>
      <c r="D190" t="s">
        <v>29</v>
      </c>
      <c r="E190" s="4">
        <v>2471</v>
      </c>
      <c r="F190" s="5">
        <v>342</v>
      </c>
    </row>
    <row r="191" spans="2:6" x14ac:dyDescent="0.3">
      <c r="B191" t="s">
        <v>3</v>
      </c>
      <c r="C191" t="s">
        <v>35</v>
      </c>
      <c r="D191" t="s">
        <v>25</v>
      </c>
      <c r="E191" s="4">
        <v>2464</v>
      </c>
      <c r="F191" s="5">
        <v>234</v>
      </c>
    </row>
    <row r="192" spans="2:6" x14ac:dyDescent="0.3">
      <c r="B192" t="s">
        <v>9</v>
      </c>
      <c r="C192" t="s">
        <v>38</v>
      </c>
      <c r="D192" t="s">
        <v>26</v>
      </c>
      <c r="E192" s="4">
        <v>2436</v>
      </c>
      <c r="F192" s="5">
        <v>99</v>
      </c>
    </row>
    <row r="193" spans="2:6" x14ac:dyDescent="0.3">
      <c r="B193" t="s">
        <v>9</v>
      </c>
      <c r="C193" t="s">
        <v>35</v>
      </c>
      <c r="D193" t="s">
        <v>27</v>
      </c>
      <c r="E193" s="4">
        <v>2429</v>
      </c>
      <c r="F193" s="5">
        <v>144</v>
      </c>
    </row>
    <row r="194" spans="2:6" x14ac:dyDescent="0.3">
      <c r="B194" t="s">
        <v>3</v>
      </c>
      <c r="C194" t="s">
        <v>35</v>
      </c>
      <c r="D194" t="s">
        <v>14</v>
      </c>
      <c r="E194" s="4">
        <v>2415</v>
      </c>
      <c r="F194" s="5">
        <v>255</v>
      </c>
    </row>
    <row r="195" spans="2:6" x14ac:dyDescent="0.3">
      <c r="B195" t="s">
        <v>5</v>
      </c>
      <c r="C195" t="s">
        <v>35</v>
      </c>
      <c r="D195" t="s">
        <v>18</v>
      </c>
      <c r="E195" s="4">
        <v>2415</v>
      </c>
      <c r="F195" s="5">
        <v>15</v>
      </c>
    </row>
    <row r="196" spans="2:6" x14ac:dyDescent="0.3">
      <c r="B196" t="s">
        <v>9</v>
      </c>
      <c r="C196" t="s">
        <v>38</v>
      </c>
      <c r="D196" t="s">
        <v>17</v>
      </c>
      <c r="E196" s="4">
        <v>2408</v>
      </c>
      <c r="F196" s="5">
        <v>9</v>
      </c>
    </row>
    <row r="197" spans="2:6" x14ac:dyDescent="0.3">
      <c r="B197" t="s">
        <v>41</v>
      </c>
      <c r="C197" t="s">
        <v>37</v>
      </c>
      <c r="D197" t="s">
        <v>26</v>
      </c>
      <c r="E197" s="4">
        <v>2324</v>
      </c>
      <c r="F197" s="5">
        <v>177</v>
      </c>
    </row>
    <row r="198" spans="2:6" x14ac:dyDescent="0.3">
      <c r="B198" t="s">
        <v>10</v>
      </c>
      <c r="C198" t="s">
        <v>36</v>
      </c>
      <c r="D198" t="s">
        <v>23</v>
      </c>
      <c r="E198" s="4">
        <v>2317</v>
      </c>
      <c r="F198" s="5">
        <v>261</v>
      </c>
    </row>
    <row r="199" spans="2:6" x14ac:dyDescent="0.3">
      <c r="B199" t="s">
        <v>6</v>
      </c>
      <c r="C199" t="s">
        <v>38</v>
      </c>
      <c r="D199" t="s">
        <v>13</v>
      </c>
      <c r="E199" s="4">
        <v>2317</v>
      </c>
      <c r="F199" s="5">
        <v>123</v>
      </c>
    </row>
    <row r="200" spans="2:6" x14ac:dyDescent="0.3">
      <c r="B200" t="s">
        <v>40</v>
      </c>
      <c r="C200" t="s">
        <v>34</v>
      </c>
      <c r="D200" t="s">
        <v>27</v>
      </c>
      <c r="E200" s="4">
        <v>2289</v>
      </c>
      <c r="F200" s="5">
        <v>135</v>
      </c>
    </row>
    <row r="201" spans="2:6" x14ac:dyDescent="0.3">
      <c r="B201" t="s">
        <v>40</v>
      </c>
      <c r="C201" t="s">
        <v>35</v>
      </c>
      <c r="D201" t="s">
        <v>30</v>
      </c>
      <c r="E201" s="4">
        <v>2275</v>
      </c>
      <c r="F201" s="5">
        <v>447</v>
      </c>
    </row>
    <row r="202" spans="2:6" x14ac:dyDescent="0.3">
      <c r="B202" t="s">
        <v>8</v>
      </c>
      <c r="C202" t="s">
        <v>38</v>
      </c>
      <c r="D202" t="s">
        <v>27</v>
      </c>
      <c r="E202" s="4">
        <v>2268</v>
      </c>
      <c r="F202" s="5">
        <v>63</v>
      </c>
    </row>
    <row r="203" spans="2:6" x14ac:dyDescent="0.3">
      <c r="B203" t="s">
        <v>7</v>
      </c>
      <c r="C203" t="s">
        <v>34</v>
      </c>
      <c r="D203" t="s">
        <v>33</v>
      </c>
      <c r="E203" s="4">
        <v>2226</v>
      </c>
      <c r="F203" s="5">
        <v>48</v>
      </c>
    </row>
    <row r="204" spans="2:6" x14ac:dyDescent="0.3">
      <c r="B204" t="s">
        <v>6</v>
      </c>
      <c r="C204" t="s">
        <v>34</v>
      </c>
      <c r="D204" t="s">
        <v>16</v>
      </c>
      <c r="E204" s="4">
        <v>2219</v>
      </c>
      <c r="F204" s="5">
        <v>75</v>
      </c>
    </row>
    <row r="205" spans="2:6" x14ac:dyDescent="0.3">
      <c r="B205" t="s">
        <v>3</v>
      </c>
      <c r="C205" t="s">
        <v>34</v>
      </c>
      <c r="D205" t="s">
        <v>23</v>
      </c>
      <c r="E205" s="4">
        <v>2212</v>
      </c>
      <c r="F205" s="5">
        <v>117</v>
      </c>
    </row>
    <row r="206" spans="2:6" x14ac:dyDescent="0.3">
      <c r="B206" t="s">
        <v>10</v>
      </c>
      <c r="C206" t="s">
        <v>38</v>
      </c>
      <c r="D206" t="s">
        <v>22</v>
      </c>
      <c r="E206" s="4">
        <v>2205</v>
      </c>
      <c r="F206" s="5">
        <v>141</v>
      </c>
    </row>
    <row r="207" spans="2:6" x14ac:dyDescent="0.3">
      <c r="B207" t="s">
        <v>7</v>
      </c>
      <c r="C207" t="s">
        <v>34</v>
      </c>
      <c r="D207" t="s">
        <v>20</v>
      </c>
      <c r="E207" s="4">
        <v>2205</v>
      </c>
      <c r="F207" s="5">
        <v>138</v>
      </c>
    </row>
    <row r="208" spans="2:6" x14ac:dyDescent="0.3">
      <c r="B208" t="s">
        <v>7</v>
      </c>
      <c r="C208" t="s">
        <v>36</v>
      </c>
      <c r="D208" t="s">
        <v>31</v>
      </c>
      <c r="E208" s="4">
        <v>2149</v>
      </c>
      <c r="F208" s="5">
        <v>117</v>
      </c>
    </row>
    <row r="209" spans="2:6" x14ac:dyDescent="0.3">
      <c r="B209" t="s">
        <v>9</v>
      </c>
      <c r="C209" t="s">
        <v>36</v>
      </c>
      <c r="D209" t="s">
        <v>25</v>
      </c>
      <c r="E209" s="4">
        <v>2142</v>
      </c>
      <c r="F209" s="5">
        <v>114</v>
      </c>
    </row>
    <row r="210" spans="2:6" x14ac:dyDescent="0.3">
      <c r="B210" t="s">
        <v>7</v>
      </c>
      <c r="C210" t="s">
        <v>35</v>
      </c>
      <c r="D210" t="s">
        <v>16</v>
      </c>
      <c r="E210" s="4">
        <v>2135</v>
      </c>
      <c r="F210" s="5">
        <v>27</v>
      </c>
    </row>
    <row r="211" spans="2:6" x14ac:dyDescent="0.3">
      <c r="B211" t="s">
        <v>3</v>
      </c>
      <c r="C211" t="s">
        <v>35</v>
      </c>
      <c r="D211" t="s">
        <v>29</v>
      </c>
      <c r="E211" s="4">
        <v>2114</v>
      </c>
      <c r="F211" s="5">
        <v>66</v>
      </c>
    </row>
    <row r="212" spans="2:6" x14ac:dyDescent="0.3">
      <c r="B212" t="s">
        <v>41</v>
      </c>
      <c r="C212" t="s">
        <v>35</v>
      </c>
      <c r="D212" t="s">
        <v>15</v>
      </c>
      <c r="E212" s="4">
        <v>2114</v>
      </c>
      <c r="F212" s="5">
        <v>186</v>
      </c>
    </row>
    <row r="213" spans="2:6" x14ac:dyDescent="0.3">
      <c r="B213" t="s">
        <v>6</v>
      </c>
      <c r="C213" t="s">
        <v>39</v>
      </c>
      <c r="D213" t="s">
        <v>25</v>
      </c>
      <c r="E213" s="4">
        <v>2100</v>
      </c>
      <c r="F213" s="5">
        <v>414</v>
      </c>
    </row>
    <row r="214" spans="2:6" x14ac:dyDescent="0.3">
      <c r="B214" t="s">
        <v>8</v>
      </c>
      <c r="C214" t="s">
        <v>35</v>
      </c>
      <c r="D214" t="s">
        <v>29</v>
      </c>
      <c r="E214" s="4">
        <v>2023</v>
      </c>
      <c r="F214" s="5">
        <v>168</v>
      </c>
    </row>
    <row r="215" spans="2:6" x14ac:dyDescent="0.3">
      <c r="B215" t="s">
        <v>3</v>
      </c>
      <c r="C215" t="s">
        <v>35</v>
      </c>
      <c r="D215" t="s">
        <v>23</v>
      </c>
      <c r="E215" s="4">
        <v>2023</v>
      </c>
      <c r="F215" s="5">
        <v>78</v>
      </c>
    </row>
    <row r="216" spans="2:6" x14ac:dyDescent="0.3">
      <c r="B216" t="s">
        <v>2</v>
      </c>
      <c r="C216" t="s">
        <v>39</v>
      </c>
      <c r="D216" t="s">
        <v>16</v>
      </c>
      <c r="E216" s="4">
        <v>2016</v>
      </c>
      <c r="F216" s="5">
        <v>117</v>
      </c>
    </row>
    <row r="217" spans="2:6" x14ac:dyDescent="0.3">
      <c r="B217" t="s">
        <v>8</v>
      </c>
      <c r="C217" t="s">
        <v>34</v>
      </c>
      <c r="D217" t="s">
        <v>16</v>
      </c>
      <c r="E217" s="4">
        <v>2009</v>
      </c>
      <c r="F217" s="5">
        <v>219</v>
      </c>
    </row>
    <row r="218" spans="2:6" x14ac:dyDescent="0.3">
      <c r="B218" t="s">
        <v>40</v>
      </c>
      <c r="C218" t="s">
        <v>38</v>
      </c>
      <c r="D218" t="s">
        <v>31</v>
      </c>
      <c r="E218" s="4">
        <v>1988</v>
      </c>
      <c r="F218" s="5">
        <v>39</v>
      </c>
    </row>
    <row r="219" spans="2:6" x14ac:dyDescent="0.3">
      <c r="B219" t="s">
        <v>10</v>
      </c>
      <c r="C219" t="s">
        <v>35</v>
      </c>
      <c r="D219" t="s">
        <v>20</v>
      </c>
      <c r="E219" s="4">
        <v>1974</v>
      </c>
      <c r="F219" s="5">
        <v>195</v>
      </c>
    </row>
    <row r="220" spans="2:6" x14ac:dyDescent="0.3">
      <c r="B220" t="s">
        <v>7</v>
      </c>
      <c r="C220" t="s">
        <v>34</v>
      </c>
      <c r="D220" t="s">
        <v>14</v>
      </c>
      <c r="E220" s="4">
        <v>1932</v>
      </c>
      <c r="F220" s="5">
        <v>369</v>
      </c>
    </row>
    <row r="221" spans="2:6" x14ac:dyDescent="0.3">
      <c r="B221" t="s">
        <v>41</v>
      </c>
      <c r="C221" t="s">
        <v>36</v>
      </c>
      <c r="D221" t="s">
        <v>19</v>
      </c>
      <c r="E221" s="4">
        <v>1925</v>
      </c>
      <c r="F221" s="5">
        <v>192</v>
      </c>
    </row>
    <row r="222" spans="2:6" x14ac:dyDescent="0.3">
      <c r="B222" t="s">
        <v>6</v>
      </c>
      <c r="C222" t="s">
        <v>37</v>
      </c>
      <c r="D222" t="s">
        <v>16</v>
      </c>
      <c r="E222" s="4">
        <v>1904</v>
      </c>
      <c r="F222" s="5">
        <v>405</v>
      </c>
    </row>
    <row r="223" spans="2:6" x14ac:dyDescent="0.3">
      <c r="B223" t="s">
        <v>8</v>
      </c>
      <c r="C223" t="s">
        <v>37</v>
      </c>
      <c r="D223" t="s">
        <v>22</v>
      </c>
      <c r="E223" s="4">
        <v>1890</v>
      </c>
      <c r="F223" s="5">
        <v>195</v>
      </c>
    </row>
    <row r="224" spans="2:6" x14ac:dyDescent="0.3">
      <c r="B224" t="s">
        <v>2</v>
      </c>
      <c r="C224" t="s">
        <v>39</v>
      </c>
      <c r="D224" t="s">
        <v>25</v>
      </c>
      <c r="E224" s="4">
        <v>1785</v>
      </c>
      <c r="F224" s="5">
        <v>462</v>
      </c>
    </row>
    <row r="225" spans="2:6" x14ac:dyDescent="0.3">
      <c r="B225" t="s">
        <v>7</v>
      </c>
      <c r="C225" t="s">
        <v>38</v>
      </c>
      <c r="D225" t="s">
        <v>18</v>
      </c>
      <c r="E225" s="4">
        <v>1778</v>
      </c>
      <c r="F225" s="5">
        <v>270</v>
      </c>
    </row>
    <row r="226" spans="2:6" x14ac:dyDescent="0.3">
      <c r="B226" t="s">
        <v>8</v>
      </c>
      <c r="C226" t="s">
        <v>37</v>
      </c>
      <c r="D226" t="s">
        <v>19</v>
      </c>
      <c r="E226" s="4">
        <v>1771</v>
      </c>
      <c r="F226" s="5">
        <v>204</v>
      </c>
    </row>
    <row r="227" spans="2:6" x14ac:dyDescent="0.3">
      <c r="B227" t="s">
        <v>8</v>
      </c>
      <c r="C227" t="s">
        <v>38</v>
      </c>
      <c r="D227" t="s">
        <v>23</v>
      </c>
      <c r="E227" s="4">
        <v>1701</v>
      </c>
      <c r="F227" s="5">
        <v>234</v>
      </c>
    </row>
    <row r="228" spans="2:6" x14ac:dyDescent="0.3">
      <c r="B228" t="s">
        <v>5</v>
      </c>
      <c r="C228" t="s">
        <v>34</v>
      </c>
      <c r="D228" t="s">
        <v>33</v>
      </c>
      <c r="E228" s="4">
        <v>1652</v>
      </c>
      <c r="F228" s="5">
        <v>93</v>
      </c>
    </row>
    <row r="229" spans="2:6" x14ac:dyDescent="0.3">
      <c r="B229" t="s">
        <v>3</v>
      </c>
      <c r="C229" t="s">
        <v>39</v>
      </c>
      <c r="D229" t="s">
        <v>28</v>
      </c>
      <c r="E229" s="4">
        <v>1652</v>
      </c>
      <c r="F229" s="5">
        <v>102</v>
      </c>
    </row>
    <row r="230" spans="2:6" x14ac:dyDescent="0.3">
      <c r="B230" t="s">
        <v>6</v>
      </c>
      <c r="C230" t="s">
        <v>39</v>
      </c>
      <c r="D230" t="s">
        <v>30</v>
      </c>
      <c r="E230" s="4">
        <v>1638</v>
      </c>
      <c r="F230" s="5">
        <v>63</v>
      </c>
    </row>
    <row r="231" spans="2:6" x14ac:dyDescent="0.3">
      <c r="B231" t="s">
        <v>40</v>
      </c>
      <c r="C231" t="s">
        <v>35</v>
      </c>
      <c r="D231" t="s">
        <v>24</v>
      </c>
      <c r="E231" s="4">
        <v>1638</v>
      </c>
      <c r="F231" s="5">
        <v>48</v>
      </c>
    </row>
    <row r="232" spans="2:6" x14ac:dyDescent="0.3">
      <c r="B232" t="s">
        <v>40</v>
      </c>
      <c r="C232" t="s">
        <v>37</v>
      </c>
      <c r="D232" t="s">
        <v>30</v>
      </c>
      <c r="E232" s="4">
        <v>1624</v>
      </c>
      <c r="F232" s="5">
        <v>114</v>
      </c>
    </row>
    <row r="233" spans="2:6" x14ac:dyDescent="0.3">
      <c r="B233" t="s">
        <v>40</v>
      </c>
      <c r="C233" t="s">
        <v>35</v>
      </c>
      <c r="D233" t="s">
        <v>29</v>
      </c>
      <c r="E233" s="4">
        <v>1617</v>
      </c>
      <c r="F233" s="5">
        <v>126</v>
      </c>
    </row>
    <row r="234" spans="2:6" x14ac:dyDescent="0.3">
      <c r="B234" t="s">
        <v>2</v>
      </c>
      <c r="C234" t="s">
        <v>35</v>
      </c>
      <c r="D234" t="s">
        <v>17</v>
      </c>
      <c r="E234" s="4">
        <v>1589</v>
      </c>
      <c r="F234" s="5">
        <v>303</v>
      </c>
    </row>
    <row r="235" spans="2:6" x14ac:dyDescent="0.3">
      <c r="B235" t="s">
        <v>7</v>
      </c>
      <c r="C235" t="s">
        <v>34</v>
      </c>
      <c r="D235" t="s">
        <v>25</v>
      </c>
      <c r="E235" s="4">
        <v>1568</v>
      </c>
      <c r="F235" s="5">
        <v>96</v>
      </c>
    </row>
    <row r="236" spans="2:6" x14ac:dyDescent="0.3">
      <c r="B236" t="s">
        <v>2</v>
      </c>
      <c r="C236" t="s">
        <v>39</v>
      </c>
      <c r="D236" t="s">
        <v>22</v>
      </c>
      <c r="E236" s="4">
        <v>1568</v>
      </c>
      <c r="F236" s="5">
        <v>141</v>
      </c>
    </row>
    <row r="237" spans="2:6" x14ac:dyDescent="0.3">
      <c r="B237" t="s">
        <v>8</v>
      </c>
      <c r="C237" t="s">
        <v>39</v>
      </c>
      <c r="D237" t="s">
        <v>26</v>
      </c>
      <c r="E237" s="4">
        <v>1561</v>
      </c>
      <c r="F237" s="5">
        <v>27</v>
      </c>
    </row>
    <row r="238" spans="2:6" x14ac:dyDescent="0.3">
      <c r="B238" t="s">
        <v>41</v>
      </c>
      <c r="C238" t="s">
        <v>37</v>
      </c>
      <c r="D238" t="s">
        <v>30</v>
      </c>
      <c r="E238" s="4">
        <v>1526</v>
      </c>
      <c r="F238" s="5">
        <v>240</v>
      </c>
    </row>
    <row r="239" spans="2:6" x14ac:dyDescent="0.3">
      <c r="B239" t="s">
        <v>5</v>
      </c>
      <c r="C239" t="s">
        <v>36</v>
      </c>
      <c r="D239" t="s">
        <v>30</v>
      </c>
      <c r="E239" s="4">
        <v>1526</v>
      </c>
      <c r="F239" s="5">
        <v>105</v>
      </c>
    </row>
    <row r="240" spans="2:6" x14ac:dyDescent="0.3">
      <c r="B240" t="s">
        <v>6</v>
      </c>
      <c r="C240" t="s">
        <v>37</v>
      </c>
      <c r="D240" t="s">
        <v>18</v>
      </c>
      <c r="E240" s="4">
        <v>1505</v>
      </c>
      <c r="F240" s="5">
        <v>102</v>
      </c>
    </row>
    <row r="241" spans="2:6" x14ac:dyDescent="0.3">
      <c r="B241" t="s">
        <v>41</v>
      </c>
      <c r="C241" t="s">
        <v>34</v>
      </c>
      <c r="D241" t="s">
        <v>17</v>
      </c>
      <c r="E241" s="4">
        <v>1463</v>
      </c>
      <c r="F241" s="5">
        <v>39</v>
      </c>
    </row>
    <row r="242" spans="2:6" x14ac:dyDescent="0.3">
      <c r="B242" t="s">
        <v>6</v>
      </c>
      <c r="C242" t="s">
        <v>34</v>
      </c>
      <c r="D242" t="s">
        <v>15</v>
      </c>
      <c r="E242" s="4">
        <v>1442</v>
      </c>
      <c r="F242" s="5">
        <v>15</v>
      </c>
    </row>
    <row r="243" spans="2:6" x14ac:dyDescent="0.3">
      <c r="B243" t="s">
        <v>10</v>
      </c>
      <c r="C243" t="s">
        <v>34</v>
      </c>
      <c r="D243" t="s">
        <v>25</v>
      </c>
      <c r="E243" s="4">
        <v>1428</v>
      </c>
      <c r="F243" s="5">
        <v>93</v>
      </c>
    </row>
    <row r="244" spans="2:6" x14ac:dyDescent="0.3">
      <c r="B244" t="s">
        <v>10</v>
      </c>
      <c r="C244" t="s">
        <v>36</v>
      </c>
      <c r="D244" t="s">
        <v>27</v>
      </c>
      <c r="E244" s="4">
        <v>1407</v>
      </c>
      <c r="F244" s="5">
        <v>72</v>
      </c>
    </row>
    <row r="245" spans="2:6" x14ac:dyDescent="0.3">
      <c r="B245" t="s">
        <v>6</v>
      </c>
      <c r="C245" t="s">
        <v>36</v>
      </c>
      <c r="D245" t="s">
        <v>29</v>
      </c>
      <c r="E245" s="4">
        <v>1400</v>
      </c>
      <c r="F245" s="5">
        <v>135</v>
      </c>
    </row>
    <row r="246" spans="2:6" x14ac:dyDescent="0.3">
      <c r="B246" t="s">
        <v>6</v>
      </c>
      <c r="C246" t="s">
        <v>35</v>
      </c>
      <c r="D246" t="s">
        <v>4</v>
      </c>
      <c r="E246" s="4">
        <v>1302</v>
      </c>
      <c r="F246" s="5">
        <v>402</v>
      </c>
    </row>
    <row r="247" spans="2:6" x14ac:dyDescent="0.3">
      <c r="B247" t="s">
        <v>7</v>
      </c>
      <c r="C247" t="s">
        <v>38</v>
      </c>
      <c r="D247" t="s">
        <v>14</v>
      </c>
      <c r="E247" s="4">
        <v>1281</v>
      </c>
      <c r="F247" s="5">
        <v>75</v>
      </c>
    </row>
    <row r="248" spans="2:6" x14ac:dyDescent="0.3">
      <c r="B248" t="s">
        <v>3</v>
      </c>
      <c r="C248" t="s">
        <v>36</v>
      </c>
      <c r="D248" t="s">
        <v>19</v>
      </c>
      <c r="E248" s="4">
        <v>1281</v>
      </c>
      <c r="F248" s="5">
        <v>18</v>
      </c>
    </row>
    <row r="249" spans="2:6" x14ac:dyDescent="0.3">
      <c r="B249" t="s">
        <v>41</v>
      </c>
      <c r="C249" t="s">
        <v>34</v>
      </c>
      <c r="D249" t="s">
        <v>16</v>
      </c>
      <c r="E249" s="4">
        <v>1274</v>
      </c>
      <c r="F249" s="5">
        <v>225</v>
      </c>
    </row>
    <row r="250" spans="2:6" x14ac:dyDescent="0.3">
      <c r="B250" t="s">
        <v>6</v>
      </c>
      <c r="C250" t="s">
        <v>38</v>
      </c>
      <c r="D250" t="s">
        <v>27</v>
      </c>
      <c r="E250" s="4">
        <v>1134</v>
      </c>
      <c r="F250" s="5">
        <v>282</v>
      </c>
    </row>
    <row r="251" spans="2:6" x14ac:dyDescent="0.3">
      <c r="B251" t="s">
        <v>9</v>
      </c>
      <c r="C251" t="s">
        <v>37</v>
      </c>
      <c r="D251" t="s">
        <v>29</v>
      </c>
      <c r="E251" s="4">
        <v>1085</v>
      </c>
      <c r="F251" s="5">
        <v>273</v>
      </c>
    </row>
    <row r="252" spans="2:6" x14ac:dyDescent="0.3">
      <c r="B252" t="s">
        <v>6</v>
      </c>
      <c r="C252" t="s">
        <v>35</v>
      </c>
      <c r="D252" t="s">
        <v>20</v>
      </c>
      <c r="E252" s="4">
        <v>1071</v>
      </c>
      <c r="F252" s="5">
        <v>270</v>
      </c>
    </row>
    <row r="253" spans="2:6" x14ac:dyDescent="0.3">
      <c r="B253" t="s">
        <v>2</v>
      </c>
      <c r="C253" t="s">
        <v>37</v>
      </c>
      <c r="D253" t="s">
        <v>14</v>
      </c>
      <c r="E253" s="4">
        <v>1057</v>
      </c>
      <c r="F253" s="5">
        <v>54</v>
      </c>
    </row>
    <row r="254" spans="2:6" x14ac:dyDescent="0.3">
      <c r="B254" t="s">
        <v>3</v>
      </c>
      <c r="C254" t="s">
        <v>36</v>
      </c>
      <c r="D254" t="s">
        <v>28</v>
      </c>
      <c r="E254" s="4">
        <v>973</v>
      </c>
      <c r="F254" s="5">
        <v>162</v>
      </c>
    </row>
    <row r="255" spans="2:6" x14ac:dyDescent="0.3">
      <c r="B255" t="s">
        <v>7</v>
      </c>
      <c r="C255" t="s">
        <v>39</v>
      </c>
      <c r="D255" t="s">
        <v>27</v>
      </c>
      <c r="E255" s="4">
        <v>966</v>
      </c>
      <c r="F255" s="5">
        <v>198</v>
      </c>
    </row>
    <row r="256" spans="2:6" x14ac:dyDescent="0.3">
      <c r="B256" t="s">
        <v>9</v>
      </c>
      <c r="C256" t="s">
        <v>35</v>
      </c>
      <c r="D256" t="s">
        <v>4</v>
      </c>
      <c r="E256" s="4">
        <v>959</v>
      </c>
      <c r="F256" s="5">
        <v>147</v>
      </c>
    </row>
    <row r="257" spans="2:6" x14ac:dyDescent="0.3">
      <c r="B257" t="s">
        <v>6</v>
      </c>
      <c r="C257" t="s">
        <v>38</v>
      </c>
      <c r="D257" t="s">
        <v>33</v>
      </c>
      <c r="E257" s="4">
        <v>959</v>
      </c>
      <c r="F257" s="5">
        <v>135</v>
      </c>
    </row>
    <row r="258" spans="2:6" x14ac:dyDescent="0.3">
      <c r="B258" t="s">
        <v>10</v>
      </c>
      <c r="C258" t="s">
        <v>36</v>
      </c>
      <c r="D258" t="s">
        <v>13</v>
      </c>
      <c r="E258" s="4">
        <v>945</v>
      </c>
      <c r="F258" s="5">
        <v>75</v>
      </c>
    </row>
    <row r="259" spans="2:6" x14ac:dyDescent="0.3">
      <c r="B259" t="s">
        <v>6</v>
      </c>
      <c r="C259" t="s">
        <v>38</v>
      </c>
      <c r="D259" t="s">
        <v>16</v>
      </c>
      <c r="E259" s="4">
        <v>938</v>
      </c>
      <c r="F259" s="5">
        <v>6</v>
      </c>
    </row>
    <row r="260" spans="2:6" x14ac:dyDescent="0.3">
      <c r="B260" t="s">
        <v>9</v>
      </c>
      <c r="C260" t="s">
        <v>34</v>
      </c>
      <c r="D260" t="s">
        <v>16</v>
      </c>
      <c r="E260" s="4">
        <v>938</v>
      </c>
      <c r="F260" s="5">
        <v>189</v>
      </c>
    </row>
    <row r="261" spans="2:6" x14ac:dyDescent="0.3">
      <c r="B261" t="s">
        <v>3</v>
      </c>
      <c r="C261" t="s">
        <v>37</v>
      </c>
      <c r="D261" t="s">
        <v>4</v>
      </c>
      <c r="E261" s="4">
        <v>938</v>
      </c>
      <c r="F261" s="5">
        <v>366</v>
      </c>
    </row>
    <row r="262" spans="2:6" x14ac:dyDescent="0.3">
      <c r="B262" t="s">
        <v>5</v>
      </c>
      <c r="C262" t="s">
        <v>34</v>
      </c>
      <c r="D262" t="s">
        <v>19</v>
      </c>
      <c r="E262" s="4">
        <v>861</v>
      </c>
      <c r="F262" s="5">
        <v>195</v>
      </c>
    </row>
    <row r="263" spans="2:6" x14ac:dyDescent="0.3">
      <c r="B263" t="s">
        <v>41</v>
      </c>
      <c r="C263" t="s">
        <v>36</v>
      </c>
      <c r="D263" t="s">
        <v>28</v>
      </c>
      <c r="E263" s="4">
        <v>854</v>
      </c>
      <c r="F263" s="5">
        <v>309</v>
      </c>
    </row>
    <row r="264" spans="2:6" x14ac:dyDescent="0.3">
      <c r="B264" t="s">
        <v>41</v>
      </c>
      <c r="C264" t="s">
        <v>35</v>
      </c>
      <c r="D264" t="s">
        <v>27</v>
      </c>
      <c r="E264" s="4">
        <v>847</v>
      </c>
      <c r="F264" s="5">
        <v>129</v>
      </c>
    </row>
    <row r="265" spans="2:6" x14ac:dyDescent="0.3">
      <c r="B265" t="s">
        <v>8</v>
      </c>
      <c r="C265" t="s">
        <v>38</v>
      </c>
      <c r="D265" t="s">
        <v>13</v>
      </c>
      <c r="E265" s="4">
        <v>819</v>
      </c>
      <c r="F265" s="5">
        <v>510</v>
      </c>
    </row>
    <row r="266" spans="2:6" x14ac:dyDescent="0.3">
      <c r="B266" t="s">
        <v>3</v>
      </c>
      <c r="C266" t="s">
        <v>35</v>
      </c>
      <c r="D266" t="s">
        <v>33</v>
      </c>
      <c r="E266" s="4">
        <v>819</v>
      </c>
      <c r="F266" s="5">
        <v>306</v>
      </c>
    </row>
    <row r="267" spans="2:6" x14ac:dyDescent="0.3">
      <c r="B267" t="s">
        <v>2</v>
      </c>
      <c r="C267" t="s">
        <v>36</v>
      </c>
      <c r="D267" t="s">
        <v>27</v>
      </c>
      <c r="E267" s="4">
        <v>798</v>
      </c>
      <c r="F267" s="5">
        <v>519</v>
      </c>
    </row>
    <row r="268" spans="2:6" x14ac:dyDescent="0.3">
      <c r="B268" t="s">
        <v>41</v>
      </c>
      <c r="C268" t="s">
        <v>37</v>
      </c>
      <c r="D268" t="s">
        <v>15</v>
      </c>
      <c r="E268" s="4">
        <v>714</v>
      </c>
      <c r="F268" s="5">
        <v>231</v>
      </c>
    </row>
    <row r="269" spans="2:6" x14ac:dyDescent="0.3">
      <c r="B269" t="s">
        <v>9</v>
      </c>
      <c r="C269" t="s">
        <v>34</v>
      </c>
      <c r="D269" t="s">
        <v>17</v>
      </c>
      <c r="E269" s="4">
        <v>707</v>
      </c>
      <c r="F269" s="5">
        <v>174</v>
      </c>
    </row>
    <row r="270" spans="2:6" x14ac:dyDescent="0.3">
      <c r="B270" t="s">
        <v>10</v>
      </c>
      <c r="C270" t="s">
        <v>34</v>
      </c>
      <c r="D270" t="s">
        <v>17</v>
      </c>
      <c r="E270" s="4">
        <v>700</v>
      </c>
      <c r="F270" s="5">
        <v>87</v>
      </c>
    </row>
    <row r="271" spans="2:6" x14ac:dyDescent="0.3">
      <c r="B271" t="s">
        <v>2</v>
      </c>
      <c r="C271" t="s">
        <v>39</v>
      </c>
      <c r="D271" t="s">
        <v>23</v>
      </c>
      <c r="E271" s="4">
        <v>630</v>
      </c>
      <c r="F271" s="5">
        <v>36</v>
      </c>
    </row>
    <row r="272" spans="2:6" x14ac:dyDescent="0.3">
      <c r="B272" t="s">
        <v>40</v>
      </c>
      <c r="C272" t="s">
        <v>38</v>
      </c>
      <c r="D272" t="s">
        <v>24</v>
      </c>
      <c r="E272" s="4">
        <v>623</v>
      </c>
      <c r="F272" s="5">
        <v>51</v>
      </c>
    </row>
    <row r="273" spans="2:6" x14ac:dyDescent="0.3">
      <c r="B273" t="s">
        <v>40</v>
      </c>
      <c r="C273" t="s">
        <v>38</v>
      </c>
      <c r="D273" t="s">
        <v>26</v>
      </c>
      <c r="E273" s="4">
        <v>609</v>
      </c>
      <c r="F273" s="5">
        <v>87</v>
      </c>
    </row>
    <row r="274" spans="2:6" x14ac:dyDescent="0.3">
      <c r="B274" t="s">
        <v>41</v>
      </c>
      <c r="C274" t="s">
        <v>35</v>
      </c>
      <c r="D274" t="s">
        <v>19</v>
      </c>
      <c r="E274" s="4">
        <v>609</v>
      </c>
      <c r="F274" s="5">
        <v>99</v>
      </c>
    </row>
    <row r="275" spans="2:6" x14ac:dyDescent="0.3">
      <c r="B275" t="s">
        <v>10</v>
      </c>
      <c r="C275" t="s">
        <v>35</v>
      </c>
      <c r="D275" t="s">
        <v>21</v>
      </c>
      <c r="E275" s="4">
        <v>567</v>
      </c>
      <c r="F275" s="5">
        <v>228</v>
      </c>
    </row>
    <row r="276" spans="2:6" x14ac:dyDescent="0.3">
      <c r="B276" t="s">
        <v>6</v>
      </c>
      <c r="C276" t="s">
        <v>37</v>
      </c>
      <c r="D276" t="s">
        <v>30</v>
      </c>
      <c r="E276" s="4">
        <v>560</v>
      </c>
      <c r="F276" s="5">
        <v>81</v>
      </c>
    </row>
    <row r="277" spans="2:6" x14ac:dyDescent="0.3">
      <c r="B277" t="s">
        <v>2</v>
      </c>
      <c r="C277" t="s">
        <v>35</v>
      </c>
      <c r="D277" t="s">
        <v>19</v>
      </c>
      <c r="E277" s="4">
        <v>553</v>
      </c>
      <c r="F277" s="5">
        <v>15</v>
      </c>
    </row>
    <row r="278" spans="2:6" x14ac:dyDescent="0.3">
      <c r="B278" t="s">
        <v>6</v>
      </c>
      <c r="C278" t="s">
        <v>34</v>
      </c>
      <c r="D278" t="s">
        <v>4</v>
      </c>
      <c r="E278" s="4">
        <v>525</v>
      </c>
      <c r="F278" s="5">
        <v>48</v>
      </c>
    </row>
    <row r="279" spans="2:6" x14ac:dyDescent="0.3">
      <c r="B279" t="s">
        <v>5</v>
      </c>
      <c r="C279" t="s">
        <v>37</v>
      </c>
      <c r="D279" t="s">
        <v>22</v>
      </c>
      <c r="E279" s="4">
        <v>518</v>
      </c>
      <c r="F279" s="5">
        <v>75</v>
      </c>
    </row>
    <row r="280" spans="2:6" x14ac:dyDescent="0.3">
      <c r="B280" t="s">
        <v>6</v>
      </c>
      <c r="C280" t="s">
        <v>36</v>
      </c>
      <c r="D280" t="s">
        <v>21</v>
      </c>
      <c r="E280" s="4">
        <v>497</v>
      </c>
      <c r="F280" s="5">
        <v>63</v>
      </c>
    </row>
    <row r="281" spans="2:6" x14ac:dyDescent="0.3">
      <c r="B281" t="s">
        <v>5</v>
      </c>
      <c r="C281" t="s">
        <v>35</v>
      </c>
      <c r="D281" t="s">
        <v>22</v>
      </c>
      <c r="E281" s="4">
        <v>490</v>
      </c>
      <c r="F281" s="5">
        <v>84</v>
      </c>
    </row>
    <row r="282" spans="2:6" x14ac:dyDescent="0.3">
      <c r="B282" t="s">
        <v>6</v>
      </c>
      <c r="C282" t="s">
        <v>38</v>
      </c>
      <c r="D282" t="s">
        <v>25</v>
      </c>
      <c r="E282" s="4">
        <v>469</v>
      </c>
      <c r="F282" s="5">
        <v>75</v>
      </c>
    </row>
    <row r="283" spans="2:6" x14ac:dyDescent="0.3">
      <c r="B283" t="s">
        <v>8</v>
      </c>
      <c r="C283" t="s">
        <v>37</v>
      </c>
      <c r="D283" t="s">
        <v>21</v>
      </c>
      <c r="E283" s="4">
        <v>434</v>
      </c>
      <c r="F283" s="5">
        <v>87</v>
      </c>
    </row>
    <row r="284" spans="2:6" x14ac:dyDescent="0.3">
      <c r="B284" t="s">
        <v>5</v>
      </c>
      <c r="C284" t="s">
        <v>39</v>
      </c>
      <c r="D284" t="s">
        <v>18</v>
      </c>
      <c r="E284" s="4">
        <v>385</v>
      </c>
      <c r="F284" s="5">
        <v>249</v>
      </c>
    </row>
    <row r="285" spans="2:6" x14ac:dyDescent="0.3">
      <c r="B285" t="s">
        <v>8</v>
      </c>
      <c r="C285" t="s">
        <v>35</v>
      </c>
      <c r="D285" t="s">
        <v>33</v>
      </c>
      <c r="E285" s="4">
        <v>357</v>
      </c>
      <c r="F285" s="5">
        <v>126</v>
      </c>
    </row>
    <row r="286" spans="2:6" x14ac:dyDescent="0.3">
      <c r="B286" t="s">
        <v>41</v>
      </c>
      <c r="C286" t="s">
        <v>34</v>
      </c>
      <c r="D286" t="s">
        <v>22</v>
      </c>
      <c r="E286" s="4">
        <v>336</v>
      </c>
      <c r="F286" s="5">
        <v>144</v>
      </c>
    </row>
    <row r="287" spans="2:6" x14ac:dyDescent="0.3">
      <c r="B287" t="s">
        <v>7</v>
      </c>
      <c r="C287" t="s">
        <v>36</v>
      </c>
      <c r="D287" t="s">
        <v>32</v>
      </c>
      <c r="E287" s="4">
        <v>280</v>
      </c>
      <c r="F287" s="5">
        <v>87</v>
      </c>
    </row>
    <row r="288" spans="2:6" x14ac:dyDescent="0.3">
      <c r="B288" t="s">
        <v>9</v>
      </c>
      <c r="C288" t="s">
        <v>37</v>
      </c>
      <c r="D288" t="s">
        <v>4</v>
      </c>
      <c r="E288" s="4">
        <v>259</v>
      </c>
      <c r="F288" s="5">
        <v>207</v>
      </c>
    </row>
    <row r="289" spans="2:6" x14ac:dyDescent="0.3">
      <c r="B289" t="s">
        <v>2</v>
      </c>
      <c r="C289" t="s">
        <v>34</v>
      </c>
      <c r="D289" t="s">
        <v>13</v>
      </c>
      <c r="E289" s="4">
        <v>252</v>
      </c>
      <c r="F289" s="5">
        <v>54</v>
      </c>
    </row>
    <row r="290" spans="2:6" x14ac:dyDescent="0.3">
      <c r="B290" t="s">
        <v>10</v>
      </c>
      <c r="C290" t="s">
        <v>37</v>
      </c>
      <c r="D290" t="s">
        <v>21</v>
      </c>
      <c r="E290" s="4">
        <v>245</v>
      </c>
      <c r="F290" s="5">
        <v>288</v>
      </c>
    </row>
    <row r="291" spans="2:6" x14ac:dyDescent="0.3">
      <c r="B291" t="s">
        <v>2</v>
      </c>
      <c r="C291" t="s">
        <v>37</v>
      </c>
      <c r="D291" t="s">
        <v>19</v>
      </c>
      <c r="E291" s="4">
        <v>238</v>
      </c>
      <c r="F291" s="5">
        <v>18</v>
      </c>
    </row>
    <row r="292" spans="2:6" x14ac:dyDescent="0.3">
      <c r="B292" t="s">
        <v>40</v>
      </c>
      <c r="C292" t="s">
        <v>36</v>
      </c>
      <c r="D292" t="s">
        <v>4</v>
      </c>
      <c r="E292" s="4">
        <v>217</v>
      </c>
      <c r="F292" s="5">
        <v>36</v>
      </c>
    </row>
    <row r="293" spans="2:6" x14ac:dyDescent="0.3">
      <c r="B293" t="s">
        <v>2</v>
      </c>
      <c r="C293" t="s">
        <v>36</v>
      </c>
      <c r="D293" t="s">
        <v>17</v>
      </c>
      <c r="E293" s="4">
        <v>189</v>
      </c>
      <c r="F293" s="5">
        <v>48</v>
      </c>
    </row>
    <row r="294" spans="2:6" x14ac:dyDescent="0.3">
      <c r="B294" t="s">
        <v>5</v>
      </c>
      <c r="C294" t="s">
        <v>37</v>
      </c>
      <c r="D294" t="s">
        <v>31</v>
      </c>
      <c r="E294" s="4">
        <v>182</v>
      </c>
      <c r="F294" s="5">
        <v>48</v>
      </c>
    </row>
    <row r="295" spans="2:6" x14ac:dyDescent="0.3">
      <c r="B295" t="s">
        <v>8</v>
      </c>
      <c r="C295" t="s">
        <v>38</v>
      </c>
      <c r="D295" t="s">
        <v>22</v>
      </c>
      <c r="E295" s="4">
        <v>168</v>
      </c>
      <c r="F295" s="5">
        <v>84</v>
      </c>
    </row>
    <row r="296" spans="2:6" x14ac:dyDescent="0.3">
      <c r="B296" t="s">
        <v>41</v>
      </c>
      <c r="C296" t="s">
        <v>38</v>
      </c>
      <c r="D296" t="s">
        <v>25</v>
      </c>
      <c r="E296" s="4">
        <v>154</v>
      </c>
      <c r="F296" s="5">
        <v>21</v>
      </c>
    </row>
    <row r="297" spans="2:6" x14ac:dyDescent="0.3">
      <c r="B297" t="s">
        <v>9</v>
      </c>
      <c r="C297" t="s">
        <v>35</v>
      </c>
      <c r="D297" t="s">
        <v>26</v>
      </c>
      <c r="E297" s="4">
        <v>98</v>
      </c>
      <c r="F297" s="5">
        <v>159</v>
      </c>
    </row>
    <row r="298" spans="2:6" x14ac:dyDescent="0.3">
      <c r="B298" t="s">
        <v>41</v>
      </c>
      <c r="C298" t="s">
        <v>36</v>
      </c>
      <c r="D298" t="s">
        <v>26</v>
      </c>
      <c r="E298" s="4">
        <v>98</v>
      </c>
      <c r="F298" s="5">
        <v>204</v>
      </c>
    </row>
    <row r="299" spans="2:6" x14ac:dyDescent="0.3">
      <c r="B299" t="s">
        <v>10</v>
      </c>
      <c r="C299" t="s">
        <v>38</v>
      </c>
      <c r="D299" t="s">
        <v>13</v>
      </c>
      <c r="E299" s="4">
        <v>63</v>
      </c>
      <c r="F299" s="5">
        <v>123</v>
      </c>
    </row>
    <row r="300" spans="2:6" x14ac:dyDescent="0.3">
      <c r="B300" t="s">
        <v>2</v>
      </c>
      <c r="C300" t="s">
        <v>38</v>
      </c>
      <c r="D300" t="s">
        <v>13</v>
      </c>
      <c r="E300" s="4">
        <v>56</v>
      </c>
      <c r="F300" s="5">
        <v>51</v>
      </c>
    </row>
    <row r="301" spans="2:6" x14ac:dyDescent="0.3">
      <c r="B301" t="s">
        <v>8</v>
      </c>
      <c r="C301" t="s">
        <v>37</v>
      </c>
      <c r="D301" t="s">
        <v>30</v>
      </c>
      <c r="E301" s="4">
        <v>42</v>
      </c>
      <c r="F301" s="5">
        <v>150</v>
      </c>
    </row>
    <row r="302" spans="2:6" x14ac:dyDescent="0.3">
      <c r="B302" t="s">
        <v>3</v>
      </c>
      <c r="C302" t="s">
        <v>39</v>
      </c>
      <c r="D302" t="s">
        <v>16</v>
      </c>
      <c r="E302" s="4">
        <v>21</v>
      </c>
      <c r="F302" s="5">
        <v>168</v>
      </c>
    </row>
    <row r="303" spans="2:6" x14ac:dyDescent="0.3">
      <c r="B303" t="s">
        <v>40</v>
      </c>
      <c r="C303" t="s">
        <v>39</v>
      </c>
      <c r="D303" t="s">
        <v>29</v>
      </c>
      <c r="E303" s="4">
        <v>0</v>
      </c>
      <c r="F303" s="5">
        <v>135</v>
      </c>
    </row>
  </sheetData>
  <conditionalFormatting sqref="E4:E303">
    <cfRule type="colorScale" priority="2">
      <colorScale>
        <cfvo type="min"/>
        <cfvo type="percentile" val="50"/>
        <cfvo type="max"/>
        <color rgb="FF63BE7B"/>
        <color rgb="FFFFEB84"/>
        <color rgb="FFF8696B"/>
      </colorScale>
    </cfRule>
  </conditionalFormatting>
  <conditionalFormatting sqref="F4:F303">
    <cfRule type="dataBar" priority="1">
      <dataBar>
        <cfvo type="min"/>
        <cfvo type="max"/>
        <color rgb="FF638EC6"/>
      </dataBar>
      <extLst>
        <ext xmlns:x14="http://schemas.microsoft.com/office/spreadsheetml/2009/9/main" uri="{B025F937-C7B1-47D3-B67F-A62EFF666E3E}">
          <x14:id>{94538800-AD1D-4707-B756-2CA4306EB906}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4538800-AD1D-4707-B756-2CA4306EB906}">
            <x14:dataBar minLength="0" maxLength="100" gradient="0">
              <x14:cfvo type="autoMin"/>
              <x14:cfvo type="autoMax"/>
              <x14:negativeFillColor rgb="FFFF0000"/>
              <x14:axisColor rgb="FF000000"/>
            </x14:dataBar>
          </x14:cfRule>
          <xm:sqref>F4:F303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6C59-CA49-4C1D-922F-D03B22779E80}">
  <dimension ref="A1:L9"/>
  <sheetViews>
    <sheetView showGridLines="0" zoomScale="145" zoomScaleNormal="145" workbookViewId="0">
      <selection activeCell="J3" sqref="J3:L3"/>
    </sheetView>
  </sheetViews>
  <sheetFormatPr defaultRowHeight="14.4" x14ac:dyDescent="0.3"/>
  <cols>
    <col min="3" max="3" width="12.109375" bestFit="1" customWidth="1"/>
    <col min="4" max="4" width="6" customWidth="1"/>
    <col min="11" max="11" width="11" customWidth="1"/>
  </cols>
  <sheetData>
    <row r="1" spans="1:12" s="12" customFormat="1" ht="39.6" x14ac:dyDescent="0.3">
      <c r="A1" s="13" t="s">
        <v>66</v>
      </c>
      <c r="C1" s="13"/>
    </row>
    <row r="3" spans="1:12" x14ac:dyDescent="0.3">
      <c r="B3" s="17" t="s">
        <v>67</v>
      </c>
      <c r="C3" s="18" t="s">
        <v>1</v>
      </c>
      <c r="D3" s="19" t="s">
        <v>50</v>
      </c>
      <c r="E3" s="19"/>
      <c r="J3" t="s">
        <v>67</v>
      </c>
      <c r="K3" t="s">
        <v>1</v>
      </c>
      <c r="L3" t="s">
        <v>50</v>
      </c>
    </row>
    <row r="4" spans="1:12" x14ac:dyDescent="0.3">
      <c r="B4" s="15" t="s">
        <v>34</v>
      </c>
      <c r="C4" s="16">
        <f>SUMIFS(data[Amount],data[Geography],B4)</f>
        <v>252469</v>
      </c>
      <c r="D4" s="16">
        <f>C4</f>
        <v>252469</v>
      </c>
      <c r="E4" s="20">
        <f>SUMIFS(data[Units],data[Geography],B4)</f>
        <v>8760</v>
      </c>
      <c r="J4" t="s">
        <v>37</v>
      </c>
      <c r="K4" s="14">
        <f>SUMIFS(data[Amount],data[Geography],J4)</f>
        <v>218813</v>
      </c>
      <c r="L4" s="5">
        <f>SUMIFS(data[Units],data[Geography],J4)</f>
        <v>7431</v>
      </c>
    </row>
    <row r="5" spans="1:12" x14ac:dyDescent="0.3">
      <c r="B5" s="15" t="s">
        <v>36</v>
      </c>
      <c r="C5" s="16">
        <f>SUMIFS(data[Amount],data[Geography],B5)</f>
        <v>237944</v>
      </c>
      <c r="D5" s="16">
        <f>C5</f>
        <v>237944</v>
      </c>
      <c r="E5" s="20">
        <f>SUMIFS(data[Units],data[Geography],B5)</f>
        <v>7302</v>
      </c>
      <c r="J5" t="s">
        <v>35</v>
      </c>
      <c r="K5" s="14">
        <f>SUMIFS(data[Amount],data[Geography],J5)</f>
        <v>189434</v>
      </c>
      <c r="L5" s="5">
        <f>SUMIFS(data[Units],data[Geography],J5)</f>
        <v>10158</v>
      </c>
    </row>
    <row r="6" spans="1:12" x14ac:dyDescent="0.3">
      <c r="B6" s="15" t="s">
        <v>37</v>
      </c>
      <c r="C6" s="16">
        <f>SUMIFS(data[Amount],data[Geography],B6)</f>
        <v>218813</v>
      </c>
      <c r="D6" s="16">
        <f>C6</f>
        <v>218813</v>
      </c>
      <c r="E6" s="20">
        <f>SUMIFS(data[Units],data[Geography],B6)</f>
        <v>7431</v>
      </c>
      <c r="J6" t="s">
        <v>36</v>
      </c>
      <c r="K6" s="14">
        <f>SUMIFS(data[Amount],data[Geography],J6)</f>
        <v>237944</v>
      </c>
      <c r="L6" s="5">
        <f>SUMIFS(data[Units],data[Geography],J6)</f>
        <v>7302</v>
      </c>
    </row>
    <row r="7" spans="1:12" x14ac:dyDescent="0.3">
      <c r="B7" s="15" t="s">
        <v>35</v>
      </c>
      <c r="C7" s="16">
        <f>SUMIFS(data[Amount],data[Geography],B7)</f>
        <v>189434</v>
      </c>
      <c r="D7" s="16">
        <f>C7</f>
        <v>189434</v>
      </c>
      <c r="E7" s="20">
        <f>SUMIFS(data[Units],data[Geography],B7)</f>
        <v>10158</v>
      </c>
      <c r="J7" t="s">
        <v>39</v>
      </c>
      <c r="K7" s="14">
        <f>SUMIFS(data[Amount],data[Geography],J7)</f>
        <v>173530</v>
      </c>
      <c r="L7" s="5">
        <f>SUMIFS(data[Units],data[Geography],J7)</f>
        <v>5745</v>
      </c>
    </row>
    <row r="8" spans="1:12" x14ac:dyDescent="0.3">
      <c r="B8" s="15" t="s">
        <v>39</v>
      </c>
      <c r="C8" s="16">
        <f>SUMIFS(data[Amount],data[Geography],B8)</f>
        <v>173530</v>
      </c>
      <c r="D8" s="16">
        <f>C8</f>
        <v>173530</v>
      </c>
      <c r="E8" s="20">
        <f>SUMIFS(data[Units],data[Geography],B8)</f>
        <v>5745</v>
      </c>
      <c r="J8" t="s">
        <v>38</v>
      </c>
      <c r="K8" s="14">
        <f>SUMIFS(data[Amount],data[Geography],J8)</f>
        <v>168679</v>
      </c>
      <c r="L8" s="5">
        <f>SUMIFS(data[Units],data[Geography],J8)</f>
        <v>6264</v>
      </c>
    </row>
    <row r="9" spans="1:12" x14ac:dyDescent="0.3">
      <c r="B9" s="15" t="s">
        <v>38</v>
      </c>
      <c r="C9" s="16">
        <f>SUMIFS(data[Amount],data[Geography],B9)</f>
        <v>168679</v>
      </c>
      <c r="D9" s="16">
        <f>C9</f>
        <v>168679</v>
      </c>
      <c r="E9" s="20">
        <f>SUMIFS(data[Units],data[Geography],B9)</f>
        <v>6264</v>
      </c>
      <c r="J9" t="s">
        <v>34</v>
      </c>
      <c r="K9" s="14">
        <f>SUMIFS(data[Amount],data[Geography],J9)</f>
        <v>252469</v>
      </c>
      <c r="L9" s="5">
        <f>SUMIFS(data[Units],data[Geography],J9)</f>
        <v>8760</v>
      </c>
    </row>
  </sheetData>
  <mergeCells count="1">
    <mergeCell ref="D3:E3"/>
  </mergeCells>
  <conditionalFormatting sqref="D4:D9">
    <cfRule type="dataBar" priority="1">
      <dataBar showValue="0">
        <cfvo type="min"/>
        <cfvo type="max"/>
        <color theme="4" tint="0.59999389629810485"/>
      </dataBar>
      <extLst>
        <ext xmlns:x14="http://schemas.microsoft.com/office/spreadsheetml/2009/9/main" uri="{B025F937-C7B1-47D3-B67F-A62EFF666E3E}">
          <x14:id>{719329B4-00B5-40EA-8FF9-7E9AE7A51515}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19329B4-00B5-40EA-8FF9-7E9AE7A51515}">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2B97-4F03-4DA1-A6F6-2017A044D925}">
  <dimension ref="A1:E10"/>
  <sheetViews>
    <sheetView workbookViewId="0">
      <selection sqref="A1:XFD1"/>
    </sheetView>
  </sheetViews>
  <sheetFormatPr defaultRowHeight="14.4" x14ac:dyDescent="0.3"/>
  <cols>
    <col min="2" max="2" width="12.44140625" bestFit="1" customWidth="1"/>
    <col min="3" max="3" width="13.6640625" bestFit="1" customWidth="1"/>
    <col min="4" max="4" width="6.33203125" bestFit="1" customWidth="1"/>
    <col min="5" max="5" width="11.33203125" bestFit="1" customWidth="1"/>
  </cols>
  <sheetData>
    <row r="1" spans="1:5" s="12" customFormat="1" ht="39.6" x14ac:dyDescent="0.3">
      <c r="A1" s="13" t="s">
        <v>68</v>
      </c>
      <c r="C1" s="13"/>
    </row>
    <row r="4" spans="1:5" x14ac:dyDescent="0.3">
      <c r="B4" s="21" t="s">
        <v>69</v>
      </c>
      <c r="C4" s="25" t="s">
        <v>71</v>
      </c>
      <c r="D4" t="s">
        <v>73</v>
      </c>
      <c r="E4" s="27" t="s">
        <v>72</v>
      </c>
    </row>
    <row r="5" spans="1:5" x14ac:dyDescent="0.3">
      <c r="B5" s="22" t="s">
        <v>34</v>
      </c>
      <c r="C5" s="26">
        <v>252469</v>
      </c>
      <c r="D5" s="23">
        <v>252469</v>
      </c>
      <c r="E5" s="5">
        <v>8760</v>
      </c>
    </row>
    <row r="6" spans="1:5" x14ac:dyDescent="0.3">
      <c r="B6" s="22" t="s">
        <v>36</v>
      </c>
      <c r="C6" s="26">
        <v>237944</v>
      </c>
      <c r="D6" s="23">
        <v>237944</v>
      </c>
      <c r="E6" s="5">
        <v>7302</v>
      </c>
    </row>
    <row r="7" spans="1:5" x14ac:dyDescent="0.3">
      <c r="B7" s="22" t="s">
        <v>37</v>
      </c>
      <c r="C7" s="26">
        <v>218813</v>
      </c>
      <c r="D7" s="23">
        <v>218813</v>
      </c>
      <c r="E7" s="5">
        <v>7431</v>
      </c>
    </row>
    <row r="8" spans="1:5" x14ac:dyDescent="0.3">
      <c r="B8" s="22" t="s">
        <v>35</v>
      </c>
      <c r="C8" s="26">
        <v>189434</v>
      </c>
      <c r="D8" s="23">
        <v>189434</v>
      </c>
      <c r="E8" s="5">
        <v>10158</v>
      </c>
    </row>
    <row r="9" spans="1:5" x14ac:dyDescent="0.3">
      <c r="B9" s="22" t="s">
        <v>39</v>
      </c>
      <c r="C9" s="26">
        <v>173530</v>
      </c>
      <c r="D9" s="23">
        <v>173530</v>
      </c>
      <c r="E9" s="5">
        <v>5745</v>
      </c>
    </row>
    <row r="10" spans="1:5" x14ac:dyDescent="0.3">
      <c r="B10" s="22" t="s">
        <v>38</v>
      </c>
      <c r="C10" s="26">
        <v>168679</v>
      </c>
      <c r="D10" s="23">
        <v>168679</v>
      </c>
      <c r="E10" s="5">
        <v>6264</v>
      </c>
    </row>
  </sheetData>
  <conditionalFormatting pivot="1" sqref="D5:D10">
    <cfRule type="dataBar" priority="1">
      <dataBar showValue="0">
        <cfvo type="min"/>
        <cfvo type="max"/>
        <color theme="5" tint="-0.249977111117893"/>
      </dataBar>
      <extLst>
        <ext xmlns:x14="http://schemas.microsoft.com/office/spreadsheetml/2009/9/main" uri="{B025F937-C7B1-47D3-B67F-A62EFF666E3E}">
          <x14:id>{7D05CAFF-202B-4780-8E4E-3E10CC7653D2}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D05CAFF-202B-4780-8E4E-3E10CC7653D2}">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D0613-89B6-488B-813E-A50A41A8AE33}">
  <dimension ref="A1:C8"/>
  <sheetViews>
    <sheetView workbookViewId="0">
      <selection sqref="A1:XFD1"/>
    </sheetView>
  </sheetViews>
  <sheetFormatPr defaultRowHeight="14.4" x14ac:dyDescent="0.3"/>
  <cols>
    <col min="2" max="2" width="17.77734375" bestFit="1" customWidth="1"/>
    <col min="3" max="5" width="21.88671875" bestFit="1" customWidth="1"/>
  </cols>
  <sheetData>
    <row r="1" spans="1:3" s="12" customFormat="1" ht="39.6" x14ac:dyDescent="0.3">
      <c r="A1" s="13" t="s">
        <v>74</v>
      </c>
      <c r="C1" s="13"/>
    </row>
    <row r="3" spans="1:3" x14ac:dyDescent="0.3">
      <c r="B3" s="21" t="s">
        <v>69</v>
      </c>
      <c r="C3" t="s">
        <v>75</v>
      </c>
    </row>
    <row r="4" spans="1:3" x14ac:dyDescent="0.3">
      <c r="B4" s="22" t="s">
        <v>15</v>
      </c>
      <c r="C4" s="29">
        <v>44.990867579908674</v>
      </c>
    </row>
    <row r="5" spans="1:3" x14ac:dyDescent="0.3">
      <c r="B5" s="22" t="s">
        <v>33</v>
      </c>
      <c r="C5" s="29">
        <v>37.303128371089535</v>
      </c>
    </row>
    <row r="6" spans="1:3" x14ac:dyDescent="0.3">
      <c r="B6" s="22" t="s">
        <v>24</v>
      </c>
      <c r="C6" s="29">
        <v>33.88697318007663</v>
      </c>
    </row>
    <row r="7" spans="1:3" x14ac:dyDescent="0.3">
      <c r="B7" s="22" t="s">
        <v>26</v>
      </c>
      <c r="C7" s="29">
        <v>32.807189542483663</v>
      </c>
    </row>
    <row r="8" spans="1:3" x14ac:dyDescent="0.3">
      <c r="B8" s="22" t="s">
        <v>22</v>
      </c>
      <c r="C8" s="29">
        <v>32.301656920077974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6EC3B-F2FA-4BB6-B0B9-B9D57EE7CCD2}">
  <dimension ref="A1:R304"/>
  <sheetViews>
    <sheetView workbookViewId="0">
      <selection sqref="A1:XFD1"/>
    </sheetView>
  </sheetViews>
  <sheetFormatPr defaultRowHeight="14.4" x14ac:dyDescent="0.3"/>
  <cols>
    <col min="14" max="14" width="15.109375" bestFit="1" customWidth="1"/>
    <col min="15" max="15" width="12.44140625" bestFit="1" customWidth="1"/>
    <col min="16" max="16" width="20.21875" bestFit="1" customWidth="1"/>
    <col min="17" max="17" width="11.88671875" customWidth="1"/>
    <col min="18" max="18" width="12.109375" customWidth="1"/>
  </cols>
  <sheetData>
    <row r="1" spans="1:18" s="12" customFormat="1" ht="39.6" x14ac:dyDescent="0.3">
      <c r="A1" s="13" t="s">
        <v>76</v>
      </c>
      <c r="C1" s="13"/>
    </row>
    <row r="4" spans="1:18" x14ac:dyDescent="0.3">
      <c r="N4" s="6" t="s">
        <v>11</v>
      </c>
      <c r="O4" s="6" t="s">
        <v>12</v>
      </c>
      <c r="P4" s="6" t="s">
        <v>0</v>
      </c>
      <c r="Q4" s="10" t="s">
        <v>1</v>
      </c>
      <c r="R4" s="10" t="s">
        <v>50</v>
      </c>
    </row>
    <row r="5" spans="1:18" x14ac:dyDescent="0.3">
      <c r="N5" t="s">
        <v>40</v>
      </c>
      <c r="O5" t="s">
        <v>37</v>
      </c>
      <c r="P5" t="s">
        <v>30</v>
      </c>
      <c r="Q5" s="4">
        <v>1624</v>
      </c>
      <c r="R5" s="5">
        <v>114</v>
      </c>
    </row>
    <row r="6" spans="1:18" x14ac:dyDescent="0.3">
      <c r="N6" t="s">
        <v>8</v>
      </c>
      <c r="O6" t="s">
        <v>35</v>
      </c>
      <c r="P6" t="s">
        <v>32</v>
      </c>
      <c r="Q6" s="4">
        <v>6706</v>
      </c>
      <c r="R6" s="5">
        <v>459</v>
      </c>
    </row>
    <row r="7" spans="1:18" x14ac:dyDescent="0.3">
      <c r="N7" t="s">
        <v>9</v>
      </c>
      <c r="O7" t="s">
        <v>35</v>
      </c>
      <c r="P7" t="s">
        <v>4</v>
      </c>
      <c r="Q7" s="4">
        <v>959</v>
      </c>
      <c r="R7" s="5">
        <v>147</v>
      </c>
    </row>
    <row r="8" spans="1:18" x14ac:dyDescent="0.3">
      <c r="N8" t="s">
        <v>41</v>
      </c>
      <c r="O8" t="s">
        <v>36</v>
      </c>
      <c r="P8" t="s">
        <v>18</v>
      </c>
      <c r="Q8" s="4">
        <v>9632</v>
      </c>
      <c r="R8" s="5">
        <v>288</v>
      </c>
    </row>
    <row r="9" spans="1:18" x14ac:dyDescent="0.3">
      <c r="N9" t="s">
        <v>6</v>
      </c>
      <c r="O9" t="s">
        <v>39</v>
      </c>
      <c r="P9" t="s">
        <v>25</v>
      </c>
      <c r="Q9" s="4">
        <v>2100</v>
      </c>
      <c r="R9" s="5">
        <v>414</v>
      </c>
    </row>
    <row r="10" spans="1:18" x14ac:dyDescent="0.3">
      <c r="N10" t="s">
        <v>40</v>
      </c>
      <c r="O10" t="s">
        <v>35</v>
      </c>
      <c r="P10" t="s">
        <v>33</v>
      </c>
      <c r="Q10" s="4">
        <v>8869</v>
      </c>
      <c r="R10" s="5">
        <v>432</v>
      </c>
    </row>
    <row r="11" spans="1:18" x14ac:dyDescent="0.3">
      <c r="N11" t="s">
        <v>6</v>
      </c>
      <c r="O11" t="s">
        <v>38</v>
      </c>
      <c r="P11" t="s">
        <v>31</v>
      </c>
      <c r="Q11" s="4">
        <v>2681</v>
      </c>
      <c r="R11" s="5">
        <v>54</v>
      </c>
    </row>
    <row r="12" spans="1:18" x14ac:dyDescent="0.3">
      <c r="N12" t="s">
        <v>8</v>
      </c>
      <c r="O12" t="s">
        <v>35</v>
      </c>
      <c r="P12" t="s">
        <v>22</v>
      </c>
      <c r="Q12" s="4">
        <v>5012</v>
      </c>
      <c r="R12" s="5">
        <v>210</v>
      </c>
    </row>
    <row r="13" spans="1:18" x14ac:dyDescent="0.3">
      <c r="N13" t="s">
        <v>7</v>
      </c>
      <c r="O13" t="s">
        <v>38</v>
      </c>
      <c r="P13" t="s">
        <v>14</v>
      </c>
      <c r="Q13" s="4">
        <v>1281</v>
      </c>
      <c r="R13" s="5">
        <v>75</v>
      </c>
    </row>
    <row r="14" spans="1:18" x14ac:dyDescent="0.3">
      <c r="N14" t="s">
        <v>5</v>
      </c>
      <c r="O14" t="s">
        <v>37</v>
      </c>
      <c r="P14" t="s">
        <v>14</v>
      </c>
      <c r="Q14" s="4">
        <v>4991</v>
      </c>
      <c r="R14" s="5">
        <v>12</v>
      </c>
    </row>
    <row r="15" spans="1:18" x14ac:dyDescent="0.3">
      <c r="N15" t="s">
        <v>2</v>
      </c>
      <c r="O15" t="s">
        <v>39</v>
      </c>
      <c r="P15" t="s">
        <v>25</v>
      </c>
      <c r="Q15" s="4">
        <v>1785</v>
      </c>
      <c r="R15" s="5">
        <v>462</v>
      </c>
    </row>
    <row r="16" spans="1:18" x14ac:dyDescent="0.3">
      <c r="N16" t="s">
        <v>3</v>
      </c>
      <c r="O16" t="s">
        <v>37</v>
      </c>
      <c r="P16" t="s">
        <v>17</v>
      </c>
      <c r="Q16" s="4">
        <v>3983</v>
      </c>
      <c r="R16" s="5">
        <v>144</v>
      </c>
    </row>
    <row r="17" spans="14:18" x14ac:dyDescent="0.3">
      <c r="N17" t="s">
        <v>9</v>
      </c>
      <c r="O17" t="s">
        <v>38</v>
      </c>
      <c r="P17" t="s">
        <v>16</v>
      </c>
      <c r="Q17" s="4">
        <v>2646</v>
      </c>
      <c r="R17" s="5">
        <v>120</v>
      </c>
    </row>
    <row r="18" spans="14:18" x14ac:dyDescent="0.3">
      <c r="N18" t="s">
        <v>2</v>
      </c>
      <c r="O18" t="s">
        <v>34</v>
      </c>
      <c r="P18" t="s">
        <v>13</v>
      </c>
      <c r="Q18" s="4">
        <v>252</v>
      </c>
      <c r="R18" s="5">
        <v>54</v>
      </c>
    </row>
    <row r="19" spans="14:18" x14ac:dyDescent="0.3">
      <c r="N19" t="s">
        <v>3</v>
      </c>
      <c r="O19" t="s">
        <v>35</v>
      </c>
      <c r="P19" t="s">
        <v>25</v>
      </c>
      <c r="Q19" s="4">
        <v>2464</v>
      </c>
      <c r="R19" s="5">
        <v>234</v>
      </c>
    </row>
    <row r="20" spans="14:18" x14ac:dyDescent="0.3">
      <c r="N20" t="s">
        <v>3</v>
      </c>
      <c r="O20" t="s">
        <v>35</v>
      </c>
      <c r="P20" t="s">
        <v>29</v>
      </c>
      <c r="Q20" s="4">
        <v>2114</v>
      </c>
      <c r="R20" s="5">
        <v>66</v>
      </c>
    </row>
    <row r="21" spans="14:18" x14ac:dyDescent="0.3">
      <c r="N21" t="s">
        <v>6</v>
      </c>
      <c r="O21" t="s">
        <v>37</v>
      </c>
      <c r="P21" t="s">
        <v>31</v>
      </c>
      <c r="Q21" s="4">
        <v>7693</v>
      </c>
      <c r="R21" s="5">
        <v>87</v>
      </c>
    </row>
    <row r="22" spans="14:18" x14ac:dyDescent="0.3">
      <c r="N22" t="s">
        <v>5</v>
      </c>
      <c r="O22" t="s">
        <v>34</v>
      </c>
      <c r="P22" t="s">
        <v>20</v>
      </c>
      <c r="Q22" s="4">
        <v>15610</v>
      </c>
      <c r="R22" s="5">
        <v>339</v>
      </c>
    </row>
    <row r="23" spans="14:18" x14ac:dyDescent="0.3">
      <c r="N23" t="s">
        <v>41</v>
      </c>
      <c r="O23" t="s">
        <v>34</v>
      </c>
      <c r="P23" t="s">
        <v>22</v>
      </c>
      <c r="Q23" s="4">
        <v>336</v>
      </c>
      <c r="R23" s="5">
        <v>144</v>
      </c>
    </row>
    <row r="24" spans="14:18" x14ac:dyDescent="0.3">
      <c r="N24" t="s">
        <v>2</v>
      </c>
      <c r="O24" t="s">
        <v>39</v>
      </c>
      <c r="P24" t="s">
        <v>20</v>
      </c>
      <c r="Q24" s="4">
        <v>9443</v>
      </c>
      <c r="R24" s="5">
        <v>162</v>
      </c>
    </row>
    <row r="25" spans="14:18" x14ac:dyDescent="0.3">
      <c r="N25" t="s">
        <v>9</v>
      </c>
      <c r="O25" t="s">
        <v>34</v>
      </c>
      <c r="P25" t="s">
        <v>23</v>
      </c>
      <c r="Q25" s="4">
        <v>8155</v>
      </c>
      <c r="R25" s="5">
        <v>90</v>
      </c>
    </row>
    <row r="26" spans="14:18" x14ac:dyDescent="0.3">
      <c r="N26" t="s">
        <v>8</v>
      </c>
      <c r="O26" t="s">
        <v>38</v>
      </c>
      <c r="P26" t="s">
        <v>23</v>
      </c>
      <c r="Q26" s="4">
        <v>1701</v>
      </c>
      <c r="R26" s="5">
        <v>234</v>
      </c>
    </row>
    <row r="27" spans="14:18" x14ac:dyDescent="0.3">
      <c r="N27" t="s">
        <v>10</v>
      </c>
      <c r="O27" t="s">
        <v>38</v>
      </c>
      <c r="P27" t="s">
        <v>22</v>
      </c>
      <c r="Q27" s="4">
        <v>2205</v>
      </c>
      <c r="R27" s="5">
        <v>141</v>
      </c>
    </row>
    <row r="28" spans="14:18" x14ac:dyDescent="0.3">
      <c r="N28" t="s">
        <v>8</v>
      </c>
      <c r="O28" t="s">
        <v>37</v>
      </c>
      <c r="P28" t="s">
        <v>19</v>
      </c>
      <c r="Q28" s="4">
        <v>1771</v>
      </c>
      <c r="R28" s="5">
        <v>204</v>
      </c>
    </row>
    <row r="29" spans="14:18" x14ac:dyDescent="0.3">
      <c r="N29" t="s">
        <v>41</v>
      </c>
      <c r="O29" t="s">
        <v>35</v>
      </c>
      <c r="P29" t="s">
        <v>15</v>
      </c>
      <c r="Q29" s="4">
        <v>2114</v>
      </c>
      <c r="R29" s="5">
        <v>186</v>
      </c>
    </row>
    <row r="30" spans="14:18" x14ac:dyDescent="0.3">
      <c r="N30" t="s">
        <v>41</v>
      </c>
      <c r="O30" t="s">
        <v>36</v>
      </c>
      <c r="P30" t="s">
        <v>13</v>
      </c>
      <c r="Q30" s="4">
        <v>10311</v>
      </c>
      <c r="R30" s="5">
        <v>231</v>
      </c>
    </row>
    <row r="31" spans="14:18" x14ac:dyDescent="0.3">
      <c r="N31" t="s">
        <v>3</v>
      </c>
      <c r="O31" t="s">
        <v>39</v>
      </c>
      <c r="P31" t="s">
        <v>16</v>
      </c>
      <c r="Q31" s="4">
        <v>21</v>
      </c>
      <c r="R31" s="5">
        <v>168</v>
      </c>
    </row>
    <row r="32" spans="14:18" x14ac:dyDescent="0.3">
      <c r="N32" t="s">
        <v>10</v>
      </c>
      <c r="O32" t="s">
        <v>35</v>
      </c>
      <c r="P32" t="s">
        <v>20</v>
      </c>
      <c r="Q32" s="4">
        <v>1974</v>
      </c>
      <c r="R32" s="5">
        <v>195</v>
      </c>
    </row>
    <row r="33" spans="14:18" x14ac:dyDescent="0.3">
      <c r="N33" t="s">
        <v>5</v>
      </c>
      <c r="O33" t="s">
        <v>36</v>
      </c>
      <c r="P33" t="s">
        <v>23</v>
      </c>
      <c r="Q33" s="4">
        <v>6314</v>
      </c>
      <c r="R33" s="5">
        <v>15</v>
      </c>
    </row>
    <row r="34" spans="14:18" x14ac:dyDescent="0.3">
      <c r="N34" t="s">
        <v>10</v>
      </c>
      <c r="O34" t="s">
        <v>37</v>
      </c>
      <c r="P34" t="s">
        <v>23</v>
      </c>
      <c r="Q34" s="4">
        <v>4683</v>
      </c>
      <c r="R34" s="5">
        <v>30</v>
      </c>
    </row>
    <row r="35" spans="14:18" x14ac:dyDescent="0.3">
      <c r="N35" t="s">
        <v>41</v>
      </c>
      <c r="O35" t="s">
        <v>37</v>
      </c>
      <c r="P35" t="s">
        <v>24</v>
      </c>
      <c r="Q35" s="4">
        <v>6398</v>
      </c>
      <c r="R35" s="5">
        <v>102</v>
      </c>
    </row>
    <row r="36" spans="14:18" x14ac:dyDescent="0.3">
      <c r="N36" t="s">
        <v>2</v>
      </c>
      <c r="O36" t="s">
        <v>35</v>
      </c>
      <c r="P36" t="s">
        <v>19</v>
      </c>
      <c r="Q36" s="4">
        <v>553</v>
      </c>
      <c r="R36" s="5">
        <v>15</v>
      </c>
    </row>
    <row r="37" spans="14:18" x14ac:dyDescent="0.3">
      <c r="N37" t="s">
        <v>8</v>
      </c>
      <c r="O37" t="s">
        <v>39</v>
      </c>
      <c r="P37" t="s">
        <v>30</v>
      </c>
      <c r="Q37" s="4">
        <v>7021</v>
      </c>
      <c r="R37" s="5">
        <v>183</v>
      </c>
    </row>
    <row r="38" spans="14:18" x14ac:dyDescent="0.3">
      <c r="N38" t="s">
        <v>40</v>
      </c>
      <c r="O38" t="s">
        <v>39</v>
      </c>
      <c r="P38" t="s">
        <v>22</v>
      </c>
      <c r="Q38" s="4">
        <v>5817</v>
      </c>
      <c r="R38" s="5">
        <v>12</v>
      </c>
    </row>
    <row r="39" spans="14:18" x14ac:dyDescent="0.3">
      <c r="N39" t="s">
        <v>41</v>
      </c>
      <c r="O39" t="s">
        <v>39</v>
      </c>
      <c r="P39" t="s">
        <v>14</v>
      </c>
      <c r="Q39" s="4">
        <v>3976</v>
      </c>
      <c r="R39" s="5">
        <v>72</v>
      </c>
    </row>
    <row r="40" spans="14:18" x14ac:dyDescent="0.3">
      <c r="N40" t="s">
        <v>6</v>
      </c>
      <c r="O40" t="s">
        <v>38</v>
      </c>
      <c r="P40" t="s">
        <v>27</v>
      </c>
      <c r="Q40" s="4">
        <v>1134</v>
      </c>
      <c r="R40" s="5">
        <v>282</v>
      </c>
    </row>
    <row r="41" spans="14:18" x14ac:dyDescent="0.3">
      <c r="N41" t="s">
        <v>2</v>
      </c>
      <c r="O41" t="s">
        <v>39</v>
      </c>
      <c r="P41" t="s">
        <v>28</v>
      </c>
      <c r="Q41" s="4">
        <v>6027</v>
      </c>
      <c r="R41" s="5">
        <v>144</v>
      </c>
    </row>
    <row r="42" spans="14:18" x14ac:dyDescent="0.3">
      <c r="N42" t="s">
        <v>6</v>
      </c>
      <c r="O42" t="s">
        <v>37</v>
      </c>
      <c r="P42" t="s">
        <v>16</v>
      </c>
      <c r="Q42" s="4">
        <v>1904</v>
      </c>
      <c r="R42" s="5">
        <v>405</v>
      </c>
    </row>
    <row r="43" spans="14:18" x14ac:dyDescent="0.3">
      <c r="N43" t="s">
        <v>7</v>
      </c>
      <c r="O43" t="s">
        <v>34</v>
      </c>
      <c r="P43" t="s">
        <v>32</v>
      </c>
      <c r="Q43" s="4">
        <v>3262</v>
      </c>
      <c r="R43" s="5">
        <v>75</v>
      </c>
    </row>
    <row r="44" spans="14:18" x14ac:dyDescent="0.3">
      <c r="N44" t="s">
        <v>40</v>
      </c>
      <c r="O44" t="s">
        <v>34</v>
      </c>
      <c r="P44" t="s">
        <v>27</v>
      </c>
      <c r="Q44" s="4">
        <v>2289</v>
      </c>
      <c r="R44" s="5">
        <v>135</v>
      </c>
    </row>
    <row r="45" spans="14:18" x14ac:dyDescent="0.3">
      <c r="N45" t="s">
        <v>5</v>
      </c>
      <c r="O45" t="s">
        <v>34</v>
      </c>
      <c r="P45" t="s">
        <v>27</v>
      </c>
      <c r="Q45" s="4">
        <v>6986</v>
      </c>
      <c r="R45" s="5">
        <v>21</v>
      </c>
    </row>
    <row r="46" spans="14:18" x14ac:dyDescent="0.3">
      <c r="N46" t="s">
        <v>2</v>
      </c>
      <c r="O46" t="s">
        <v>38</v>
      </c>
      <c r="P46" t="s">
        <v>23</v>
      </c>
      <c r="Q46" s="4">
        <v>4417</v>
      </c>
      <c r="R46" s="5">
        <v>153</v>
      </c>
    </row>
    <row r="47" spans="14:18" x14ac:dyDescent="0.3">
      <c r="N47" t="s">
        <v>6</v>
      </c>
      <c r="O47" t="s">
        <v>34</v>
      </c>
      <c r="P47" t="s">
        <v>15</v>
      </c>
      <c r="Q47" s="4">
        <v>1442</v>
      </c>
      <c r="R47" s="5">
        <v>15</v>
      </c>
    </row>
    <row r="48" spans="14:18" x14ac:dyDescent="0.3">
      <c r="N48" t="s">
        <v>3</v>
      </c>
      <c r="O48" t="s">
        <v>35</v>
      </c>
      <c r="P48" t="s">
        <v>14</v>
      </c>
      <c r="Q48" s="4">
        <v>2415</v>
      </c>
      <c r="R48" s="5">
        <v>255</v>
      </c>
    </row>
    <row r="49" spans="14:18" x14ac:dyDescent="0.3">
      <c r="N49" t="s">
        <v>2</v>
      </c>
      <c r="O49" t="s">
        <v>37</v>
      </c>
      <c r="P49" t="s">
        <v>19</v>
      </c>
      <c r="Q49" s="4">
        <v>238</v>
      </c>
      <c r="R49" s="5">
        <v>18</v>
      </c>
    </row>
    <row r="50" spans="14:18" x14ac:dyDescent="0.3">
      <c r="N50" t="s">
        <v>6</v>
      </c>
      <c r="O50" t="s">
        <v>37</v>
      </c>
      <c r="P50" t="s">
        <v>23</v>
      </c>
      <c r="Q50" s="4">
        <v>4949</v>
      </c>
      <c r="R50" s="5">
        <v>189</v>
      </c>
    </row>
    <row r="51" spans="14:18" x14ac:dyDescent="0.3">
      <c r="N51" t="s">
        <v>5</v>
      </c>
      <c r="O51" t="s">
        <v>38</v>
      </c>
      <c r="P51" t="s">
        <v>32</v>
      </c>
      <c r="Q51" s="4">
        <v>5075</v>
      </c>
      <c r="R51" s="5">
        <v>21</v>
      </c>
    </row>
    <row r="52" spans="14:18" x14ac:dyDescent="0.3">
      <c r="N52" t="s">
        <v>3</v>
      </c>
      <c r="O52" t="s">
        <v>36</v>
      </c>
      <c r="P52" t="s">
        <v>16</v>
      </c>
      <c r="Q52" s="4">
        <v>9198</v>
      </c>
      <c r="R52" s="5">
        <v>36</v>
      </c>
    </row>
    <row r="53" spans="14:18" x14ac:dyDescent="0.3">
      <c r="N53" t="s">
        <v>6</v>
      </c>
      <c r="O53" t="s">
        <v>34</v>
      </c>
      <c r="P53" t="s">
        <v>29</v>
      </c>
      <c r="Q53" s="4">
        <v>3339</v>
      </c>
      <c r="R53" s="5">
        <v>75</v>
      </c>
    </row>
    <row r="54" spans="14:18" x14ac:dyDescent="0.3">
      <c r="N54" t="s">
        <v>40</v>
      </c>
      <c r="O54" t="s">
        <v>34</v>
      </c>
      <c r="P54" t="s">
        <v>17</v>
      </c>
      <c r="Q54" s="4">
        <v>5019</v>
      </c>
      <c r="R54" s="5">
        <v>156</v>
      </c>
    </row>
    <row r="55" spans="14:18" x14ac:dyDescent="0.3">
      <c r="N55" t="s">
        <v>5</v>
      </c>
      <c r="O55" t="s">
        <v>36</v>
      </c>
      <c r="P55" t="s">
        <v>16</v>
      </c>
      <c r="Q55" s="4">
        <v>16184</v>
      </c>
      <c r="R55" s="5">
        <v>39</v>
      </c>
    </row>
    <row r="56" spans="14:18" x14ac:dyDescent="0.3">
      <c r="N56" t="s">
        <v>6</v>
      </c>
      <c r="O56" t="s">
        <v>36</v>
      </c>
      <c r="P56" t="s">
        <v>21</v>
      </c>
      <c r="Q56" s="4">
        <v>497</v>
      </c>
      <c r="R56" s="5">
        <v>63</v>
      </c>
    </row>
    <row r="57" spans="14:18" x14ac:dyDescent="0.3">
      <c r="N57" t="s">
        <v>2</v>
      </c>
      <c r="O57" t="s">
        <v>36</v>
      </c>
      <c r="P57" t="s">
        <v>29</v>
      </c>
      <c r="Q57" s="4">
        <v>8211</v>
      </c>
      <c r="R57" s="5">
        <v>75</v>
      </c>
    </row>
    <row r="58" spans="14:18" x14ac:dyDescent="0.3">
      <c r="N58" t="s">
        <v>2</v>
      </c>
      <c r="O58" t="s">
        <v>38</v>
      </c>
      <c r="P58" t="s">
        <v>28</v>
      </c>
      <c r="Q58" s="4">
        <v>6580</v>
      </c>
      <c r="R58" s="5">
        <v>183</v>
      </c>
    </row>
    <row r="59" spans="14:18" x14ac:dyDescent="0.3">
      <c r="N59" t="s">
        <v>41</v>
      </c>
      <c r="O59" t="s">
        <v>35</v>
      </c>
      <c r="P59" t="s">
        <v>13</v>
      </c>
      <c r="Q59" s="4">
        <v>4760</v>
      </c>
      <c r="R59" s="5">
        <v>69</v>
      </c>
    </row>
    <row r="60" spans="14:18" x14ac:dyDescent="0.3">
      <c r="N60" t="s">
        <v>40</v>
      </c>
      <c r="O60" t="s">
        <v>36</v>
      </c>
      <c r="P60" t="s">
        <v>25</v>
      </c>
      <c r="Q60" s="4">
        <v>5439</v>
      </c>
      <c r="R60" s="5">
        <v>30</v>
      </c>
    </row>
    <row r="61" spans="14:18" x14ac:dyDescent="0.3">
      <c r="N61" t="s">
        <v>41</v>
      </c>
      <c r="O61" t="s">
        <v>34</v>
      </c>
      <c r="P61" t="s">
        <v>17</v>
      </c>
      <c r="Q61" s="4">
        <v>1463</v>
      </c>
      <c r="R61" s="5">
        <v>39</v>
      </c>
    </row>
    <row r="62" spans="14:18" x14ac:dyDescent="0.3">
      <c r="N62" t="s">
        <v>3</v>
      </c>
      <c r="O62" t="s">
        <v>34</v>
      </c>
      <c r="P62" t="s">
        <v>32</v>
      </c>
      <c r="Q62" s="4">
        <v>7777</v>
      </c>
      <c r="R62" s="5">
        <v>504</v>
      </c>
    </row>
    <row r="63" spans="14:18" x14ac:dyDescent="0.3">
      <c r="N63" t="s">
        <v>9</v>
      </c>
      <c r="O63" t="s">
        <v>37</v>
      </c>
      <c r="P63" t="s">
        <v>29</v>
      </c>
      <c r="Q63" s="4">
        <v>1085</v>
      </c>
      <c r="R63" s="5">
        <v>273</v>
      </c>
    </row>
    <row r="64" spans="14:18" x14ac:dyDescent="0.3">
      <c r="N64" t="s">
        <v>5</v>
      </c>
      <c r="O64" t="s">
        <v>37</v>
      </c>
      <c r="P64" t="s">
        <v>31</v>
      </c>
      <c r="Q64" s="4">
        <v>182</v>
      </c>
      <c r="R64" s="5">
        <v>48</v>
      </c>
    </row>
    <row r="65" spans="14:18" x14ac:dyDescent="0.3">
      <c r="N65" t="s">
        <v>6</v>
      </c>
      <c r="O65" t="s">
        <v>34</v>
      </c>
      <c r="P65" t="s">
        <v>27</v>
      </c>
      <c r="Q65" s="4">
        <v>4242</v>
      </c>
      <c r="R65" s="5">
        <v>207</v>
      </c>
    </row>
    <row r="66" spans="14:18" x14ac:dyDescent="0.3">
      <c r="N66" t="s">
        <v>6</v>
      </c>
      <c r="O66" t="s">
        <v>36</v>
      </c>
      <c r="P66" t="s">
        <v>32</v>
      </c>
      <c r="Q66" s="4">
        <v>6118</v>
      </c>
      <c r="R66" s="5">
        <v>9</v>
      </c>
    </row>
    <row r="67" spans="14:18" x14ac:dyDescent="0.3">
      <c r="N67" t="s">
        <v>10</v>
      </c>
      <c r="O67" t="s">
        <v>36</v>
      </c>
      <c r="P67" t="s">
        <v>23</v>
      </c>
      <c r="Q67" s="4">
        <v>2317</v>
      </c>
      <c r="R67" s="5">
        <v>261</v>
      </c>
    </row>
    <row r="68" spans="14:18" x14ac:dyDescent="0.3">
      <c r="N68" t="s">
        <v>6</v>
      </c>
      <c r="O68" t="s">
        <v>38</v>
      </c>
      <c r="P68" t="s">
        <v>16</v>
      </c>
      <c r="Q68" s="4">
        <v>938</v>
      </c>
      <c r="R68" s="5">
        <v>6</v>
      </c>
    </row>
    <row r="69" spans="14:18" x14ac:dyDescent="0.3">
      <c r="N69" t="s">
        <v>8</v>
      </c>
      <c r="O69" t="s">
        <v>37</v>
      </c>
      <c r="P69" t="s">
        <v>15</v>
      </c>
      <c r="Q69" s="4">
        <v>9709</v>
      </c>
      <c r="R69" s="5">
        <v>30</v>
      </c>
    </row>
    <row r="70" spans="14:18" x14ac:dyDescent="0.3">
      <c r="N70" t="s">
        <v>7</v>
      </c>
      <c r="O70" t="s">
        <v>34</v>
      </c>
      <c r="P70" t="s">
        <v>20</v>
      </c>
      <c r="Q70" s="4">
        <v>2205</v>
      </c>
      <c r="R70" s="5">
        <v>138</v>
      </c>
    </row>
    <row r="71" spans="14:18" x14ac:dyDescent="0.3">
      <c r="N71" t="s">
        <v>7</v>
      </c>
      <c r="O71" t="s">
        <v>37</v>
      </c>
      <c r="P71" t="s">
        <v>17</v>
      </c>
      <c r="Q71" s="4">
        <v>4487</v>
      </c>
      <c r="R71" s="5">
        <v>111</v>
      </c>
    </row>
    <row r="72" spans="14:18" x14ac:dyDescent="0.3">
      <c r="N72" t="s">
        <v>5</v>
      </c>
      <c r="O72" t="s">
        <v>35</v>
      </c>
      <c r="P72" t="s">
        <v>18</v>
      </c>
      <c r="Q72" s="4">
        <v>2415</v>
      </c>
      <c r="R72" s="5">
        <v>15</v>
      </c>
    </row>
    <row r="73" spans="14:18" x14ac:dyDescent="0.3">
      <c r="N73" t="s">
        <v>40</v>
      </c>
      <c r="O73" t="s">
        <v>34</v>
      </c>
      <c r="P73" t="s">
        <v>19</v>
      </c>
      <c r="Q73" s="4">
        <v>4018</v>
      </c>
      <c r="R73" s="5">
        <v>162</v>
      </c>
    </row>
    <row r="74" spans="14:18" x14ac:dyDescent="0.3">
      <c r="N74" t="s">
        <v>5</v>
      </c>
      <c r="O74" t="s">
        <v>34</v>
      </c>
      <c r="P74" t="s">
        <v>19</v>
      </c>
      <c r="Q74" s="4">
        <v>861</v>
      </c>
      <c r="R74" s="5">
        <v>195</v>
      </c>
    </row>
    <row r="75" spans="14:18" x14ac:dyDescent="0.3">
      <c r="N75" t="s">
        <v>10</v>
      </c>
      <c r="O75" t="s">
        <v>38</v>
      </c>
      <c r="P75" t="s">
        <v>14</v>
      </c>
      <c r="Q75" s="4">
        <v>5586</v>
      </c>
      <c r="R75" s="5">
        <v>525</v>
      </c>
    </row>
    <row r="76" spans="14:18" x14ac:dyDescent="0.3">
      <c r="N76" t="s">
        <v>7</v>
      </c>
      <c r="O76" t="s">
        <v>34</v>
      </c>
      <c r="P76" t="s">
        <v>33</v>
      </c>
      <c r="Q76" s="4">
        <v>2226</v>
      </c>
      <c r="R76" s="5">
        <v>48</v>
      </c>
    </row>
    <row r="77" spans="14:18" x14ac:dyDescent="0.3">
      <c r="N77" t="s">
        <v>9</v>
      </c>
      <c r="O77" t="s">
        <v>34</v>
      </c>
      <c r="P77" t="s">
        <v>28</v>
      </c>
      <c r="Q77" s="4">
        <v>14329</v>
      </c>
      <c r="R77" s="5">
        <v>150</v>
      </c>
    </row>
    <row r="78" spans="14:18" x14ac:dyDescent="0.3">
      <c r="N78" t="s">
        <v>9</v>
      </c>
      <c r="O78" t="s">
        <v>34</v>
      </c>
      <c r="P78" t="s">
        <v>20</v>
      </c>
      <c r="Q78" s="4">
        <v>8463</v>
      </c>
      <c r="R78" s="5">
        <v>492</v>
      </c>
    </row>
    <row r="79" spans="14:18" x14ac:dyDescent="0.3">
      <c r="N79" t="s">
        <v>5</v>
      </c>
      <c r="O79" t="s">
        <v>34</v>
      </c>
      <c r="P79" t="s">
        <v>29</v>
      </c>
      <c r="Q79" s="4">
        <v>2891</v>
      </c>
      <c r="R79" s="5">
        <v>102</v>
      </c>
    </row>
    <row r="80" spans="14:18" x14ac:dyDescent="0.3">
      <c r="N80" t="s">
        <v>3</v>
      </c>
      <c r="O80" t="s">
        <v>36</v>
      </c>
      <c r="P80" t="s">
        <v>23</v>
      </c>
      <c r="Q80" s="4">
        <v>3773</v>
      </c>
      <c r="R80" s="5">
        <v>165</v>
      </c>
    </row>
    <row r="81" spans="14:18" x14ac:dyDescent="0.3">
      <c r="N81" t="s">
        <v>41</v>
      </c>
      <c r="O81" t="s">
        <v>36</v>
      </c>
      <c r="P81" t="s">
        <v>28</v>
      </c>
      <c r="Q81" s="4">
        <v>854</v>
      </c>
      <c r="R81" s="5">
        <v>309</v>
      </c>
    </row>
    <row r="82" spans="14:18" x14ac:dyDescent="0.3">
      <c r="N82" t="s">
        <v>6</v>
      </c>
      <c r="O82" t="s">
        <v>36</v>
      </c>
      <c r="P82" t="s">
        <v>17</v>
      </c>
      <c r="Q82" s="4">
        <v>4970</v>
      </c>
      <c r="R82" s="5">
        <v>156</v>
      </c>
    </row>
    <row r="83" spans="14:18" x14ac:dyDescent="0.3">
      <c r="N83" t="s">
        <v>9</v>
      </c>
      <c r="O83" t="s">
        <v>35</v>
      </c>
      <c r="P83" t="s">
        <v>26</v>
      </c>
      <c r="Q83" s="4">
        <v>98</v>
      </c>
      <c r="R83" s="5">
        <v>159</v>
      </c>
    </row>
    <row r="84" spans="14:18" x14ac:dyDescent="0.3">
      <c r="N84" t="s">
        <v>5</v>
      </c>
      <c r="O84" t="s">
        <v>35</v>
      </c>
      <c r="P84" t="s">
        <v>15</v>
      </c>
      <c r="Q84" s="4">
        <v>13391</v>
      </c>
      <c r="R84" s="5">
        <v>201</v>
      </c>
    </row>
    <row r="85" spans="14:18" x14ac:dyDescent="0.3">
      <c r="N85" t="s">
        <v>8</v>
      </c>
      <c r="O85" t="s">
        <v>39</v>
      </c>
      <c r="P85" t="s">
        <v>31</v>
      </c>
      <c r="Q85" s="4">
        <v>8890</v>
      </c>
      <c r="R85" s="5">
        <v>210</v>
      </c>
    </row>
    <row r="86" spans="14:18" x14ac:dyDescent="0.3">
      <c r="N86" t="s">
        <v>2</v>
      </c>
      <c r="O86" t="s">
        <v>38</v>
      </c>
      <c r="P86" t="s">
        <v>13</v>
      </c>
      <c r="Q86" s="4">
        <v>56</v>
      </c>
      <c r="R86" s="5">
        <v>51</v>
      </c>
    </row>
    <row r="87" spans="14:18" x14ac:dyDescent="0.3">
      <c r="N87" t="s">
        <v>3</v>
      </c>
      <c r="O87" t="s">
        <v>36</v>
      </c>
      <c r="P87" t="s">
        <v>25</v>
      </c>
      <c r="Q87" s="4">
        <v>3339</v>
      </c>
      <c r="R87" s="5">
        <v>39</v>
      </c>
    </row>
    <row r="88" spans="14:18" x14ac:dyDescent="0.3">
      <c r="N88" t="s">
        <v>10</v>
      </c>
      <c r="O88" t="s">
        <v>35</v>
      </c>
      <c r="P88" t="s">
        <v>18</v>
      </c>
      <c r="Q88" s="4">
        <v>3808</v>
      </c>
      <c r="R88" s="5">
        <v>279</v>
      </c>
    </row>
    <row r="89" spans="14:18" x14ac:dyDescent="0.3">
      <c r="N89" t="s">
        <v>10</v>
      </c>
      <c r="O89" t="s">
        <v>38</v>
      </c>
      <c r="P89" t="s">
        <v>13</v>
      </c>
      <c r="Q89" s="4">
        <v>63</v>
      </c>
      <c r="R89" s="5">
        <v>123</v>
      </c>
    </row>
    <row r="90" spans="14:18" x14ac:dyDescent="0.3">
      <c r="N90" t="s">
        <v>2</v>
      </c>
      <c r="O90" t="s">
        <v>39</v>
      </c>
      <c r="P90" t="s">
        <v>27</v>
      </c>
      <c r="Q90" s="4">
        <v>7812</v>
      </c>
      <c r="R90" s="5">
        <v>81</v>
      </c>
    </row>
    <row r="91" spans="14:18" x14ac:dyDescent="0.3">
      <c r="N91" t="s">
        <v>40</v>
      </c>
      <c r="O91" t="s">
        <v>37</v>
      </c>
      <c r="P91" t="s">
        <v>19</v>
      </c>
      <c r="Q91" s="4">
        <v>7693</v>
      </c>
      <c r="R91" s="5">
        <v>21</v>
      </c>
    </row>
    <row r="92" spans="14:18" x14ac:dyDescent="0.3">
      <c r="N92" t="s">
        <v>3</v>
      </c>
      <c r="O92" t="s">
        <v>36</v>
      </c>
      <c r="P92" t="s">
        <v>28</v>
      </c>
      <c r="Q92" s="4">
        <v>973</v>
      </c>
      <c r="R92" s="5">
        <v>162</v>
      </c>
    </row>
    <row r="93" spans="14:18" x14ac:dyDescent="0.3">
      <c r="N93" t="s">
        <v>10</v>
      </c>
      <c r="O93" t="s">
        <v>35</v>
      </c>
      <c r="P93" t="s">
        <v>21</v>
      </c>
      <c r="Q93" s="4">
        <v>567</v>
      </c>
      <c r="R93" s="5">
        <v>228</v>
      </c>
    </row>
    <row r="94" spans="14:18" x14ac:dyDescent="0.3">
      <c r="N94" t="s">
        <v>10</v>
      </c>
      <c r="O94" t="s">
        <v>36</v>
      </c>
      <c r="P94" t="s">
        <v>29</v>
      </c>
      <c r="Q94" s="4">
        <v>2471</v>
      </c>
      <c r="R94" s="5">
        <v>342</v>
      </c>
    </row>
    <row r="95" spans="14:18" x14ac:dyDescent="0.3">
      <c r="N95" t="s">
        <v>5</v>
      </c>
      <c r="O95" t="s">
        <v>38</v>
      </c>
      <c r="P95" t="s">
        <v>13</v>
      </c>
      <c r="Q95" s="4">
        <v>7189</v>
      </c>
      <c r="R95" s="5">
        <v>54</v>
      </c>
    </row>
    <row r="96" spans="14:18" x14ac:dyDescent="0.3">
      <c r="N96" t="s">
        <v>41</v>
      </c>
      <c r="O96" t="s">
        <v>35</v>
      </c>
      <c r="P96" t="s">
        <v>28</v>
      </c>
      <c r="Q96" s="4">
        <v>7455</v>
      </c>
      <c r="R96" s="5">
        <v>216</v>
      </c>
    </row>
    <row r="97" spans="14:18" x14ac:dyDescent="0.3">
      <c r="N97" t="s">
        <v>3</v>
      </c>
      <c r="O97" t="s">
        <v>34</v>
      </c>
      <c r="P97" t="s">
        <v>26</v>
      </c>
      <c r="Q97" s="4">
        <v>3108</v>
      </c>
      <c r="R97" s="5">
        <v>54</v>
      </c>
    </row>
    <row r="98" spans="14:18" x14ac:dyDescent="0.3">
      <c r="N98" t="s">
        <v>6</v>
      </c>
      <c r="O98" t="s">
        <v>38</v>
      </c>
      <c r="P98" t="s">
        <v>25</v>
      </c>
      <c r="Q98" s="4">
        <v>469</v>
      </c>
      <c r="R98" s="5">
        <v>75</v>
      </c>
    </row>
    <row r="99" spans="14:18" x14ac:dyDescent="0.3">
      <c r="N99" t="s">
        <v>9</v>
      </c>
      <c r="O99" t="s">
        <v>37</v>
      </c>
      <c r="P99" t="s">
        <v>23</v>
      </c>
      <c r="Q99" s="4">
        <v>2737</v>
      </c>
      <c r="R99" s="5">
        <v>93</v>
      </c>
    </row>
    <row r="100" spans="14:18" x14ac:dyDescent="0.3">
      <c r="N100" t="s">
        <v>9</v>
      </c>
      <c r="O100" t="s">
        <v>37</v>
      </c>
      <c r="P100" t="s">
        <v>25</v>
      </c>
      <c r="Q100" s="4">
        <v>4305</v>
      </c>
      <c r="R100" s="5">
        <v>156</v>
      </c>
    </row>
    <row r="101" spans="14:18" x14ac:dyDescent="0.3">
      <c r="N101" t="s">
        <v>9</v>
      </c>
      <c r="O101" t="s">
        <v>38</v>
      </c>
      <c r="P101" t="s">
        <v>17</v>
      </c>
      <c r="Q101" s="4">
        <v>2408</v>
      </c>
      <c r="R101" s="5">
        <v>9</v>
      </c>
    </row>
    <row r="102" spans="14:18" x14ac:dyDescent="0.3">
      <c r="N102" t="s">
        <v>3</v>
      </c>
      <c r="O102" t="s">
        <v>36</v>
      </c>
      <c r="P102" t="s">
        <v>19</v>
      </c>
      <c r="Q102" s="4">
        <v>1281</v>
      </c>
      <c r="R102" s="5">
        <v>18</v>
      </c>
    </row>
    <row r="103" spans="14:18" x14ac:dyDescent="0.3">
      <c r="N103" t="s">
        <v>40</v>
      </c>
      <c r="O103" t="s">
        <v>35</v>
      </c>
      <c r="P103" t="s">
        <v>32</v>
      </c>
      <c r="Q103" s="4">
        <v>12348</v>
      </c>
      <c r="R103" s="5">
        <v>234</v>
      </c>
    </row>
    <row r="104" spans="14:18" x14ac:dyDescent="0.3">
      <c r="N104" t="s">
        <v>3</v>
      </c>
      <c r="O104" t="s">
        <v>34</v>
      </c>
      <c r="P104" t="s">
        <v>28</v>
      </c>
      <c r="Q104" s="4">
        <v>3689</v>
      </c>
      <c r="R104" s="5">
        <v>312</v>
      </c>
    </row>
    <row r="105" spans="14:18" x14ac:dyDescent="0.3">
      <c r="N105" t="s">
        <v>7</v>
      </c>
      <c r="O105" t="s">
        <v>36</v>
      </c>
      <c r="P105" t="s">
        <v>19</v>
      </c>
      <c r="Q105" s="4">
        <v>2870</v>
      </c>
      <c r="R105" s="5">
        <v>300</v>
      </c>
    </row>
    <row r="106" spans="14:18" x14ac:dyDescent="0.3">
      <c r="N106" t="s">
        <v>2</v>
      </c>
      <c r="O106" t="s">
        <v>36</v>
      </c>
      <c r="P106" t="s">
        <v>27</v>
      </c>
      <c r="Q106" s="4">
        <v>798</v>
      </c>
      <c r="R106" s="5">
        <v>519</v>
      </c>
    </row>
    <row r="107" spans="14:18" x14ac:dyDescent="0.3">
      <c r="N107" t="s">
        <v>41</v>
      </c>
      <c r="O107" t="s">
        <v>37</v>
      </c>
      <c r="P107" t="s">
        <v>21</v>
      </c>
      <c r="Q107" s="4">
        <v>2933</v>
      </c>
      <c r="R107" s="5">
        <v>9</v>
      </c>
    </row>
    <row r="108" spans="14:18" x14ac:dyDescent="0.3">
      <c r="N108" t="s">
        <v>5</v>
      </c>
      <c r="O108" t="s">
        <v>35</v>
      </c>
      <c r="P108" t="s">
        <v>4</v>
      </c>
      <c r="Q108" s="4">
        <v>2744</v>
      </c>
      <c r="R108" s="5">
        <v>9</v>
      </c>
    </row>
    <row r="109" spans="14:18" x14ac:dyDescent="0.3">
      <c r="N109" t="s">
        <v>40</v>
      </c>
      <c r="O109" t="s">
        <v>36</v>
      </c>
      <c r="P109" t="s">
        <v>33</v>
      </c>
      <c r="Q109" s="4">
        <v>9772</v>
      </c>
      <c r="R109" s="5">
        <v>90</v>
      </c>
    </row>
    <row r="110" spans="14:18" x14ac:dyDescent="0.3">
      <c r="N110" t="s">
        <v>7</v>
      </c>
      <c r="O110" t="s">
        <v>34</v>
      </c>
      <c r="P110" t="s">
        <v>25</v>
      </c>
      <c r="Q110" s="4">
        <v>1568</v>
      </c>
      <c r="R110" s="5">
        <v>96</v>
      </c>
    </row>
    <row r="111" spans="14:18" x14ac:dyDescent="0.3">
      <c r="N111" t="s">
        <v>2</v>
      </c>
      <c r="O111" t="s">
        <v>36</v>
      </c>
      <c r="P111" t="s">
        <v>16</v>
      </c>
      <c r="Q111" s="4">
        <v>11417</v>
      </c>
      <c r="R111" s="5">
        <v>21</v>
      </c>
    </row>
    <row r="112" spans="14:18" x14ac:dyDescent="0.3">
      <c r="N112" t="s">
        <v>40</v>
      </c>
      <c r="O112" t="s">
        <v>34</v>
      </c>
      <c r="P112" t="s">
        <v>26</v>
      </c>
      <c r="Q112" s="4">
        <v>6748</v>
      </c>
      <c r="R112" s="5">
        <v>48</v>
      </c>
    </row>
    <row r="113" spans="14:18" x14ac:dyDescent="0.3">
      <c r="N113" t="s">
        <v>10</v>
      </c>
      <c r="O113" t="s">
        <v>36</v>
      </c>
      <c r="P113" t="s">
        <v>27</v>
      </c>
      <c r="Q113" s="4">
        <v>1407</v>
      </c>
      <c r="R113" s="5">
        <v>72</v>
      </c>
    </row>
    <row r="114" spans="14:18" x14ac:dyDescent="0.3">
      <c r="N114" t="s">
        <v>8</v>
      </c>
      <c r="O114" t="s">
        <v>35</v>
      </c>
      <c r="P114" t="s">
        <v>29</v>
      </c>
      <c r="Q114" s="4">
        <v>2023</v>
      </c>
      <c r="R114" s="5">
        <v>168</v>
      </c>
    </row>
    <row r="115" spans="14:18" x14ac:dyDescent="0.3">
      <c r="N115" t="s">
        <v>5</v>
      </c>
      <c r="O115" t="s">
        <v>39</v>
      </c>
      <c r="P115" t="s">
        <v>26</v>
      </c>
      <c r="Q115" s="4">
        <v>5236</v>
      </c>
      <c r="R115" s="5">
        <v>51</v>
      </c>
    </row>
    <row r="116" spans="14:18" x14ac:dyDescent="0.3">
      <c r="N116" t="s">
        <v>41</v>
      </c>
      <c r="O116" t="s">
        <v>36</v>
      </c>
      <c r="P116" t="s">
        <v>19</v>
      </c>
      <c r="Q116" s="4">
        <v>1925</v>
      </c>
      <c r="R116" s="5">
        <v>192</v>
      </c>
    </row>
    <row r="117" spans="14:18" x14ac:dyDescent="0.3">
      <c r="N117" t="s">
        <v>7</v>
      </c>
      <c r="O117" t="s">
        <v>37</v>
      </c>
      <c r="P117" t="s">
        <v>14</v>
      </c>
      <c r="Q117" s="4">
        <v>6608</v>
      </c>
      <c r="R117" s="5">
        <v>225</v>
      </c>
    </row>
    <row r="118" spans="14:18" x14ac:dyDescent="0.3">
      <c r="N118" t="s">
        <v>6</v>
      </c>
      <c r="O118" t="s">
        <v>34</v>
      </c>
      <c r="P118" t="s">
        <v>26</v>
      </c>
      <c r="Q118" s="4">
        <v>8008</v>
      </c>
      <c r="R118" s="5">
        <v>456</v>
      </c>
    </row>
    <row r="119" spans="14:18" x14ac:dyDescent="0.3">
      <c r="N119" t="s">
        <v>10</v>
      </c>
      <c r="O119" t="s">
        <v>34</v>
      </c>
      <c r="P119" t="s">
        <v>25</v>
      </c>
      <c r="Q119" s="4">
        <v>1428</v>
      </c>
      <c r="R119" s="5">
        <v>93</v>
      </c>
    </row>
    <row r="120" spans="14:18" x14ac:dyDescent="0.3">
      <c r="N120" t="s">
        <v>6</v>
      </c>
      <c r="O120" t="s">
        <v>34</v>
      </c>
      <c r="P120" t="s">
        <v>4</v>
      </c>
      <c r="Q120" s="4">
        <v>525</v>
      </c>
      <c r="R120" s="5">
        <v>48</v>
      </c>
    </row>
    <row r="121" spans="14:18" x14ac:dyDescent="0.3">
      <c r="N121" t="s">
        <v>6</v>
      </c>
      <c r="O121" t="s">
        <v>37</v>
      </c>
      <c r="P121" t="s">
        <v>18</v>
      </c>
      <c r="Q121" s="4">
        <v>1505</v>
      </c>
      <c r="R121" s="5">
        <v>102</v>
      </c>
    </row>
    <row r="122" spans="14:18" x14ac:dyDescent="0.3">
      <c r="N122" t="s">
        <v>7</v>
      </c>
      <c r="O122" t="s">
        <v>35</v>
      </c>
      <c r="P122" t="s">
        <v>30</v>
      </c>
      <c r="Q122" s="4">
        <v>6755</v>
      </c>
      <c r="R122" s="5">
        <v>252</v>
      </c>
    </row>
    <row r="123" spans="14:18" x14ac:dyDescent="0.3">
      <c r="N123" t="s">
        <v>2</v>
      </c>
      <c r="O123" t="s">
        <v>37</v>
      </c>
      <c r="P123" t="s">
        <v>18</v>
      </c>
      <c r="Q123" s="4">
        <v>11571</v>
      </c>
      <c r="R123" s="5">
        <v>138</v>
      </c>
    </row>
    <row r="124" spans="14:18" x14ac:dyDescent="0.3">
      <c r="N124" t="s">
        <v>40</v>
      </c>
      <c r="O124" t="s">
        <v>38</v>
      </c>
      <c r="P124" t="s">
        <v>25</v>
      </c>
      <c r="Q124" s="4">
        <v>2541</v>
      </c>
      <c r="R124" s="5">
        <v>90</v>
      </c>
    </row>
    <row r="125" spans="14:18" x14ac:dyDescent="0.3">
      <c r="N125" t="s">
        <v>41</v>
      </c>
      <c r="O125" t="s">
        <v>37</v>
      </c>
      <c r="P125" t="s">
        <v>30</v>
      </c>
      <c r="Q125" s="4">
        <v>1526</v>
      </c>
      <c r="R125" s="5">
        <v>240</v>
      </c>
    </row>
    <row r="126" spans="14:18" x14ac:dyDescent="0.3">
      <c r="N126" t="s">
        <v>40</v>
      </c>
      <c r="O126" t="s">
        <v>38</v>
      </c>
      <c r="P126" t="s">
        <v>4</v>
      </c>
      <c r="Q126" s="4">
        <v>6125</v>
      </c>
      <c r="R126" s="5">
        <v>102</v>
      </c>
    </row>
    <row r="127" spans="14:18" x14ac:dyDescent="0.3">
      <c r="N127" t="s">
        <v>41</v>
      </c>
      <c r="O127" t="s">
        <v>35</v>
      </c>
      <c r="P127" t="s">
        <v>27</v>
      </c>
      <c r="Q127" s="4">
        <v>847</v>
      </c>
      <c r="R127" s="5">
        <v>129</v>
      </c>
    </row>
    <row r="128" spans="14:18" x14ac:dyDescent="0.3">
      <c r="N128" t="s">
        <v>8</v>
      </c>
      <c r="O128" t="s">
        <v>35</v>
      </c>
      <c r="P128" t="s">
        <v>27</v>
      </c>
      <c r="Q128" s="4">
        <v>4753</v>
      </c>
      <c r="R128" s="5">
        <v>300</v>
      </c>
    </row>
    <row r="129" spans="14:18" x14ac:dyDescent="0.3">
      <c r="N129" t="s">
        <v>6</v>
      </c>
      <c r="O129" t="s">
        <v>38</v>
      </c>
      <c r="P129" t="s">
        <v>33</v>
      </c>
      <c r="Q129" s="4">
        <v>959</v>
      </c>
      <c r="R129" s="5">
        <v>135</v>
      </c>
    </row>
    <row r="130" spans="14:18" x14ac:dyDescent="0.3">
      <c r="N130" t="s">
        <v>7</v>
      </c>
      <c r="O130" t="s">
        <v>35</v>
      </c>
      <c r="P130" t="s">
        <v>24</v>
      </c>
      <c r="Q130" s="4">
        <v>2793</v>
      </c>
      <c r="R130" s="5">
        <v>114</v>
      </c>
    </row>
    <row r="131" spans="14:18" x14ac:dyDescent="0.3">
      <c r="N131" t="s">
        <v>7</v>
      </c>
      <c r="O131" t="s">
        <v>35</v>
      </c>
      <c r="P131" t="s">
        <v>14</v>
      </c>
      <c r="Q131" s="4">
        <v>4606</v>
      </c>
      <c r="R131" s="5">
        <v>63</v>
      </c>
    </row>
    <row r="132" spans="14:18" x14ac:dyDescent="0.3">
      <c r="N132" t="s">
        <v>7</v>
      </c>
      <c r="O132" t="s">
        <v>36</v>
      </c>
      <c r="P132" t="s">
        <v>29</v>
      </c>
      <c r="Q132" s="4">
        <v>5551</v>
      </c>
      <c r="R132" s="5">
        <v>252</v>
      </c>
    </row>
    <row r="133" spans="14:18" x14ac:dyDescent="0.3">
      <c r="N133" t="s">
        <v>10</v>
      </c>
      <c r="O133" t="s">
        <v>36</v>
      </c>
      <c r="P133" t="s">
        <v>32</v>
      </c>
      <c r="Q133" s="4">
        <v>6657</v>
      </c>
      <c r="R133" s="5">
        <v>303</v>
      </c>
    </row>
    <row r="134" spans="14:18" x14ac:dyDescent="0.3">
      <c r="N134" t="s">
        <v>7</v>
      </c>
      <c r="O134" t="s">
        <v>39</v>
      </c>
      <c r="P134" t="s">
        <v>17</v>
      </c>
      <c r="Q134" s="4">
        <v>4438</v>
      </c>
      <c r="R134" s="5">
        <v>246</v>
      </c>
    </row>
    <row r="135" spans="14:18" x14ac:dyDescent="0.3">
      <c r="N135" t="s">
        <v>8</v>
      </c>
      <c r="O135" t="s">
        <v>38</v>
      </c>
      <c r="P135" t="s">
        <v>22</v>
      </c>
      <c r="Q135" s="4">
        <v>168</v>
      </c>
      <c r="R135" s="5">
        <v>84</v>
      </c>
    </row>
    <row r="136" spans="14:18" x14ac:dyDescent="0.3">
      <c r="N136" t="s">
        <v>7</v>
      </c>
      <c r="O136" t="s">
        <v>34</v>
      </c>
      <c r="P136" t="s">
        <v>17</v>
      </c>
      <c r="Q136" s="4">
        <v>7777</v>
      </c>
      <c r="R136" s="5">
        <v>39</v>
      </c>
    </row>
    <row r="137" spans="14:18" x14ac:dyDescent="0.3">
      <c r="N137" t="s">
        <v>5</v>
      </c>
      <c r="O137" t="s">
        <v>36</v>
      </c>
      <c r="P137" t="s">
        <v>17</v>
      </c>
      <c r="Q137" s="4">
        <v>3339</v>
      </c>
      <c r="R137" s="5">
        <v>348</v>
      </c>
    </row>
    <row r="138" spans="14:18" x14ac:dyDescent="0.3">
      <c r="N138" t="s">
        <v>7</v>
      </c>
      <c r="O138" t="s">
        <v>37</v>
      </c>
      <c r="P138" t="s">
        <v>33</v>
      </c>
      <c r="Q138" s="4">
        <v>6391</v>
      </c>
      <c r="R138" s="5">
        <v>48</v>
      </c>
    </row>
    <row r="139" spans="14:18" x14ac:dyDescent="0.3">
      <c r="N139" t="s">
        <v>5</v>
      </c>
      <c r="O139" t="s">
        <v>37</v>
      </c>
      <c r="P139" t="s">
        <v>22</v>
      </c>
      <c r="Q139" s="4">
        <v>518</v>
      </c>
      <c r="R139" s="5">
        <v>75</v>
      </c>
    </row>
    <row r="140" spans="14:18" x14ac:dyDescent="0.3">
      <c r="N140" t="s">
        <v>7</v>
      </c>
      <c r="O140" t="s">
        <v>38</v>
      </c>
      <c r="P140" t="s">
        <v>28</v>
      </c>
      <c r="Q140" s="4">
        <v>5677</v>
      </c>
      <c r="R140" s="5">
        <v>258</v>
      </c>
    </row>
    <row r="141" spans="14:18" x14ac:dyDescent="0.3">
      <c r="N141" t="s">
        <v>6</v>
      </c>
      <c r="O141" t="s">
        <v>39</v>
      </c>
      <c r="P141" t="s">
        <v>17</v>
      </c>
      <c r="Q141" s="4">
        <v>6048</v>
      </c>
      <c r="R141" s="5">
        <v>27</v>
      </c>
    </row>
    <row r="142" spans="14:18" x14ac:dyDescent="0.3">
      <c r="N142" t="s">
        <v>8</v>
      </c>
      <c r="O142" t="s">
        <v>38</v>
      </c>
      <c r="P142" t="s">
        <v>32</v>
      </c>
      <c r="Q142" s="4">
        <v>3752</v>
      </c>
      <c r="R142" s="5">
        <v>213</v>
      </c>
    </row>
    <row r="143" spans="14:18" x14ac:dyDescent="0.3">
      <c r="N143" t="s">
        <v>5</v>
      </c>
      <c r="O143" t="s">
        <v>35</v>
      </c>
      <c r="P143" t="s">
        <v>29</v>
      </c>
      <c r="Q143" s="4">
        <v>4480</v>
      </c>
      <c r="R143" s="5">
        <v>357</v>
      </c>
    </row>
    <row r="144" spans="14:18" x14ac:dyDescent="0.3">
      <c r="N144" t="s">
        <v>9</v>
      </c>
      <c r="O144" t="s">
        <v>37</v>
      </c>
      <c r="P144" t="s">
        <v>4</v>
      </c>
      <c r="Q144" s="4">
        <v>259</v>
      </c>
      <c r="R144" s="5">
        <v>207</v>
      </c>
    </row>
    <row r="145" spans="14:18" x14ac:dyDescent="0.3">
      <c r="N145" t="s">
        <v>8</v>
      </c>
      <c r="O145" t="s">
        <v>37</v>
      </c>
      <c r="P145" t="s">
        <v>30</v>
      </c>
      <c r="Q145" s="4">
        <v>42</v>
      </c>
      <c r="R145" s="5">
        <v>150</v>
      </c>
    </row>
    <row r="146" spans="14:18" x14ac:dyDescent="0.3">
      <c r="N146" t="s">
        <v>41</v>
      </c>
      <c r="O146" t="s">
        <v>36</v>
      </c>
      <c r="P146" t="s">
        <v>26</v>
      </c>
      <c r="Q146" s="4">
        <v>98</v>
      </c>
      <c r="R146" s="5">
        <v>204</v>
      </c>
    </row>
    <row r="147" spans="14:18" x14ac:dyDescent="0.3">
      <c r="N147" t="s">
        <v>7</v>
      </c>
      <c r="O147" t="s">
        <v>35</v>
      </c>
      <c r="P147" t="s">
        <v>27</v>
      </c>
      <c r="Q147" s="4">
        <v>2478</v>
      </c>
      <c r="R147" s="5">
        <v>21</v>
      </c>
    </row>
    <row r="148" spans="14:18" x14ac:dyDescent="0.3">
      <c r="N148" t="s">
        <v>41</v>
      </c>
      <c r="O148" t="s">
        <v>34</v>
      </c>
      <c r="P148" t="s">
        <v>33</v>
      </c>
      <c r="Q148" s="4">
        <v>7847</v>
      </c>
      <c r="R148" s="5">
        <v>174</v>
      </c>
    </row>
    <row r="149" spans="14:18" x14ac:dyDescent="0.3">
      <c r="N149" t="s">
        <v>2</v>
      </c>
      <c r="O149" t="s">
        <v>37</v>
      </c>
      <c r="P149" t="s">
        <v>17</v>
      </c>
      <c r="Q149" s="4">
        <v>9926</v>
      </c>
      <c r="R149" s="5">
        <v>201</v>
      </c>
    </row>
    <row r="150" spans="14:18" x14ac:dyDescent="0.3">
      <c r="N150" t="s">
        <v>8</v>
      </c>
      <c r="O150" t="s">
        <v>38</v>
      </c>
      <c r="P150" t="s">
        <v>13</v>
      </c>
      <c r="Q150" s="4">
        <v>819</v>
      </c>
      <c r="R150" s="5">
        <v>510</v>
      </c>
    </row>
    <row r="151" spans="14:18" x14ac:dyDescent="0.3">
      <c r="N151" t="s">
        <v>6</v>
      </c>
      <c r="O151" t="s">
        <v>39</v>
      </c>
      <c r="P151" t="s">
        <v>29</v>
      </c>
      <c r="Q151" s="4">
        <v>3052</v>
      </c>
      <c r="R151" s="5">
        <v>378</v>
      </c>
    </row>
    <row r="152" spans="14:18" x14ac:dyDescent="0.3">
      <c r="N152" t="s">
        <v>9</v>
      </c>
      <c r="O152" t="s">
        <v>34</v>
      </c>
      <c r="P152" t="s">
        <v>21</v>
      </c>
      <c r="Q152" s="4">
        <v>6832</v>
      </c>
      <c r="R152" s="5">
        <v>27</v>
      </c>
    </row>
    <row r="153" spans="14:18" x14ac:dyDescent="0.3">
      <c r="N153" t="s">
        <v>2</v>
      </c>
      <c r="O153" t="s">
        <v>39</v>
      </c>
      <c r="P153" t="s">
        <v>16</v>
      </c>
      <c r="Q153" s="4">
        <v>2016</v>
      </c>
      <c r="R153" s="5">
        <v>117</v>
      </c>
    </row>
    <row r="154" spans="14:18" x14ac:dyDescent="0.3">
      <c r="N154" t="s">
        <v>6</v>
      </c>
      <c r="O154" t="s">
        <v>38</v>
      </c>
      <c r="P154" t="s">
        <v>21</v>
      </c>
      <c r="Q154" s="4">
        <v>7322</v>
      </c>
      <c r="R154" s="5">
        <v>36</v>
      </c>
    </row>
    <row r="155" spans="14:18" x14ac:dyDescent="0.3">
      <c r="N155" t="s">
        <v>8</v>
      </c>
      <c r="O155" t="s">
        <v>35</v>
      </c>
      <c r="P155" t="s">
        <v>33</v>
      </c>
      <c r="Q155" s="4">
        <v>357</v>
      </c>
      <c r="R155" s="5">
        <v>126</v>
      </c>
    </row>
    <row r="156" spans="14:18" x14ac:dyDescent="0.3">
      <c r="N156" t="s">
        <v>9</v>
      </c>
      <c r="O156" t="s">
        <v>39</v>
      </c>
      <c r="P156" t="s">
        <v>25</v>
      </c>
      <c r="Q156" s="4">
        <v>3192</v>
      </c>
      <c r="R156" s="5">
        <v>72</v>
      </c>
    </row>
    <row r="157" spans="14:18" x14ac:dyDescent="0.3">
      <c r="N157" t="s">
        <v>7</v>
      </c>
      <c r="O157" t="s">
        <v>36</v>
      </c>
      <c r="P157" t="s">
        <v>22</v>
      </c>
      <c r="Q157" s="4">
        <v>8435</v>
      </c>
      <c r="R157" s="5">
        <v>42</v>
      </c>
    </row>
    <row r="158" spans="14:18" x14ac:dyDescent="0.3">
      <c r="N158" t="s">
        <v>40</v>
      </c>
      <c r="O158" t="s">
        <v>39</v>
      </c>
      <c r="P158" t="s">
        <v>29</v>
      </c>
      <c r="Q158" s="4">
        <v>0</v>
      </c>
      <c r="R158" s="5">
        <v>135</v>
      </c>
    </row>
    <row r="159" spans="14:18" x14ac:dyDescent="0.3">
      <c r="N159" t="s">
        <v>7</v>
      </c>
      <c r="O159" t="s">
        <v>34</v>
      </c>
      <c r="P159" t="s">
        <v>24</v>
      </c>
      <c r="Q159" s="4">
        <v>8862</v>
      </c>
      <c r="R159" s="5">
        <v>189</v>
      </c>
    </row>
    <row r="160" spans="14:18" x14ac:dyDescent="0.3">
      <c r="N160" t="s">
        <v>6</v>
      </c>
      <c r="O160" t="s">
        <v>37</v>
      </c>
      <c r="P160" t="s">
        <v>28</v>
      </c>
      <c r="Q160" s="4">
        <v>3556</v>
      </c>
      <c r="R160" s="5">
        <v>459</v>
      </c>
    </row>
    <row r="161" spans="14:18" x14ac:dyDescent="0.3">
      <c r="N161" t="s">
        <v>5</v>
      </c>
      <c r="O161" t="s">
        <v>34</v>
      </c>
      <c r="P161" t="s">
        <v>15</v>
      </c>
      <c r="Q161" s="4">
        <v>7280</v>
      </c>
      <c r="R161" s="5">
        <v>201</v>
      </c>
    </row>
    <row r="162" spans="14:18" x14ac:dyDescent="0.3">
      <c r="N162" t="s">
        <v>6</v>
      </c>
      <c r="O162" t="s">
        <v>34</v>
      </c>
      <c r="P162" t="s">
        <v>30</v>
      </c>
      <c r="Q162" s="4">
        <v>3402</v>
      </c>
      <c r="R162" s="5">
        <v>366</v>
      </c>
    </row>
    <row r="163" spans="14:18" x14ac:dyDescent="0.3">
      <c r="N163" t="s">
        <v>3</v>
      </c>
      <c r="O163" t="s">
        <v>37</v>
      </c>
      <c r="P163" t="s">
        <v>29</v>
      </c>
      <c r="Q163" s="4">
        <v>4592</v>
      </c>
      <c r="R163" s="5">
        <v>324</v>
      </c>
    </row>
    <row r="164" spans="14:18" x14ac:dyDescent="0.3">
      <c r="N164" t="s">
        <v>9</v>
      </c>
      <c r="O164" t="s">
        <v>35</v>
      </c>
      <c r="P164" t="s">
        <v>15</v>
      </c>
      <c r="Q164" s="4">
        <v>7833</v>
      </c>
      <c r="R164" s="5">
        <v>243</v>
      </c>
    </row>
    <row r="165" spans="14:18" x14ac:dyDescent="0.3">
      <c r="N165" t="s">
        <v>2</v>
      </c>
      <c r="O165" t="s">
        <v>39</v>
      </c>
      <c r="P165" t="s">
        <v>21</v>
      </c>
      <c r="Q165" s="4">
        <v>7651</v>
      </c>
      <c r="R165" s="5">
        <v>213</v>
      </c>
    </row>
    <row r="166" spans="14:18" x14ac:dyDescent="0.3">
      <c r="N166" t="s">
        <v>40</v>
      </c>
      <c r="O166" t="s">
        <v>35</v>
      </c>
      <c r="P166" t="s">
        <v>30</v>
      </c>
      <c r="Q166" s="4">
        <v>2275</v>
      </c>
      <c r="R166" s="5">
        <v>447</v>
      </c>
    </row>
    <row r="167" spans="14:18" x14ac:dyDescent="0.3">
      <c r="N167" t="s">
        <v>40</v>
      </c>
      <c r="O167" t="s">
        <v>38</v>
      </c>
      <c r="P167" t="s">
        <v>13</v>
      </c>
      <c r="Q167" s="4">
        <v>5670</v>
      </c>
      <c r="R167" s="5">
        <v>297</v>
      </c>
    </row>
    <row r="168" spans="14:18" x14ac:dyDescent="0.3">
      <c r="N168" t="s">
        <v>7</v>
      </c>
      <c r="O168" t="s">
        <v>35</v>
      </c>
      <c r="P168" t="s">
        <v>16</v>
      </c>
      <c r="Q168" s="4">
        <v>2135</v>
      </c>
      <c r="R168" s="5">
        <v>27</v>
      </c>
    </row>
    <row r="169" spans="14:18" x14ac:dyDescent="0.3">
      <c r="N169" t="s">
        <v>40</v>
      </c>
      <c r="O169" t="s">
        <v>34</v>
      </c>
      <c r="P169" t="s">
        <v>23</v>
      </c>
      <c r="Q169" s="4">
        <v>2779</v>
      </c>
      <c r="R169" s="5">
        <v>75</v>
      </c>
    </row>
    <row r="170" spans="14:18" x14ac:dyDescent="0.3">
      <c r="N170" t="s">
        <v>10</v>
      </c>
      <c r="O170" t="s">
        <v>39</v>
      </c>
      <c r="P170" t="s">
        <v>33</v>
      </c>
      <c r="Q170" s="4">
        <v>12950</v>
      </c>
      <c r="R170" s="5">
        <v>30</v>
      </c>
    </row>
    <row r="171" spans="14:18" x14ac:dyDescent="0.3">
      <c r="N171" t="s">
        <v>7</v>
      </c>
      <c r="O171" t="s">
        <v>36</v>
      </c>
      <c r="P171" t="s">
        <v>18</v>
      </c>
      <c r="Q171" s="4">
        <v>2646</v>
      </c>
      <c r="R171" s="5">
        <v>177</v>
      </c>
    </row>
    <row r="172" spans="14:18" x14ac:dyDescent="0.3">
      <c r="N172" t="s">
        <v>40</v>
      </c>
      <c r="O172" t="s">
        <v>34</v>
      </c>
      <c r="P172" t="s">
        <v>33</v>
      </c>
      <c r="Q172" s="4">
        <v>3794</v>
      </c>
      <c r="R172" s="5">
        <v>159</v>
      </c>
    </row>
    <row r="173" spans="14:18" x14ac:dyDescent="0.3">
      <c r="N173" t="s">
        <v>3</v>
      </c>
      <c r="O173" t="s">
        <v>35</v>
      </c>
      <c r="P173" t="s">
        <v>33</v>
      </c>
      <c r="Q173" s="4">
        <v>819</v>
      </c>
      <c r="R173" s="5">
        <v>306</v>
      </c>
    </row>
    <row r="174" spans="14:18" x14ac:dyDescent="0.3">
      <c r="N174" t="s">
        <v>3</v>
      </c>
      <c r="O174" t="s">
        <v>34</v>
      </c>
      <c r="P174" t="s">
        <v>20</v>
      </c>
      <c r="Q174" s="4">
        <v>2583</v>
      </c>
      <c r="R174" s="5">
        <v>18</v>
      </c>
    </row>
    <row r="175" spans="14:18" x14ac:dyDescent="0.3">
      <c r="N175" t="s">
        <v>7</v>
      </c>
      <c r="O175" t="s">
        <v>35</v>
      </c>
      <c r="P175" t="s">
        <v>19</v>
      </c>
      <c r="Q175" s="4">
        <v>4585</v>
      </c>
      <c r="R175" s="5">
        <v>240</v>
      </c>
    </row>
    <row r="176" spans="14:18" x14ac:dyDescent="0.3">
      <c r="N176" t="s">
        <v>5</v>
      </c>
      <c r="O176" t="s">
        <v>34</v>
      </c>
      <c r="P176" t="s">
        <v>33</v>
      </c>
      <c r="Q176" s="4">
        <v>1652</v>
      </c>
      <c r="R176" s="5">
        <v>93</v>
      </c>
    </row>
    <row r="177" spans="14:18" x14ac:dyDescent="0.3">
      <c r="N177" t="s">
        <v>10</v>
      </c>
      <c r="O177" t="s">
        <v>34</v>
      </c>
      <c r="P177" t="s">
        <v>26</v>
      </c>
      <c r="Q177" s="4">
        <v>4991</v>
      </c>
      <c r="R177" s="5">
        <v>9</v>
      </c>
    </row>
    <row r="178" spans="14:18" x14ac:dyDescent="0.3">
      <c r="N178" t="s">
        <v>8</v>
      </c>
      <c r="O178" t="s">
        <v>34</v>
      </c>
      <c r="P178" t="s">
        <v>16</v>
      </c>
      <c r="Q178" s="4">
        <v>2009</v>
      </c>
      <c r="R178" s="5">
        <v>219</v>
      </c>
    </row>
    <row r="179" spans="14:18" x14ac:dyDescent="0.3">
      <c r="N179" t="s">
        <v>2</v>
      </c>
      <c r="O179" t="s">
        <v>39</v>
      </c>
      <c r="P179" t="s">
        <v>22</v>
      </c>
      <c r="Q179" s="4">
        <v>1568</v>
      </c>
      <c r="R179" s="5">
        <v>141</v>
      </c>
    </row>
    <row r="180" spans="14:18" x14ac:dyDescent="0.3">
      <c r="N180" t="s">
        <v>41</v>
      </c>
      <c r="O180" t="s">
        <v>37</v>
      </c>
      <c r="P180" t="s">
        <v>20</v>
      </c>
      <c r="Q180" s="4">
        <v>3388</v>
      </c>
      <c r="R180" s="5">
        <v>123</v>
      </c>
    </row>
    <row r="181" spans="14:18" x14ac:dyDescent="0.3">
      <c r="N181" t="s">
        <v>40</v>
      </c>
      <c r="O181" t="s">
        <v>38</v>
      </c>
      <c r="P181" t="s">
        <v>24</v>
      </c>
      <c r="Q181" s="4">
        <v>623</v>
      </c>
      <c r="R181" s="5">
        <v>51</v>
      </c>
    </row>
    <row r="182" spans="14:18" x14ac:dyDescent="0.3">
      <c r="N182" t="s">
        <v>6</v>
      </c>
      <c r="O182" t="s">
        <v>36</v>
      </c>
      <c r="P182" t="s">
        <v>4</v>
      </c>
      <c r="Q182" s="4">
        <v>10073</v>
      </c>
      <c r="R182" s="5">
        <v>120</v>
      </c>
    </row>
    <row r="183" spans="14:18" x14ac:dyDescent="0.3">
      <c r="N183" t="s">
        <v>8</v>
      </c>
      <c r="O183" t="s">
        <v>39</v>
      </c>
      <c r="P183" t="s">
        <v>26</v>
      </c>
      <c r="Q183" s="4">
        <v>1561</v>
      </c>
      <c r="R183" s="5">
        <v>27</v>
      </c>
    </row>
    <row r="184" spans="14:18" x14ac:dyDescent="0.3">
      <c r="N184" t="s">
        <v>9</v>
      </c>
      <c r="O184" t="s">
        <v>36</v>
      </c>
      <c r="P184" t="s">
        <v>27</v>
      </c>
      <c r="Q184" s="4">
        <v>11522</v>
      </c>
      <c r="R184" s="5">
        <v>204</v>
      </c>
    </row>
    <row r="185" spans="14:18" x14ac:dyDescent="0.3">
      <c r="N185" t="s">
        <v>6</v>
      </c>
      <c r="O185" t="s">
        <v>38</v>
      </c>
      <c r="P185" t="s">
        <v>13</v>
      </c>
      <c r="Q185" s="4">
        <v>2317</v>
      </c>
      <c r="R185" s="5">
        <v>123</v>
      </c>
    </row>
    <row r="186" spans="14:18" x14ac:dyDescent="0.3">
      <c r="N186" t="s">
        <v>10</v>
      </c>
      <c r="O186" t="s">
        <v>37</v>
      </c>
      <c r="P186" t="s">
        <v>28</v>
      </c>
      <c r="Q186" s="4">
        <v>3059</v>
      </c>
      <c r="R186" s="5">
        <v>27</v>
      </c>
    </row>
    <row r="187" spans="14:18" x14ac:dyDescent="0.3">
      <c r="N187" t="s">
        <v>41</v>
      </c>
      <c r="O187" t="s">
        <v>37</v>
      </c>
      <c r="P187" t="s">
        <v>26</v>
      </c>
      <c r="Q187" s="4">
        <v>2324</v>
      </c>
      <c r="R187" s="5">
        <v>177</v>
      </c>
    </row>
    <row r="188" spans="14:18" x14ac:dyDescent="0.3">
      <c r="N188" t="s">
        <v>3</v>
      </c>
      <c r="O188" t="s">
        <v>39</v>
      </c>
      <c r="P188" t="s">
        <v>26</v>
      </c>
      <c r="Q188" s="4">
        <v>4956</v>
      </c>
      <c r="R188" s="5">
        <v>171</v>
      </c>
    </row>
    <row r="189" spans="14:18" x14ac:dyDescent="0.3">
      <c r="N189" t="s">
        <v>10</v>
      </c>
      <c r="O189" t="s">
        <v>34</v>
      </c>
      <c r="P189" t="s">
        <v>19</v>
      </c>
      <c r="Q189" s="4">
        <v>5355</v>
      </c>
      <c r="R189" s="5">
        <v>204</v>
      </c>
    </row>
    <row r="190" spans="14:18" x14ac:dyDescent="0.3">
      <c r="N190" t="s">
        <v>3</v>
      </c>
      <c r="O190" t="s">
        <v>34</v>
      </c>
      <c r="P190" t="s">
        <v>14</v>
      </c>
      <c r="Q190" s="4">
        <v>7259</v>
      </c>
      <c r="R190" s="5">
        <v>276</v>
      </c>
    </row>
    <row r="191" spans="14:18" x14ac:dyDescent="0.3">
      <c r="N191" t="s">
        <v>8</v>
      </c>
      <c r="O191" t="s">
        <v>37</v>
      </c>
      <c r="P191" t="s">
        <v>26</v>
      </c>
      <c r="Q191" s="4">
        <v>6279</v>
      </c>
      <c r="R191" s="5">
        <v>45</v>
      </c>
    </row>
    <row r="192" spans="14:18" x14ac:dyDescent="0.3">
      <c r="N192" t="s">
        <v>40</v>
      </c>
      <c r="O192" t="s">
        <v>38</v>
      </c>
      <c r="P192" t="s">
        <v>29</v>
      </c>
      <c r="Q192" s="4">
        <v>2541</v>
      </c>
      <c r="R192" s="5">
        <v>45</v>
      </c>
    </row>
    <row r="193" spans="14:18" x14ac:dyDescent="0.3">
      <c r="N193" t="s">
        <v>6</v>
      </c>
      <c r="O193" t="s">
        <v>35</v>
      </c>
      <c r="P193" t="s">
        <v>27</v>
      </c>
      <c r="Q193" s="4">
        <v>3864</v>
      </c>
      <c r="R193" s="5">
        <v>177</v>
      </c>
    </row>
    <row r="194" spans="14:18" x14ac:dyDescent="0.3">
      <c r="N194" t="s">
        <v>5</v>
      </c>
      <c r="O194" t="s">
        <v>36</v>
      </c>
      <c r="P194" t="s">
        <v>13</v>
      </c>
      <c r="Q194" s="4">
        <v>6146</v>
      </c>
      <c r="R194" s="5">
        <v>63</v>
      </c>
    </row>
    <row r="195" spans="14:18" x14ac:dyDescent="0.3">
      <c r="N195" t="s">
        <v>9</v>
      </c>
      <c r="O195" t="s">
        <v>39</v>
      </c>
      <c r="P195" t="s">
        <v>18</v>
      </c>
      <c r="Q195" s="4">
        <v>2639</v>
      </c>
      <c r="R195" s="5">
        <v>204</v>
      </c>
    </row>
    <row r="196" spans="14:18" x14ac:dyDescent="0.3">
      <c r="N196" t="s">
        <v>8</v>
      </c>
      <c r="O196" t="s">
        <v>37</v>
      </c>
      <c r="P196" t="s">
        <v>22</v>
      </c>
      <c r="Q196" s="4">
        <v>1890</v>
      </c>
      <c r="R196" s="5">
        <v>195</v>
      </c>
    </row>
    <row r="197" spans="14:18" x14ac:dyDescent="0.3">
      <c r="N197" t="s">
        <v>7</v>
      </c>
      <c r="O197" t="s">
        <v>34</v>
      </c>
      <c r="P197" t="s">
        <v>14</v>
      </c>
      <c r="Q197" s="4">
        <v>1932</v>
      </c>
      <c r="R197" s="5">
        <v>369</v>
      </c>
    </row>
    <row r="198" spans="14:18" x14ac:dyDescent="0.3">
      <c r="N198" t="s">
        <v>3</v>
      </c>
      <c r="O198" t="s">
        <v>34</v>
      </c>
      <c r="P198" t="s">
        <v>25</v>
      </c>
      <c r="Q198" s="4">
        <v>6300</v>
      </c>
      <c r="R198" s="5">
        <v>42</v>
      </c>
    </row>
    <row r="199" spans="14:18" x14ac:dyDescent="0.3">
      <c r="N199" t="s">
        <v>6</v>
      </c>
      <c r="O199" t="s">
        <v>37</v>
      </c>
      <c r="P199" t="s">
        <v>30</v>
      </c>
      <c r="Q199" s="4">
        <v>560</v>
      </c>
      <c r="R199" s="5">
        <v>81</v>
      </c>
    </row>
    <row r="200" spans="14:18" x14ac:dyDescent="0.3">
      <c r="N200" t="s">
        <v>9</v>
      </c>
      <c r="O200" t="s">
        <v>37</v>
      </c>
      <c r="P200" t="s">
        <v>26</v>
      </c>
      <c r="Q200" s="4">
        <v>2856</v>
      </c>
      <c r="R200" s="5">
        <v>246</v>
      </c>
    </row>
    <row r="201" spans="14:18" x14ac:dyDescent="0.3">
      <c r="N201" t="s">
        <v>9</v>
      </c>
      <c r="O201" t="s">
        <v>34</v>
      </c>
      <c r="P201" t="s">
        <v>17</v>
      </c>
      <c r="Q201" s="4">
        <v>707</v>
      </c>
      <c r="R201" s="5">
        <v>174</v>
      </c>
    </row>
    <row r="202" spans="14:18" x14ac:dyDescent="0.3">
      <c r="N202" t="s">
        <v>8</v>
      </c>
      <c r="O202" t="s">
        <v>35</v>
      </c>
      <c r="P202" t="s">
        <v>30</v>
      </c>
      <c r="Q202" s="4">
        <v>3598</v>
      </c>
      <c r="R202" s="5">
        <v>81</v>
      </c>
    </row>
    <row r="203" spans="14:18" x14ac:dyDescent="0.3">
      <c r="N203" t="s">
        <v>40</v>
      </c>
      <c r="O203" t="s">
        <v>35</v>
      </c>
      <c r="P203" t="s">
        <v>22</v>
      </c>
      <c r="Q203" s="4">
        <v>6853</v>
      </c>
      <c r="R203" s="5">
        <v>372</v>
      </c>
    </row>
    <row r="204" spans="14:18" x14ac:dyDescent="0.3">
      <c r="N204" t="s">
        <v>40</v>
      </c>
      <c r="O204" t="s">
        <v>35</v>
      </c>
      <c r="P204" t="s">
        <v>16</v>
      </c>
      <c r="Q204" s="4">
        <v>4725</v>
      </c>
      <c r="R204" s="5">
        <v>174</v>
      </c>
    </row>
    <row r="205" spans="14:18" x14ac:dyDescent="0.3">
      <c r="N205" t="s">
        <v>41</v>
      </c>
      <c r="O205" t="s">
        <v>36</v>
      </c>
      <c r="P205" t="s">
        <v>32</v>
      </c>
      <c r="Q205" s="4">
        <v>10304</v>
      </c>
      <c r="R205" s="5">
        <v>84</v>
      </c>
    </row>
    <row r="206" spans="14:18" x14ac:dyDescent="0.3">
      <c r="N206" t="s">
        <v>41</v>
      </c>
      <c r="O206" t="s">
        <v>34</v>
      </c>
      <c r="P206" t="s">
        <v>16</v>
      </c>
      <c r="Q206" s="4">
        <v>1274</v>
      </c>
      <c r="R206" s="5">
        <v>225</v>
      </c>
    </row>
    <row r="207" spans="14:18" x14ac:dyDescent="0.3">
      <c r="N207" t="s">
        <v>5</v>
      </c>
      <c r="O207" t="s">
        <v>36</v>
      </c>
      <c r="P207" t="s">
        <v>30</v>
      </c>
      <c r="Q207" s="4">
        <v>1526</v>
      </c>
      <c r="R207" s="5">
        <v>105</v>
      </c>
    </row>
    <row r="208" spans="14:18" x14ac:dyDescent="0.3">
      <c r="N208" t="s">
        <v>40</v>
      </c>
      <c r="O208" t="s">
        <v>39</v>
      </c>
      <c r="P208" t="s">
        <v>28</v>
      </c>
      <c r="Q208" s="4">
        <v>3101</v>
      </c>
      <c r="R208" s="5">
        <v>225</v>
      </c>
    </row>
    <row r="209" spans="14:18" x14ac:dyDescent="0.3">
      <c r="N209" t="s">
        <v>2</v>
      </c>
      <c r="O209" t="s">
        <v>37</v>
      </c>
      <c r="P209" t="s">
        <v>14</v>
      </c>
      <c r="Q209" s="4">
        <v>1057</v>
      </c>
      <c r="R209" s="5">
        <v>54</v>
      </c>
    </row>
    <row r="210" spans="14:18" x14ac:dyDescent="0.3">
      <c r="N210" t="s">
        <v>7</v>
      </c>
      <c r="O210" t="s">
        <v>37</v>
      </c>
      <c r="P210" t="s">
        <v>26</v>
      </c>
      <c r="Q210" s="4">
        <v>5306</v>
      </c>
      <c r="R210" s="5">
        <v>0</v>
      </c>
    </row>
    <row r="211" spans="14:18" x14ac:dyDescent="0.3">
      <c r="N211" t="s">
        <v>5</v>
      </c>
      <c r="O211" t="s">
        <v>39</v>
      </c>
      <c r="P211" t="s">
        <v>24</v>
      </c>
      <c r="Q211" s="4">
        <v>4018</v>
      </c>
      <c r="R211" s="5">
        <v>171</v>
      </c>
    </row>
    <row r="212" spans="14:18" x14ac:dyDescent="0.3">
      <c r="N212" t="s">
        <v>9</v>
      </c>
      <c r="O212" t="s">
        <v>34</v>
      </c>
      <c r="P212" t="s">
        <v>16</v>
      </c>
      <c r="Q212" s="4">
        <v>938</v>
      </c>
      <c r="R212" s="5">
        <v>189</v>
      </c>
    </row>
    <row r="213" spans="14:18" x14ac:dyDescent="0.3">
      <c r="N213" t="s">
        <v>7</v>
      </c>
      <c r="O213" t="s">
        <v>38</v>
      </c>
      <c r="P213" t="s">
        <v>18</v>
      </c>
      <c r="Q213" s="4">
        <v>1778</v>
      </c>
      <c r="R213" s="5">
        <v>270</v>
      </c>
    </row>
    <row r="214" spans="14:18" x14ac:dyDescent="0.3">
      <c r="N214" t="s">
        <v>6</v>
      </c>
      <c r="O214" t="s">
        <v>39</v>
      </c>
      <c r="P214" t="s">
        <v>30</v>
      </c>
      <c r="Q214" s="4">
        <v>1638</v>
      </c>
      <c r="R214" s="5">
        <v>63</v>
      </c>
    </row>
    <row r="215" spans="14:18" x14ac:dyDescent="0.3">
      <c r="N215" t="s">
        <v>41</v>
      </c>
      <c r="O215" t="s">
        <v>38</v>
      </c>
      <c r="P215" t="s">
        <v>25</v>
      </c>
      <c r="Q215" s="4">
        <v>154</v>
      </c>
      <c r="R215" s="5">
        <v>21</v>
      </c>
    </row>
    <row r="216" spans="14:18" x14ac:dyDescent="0.3">
      <c r="N216" t="s">
        <v>7</v>
      </c>
      <c r="O216" t="s">
        <v>37</v>
      </c>
      <c r="P216" t="s">
        <v>22</v>
      </c>
      <c r="Q216" s="4">
        <v>9835</v>
      </c>
      <c r="R216" s="5">
        <v>207</v>
      </c>
    </row>
    <row r="217" spans="14:18" x14ac:dyDescent="0.3">
      <c r="N217" t="s">
        <v>9</v>
      </c>
      <c r="O217" t="s">
        <v>37</v>
      </c>
      <c r="P217" t="s">
        <v>20</v>
      </c>
      <c r="Q217" s="4">
        <v>7273</v>
      </c>
      <c r="R217" s="5">
        <v>96</v>
      </c>
    </row>
    <row r="218" spans="14:18" x14ac:dyDescent="0.3">
      <c r="N218" t="s">
        <v>5</v>
      </c>
      <c r="O218" t="s">
        <v>39</v>
      </c>
      <c r="P218" t="s">
        <v>22</v>
      </c>
      <c r="Q218" s="4">
        <v>6909</v>
      </c>
      <c r="R218" s="5">
        <v>81</v>
      </c>
    </row>
    <row r="219" spans="14:18" x14ac:dyDescent="0.3">
      <c r="N219" t="s">
        <v>9</v>
      </c>
      <c r="O219" t="s">
        <v>39</v>
      </c>
      <c r="P219" t="s">
        <v>24</v>
      </c>
      <c r="Q219" s="4">
        <v>3920</v>
      </c>
      <c r="R219" s="5">
        <v>306</v>
      </c>
    </row>
    <row r="220" spans="14:18" x14ac:dyDescent="0.3">
      <c r="N220" t="s">
        <v>10</v>
      </c>
      <c r="O220" t="s">
        <v>39</v>
      </c>
      <c r="P220" t="s">
        <v>21</v>
      </c>
      <c r="Q220" s="4">
        <v>4858</v>
      </c>
      <c r="R220" s="5">
        <v>279</v>
      </c>
    </row>
    <row r="221" spans="14:18" x14ac:dyDescent="0.3">
      <c r="N221" t="s">
        <v>2</v>
      </c>
      <c r="O221" t="s">
        <v>38</v>
      </c>
      <c r="P221" t="s">
        <v>4</v>
      </c>
      <c r="Q221" s="4">
        <v>3549</v>
      </c>
      <c r="R221" s="5">
        <v>3</v>
      </c>
    </row>
    <row r="222" spans="14:18" x14ac:dyDescent="0.3">
      <c r="N222" t="s">
        <v>7</v>
      </c>
      <c r="O222" t="s">
        <v>39</v>
      </c>
      <c r="P222" t="s">
        <v>27</v>
      </c>
      <c r="Q222" s="4">
        <v>966</v>
      </c>
      <c r="R222" s="5">
        <v>198</v>
      </c>
    </row>
    <row r="223" spans="14:18" x14ac:dyDescent="0.3">
      <c r="N223" t="s">
        <v>5</v>
      </c>
      <c r="O223" t="s">
        <v>39</v>
      </c>
      <c r="P223" t="s">
        <v>18</v>
      </c>
      <c r="Q223" s="4">
        <v>385</v>
      </c>
      <c r="R223" s="5">
        <v>249</v>
      </c>
    </row>
    <row r="224" spans="14:18" x14ac:dyDescent="0.3">
      <c r="N224" t="s">
        <v>6</v>
      </c>
      <c r="O224" t="s">
        <v>34</v>
      </c>
      <c r="P224" t="s">
        <v>16</v>
      </c>
      <c r="Q224" s="4">
        <v>2219</v>
      </c>
      <c r="R224" s="5">
        <v>75</v>
      </c>
    </row>
    <row r="225" spans="14:18" x14ac:dyDescent="0.3">
      <c r="N225" t="s">
        <v>9</v>
      </c>
      <c r="O225" t="s">
        <v>36</v>
      </c>
      <c r="P225" t="s">
        <v>32</v>
      </c>
      <c r="Q225" s="4">
        <v>2954</v>
      </c>
      <c r="R225" s="5">
        <v>189</v>
      </c>
    </row>
    <row r="226" spans="14:18" x14ac:dyDescent="0.3">
      <c r="N226" t="s">
        <v>7</v>
      </c>
      <c r="O226" t="s">
        <v>36</v>
      </c>
      <c r="P226" t="s">
        <v>32</v>
      </c>
      <c r="Q226" s="4">
        <v>280</v>
      </c>
      <c r="R226" s="5">
        <v>87</v>
      </c>
    </row>
    <row r="227" spans="14:18" x14ac:dyDescent="0.3">
      <c r="N227" t="s">
        <v>41</v>
      </c>
      <c r="O227" t="s">
        <v>36</v>
      </c>
      <c r="P227" t="s">
        <v>30</v>
      </c>
      <c r="Q227" s="4">
        <v>6118</v>
      </c>
      <c r="R227" s="5">
        <v>174</v>
      </c>
    </row>
    <row r="228" spans="14:18" x14ac:dyDescent="0.3">
      <c r="N228" t="s">
        <v>2</v>
      </c>
      <c r="O228" t="s">
        <v>39</v>
      </c>
      <c r="P228" t="s">
        <v>15</v>
      </c>
      <c r="Q228" s="4">
        <v>4802</v>
      </c>
      <c r="R228" s="5">
        <v>36</v>
      </c>
    </row>
    <row r="229" spans="14:18" x14ac:dyDescent="0.3">
      <c r="N229" t="s">
        <v>9</v>
      </c>
      <c r="O229" t="s">
        <v>38</v>
      </c>
      <c r="P229" t="s">
        <v>24</v>
      </c>
      <c r="Q229" s="4">
        <v>4137</v>
      </c>
      <c r="R229" s="5">
        <v>60</v>
      </c>
    </row>
    <row r="230" spans="14:18" x14ac:dyDescent="0.3">
      <c r="N230" t="s">
        <v>3</v>
      </c>
      <c r="O230" t="s">
        <v>35</v>
      </c>
      <c r="P230" t="s">
        <v>23</v>
      </c>
      <c r="Q230" s="4">
        <v>2023</v>
      </c>
      <c r="R230" s="5">
        <v>78</v>
      </c>
    </row>
    <row r="231" spans="14:18" x14ac:dyDescent="0.3">
      <c r="N231" t="s">
        <v>9</v>
      </c>
      <c r="O231" t="s">
        <v>36</v>
      </c>
      <c r="P231" t="s">
        <v>30</v>
      </c>
      <c r="Q231" s="4">
        <v>9051</v>
      </c>
      <c r="R231" s="5">
        <v>57</v>
      </c>
    </row>
    <row r="232" spans="14:18" x14ac:dyDescent="0.3">
      <c r="N232" t="s">
        <v>9</v>
      </c>
      <c r="O232" t="s">
        <v>37</v>
      </c>
      <c r="P232" t="s">
        <v>28</v>
      </c>
      <c r="Q232" s="4">
        <v>2919</v>
      </c>
      <c r="R232" s="5">
        <v>45</v>
      </c>
    </row>
    <row r="233" spans="14:18" x14ac:dyDescent="0.3">
      <c r="N233" t="s">
        <v>41</v>
      </c>
      <c r="O233" t="s">
        <v>38</v>
      </c>
      <c r="P233" t="s">
        <v>22</v>
      </c>
      <c r="Q233" s="4">
        <v>5915</v>
      </c>
      <c r="R233" s="5">
        <v>3</v>
      </c>
    </row>
    <row r="234" spans="14:18" x14ac:dyDescent="0.3">
      <c r="N234" t="s">
        <v>10</v>
      </c>
      <c r="O234" t="s">
        <v>35</v>
      </c>
      <c r="P234" t="s">
        <v>15</v>
      </c>
      <c r="Q234" s="4">
        <v>2562</v>
      </c>
      <c r="R234" s="5">
        <v>6</v>
      </c>
    </row>
    <row r="235" spans="14:18" x14ac:dyDescent="0.3">
      <c r="N235" t="s">
        <v>5</v>
      </c>
      <c r="O235" t="s">
        <v>37</v>
      </c>
      <c r="P235" t="s">
        <v>25</v>
      </c>
      <c r="Q235" s="4">
        <v>8813</v>
      </c>
      <c r="R235" s="5">
        <v>21</v>
      </c>
    </row>
    <row r="236" spans="14:18" x14ac:dyDescent="0.3">
      <c r="N236" t="s">
        <v>5</v>
      </c>
      <c r="O236" t="s">
        <v>36</v>
      </c>
      <c r="P236" t="s">
        <v>18</v>
      </c>
      <c r="Q236" s="4">
        <v>6111</v>
      </c>
      <c r="R236" s="5">
        <v>3</v>
      </c>
    </row>
    <row r="237" spans="14:18" x14ac:dyDescent="0.3">
      <c r="N237" t="s">
        <v>8</v>
      </c>
      <c r="O237" t="s">
        <v>34</v>
      </c>
      <c r="P237" t="s">
        <v>31</v>
      </c>
      <c r="Q237" s="4">
        <v>3507</v>
      </c>
      <c r="R237" s="5">
        <v>288</v>
      </c>
    </row>
    <row r="238" spans="14:18" x14ac:dyDescent="0.3">
      <c r="N238" t="s">
        <v>6</v>
      </c>
      <c r="O238" t="s">
        <v>36</v>
      </c>
      <c r="P238" t="s">
        <v>13</v>
      </c>
      <c r="Q238" s="4">
        <v>4319</v>
      </c>
      <c r="R238" s="5">
        <v>30</v>
      </c>
    </row>
    <row r="239" spans="14:18" x14ac:dyDescent="0.3">
      <c r="N239" t="s">
        <v>40</v>
      </c>
      <c r="O239" t="s">
        <v>38</v>
      </c>
      <c r="P239" t="s">
        <v>26</v>
      </c>
      <c r="Q239" s="4">
        <v>609</v>
      </c>
      <c r="R239" s="5">
        <v>87</v>
      </c>
    </row>
    <row r="240" spans="14:18" x14ac:dyDescent="0.3">
      <c r="N240" t="s">
        <v>40</v>
      </c>
      <c r="O240" t="s">
        <v>39</v>
      </c>
      <c r="P240" t="s">
        <v>27</v>
      </c>
      <c r="Q240" s="4">
        <v>6370</v>
      </c>
      <c r="R240" s="5">
        <v>30</v>
      </c>
    </row>
    <row r="241" spans="14:18" x14ac:dyDescent="0.3">
      <c r="N241" t="s">
        <v>5</v>
      </c>
      <c r="O241" t="s">
        <v>38</v>
      </c>
      <c r="P241" t="s">
        <v>19</v>
      </c>
      <c r="Q241" s="4">
        <v>5474</v>
      </c>
      <c r="R241" s="5">
        <v>168</v>
      </c>
    </row>
    <row r="242" spans="14:18" x14ac:dyDescent="0.3">
      <c r="N242" t="s">
        <v>40</v>
      </c>
      <c r="O242" t="s">
        <v>36</v>
      </c>
      <c r="P242" t="s">
        <v>27</v>
      </c>
      <c r="Q242" s="4">
        <v>3164</v>
      </c>
      <c r="R242" s="5">
        <v>306</v>
      </c>
    </row>
    <row r="243" spans="14:18" x14ac:dyDescent="0.3">
      <c r="N243" t="s">
        <v>6</v>
      </c>
      <c r="O243" t="s">
        <v>35</v>
      </c>
      <c r="P243" t="s">
        <v>4</v>
      </c>
      <c r="Q243" s="4">
        <v>1302</v>
      </c>
      <c r="R243" s="5">
        <v>402</v>
      </c>
    </row>
    <row r="244" spans="14:18" x14ac:dyDescent="0.3">
      <c r="N244" t="s">
        <v>3</v>
      </c>
      <c r="O244" t="s">
        <v>37</v>
      </c>
      <c r="P244" t="s">
        <v>28</v>
      </c>
      <c r="Q244" s="4">
        <v>7308</v>
      </c>
      <c r="R244" s="5">
        <v>327</v>
      </c>
    </row>
    <row r="245" spans="14:18" x14ac:dyDescent="0.3">
      <c r="N245" t="s">
        <v>40</v>
      </c>
      <c r="O245" t="s">
        <v>37</v>
      </c>
      <c r="P245" t="s">
        <v>27</v>
      </c>
      <c r="Q245" s="4">
        <v>6132</v>
      </c>
      <c r="R245" s="5">
        <v>93</v>
      </c>
    </row>
    <row r="246" spans="14:18" x14ac:dyDescent="0.3">
      <c r="N246" t="s">
        <v>10</v>
      </c>
      <c r="O246" t="s">
        <v>35</v>
      </c>
      <c r="P246" t="s">
        <v>14</v>
      </c>
      <c r="Q246" s="4">
        <v>3472</v>
      </c>
      <c r="R246" s="5">
        <v>96</v>
      </c>
    </row>
    <row r="247" spans="14:18" x14ac:dyDescent="0.3">
      <c r="N247" t="s">
        <v>8</v>
      </c>
      <c r="O247" t="s">
        <v>39</v>
      </c>
      <c r="P247" t="s">
        <v>18</v>
      </c>
      <c r="Q247" s="4">
        <v>9660</v>
      </c>
      <c r="R247" s="5">
        <v>27</v>
      </c>
    </row>
    <row r="248" spans="14:18" x14ac:dyDescent="0.3">
      <c r="N248" t="s">
        <v>9</v>
      </c>
      <c r="O248" t="s">
        <v>38</v>
      </c>
      <c r="P248" t="s">
        <v>26</v>
      </c>
      <c r="Q248" s="4">
        <v>2436</v>
      </c>
      <c r="R248" s="5">
        <v>99</v>
      </c>
    </row>
    <row r="249" spans="14:18" x14ac:dyDescent="0.3">
      <c r="N249" t="s">
        <v>9</v>
      </c>
      <c r="O249" t="s">
        <v>38</v>
      </c>
      <c r="P249" t="s">
        <v>33</v>
      </c>
      <c r="Q249" s="4">
        <v>9506</v>
      </c>
      <c r="R249" s="5">
        <v>87</v>
      </c>
    </row>
    <row r="250" spans="14:18" x14ac:dyDescent="0.3">
      <c r="N250" t="s">
        <v>10</v>
      </c>
      <c r="O250" t="s">
        <v>37</v>
      </c>
      <c r="P250" t="s">
        <v>21</v>
      </c>
      <c r="Q250" s="4">
        <v>245</v>
      </c>
      <c r="R250" s="5">
        <v>288</v>
      </c>
    </row>
    <row r="251" spans="14:18" x14ac:dyDescent="0.3">
      <c r="N251" t="s">
        <v>8</v>
      </c>
      <c r="O251" t="s">
        <v>35</v>
      </c>
      <c r="P251" t="s">
        <v>20</v>
      </c>
      <c r="Q251" s="4">
        <v>2702</v>
      </c>
      <c r="R251" s="5">
        <v>363</v>
      </c>
    </row>
    <row r="252" spans="14:18" x14ac:dyDescent="0.3">
      <c r="N252" t="s">
        <v>10</v>
      </c>
      <c r="O252" t="s">
        <v>34</v>
      </c>
      <c r="P252" t="s">
        <v>17</v>
      </c>
      <c r="Q252" s="4">
        <v>700</v>
      </c>
      <c r="R252" s="5">
        <v>87</v>
      </c>
    </row>
    <row r="253" spans="14:18" x14ac:dyDescent="0.3">
      <c r="N253" t="s">
        <v>6</v>
      </c>
      <c r="O253" t="s">
        <v>34</v>
      </c>
      <c r="P253" t="s">
        <v>17</v>
      </c>
      <c r="Q253" s="4">
        <v>3759</v>
      </c>
      <c r="R253" s="5">
        <v>150</v>
      </c>
    </row>
    <row r="254" spans="14:18" x14ac:dyDescent="0.3">
      <c r="N254" t="s">
        <v>2</v>
      </c>
      <c r="O254" t="s">
        <v>35</v>
      </c>
      <c r="P254" t="s">
        <v>17</v>
      </c>
      <c r="Q254" s="4">
        <v>1589</v>
      </c>
      <c r="R254" s="5">
        <v>303</v>
      </c>
    </row>
    <row r="255" spans="14:18" x14ac:dyDescent="0.3">
      <c r="N255" t="s">
        <v>7</v>
      </c>
      <c r="O255" t="s">
        <v>35</v>
      </c>
      <c r="P255" t="s">
        <v>28</v>
      </c>
      <c r="Q255" s="4">
        <v>5194</v>
      </c>
      <c r="R255" s="5">
        <v>288</v>
      </c>
    </row>
    <row r="256" spans="14:18" x14ac:dyDescent="0.3">
      <c r="N256" t="s">
        <v>10</v>
      </c>
      <c r="O256" t="s">
        <v>36</v>
      </c>
      <c r="P256" t="s">
        <v>13</v>
      </c>
      <c r="Q256" s="4">
        <v>945</v>
      </c>
      <c r="R256" s="5">
        <v>75</v>
      </c>
    </row>
    <row r="257" spans="14:18" x14ac:dyDescent="0.3">
      <c r="N257" t="s">
        <v>40</v>
      </c>
      <c r="O257" t="s">
        <v>38</v>
      </c>
      <c r="P257" t="s">
        <v>31</v>
      </c>
      <c r="Q257" s="4">
        <v>1988</v>
      </c>
      <c r="R257" s="5">
        <v>39</v>
      </c>
    </row>
    <row r="258" spans="14:18" x14ac:dyDescent="0.3">
      <c r="N258" t="s">
        <v>6</v>
      </c>
      <c r="O258" t="s">
        <v>34</v>
      </c>
      <c r="P258" t="s">
        <v>32</v>
      </c>
      <c r="Q258" s="4">
        <v>6734</v>
      </c>
      <c r="R258" s="5">
        <v>123</v>
      </c>
    </row>
    <row r="259" spans="14:18" x14ac:dyDescent="0.3">
      <c r="N259" t="s">
        <v>40</v>
      </c>
      <c r="O259" t="s">
        <v>36</v>
      </c>
      <c r="P259" t="s">
        <v>4</v>
      </c>
      <c r="Q259" s="4">
        <v>217</v>
      </c>
      <c r="R259" s="5">
        <v>36</v>
      </c>
    </row>
    <row r="260" spans="14:18" x14ac:dyDescent="0.3">
      <c r="N260" t="s">
        <v>5</v>
      </c>
      <c r="O260" t="s">
        <v>34</v>
      </c>
      <c r="P260" t="s">
        <v>22</v>
      </c>
      <c r="Q260" s="4">
        <v>6279</v>
      </c>
      <c r="R260" s="5">
        <v>237</v>
      </c>
    </row>
    <row r="261" spans="14:18" x14ac:dyDescent="0.3">
      <c r="N261" t="s">
        <v>40</v>
      </c>
      <c r="O261" t="s">
        <v>36</v>
      </c>
      <c r="P261" t="s">
        <v>13</v>
      </c>
      <c r="Q261" s="4">
        <v>4424</v>
      </c>
      <c r="R261" s="5">
        <v>201</v>
      </c>
    </row>
    <row r="262" spans="14:18" x14ac:dyDescent="0.3">
      <c r="N262" t="s">
        <v>2</v>
      </c>
      <c r="O262" t="s">
        <v>36</v>
      </c>
      <c r="P262" t="s">
        <v>17</v>
      </c>
      <c r="Q262" s="4">
        <v>189</v>
      </c>
      <c r="R262" s="5">
        <v>48</v>
      </c>
    </row>
    <row r="263" spans="14:18" x14ac:dyDescent="0.3">
      <c r="N263" t="s">
        <v>5</v>
      </c>
      <c r="O263" t="s">
        <v>35</v>
      </c>
      <c r="P263" t="s">
        <v>22</v>
      </c>
      <c r="Q263" s="4">
        <v>490</v>
      </c>
      <c r="R263" s="5">
        <v>84</v>
      </c>
    </row>
    <row r="264" spans="14:18" x14ac:dyDescent="0.3">
      <c r="N264" t="s">
        <v>8</v>
      </c>
      <c r="O264" t="s">
        <v>37</v>
      </c>
      <c r="P264" t="s">
        <v>21</v>
      </c>
      <c r="Q264" s="4">
        <v>434</v>
      </c>
      <c r="R264" s="5">
        <v>87</v>
      </c>
    </row>
    <row r="265" spans="14:18" x14ac:dyDescent="0.3">
      <c r="N265" t="s">
        <v>7</v>
      </c>
      <c r="O265" t="s">
        <v>38</v>
      </c>
      <c r="P265" t="s">
        <v>30</v>
      </c>
      <c r="Q265" s="4">
        <v>10129</v>
      </c>
      <c r="R265" s="5">
        <v>312</v>
      </c>
    </row>
    <row r="266" spans="14:18" x14ac:dyDescent="0.3">
      <c r="N266" t="s">
        <v>3</v>
      </c>
      <c r="O266" t="s">
        <v>39</v>
      </c>
      <c r="P266" t="s">
        <v>28</v>
      </c>
      <c r="Q266" s="4">
        <v>1652</v>
      </c>
      <c r="R266" s="5">
        <v>102</v>
      </c>
    </row>
    <row r="267" spans="14:18" x14ac:dyDescent="0.3">
      <c r="N267" t="s">
        <v>8</v>
      </c>
      <c r="O267" t="s">
        <v>38</v>
      </c>
      <c r="P267" t="s">
        <v>21</v>
      </c>
      <c r="Q267" s="4">
        <v>6433</v>
      </c>
      <c r="R267" s="5">
        <v>78</v>
      </c>
    </row>
    <row r="268" spans="14:18" x14ac:dyDescent="0.3">
      <c r="N268" t="s">
        <v>3</v>
      </c>
      <c r="O268" t="s">
        <v>34</v>
      </c>
      <c r="P268" t="s">
        <v>23</v>
      </c>
      <c r="Q268" s="4">
        <v>2212</v>
      </c>
      <c r="R268" s="5">
        <v>117</v>
      </c>
    </row>
    <row r="269" spans="14:18" x14ac:dyDescent="0.3">
      <c r="N269" t="s">
        <v>41</v>
      </c>
      <c r="O269" t="s">
        <v>35</v>
      </c>
      <c r="P269" t="s">
        <v>19</v>
      </c>
      <c r="Q269" s="4">
        <v>609</v>
      </c>
      <c r="R269" s="5">
        <v>99</v>
      </c>
    </row>
    <row r="270" spans="14:18" x14ac:dyDescent="0.3">
      <c r="N270" t="s">
        <v>40</v>
      </c>
      <c r="O270" t="s">
        <v>35</v>
      </c>
      <c r="P270" t="s">
        <v>24</v>
      </c>
      <c r="Q270" s="4">
        <v>1638</v>
      </c>
      <c r="R270" s="5">
        <v>48</v>
      </c>
    </row>
    <row r="271" spans="14:18" x14ac:dyDescent="0.3">
      <c r="N271" t="s">
        <v>7</v>
      </c>
      <c r="O271" t="s">
        <v>34</v>
      </c>
      <c r="P271" t="s">
        <v>15</v>
      </c>
      <c r="Q271" s="4">
        <v>3829</v>
      </c>
      <c r="R271" s="5">
        <v>24</v>
      </c>
    </row>
    <row r="272" spans="14:18" x14ac:dyDescent="0.3">
      <c r="N272" t="s">
        <v>40</v>
      </c>
      <c r="O272" t="s">
        <v>39</v>
      </c>
      <c r="P272" t="s">
        <v>15</v>
      </c>
      <c r="Q272" s="4">
        <v>5775</v>
      </c>
      <c r="R272" s="5">
        <v>42</v>
      </c>
    </row>
    <row r="273" spans="14:18" x14ac:dyDescent="0.3">
      <c r="N273" t="s">
        <v>6</v>
      </c>
      <c r="O273" t="s">
        <v>35</v>
      </c>
      <c r="P273" t="s">
        <v>20</v>
      </c>
      <c r="Q273" s="4">
        <v>1071</v>
      </c>
      <c r="R273" s="5">
        <v>270</v>
      </c>
    </row>
    <row r="274" spans="14:18" x14ac:dyDescent="0.3">
      <c r="N274" t="s">
        <v>8</v>
      </c>
      <c r="O274" t="s">
        <v>36</v>
      </c>
      <c r="P274" t="s">
        <v>23</v>
      </c>
      <c r="Q274" s="4">
        <v>5019</v>
      </c>
      <c r="R274" s="5">
        <v>150</v>
      </c>
    </row>
    <row r="275" spans="14:18" x14ac:dyDescent="0.3">
      <c r="N275" t="s">
        <v>2</v>
      </c>
      <c r="O275" t="s">
        <v>37</v>
      </c>
      <c r="P275" t="s">
        <v>15</v>
      </c>
      <c r="Q275" s="4">
        <v>2863</v>
      </c>
      <c r="R275" s="5">
        <v>42</v>
      </c>
    </row>
    <row r="276" spans="14:18" x14ac:dyDescent="0.3">
      <c r="N276" t="s">
        <v>40</v>
      </c>
      <c r="O276" t="s">
        <v>35</v>
      </c>
      <c r="P276" t="s">
        <v>29</v>
      </c>
      <c r="Q276" s="4">
        <v>1617</v>
      </c>
      <c r="R276" s="5">
        <v>126</v>
      </c>
    </row>
    <row r="277" spans="14:18" x14ac:dyDescent="0.3">
      <c r="N277" t="s">
        <v>6</v>
      </c>
      <c r="O277" t="s">
        <v>37</v>
      </c>
      <c r="P277" t="s">
        <v>26</v>
      </c>
      <c r="Q277" s="4">
        <v>6818</v>
      </c>
      <c r="R277" s="5">
        <v>6</v>
      </c>
    </row>
    <row r="278" spans="14:18" x14ac:dyDescent="0.3">
      <c r="N278" t="s">
        <v>3</v>
      </c>
      <c r="O278" t="s">
        <v>35</v>
      </c>
      <c r="P278" t="s">
        <v>15</v>
      </c>
      <c r="Q278" s="4">
        <v>6657</v>
      </c>
      <c r="R278" s="5">
        <v>276</v>
      </c>
    </row>
    <row r="279" spans="14:18" x14ac:dyDescent="0.3">
      <c r="N279" t="s">
        <v>3</v>
      </c>
      <c r="O279" t="s">
        <v>34</v>
      </c>
      <c r="P279" t="s">
        <v>17</v>
      </c>
      <c r="Q279" s="4">
        <v>2919</v>
      </c>
      <c r="R279" s="5">
        <v>93</v>
      </c>
    </row>
    <row r="280" spans="14:18" x14ac:dyDescent="0.3">
      <c r="N280" t="s">
        <v>2</v>
      </c>
      <c r="O280" t="s">
        <v>36</v>
      </c>
      <c r="P280" t="s">
        <v>31</v>
      </c>
      <c r="Q280" s="4">
        <v>3094</v>
      </c>
      <c r="R280" s="5">
        <v>246</v>
      </c>
    </row>
    <row r="281" spans="14:18" x14ac:dyDescent="0.3">
      <c r="N281" t="s">
        <v>6</v>
      </c>
      <c r="O281" t="s">
        <v>39</v>
      </c>
      <c r="P281" t="s">
        <v>24</v>
      </c>
      <c r="Q281" s="4">
        <v>2989</v>
      </c>
      <c r="R281" s="5">
        <v>3</v>
      </c>
    </row>
    <row r="282" spans="14:18" x14ac:dyDescent="0.3">
      <c r="N282" t="s">
        <v>8</v>
      </c>
      <c r="O282" t="s">
        <v>38</v>
      </c>
      <c r="P282" t="s">
        <v>27</v>
      </c>
      <c r="Q282" s="4">
        <v>2268</v>
      </c>
      <c r="R282" s="5">
        <v>63</v>
      </c>
    </row>
    <row r="283" spans="14:18" x14ac:dyDescent="0.3">
      <c r="N283" t="s">
        <v>5</v>
      </c>
      <c r="O283" t="s">
        <v>35</v>
      </c>
      <c r="P283" t="s">
        <v>31</v>
      </c>
      <c r="Q283" s="4">
        <v>4753</v>
      </c>
      <c r="R283" s="5">
        <v>246</v>
      </c>
    </row>
    <row r="284" spans="14:18" x14ac:dyDescent="0.3">
      <c r="N284" t="s">
        <v>2</v>
      </c>
      <c r="O284" t="s">
        <v>34</v>
      </c>
      <c r="P284" t="s">
        <v>19</v>
      </c>
      <c r="Q284" s="4">
        <v>7511</v>
      </c>
      <c r="R284" s="5">
        <v>120</v>
      </c>
    </row>
    <row r="285" spans="14:18" x14ac:dyDescent="0.3">
      <c r="N285" t="s">
        <v>2</v>
      </c>
      <c r="O285" t="s">
        <v>38</v>
      </c>
      <c r="P285" t="s">
        <v>31</v>
      </c>
      <c r="Q285" s="4">
        <v>4326</v>
      </c>
      <c r="R285" s="5">
        <v>348</v>
      </c>
    </row>
    <row r="286" spans="14:18" x14ac:dyDescent="0.3">
      <c r="N286" t="s">
        <v>41</v>
      </c>
      <c r="O286" t="s">
        <v>34</v>
      </c>
      <c r="P286" t="s">
        <v>23</v>
      </c>
      <c r="Q286" s="4">
        <v>4935</v>
      </c>
      <c r="R286" s="5">
        <v>126</v>
      </c>
    </row>
    <row r="287" spans="14:18" x14ac:dyDescent="0.3">
      <c r="N287" t="s">
        <v>6</v>
      </c>
      <c r="O287" t="s">
        <v>35</v>
      </c>
      <c r="P287" t="s">
        <v>30</v>
      </c>
      <c r="Q287" s="4">
        <v>4781</v>
      </c>
      <c r="R287" s="5">
        <v>123</v>
      </c>
    </row>
    <row r="288" spans="14:18" x14ac:dyDescent="0.3">
      <c r="N288" t="s">
        <v>5</v>
      </c>
      <c r="O288" t="s">
        <v>38</v>
      </c>
      <c r="P288" t="s">
        <v>25</v>
      </c>
      <c r="Q288" s="4">
        <v>7483</v>
      </c>
      <c r="R288" s="5">
        <v>45</v>
      </c>
    </row>
    <row r="289" spans="14:18" x14ac:dyDescent="0.3">
      <c r="N289" t="s">
        <v>10</v>
      </c>
      <c r="O289" t="s">
        <v>38</v>
      </c>
      <c r="P289" t="s">
        <v>4</v>
      </c>
      <c r="Q289" s="4">
        <v>6860</v>
      </c>
      <c r="R289" s="5">
        <v>126</v>
      </c>
    </row>
    <row r="290" spans="14:18" x14ac:dyDescent="0.3">
      <c r="N290" t="s">
        <v>40</v>
      </c>
      <c r="O290" t="s">
        <v>37</v>
      </c>
      <c r="P290" t="s">
        <v>29</v>
      </c>
      <c r="Q290" s="4">
        <v>9002</v>
      </c>
      <c r="R290" s="5">
        <v>72</v>
      </c>
    </row>
    <row r="291" spans="14:18" x14ac:dyDescent="0.3">
      <c r="N291" t="s">
        <v>6</v>
      </c>
      <c r="O291" t="s">
        <v>36</v>
      </c>
      <c r="P291" t="s">
        <v>29</v>
      </c>
      <c r="Q291" s="4">
        <v>1400</v>
      </c>
      <c r="R291" s="5">
        <v>135</v>
      </c>
    </row>
    <row r="292" spans="14:18" x14ac:dyDescent="0.3">
      <c r="N292" t="s">
        <v>10</v>
      </c>
      <c r="O292" t="s">
        <v>34</v>
      </c>
      <c r="P292" t="s">
        <v>22</v>
      </c>
      <c r="Q292" s="4">
        <v>4053</v>
      </c>
      <c r="R292" s="5">
        <v>24</v>
      </c>
    </row>
    <row r="293" spans="14:18" x14ac:dyDescent="0.3">
      <c r="N293" t="s">
        <v>7</v>
      </c>
      <c r="O293" t="s">
        <v>36</v>
      </c>
      <c r="P293" t="s">
        <v>31</v>
      </c>
      <c r="Q293" s="4">
        <v>2149</v>
      </c>
      <c r="R293" s="5">
        <v>117</v>
      </c>
    </row>
    <row r="294" spans="14:18" x14ac:dyDescent="0.3">
      <c r="N294" t="s">
        <v>3</v>
      </c>
      <c r="O294" t="s">
        <v>39</v>
      </c>
      <c r="P294" t="s">
        <v>29</v>
      </c>
      <c r="Q294" s="4">
        <v>3640</v>
      </c>
      <c r="R294" s="5">
        <v>51</v>
      </c>
    </row>
    <row r="295" spans="14:18" x14ac:dyDescent="0.3">
      <c r="N295" t="s">
        <v>2</v>
      </c>
      <c r="O295" t="s">
        <v>39</v>
      </c>
      <c r="P295" t="s">
        <v>23</v>
      </c>
      <c r="Q295" s="4">
        <v>630</v>
      </c>
      <c r="R295" s="5">
        <v>36</v>
      </c>
    </row>
    <row r="296" spans="14:18" x14ac:dyDescent="0.3">
      <c r="N296" t="s">
        <v>9</v>
      </c>
      <c r="O296" t="s">
        <v>35</v>
      </c>
      <c r="P296" t="s">
        <v>27</v>
      </c>
      <c r="Q296" s="4">
        <v>2429</v>
      </c>
      <c r="R296" s="5">
        <v>144</v>
      </c>
    </row>
    <row r="297" spans="14:18" x14ac:dyDescent="0.3">
      <c r="N297" t="s">
        <v>9</v>
      </c>
      <c r="O297" t="s">
        <v>36</v>
      </c>
      <c r="P297" t="s">
        <v>25</v>
      </c>
      <c r="Q297" s="4">
        <v>2142</v>
      </c>
      <c r="R297" s="5">
        <v>114</v>
      </c>
    </row>
    <row r="298" spans="14:18" x14ac:dyDescent="0.3">
      <c r="N298" t="s">
        <v>7</v>
      </c>
      <c r="O298" t="s">
        <v>37</v>
      </c>
      <c r="P298" t="s">
        <v>30</v>
      </c>
      <c r="Q298" s="4">
        <v>6454</v>
      </c>
      <c r="R298" s="5">
        <v>54</v>
      </c>
    </row>
    <row r="299" spans="14:18" x14ac:dyDescent="0.3">
      <c r="N299" t="s">
        <v>7</v>
      </c>
      <c r="O299" t="s">
        <v>37</v>
      </c>
      <c r="P299" t="s">
        <v>16</v>
      </c>
      <c r="Q299" s="4">
        <v>4487</v>
      </c>
      <c r="R299" s="5">
        <v>333</v>
      </c>
    </row>
    <row r="300" spans="14:18" x14ac:dyDescent="0.3">
      <c r="N300" t="s">
        <v>3</v>
      </c>
      <c r="O300" t="s">
        <v>37</v>
      </c>
      <c r="P300" t="s">
        <v>4</v>
      </c>
      <c r="Q300" s="4">
        <v>938</v>
      </c>
      <c r="R300" s="5">
        <v>366</v>
      </c>
    </row>
    <row r="301" spans="14:18" x14ac:dyDescent="0.3">
      <c r="N301" t="s">
        <v>3</v>
      </c>
      <c r="O301" t="s">
        <v>38</v>
      </c>
      <c r="P301" t="s">
        <v>26</v>
      </c>
      <c r="Q301" s="4">
        <v>8841</v>
      </c>
      <c r="R301" s="5">
        <v>303</v>
      </c>
    </row>
    <row r="302" spans="14:18" x14ac:dyDescent="0.3">
      <c r="N302" t="s">
        <v>2</v>
      </c>
      <c r="O302" t="s">
        <v>39</v>
      </c>
      <c r="P302" t="s">
        <v>33</v>
      </c>
      <c r="Q302" s="4">
        <v>4018</v>
      </c>
      <c r="R302" s="5">
        <v>126</v>
      </c>
    </row>
    <row r="303" spans="14:18" x14ac:dyDescent="0.3">
      <c r="N303" t="s">
        <v>41</v>
      </c>
      <c r="O303" t="s">
        <v>37</v>
      </c>
      <c r="P303" t="s">
        <v>15</v>
      </c>
      <c r="Q303" s="4">
        <v>714</v>
      </c>
      <c r="R303" s="5">
        <v>231</v>
      </c>
    </row>
    <row r="304" spans="14:18" x14ac:dyDescent="0.3">
      <c r="N304" t="s">
        <v>9</v>
      </c>
      <c r="O304" t="s">
        <v>38</v>
      </c>
      <c r="P304" t="s">
        <v>25</v>
      </c>
      <c r="Q304" s="4">
        <v>3850</v>
      </c>
      <c r="R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308A-5AE9-46DF-A884-8CFAB2E916E2}">
  <dimension ref="A1:G16"/>
  <sheetViews>
    <sheetView workbookViewId="0">
      <selection sqref="A1:XFD1"/>
    </sheetView>
  </sheetViews>
  <sheetFormatPr defaultRowHeight="14.4" x14ac:dyDescent="0.3"/>
  <cols>
    <col min="2" max="2" width="15.5546875" bestFit="1" customWidth="1"/>
    <col min="3" max="3" width="14.44140625" bestFit="1" customWidth="1"/>
    <col min="6" max="6" width="15.5546875" bestFit="1" customWidth="1"/>
    <col min="7" max="7" width="14.44140625" bestFit="1" customWidth="1"/>
    <col min="10" max="10" width="11.5546875" bestFit="1" customWidth="1"/>
  </cols>
  <sheetData>
    <row r="1" spans="1:7" s="12" customFormat="1" ht="39.6" x14ac:dyDescent="0.3">
      <c r="A1" s="13" t="s">
        <v>77</v>
      </c>
      <c r="C1" s="13"/>
    </row>
    <row r="3" spans="1:7" x14ac:dyDescent="0.3">
      <c r="B3" s="21" t="s">
        <v>69</v>
      </c>
      <c r="C3" t="s">
        <v>71</v>
      </c>
      <c r="F3" s="21" t="s">
        <v>69</v>
      </c>
      <c r="G3" s="26" t="s">
        <v>71</v>
      </c>
    </row>
    <row r="4" spans="1:7" x14ac:dyDescent="0.3">
      <c r="B4" s="22" t="s">
        <v>38</v>
      </c>
      <c r="C4" s="26"/>
      <c r="F4" s="22" t="s">
        <v>38</v>
      </c>
      <c r="G4" s="26"/>
    </row>
    <row r="5" spans="1:7" x14ac:dyDescent="0.3">
      <c r="B5" s="28" t="s">
        <v>5</v>
      </c>
      <c r="C5" s="26">
        <v>25221</v>
      </c>
      <c r="F5" s="28" t="s">
        <v>41</v>
      </c>
      <c r="G5" s="26">
        <v>6069</v>
      </c>
    </row>
    <row r="6" spans="1:7" x14ac:dyDescent="0.3">
      <c r="B6" s="22" t="s">
        <v>36</v>
      </c>
      <c r="C6" s="26"/>
      <c r="F6" s="22" t="s">
        <v>36</v>
      </c>
      <c r="G6" s="26"/>
    </row>
    <row r="7" spans="1:7" x14ac:dyDescent="0.3">
      <c r="B7" s="28" t="s">
        <v>5</v>
      </c>
      <c r="C7" s="26">
        <v>39620</v>
      </c>
      <c r="F7" s="28" t="s">
        <v>8</v>
      </c>
      <c r="G7" s="26">
        <v>5019</v>
      </c>
    </row>
    <row r="8" spans="1:7" x14ac:dyDescent="0.3">
      <c r="B8" s="22" t="s">
        <v>34</v>
      </c>
      <c r="C8" s="26"/>
      <c r="F8" s="22" t="s">
        <v>34</v>
      </c>
      <c r="G8" s="26"/>
    </row>
    <row r="9" spans="1:7" x14ac:dyDescent="0.3">
      <c r="B9" s="28" t="s">
        <v>5</v>
      </c>
      <c r="C9" s="26">
        <v>41559</v>
      </c>
      <c r="F9" s="28" t="s">
        <v>8</v>
      </c>
      <c r="G9" s="26">
        <v>5516</v>
      </c>
    </row>
    <row r="10" spans="1:7" x14ac:dyDescent="0.3">
      <c r="B10" s="22" t="s">
        <v>37</v>
      </c>
      <c r="C10" s="26"/>
      <c r="F10" s="22" t="s">
        <v>37</v>
      </c>
      <c r="G10" s="26"/>
    </row>
    <row r="11" spans="1:7" x14ac:dyDescent="0.3">
      <c r="B11" s="28" t="s">
        <v>7</v>
      </c>
      <c r="C11" s="26">
        <v>43568</v>
      </c>
      <c r="F11" s="28" t="s">
        <v>10</v>
      </c>
      <c r="G11" s="26">
        <v>7987</v>
      </c>
    </row>
    <row r="12" spans="1:7" x14ac:dyDescent="0.3">
      <c r="B12" s="22" t="s">
        <v>39</v>
      </c>
      <c r="C12" s="26"/>
      <c r="F12" s="22" t="s">
        <v>39</v>
      </c>
      <c r="G12" s="26"/>
    </row>
    <row r="13" spans="1:7" x14ac:dyDescent="0.3">
      <c r="B13" s="28" t="s">
        <v>2</v>
      </c>
      <c r="C13" s="26">
        <v>45752</v>
      </c>
      <c r="F13" s="28" t="s">
        <v>41</v>
      </c>
      <c r="G13" s="26">
        <v>3976</v>
      </c>
    </row>
    <row r="14" spans="1:7" x14ac:dyDescent="0.3">
      <c r="B14" s="22" t="s">
        <v>35</v>
      </c>
      <c r="C14" s="26"/>
      <c r="F14" s="22" t="s">
        <v>35</v>
      </c>
      <c r="G14" s="26"/>
    </row>
    <row r="15" spans="1:7" x14ac:dyDescent="0.3">
      <c r="B15" s="28" t="s">
        <v>40</v>
      </c>
      <c r="C15" s="26">
        <v>38325</v>
      </c>
      <c r="F15" s="28" t="s">
        <v>2</v>
      </c>
      <c r="G15" s="26">
        <v>2142</v>
      </c>
    </row>
    <row r="16" spans="1:7" x14ac:dyDescent="0.3">
      <c r="B16" s="22" t="s">
        <v>70</v>
      </c>
      <c r="C16" s="26">
        <v>234045</v>
      </c>
      <c r="F16" s="22" t="s">
        <v>70</v>
      </c>
      <c r="G16" s="26">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7EE4-8005-4802-BB81-5A00D9431115}">
  <dimension ref="A1:C26"/>
  <sheetViews>
    <sheetView workbookViewId="0">
      <selection sqref="A1:XFD1"/>
    </sheetView>
  </sheetViews>
  <sheetFormatPr defaultRowHeight="14.4" x14ac:dyDescent="0.3"/>
  <cols>
    <col min="1" max="1" width="20.21875" bestFit="1" customWidth="1"/>
    <col min="2" max="2" width="11.109375" bestFit="1" customWidth="1"/>
    <col min="3" max="4" width="10" bestFit="1" customWidth="1"/>
  </cols>
  <sheetData>
    <row r="1" spans="1:3" s="12" customFormat="1" ht="39.6" x14ac:dyDescent="0.3">
      <c r="A1" s="13" t="s">
        <v>80</v>
      </c>
      <c r="C1" s="13"/>
    </row>
    <row r="3" spans="1:3" x14ac:dyDescent="0.3">
      <c r="A3" s="21" t="s">
        <v>69</v>
      </c>
      <c r="B3" t="s">
        <v>81</v>
      </c>
    </row>
    <row r="4" spans="1:3" x14ac:dyDescent="0.3">
      <c r="A4" s="22" t="s">
        <v>26</v>
      </c>
      <c r="B4" s="30">
        <v>58277.8</v>
      </c>
    </row>
    <row r="5" spans="1:3" x14ac:dyDescent="0.3">
      <c r="A5" s="22" t="s">
        <v>17</v>
      </c>
      <c r="B5" s="30">
        <v>56471.590000000004</v>
      </c>
    </row>
    <row r="6" spans="1:3" x14ac:dyDescent="0.3">
      <c r="A6" s="22" t="s">
        <v>32</v>
      </c>
      <c r="B6" s="30">
        <v>52063.35</v>
      </c>
    </row>
    <row r="7" spans="1:3" x14ac:dyDescent="0.3">
      <c r="A7" s="22" t="s">
        <v>15</v>
      </c>
      <c r="B7" s="30">
        <v>50988.91</v>
      </c>
    </row>
    <row r="8" spans="1:3" x14ac:dyDescent="0.3">
      <c r="A8" s="22" t="s">
        <v>22</v>
      </c>
      <c r="B8" s="30">
        <v>46234.960000000006</v>
      </c>
    </row>
    <row r="9" spans="1:3" x14ac:dyDescent="0.3">
      <c r="A9" s="22" t="s">
        <v>33</v>
      </c>
      <c r="B9" s="30">
        <v>46226.020000000004</v>
      </c>
    </row>
    <row r="10" spans="1:3" x14ac:dyDescent="0.3">
      <c r="A10" s="22" t="s">
        <v>23</v>
      </c>
      <c r="B10" s="30">
        <v>44884.12</v>
      </c>
    </row>
    <row r="11" spans="1:3" x14ac:dyDescent="0.3">
      <c r="A11" s="22" t="s">
        <v>16</v>
      </c>
      <c r="B11" s="30">
        <v>43177.340000000004</v>
      </c>
    </row>
    <row r="12" spans="1:3" x14ac:dyDescent="0.3">
      <c r="A12" s="22" t="s">
        <v>18</v>
      </c>
      <c r="B12" s="30">
        <v>40814.559999999998</v>
      </c>
    </row>
    <row r="13" spans="1:3" x14ac:dyDescent="0.3">
      <c r="A13" s="22" t="s">
        <v>28</v>
      </c>
      <c r="B13" s="30">
        <v>39084.340000000004</v>
      </c>
    </row>
    <row r="14" spans="1:3" x14ac:dyDescent="0.3">
      <c r="A14" s="22" t="s">
        <v>29</v>
      </c>
      <c r="B14" s="30">
        <v>36700.840000000004</v>
      </c>
    </row>
    <row r="15" spans="1:3" x14ac:dyDescent="0.3">
      <c r="A15" s="22" t="s">
        <v>20</v>
      </c>
      <c r="B15" s="30">
        <v>31390.480000000003</v>
      </c>
    </row>
    <row r="16" spans="1:3" x14ac:dyDescent="0.3">
      <c r="A16" s="22" t="s">
        <v>24</v>
      </c>
      <c r="B16" s="30">
        <v>30189.32</v>
      </c>
    </row>
    <row r="17" spans="1:2" x14ac:dyDescent="0.3">
      <c r="A17" s="22" t="s">
        <v>19</v>
      </c>
      <c r="B17" s="30">
        <v>29800.160000000003</v>
      </c>
    </row>
    <row r="18" spans="1:2" x14ac:dyDescent="0.3">
      <c r="A18" s="22" t="s">
        <v>13</v>
      </c>
      <c r="B18" s="30">
        <v>29721.27</v>
      </c>
    </row>
    <row r="19" spans="1:2" x14ac:dyDescent="0.3">
      <c r="A19" s="22" t="s">
        <v>25</v>
      </c>
      <c r="B19" s="30">
        <v>29678.099999999995</v>
      </c>
    </row>
    <row r="20" spans="1:2" x14ac:dyDescent="0.3">
      <c r="A20" s="22" t="s">
        <v>31</v>
      </c>
      <c r="B20" s="30">
        <v>29518.43</v>
      </c>
    </row>
    <row r="21" spans="1:2" x14ac:dyDescent="0.3">
      <c r="A21" s="22" t="s">
        <v>21</v>
      </c>
      <c r="B21" s="30">
        <v>26000</v>
      </c>
    </row>
    <row r="22" spans="1:2" x14ac:dyDescent="0.3">
      <c r="A22" s="22" t="s">
        <v>30</v>
      </c>
      <c r="B22" s="30">
        <v>25899.020000000011</v>
      </c>
    </row>
    <row r="23" spans="1:2" x14ac:dyDescent="0.3">
      <c r="A23" s="22" t="s">
        <v>27</v>
      </c>
      <c r="B23" s="30">
        <v>19572.14</v>
      </c>
    </row>
    <row r="24" spans="1:2" x14ac:dyDescent="0.3">
      <c r="A24" s="22" t="s">
        <v>14</v>
      </c>
      <c r="B24" s="30">
        <v>19525.600000000002</v>
      </c>
    </row>
    <row r="25" spans="1:2" x14ac:dyDescent="0.3">
      <c r="A25" s="22" t="s">
        <v>4</v>
      </c>
      <c r="B25" s="30">
        <v>14946.919999999998</v>
      </c>
    </row>
    <row r="26" spans="1:2" x14ac:dyDescent="0.3">
      <c r="A26" s="22" t="s">
        <v>70</v>
      </c>
      <c r="B26" s="30">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V 2 2 b W P u 3 B d G l A A A A 9 g A A A B I A H A B D b 2 5 m a W c v U G F j a 2 F n Z S 5 4 b W w g o h g A K K A U A A A A A A A A A A A A A A A A A A A A A A A A A A A A h Y + x D o I w F E V / h X S n L X X A k E c Z d D G R x M T E u D Z Y o R E e h h b L v z n 4 S f 6 C G E X d H O + 5 Z 7 j 3 f r 1 B N j R 1 c N G d N S 2 m J K K c B B q L 9 m C w T E n v j u G c Z B I 2 q j i p U g e j j D Y Z 7 C E l l X P n h D H v P f U z 2 n Y l E 5 x H b J + v t 0 W l G 0 U + s v k v h w a t U 1 h o I m H 3 G i M F j U R M R R x T D m y C k B v 8 C m L c + 2 x / I C z 6 2 v W d l h r D 1 R L Y F I G 9 P 8 g H U E s D B B Q A A g A I A F d t 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b Z t Y K I p H u A 4 A A A A R A A A A E w A c A E Z v c m 1 1 b G F z L 1 N l Y 3 R p b 2 4 x L m 0 g o h g A K K A U A A A A A A A A A A A A A A A A A A A A A A A A A A A A K 0 5 N L s n M z 1 M I h t C G 1 g B Q S w E C L Q A U A A I A C A B X b Z t Y + 7 c F 0 a U A A A D 2 A A A A E g A A A A A A A A A A A A A A A A A A A A A A Q 2 9 u Z m l n L 1 B h Y 2 t h Z 2 U u e G 1 s U E s B A i 0 A F A A C A A g A V 2 2 b W A / K 6 a u k A A A A 6 Q A A A B M A A A A A A A A A A A A A A A A A 8 Q A A A F t D b 2 5 0 Z W 5 0 X 1 R 5 c G V z X S 5 4 b W x Q S w E C L Q A U A A I A C A B X b Z t 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F n h O M F y 0 o t I j 4 y 1 E d c v o N o A A A A A A g A A A A A A E G Y A A A A B A A A g A A A A Z s 2 P A s N L C c C 9 6 O + l / / 4 J X T g H V H R L s Q Q i U u o M u 9 A r o w k A A A A A D o A A A A A C A A A g A A A A a n m v i u C B M I 4 r x H u T R L J c 0 T u 5 P b 3 H s d p t p b W w R G g m W 4 l Q A A A A v O 4 I 0 r B R D p L x 5 0 U S I M b u j y b 7 7 H j h A E B d L 7 T H i C x n 0 y T s s A e a R c H B i w m V n O z P C a 6 X x J V 3 f U 4 T Z 7 D Z K D y c E g V r p D q q L e R q z o B 6 q e m i V s A p e r J A A A A A 1 0 8 X 2 d G p 6 Q p B i Y 7 H r Q 5 p U / Y 6 j r l 9 m 7 J S / a g 3 C i C a O 6 k 5 Z J v X Y + M B j n 7 8 H r o Z O 2 t n b e p s C K p v N K i K K D + n i h k U D w = = < / D a t a M a s h u p > 
</file>

<file path=customXml/itemProps1.xml><?xml version="1.0" encoding="utf-8"?>
<ds:datastoreItem xmlns:ds="http://schemas.openxmlformats.org/officeDocument/2006/customXml" ds:itemID="{F0854A67-C736-4DCF-9098-B35CFF7C72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Quick-stats</vt:lpstr>
      <vt:lpstr>EDA-withCF</vt:lpstr>
      <vt:lpstr>Sales-byCountry-formula</vt:lpstr>
      <vt:lpstr>Sales-byCountry-pivot</vt:lpstr>
      <vt:lpstr>Top-5-products</vt:lpstr>
      <vt:lpstr>Anomali-detected</vt:lpstr>
      <vt:lpstr>Best-SalesPerPerson</vt:lpstr>
      <vt:lpstr>Profit-analysis</vt:lpstr>
      <vt:lpstr>DynamicCountryLevelSalesReport</vt:lpstr>
      <vt:lpstr>WhichProductstoDisctontinue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baha.t.r</cp:lastModifiedBy>
  <dcterms:created xsi:type="dcterms:W3CDTF">2021-03-14T20:21:32Z</dcterms:created>
  <dcterms:modified xsi:type="dcterms:W3CDTF">2024-04-27T08:05:58Z</dcterms:modified>
</cp:coreProperties>
</file>